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charts/chart5.xml" ContentType="application/vnd.openxmlformats-officedocument.drawingml.chart+xml"/>
  <Override PartName="/xl/drawings/drawing4.xml" ContentType="application/vnd.openxmlformats-officedocument.drawing+xml"/>
  <Override PartName="/xl/comments3.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drawings/drawing6.xml" ContentType="application/vnd.openxmlformats-officedocument.drawing+xml"/>
  <Override PartName="/xl/comments4.xml" ContentType="application/vnd.openxmlformats-officedocument.spreadsheetml.comments+xml"/>
  <Override PartName="/xl/charts/chart10.xml" ContentType="application/vnd.openxmlformats-officedocument.drawingml.chart+xml"/>
  <Override PartName="/xl/drawings/drawing7.xml" ContentType="application/vnd.openxmlformats-officedocument.drawing+xml"/>
  <Override PartName="/xl/comments5.xml" ContentType="application/vnd.openxmlformats-officedocument.spreadsheetml.comments+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charts/chart14.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10.xml" ContentType="application/vnd.openxmlformats-officedocument.drawing+xml"/>
  <Override PartName="/xl/comments8.xml" ContentType="application/vnd.openxmlformats-officedocument.spreadsheetml.comments+xml"/>
  <Override PartName="/xl/charts/chart18.xml" ContentType="application/vnd.openxmlformats-officedocument.drawingml.chart+xml"/>
  <Override PartName="/xl/drawings/drawing11.xml" ContentType="application/vnd.openxmlformats-officedocument.drawing+xml"/>
  <Override PartName="/xl/charts/chart19.xml" ContentType="application/vnd.openxmlformats-officedocument.drawingml.chart+xml"/>
  <Override PartName="/xl/drawings/drawing12.xml" ContentType="application/vnd.openxmlformats-officedocument.drawing+xml"/>
  <Override PartName="/xl/comments9.xml" ContentType="application/vnd.openxmlformats-officedocument.spreadsheetml.comments+xml"/>
  <Override PartName="/xl/charts/chart20.xml" ContentType="application/vnd.openxmlformats-officedocument.drawingml.chart+xml"/>
  <Override PartName="/xl/comments10.xml" ContentType="application/vnd.openxmlformats-officedocument.spreadsheetml.comments+xml"/>
  <Override PartName="/xl/drawings/drawing13.xml" ContentType="application/vnd.openxmlformats-officedocument.drawing+xml"/>
  <Override PartName="/xl/comments11.xml" ContentType="application/vnd.openxmlformats-officedocument.spreadsheetml.comments+xml"/>
  <Override PartName="/xl/charts/chart21.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bamba\corona_sim\"/>
    </mc:Choice>
  </mc:AlternateContent>
  <bookViews>
    <workbookView xWindow="0" yWindow="0" windowWidth="25200" windowHeight="11850" tabRatio="870" activeTab="13"/>
  </bookViews>
  <sheets>
    <sheet name="sazetak" sheetId="1" r:id="rId1"/>
    <sheet name="bdp" sheetId="2" r:id="rId2"/>
    <sheet name="nezaposlenost" sheetId="3" r:id="rId3"/>
    <sheet name="place" sheetId="4" r:id="rId4"/>
    <sheet name="vanjski_sektor" sheetId="5" r:id="rId5"/>
    <sheet name="krediti" sheetId="6" r:id="rId6"/>
    <sheet name="inflacija" sheetId="7" r:id="rId7"/>
    <sheet name="nekretnine" sheetId="8" r:id="rId8"/>
    <sheet name="javne_financije" sheetId="9" r:id="rId9"/>
    <sheet name="prinos" sheetId="10" r:id="rId10"/>
    <sheet name="kstope" sheetId="11" r:id="rId11"/>
    <sheet name="tecaj" sheetId="12" r:id="rId12"/>
    <sheet name="dionice" sheetId="13" r:id="rId13"/>
    <sheet name="OMF_neto_uplate" sheetId="14" r:id="rId14"/>
    <sheet name="DMF_neto_uplate" sheetId="15" r:id="rId15"/>
  </sheets>
  <externalReferences>
    <externalReference r:id="rId16"/>
  </externalReferences>
  <definedNames>
    <definedName name="datumc">#REF!</definedName>
    <definedName name="datumcp">#REF!</definedName>
    <definedName name="datumd">#REF!</definedName>
    <definedName name="datumdp">#REF!</definedName>
    <definedName name="datumdpg">#REF!</definedName>
    <definedName name="datumdpg_1">#REF!</definedName>
    <definedName name="datumn">#REF!</definedName>
    <definedName name="datumnav">'[1]MI OMF nav'!$B$2</definedName>
    <definedName name="datumnavp">'[1]MI OMF nav'!$B$3</definedName>
    <definedName name="datumnp">#REF!</definedName>
    <definedName name="datumnpg">#REF!</definedName>
    <definedName name="doprinosi">'[1]neto doprinosi - unos podataka'!$A$1:$MK$125</definedName>
    <definedName name="goods">vanjski_sektor!$A$100:$AN$133</definedName>
    <definedName name="GRAF_2">#REF!</definedName>
    <definedName name="international_reserves">vanjski_sektor!$BQ$1:$BS$110</definedName>
    <definedName name="isplate">'[1]isplate(zatvaranje OR) - unos'!$A$1:$MK$126</definedName>
    <definedName name="javni_deficit">javne_financije!$AG$5:$AJ$24</definedName>
    <definedName name="javni_dug">javne_financije!$AS$4:$BA$31</definedName>
    <definedName name="naknade">'[1]ulazne naknade - unos podataka'!$A$1:$MK$125</definedName>
    <definedName name="naknade_izl">'[1]izlazne naknade - unos podat'!$A$1:$MS$129</definedName>
    <definedName name="nav">'[1]neto imovina - unos podataka'!$A$1:$MK$96</definedName>
    <definedName name="primary_income">vanjski_sektor!$BE$1:$BK$82</definedName>
    <definedName name="secondary_income">vanjski_sektor!$BM$1:$BQ$82</definedName>
    <definedName name="services">vanjski_sektor!$AC$2:$BC$82</definedName>
  </definedNames>
  <calcPr calcId="162913"/>
</workbook>
</file>

<file path=xl/calcChain.xml><?xml version="1.0" encoding="utf-8"?>
<calcChain xmlns="http://schemas.openxmlformats.org/spreadsheetml/2006/main">
  <c r="U73" i="15" l="1"/>
  <c r="V77" i="15"/>
  <c r="W77" i="15"/>
  <c r="U77" i="15"/>
  <c r="AC48" i="14"/>
  <c r="AD48" i="14"/>
  <c r="AB48" i="14"/>
  <c r="AB37" i="14"/>
  <c r="AB46" i="14" l="1"/>
  <c r="AC44" i="14"/>
  <c r="AD44" i="14"/>
  <c r="AB44" i="14"/>
  <c r="Y46" i="15"/>
  <c r="Y73" i="15"/>
  <c r="H208" i="15"/>
  <c r="N208" i="15" s="1"/>
  <c r="Q208" i="15" s="1"/>
  <c r="G208" i="15"/>
  <c r="M208" i="15" s="1"/>
  <c r="F208" i="15"/>
  <c r="L208" i="15" s="1"/>
  <c r="E208" i="15"/>
  <c r="K208" i="15" s="1"/>
  <c r="D208" i="15"/>
  <c r="J208" i="15" s="1"/>
  <c r="C208" i="15"/>
  <c r="I208" i="15" s="1"/>
  <c r="H207" i="15"/>
  <c r="G207" i="15"/>
  <c r="F207" i="15"/>
  <c r="E207" i="15"/>
  <c r="D207" i="15"/>
  <c r="C207" i="15"/>
  <c r="H206" i="15"/>
  <c r="G206" i="15"/>
  <c r="F206" i="15"/>
  <c r="E206" i="15"/>
  <c r="D206" i="15"/>
  <c r="C206" i="15"/>
  <c r="H205" i="15"/>
  <c r="N205" i="15" s="1"/>
  <c r="G205" i="15"/>
  <c r="M205" i="15" s="1"/>
  <c r="F205" i="15"/>
  <c r="L205" i="15" s="1"/>
  <c r="E205" i="15"/>
  <c r="K205" i="15" s="1"/>
  <c r="D205" i="15"/>
  <c r="J205" i="15" s="1"/>
  <c r="J207" i="15" s="1"/>
  <c r="C205" i="15"/>
  <c r="H204" i="15"/>
  <c r="G204" i="15"/>
  <c r="F204" i="15"/>
  <c r="E204" i="15"/>
  <c r="D204" i="15"/>
  <c r="C204" i="15"/>
  <c r="H203" i="15"/>
  <c r="G203" i="15"/>
  <c r="F203" i="15"/>
  <c r="E203" i="15"/>
  <c r="D203" i="15"/>
  <c r="C203" i="15"/>
  <c r="H202" i="15"/>
  <c r="N202" i="15" s="1"/>
  <c r="G202" i="15"/>
  <c r="F202" i="15"/>
  <c r="L202" i="15" s="1"/>
  <c r="E202" i="15"/>
  <c r="D202" i="15"/>
  <c r="J202" i="15" s="1"/>
  <c r="C202" i="15"/>
  <c r="A202" i="15"/>
  <c r="A203" i="15"/>
  <c r="A204" i="15"/>
  <c r="A205" i="15"/>
  <c r="A206" i="15"/>
  <c r="A207" i="15"/>
  <c r="A208" i="15"/>
  <c r="Y42" i="15"/>
  <c r="S5" i="15"/>
  <c r="S6" i="15"/>
  <c r="S7" i="15"/>
  <c r="S8" i="15"/>
  <c r="S9" i="15"/>
  <c r="S10" i="15"/>
  <c r="S11" i="15"/>
  <c r="S12" i="15"/>
  <c r="S13" i="15"/>
  <c r="S14" i="15"/>
  <c r="S15" i="15"/>
  <c r="S16" i="15"/>
  <c r="S17" i="15"/>
  <c r="S18" i="15"/>
  <c r="S19" i="15"/>
  <c r="S20" i="15"/>
  <c r="S4" i="15"/>
  <c r="A5" i="15"/>
  <c r="A6" i="15"/>
  <c r="A7" i="15"/>
  <c r="A8" i="15"/>
  <c r="A9" i="15"/>
  <c r="A10" i="15"/>
  <c r="A11" i="15"/>
  <c r="A12" i="15"/>
  <c r="A13" i="15"/>
  <c r="A14" i="15"/>
  <c r="A15" i="15"/>
  <c r="A16" i="15"/>
  <c r="A17" i="15"/>
  <c r="A18" i="15"/>
  <c r="A19" i="15"/>
  <c r="A20" i="15"/>
  <c r="A21" i="15"/>
  <c r="A22" i="15"/>
  <c r="A23" i="15"/>
  <c r="A24" i="15"/>
  <c r="A25" i="15"/>
  <c r="A26" i="15"/>
  <c r="A27" i="15"/>
  <c r="A28" i="15"/>
  <c r="A29" i="15"/>
  <c r="A30" i="15"/>
  <c r="A31" i="15"/>
  <c r="A32" i="15"/>
  <c r="A33" i="15"/>
  <c r="A34" i="15"/>
  <c r="A35" i="15"/>
  <c r="A36" i="15"/>
  <c r="A37" i="15"/>
  <c r="A38" i="15"/>
  <c r="A39" i="15"/>
  <c r="A40" i="15"/>
  <c r="A41" i="15"/>
  <c r="A42" i="15"/>
  <c r="A43" i="15"/>
  <c r="A44" i="15"/>
  <c r="A45" i="15"/>
  <c r="A46" i="15"/>
  <c r="A47" i="15"/>
  <c r="A48" i="15"/>
  <c r="A49" i="15"/>
  <c r="A50" i="15"/>
  <c r="A51" i="15"/>
  <c r="A52" i="15"/>
  <c r="A53" i="15"/>
  <c r="A54" i="15"/>
  <c r="A55" i="15"/>
  <c r="A56" i="15"/>
  <c r="A57" i="15"/>
  <c r="A58" i="15"/>
  <c r="A59" i="15"/>
  <c r="A60" i="15"/>
  <c r="A61" i="15"/>
  <c r="A62" i="15"/>
  <c r="A63" i="15"/>
  <c r="A64" i="15"/>
  <c r="A65" i="15"/>
  <c r="A66" i="15"/>
  <c r="A67" i="15"/>
  <c r="A68" i="15"/>
  <c r="A69" i="15"/>
  <c r="A70" i="15"/>
  <c r="A71" i="15"/>
  <c r="A72" i="15"/>
  <c r="A73" i="15"/>
  <c r="A74" i="15"/>
  <c r="A75" i="15"/>
  <c r="A76" i="15"/>
  <c r="A77" i="15"/>
  <c r="A78" i="15"/>
  <c r="A79" i="15"/>
  <c r="A80" i="15"/>
  <c r="A81" i="15"/>
  <c r="A82" i="15"/>
  <c r="A83" i="15"/>
  <c r="A84" i="15"/>
  <c r="A85" i="15"/>
  <c r="A86" i="15"/>
  <c r="A87" i="15"/>
  <c r="A88" i="15"/>
  <c r="A89" i="15"/>
  <c r="A90" i="15"/>
  <c r="A91" i="15"/>
  <c r="A92" i="15"/>
  <c r="A93" i="15"/>
  <c r="A94" i="15"/>
  <c r="A95" i="15"/>
  <c r="A96" i="15"/>
  <c r="A97" i="15"/>
  <c r="A98" i="15"/>
  <c r="A99" i="15"/>
  <c r="A100" i="15"/>
  <c r="A101" i="15"/>
  <c r="A102" i="15"/>
  <c r="A103" i="15"/>
  <c r="A104" i="15"/>
  <c r="A105" i="15"/>
  <c r="A106" i="15"/>
  <c r="A107" i="15"/>
  <c r="A108" i="15"/>
  <c r="A109" i="15"/>
  <c r="A110" i="15"/>
  <c r="A111" i="15"/>
  <c r="A112" i="15"/>
  <c r="A113" i="15"/>
  <c r="A114" i="15"/>
  <c r="A115" i="15"/>
  <c r="A116" i="15"/>
  <c r="A117" i="15"/>
  <c r="A118" i="15"/>
  <c r="A119" i="15"/>
  <c r="A120" i="15"/>
  <c r="A121" i="15"/>
  <c r="A122" i="15"/>
  <c r="A123" i="15"/>
  <c r="A124" i="15"/>
  <c r="A125" i="15"/>
  <c r="A126" i="15"/>
  <c r="A127" i="15"/>
  <c r="A128" i="15"/>
  <c r="A129" i="15"/>
  <c r="A130" i="15"/>
  <c r="A131" i="15"/>
  <c r="A132" i="15"/>
  <c r="A133" i="15"/>
  <c r="A134" i="15"/>
  <c r="A135" i="15"/>
  <c r="A136" i="15"/>
  <c r="A137" i="15"/>
  <c r="A138" i="15"/>
  <c r="A139" i="15"/>
  <c r="A140" i="15"/>
  <c r="A141" i="15"/>
  <c r="A142" i="15"/>
  <c r="A143" i="15"/>
  <c r="A144" i="15"/>
  <c r="A145" i="15"/>
  <c r="A146" i="15"/>
  <c r="A147" i="15"/>
  <c r="A148" i="15"/>
  <c r="A149" i="15"/>
  <c r="A150" i="15"/>
  <c r="A151" i="15"/>
  <c r="A152" i="15"/>
  <c r="A153" i="15"/>
  <c r="A154" i="15"/>
  <c r="A155" i="15"/>
  <c r="A156" i="15"/>
  <c r="A157" i="15"/>
  <c r="A158" i="15"/>
  <c r="A159" i="15"/>
  <c r="A160" i="15"/>
  <c r="A161" i="15"/>
  <c r="A162" i="15"/>
  <c r="A163" i="15"/>
  <c r="A164" i="15"/>
  <c r="A165" i="15"/>
  <c r="A166" i="15"/>
  <c r="A167" i="15"/>
  <c r="A168" i="15"/>
  <c r="A169" i="15"/>
  <c r="A170" i="15"/>
  <c r="A171" i="15"/>
  <c r="A172" i="15"/>
  <c r="A173" i="15"/>
  <c r="A174" i="15"/>
  <c r="A175" i="15"/>
  <c r="A176" i="15"/>
  <c r="A177" i="15"/>
  <c r="A178" i="15"/>
  <c r="A179" i="15"/>
  <c r="A180" i="15"/>
  <c r="A181" i="15"/>
  <c r="A182" i="15"/>
  <c r="A183" i="15"/>
  <c r="A184" i="15"/>
  <c r="A185" i="15"/>
  <c r="A186" i="15"/>
  <c r="A187" i="15"/>
  <c r="A188" i="15"/>
  <c r="A189" i="15"/>
  <c r="A190" i="15"/>
  <c r="A191" i="15"/>
  <c r="A192" i="15"/>
  <c r="A193" i="15"/>
  <c r="A194" i="15"/>
  <c r="A195" i="15"/>
  <c r="A196" i="15"/>
  <c r="A197" i="15"/>
  <c r="A198" i="15"/>
  <c r="A199" i="15"/>
  <c r="A200" i="15"/>
  <c r="A201" i="15"/>
  <c r="A4" i="15"/>
  <c r="H4" i="15"/>
  <c r="N4" i="15" s="1"/>
  <c r="Q4" i="15" s="1"/>
  <c r="G4" i="15"/>
  <c r="M4" i="15" s="1"/>
  <c r="F4" i="15"/>
  <c r="L4" i="15" s="1"/>
  <c r="E4" i="15"/>
  <c r="K4" i="15" s="1"/>
  <c r="D4" i="15"/>
  <c r="J4" i="15" s="1"/>
  <c r="C4" i="15"/>
  <c r="I4" i="15" s="1"/>
  <c r="O4" i="15" s="1"/>
  <c r="F6" i="15"/>
  <c r="G6" i="15"/>
  <c r="H6" i="15"/>
  <c r="F7" i="15"/>
  <c r="L5" i="15" s="1"/>
  <c r="G7" i="15"/>
  <c r="M7" i="15" s="1"/>
  <c r="H7" i="15"/>
  <c r="N7" i="15" s="1"/>
  <c r="F8" i="15"/>
  <c r="G8" i="15"/>
  <c r="H8" i="15"/>
  <c r="F9" i="15"/>
  <c r="G9" i="15"/>
  <c r="H9" i="15"/>
  <c r="F10" i="15"/>
  <c r="L10" i="15" s="1"/>
  <c r="G10" i="15"/>
  <c r="M10" i="15" s="1"/>
  <c r="H10" i="15"/>
  <c r="N10" i="15" s="1"/>
  <c r="F11" i="15"/>
  <c r="G11" i="15"/>
  <c r="H11" i="15"/>
  <c r="F12" i="15"/>
  <c r="G12" i="15"/>
  <c r="H12" i="15"/>
  <c r="F13" i="15"/>
  <c r="L13" i="15" s="1"/>
  <c r="G13" i="15"/>
  <c r="M13" i="15" s="1"/>
  <c r="H13" i="15"/>
  <c r="N13" i="15" s="1"/>
  <c r="F14" i="15"/>
  <c r="G14" i="15"/>
  <c r="H14" i="15"/>
  <c r="F15" i="15"/>
  <c r="G15" i="15"/>
  <c r="H15" i="15"/>
  <c r="F16" i="15"/>
  <c r="L16" i="15" s="1"/>
  <c r="G16" i="15"/>
  <c r="M16" i="15" s="1"/>
  <c r="H16" i="15"/>
  <c r="N16" i="15" s="1"/>
  <c r="F17" i="15"/>
  <c r="G17" i="15"/>
  <c r="H17" i="15"/>
  <c r="F18" i="15"/>
  <c r="G18" i="15"/>
  <c r="H18" i="15"/>
  <c r="F19" i="15"/>
  <c r="L19" i="15" s="1"/>
  <c r="G19" i="15"/>
  <c r="M19" i="15" s="1"/>
  <c r="H19" i="15"/>
  <c r="F20" i="15"/>
  <c r="G20" i="15"/>
  <c r="H20" i="15"/>
  <c r="F21" i="15"/>
  <c r="G21" i="15"/>
  <c r="H21" i="15"/>
  <c r="F22" i="15"/>
  <c r="G22" i="15"/>
  <c r="H22" i="15"/>
  <c r="F23" i="15"/>
  <c r="G23" i="15"/>
  <c r="H23" i="15"/>
  <c r="F24" i="15"/>
  <c r="G24" i="15"/>
  <c r="H24" i="15"/>
  <c r="F25" i="15"/>
  <c r="L25" i="15" s="1"/>
  <c r="G25" i="15"/>
  <c r="H25" i="15"/>
  <c r="F26" i="15"/>
  <c r="G26" i="15"/>
  <c r="H26" i="15"/>
  <c r="F27" i="15"/>
  <c r="G27" i="15"/>
  <c r="H27" i="15"/>
  <c r="F28" i="15"/>
  <c r="G28" i="15"/>
  <c r="M28" i="15" s="1"/>
  <c r="H28" i="15"/>
  <c r="N28" i="15" s="1"/>
  <c r="F29" i="15"/>
  <c r="G29" i="15"/>
  <c r="H29" i="15"/>
  <c r="F30" i="15"/>
  <c r="G30" i="15"/>
  <c r="H30" i="15"/>
  <c r="F31" i="15"/>
  <c r="G31" i="15"/>
  <c r="H31" i="15"/>
  <c r="F32" i="15"/>
  <c r="G32" i="15"/>
  <c r="H32" i="15"/>
  <c r="F33" i="15"/>
  <c r="G33" i="15"/>
  <c r="H33" i="15"/>
  <c r="F34" i="15"/>
  <c r="G34" i="15"/>
  <c r="H34" i="15"/>
  <c r="N34" i="15" s="1"/>
  <c r="F35" i="15"/>
  <c r="G35" i="15"/>
  <c r="H35" i="15"/>
  <c r="F36" i="15"/>
  <c r="G36" i="15"/>
  <c r="H36" i="15"/>
  <c r="F37" i="15"/>
  <c r="L37" i="15" s="1"/>
  <c r="G37" i="15"/>
  <c r="M37" i="15" s="1"/>
  <c r="H37" i="15"/>
  <c r="N37" i="15" s="1"/>
  <c r="F38" i="15"/>
  <c r="G38" i="15"/>
  <c r="H38" i="15"/>
  <c r="F39" i="15"/>
  <c r="G39" i="15"/>
  <c r="H39" i="15"/>
  <c r="F40" i="15"/>
  <c r="L40" i="15" s="1"/>
  <c r="G40" i="15"/>
  <c r="H40" i="15"/>
  <c r="F41" i="15"/>
  <c r="G41" i="15"/>
  <c r="H41" i="15"/>
  <c r="F42" i="15"/>
  <c r="G42" i="15"/>
  <c r="H42" i="15"/>
  <c r="F43" i="15"/>
  <c r="G43" i="15"/>
  <c r="H43" i="15"/>
  <c r="F44" i="15"/>
  <c r="G44" i="15"/>
  <c r="H44" i="15"/>
  <c r="F45" i="15"/>
  <c r="G45" i="15"/>
  <c r="H45" i="15"/>
  <c r="F46" i="15"/>
  <c r="L46" i="15" s="1"/>
  <c r="G46" i="15"/>
  <c r="M46" i="15" s="1"/>
  <c r="H46" i="15"/>
  <c r="N46" i="15" s="1"/>
  <c r="F47" i="15"/>
  <c r="G47" i="15"/>
  <c r="H47" i="15"/>
  <c r="F48" i="15"/>
  <c r="G48" i="15"/>
  <c r="H48" i="15"/>
  <c r="F49" i="15"/>
  <c r="L49" i="15" s="1"/>
  <c r="G49" i="15"/>
  <c r="M49" i="15" s="1"/>
  <c r="H49" i="15"/>
  <c r="N49" i="15" s="1"/>
  <c r="F50" i="15"/>
  <c r="G50" i="15"/>
  <c r="H50" i="15"/>
  <c r="F51" i="15"/>
  <c r="G51" i="15"/>
  <c r="H51" i="15"/>
  <c r="F52" i="15"/>
  <c r="L52" i="15" s="1"/>
  <c r="G52" i="15"/>
  <c r="H52" i="15"/>
  <c r="N52" i="15" s="1"/>
  <c r="F53" i="15"/>
  <c r="G53" i="15"/>
  <c r="H53" i="15"/>
  <c r="F54" i="15"/>
  <c r="G54" i="15"/>
  <c r="H54" i="15"/>
  <c r="F55" i="15"/>
  <c r="L55" i="15" s="1"/>
  <c r="G55" i="15"/>
  <c r="M55" i="15" s="1"/>
  <c r="H55" i="15"/>
  <c r="N54" i="15" s="1"/>
  <c r="F56" i="15"/>
  <c r="G56" i="15"/>
  <c r="H56" i="15"/>
  <c r="F57" i="15"/>
  <c r="G57" i="15"/>
  <c r="H57" i="15"/>
  <c r="F58" i="15"/>
  <c r="G58" i="15"/>
  <c r="H58" i="15"/>
  <c r="N58" i="15" s="1"/>
  <c r="F59" i="15"/>
  <c r="G59" i="15"/>
  <c r="H59" i="15"/>
  <c r="F60" i="15"/>
  <c r="G60" i="15"/>
  <c r="H60" i="15"/>
  <c r="F61" i="15"/>
  <c r="L61" i="15" s="1"/>
  <c r="G61" i="15"/>
  <c r="M61" i="15" s="1"/>
  <c r="H61" i="15"/>
  <c r="N61" i="15" s="1"/>
  <c r="F62" i="15"/>
  <c r="G62" i="15"/>
  <c r="H62" i="15"/>
  <c r="F63" i="15"/>
  <c r="G63" i="15"/>
  <c r="H63" i="15"/>
  <c r="F64" i="15"/>
  <c r="L64" i="15" s="1"/>
  <c r="G64" i="15"/>
  <c r="M64" i="15" s="1"/>
  <c r="H64" i="15"/>
  <c r="F65" i="15"/>
  <c r="G65" i="15"/>
  <c r="H65" i="15"/>
  <c r="F66" i="15"/>
  <c r="G66" i="15"/>
  <c r="H66" i="15"/>
  <c r="F67" i="15"/>
  <c r="G67" i="15"/>
  <c r="H67" i="15"/>
  <c r="F68" i="15"/>
  <c r="G68" i="15"/>
  <c r="H68" i="15"/>
  <c r="F69" i="15"/>
  <c r="G69" i="15"/>
  <c r="H69" i="15"/>
  <c r="F70" i="15"/>
  <c r="G70" i="15"/>
  <c r="M70" i="15" s="1"/>
  <c r="H70" i="15"/>
  <c r="F71" i="15"/>
  <c r="G71" i="15"/>
  <c r="H71" i="15"/>
  <c r="F72" i="15"/>
  <c r="G72" i="15"/>
  <c r="H72" i="15"/>
  <c r="F73" i="15"/>
  <c r="L73" i="15" s="1"/>
  <c r="G73" i="15"/>
  <c r="M73" i="15" s="1"/>
  <c r="H73" i="15"/>
  <c r="N73" i="15" s="1"/>
  <c r="F74" i="15"/>
  <c r="G74" i="15"/>
  <c r="H74" i="15"/>
  <c r="F75" i="15"/>
  <c r="G75" i="15"/>
  <c r="H75" i="15"/>
  <c r="F76" i="15"/>
  <c r="L76" i="15" s="1"/>
  <c r="G76" i="15"/>
  <c r="M76" i="15" s="1"/>
  <c r="H76" i="15"/>
  <c r="F77" i="15"/>
  <c r="G77" i="15"/>
  <c r="H77" i="15"/>
  <c r="F78" i="15"/>
  <c r="G78" i="15"/>
  <c r="H78" i="15"/>
  <c r="F79" i="15"/>
  <c r="G79" i="15"/>
  <c r="H79" i="15"/>
  <c r="N79" i="15" s="1"/>
  <c r="F80" i="15"/>
  <c r="G80" i="15"/>
  <c r="H80" i="15"/>
  <c r="F81" i="15"/>
  <c r="G81" i="15"/>
  <c r="H81" i="15"/>
  <c r="F82" i="15"/>
  <c r="L82" i="15" s="1"/>
  <c r="G82" i="15"/>
  <c r="M82" i="15" s="1"/>
  <c r="H82" i="15"/>
  <c r="F83" i="15"/>
  <c r="G83" i="15"/>
  <c r="H83" i="15"/>
  <c r="F84" i="15"/>
  <c r="G84" i="15"/>
  <c r="H84" i="15"/>
  <c r="F85" i="15"/>
  <c r="L85" i="15" s="1"/>
  <c r="G85" i="15"/>
  <c r="M85" i="15" s="1"/>
  <c r="H85" i="15"/>
  <c r="F86" i="15"/>
  <c r="G86" i="15"/>
  <c r="H86" i="15"/>
  <c r="F87" i="15"/>
  <c r="G87" i="15"/>
  <c r="H87" i="15"/>
  <c r="F88" i="15"/>
  <c r="L88" i="15" s="1"/>
  <c r="G88" i="15"/>
  <c r="H88" i="15"/>
  <c r="N88" i="15" s="1"/>
  <c r="F89" i="15"/>
  <c r="G89" i="15"/>
  <c r="H89" i="15"/>
  <c r="F90" i="15"/>
  <c r="G90" i="15"/>
  <c r="H90" i="15"/>
  <c r="F91" i="15"/>
  <c r="L91" i="15" s="1"/>
  <c r="G91" i="15"/>
  <c r="M91" i="15" s="1"/>
  <c r="H91" i="15"/>
  <c r="N91" i="15" s="1"/>
  <c r="F92" i="15"/>
  <c r="G92" i="15"/>
  <c r="H92" i="15"/>
  <c r="F93" i="15"/>
  <c r="G93" i="15"/>
  <c r="H93" i="15"/>
  <c r="F94" i="15"/>
  <c r="L94" i="15" s="1"/>
  <c r="G94" i="15"/>
  <c r="M94" i="15" s="1"/>
  <c r="H94" i="15"/>
  <c r="F95" i="15"/>
  <c r="G95" i="15"/>
  <c r="H95" i="15"/>
  <c r="F96" i="15"/>
  <c r="G96" i="15"/>
  <c r="H96" i="15"/>
  <c r="F97" i="15"/>
  <c r="L97" i="15" s="1"/>
  <c r="G97" i="15"/>
  <c r="M97" i="15" s="1"/>
  <c r="H97" i="15"/>
  <c r="F98" i="15"/>
  <c r="G98" i="15"/>
  <c r="H98" i="15"/>
  <c r="F99" i="15"/>
  <c r="G99" i="15"/>
  <c r="H99" i="15"/>
  <c r="F100" i="15"/>
  <c r="G100" i="15"/>
  <c r="H100" i="15"/>
  <c r="N100" i="15" s="1"/>
  <c r="F101" i="15"/>
  <c r="G101" i="15"/>
  <c r="H101" i="15"/>
  <c r="F102" i="15"/>
  <c r="G102" i="15"/>
  <c r="H102" i="15"/>
  <c r="F103" i="15"/>
  <c r="G103" i="15"/>
  <c r="M103" i="15" s="1"/>
  <c r="H103" i="15"/>
  <c r="N103" i="15" s="1"/>
  <c r="F104" i="15"/>
  <c r="G104" i="15"/>
  <c r="H104" i="15"/>
  <c r="F105" i="15"/>
  <c r="G105" i="15"/>
  <c r="H105" i="15"/>
  <c r="F106" i="15"/>
  <c r="L106" i="15" s="1"/>
  <c r="G106" i="15"/>
  <c r="M106" i="15" s="1"/>
  <c r="H106" i="15"/>
  <c r="N106" i="15" s="1"/>
  <c r="F107" i="15"/>
  <c r="G107" i="15"/>
  <c r="H107" i="15"/>
  <c r="F108" i="15"/>
  <c r="G108" i="15"/>
  <c r="H108" i="15"/>
  <c r="F109" i="15"/>
  <c r="L109" i="15" s="1"/>
  <c r="G109" i="15"/>
  <c r="M109" i="15" s="1"/>
  <c r="H109" i="15"/>
  <c r="F110" i="15"/>
  <c r="G110" i="15"/>
  <c r="H110" i="15"/>
  <c r="F111" i="15"/>
  <c r="G111" i="15"/>
  <c r="H111" i="15"/>
  <c r="F112" i="15"/>
  <c r="G112" i="15"/>
  <c r="H112" i="15"/>
  <c r="N112" i="15" s="1"/>
  <c r="F113" i="15"/>
  <c r="G113" i="15"/>
  <c r="H113" i="15"/>
  <c r="F114" i="15"/>
  <c r="G114" i="15"/>
  <c r="H114" i="15"/>
  <c r="F115" i="15"/>
  <c r="G115" i="15"/>
  <c r="M115" i="15" s="1"/>
  <c r="H115" i="15"/>
  <c r="N115" i="15" s="1"/>
  <c r="F116" i="15"/>
  <c r="G116" i="15"/>
  <c r="H116" i="15"/>
  <c r="F117" i="15"/>
  <c r="G117" i="15"/>
  <c r="H117" i="15"/>
  <c r="F118" i="15"/>
  <c r="L118" i="15" s="1"/>
  <c r="G118" i="15"/>
  <c r="M118" i="15" s="1"/>
  <c r="H118" i="15"/>
  <c r="N118" i="15" s="1"/>
  <c r="F119" i="15"/>
  <c r="G119" i="15"/>
  <c r="H119" i="15"/>
  <c r="F120" i="15"/>
  <c r="G120" i="15"/>
  <c r="H120" i="15"/>
  <c r="F121" i="15"/>
  <c r="L121" i="15" s="1"/>
  <c r="G121" i="15"/>
  <c r="H121" i="15"/>
  <c r="F122" i="15"/>
  <c r="G122" i="15"/>
  <c r="H122" i="15"/>
  <c r="F123" i="15"/>
  <c r="G123" i="15"/>
  <c r="H123" i="15"/>
  <c r="F124" i="15"/>
  <c r="L124" i="15" s="1"/>
  <c r="G124" i="15"/>
  <c r="H124" i="15"/>
  <c r="N124" i="15" s="1"/>
  <c r="F125" i="15"/>
  <c r="G125" i="15"/>
  <c r="H125" i="15"/>
  <c r="F126" i="15"/>
  <c r="G126" i="15"/>
  <c r="H126" i="15"/>
  <c r="F127" i="15"/>
  <c r="L127" i="15" s="1"/>
  <c r="G127" i="15"/>
  <c r="M127" i="15" s="1"/>
  <c r="H127" i="15"/>
  <c r="N127" i="15" s="1"/>
  <c r="F128" i="15"/>
  <c r="G128" i="15"/>
  <c r="H128" i="15"/>
  <c r="F129" i="15"/>
  <c r="G129" i="15"/>
  <c r="H129" i="15"/>
  <c r="F130" i="15"/>
  <c r="L130" i="15" s="1"/>
  <c r="G130" i="15"/>
  <c r="H130" i="15"/>
  <c r="N130" i="15" s="1"/>
  <c r="F131" i="15"/>
  <c r="G131" i="15"/>
  <c r="H131" i="15"/>
  <c r="F132" i="15"/>
  <c r="G132" i="15"/>
  <c r="H132" i="15"/>
  <c r="F133" i="15"/>
  <c r="G133" i="15"/>
  <c r="M133" i="15" s="1"/>
  <c r="H133" i="15"/>
  <c r="F134" i="15"/>
  <c r="G134" i="15"/>
  <c r="H134" i="15"/>
  <c r="F135" i="15"/>
  <c r="G135" i="15"/>
  <c r="H135" i="15"/>
  <c r="F136" i="15"/>
  <c r="G136" i="15"/>
  <c r="H136" i="15"/>
  <c r="N136" i="15" s="1"/>
  <c r="F137" i="15"/>
  <c r="G137" i="15"/>
  <c r="H137" i="15"/>
  <c r="F138" i="15"/>
  <c r="G138" i="15"/>
  <c r="H138" i="15"/>
  <c r="F139" i="15"/>
  <c r="L139" i="15" s="1"/>
  <c r="G139" i="15"/>
  <c r="H139" i="15"/>
  <c r="N139" i="15" s="1"/>
  <c r="F140" i="15"/>
  <c r="G140" i="15"/>
  <c r="H140" i="15"/>
  <c r="F141" i="15"/>
  <c r="G141" i="15"/>
  <c r="H141" i="15"/>
  <c r="F142" i="15"/>
  <c r="L142" i="15" s="1"/>
  <c r="G142" i="15"/>
  <c r="M142" i="15" s="1"/>
  <c r="H142" i="15"/>
  <c r="N142" i="15" s="1"/>
  <c r="F143" i="15"/>
  <c r="G143" i="15"/>
  <c r="H143" i="15"/>
  <c r="F144" i="15"/>
  <c r="G144" i="15"/>
  <c r="H144" i="15"/>
  <c r="F145" i="15"/>
  <c r="L145" i="15" s="1"/>
  <c r="G145" i="15"/>
  <c r="M145" i="15" s="1"/>
  <c r="H145" i="15"/>
  <c r="N145" i="15" s="1"/>
  <c r="F146" i="15"/>
  <c r="G146" i="15"/>
  <c r="H146" i="15"/>
  <c r="F147" i="15"/>
  <c r="G147" i="15"/>
  <c r="H147" i="15"/>
  <c r="F148" i="15"/>
  <c r="G148" i="15"/>
  <c r="M148" i="15" s="1"/>
  <c r="H148" i="15"/>
  <c r="N148" i="15" s="1"/>
  <c r="F149" i="15"/>
  <c r="G149" i="15"/>
  <c r="H149" i="15"/>
  <c r="F150" i="15"/>
  <c r="G150" i="15"/>
  <c r="H150" i="15"/>
  <c r="F151" i="15"/>
  <c r="G151" i="15"/>
  <c r="M151" i="15" s="1"/>
  <c r="H151" i="15"/>
  <c r="F152" i="15"/>
  <c r="G152" i="15"/>
  <c r="H152" i="15"/>
  <c r="F153" i="15"/>
  <c r="G153" i="15"/>
  <c r="H153" i="15"/>
  <c r="F154" i="15"/>
  <c r="L154" i="15" s="1"/>
  <c r="G154" i="15"/>
  <c r="M154" i="15" s="1"/>
  <c r="H154" i="15"/>
  <c r="N154" i="15" s="1"/>
  <c r="F155" i="15"/>
  <c r="G155" i="15"/>
  <c r="H155" i="15"/>
  <c r="F156" i="15"/>
  <c r="G156" i="15"/>
  <c r="H156" i="15"/>
  <c r="F157" i="15"/>
  <c r="L157" i="15" s="1"/>
  <c r="G157" i="15"/>
  <c r="M157" i="15" s="1"/>
  <c r="H157" i="15"/>
  <c r="F158" i="15"/>
  <c r="G158" i="15"/>
  <c r="H158" i="15"/>
  <c r="F159" i="15"/>
  <c r="G159" i="15"/>
  <c r="H159" i="15"/>
  <c r="F160" i="15"/>
  <c r="L160" i="15" s="1"/>
  <c r="G160" i="15"/>
  <c r="M160" i="15" s="1"/>
  <c r="H160" i="15"/>
  <c r="F161" i="15"/>
  <c r="G161" i="15"/>
  <c r="H161" i="15"/>
  <c r="F162" i="15"/>
  <c r="G162" i="15"/>
  <c r="H162" i="15"/>
  <c r="F163" i="15"/>
  <c r="L163" i="15" s="1"/>
  <c r="G163" i="15"/>
  <c r="M163" i="15" s="1"/>
  <c r="H163" i="15"/>
  <c r="N163" i="15" s="1"/>
  <c r="F164" i="15"/>
  <c r="G164" i="15"/>
  <c r="H164" i="15"/>
  <c r="F165" i="15"/>
  <c r="G165" i="15"/>
  <c r="H165" i="15"/>
  <c r="F166" i="15"/>
  <c r="L166" i="15" s="1"/>
  <c r="G166" i="15"/>
  <c r="M166" i="15" s="1"/>
  <c r="H166" i="15"/>
  <c r="N166" i="15" s="1"/>
  <c r="F167" i="15"/>
  <c r="G167" i="15"/>
  <c r="H167" i="15"/>
  <c r="F168" i="15"/>
  <c r="G168" i="15"/>
  <c r="H168" i="15"/>
  <c r="F169" i="15"/>
  <c r="L169" i="15" s="1"/>
  <c r="G169" i="15"/>
  <c r="M169" i="15" s="1"/>
  <c r="H169" i="15"/>
  <c r="N169" i="15" s="1"/>
  <c r="F170" i="15"/>
  <c r="G170" i="15"/>
  <c r="H170" i="15"/>
  <c r="F171" i="15"/>
  <c r="G171" i="15"/>
  <c r="H171" i="15"/>
  <c r="F172" i="15"/>
  <c r="L172" i="15" s="1"/>
  <c r="G172" i="15"/>
  <c r="M172" i="15" s="1"/>
  <c r="H172" i="15"/>
  <c r="N172" i="15" s="1"/>
  <c r="F173" i="15"/>
  <c r="G173" i="15"/>
  <c r="H173" i="15"/>
  <c r="F174" i="15"/>
  <c r="G174" i="15"/>
  <c r="H174" i="15"/>
  <c r="F175" i="15"/>
  <c r="G175" i="15"/>
  <c r="M175" i="15" s="1"/>
  <c r="H175" i="15"/>
  <c r="N175" i="15" s="1"/>
  <c r="F176" i="15"/>
  <c r="G176" i="15"/>
  <c r="H176" i="15"/>
  <c r="F177" i="15"/>
  <c r="G177" i="15"/>
  <c r="H177" i="15"/>
  <c r="F178" i="15"/>
  <c r="L178" i="15" s="1"/>
  <c r="G178" i="15"/>
  <c r="M178" i="15" s="1"/>
  <c r="H178" i="15"/>
  <c r="N178" i="15" s="1"/>
  <c r="F179" i="15"/>
  <c r="G179" i="15"/>
  <c r="H179" i="15"/>
  <c r="F180" i="15"/>
  <c r="G180" i="15"/>
  <c r="H180" i="15"/>
  <c r="F181" i="15"/>
  <c r="L181" i="15" s="1"/>
  <c r="G181" i="15"/>
  <c r="M181" i="15" s="1"/>
  <c r="H181" i="15"/>
  <c r="F182" i="15"/>
  <c r="G182" i="15"/>
  <c r="H182" i="15"/>
  <c r="F183" i="15"/>
  <c r="G183" i="15"/>
  <c r="H183" i="15"/>
  <c r="F184" i="15"/>
  <c r="L184" i="15" s="1"/>
  <c r="G184" i="15"/>
  <c r="H184" i="15"/>
  <c r="N184" i="15" s="1"/>
  <c r="F185" i="15"/>
  <c r="G185" i="15"/>
  <c r="H185" i="15"/>
  <c r="F186" i="15"/>
  <c r="G186" i="15"/>
  <c r="H186" i="15"/>
  <c r="F187" i="15"/>
  <c r="L187" i="15" s="1"/>
  <c r="G187" i="15"/>
  <c r="H187" i="15"/>
  <c r="N187" i="15" s="1"/>
  <c r="F188" i="15"/>
  <c r="G188" i="15"/>
  <c r="H188" i="15"/>
  <c r="F189" i="15"/>
  <c r="G189" i="15"/>
  <c r="H189" i="15"/>
  <c r="F190" i="15"/>
  <c r="L190" i="15" s="1"/>
  <c r="G190" i="15"/>
  <c r="M190" i="15" s="1"/>
  <c r="H190" i="15"/>
  <c r="F191" i="15"/>
  <c r="G191" i="15"/>
  <c r="H191" i="15"/>
  <c r="F192" i="15"/>
  <c r="G192" i="15"/>
  <c r="H192" i="15"/>
  <c r="F193" i="15"/>
  <c r="G193" i="15"/>
  <c r="M193" i="15" s="1"/>
  <c r="H193" i="15"/>
  <c r="F194" i="15"/>
  <c r="G194" i="15"/>
  <c r="H194" i="15"/>
  <c r="F195" i="15"/>
  <c r="G195" i="15"/>
  <c r="H195" i="15"/>
  <c r="F196" i="15"/>
  <c r="G196" i="15"/>
  <c r="H196" i="15"/>
  <c r="N196" i="15" s="1"/>
  <c r="F197" i="15"/>
  <c r="G197" i="15"/>
  <c r="H197" i="15"/>
  <c r="F198" i="15"/>
  <c r="G198" i="15"/>
  <c r="H198" i="15"/>
  <c r="F199" i="15"/>
  <c r="G199" i="15"/>
  <c r="H199" i="15"/>
  <c r="F200" i="15"/>
  <c r="G200" i="15"/>
  <c r="H200" i="15"/>
  <c r="F201" i="15"/>
  <c r="G201" i="15"/>
  <c r="H201" i="15"/>
  <c r="H5" i="15"/>
  <c r="G5" i="15"/>
  <c r="F5" i="15"/>
  <c r="C6" i="15"/>
  <c r="D6" i="15"/>
  <c r="E6" i="15"/>
  <c r="C7" i="15"/>
  <c r="I7" i="15" s="1"/>
  <c r="D7" i="15"/>
  <c r="J7" i="15" s="1"/>
  <c r="E7" i="15"/>
  <c r="K7" i="15" s="1"/>
  <c r="C8" i="15"/>
  <c r="D8" i="15"/>
  <c r="E8" i="15"/>
  <c r="C9" i="15"/>
  <c r="D9" i="15"/>
  <c r="E9" i="15"/>
  <c r="C10" i="15"/>
  <c r="D10" i="15"/>
  <c r="E10" i="15"/>
  <c r="K10" i="15" s="1"/>
  <c r="C11" i="15"/>
  <c r="D11" i="15"/>
  <c r="E11" i="15"/>
  <c r="C12" i="15"/>
  <c r="D12" i="15"/>
  <c r="E12" i="15"/>
  <c r="C13" i="15"/>
  <c r="I13" i="15" s="1"/>
  <c r="D13" i="15"/>
  <c r="J13" i="15" s="1"/>
  <c r="E13" i="15"/>
  <c r="K13" i="15" s="1"/>
  <c r="C14" i="15"/>
  <c r="D14" i="15"/>
  <c r="E14" i="15"/>
  <c r="C15" i="15"/>
  <c r="D15" i="15"/>
  <c r="E15" i="15"/>
  <c r="C16" i="15"/>
  <c r="I16" i="15" s="1"/>
  <c r="D16" i="15"/>
  <c r="E16" i="15"/>
  <c r="K16" i="15" s="1"/>
  <c r="C17" i="15"/>
  <c r="D17" i="15"/>
  <c r="E17" i="15"/>
  <c r="C18" i="15"/>
  <c r="D18" i="15"/>
  <c r="E18" i="15"/>
  <c r="C19" i="15"/>
  <c r="I19" i="15" s="1"/>
  <c r="D19" i="15"/>
  <c r="J19" i="15" s="1"/>
  <c r="E19" i="15"/>
  <c r="K19" i="15" s="1"/>
  <c r="C20" i="15"/>
  <c r="D20" i="15"/>
  <c r="E20" i="15"/>
  <c r="C21" i="15"/>
  <c r="D21" i="15"/>
  <c r="E21" i="15"/>
  <c r="C22" i="15"/>
  <c r="I22" i="15" s="1"/>
  <c r="D22" i="15"/>
  <c r="J22" i="15" s="1"/>
  <c r="E22" i="15"/>
  <c r="K22" i="15" s="1"/>
  <c r="C23" i="15"/>
  <c r="D23" i="15"/>
  <c r="E23" i="15"/>
  <c r="C24" i="15"/>
  <c r="D24" i="15"/>
  <c r="E24" i="15"/>
  <c r="C25" i="15"/>
  <c r="I25" i="15" s="1"/>
  <c r="D25" i="15"/>
  <c r="J25" i="15" s="1"/>
  <c r="E25" i="15"/>
  <c r="C26" i="15"/>
  <c r="D26" i="15"/>
  <c r="E26" i="15"/>
  <c r="C27" i="15"/>
  <c r="D27" i="15"/>
  <c r="E27" i="15"/>
  <c r="C28" i="15"/>
  <c r="I28" i="15" s="1"/>
  <c r="D28" i="15"/>
  <c r="J28" i="15" s="1"/>
  <c r="E28" i="15"/>
  <c r="C29" i="15"/>
  <c r="D29" i="15"/>
  <c r="E29" i="15"/>
  <c r="C30" i="15"/>
  <c r="D30" i="15"/>
  <c r="E30" i="15"/>
  <c r="C31" i="15"/>
  <c r="I31" i="15" s="1"/>
  <c r="D31" i="15"/>
  <c r="J31" i="15" s="1"/>
  <c r="E31" i="15"/>
  <c r="K31" i="15" s="1"/>
  <c r="C32" i="15"/>
  <c r="D32" i="15"/>
  <c r="E32" i="15"/>
  <c r="C33" i="15"/>
  <c r="D33" i="15"/>
  <c r="E33" i="15"/>
  <c r="C34" i="15"/>
  <c r="D34" i="15"/>
  <c r="E34" i="15"/>
  <c r="C35" i="15"/>
  <c r="D35" i="15"/>
  <c r="E35" i="15"/>
  <c r="C36" i="15"/>
  <c r="D36" i="15"/>
  <c r="E36" i="15"/>
  <c r="C37" i="15"/>
  <c r="I37" i="15" s="1"/>
  <c r="D37" i="15"/>
  <c r="J37" i="15" s="1"/>
  <c r="E37" i="15"/>
  <c r="K37" i="15" s="1"/>
  <c r="C38" i="15"/>
  <c r="D38" i="15"/>
  <c r="E38" i="15"/>
  <c r="C39" i="15"/>
  <c r="D39" i="15"/>
  <c r="E39" i="15"/>
  <c r="C40" i="15"/>
  <c r="I40" i="15" s="1"/>
  <c r="D40" i="15"/>
  <c r="J40" i="15" s="1"/>
  <c r="E40" i="15"/>
  <c r="K40" i="15" s="1"/>
  <c r="C41" i="15"/>
  <c r="D41" i="15"/>
  <c r="E41" i="15"/>
  <c r="C42" i="15"/>
  <c r="D42" i="15"/>
  <c r="E42" i="15"/>
  <c r="C43" i="15"/>
  <c r="I43" i="15" s="1"/>
  <c r="D43" i="15"/>
  <c r="J43" i="15" s="1"/>
  <c r="E43" i="15"/>
  <c r="C44" i="15"/>
  <c r="D44" i="15"/>
  <c r="E44" i="15"/>
  <c r="C45" i="15"/>
  <c r="D45" i="15"/>
  <c r="E45" i="15"/>
  <c r="C46" i="15"/>
  <c r="I46" i="15" s="1"/>
  <c r="D46" i="15"/>
  <c r="E46" i="15"/>
  <c r="K46" i="15" s="1"/>
  <c r="C47" i="15"/>
  <c r="D47" i="15"/>
  <c r="E47" i="15"/>
  <c r="C48" i="15"/>
  <c r="D48" i="15"/>
  <c r="E48" i="15"/>
  <c r="C49" i="15"/>
  <c r="I49" i="15" s="1"/>
  <c r="D49" i="15"/>
  <c r="E49" i="15"/>
  <c r="C50" i="15"/>
  <c r="D50" i="15"/>
  <c r="E50" i="15"/>
  <c r="C51" i="15"/>
  <c r="D51" i="15"/>
  <c r="E51" i="15"/>
  <c r="C52" i="15"/>
  <c r="I52" i="15" s="1"/>
  <c r="D52" i="15"/>
  <c r="J52" i="15" s="1"/>
  <c r="E52" i="15"/>
  <c r="K52" i="15" s="1"/>
  <c r="C53" i="15"/>
  <c r="D53" i="15"/>
  <c r="E53" i="15"/>
  <c r="C54" i="15"/>
  <c r="D54" i="15"/>
  <c r="E54" i="15"/>
  <c r="C55" i="15"/>
  <c r="I55" i="15" s="1"/>
  <c r="D55" i="15"/>
  <c r="J55" i="15" s="1"/>
  <c r="E55" i="15"/>
  <c r="K55" i="15" s="1"/>
  <c r="C56" i="15"/>
  <c r="D56" i="15"/>
  <c r="E56" i="15"/>
  <c r="C57" i="15"/>
  <c r="D57" i="15"/>
  <c r="E57" i="15"/>
  <c r="C58" i="15"/>
  <c r="D58" i="15"/>
  <c r="E58" i="15"/>
  <c r="C59" i="15"/>
  <c r="D59" i="15"/>
  <c r="E59" i="15"/>
  <c r="C60" i="15"/>
  <c r="D60" i="15"/>
  <c r="E60" i="15"/>
  <c r="C61" i="15"/>
  <c r="D61" i="15"/>
  <c r="J61" i="15" s="1"/>
  <c r="E61" i="15"/>
  <c r="K61" i="15" s="1"/>
  <c r="C62" i="15"/>
  <c r="D62" i="15"/>
  <c r="E62" i="15"/>
  <c r="C63" i="15"/>
  <c r="D63" i="15"/>
  <c r="E63" i="15"/>
  <c r="C64" i="15"/>
  <c r="I64" i="15" s="1"/>
  <c r="D64" i="15"/>
  <c r="J64" i="15" s="1"/>
  <c r="E64" i="15"/>
  <c r="K64" i="15" s="1"/>
  <c r="C65" i="15"/>
  <c r="D65" i="15"/>
  <c r="E65" i="15"/>
  <c r="C66" i="15"/>
  <c r="D66" i="15"/>
  <c r="E66" i="15"/>
  <c r="C67" i="15"/>
  <c r="I67" i="15" s="1"/>
  <c r="D67" i="15"/>
  <c r="J67" i="15" s="1"/>
  <c r="E67" i="15"/>
  <c r="K67" i="15" s="1"/>
  <c r="C68" i="15"/>
  <c r="D68" i="15"/>
  <c r="E68" i="15"/>
  <c r="C69" i="15"/>
  <c r="D69" i="15"/>
  <c r="E69" i="15"/>
  <c r="C70" i="15"/>
  <c r="I70" i="15" s="1"/>
  <c r="D70" i="15"/>
  <c r="J70" i="15" s="1"/>
  <c r="E70" i="15"/>
  <c r="K70" i="15" s="1"/>
  <c r="C71" i="15"/>
  <c r="D71" i="15"/>
  <c r="E71" i="15"/>
  <c r="C72" i="15"/>
  <c r="D72" i="15"/>
  <c r="E72" i="15"/>
  <c r="C73" i="15"/>
  <c r="I73" i="15" s="1"/>
  <c r="D73" i="15"/>
  <c r="J73" i="15" s="1"/>
  <c r="E73" i="15"/>
  <c r="C74" i="15"/>
  <c r="D74" i="15"/>
  <c r="E74" i="15"/>
  <c r="C75" i="15"/>
  <c r="D75" i="15"/>
  <c r="E75" i="15"/>
  <c r="C76" i="15"/>
  <c r="I76" i="15" s="1"/>
  <c r="D76" i="15"/>
  <c r="J76" i="15" s="1"/>
  <c r="E76" i="15"/>
  <c r="K76" i="15" s="1"/>
  <c r="C77" i="15"/>
  <c r="D77" i="15"/>
  <c r="E77" i="15"/>
  <c r="C78" i="15"/>
  <c r="D78" i="15"/>
  <c r="E78" i="15"/>
  <c r="C79" i="15"/>
  <c r="I79" i="15" s="1"/>
  <c r="D79" i="15"/>
  <c r="E79" i="15"/>
  <c r="C80" i="15"/>
  <c r="D80" i="15"/>
  <c r="E80" i="15"/>
  <c r="C81" i="15"/>
  <c r="D81" i="15"/>
  <c r="E81" i="15"/>
  <c r="C82" i="15"/>
  <c r="D82" i="15"/>
  <c r="J82" i="15" s="1"/>
  <c r="E82" i="15"/>
  <c r="C83" i="15"/>
  <c r="D83" i="15"/>
  <c r="E83" i="15"/>
  <c r="C84" i="15"/>
  <c r="D84" i="15"/>
  <c r="E84" i="15"/>
  <c r="C85" i="15"/>
  <c r="D85" i="15"/>
  <c r="J85" i="15" s="1"/>
  <c r="E85" i="15"/>
  <c r="K85" i="15" s="1"/>
  <c r="C86" i="15"/>
  <c r="D86" i="15"/>
  <c r="E86" i="15"/>
  <c r="C87" i="15"/>
  <c r="D87" i="15"/>
  <c r="E87" i="15"/>
  <c r="C88" i="15"/>
  <c r="I88" i="15" s="1"/>
  <c r="D88" i="15"/>
  <c r="J88" i="15" s="1"/>
  <c r="E88" i="15"/>
  <c r="K88" i="15" s="1"/>
  <c r="C89" i="15"/>
  <c r="D89" i="15"/>
  <c r="E89" i="15"/>
  <c r="C90" i="15"/>
  <c r="D90" i="15"/>
  <c r="E90" i="15"/>
  <c r="C91" i="15"/>
  <c r="I91" i="15" s="1"/>
  <c r="D91" i="15"/>
  <c r="J91" i="15" s="1"/>
  <c r="E91" i="15"/>
  <c r="K91" i="15" s="1"/>
  <c r="C92" i="15"/>
  <c r="D92" i="15"/>
  <c r="E92" i="15"/>
  <c r="C93" i="15"/>
  <c r="D93" i="15"/>
  <c r="E93" i="15"/>
  <c r="C94" i="15"/>
  <c r="I94" i="15" s="1"/>
  <c r="D94" i="15"/>
  <c r="E94" i="15"/>
  <c r="K94" i="15" s="1"/>
  <c r="C95" i="15"/>
  <c r="D95" i="15"/>
  <c r="E95" i="15"/>
  <c r="C96" i="15"/>
  <c r="D96" i="15"/>
  <c r="E96" i="15"/>
  <c r="C97" i="15"/>
  <c r="I97" i="15" s="1"/>
  <c r="D97" i="15"/>
  <c r="J97" i="15" s="1"/>
  <c r="E97" i="15"/>
  <c r="K97" i="15" s="1"/>
  <c r="C98" i="15"/>
  <c r="D98" i="15"/>
  <c r="E98" i="15"/>
  <c r="C99" i="15"/>
  <c r="D99" i="15"/>
  <c r="E99" i="15"/>
  <c r="C100" i="15"/>
  <c r="I100" i="15" s="1"/>
  <c r="D100" i="15"/>
  <c r="J100" i="15" s="1"/>
  <c r="E100" i="15"/>
  <c r="K100" i="15" s="1"/>
  <c r="C101" i="15"/>
  <c r="D101" i="15"/>
  <c r="E101" i="15"/>
  <c r="C102" i="15"/>
  <c r="D102" i="15"/>
  <c r="E102" i="15"/>
  <c r="C103" i="15"/>
  <c r="D103" i="15"/>
  <c r="E103" i="15"/>
  <c r="C104" i="15"/>
  <c r="D104" i="15"/>
  <c r="E104" i="15"/>
  <c r="C105" i="15"/>
  <c r="D105" i="15"/>
  <c r="E105" i="15"/>
  <c r="C106" i="15"/>
  <c r="D106" i="15"/>
  <c r="J106" i="15" s="1"/>
  <c r="E106" i="15"/>
  <c r="K106" i="15" s="1"/>
  <c r="C107" i="15"/>
  <c r="D107" i="15"/>
  <c r="E107" i="15"/>
  <c r="C108" i="15"/>
  <c r="D108" i="15"/>
  <c r="E108" i="15"/>
  <c r="C109" i="15"/>
  <c r="D109" i="15"/>
  <c r="J109" i="15" s="1"/>
  <c r="E109" i="15"/>
  <c r="K109" i="15" s="1"/>
  <c r="C110" i="15"/>
  <c r="D110" i="15"/>
  <c r="E110" i="15"/>
  <c r="C111" i="15"/>
  <c r="D111" i="15"/>
  <c r="E111" i="15"/>
  <c r="C112" i="15"/>
  <c r="I112" i="15" s="1"/>
  <c r="D112" i="15"/>
  <c r="J112" i="15" s="1"/>
  <c r="E112" i="15"/>
  <c r="K112" i="15" s="1"/>
  <c r="C113" i="15"/>
  <c r="D113" i="15"/>
  <c r="E113" i="15"/>
  <c r="C114" i="15"/>
  <c r="D114" i="15"/>
  <c r="E114" i="15"/>
  <c r="C115" i="15"/>
  <c r="I115" i="15" s="1"/>
  <c r="D115" i="15"/>
  <c r="E115" i="15"/>
  <c r="C116" i="15"/>
  <c r="D116" i="15"/>
  <c r="E116" i="15"/>
  <c r="C117" i="15"/>
  <c r="D117" i="15"/>
  <c r="E117" i="15"/>
  <c r="C118" i="15"/>
  <c r="I118" i="15" s="1"/>
  <c r="D118" i="15"/>
  <c r="J118" i="15" s="1"/>
  <c r="E118" i="15"/>
  <c r="C119" i="15"/>
  <c r="D119" i="15"/>
  <c r="E119" i="15"/>
  <c r="C120" i="15"/>
  <c r="D120" i="15"/>
  <c r="E120" i="15"/>
  <c r="C121" i="15"/>
  <c r="D121" i="15"/>
  <c r="J121" i="15" s="1"/>
  <c r="E121" i="15"/>
  <c r="K121" i="15" s="1"/>
  <c r="C122" i="15"/>
  <c r="D122" i="15"/>
  <c r="E122" i="15"/>
  <c r="C123" i="15"/>
  <c r="D123" i="15"/>
  <c r="E123" i="15"/>
  <c r="C124" i="15"/>
  <c r="I124" i="15" s="1"/>
  <c r="D124" i="15"/>
  <c r="J124" i="15" s="1"/>
  <c r="E124" i="15"/>
  <c r="C125" i="15"/>
  <c r="D125" i="15"/>
  <c r="E125" i="15"/>
  <c r="C126" i="15"/>
  <c r="D126" i="15"/>
  <c r="E126" i="15"/>
  <c r="C127" i="15"/>
  <c r="I127" i="15" s="1"/>
  <c r="D127" i="15"/>
  <c r="E127" i="15"/>
  <c r="K127" i="15" s="1"/>
  <c r="C128" i="15"/>
  <c r="D128" i="15"/>
  <c r="E128" i="15"/>
  <c r="C129" i="15"/>
  <c r="D129" i="15"/>
  <c r="E129" i="15"/>
  <c r="C130" i="15"/>
  <c r="D130" i="15"/>
  <c r="E130" i="15"/>
  <c r="C131" i="15"/>
  <c r="D131" i="15"/>
  <c r="E131" i="15"/>
  <c r="C132" i="15"/>
  <c r="D132" i="15"/>
  <c r="E132" i="15"/>
  <c r="C133" i="15"/>
  <c r="I133" i="15" s="1"/>
  <c r="D133" i="15"/>
  <c r="J133" i="15" s="1"/>
  <c r="E133" i="15"/>
  <c r="K133" i="15" s="1"/>
  <c r="C134" i="15"/>
  <c r="D134" i="15"/>
  <c r="E134" i="15"/>
  <c r="C135" i="15"/>
  <c r="D135" i="15"/>
  <c r="E135" i="15"/>
  <c r="C136" i="15"/>
  <c r="D136" i="15"/>
  <c r="J136" i="15" s="1"/>
  <c r="E136" i="15"/>
  <c r="K136" i="15" s="1"/>
  <c r="C137" i="15"/>
  <c r="D137" i="15"/>
  <c r="E137" i="15"/>
  <c r="C138" i="15"/>
  <c r="D138" i="15"/>
  <c r="E138" i="15"/>
  <c r="C139" i="15"/>
  <c r="I139" i="15" s="1"/>
  <c r="D139" i="15"/>
  <c r="J139" i="15" s="1"/>
  <c r="E139" i="15"/>
  <c r="K139" i="15" s="1"/>
  <c r="C140" i="15"/>
  <c r="D140" i="15"/>
  <c r="E140" i="15"/>
  <c r="C141" i="15"/>
  <c r="D141" i="15"/>
  <c r="E141" i="15"/>
  <c r="C142" i="15"/>
  <c r="I142" i="15" s="1"/>
  <c r="D142" i="15"/>
  <c r="J142" i="15" s="1"/>
  <c r="E142" i="15"/>
  <c r="C143" i="15"/>
  <c r="D143" i="15"/>
  <c r="E143" i="15"/>
  <c r="C144" i="15"/>
  <c r="D144" i="15"/>
  <c r="E144" i="15"/>
  <c r="C145" i="15"/>
  <c r="D145" i="15"/>
  <c r="J145" i="15" s="1"/>
  <c r="E145" i="15"/>
  <c r="C146" i="15"/>
  <c r="D146" i="15"/>
  <c r="E146" i="15"/>
  <c r="C147" i="15"/>
  <c r="D147" i="15"/>
  <c r="E147" i="15"/>
  <c r="C148" i="15"/>
  <c r="I148" i="15" s="1"/>
  <c r="D148" i="15"/>
  <c r="J148" i="15" s="1"/>
  <c r="E148" i="15"/>
  <c r="K148" i="15" s="1"/>
  <c r="C149" i="15"/>
  <c r="D149" i="15"/>
  <c r="E149" i="15"/>
  <c r="C150" i="15"/>
  <c r="D150" i="15"/>
  <c r="E150" i="15"/>
  <c r="C151" i="15"/>
  <c r="I151" i="15" s="1"/>
  <c r="D151" i="15"/>
  <c r="J151" i="15" s="1"/>
  <c r="E151" i="15"/>
  <c r="C152" i="15"/>
  <c r="D152" i="15"/>
  <c r="E152" i="15"/>
  <c r="C153" i="15"/>
  <c r="D153" i="15"/>
  <c r="E153" i="15"/>
  <c r="C154" i="15"/>
  <c r="D154" i="15"/>
  <c r="J154" i="15" s="1"/>
  <c r="E154" i="15"/>
  <c r="K154" i="15" s="1"/>
  <c r="C155" i="15"/>
  <c r="D155" i="15"/>
  <c r="E155" i="15"/>
  <c r="C156" i="15"/>
  <c r="D156" i="15"/>
  <c r="E156" i="15"/>
  <c r="C157" i="15"/>
  <c r="D157" i="15"/>
  <c r="J157" i="15" s="1"/>
  <c r="E157" i="15"/>
  <c r="K157" i="15" s="1"/>
  <c r="C158" i="15"/>
  <c r="D158" i="15"/>
  <c r="E158" i="15"/>
  <c r="C159" i="15"/>
  <c r="D159" i="15"/>
  <c r="E159" i="15"/>
  <c r="C160" i="15"/>
  <c r="I160" i="15" s="1"/>
  <c r="D160" i="15"/>
  <c r="J160" i="15" s="1"/>
  <c r="E160" i="15"/>
  <c r="K160" i="15" s="1"/>
  <c r="C161" i="15"/>
  <c r="D161" i="15"/>
  <c r="E161" i="15"/>
  <c r="C162" i="15"/>
  <c r="D162" i="15"/>
  <c r="E162" i="15"/>
  <c r="C163" i="15"/>
  <c r="I163" i="15" s="1"/>
  <c r="D163" i="15"/>
  <c r="J163" i="15" s="1"/>
  <c r="E163" i="15"/>
  <c r="C164" i="15"/>
  <c r="D164" i="15"/>
  <c r="E164" i="15"/>
  <c r="C165" i="15"/>
  <c r="D165" i="15"/>
  <c r="E165" i="15"/>
  <c r="C166" i="15"/>
  <c r="D166" i="15"/>
  <c r="J166" i="15" s="1"/>
  <c r="E166" i="15"/>
  <c r="C167" i="15"/>
  <c r="D167" i="15"/>
  <c r="E167" i="15"/>
  <c r="C168" i="15"/>
  <c r="D168" i="15"/>
  <c r="E168" i="15"/>
  <c r="C169" i="15"/>
  <c r="D169" i="15"/>
  <c r="J169" i="15" s="1"/>
  <c r="E169" i="15"/>
  <c r="C170" i="15"/>
  <c r="D170" i="15"/>
  <c r="E170" i="15"/>
  <c r="C171" i="15"/>
  <c r="D171" i="15"/>
  <c r="E171" i="15"/>
  <c r="C172" i="15"/>
  <c r="D172" i="15"/>
  <c r="J172" i="15" s="1"/>
  <c r="E172" i="15"/>
  <c r="K172" i="15" s="1"/>
  <c r="C173" i="15"/>
  <c r="D173" i="15"/>
  <c r="E173" i="15"/>
  <c r="C174" i="15"/>
  <c r="D174" i="15"/>
  <c r="E174" i="15"/>
  <c r="C175" i="15"/>
  <c r="I175" i="15" s="1"/>
  <c r="D175" i="15"/>
  <c r="E175" i="15"/>
  <c r="C176" i="15"/>
  <c r="D176" i="15"/>
  <c r="E176" i="15"/>
  <c r="C177" i="15"/>
  <c r="D177" i="15"/>
  <c r="E177" i="15"/>
  <c r="C178" i="15"/>
  <c r="D178" i="15"/>
  <c r="E178" i="15"/>
  <c r="K178" i="15" s="1"/>
  <c r="C179" i="15"/>
  <c r="D179" i="15"/>
  <c r="E179" i="15"/>
  <c r="C180" i="15"/>
  <c r="D180" i="15"/>
  <c r="E180" i="15"/>
  <c r="C181" i="15"/>
  <c r="D181" i="15"/>
  <c r="J181" i="15" s="1"/>
  <c r="E181" i="15"/>
  <c r="K181" i="15" s="1"/>
  <c r="C182" i="15"/>
  <c r="D182" i="15"/>
  <c r="E182" i="15"/>
  <c r="C183" i="15"/>
  <c r="D183" i="15"/>
  <c r="E183" i="15"/>
  <c r="C184" i="15"/>
  <c r="I184" i="15" s="1"/>
  <c r="D184" i="15"/>
  <c r="E184" i="15"/>
  <c r="K184" i="15" s="1"/>
  <c r="C185" i="15"/>
  <c r="D185" i="15"/>
  <c r="E185" i="15"/>
  <c r="C186" i="15"/>
  <c r="D186" i="15"/>
  <c r="E186" i="15"/>
  <c r="C187" i="15"/>
  <c r="I187" i="15" s="1"/>
  <c r="D187" i="15"/>
  <c r="E187" i="15"/>
  <c r="C188" i="15"/>
  <c r="D188" i="15"/>
  <c r="E188" i="15"/>
  <c r="C189" i="15"/>
  <c r="D189" i="15"/>
  <c r="E189" i="15"/>
  <c r="C190" i="15"/>
  <c r="D190" i="15"/>
  <c r="J190" i="15" s="1"/>
  <c r="E190" i="15"/>
  <c r="C191" i="15"/>
  <c r="D191" i="15"/>
  <c r="E191" i="15"/>
  <c r="C192" i="15"/>
  <c r="D192" i="15"/>
  <c r="E192" i="15"/>
  <c r="C193" i="15"/>
  <c r="D193" i="15"/>
  <c r="J193" i="15" s="1"/>
  <c r="E193" i="15"/>
  <c r="K193" i="15" s="1"/>
  <c r="C194" i="15"/>
  <c r="D194" i="15"/>
  <c r="E194" i="15"/>
  <c r="C195" i="15"/>
  <c r="D195" i="15"/>
  <c r="E195" i="15"/>
  <c r="C196" i="15"/>
  <c r="I196" i="15" s="1"/>
  <c r="D196" i="15"/>
  <c r="E196" i="15"/>
  <c r="K196" i="15" s="1"/>
  <c r="C197" i="15"/>
  <c r="D197" i="15"/>
  <c r="E197" i="15"/>
  <c r="C198" i="15"/>
  <c r="D198" i="15"/>
  <c r="E198" i="15"/>
  <c r="C199" i="15"/>
  <c r="D199" i="15"/>
  <c r="E199" i="15"/>
  <c r="C200" i="15"/>
  <c r="D200" i="15"/>
  <c r="E200" i="15"/>
  <c r="C201" i="15"/>
  <c r="D201" i="15"/>
  <c r="E201" i="15"/>
  <c r="E5" i="15"/>
  <c r="D5" i="15"/>
  <c r="C5" i="15"/>
  <c r="AI25" i="14"/>
  <c r="Q184" i="15" l="1"/>
  <c r="P163" i="15"/>
  <c r="O142" i="15"/>
  <c r="Q136" i="15"/>
  <c r="O118" i="15"/>
  <c r="Q112" i="15"/>
  <c r="O94" i="15"/>
  <c r="P91" i="15"/>
  <c r="Q88" i="15"/>
  <c r="O46" i="15"/>
  <c r="P19" i="15"/>
  <c r="Q16" i="15"/>
  <c r="K129" i="15"/>
  <c r="K56" i="15"/>
  <c r="O208" i="15"/>
  <c r="Q106" i="15"/>
  <c r="O88" i="15"/>
  <c r="P85" i="15"/>
  <c r="O64" i="15"/>
  <c r="P61" i="15"/>
  <c r="O40" i="15"/>
  <c r="P37" i="15"/>
  <c r="O16" i="15"/>
  <c r="P13" i="15"/>
  <c r="Q10" i="15"/>
  <c r="J204" i="15"/>
  <c r="P208" i="15"/>
  <c r="J134" i="15"/>
  <c r="K107" i="15"/>
  <c r="K11" i="15"/>
  <c r="L159" i="15"/>
  <c r="P154" i="15"/>
  <c r="Q127" i="15"/>
  <c r="P106" i="15"/>
  <c r="P82" i="15"/>
  <c r="L38" i="15"/>
  <c r="O13" i="15"/>
  <c r="Q7" i="15"/>
  <c r="P205" i="15"/>
  <c r="Q100" i="15"/>
  <c r="P55" i="15"/>
  <c r="Q52" i="15"/>
  <c r="P7" i="15"/>
  <c r="Q205" i="15"/>
  <c r="K198" i="15"/>
  <c r="J153" i="15"/>
  <c r="K150" i="15"/>
  <c r="K78" i="15"/>
  <c r="J57" i="15"/>
  <c r="K54" i="15"/>
  <c r="Q54" i="15" s="1"/>
  <c r="J33" i="15"/>
  <c r="J8" i="15"/>
  <c r="N171" i="15"/>
  <c r="N146" i="15"/>
  <c r="L128" i="15"/>
  <c r="P76" i="15"/>
  <c r="P28" i="15"/>
  <c r="P4" i="15"/>
  <c r="P97" i="15"/>
  <c r="O76" i="15"/>
  <c r="P73" i="15"/>
  <c r="O52" i="15"/>
  <c r="Q46" i="15"/>
  <c r="M204" i="15"/>
  <c r="P204" i="15" s="1"/>
  <c r="O97" i="15"/>
  <c r="Q91" i="15"/>
  <c r="O73" i="15"/>
  <c r="P70" i="15"/>
  <c r="O49" i="15"/>
  <c r="O25" i="15"/>
  <c r="K202" i="15"/>
  <c r="K204" i="15" s="1"/>
  <c r="I98" i="15"/>
  <c r="J71" i="15"/>
  <c r="K69" i="15"/>
  <c r="I50" i="15"/>
  <c r="I26" i="15"/>
  <c r="J23" i="15"/>
  <c r="K20" i="15"/>
  <c r="L192" i="15"/>
  <c r="M164" i="15"/>
  <c r="L143" i="15"/>
  <c r="L119" i="15"/>
  <c r="M202" i="15"/>
  <c r="M203" i="15" s="1"/>
  <c r="J206" i="15"/>
  <c r="O187" i="15"/>
  <c r="O163" i="15"/>
  <c r="P160" i="15"/>
  <c r="O139" i="15"/>
  <c r="N132" i="15"/>
  <c r="O91" i="15"/>
  <c r="P64" i="15"/>
  <c r="Q61" i="15"/>
  <c r="Q37" i="15"/>
  <c r="O19" i="15"/>
  <c r="Q13" i="15"/>
  <c r="J203" i="15"/>
  <c r="K206" i="15"/>
  <c r="I205" i="15"/>
  <c r="I206" i="15" s="1"/>
  <c r="K207" i="15"/>
  <c r="L207" i="15"/>
  <c r="L206" i="15"/>
  <c r="M207" i="15"/>
  <c r="P207" i="15" s="1"/>
  <c r="M206" i="15"/>
  <c r="N207" i="15"/>
  <c r="Q207" i="15" s="1"/>
  <c r="N206" i="15"/>
  <c r="L203" i="15"/>
  <c r="L204" i="15"/>
  <c r="I202" i="15"/>
  <c r="I204" i="15" s="1"/>
  <c r="N204" i="15"/>
  <c r="N203" i="15"/>
  <c r="Q196" i="15"/>
  <c r="Q172" i="15"/>
  <c r="P151" i="15"/>
  <c r="Q148" i="15"/>
  <c r="I152" i="15"/>
  <c r="I128" i="15"/>
  <c r="P172" i="15"/>
  <c r="P148" i="15"/>
  <c r="J194" i="15"/>
  <c r="P193" i="15"/>
  <c r="P169" i="15"/>
  <c r="P145" i="15"/>
  <c r="O124" i="15"/>
  <c r="P190" i="15"/>
  <c r="P166" i="15"/>
  <c r="P142" i="15"/>
  <c r="Q139" i="15"/>
  <c r="P118" i="15"/>
  <c r="K161" i="15"/>
  <c r="I119" i="15"/>
  <c r="K114" i="15"/>
  <c r="O184" i="15"/>
  <c r="P181" i="15"/>
  <c r="Q178" i="15"/>
  <c r="O160" i="15"/>
  <c r="P157" i="15"/>
  <c r="Q154" i="15"/>
  <c r="P133" i="15"/>
  <c r="P109" i="15"/>
  <c r="K111" i="15"/>
  <c r="O37" i="15"/>
  <c r="I56" i="15"/>
  <c r="N75" i="15"/>
  <c r="L56" i="15"/>
  <c r="N51" i="15"/>
  <c r="O127" i="15"/>
  <c r="O55" i="15"/>
  <c r="J93" i="15"/>
  <c r="J44" i="15"/>
  <c r="M116" i="15"/>
  <c r="N113" i="15"/>
  <c r="L96" i="15"/>
  <c r="M92" i="15"/>
  <c r="N62" i="15"/>
  <c r="L47" i="15"/>
  <c r="N38" i="15"/>
  <c r="J155" i="15"/>
  <c r="I134" i="15"/>
  <c r="J107" i="15"/>
  <c r="J83" i="15"/>
  <c r="K33" i="15"/>
  <c r="I14" i="15"/>
  <c r="N198" i="15"/>
  <c r="Q198" i="15" s="1"/>
  <c r="L180" i="15"/>
  <c r="M176" i="15"/>
  <c r="N173" i="15"/>
  <c r="L155" i="15"/>
  <c r="M152" i="15"/>
  <c r="L132" i="15"/>
  <c r="M57" i="15"/>
  <c r="M62" i="15"/>
  <c r="L21" i="15"/>
  <c r="L12" i="15"/>
  <c r="K138" i="15"/>
  <c r="K42" i="15"/>
  <c r="L140" i="15"/>
  <c r="M14" i="15"/>
  <c r="K182" i="15"/>
  <c r="I165" i="15"/>
  <c r="J162" i="15"/>
  <c r="K158" i="15"/>
  <c r="I141" i="15"/>
  <c r="K134" i="15"/>
  <c r="I116" i="15"/>
  <c r="I93" i="15"/>
  <c r="J89" i="15"/>
  <c r="K86" i="15"/>
  <c r="I69" i="15"/>
  <c r="J65" i="15"/>
  <c r="K62" i="15"/>
  <c r="I45" i="15"/>
  <c r="J41" i="15"/>
  <c r="K38" i="15"/>
  <c r="I20" i="15"/>
  <c r="K14" i="15"/>
  <c r="L185" i="15"/>
  <c r="L162" i="15"/>
  <c r="M159" i="15"/>
  <c r="N156" i="15"/>
  <c r="M135" i="15"/>
  <c r="L111" i="15"/>
  <c r="L89" i="15"/>
  <c r="M87" i="15"/>
  <c r="L66" i="15"/>
  <c r="M63" i="15"/>
  <c r="N59" i="15"/>
  <c r="L42" i="15"/>
  <c r="M39" i="15"/>
  <c r="N35" i="15"/>
  <c r="L17" i="15"/>
  <c r="N12" i="15"/>
  <c r="K41" i="15"/>
  <c r="I188" i="15"/>
  <c r="I164" i="15"/>
  <c r="J165" i="15"/>
  <c r="K90" i="15"/>
  <c r="I71" i="15"/>
  <c r="J69" i="15"/>
  <c r="K66" i="15"/>
  <c r="J45" i="15"/>
  <c r="J20" i="15"/>
  <c r="K17" i="15"/>
  <c r="M182" i="15"/>
  <c r="N155" i="15"/>
  <c r="M134" i="15"/>
  <c r="N131" i="15"/>
  <c r="L90" i="15"/>
  <c r="L65" i="15"/>
  <c r="N63" i="15"/>
  <c r="M38" i="15"/>
  <c r="N39" i="15"/>
  <c r="M15" i="15"/>
  <c r="N15" i="15"/>
  <c r="N64" i="15"/>
  <c r="K65" i="15"/>
  <c r="J94" i="15"/>
  <c r="J95" i="15" s="1"/>
  <c r="L112" i="15"/>
  <c r="J161" i="15"/>
  <c r="L92" i="15"/>
  <c r="I161" i="15"/>
  <c r="K155" i="15"/>
  <c r="I114" i="15"/>
  <c r="J110" i="15"/>
  <c r="I89" i="15"/>
  <c r="J86" i="15"/>
  <c r="J62" i="15"/>
  <c r="J38" i="15"/>
  <c r="I17" i="15"/>
  <c r="J15" i="15"/>
  <c r="N197" i="15"/>
  <c r="M179" i="15"/>
  <c r="N177" i="15"/>
  <c r="M155" i="15"/>
  <c r="P155" i="15" s="1"/>
  <c r="M108" i="15"/>
  <c r="N104" i="15"/>
  <c r="L87" i="15"/>
  <c r="M83" i="15"/>
  <c r="N81" i="15"/>
  <c r="L62" i="15"/>
  <c r="N30" i="15"/>
  <c r="M11" i="15"/>
  <c r="K5" i="15"/>
  <c r="I38" i="15"/>
  <c r="O38" i="15" s="1"/>
  <c r="M128" i="15"/>
  <c r="N125" i="15"/>
  <c r="L107" i="15"/>
  <c r="M104" i="15"/>
  <c r="N101" i="15"/>
  <c r="L83" i="15"/>
  <c r="N53" i="15"/>
  <c r="L11" i="15"/>
  <c r="M8" i="15"/>
  <c r="P8" i="15" s="1"/>
  <c r="L14" i="15"/>
  <c r="L67" i="15"/>
  <c r="K115" i="15"/>
  <c r="K116" i="15" s="1"/>
  <c r="N176" i="15"/>
  <c r="I47" i="15"/>
  <c r="M183" i="15"/>
  <c r="K137" i="15"/>
  <c r="I101" i="15"/>
  <c r="I81" i="15"/>
  <c r="L173" i="15"/>
  <c r="M171" i="15"/>
  <c r="N167" i="15"/>
  <c r="M147" i="15"/>
  <c r="L125" i="15"/>
  <c r="M99" i="15"/>
  <c r="L77" i="15"/>
  <c r="M75" i="15"/>
  <c r="L54" i="15"/>
  <c r="M51" i="15"/>
  <c r="N47" i="15"/>
  <c r="M17" i="15"/>
  <c r="L86" i="15"/>
  <c r="L186" i="15"/>
  <c r="J170" i="15"/>
  <c r="K93" i="15"/>
  <c r="N66" i="15"/>
  <c r="M21" i="15"/>
  <c r="N18" i="15"/>
  <c r="K89" i="15"/>
  <c r="I189" i="15"/>
  <c r="J174" i="15"/>
  <c r="J175" i="15"/>
  <c r="J176" i="15" s="1"/>
  <c r="J173" i="15"/>
  <c r="J126" i="15"/>
  <c r="J125" i="15"/>
  <c r="J127" i="15"/>
  <c r="J128" i="15" s="1"/>
  <c r="I80" i="15"/>
  <c r="I82" i="15"/>
  <c r="O82" i="15" s="1"/>
  <c r="K169" i="15"/>
  <c r="K170" i="15" s="1"/>
  <c r="K145" i="15"/>
  <c r="K146" i="15" s="1"/>
  <c r="M167" i="15"/>
  <c r="N93" i="15"/>
  <c r="M71" i="15"/>
  <c r="M47" i="15"/>
  <c r="J191" i="15"/>
  <c r="J199" i="15"/>
  <c r="J200" i="15" s="1"/>
  <c r="J103" i="15"/>
  <c r="J104" i="15" s="1"/>
  <c r="J101" i="15"/>
  <c r="J102" i="15"/>
  <c r="I129" i="15"/>
  <c r="K98" i="15"/>
  <c r="I57" i="15"/>
  <c r="K49" i="15"/>
  <c r="K50" i="15" s="1"/>
  <c r="K48" i="15"/>
  <c r="J29" i="15"/>
  <c r="K23" i="15"/>
  <c r="K25" i="15"/>
  <c r="K27" i="15" s="1"/>
  <c r="L146" i="15"/>
  <c r="L148" i="15"/>
  <c r="L147" i="15"/>
  <c r="K166" i="15"/>
  <c r="K167" i="15" s="1"/>
  <c r="J98" i="15"/>
  <c r="K47" i="15"/>
  <c r="N140" i="15"/>
  <c r="M95" i="15"/>
  <c r="N5" i="15"/>
  <c r="N6" i="15"/>
  <c r="L41" i="15"/>
  <c r="I5" i="15"/>
  <c r="O5" i="15" s="1"/>
  <c r="M149" i="15"/>
  <c r="L179" i="15"/>
  <c r="J182" i="15"/>
  <c r="J184" i="15"/>
  <c r="J185" i="15" s="1"/>
  <c r="J14" i="15"/>
  <c r="M107" i="15"/>
  <c r="N80" i="15"/>
  <c r="J5" i="15"/>
  <c r="I58" i="15"/>
  <c r="I60" i="15" s="1"/>
  <c r="L123" i="15"/>
  <c r="M150" i="15"/>
  <c r="M165" i="15"/>
  <c r="I193" i="15"/>
  <c r="I194" i="15" s="1"/>
  <c r="J149" i="15"/>
  <c r="L196" i="15"/>
  <c r="L198" i="15" s="1"/>
  <c r="I197" i="15"/>
  <c r="I172" i="15"/>
  <c r="I173" i="15" s="1"/>
  <c r="J146" i="15"/>
  <c r="I125" i="15"/>
  <c r="K118" i="15"/>
  <c r="K119" i="15" s="1"/>
  <c r="I53" i="15"/>
  <c r="J26" i="15"/>
  <c r="N116" i="15"/>
  <c r="L50" i="15"/>
  <c r="L74" i="15"/>
  <c r="K186" i="15"/>
  <c r="K185" i="15"/>
  <c r="K187" i="15"/>
  <c r="K189" i="15" s="1"/>
  <c r="K95" i="15"/>
  <c r="L122" i="15"/>
  <c r="J183" i="15"/>
  <c r="K32" i="15"/>
  <c r="N150" i="15"/>
  <c r="M56" i="15"/>
  <c r="I102" i="15"/>
  <c r="M153" i="15"/>
  <c r="J78" i="15"/>
  <c r="J77" i="15"/>
  <c r="K123" i="15"/>
  <c r="I9" i="15"/>
  <c r="M121" i="15"/>
  <c r="M123" i="15" s="1"/>
  <c r="M119" i="15"/>
  <c r="L98" i="15"/>
  <c r="O98" i="15" s="1"/>
  <c r="L99" i="15"/>
  <c r="L100" i="15"/>
  <c r="J195" i="15"/>
  <c r="K190" i="15"/>
  <c r="K191" i="15" s="1"/>
  <c r="I149" i="15"/>
  <c r="K140" i="15"/>
  <c r="K141" i="15"/>
  <c r="K142" i="15"/>
  <c r="K143" i="15" s="1"/>
  <c r="J122" i="15"/>
  <c r="K197" i="15"/>
  <c r="I181" i="15"/>
  <c r="I182" i="15" s="1"/>
  <c r="J178" i="15"/>
  <c r="J179" i="15" s="1"/>
  <c r="K175" i="15"/>
  <c r="K176" i="15" s="1"/>
  <c r="K174" i="15"/>
  <c r="K149" i="15"/>
  <c r="K102" i="15"/>
  <c r="K77" i="15"/>
  <c r="J56" i="15"/>
  <c r="J32" i="15"/>
  <c r="N74" i="15"/>
  <c r="L57" i="15"/>
  <c r="M30" i="15"/>
  <c r="K24" i="15"/>
  <c r="J79" i="15"/>
  <c r="J80" i="15" s="1"/>
  <c r="L126" i="15"/>
  <c r="I154" i="15"/>
  <c r="I156" i="15" s="1"/>
  <c r="L170" i="15"/>
  <c r="J196" i="15"/>
  <c r="J198" i="15" s="1"/>
  <c r="I178" i="15"/>
  <c r="I180" i="15" s="1"/>
  <c r="I177" i="15"/>
  <c r="I176" i="15"/>
  <c r="K122" i="15"/>
  <c r="K124" i="15"/>
  <c r="K126" i="15" s="1"/>
  <c r="I32" i="15"/>
  <c r="I34" i="15"/>
  <c r="I35" i="15" s="1"/>
  <c r="K28" i="15"/>
  <c r="K30" i="15" s="1"/>
  <c r="I8" i="15"/>
  <c r="I10" i="15"/>
  <c r="I12" i="15" s="1"/>
  <c r="L199" i="15"/>
  <c r="M195" i="15"/>
  <c r="M194" i="15"/>
  <c r="M196" i="15"/>
  <c r="M198" i="15" s="1"/>
  <c r="N193" i="15"/>
  <c r="L174" i="15"/>
  <c r="L175" i="15"/>
  <c r="L177" i="15" s="1"/>
  <c r="L151" i="15"/>
  <c r="N144" i="15"/>
  <c r="N143" i="15"/>
  <c r="M124" i="15"/>
  <c r="N121" i="15"/>
  <c r="N123" i="15" s="1"/>
  <c r="Q123" i="15" s="1"/>
  <c r="N120" i="15"/>
  <c r="N119" i="15"/>
  <c r="L103" i="15"/>
  <c r="M100" i="15"/>
  <c r="M98" i="15"/>
  <c r="N97" i="15"/>
  <c r="N99" i="15" s="1"/>
  <c r="L78" i="15"/>
  <c r="L79" i="15"/>
  <c r="L53" i="15"/>
  <c r="M50" i="15"/>
  <c r="L31" i="15"/>
  <c r="N25" i="15"/>
  <c r="L7" i="15"/>
  <c r="L9" i="15" s="1"/>
  <c r="O9" i="15" s="1"/>
  <c r="L6" i="15"/>
  <c r="M52" i="15"/>
  <c r="K173" i="15"/>
  <c r="I199" i="15"/>
  <c r="I201" i="15" s="1"/>
  <c r="I106" i="15"/>
  <c r="I108" i="15" s="1"/>
  <c r="K194" i="15"/>
  <c r="I153" i="15"/>
  <c r="K73" i="15"/>
  <c r="K74" i="15" s="1"/>
  <c r="K72" i="15"/>
  <c r="K71" i="15"/>
  <c r="J53" i="15"/>
  <c r="I33" i="15"/>
  <c r="N188" i="15"/>
  <c r="N190" i="15"/>
  <c r="N92" i="15"/>
  <c r="N94" i="15"/>
  <c r="N70" i="15"/>
  <c r="L28" i="15"/>
  <c r="L26" i="15"/>
  <c r="L27" i="15"/>
  <c r="M25" i="15"/>
  <c r="N22" i="15"/>
  <c r="K53" i="15"/>
  <c r="I103" i="15"/>
  <c r="I105" i="15" s="1"/>
  <c r="I130" i="15"/>
  <c r="O130" i="15" s="1"/>
  <c r="M173" i="15"/>
  <c r="P173" i="15" s="1"/>
  <c r="K199" i="15"/>
  <c r="K200" i="15" s="1"/>
  <c r="I77" i="15"/>
  <c r="J74" i="15"/>
  <c r="I29" i="15"/>
  <c r="L191" i="15"/>
  <c r="M191" i="15"/>
  <c r="P191" i="15" s="1"/>
  <c r="N189" i="15"/>
  <c r="N164" i="15"/>
  <c r="M143" i="15"/>
  <c r="M120" i="15"/>
  <c r="M5" i="15"/>
  <c r="P5" i="15" s="1"/>
  <c r="L15" i="15"/>
  <c r="N17" i="15"/>
  <c r="N19" i="15"/>
  <c r="L22" i="15"/>
  <c r="M40" i="15"/>
  <c r="I48" i="15"/>
  <c r="N50" i="15"/>
  <c r="Q50" i="15" s="1"/>
  <c r="N55" i="15"/>
  <c r="N57" i="15" s="1"/>
  <c r="J58" i="15"/>
  <c r="N67" i="15"/>
  <c r="N76" i="15"/>
  <c r="K79" i="15"/>
  <c r="K81" i="15" s="1"/>
  <c r="I85" i="15"/>
  <c r="I86" i="15" s="1"/>
  <c r="K103" i="15"/>
  <c r="K105" i="15" s="1"/>
  <c r="K110" i="15"/>
  <c r="I113" i="15"/>
  <c r="J130" i="15"/>
  <c r="J131" i="15" s="1"/>
  <c r="M136" i="15"/>
  <c r="N157" i="15"/>
  <c r="M161" i="15"/>
  <c r="I166" i="15"/>
  <c r="I167" i="15" s="1"/>
  <c r="I190" i="15"/>
  <c r="I169" i="15"/>
  <c r="I170" i="15" s="1"/>
  <c r="J167" i="15"/>
  <c r="I143" i="15"/>
  <c r="J143" i="15"/>
  <c r="I120" i="15"/>
  <c r="J119" i="15"/>
  <c r="I95" i="15"/>
  <c r="N185" i="15"/>
  <c r="L167" i="15"/>
  <c r="N160" i="15"/>
  <c r="M139" i="15"/>
  <c r="N137" i="15"/>
  <c r="N89" i="15"/>
  <c r="Q89" i="15" s="1"/>
  <c r="M67" i="15"/>
  <c r="M65" i="15"/>
  <c r="P65" i="15" s="1"/>
  <c r="M43" i="15"/>
  <c r="I18" i="15"/>
  <c r="L20" i="15"/>
  <c r="M22" i="15"/>
  <c r="N31" i="15"/>
  <c r="N40" i="15"/>
  <c r="K43" i="15"/>
  <c r="I51" i="15"/>
  <c r="K58" i="15"/>
  <c r="K60" i="15" s="1"/>
  <c r="I61" i="15"/>
  <c r="I62" i="15" s="1"/>
  <c r="I68" i="15"/>
  <c r="I72" i="15"/>
  <c r="I74" i="15"/>
  <c r="K82" i="15"/>
  <c r="K83" i="15" s="1"/>
  <c r="J90" i="15"/>
  <c r="I92" i="15"/>
  <c r="L110" i="15"/>
  <c r="K113" i="15"/>
  <c r="I117" i="15"/>
  <c r="J137" i="15"/>
  <c r="I140" i="15"/>
  <c r="I144" i="15"/>
  <c r="L158" i="15"/>
  <c r="M162" i="15"/>
  <c r="P162" i="15" s="1"/>
  <c r="M174" i="15"/>
  <c r="J187" i="15"/>
  <c r="J188" i="15" s="1"/>
  <c r="L193" i="15"/>
  <c r="N199" i="15"/>
  <c r="K162" i="15"/>
  <c r="J140" i="15"/>
  <c r="J115" i="15"/>
  <c r="J113" i="15"/>
  <c r="J92" i="15"/>
  <c r="I24" i="15"/>
  <c r="L188" i="15"/>
  <c r="O188" i="15" s="1"/>
  <c r="N181" i="15"/>
  <c r="N179" i="15"/>
  <c r="N180" i="15"/>
  <c r="L164" i="15"/>
  <c r="M158" i="15"/>
  <c r="L115" i="15"/>
  <c r="M112" i="15"/>
  <c r="M114" i="15" s="1"/>
  <c r="M110" i="15"/>
  <c r="N109" i="15"/>
  <c r="N107" i="15"/>
  <c r="M86" i="15"/>
  <c r="P86" i="15" s="1"/>
  <c r="M6" i="15"/>
  <c r="M20" i="15"/>
  <c r="P20" i="15" s="1"/>
  <c r="N29" i="15"/>
  <c r="J34" i="15"/>
  <c r="J35" i="15" s="1"/>
  <c r="L43" i="15"/>
  <c r="J46" i="15"/>
  <c r="J47" i="15" s="1"/>
  <c r="L58" i="15"/>
  <c r="M66" i="15"/>
  <c r="J68" i="15"/>
  <c r="J72" i="15"/>
  <c r="K92" i="15"/>
  <c r="J114" i="15"/>
  <c r="I121" i="15"/>
  <c r="I122" i="15" s="1"/>
  <c r="N133" i="15"/>
  <c r="J141" i="15"/>
  <c r="K151" i="15"/>
  <c r="K153" i="15" s="1"/>
  <c r="K156" i="15"/>
  <c r="L183" i="15"/>
  <c r="L182" i="15"/>
  <c r="L136" i="15"/>
  <c r="J16" i="15"/>
  <c r="J17" i="15" s="1"/>
  <c r="K34" i="15"/>
  <c r="K35" i="15" s="1"/>
  <c r="I39" i="15"/>
  <c r="N43" i="15"/>
  <c r="J49" i="15"/>
  <c r="J50" i="15" s="1"/>
  <c r="M58" i="15"/>
  <c r="K68" i="15"/>
  <c r="I75" i="15"/>
  <c r="L95" i="15"/>
  <c r="K101" i="15"/>
  <c r="M111" i="15"/>
  <c r="J138" i="15"/>
  <c r="I145" i="15"/>
  <c r="I146" i="15" s="1"/>
  <c r="K163" i="15"/>
  <c r="K165" i="15" s="1"/>
  <c r="M184" i="15"/>
  <c r="M187" i="15"/>
  <c r="I185" i="15"/>
  <c r="K179" i="15"/>
  <c r="J158" i="15"/>
  <c r="I136" i="15"/>
  <c r="I137" i="15" s="1"/>
  <c r="I135" i="15"/>
  <c r="K130" i="15"/>
  <c r="K131" i="15" s="1"/>
  <c r="K128" i="15"/>
  <c r="I65" i="15"/>
  <c r="K57" i="15"/>
  <c r="I41" i="15"/>
  <c r="N151" i="15"/>
  <c r="N153" i="15" s="1"/>
  <c r="N149" i="15"/>
  <c r="L133" i="15"/>
  <c r="L131" i="15"/>
  <c r="M129" i="15"/>
  <c r="M130" i="15"/>
  <c r="N128" i="15"/>
  <c r="N11" i="15"/>
  <c r="Q11" i="15" s="1"/>
  <c r="L34" i="15"/>
  <c r="J39" i="15"/>
  <c r="I44" i="15"/>
  <c r="L70" i="15"/>
  <c r="N82" i="15"/>
  <c r="N108" i="15"/>
  <c r="I109" i="15"/>
  <c r="I110" i="15" s="1"/>
  <c r="J9" i="15"/>
  <c r="M199" i="15"/>
  <c r="M201" i="15" s="1"/>
  <c r="M197" i="15"/>
  <c r="N147" i="15"/>
  <c r="M79" i="15"/>
  <c r="M77" i="15"/>
  <c r="M31" i="15"/>
  <c r="M29" i="15"/>
  <c r="J10" i="15"/>
  <c r="J11" i="15" s="1"/>
  <c r="M34" i="15"/>
  <c r="M78" i="15"/>
  <c r="P78" i="15" s="1"/>
  <c r="N85" i="15"/>
  <c r="M88" i="15"/>
  <c r="I96" i="15"/>
  <c r="I157" i="15"/>
  <c r="I158" i="15" s="1"/>
  <c r="I198" i="15"/>
  <c r="N174" i="15"/>
  <c r="N186" i="15"/>
  <c r="L189" i="15"/>
  <c r="J192" i="15"/>
  <c r="M177" i="15"/>
  <c r="K180" i="15"/>
  <c r="K192" i="15"/>
  <c r="M180" i="15"/>
  <c r="K183" i="15"/>
  <c r="I186" i="15"/>
  <c r="M192" i="15"/>
  <c r="K195" i="15"/>
  <c r="M170" i="15"/>
  <c r="J152" i="15"/>
  <c r="J156" i="15"/>
  <c r="L161" i="15"/>
  <c r="N162" i="15"/>
  <c r="J164" i="15"/>
  <c r="L165" i="15"/>
  <c r="J168" i="15"/>
  <c r="N170" i="15"/>
  <c r="L156" i="15"/>
  <c r="J159" i="15"/>
  <c r="N165" i="15"/>
  <c r="L168" i="15"/>
  <c r="J171" i="15"/>
  <c r="I150" i="15"/>
  <c r="M156" i="15"/>
  <c r="K159" i="15"/>
  <c r="I162" i="15"/>
  <c r="M168" i="15"/>
  <c r="J150" i="15"/>
  <c r="N168" i="15"/>
  <c r="L171" i="15"/>
  <c r="M146" i="15"/>
  <c r="N126" i="15"/>
  <c r="L129" i="15"/>
  <c r="N138" i="15"/>
  <c r="L141" i="15"/>
  <c r="J144" i="15"/>
  <c r="N129" i="15"/>
  <c r="Q129" i="15" s="1"/>
  <c r="J135" i="15"/>
  <c r="N141" i="15"/>
  <c r="L144" i="15"/>
  <c r="J147" i="15"/>
  <c r="I126" i="15"/>
  <c r="K135" i="15"/>
  <c r="M144" i="15"/>
  <c r="P144" i="15" s="1"/>
  <c r="N102" i="15"/>
  <c r="J108" i="15"/>
  <c r="N114" i="15"/>
  <c r="J120" i="15"/>
  <c r="M105" i="15"/>
  <c r="N105" i="15"/>
  <c r="L108" i="15"/>
  <c r="J111" i="15"/>
  <c r="N117" i="15"/>
  <c r="L120" i="15"/>
  <c r="J123" i="15"/>
  <c r="K108" i="15"/>
  <c r="M117" i="15"/>
  <c r="J84" i="15"/>
  <c r="N90" i="15"/>
  <c r="L93" i="15"/>
  <c r="M93" i="15"/>
  <c r="K96" i="15"/>
  <c r="I99" i="15"/>
  <c r="L84" i="15"/>
  <c r="J87" i="15"/>
  <c r="J99" i="15"/>
  <c r="I78" i="15"/>
  <c r="M84" i="15"/>
  <c r="K87" i="15"/>
  <c r="I90" i="15"/>
  <c r="M96" i="15"/>
  <c r="K99" i="15"/>
  <c r="M74" i="15"/>
  <c r="P74" i="15" s="1"/>
  <c r="J63" i="15"/>
  <c r="J75" i="15"/>
  <c r="I54" i="15"/>
  <c r="K63" i="15"/>
  <c r="I66" i="15"/>
  <c r="M72" i="15"/>
  <c r="J54" i="15"/>
  <c r="N60" i="15"/>
  <c r="L63" i="15"/>
  <c r="J66" i="15"/>
  <c r="L75" i="15"/>
  <c r="L48" i="15"/>
  <c r="I30" i="15"/>
  <c r="K39" i="15"/>
  <c r="I42" i="15"/>
  <c r="M48" i="15"/>
  <c r="K51" i="15"/>
  <c r="J30" i="15"/>
  <c r="N36" i="15"/>
  <c r="L39" i="15"/>
  <c r="J42" i="15"/>
  <c r="N48" i="15"/>
  <c r="L51" i="15"/>
  <c r="J24" i="15"/>
  <c r="I23" i="15"/>
  <c r="I27" i="15"/>
  <c r="J27" i="15"/>
  <c r="K18" i="15"/>
  <c r="I21" i="15"/>
  <c r="L18" i="15"/>
  <c r="O18" i="15" s="1"/>
  <c r="J21" i="15"/>
  <c r="M18" i="15"/>
  <c r="K21" i="15"/>
  <c r="N14" i="15"/>
  <c r="K12" i="15"/>
  <c r="I15" i="15"/>
  <c r="M12" i="15"/>
  <c r="K15" i="15"/>
  <c r="I6" i="15"/>
  <c r="J6" i="15"/>
  <c r="K6" i="15"/>
  <c r="K8" i="15"/>
  <c r="M9" i="15"/>
  <c r="N9" i="15"/>
  <c r="K9" i="15"/>
  <c r="N8" i="15"/>
  <c r="P164" i="15" l="1"/>
  <c r="Q150" i="15"/>
  <c r="O75" i="15"/>
  <c r="O93" i="15"/>
  <c r="K147" i="15"/>
  <c r="Q147" i="15" s="1"/>
  <c r="O50" i="15"/>
  <c r="Q90" i="15"/>
  <c r="O141" i="15"/>
  <c r="P114" i="15"/>
  <c r="O119" i="15"/>
  <c r="O61" i="15"/>
  <c r="P202" i="15"/>
  <c r="Q99" i="15"/>
  <c r="Q153" i="15"/>
  <c r="Q138" i="15"/>
  <c r="O128" i="15"/>
  <c r="K171" i="15"/>
  <c r="Q171" i="15" s="1"/>
  <c r="P174" i="15"/>
  <c r="Q141" i="15"/>
  <c r="J81" i="15"/>
  <c r="P194" i="15"/>
  <c r="P83" i="15"/>
  <c r="P134" i="15"/>
  <c r="O56" i="15"/>
  <c r="K75" i="15"/>
  <c r="Q75" i="15" s="1"/>
  <c r="P72" i="15"/>
  <c r="Q114" i="15"/>
  <c r="J51" i="15"/>
  <c r="P51" i="15" s="1"/>
  <c r="P170" i="15"/>
  <c r="Q74" i="15"/>
  <c r="J177" i="15"/>
  <c r="P177" i="15" s="1"/>
  <c r="Q206" i="15"/>
  <c r="O205" i="15"/>
  <c r="P203" i="15"/>
  <c r="Q9" i="15"/>
  <c r="O39" i="15"/>
  <c r="Q126" i="15"/>
  <c r="Q102" i="15"/>
  <c r="O182" i="15"/>
  <c r="P143" i="15"/>
  <c r="O26" i="15"/>
  <c r="O53" i="15"/>
  <c r="O170" i="15"/>
  <c r="Q167" i="15"/>
  <c r="I207" i="15"/>
  <c r="O207" i="15" s="1"/>
  <c r="Q202" i="15"/>
  <c r="P6" i="15"/>
  <c r="P66" i="15"/>
  <c r="O6" i="15"/>
  <c r="P75" i="15"/>
  <c r="O14" i="15"/>
  <c r="Q15" i="15"/>
  <c r="P14" i="15"/>
  <c r="P9" i="15"/>
  <c r="P198" i="15"/>
  <c r="O164" i="15"/>
  <c r="P161" i="15"/>
  <c r="O78" i="15"/>
  <c r="P196" i="15"/>
  <c r="P206" i="15"/>
  <c r="Q47" i="15"/>
  <c r="P93" i="15"/>
  <c r="O120" i="15"/>
  <c r="P146" i="15"/>
  <c r="P156" i="15"/>
  <c r="Q170" i="15"/>
  <c r="K125" i="15"/>
  <c r="Q125" i="15" s="1"/>
  <c r="J105" i="15"/>
  <c r="P105" i="15" s="1"/>
  <c r="P111" i="15"/>
  <c r="Q107" i="15"/>
  <c r="Q179" i="15"/>
  <c r="Q137" i="15"/>
  <c r="Q17" i="15"/>
  <c r="P98" i="15"/>
  <c r="I83" i="15"/>
  <c r="O83" i="15" s="1"/>
  <c r="P107" i="15"/>
  <c r="Q6" i="15"/>
  <c r="P71" i="15"/>
  <c r="P21" i="15"/>
  <c r="P171" i="15"/>
  <c r="P104" i="15"/>
  <c r="O62" i="15"/>
  <c r="P179" i="15"/>
  <c r="O90" i="15"/>
  <c r="Q12" i="15"/>
  <c r="P62" i="15"/>
  <c r="O206" i="15"/>
  <c r="K203" i="15"/>
  <c r="Q203" i="15" s="1"/>
  <c r="O198" i="15"/>
  <c r="J96" i="15"/>
  <c r="P96" i="15" s="1"/>
  <c r="P77" i="15"/>
  <c r="O143" i="15"/>
  <c r="O99" i="15"/>
  <c r="P153" i="15"/>
  <c r="I84" i="15"/>
  <c r="O84" i="15" s="1"/>
  <c r="Q5" i="15"/>
  <c r="O146" i="15"/>
  <c r="O54" i="15"/>
  <c r="O173" i="15"/>
  <c r="Q197" i="15"/>
  <c r="Q131" i="15"/>
  <c r="O17" i="15"/>
  <c r="O89" i="15"/>
  <c r="P57" i="15"/>
  <c r="P29" i="15"/>
  <c r="Q60" i="15"/>
  <c r="P103" i="15"/>
  <c r="I203" i="15"/>
  <c r="O203" i="15" s="1"/>
  <c r="O189" i="15"/>
  <c r="Q128" i="15"/>
  <c r="O95" i="15"/>
  <c r="P165" i="15"/>
  <c r="P95" i="15"/>
  <c r="P167" i="15"/>
  <c r="Q169" i="15"/>
  <c r="Q48" i="15"/>
  <c r="O108" i="15"/>
  <c r="Q108" i="15"/>
  <c r="P120" i="15"/>
  <c r="P50" i="15"/>
  <c r="O177" i="15"/>
  <c r="O57" i="15"/>
  <c r="P56" i="15"/>
  <c r="Q146" i="15"/>
  <c r="O77" i="15"/>
  <c r="P128" i="15"/>
  <c r="P39" i="15"/>
  <c r="Q204" i="15"/>
  <c r="O202" i="15"/>
  <c r="O204" i="15"/>
  <c r="M186" i="15"/>
  <c r="P184" i="15"/>
  <c r="N200" i="15"/>
  <c r="Q200" i="15" s="1"/>
  <c r="Q199" i="15"/>
  <c r="N158" i="15"/>
  <c r="Q158" i="15" s="1"/>
  <c r="Q157" i="15"/>
  <c r="N71" i="15"/>
  <c r="Q71" i="15" s="1"/>
  <c r="Q70" i="15"/>
  <c r="M54" i="15"/>
  <c r="P54" i="15" s="1"/>
  <c r="P52" i="15"/>
  <c r="M125" i="15"/>
  <c r="P125" i="15" s="1"/>
  <c r="P124" i="15"/>
  <c r="N72" i="15"/>
  <c r="Q72" i="15" s="1"/>
  <c r="N95" i="15"/>
  <c r="Q95" i="15" s="1"/>
  <c r="Q94" i="15"/>
  <c r="O47" i="15"/>
  <c r="Q49" i="15"/>
  <c r="Q187" i="15"/>
  <c r="Q105" i="15"/>
  <c r="Q165" i="15"/>
  <c r="L135" i="15"/>
  <c r="O135" i="15" s="1"/>
  <c r="O133" i="15"/>
  <c r="M113" i="15"/>
  <c r="P113" i="15" s="1"/>
  <c r="P112" i="15"/>
  <c r="O20" i="15"/>
  <c r="N161" i="15"/>
  <c r="Q161" i="15" s="1"/>
  <c r="Q160" i="15"/>
  <c r="N68" i="15"/>
  <c r="Q68" i="15" s="1"/>
  <c r="Q67" i="15"/>
  <c r="Q92" i="15"/>
  <c r="L8" i="15"/>
  <c r="O8" i="15" s="1"/>
  <c r="O7" i="15"/>
  <c r="Q143" i="15"/>
  <c r="P195" i="15"/>
  <c r="O126" i="15"/>
  <c r="K188" i="15"/>
  <c r="Q188" i="15" s="1"/>
  <c r="O74" i="15"/>
  <c r="O186" i="15"/>
  <c r="P99" i="15"/>
  <c r="O92" i="15"/>
  <c r="Q39" i="15"/>
  <c r="P182" i="15"/>
  <c r="O42" i="15"/>
  <c r="Q156" i="15"/>
  <c r="Q62" i="15"/>
  <c r="Q34" i="15"/>
  <c r="O121" i="15"/>
  <c r="Q166" i="15"/>
  <c r="Q79" i="15"/>
  <c r="O106" i="15"/>
  <c r="P175" i="15"/>
  <c r="O48" i="15"/>
  <c r="Q14" i="15"/>
  <c r="M35" i="15"/>
  <c r="P35" i="15" s="1"/>
  <c r="P34" i="15"/>
  <c r="L44" i="15"/>
  <c r="O44" i="15" s="1"/>
  <c r="O43" i="15"/>
  <c r="N32" i="15"/>
  <c r="Q32" i="15" s="1"/>
  <c r="Q31" i="15"/>
  <c r="K117" i="15"/>
  <c r="Q117" i="15" s="1"/>
  <c r="Q35" i="15"/>
  <c r="I132" i="15"/>
  <c r="O132" i="15" s="1"/>
  <c r="L71" i="15"/>
  <c r="O71" i="15" s="1"/>
  <c r="O70" i="15"/>
  <c r="L137" i="15"/>
  <c r="O137" i="15" s="1"/>
  <c r="O136" i="15"/>
  <c r="P110" i="15"/>
  <c r="L195" i="15"/>
  <c r="O193" i="15"/>
  <c r="M24" i="15"/>
  <c r="P24" i="15" s="1"/>
  <c r="P22" i="15"/>
  <c r="M140" i="15"/>
  <c r="P140" i="15" s="1"/>
  <c r="P139" i="15"/>
  <c r="N77" i="15"/>
  <c r="Q77" i="15" s="1"/>
  <c r="Q76" i="15"/>
  <c r="N20" i="15"/>
  <c r="Q20" i="15" s="1"/>
  <c r="Q19" i="15"/>
  <c r="P123" i="15"/>
  <c r="P15" i="15"/>
  <c r="Q155" i="15"/>
  <c r="P135" i="15"/>
  <c r="O140" i="15"/>
  <c r="P152" i="15"/>
  <c r="K120" i="15"/>
  <c r="Q120" i="15" s="1"/>
  <c r="Q162" i="15"/>
  <c r="Q186" i="15"/>
  <c r="Q8" i="15"/>
  <c r="O51" i="15"/>
  <c r="P84" i="15"/>
  <c r="I87" i="15"/>
  <c r="O87" i="15" s="1"/>
  <c r="P168" i="15"/>
  <c r="O161" i="15"/>
  <c r="J180" i="15"/>
  <c r="P180" i="15" s="1"/>
  <c r="M32" i="15"/>
  <c r="P32" i="15" s="1"/>
  <c r="P31" i="15"/>
  <c r="Q149" i="15"/>
  <c r="M141" i="15"/>
  <c r="P141" i="15" s="1"/>
  <c r="M59" i="15"/>
  <c r="P58" i="15"/>
  <c r="L116" i="15"/>
  <c r="O116" i="15" s="1"/>
  <c r="O115" i="15"/>
  <c r="O110" i="15"/>
  <c r="O167" i="15"/>
  <c r="O15" i="15"/>
  <c r="N23" i="15"/>
  <c r="Q23" i="15" s="1"/>
  <c r="Q22" i="15"/>
  <c r="N192" i="15"/>
  <c r="Q192" i="15" s="1"/>
  <c r="Q190" i="15"/>
  <c r="N26" i="15"/>
  <c r="Q25" i="15"/>
  <c r="M102" i="15"/>
  <c r="P102" i="15" s="1"/>
  <c r="P100" i="15"/>
  <c r="L201" i="15"/>
  <c r="O201" i="15" s="1"/>
  <c r="O199" i="15"/>
  <c r="P149" i="15"/>
  <c r="O86" i="15"/>
  <c r="O125" i="15"/>
  <c r="P183" i="15"/>
  <c r="Q53" i="15"/>
  <c r="P108" i="15"/>
  <c r="P38" i="15"/>
  <c r="P159" i="15"/>
  <c r="Q173" i="15"/>
  <c r="P92" i="15"/>
  <c r="Q73" i="15"/>
  <c r="Q58" i="15"/>
  <c r="O85" i="15"/>
  <c r="Q124" i="15"/>
  <c r="O178" i="15"/>
  <c r="I123" i="15"/>
  <c r="O123" i="15" s="1"/>
  <c r="M200" i="15"/>
  <c r="P200" i="15" s="1"/>
  <c r="P199" i="15"/>
  <c r="K36" i="15"/>
  <c r="Q36" i="15" s="1"/>
  <c r="M138" i="15"/>
  <c r="P138" i="15" s="1"/>
  <c r="P136" i="15"/>
  <c r="N98" i="15"/>
  <c r="Q98" i="15" s="1"/>
  <c r="Q97" i="15"/>
  <c r="M122" i="15"/>
  <c r="P122" i="15" s="1"/>
  <c r="P121" i="15"/>
  <c r="P150" i="15"/>
  <c r="Q140" i="15"/>
  <c r="K84" i="15"/>
  <c r="O129" i="15"/>
  <c r="O156" i="15"/>
  <c r="I195" i="15"/>
  <c r="M89" i="15"/>
  <c r="P89" i="15" s="1"/>
  <c r="P88" i="15"/>
  <c r="L35" i="15"/>
  <c r="O35" i="15" s="1"/>
  <c r="O34" i="15"/>
  <c r="N152" i="15"/>
  <c r="Q151" i="15"/>
  <c r="P158" i="15"/>
  <c r="M53" i="15"/>
  <c r="P53" i="15" s="1"/>
  <c r="M44" i="15"/>
  <c r="P44" i="15" s="1"/>
  <c r="P43" i="15"/>
  <c r="Q185" i="15"/>
  <c r="N56" i="15"/>
  <c r="Q56" i="15" s="1"/>
  <c r="Q55" i="15"/>
  <c r="M26" i="15"/>
  <c r="P26" i="15" s="1"/>
  <c r="P25" i="15"/>
  <c r="L32" i="15"/>
  <c r="O32" i="15" s="1"/>
  <c r="O31" i="15"/>
  <c r="L104" i="15"/>
  <c r="O103" i="15"/>
  <c r="L152" i="15"/>
  <c r="O152" i="15" s="1"/>
  <c r="O151" i="15"/>
  <c r="O122" i="15"/>
  <c r="Q116" i="15"/>
  <c r="P17" i="15"/>
  <c r="P147" i="15"/>
  <c r="P11" i="15"/>
  <c r="L113" i="15"/>
  <c r="O113" i="15" s="1"/>
  <c r="O112" i="15"/>
  <c r="Q63" i="15"/>
  <c r="P63" i="15"/>
  <c r="O162" i="15"/>
  <c r="O12" i="15"/>
  <c r="P176" i="15"/>
  <c r="O96" i="15"/>
  <c r="O172" i="15"/>
  <c r="Q103" i="15"/>
  <c r="P127" i="15"/>
  <c r="Q180" i="15"/>
  <c r="M69" i="15"/>
  <c r="P69" i="15" s="1"/>
  <c r="P67" i="15"/>
  <c r="M131" i="15"/>
  <c r="P131" i="15" s="1"/>
  <c r="P130" i="15"/>
  <c r="P192" i="15"/>
  <c r="N182" i="15"/>
  <c r="Q182" i="15" s="1"/>
  <c r="Q181" i="15"/>
  <c r="L23" i="15"/>
  <c r="O23" i="15" s="1"/>
  <c r="O22" i="15"/>
  <c r="P119" i="15"/>
  <c r="Q57" i="15"/>
  <c r="O144" i="15"/>
  <c r="Q174" i="15"/>
  <c r="N86" i="15"/>
  <c r="Q86" i="15" s="1"/>
  <c r="Q85" i="15"/>
  <c r="M80" i="15"/>
  <c r="P80" i="15" s="1"/>
  <c r="P79" i="15"/>
  <c r="I131" i="15"/>
  <c r="O131" i="15" s="1"/>
  <c r="N44" i="15"/>
  <c r="Q43" i="15"/>
  <c r="J116" i="15"/>
  <c r="P116" i="15" s="1"/>
  <c r="P115" i="15"/>
  <c r="O158" i="15"/>
  <c r="I192" i="15"/>
  <c r="O192" i="15" s="1"/>
  <c r="O190" i="15"/>
  <c r="O27" i="15"/>
  <c r="Q119" i="15"/>
  <c r="L176" i="15"/>
  <c r="O176" i="15" s="1"/>
  <c r="O175" i="15"/>
  <c r="P30" i="15"/>
  <c r="L101" i="15"/>
  <c r="O101" i="15" s="1"/>
  <c r="O100" i="15"/>
  <c r="L197" i="15"/>
  <c r="O197" i="15" s="1"/>
  <c r="O196" i="15"/>
  <c r="O41" i="15"/>
  <c r="P47" i="15"/>
  <c r="Q18" i="15"/>
  <c r="Q176" i="15"/>
  <c r="Q101" i="15"/>
  <c r="Q30" i="15"/>
  <c r="O65" i="15"/>
  <c r="O66" i="15"/>
  <c r="O185" i="15"/>
  <c r="O21" i="15"/>
  <c r="O180" i="15"/>
  <c r="Q113" i="15"/>
  <c r="Q145" i="15"/>
  <c r="O157" i="15"/>
  <c r="Q130" i="15"/>
  <c r="P16" i="15"/>
  <c r="O10" i="15"/>
  <c r="O145" i="15"/>
  <c r="P49" i="15"/>
  <c r="O109" i="15"/>
  <c r="I168" i="15"/>
  <c r="O168" i="15" s="1"/>
  <c r="O166" i="15"/>
  <c r="L150" i="15"/>
  <c r="O150" i="15" s="1"/>
  <c r="O148" i="15"/>
  <c r="P46" i="15"/>
  <c r="Q163" i="15"/>
  <c r="Q118" i="15"/>
  <c r="P178" i="15"/>
  <c r="Q175" i="15"/>
  <c r="L59" i="15"/>
  <c r="O58" i="15"/>
  <c r="M188" i="15"/>
  <c r="P188" i="15" s="1"/>
  <c r="P187" i="15"/>
  <c r="N134" i="15"/>
  <c r="Q134" i="15" s="1"/>
  <c r="Q133" i="15"/>
  <c r="N42" i="15"/>
  <c r="Q42" i="15" s="1"/>
  <c r="Q40" i="15"/>
  <c r="M42" i="15"/>
  <c r="P42" i="15" s="1"/>
  <c r="P40" i="15"/>
  <c r="L30" i="15"/>
  <c r="O30" i="15" s="1"/>
  <c r="O28" i="15"/>
  <c r="L80" i="15"/>
  <c r="O80" i="15" s="1"/>
  <c r="O79" i="15"/>
  <c r="N122" i="15"/>
  <c r="Q122" i="15" s="1"/>
  <c r="Q121" i="15"/>
  <c r="N194" i="15"/>
  <c r="Q194" i="15" s="1"/>
  <c r="Q193" i="15"/>
  <c r="Q93" i="15"/>
  <c r="Q66" i="15"/>
  <c r="L69" i="15"/>
  <c r="O69" i="15" s="1"/>
  <c r="O67" i="15"/>
  <c r="Q81" i="15"/>
  <c r="N65" i="15"/>
  <c r="Q65" i="15" s="1"/>
  <c r="Q64" i="15"/>
  <c r="P94" i="15"/>
  <c r="Q28" i="15"/>
  <c r="O181" i="15"/>
  <c r="P87" i="15"/>
  <c r="M68" i="15"/>
  <c r="P68" i="15" s="1"/>
  <c r="O165" i="15"/>
  <c r="N83" i="15"/>
  <c r="Q83" i="15" s="1"/>
  <c r="Q82" i="15"/>
  <c r="N110" i="15"/>
  <c r="Q110" i="15" s="1"/>
  <c r="Q109" i="15"/>
  <c r="Q189" i="15"/>
  <c r="Q38" i="15"/>
  <c r="Q51" i="15"/>
  <c r="Q115" i="15"/>
  <c r="O169" i="15"/>
  <c r="Q142" i="15"/>
  <c r="P10" i="15"/>
  <c r="O154" i="15"/>
  <c r="I59" i="15"/>
  <c r="L24" i="15"/>
  <c r="O24" i="15" s="1"/>
  <c r="I11" i="15"/>
  <c r="O11" i="15" s="1"/>
  <c r="L114" i="15"/>
  <c r="O114" i="15" s="1"/>
  <c r="L45" i="15"/>
  <c r="O45" i="15" s="1"/>
  <c r="J186" i="15"/>
  <c r="L102" i="15"/>
  <c r="O102" i="15" s="1"/>
  <c r="L149" i="15"/>
  <c r="O149" i="15" s="1"/>
  <c r="I183" i="15"/>
  <c r="O183" i="15" s="1"/>
  <c r="L68" i="15"/>
  <c r="O68" i="15" s="1"/>
  <c r="M41" i="15"/>
  <c r="P41" i="15" s="1"/>
  <c r="M60" i="15"/>
  <c r="N78" i="15"/>
  <c r="Q78" i="15" s="1"/>
  <c r="J117" i="15"/>
  <c r="P117" i="15" s="1"/>
  <c r="J129" i="15"/>
  <c r="P129" i="15" s="1"/>
  <c r="I138" i="15"/>
  <c r="M126" i="15"/>
  <c r="P126" i="15" s="1"/>
  <c r="I155" i="15"/>
  <c r="O155" i="15" s="1"/>
  <c r="K132" i="15"/>
  <c r="Q132" i="15" s="1"/>
  <c r="I147" i="15"/>
  <c r="O147" i="15" s="1"/>
  <c r="J201" i="15"/>
  <c r="P201" i="15" s="1"/>
  <c r="L117" i="15"/>
  <c r="O117" i="15" s="1"/>
  <c r="K152" i="15"/>
  <c r="K104" i="15"/>
  <c r="Q104" i="15" s="1"/>
  <c r="I174" i="15"/>
  <c r="O174" i="15" s="1"/>
  <c r="N135" i="15"/>
  <c r="Q135" i="15" s="1"/>
  <c r="M101" i="15"/>
  <c r="P101" i="15" s="1"/>
  <c r="I159" i="15"/>
  <c r="O159" i="15" s="1"/>
  <c r="L33" i="15"/>
  <c r="O33" i="15" s="1"/>
  <c r="J18" i="15"/>
  <c r="P18" i="15" s="1"/>
  <c r="M36" i="15"/>
  <c r="L134" i="15"/>
  <c r="O134" i="15" s="1"/>
  <c r="N87" i="15"/>
  <c r="Q87" i="15" s="1"/>
  <c r="K168" i="15"/>
  <c r="Q168" i="15" s="1"/>
  <c r="N24" i="15"/>
  <c r="Q24" i="15" s="1"/>
  <c r="L60" i="15"/>
  <c r="O60" i="15" s="1"/>
  <c r="I104" i="15"/>
  <c r="K26" i="15"/>
  <c r="L194" i="15"/>
  <c r="O194" i="15" s="1"/>
  <c r="M81" i="15"/>
  <c r="P81" i="15" s="1"/>
  <c r="N69" i="15"/>
  <c r="Q69" i="15" s="1"/>
  <c r="N45" i="15"/>
  <c r="L105" i="15"/>
  <c r="O105" i="15" s="1"/>
  <c r="J132" i="15"/>
  <c r="N201" i="15"/>
  <c r="I107" i="15"/>
  <c r="O107" i="15" s="1"/>
  <c r="N111" i="15"/>
  <c r="Q111" i="15" s="1"/>
  <c r="J48" i="15"/>
  <c r="P48" i="15" s="1"/>
  <c r="K201" i="15"/>
  <c r="L138" i="15"/>
  <c r="N33" i="15"/>
  <c r="Q33" i="15" s="1"/>
  <c r="N41" i="15"/>
  <c r="Q41" i="15" s="1"/>
  <c r="L153" i="15"/>
  <c r="O153" i="15" s="1"/>
  <c r="M45" i="15"/>
  <c r="P45" i="15" s="1"/>
  <c r="M185" i="15"/>
  <c r="P185" i="15" s="1"/>
  <c r="N21" i="15"/>
  <c r="Q21" i="15" s="1"/>
  <c r="L200" i="15"/>
  <c r="K80" i="15"/>
  <c r="Q80" i="15" s="1"/>
  <c r="N96" i="15"/>
  <c r="Q96" i="15" s="1"/>
  <c r="I111" i="15"/>
  <c r="O111" i="15" s="1"/>
  <c r="K45" i="15"/>
  <c r="K44" i="15"/>
  <c r="M137" i="15"/>
  <c r="P137" i="15" s="1"/>
  <c r="I36" i="15"/>
  <c r="I171" i="15"/>
  <c r="O171" i="15" s="1"/>
  <c r="J189" i="15"/>
  <c r="K59" i="15"/>
  <c r="Q59" i="15" s="1"/>
  <c r="K177" i="15"/>
  <c r="Q177" i="15" s="1"/>
  <c r="N183" i="15"/>
  <c r="Q183" i="15" s="1"/>
  <c r="M23" i="15"/>
  <c r="P23" i="15" s="1"/>
  <c r="M27" i="15"/>
  <c r="P27" i="15" s="1"/>
  <c r="M90" i="15"/>
  <c r="P90" i="15" s="1"/>
  <c r="I191" i="15"/>
  <c r="O191" i="15" s="1"/>
  <c r="N195" i="15"/>
  <c r="Q195" i="15" s="1"/>
  <c r="I200" i="15"/>
  <c r="J12" i="15"/>
  <c r="P12" i="15" s="1"/>
  <c r="M189" i="15"/>
  <c r="M33" i="15"/>
  <c r="P33" i="15" s="1"/>
  <c r="N84" i="15"/>
  <c r="I63" i="15"/>
  <c r="O63" i="15" s="1"/>
  <c r="J36" i="15"/>
  <c r="J59" i="15"/>
  <c r="J60" i="15"/>
  <c r="N191" i="15"/>
  <c r="Q191" i="15" s="1"/>
  <c r="K29" i="15"/>
  <c r="Q29" i="15" s="1"/>
  <c r="I179" i="15"/>
  <c r="O179" i="15" s="1"/>
  <c r="J197" i="15"/>
  <c r="P197" i="15" s="1"/>
  <c r="L72" i="15"/>
  <c r="O72" i="15" s="1"/>
  <c r="L81" i="15"/>
  <c r="O81" i="15" s="1"/>
  <c r="M132" i="15"/>
  <c r="N159" i="15"/>
  <c r="Q159" i="15" s="1"/>
  <c r="L29" i="15"/>
  <c r="O29" i="15" s="1"/>
  <c r="N27" i="15"/>
  <c r="Q27" i="15" s="1"/>
  <c r="L36" i="15"/>
  <c r="K164" i="15"/>
  <c r="Q164" i="15" s="1"/>
  <c r="K144" i="15"/>
  <c r="Q144" i="15" s="1"/>
  <c r="U13" i="15" l="1"/>
  <c r="V4" i="15"/>
  <c r="U8" i="15"/>
  <c r="O59" i="15"/>
  <c r="W12" i="15"/>
  <c r="V9" i="15"/>
  <c r="W9" i="15"/>
  <c r="W11" i="15"/>
  <c r="U4" i="15"/>
  <c r="O138" i="15"/>
  <c r="U15" i="15" s="1"/>
  <c r="V18" i="15"/>
  <c r="W19" i="15"/>
  <c r="U14" i="15"/>
  <c r="Q26" i="15"/>
  <c r="W14" i="15"/>
  <c r="U18" i="15"/>
  <c r="V10" i="15"/>
  <c r="V12" i="15"/>
  <c r="V5" i="15"/>
  <c r="V11" i="15"/>
  <c r="W18" i="15"/>
  <c r="V16" i="15"/>
  <c r="W17" i="15"/>
  <c r="W5" i="15"/>
  <c r="W6" i="15"/>
  <c r="U17" i="15"/>
  <c r="W4" i="15"/>
  <c r="W15" i="15"/>
  <c r="V7" i="15"/>
  <c r="Q45" i="15"/>
  <c r="U16" i="15"/>
  <c r="P186" i="15"/>
  <c r="U10" i="15"/>
  <c r="U11" i="15"/>
  <c r="V17" i="15"/>
  <c r="W13" i="15"/>
  <c r="V20" i="15"/>
  <c r="Q84" i="15"/>
  <c r="W10" i="15" s="1"/>
  <c r="V15" i="15"/>
  <c r="P36" i="15"/>
  <c r="V6" i="15" s="1"/>
  <c r="U7" i="15"/>
  <c r="O195" i="15"/>
  <c r="U19" i="15" s="1"/>
  <c r="V13" i="15"/>
  <c r="U5" i="15"/>
  <c r="U9" i="15"/>
  <c r="W8" i="15"/>
  <c r="Q201" i="15"/>
  <c r="W20" i="15" s="1"/>
  <c r="O200" i="15"/>
  <c r="U20" i="15" s="1"/>
  <c r="Q44" i="15"/>
  <c r="W7" i="15" s="1"/>
  <c r="Q152" i="15"/>
  <c r="W16" i="15" s="1"/>
  <c r="O36" i="15"/>
  <c r="U6" i="15" s="1"/>
  <c r="P59" i="15"/>
  <c r="P132" i="15"/>
  <c r="V14" i="15" s="1"/>
  <c r="P189" i="15"/>
  <c r="O104" i="15"/>
  <c r="U12" i="15" s="1"/>
  <c r="P60" i="15"/>
  <c r="V19" i="15" l="1"/>
  <c r="V8" i="15"/>
  <c r="AA69" i="15" l="1"/>
  <c r="U74" i="15" s="1"/>
  <c r="V74" i="15" s="1"/>
  <c r="W74" i="15" s="1"/>
  <c r="AA68" i="15"/>
  <c r="AE68" i="15" s="1"/>
  <c r="AA67" i="15"/>
  <c r="AE67" i="15" s="1"/>
  <c r="AA66" i="15"/>
  <c r="AB66" i="15" s="1"/>
  <c r="AA65" i="15"/>
  <c r="AB65" i="15" s="1"/>
  <c r="AA64" i="15"/>
  <c r="AC64" i="15" s="1"/>
  <c r="AA63" i="15"/>
  <c r="AA62" i="15"/>
  <c r="AA61" i="15"/>
  <c r="AA60" i="15"/>
  <c r="AA59" i="15"/>
  <c r="AA58" i="15"/>
  <c r="AA57" i="15"/>
  <c r="AA56" i="15"/>
  <c r="AA55" i="15"/>
  <c r="AA54" i="15"/>
  <c r="AA53" i="15"/>
  <c r="AA42" i="15"/>
  <c r="U47" i="15" s="1"/>
  <c r="V47" i="15" s="1"/>
  <c r="W47" i="15" s="1"/>
  <c r="AA28" i="15"/>
  <c r="AA29" i="15"/>
  <c r="AA30" i="15"/>
  <c r="AA31" i="15"/>
  <c r="AA32" i="15"/>
  <c r="AA33" i="15"/>
  <c r="AA34" i="15"/>
  <c r="AA35" i="15"/>
  <c r="AA36" i="15"/>
  <c r="AA37" i="15"/>
  <c r="AA38" i="15"/>
  <c r="AA39" i="15"/>
  <c r="AA40" i="15"/>
  <c r="AA41" i="15"/>
  <c r="AA27" i="15"/>
  <c r="AA26" i="15"/>
  <c r="AM20" i="14"/>
  <c r="AM6" i="14"/>
  <c r="AL23" i="14"/>
  <c r="AL6" i="14"/>
  <c r="AK6" i="14"/>
  <c r="AJ6" i="14"/>
  <c r="AJ7" i="14"/>
  <c r="AK7" i="14"/>
  <c r="AL7" i="14"/>
  <c r="AM7" i="14"/>
  <c r="AJ8" i="14"/>
  <c r="AK8" i="14"/>
  <c r="AL8" i="14"/>
  <c r="AM8" i="14"/>
  <c r="AJ9" i="14"/>
  <c r="AK9" i="14"/>
  <c r="AL9" i="14"/>
  <c r="AM9" i="14"/>
  <c r="AJ10" i="14"/>
  <c r="AK10" i="14"/>
  <c r="AL10" i="14"/>
  <c r="AM10" i="14"/>
  <c r="AJ11" i="14"/>
  <c r="AK11" i="14"/>
  <c r="AL11" i="14"/>
  <c r="AM11" i="14"/>
  <c r="AJ12" i="14"/>
  <c r="AK12" i="14"/>
  <c r="AL12" i="14"/>
  <c r="AM12" i="14"/>
  <c r="AJ13" i="14"/>
  <c r="AK13" i="14"/>
  <c r="AL13" i="14"/>
  <c r="AM13" i="14"/>
  <c r="AJ14" i="14"/>
  <c r="AK14" i="14"/>
  <c r="AL14" i="14"/>
  <c r="AM14" i="14"/>
  <c r="AJ15" i="14"/>
  <c r="AK15" i="14"/>
  <c r="AL15" i="14"/>
  <c r="AM15" i="14"/>
  <c r="AJ16" i="14"/>
  <c r="AK16" i="14"/>
  <c r="AL16" i="14"/>
  <c r="AM16" i="14"/>
  <c r="AJ17" i="14"/>
  <c r="AK17" i="14"/>
  <c r="AL17" i="14"/>
  <c r="AM17" i="14"/>
  <c r="AJ18" i="14"/>
  <c r="AK18" i="14"/>
  <c r="AL18" i="14"/>
  <c r="AM18" i="14"/>
  <c r="AJ19" i="14"/>
  <c r="AK19" i="14"/>
  <c r="AL19" i="14"/>
  <c r="AM19" i="14"/>
  <c r="AJ20" i="14"/>
  <c r="AK20" i="14"/>
  <c r="AL20" i="14"/>
  <c r="AJ21" i="14"/>
  <c r="AK21" i="14"/>
  <c r="AL21" i="14"/>
  <c r="AM21" i="14"/>
  <c r="AJ22" i="14"/>
  <c r="AK22" i="14"/>
  <c r="AL22" i="14"/>
  <c r="AM22" i="14"/>
  <c r="AJ23" i="14"/>
  <c r="AK23" i="14"/>
  <c r="Y55" i="15"/>
  <c r="Y56" i="15"/>
  <c r="Y57" i="15"/>
  <c r="Y58" i="15"/>
  <c r="Y59" i="15"/>
  <c r="Y60" i="15"/>
  <c r="Y61" i="15"/>
  <c r="Y62" i="15"/>
  <c r="Y63" i="15"/>
  <c r="Y64" i="15"/>
  <c r="Y65" i="15"/>
  <c r="Y66" i="15"/>
  <c r="Y67" i="15"/>
  <c r="Y68" i="15"/>
  <c r="Z68" i="15" s="1"/>
  <c r="Y69" i="15"/>
  <c r="Y54" i="15"/>
  <c r="Y53" i="15"/>
  <c r="Z53" i="15" s="1"/>
  <c r="AE41" i="15" l="1"/>
  <c r="AB57" i="15"/>
  <c r="AB58" i="15"/>
  <c r="AE59" i="15"/>
  <c r="AC60" i="15"/>
  <c r="AC53" i="15"/>
  <c r="AB61" i="15"/>
  <c r="AB54" i="15"/>
  <c r="AB62" i="15"/>
  <c r="AB55" i="15"/>
  <c r="AB63" i="15"/>
  <c r="AE33" i="15"/>
  <c r="AB40" i="15"/>
  <c r="AB32" i="15"/>
  <c r="AB39" i="15"/>
  <c r="AB31" i="15"/>
  <c r="AB56" i="15"/>
  <c r="AB30" i="15"/>
  <c r="AB29" i="15"/>
  <c r="AB36" i="15"/>
  <c r="AB28" i="15"/>
  <c r="AB38" i="15"/>
  <c r="AB37" i="15"/>
  <c r="AD26" i="15"/>
  <c r="AB35" i="15"/>
  <c r="AB27" i="15"/>
  <c r="AC34" i="15"/>
  <c r="AB26" i="15"/>
  <c r="AB34" i="15"/>
  <c r="AC26" i="15"/>
  <c r="AC33" i="15"/>
  <c r="AD40" i="15"/>
  <c r="AD32" i="15"/>
  <c r="AE40" i="15"/>
  <c r="AE32" i="15"/>
  <c r="AB68" i="15"/>
  <c r="AB60" i="15"/>
  <c r="AC67" i="15"/>
  <c r="AC59" i="15"/>
  <c r="AD66" i="15"/>
  <c r="AD58" i="15"/>
  <c r="AE66" i="15"/>
  <c r="AE58" i="15"/>
  <c r="AB41" i="15"/>
  <c r="AB33" i="15"/>
  <c r="AC40" i="15"/>
  <c r="AC32" i="15"/>
  <c r="AD39" i="15"/>
  <c r="AD31" i="15"/>
  <c r="AE39" i="15"/>
  <c r="AE31" i="15"/>
  <c r="AB67" i="15"/>
  <c r="AB59" i="15"/>
  <c r="AC66" i="15"/>
  <c r="AC58" i="15"/>
  <c r="AD65" i="15"/>
  <c r="AD57" i="15"/>
  <c r="AE65" i="15"/>
  <c r="AE57" i="15"/>
  <c r="AC39" i="15"/>
  <c r="AC31" i="15"/>
  <c r="AD38" i="15"/>
  <c r="AD30" i="15"/>
  <c r="AE38" i="15"/>
  <c r="AE30" i="15"/>
  <c r="AC65" i="15"/>
  <c r="AC57" i="15"/>
  <c r="AD64" i="15"/>
  <c r="AD56" i="15"/>
  <c r="AE64" i="15"/>
  <c r="AE56" i="15"/>
  <c r="AC38" i="15"/>
  <c r="AC30" i="15"/>
  <c r="AD37" i="15"/>
  <c r="AD29" i="15"/>
  <c r="AE37" i="15"/>
  <c r="AE29" i="15"/>
  <c r="AC56" i="15"/>
  <c r="AD63" i="15"/>
  <c r="AD55" i="15"/>
  <c r="AE63" i="15"/>
  <c r="AE55" i="15"/>
  <c r="AC37" i="15"/>
  <c r="AC29" i="15"/>
  <c r="AD36" i="15"/>
  <c r="AD28" i="15"/>
  <c r="AE36" i="15"/>
  <c r="AE28" i="15"/>
  <c r="AB64" i="15"/>
  <c r="AC63" i="15"/>
  <c r="AC55" i="15"/>
  <c r="AD62" i="15"/>
  <c r="AD54" i="15"/>
  <c r="AE62" i="15"/>
  <c r="AE54" i="15"/>
  <c r="AC36" i="15"/>
  <c r="AC28" i="15"/>
  <c r="AD35" i="15"/>
  <c r="AD27" i="15"/>
  <c r="AE35" i="15"/>
  <c r="AE27" i="15"/>
  <c r="AC62" i="15"/>
  <c r="AC54" i="15"/>
  <c r="AD61" i="15"/>
  <c r="AE53" i="15"/>
  <c r="AE61" i="15"/>
  <c r="AC35" i="15"/>
  <c r="AC27" i="15"/>
  <c r="AD34" i="15"/>
  <c r="AE26" i="15"/>
  <c r="AE34" i="15"/>
  <c r="AC61" i="15"/>
  <c r="AD53" i="15"/>
  <c r="AD60" i="15"/>
  <c r="AE60" i="15"/>
  <c r="AD33" i="15"/>
  <c r="AB53" i="15"/>
  <c r="AD67" i="15"/>
  <c r="AD59" i="15"/>
  <c r="Y28" i="15" l="1"/>
  <c r="Z28" i="15" s="1"/>
  <c r="Y29" i="15"/>
  <c r="Z29" i="15" s="1"/>
  <c r="Y30" i="15"/>
  <c r="Z30" i="15" s="1"/>
  <c r="Y31" i="15"/>
  <c r="Z31" i="15" s="1"/>
  <c r="Y32" i="15"/>
  <c r="Z32" i="15" s="1"/>
  <c r="Y33" i="15"/>
  <c r="Z33" i="15" s="1"/>
  <c r="Y34" i="15"/>
  <c r="Z34" i="15" s="1"/>
  <c r="Y35" i="15"/>
  <c r="Z35" i="15" s="1"/>
  <c r="Y36" i="15"/>
  <c r="Z36" i="15" s="1"/>
  <c r="Y37" i="15"/>
  <c r="Z37" i="15" s="1"/>
  <c r="Y38" i="15"/>
  <c r="Z38" i="15" s="1"/>
  <c r="Y39" i="15"/>
  <c r="Z39" i="15" s="1"/>
  <c r="Y40" i="15"/>
  <c r="Z40" i="15" s="1"/>
  <c r="Y41" i="15"/>
  <c r="Z41" i="15" s="1"/>
  <c r="Y27" i="15"/>
  <c r="Z27" i="15" s="1"/>
  <c r="Y26" i="15"/>
  <c r="Z26" i="15" s="1"/>
  <c r="Z54" i="15"/>
  <c r="Z55" i="15"/>
  <c r="Z57" i="15"/>
  <c r="Z59" i="15"/>
  <c r="Z61" i="15"/>
  <c r="Z62" i="15"/>
  <c r="Z63" i="15"/>
  <c r="Z65" i="15"/>
  <c r="Z67" i="15"/>
  <c r="Z24" i="15" l="1"/>
  <c r="Z60" i="15"/>
  <c r="Z64" i="15"/>
  <c r="Z56" i="15"/>
  <c r="Z66" i="15"/>
  <c r="Z51" i="15" s="1"/>
  <c r="Z58" i="15"/>
  <c r="W46" i="15" l="1"/>
  <c r="V46" i="15"/>
  <c r="U46" i="15"/>
  <c r="W73" i="15" l="1"/>
  <c r="V73" i="15"/>
  <c r="P42" i="14" l="1"/>
  <c r="O42" i="14"/>
  <c r="N42" i="14"/>
  <c r="M42" i="14"/>
  <c r="L42" i="14"/>
  <c r="K42" i="14"/>
  <c r="P41" i="14"/>
  <c r="O41" i="14"/>
  <c r="N41" i="14"/>
  <c r="M41" i="14"/>
  <c r="L41" i="14"/>
  <c r="K41" i="14"/>
  <c r="P40" i="14"/>
  <c r="O40" i="14"/>
  <c r="N40" i="14"/>
  <c r="M40" i="14"/>
  <c r="L40" i="14"/>
  <c r="K40" i="14"/>
  <c r="P39" i="14"/>
  <c r="O39" i="14"/>
  <c r="N39" i="14"/>
  <c r="M39" i="14"/>
  <c r="L39" i="14"/>
  <c r="K39" i="14"/>
  <c r="P38" i="14"/>
  <c r="O38" i="14"/>
  <c r="N38" i="14"/>
  <c r="M38" i="14"/>
  <c r="L38" i="14"/>
  <c r="K38" i="14"/>
  <c r="P37" i="14"/>
  <c r="O37" i="14"/>
  <c r="N37" i="14"/>
  <c r="M37" i="14"/>
  <c r="L37" i="14"/>
  <c r="K37" i="14"/>
  <c r="P36" i="14"/>
  <c r="O36" i="14"/>
  <c r="N36" i="14"/>
  <c r="M36" i="14"/>
  <c r="L36" i="14"/>
  <c r="K36" i="14"/>
  <c r="P35" i="14"/>
  <c r="O35" i="14"/>
  <c r="N35" i="14"/>
  <c r="M35" i="14"/>
  <c r="L35" i="14"/>
  <c r="K35" i="14"/>
  <c r="P34" i="14"/>
  <c r="O34" i="14"/>
  <c r="N34" i="14"/>
  <c r="M34" i="14"/>
  <c r="L34" i="14"/>
  <c r="K34" i="14"/>
  <c r="P33" i="14"/>
  <c r="O33" i="14"/>
  <c r="U33" i="14" s="1"/>
  <c r="N33" i="14"/>
  <c r="M33" i="14"/>
  <c r="L33" i="14"/>
  <c r="K33" i="14"/>
  <c r="P32" i="14"/>
  <c r="O32" i="14"/>
  <c r="N32" i="14"/>
  <c r="M32" i="14"/>
  <c r="L32" i="14"/>
  <c r="K32" i="14"/>
  <c r="P31" i="14"/>
  <c r="O31" i="14"/>
  <c r="N31" i="14"/>
  <c r="M31" i="14"/>
  <c r="L31" i="14"/>
  <c r="K31" i="14"/>
  <c r="P30" i="14"/>
  <c r="O30" i="14"/>
  <c r="N30" i="14"/>
  <c r="M30" i="14"/>
  <c r="L30" i="14"/>
  <c r="K30" i="14"/>
  <c r="P29" i="14"/>
  <c r="O29" i="14"/>
  <c r="N29" i="14"/>
  <c r="M29" i="14"/>
  <c r="L29" i="14"/>
  <c r="K29" i="14"/>
  <c r="P28" i="14"/>
  <c r="O28" i="14"/>
  <c r="N28" i="14"/>
  <c r="M28" i="14"/>
  <c r="L28" i="14"/>
  <c r="K28" i="14"/>
  <c r="P27" i="14"/>
  <c r="O27" i="14"/>
  <c r="N27" i="14"/>
  <c r="M27" i="14"/>
  <c r="L27" i="14"/>
  <c r="K27" i="14"/>
  <c r="P26" i="14"/>
  <c r="O26" i="14"/>
  <c r="N26" i="14"/>
  <c r="M26" i="14"/>
  <c r="L26" i="14"/>
  <c r="K26" i="14"/>
  <c r="P25" i="14"/>
  <c r="O25" i="14"/>
  <c r="N25" i="14"/>
  <c r="M25" i="14"/>
  <c r="L25" i="14"/>
  <c r="K25" i="14"/>
  <c r="P24" i="14"/>
  <c r="O24" i="14"/>
  <c r="N24" i="14"/>
  <c r="M24" i="14"/>
  <c r="L24" i="14"/>
  <c r="K24" i="14"/>
  <c r="P23" i="14"/>
  <c r="O23" i="14"/>
  <c r="N23" i="14"/>
  <c r="M23" i="14"/>
  <c r="L23" i="14"/>
  <c r="K23" i="14"/>
  <c r="P22" i="14"/>
  <c r="O22" i="14"/>
  <c r="N22" i="14"/>
  <c r="M22" i="14"/>
  <c r="L22" i="14"/>
  <c r="K22" i="14"/>
  <c r="P21" i="14"/>
  <c r="O21" i="14"/>
  <c r="U21" i="14" s="1"/>
  <c r="N21" i="14"/>
  <c r="M21" i="14"/>
  <c r="L21" i="14"/>
  <c r="K21" i="14"/>
  <c r="P20" i="14"/>
  <c r="O20" i="14"/>
  <c r="N20" i="14"/>
  <c r="M20" i="14"/>
  <c r="L20" i="14"/>
  <c r="K20" i="14"/>
  <c r="P19" i="14"/>
  <c r="O19" i="14"/>
  <c r="N19" i="14"/>
  <c r="M19" i="14"/>
  <c r="L19" i="14"/>
  <c r="K19" i="14"/>
  <c r="P18" i="14"/>
  <c r="O18" i="14"/>
  <c r="N18" i="14"/>
  <c r="M18" i="14"/>
  <c r="L18" i="14"/>
  <c r="K18" i="14"/>
  <c r="P17" i="14"/>
  <c r="O17" i="14"/>
  <c r="N17" i="14"/>
  <c r="M17" i="14"/>
  <c r="L17" i="14"/>
  <c r="K17" i="14"/>
  <c r="P16" i="14"/>
  <c r="O16" i="14"/>
  <c r="N16" i="14"/>
  <c r="M16" i="14"/>
  <c r="L16" i="14"/>
  <c r="K16" i="14"/>
  <c r="P15" i="14"/>
  <c r="O15" i="14"/>
  <c r="N15" i="14"/>
  <c r="M15" i="14"/>
  <c r="L15" i="14"/>
  <c r="R15" i="14" s="1"/>
  <c r="K15" i="14"/>
  <c r="P14" i="14"/>
  <c r="O14" i="14"/>
  <c r="N14" i="14"/>
  <c r="M14" i="14"/>
  <c r="L14" i="14"/>
  <c r="K14" i="14"/>
  <c r="P13" i="14"/>
  <c r="O13" i="14"/>
  <c r="N13" i="14"/>
  <c r="M13" i="14"/>
  <c r="L13" i="14"/>
  <c r="K13" i="14"/>
  <c r="P12" i="14"/>
  <c r="O12" i="14"/>
  <c r="N12" i="14"/>
  <c r="M12" i="14"/>
  <c r="L12" i="14"/>
  <c r="K12" i="14"/>
  <c r="P11" i="14"/>
  <c r="O11" i="14"/>
  <c r="N11" i="14"/>
  <c r="M11" i="14"/>
  <c r="L11" i="14"/>
  <c r="K11" i="14"/>
  <c r="P10" i="14"/>
  <c r="O10" i="14"/>
  <c r="N10" i="14"/>
  <c r="M10" i="14"/>
  <c r="L10" i="14"/>
  <c r="K10" i="14"/>
  <c r="P9" i="14"/>
  <c r="O9" i="14"/>
  <c r="U9" i="14" s="1"/>
  <c r="N9" i="14"/>
  <c r="M9" i="14"/>
  <c r="L9" i="14"/>
  <c r="K9" i="14"/>
  <c r="P8" i="14"/>
  <c r="O8" i="14"/>
  <c r="N8" i="14"/>
  <c r="M8" i="14"/>
  <c r="L8" i="14"/>
  <c r="K8" i="14"/>
  <c r="P7" i="14"/>
  <c r="O7" i="14"/>
  <c r="N7" i="14"/>
  <c r="M7" i="14"/>
  <c r="L7" i="14"/>
  <c r="K7" i="14"/>
  <c r="P6" i="14"/>
  <c r="O6" i="14"/>
  <c r="N6" i="14"/>
  <c r="M6" i="14"/>
  <c r="L6" i="14"/>
  <c r="K6" i="14"/>
  <c r="C224" i="14"/>
  <c r="C223" i="14"/>
  <c r="C222" i="14"/>
  <c r="C221" i="14"/>
  <c r="C220" i="14"/>
  <c r="C219" i="14"/>
  <c r="C218" i="14"/>
  <c r="C217" i="14"/>
  <c r="C216" i="14"/>
  <c r="C215" i="14"/>
  <c r="C214" i="14"/>
  <c r="C213" i="14"/>
  <c r="C212" i="14"/>
  <c r="C211" i="14"/>
  <c r="C210" i="14"/>
  <c r="C209" i="14"/>
  <c r="C208" i="14"/>
  <c r="C207" i="14"/>
  <c r="C206" i="14"/>
  <c r="C205" i="14"/>
  <c r="C204" i="14"/>
  <c r="C203" i="14"/>
  <c r="C202" i="14"/>
  <c r="C201" i="14"/>
  <c r="C200" i="14"/>
  <c r="C199" i="14"/>
  <c r="C198" i="14"/>
  <c r="C197" i="14"/>
  <c r="C196" i="14"/>
  <c r="C195" i="14"/>
  <c r="C194" i="14"/>
  <c r="C193" i="14"/>
  <c r="C192" i="14"/>
  <c r="C191" i="14"/>
  <c r="C190" i="14"/>
  <c r="C189" i="14"/>
  <c r="C188" i="14"/>
  <c r="C187" i="14"/>
  <c r="C186" i="14"/>
  <c r="C185" i="14"/>
  <c r="C184" i="14"/>
  <c r="C183" i="14"/>
  <c r="C182" i="14"/>
  <c r="C181" i="14"/>
  <c r="C180" i="14"/>
  <c r="C179" i="14"/>
  <c r="C178" i="14"/>
  <c r="C177" i="14"/>
  <c r="C176" i="14"/>
  <c r="C175" i="14"/>
  <c r="C174" i="14"/>
  <c r="C173" i="14"/>
  <c r="C172" i="14"/>
  <c r="C171" i="14"/>
  <c r="C170" i="14"/>
  <c r="C169" i="14"/>
  <c r="C168" i="14"/>
  <c r="C167" i="14"/>
  <c r="C166" i="14"/>
  <c r="C165" i="14"/>
  <c r="C164" i="14"/>
  <c r="C163" i="14"/>
  <c r="C162" i="14"/>
  <c r="C161" i="14"/>
  <c r="C160" i="14"/>
  <c r="C159" i="14"/>
  <c r="C158" i="14"/>
  <c r="C157" i="14"/>
  <c r="C156" i="14"/>
  <c r="C155" i="14"/>
  <c r="C154" i="14"/>
  <c r="C153" i="14"/>
  <c r="C152" i="14"/>
  <c r="C151" i="14"/>
  <c r="C150" i="14"/>
  <c r="C149" i="14"/>
  <c r="C148" i="14"/>
  <c r="C147" i="14"/>
  <c r="C146" i="14"/>
  <c r="C145" i="14"/>
  <c r="C144" i="14"/>
  <c r="C143" i="14"/>
  <c r="C142" i="14"/>
  <c r="C141" i="14"/>
  <c r="C140" i="14"/>
  <c r="C139" i="14"/>
  <c r="C138" i="14"/>
  <c r="C137" i="14"/>
  <c r="C136" i="14"/>
  <c r="C135" i="14"/>
  <c r="C134" i="14"/>
  <c r="C133" i="14"/>
  <c r="C132" i="14"/>
  <c r="C131" i="14"/>
  <c r="C130" i="14"/>
  <c r="C129" i="14"/>
  <c r="C128" i="14"/>
  <c r="C127" i="14"/>
  <c r="C126" i="14"/>
  <c r="C125" i="14"/>
  <c r="C124" i="14"/>
  <c r="C123" i="14"/>
  <c r="C122" i="14"/>
  <c r="C121" i="14"/>
  <c r="C120" i="14"/>
  <c r="C119" i="14"/>
  <c r="C118" i="14"/>
  <c r="C117" i="14"/>
  <c r="C116" i="14"/>
  <c r="C115" i="14"/>
  <c r="C114" i="14"/>
  <c r="C113" i="14"/>
  <c r="C112" i="14"/>
  <c r="C111" i="14"/>
  <c r="C110" i="14"/>
  <c r="C109" i="14"/>
  <c r="C108" i="14"/>
  <c r="C107" i="14"/>
  <c r="C106" i="14"/>
  <c r="C105" i="14"/>
  <c r="C104" i="14"/>
  <c r="C103" i="14"/>
  <c r="C102" i="14"/>
  <c r="C101" i="14"/>
  <c r="C100" i="14"/>
  <c r="C99" i="14"/>
  <c r="C98" i="14"/>
  <c r="C97" i="14"/>
  <c r="C96" i="14"/>
  <c r="C95" i="14"/>
  <c r="C94" i="14"/>
  <c r="C93" i="14"/>
  <c r="C92" i="14"/>
  <c r="C91" i="14"/>
  <c r="C90" i="14"/>
  <c r="C89" i="14"/>
  <c r="C88" i="14"/>
  <c r="C87" i="14"/>
  <c r="C86" i="14"/>
  <c r="C85" i="14"/>
  <c r="C84" i="14"/>
  <c r="C83" i="14"/>
  <c r="C82" i="14"/>
  <c r="C81" i="14"/>
  <c r="C80" i="14"/>
  <c r="C79" i="14"/>
  <c r="C78" i="14"/>
  <c r="C77" i="14"/>
  <c r="C76" i="14"/>
  <c r="C75" i="14"/>
  <c r="C74" i="14"/>
  <c r="C73" i="14"/>
  <c r="C72" i="14"/>
  <c r="C71" i="14"/>
  <c r="C70" i="14"/>
  <c r="C69" i="14"/>
  <c r="C68" i="14"/>
  <c r="C67" i="14"/>
  <c r="C66" i="14"/>
  <c r="C65" i="14"/>
  <c r="C64" i="14"/>
  <c r="C63" i="14"/>
  <c r="C62" i="14"/>
  <c r="C61" i="14"/>
  <c r="C60" i="14"/>
  <c r="C59" i="14"/>
  <c r="C58" i="14"/>
  <c r="C57" i="14"/>
  <c r="C56" i="14"/>
  <c r="C55" i="14"/>
  <c r="C54" i="14"/>
  <c r="C53" i="14"/>
  <c r="C52" i="14"/>
  <c r="C51" i="14"/>
  <c r="C50" i="14"/>
  <c r="C49" i="14"/>
  <c r="C48" i="14"/>
  <c r="C47" i="14"/>
  <c r="C46" i="14"/>
  <c r="C45" i="14"/>
  <c r="C44" i="14"/>
  <c r="C43" i="14"/>
  <c r="V42" i="14"/>
  <c r="S42" i="14"/>
  <c r="R42" i="14"/>
  <c r="U42" i="14"/>
  <c r="J42" i="14"/>
  <c r="I42" i="14"/>
  <c r="C42" i="14"/>
  <c r="J41" i="14"/>
  <c r="I41" i="14"/>
  <c r="C41" i="14"/>
  <c r="J40" i="14"/>
  <c r="I40" i="14"/>
  <c r="C40" i="14"/>
  <c r="U39" i="14"/>
  <c r="U41" i="14" s="1"/>
  <c r="S39" i="14"/>
  <c r="R39" i="14"/>
  <c r="J39" i="14"/>
  <c r="I39" i="14"/>
  <c r="C39" i="14"/>
  <c r="J38" i="14"/>
  <c r="I38" i="14"/>
  <c r="C38" i="14"/>
  <c r="J37" i="14"/>
  <c r="I37" i="14"/>
  <c r="C37" i="14"/>
  <c r="V36" i="14"/>
  <c r="V38" i="14" s="1"/>
  <c r="R36" i="14"/>
  <c r="Q36" i="14"/>
  <c r="J36" i="14"/>
  <c r="I36" i="14"/>
  <c r="AD36" i="14" s="1"/>
  <c r="C36" i="14"/>
  <c r="J35" i="14"/>
  <c r="I35" i="14"/>
  <c r="AB35" i="14" s="1"/>
  <c r="C35" i="14"/>
  <c r="J34" i="14"/>
  <c r="I34" i="14"/>
  <c r="AB34" i="14" s="1"/>
  <c r="C34" i="14"/>
  <c r="T33" i="14"/>
  <c r="R33" i="14"/>
  <c r="R35" i="14" s="1"/>
  <c r="Q33" i="14"/>
  <c r="Q35" i="14" s="1"/>
  <c r="J33" i="14"/>
  <c r="I33" i="14"/>
  <c r="AB33" i="14" s="1"/>
  <c r="C33" i="14"/>
  <c r="J32" i="14"/>
  <c r="I32" i="14"/>
  <c r="AB32" i="14" s="1"/>
  <c r="C32" i="14"/>
  <c r="J31" i="14"/>
  <c r="I31" i="14"/>
  <c r="AB31" i="14" s="1"/>
  <c r="C31" i="14"/>
  <c r="V30" i="14"/>
  <c r="V31" i="14" s="1"/>
  <c r="T30" i="14"/>
  <c r="T32" i="14" s="1"/>
  <c r="R30" i="14"/>
  <c r="R32" i="14" s="1"/>
  <c r="Q30" i="14"/>
  <c r="J30" i="14"/>
  <c r="I30" i="14"/>
  <c r="AB30" i="14" s="1"/>
  <c r="C30" i="14"/>
  <c r="J29" i="14"/>
  <c r="I29" i="14"/>
  <c r="C29" i="14"/>
  <c r="J28" i="14"/>
  <c r="I28" i="14"/>
  <c r="AD28" i="14" s="1"/>
  <c r="C28" i="14"/>
  <c r="V27" i="14"/>
  <c r="V29" i="14" s="1"/>
  <c r="T27" i="14"/>
  <c r="T28" i="14" s="1"/>
  <c r="S27" i="14"/>
  <c r="S29" i="14" s="1"/>
  <c r="J27" i="14"/>
  <c r="I27" i="14"/>
  <c r="AD27" i="14" s="1"/>
  <c r="C27" i="14"/>
  <c r="J26" i="14"/>
  <c r="I26" i="14"/>
  <c r="AC26" i="14" s="1"/>
  <c r="C26" i="14"/>
  <c r="J25" i="14"/>
  <c r="I25" i="14"/>
  <c r="AB25" i="14" s="1"/>
  <c r="C25" i="14"/>
  <c r="Q24" i="14"/>
  <c r="V24" i="14"/>
  <c r="V26" i="14" s="1"/>
  <c r="J24" i="14"/>
  <c r="I24" i="14"/>
  <c r="AD24" i="14" s="1"/>
  <c r="C24" i="14"/>
  <c r="J23" i="14"/>
  <c r="I23" i="14"/>
  <c r="AB23" i="14" s="1"/>
  <c r="C23" i="14"/>
  <c r="J22" i="14"/>
  <c r="I22" i="14"/>
  <c r="AC22" i="14" s="1"/>
  <c r="C22" i="14"/>
  <c r="R21" i="14"/>
  <c r="Q21" i="14"/>
  <c r="Q23" i="14" s="1"/>
  <c r="T21" i="14"/>
  <c r="J21" i="14"/>
  <c r="I21" i="14"/>
  <c r="AB21" i="14" s="1"/>
  <c r="C21" i="14"/>
  <c r="J20" i="14"/>
  <c r="I20" i="14"/>
  <c r="AD20" i="14" s="1"/>
  <c r="C20" i="14"/>
  <c r="J19" i="14"/>
  <c r="I19" i="14"/>
  <c r="AD19" i="14" s="1"/>
  <c r="C19" i="14"/>
  <c r="V18" i="14"/>
  <c r="T18" i="14"/>
  <c r="T19" i="14" s="1"/>
  <c r="Q18" i="14"/>
  <c r="S18" i="14"/>
  <c r="J18" i="14"/>
  <c r="I18" i="14"/>
  <c r="AB18" i="14" s="1"/>
  <c r="C18" i="14"/>
  <c r="J17" i="14"/>
  <c r="I17" i="14"/>
  <c r="AD17" i="14" s="1"/>
  <c r="C17" i="14"/>
  <c r="J16" i="14"/>
  <c r="I16" i="14"/>
  <c r="AD16" i="14" s="1"/>
  <c r="C16" i="14"/>
  <c r="U15" i="14"/>
  <c r="U16" i="14" s="1"/>
  <c r="S15" i="14"/>
  <c r="S16" i="14" s="1"/>
  <c r="J15" i="14"/>
  <c r="I15" i="14"/>
  <c r="AB15" i="14" s="1"/>
  <c r="C15" i="14"/>
  <c r="J14" i="14"/>
  <c r="I14" i="14"/>
  <c r="AD14" i="14" s="1"/>
  <c r="C14" i="14"/>
  <c r="J13" i="14"/>
  <c r="I13" i="14"/>
  <c r="AB13" i="14" s="1"/>
  <c r="C13" i="14"/>
  <c r="V12" i="14"/>
  <c r="U12" i="14"/>
  <c r="T12" i="14"/>
  <c r="R12" i="14"/>
  <c r="R13" i="14" s="1"/>
  <c r="Q12" i="14"/>
  <c r="J12" i="14"/>
  <c r="I12" i="14"/>
  <c r="AC12" i="14" s="1"/>
  <c r="C12" i="14"/>
  <c r="J11" i="14"/>
  <c r="I11" i="14"/>
  <c r="AB11" i="14" s="1"/>
  <c r="C11" i="14"/>
  <c r="J10" i="14"/>
  <c r="I10" i="14"/>
  <c r="AC10" i="14" s="1"/>
  <c r="C10" i="14"/>
  <c r="V9" i="14"/>
  <c r="S9" i="14"/>
  <c r="Q9" i="14"/>
  <c r="Q11" i="14" s="1"/>
  <c r="J9" i="14"/>
  <c r="I9" i="14"/>
  <c r="AB9" i="14" s="1"/>
  <c r="C9" i="14"/>
  <c r="J8" i="14"/>
  <c r="I8" i="14"/>
  <c r="AD8" i="14" s="1"/>
  <c r="C8" i="14"/>
  <c r="J7" i="14"/>
  <c r="I7" i="14"/>
  <c r="AB7" i="14" s="1"/>
  <c r="C7" i="14"/>
  <c r="U6" i="14"/>
  <c r="T6" i="14"/>
  <c r="V6" i="14"/>
  <c r="V8" i="14" s="1"/>
  <c r="R6" i="14"/>
  <c r="Q6" i="14"/>
  <c r="J6" i="14"/>
  <c r="I6" i="14"/>
  <c r="AC6" i="14" s="1"/>
  <c r="C6" i="14"/>
  <c r="AC13" i="14" l="1"/>
  <c r="X30" i="14"/>
  <c r="Z42" i="14"/>
  <c r="AB22" i="14"/>
  <c r="AD26" i="14"/>
  <c r="T31" i="14"/>
  <c r="AB36" i="14"/>
  <c r="AC31" i="14"/>
  <c r="AC35" i="14"/>
  <c r="AH24" i="14"/>
  <c r="AB6" i="14"/>
  <c r="Z12" i="14"/>
  <c r="AC23" i="14"/>
  <c r="V37" i="14"/>
  <c r="Y6" i="14"/>
  <c r="AD30" i="14"/>
  <c r="AD12" i="14"/>
  <c r="AB28" i="14"/>
  <c r="AC30" i="14"/>
  <c r="AA42" i="14"/>
  <c r="AB14" i="14"/>
  <c r="AC15" i="14"/>
  <c r="AC25" i="14"/>
  <c r="AC28" i="14"/>
  <c r="Z6" i="14"/>
  <c r="AC7" i="14"/>
  <c r="AC14" i="14"/>
  <c r="AD15" i="14"/>
  <c r="AB20" i="14"/>
  <c r="Y30" i="14"/>
  <c r="W33" i="14"/>
  <c r="U40" i="14"/>
  <c r="AD7" i="14"/>
  <c r="AC20" i="14"/>
  <c r="AC33" i="14"/>
  <c r="AC21" i="14"/>
  <c r="AB24" i="14"/>
  <c r="AB27" i="14"/>
  <c r="AH11" i="14"/>
  <c r="AH20" i="14"/>
  <c r="AD35" i="14"/>
  <c r="AC36" i="14"/>
  <c r="AB12" i="14"/>
  <c r="AB19" i="14"/>
  <c r="AD23" i="14"/>
  <c r="W30" i="14"/>
  <c r="Q37" i="14"/>
  <c r="AI22" i="14"/>
  <c r="AD31" i="14"/>
  <c r="T34" i="14"/>
  <c r="V10" i="14"/>
  <c r="Z15" i="14"/>
  <c r="V19" i="14"/>
  <c r="S26" i="14"/>
  <c r="AA26" i="14" s="1"/>
  <c r="AA29" i="14"/>
  <c r="T24" i="14"/>
  <c r="T26" i="14" s="1"/>
  <c r="Y26" i="14" s="1"/>
  <c r="V7" i="14"/>
  <c r="X33" i="14"/>
  <c r="T35" i="14"/>
  <c r="Y35" i="14" s="1"/>
  <c r="S24" i="14"/>
  <c r="AA18" i="14"/>
  <c r="Z21" i="14"/>
  <c r="V28" i="14"/>
  <c r="U7" i="14"/>
  <c r="Q10" i="14"/>
  <c r="S25" i="14"/>
  <c r="Q26" i="14"/>
  <c r="Q27" i="14"/>
  <c r="Q28" i="14" s="1"/>
  <c r="R38" i="14"/>
  <c r="AA9" i="14"/>
  <c r="Y12" i="14"/>
  <c r="AA27" i="14"/>
  <c r="S28" i="14"/>
  <c r="Q32" i="14"/>
  <c r="W32" i="14" s="1"/>
  <c r="Y33" i="14"/>
  <c r="T36" i="14"/>
  <c r="Y36" i="14" s="1"/>
  <c r="Z33" i="14"/>
  <c r="Q34" i="14"/>
  <c r="X6" i="14"/>
  <c r="AH7" i="14"/>
  <c r="U11" i="14"/>
  <c r="U10" i="14"/>
  <c r="X21" i="14"/>
  <c r="AA24" i="14"/>
  <c r="R41" i="14"/>
  <c r="Z41" i="14" s="1"/>
  <c r="Z39" i="14"/>
  <c r="AH22" i="14"/>
  <c r="AI17" i="14"/>
  <c r="AH14" i="14"/>
  <c r="AI9" i="14"/>
  <c r="AH6" i="14"/>
  <c r="AI20" i="14"/>
  <c r="AH17" i="14"/>
  <c r="AI12" i="14"/>
  <c r="AH9" i="14"/>
  <c r="AI23" i="14"/>
  <c r="AH23" i="14"/>
  <c r="AI18" i="14"/>
  <c r="AH15" i="14"/>
  <c r="AI10" i="14"/>
  <c r="AI21" i="14"/>
  <c r="AH18" i="14"/>
  <c r="AH21" i="14"/>
  <c r="AI16" i="14"/>
  <c r="AH13" i="14"/>
  <c r="AI24" i="14"/>
  <c r="AI19" i="14"/>
  <c r="AH16" i="14"/>
  <c r="AI11" i="14"/>
  <c r="AH8" i="14"/>
  <c r="AI7" i="14"/>
  <c r="Q7" i="14"/>
  <c r="T9" i="14"/>
  <c r="Y9" i="14" s="1"/>
  <c r="AB10" i="14"/>
  <c r="V11" i="14"/>
  <c r="Q20" i="14"/>
  <c r="S40" i="14"/>
  <c r="AC9" i="14"/>
  <c r="W18" i="14"/>
  <c r="AD18" i="14"/>
  <c r="AC18" i="14"/>
  <c r="X18" i="14"/>
  <c r="Q19" i="14"/>
  <c r="X19" i="14" s="1"/>
  <c r="W6" i="14"/>
  <c r="R7" i="14"/>
  <c r="R8" i="14"/>
  <c r="R9" i="14"/>
  <c r="R10" i="14" s="1"/>
  <c r="Z10" i="14" s="1"/>
  <c r="AD10" i="14"/>
  <c r="Q15" i="14"/>
  <c r="Q16" i="14" s="1"/>
  <c r="Q13" i="14"/>
  <c r="Q14" i="14"/>
  <c r="V15" i="14"/>
  <c r="V17" i="14" s="1"/>
  <c r="AC16" i="14"/>
  <c r="AB16" i="14"/>
  <c r="AC17" i="14"/>
  <c r="AB17" i="14"/>
  <c r="Q17" i="14"/>
  <c r="R23" i="14"/>
  <c r="R31" i="14"/>
  <c r="W34" i="14"/>
  <c r="Y34" i="14"/>
  <c r="T8" i="14"/>
  <c r="T7" i="14"/>
  <c r="AD9" i="14"/>
  <c r="S6" i="14"/>
  <c r="AA6" i="14" s="1"/>
  <c r="AI6" i="14"/>
  <c r="AI8" i="14"/>
  <c r="AH10" i="14"/>
  <c r="X12" i="14"/>
  <c r="AH12" i="14"/>
  <c r="AI13" i="14"/>
  <c r="R18" i="14"/>
  <c r="R19" i="14" s="1"/>
  <c r="R16" i="14"/>
  <c r="Z16" i="14" s="1"/>
  <c r="R17" i="14"/>
  <c r="Y18" i="14"/>
  <c r="AH19" i="14"/>
  <c r="S21" i="14"/>
  <c r="S19" i="14"/>
  <c r="AA19" i="14" s="1"/>
  <c r="S20" i="14"/>
  <c r="AD29" i="14"/>
  <c r="AC29" i="14"/>
  <c r="AB29" i="14"/>
  <c r="T22" i="14"/>
  <c r="W21" i="14"/>
  <c r="T42" i="14"/>
  <c r="U27" i="14"/>
  <c r="U28" i="14" s="1"/>
  <c r="U8" i="14"/>
  <c r="AI14" i="14"/>
  <c r="T13" i="14"/>
  <c r="T14" i="14"/>
  <c r="W14" i="14" s="1"/>
  <c r="T15" i="14"/>
  <c r="T16" i="14" s="1"/>
  <c r="U24" i="14"/>
  <c r="U25" i="14" s="1"/>
  <c r="U22" i="14"/>
  <c r="U23" i="14"/>
  <c r="AA28" i="14"/>
  <c r="AC8" i="14"/>
  <c r="AB8" i="14"/>
  <c r="Q8" i="14"/>
  <c r="W12" i="14"/>
  <c r="S10" i="14"/>
  <c r="AA10" i="14" s="1"/>
  <c r="S11" i="14"/>
  <c r="AA11" i="14" s="1"/>
  <c r="S12" i="14"/>
  <c r="AA12" i="14" s="1"/>
  <c r="AD11" i="14"/>
  <c r="AC11" i="14"/>
  <c r="U13" i="14"/>
  <c r="Z13" i="14" s="1"/>
  <c r="U14" i="14"/>
  <c r="V14" i="14"/>
  <c r="V13" i="14"/>
  <c r="AI15" i="14"/>
  <c r="Y21" i="14"/>
  <c r="S33" i="14"/>
  <c r="S34" i="14" s="1"/>
  <c r="Q38" i="14"/>
  <c r="Q39" i="14"/>
  <c r="AD13" i="14"/>
  <c r="U18" i="14"/>
  <c r="U19" i="14" s="1"/>
  <c r="V21" i="14"/>
  <c r="V22" i="14" s="1"/>
  <c r="AD21" i="14"/>
  <c r="Q22" i="14"/>
  <c r="T23" i="14"/>
  <c r="X23" i="14" s="1"/>
  <c r="V25" i="14"/>
  <c r="AD25" i="14"/>
  <c r="S30" i="14"/>
  <c r="AA30" i="14" s="1"/>
  <c r="AC32" i="14"/>
  <c r="V33" i="14"/>
  <c r="V35" i="14" s="1"/>
  <c r="AD33" i="14"/>
  <c r="U34" i="14"/>
  <c r="AC34" i="14"/>
  <c r="S36" i="14"/>
  <c r="AA36" i="14" s="1"/>
  <c r="R37" i="14"/>
  <c r="T39" i="14"/>
  <c r="T40" i="14" s="1"/>
  <c r="R14" i="14"/>
  <c r="S17" i="14"/>
  <c r="T20" i="14"/>
  <c r="R22" i="14"/>
  <c r="V32" i="14"/>
  <c r="AD32" i="14"/>
  <c r="AD34" i="14"/>
  <c r="U35" i="14"/>
  <c r="Z35" i="14" s="1"/>
  <c r="V23" i="14"/>
  <c r="R24" i="14"/>
  <c r="Z24" i="14" s="1"/>
  <c r="R27" i="14"/>
  <c r="R29" i="14" s="1"/>
  <c r="T29" i="14"/>
  <c r="U30" i="14"/>
  <c r="Z30" i="14" s="1"/>
  <c r="U36" i="14"/>
  <c r="U38" i="14" s="1"/>
  <c r="V39" i="14"/>
  <c r="V41" i="14" s="1"/>
  <c r="Q42" i="14"/>
  <c r="U17" i="14"/>
  <c r="V20" i="14"/>
  <c r="Q25" i="14"/>
  <c r="X34" i="14"/>
  <c r="AD6" i="14"/>
  <c r="AC19" i="14"/>
  <c r="AD22" i="14"/>
  <c r="AC24" i="14"/>
  <c r="AB26" i="14"/>
  <c r="AC27" i="14"/>
  <c r="Q31" i="14"/>
  <c r="R34" i="14"/>
  <c r="R40" i="14"/>
  <c r="Z40" i="14" s="1"/>
  <c r="S41" i="14"/>
  <c r="P86" i="12"/>
  <c r="P87" i="12"/>
  <c r="P88" i="12"/>
  <c r="P89" i="12"/>
  <c r="P85" i="12"/>
  <c r="O86" i="12"/>
  <c r="O87" i="12"/>
  <c r="O88" i="12"/>
  <c r="O89" i="12"/>
  <c r="O85" i="12"/>
  <c r="N86" i="12"/>
  <c r="N87" i="12"/>
  <c r="N88" i="12"/>
  <c r="N89" i="12"/>
  <c r="N85" i="12"/>
  <c r="N4" i="12"/>
  <c r="N5" i="12"/>
  <c r="N6" i="12"/>
  <c r="N7" i="12"/>
  <c r="N8" i="12"/>
  <c r="N9" i="12"/>
  <c r="N10" i="12"/>
  <c r="N11" i="12"/>
  <c r="N12" i="12"/>
  <c r="N13" i="12"/>
  <c r="N14" i="12"/>
  <c r="N15" i="12"/>
  <c r="N16" i="12"/>
  <c r="N17" i="12"/>
  <c r="N18" i="12"/>
  <c r="N19" i="12"/>
  <c r="N20" i="12"/>
  <c r="N21" i="12"/>
  <c r="N22" i="12"/>
  <c r="N23" i="12"/>
  <c r="N24" i="12"/>
  <c r="N25" i="12"/>
  <c r="N26" i="12"/>
  <c r="N27" i="12"/>
  <c r="N28" i="12"/>
  <c r="N29" i="12"/>
  <c r="N30" i="12"/>
  <c r="N31" i="12"/>
  <c r="N32" i="12"/>
  <c r="N33" i="12"/>
  <c r="N34" i="12"/>
  <c r="N35" i="12"/>
  <c r="N36" i="12"/>
  <c r="N37" i="12"/>
  <c r="N38" i="12"/>
  <c r="N39" i="12"/>
  <c r="N40" i="12"/>
  <c r="N41" i="12"/>
  <c r="N42" i="12"/>
  <c r="N43" i="12"/>
  <c r="N44" i="12"/>
  <c r="N45" i="12"/>
  <c r="N46" i="12"/>
  <c r="N47" i="12"/>
  <c r="N48" i="12"/>
  <c r="N49" i="12"/>
  <c r="N50" i="12"/>
  <c r="N51" i="12"/>
  <c r="N52" i="12"/>
  <c r="N53" i="12"/>
  <c r="N54" i="12"/>
  <c r="N55" i="12"/>
  <c r="N56" i="12"/>
  <c r="N57" i="12"/>
  <c r="N58" i="12"/>
  <c r="N59" i="12"/>
  <c r="N60" i="12"/>
  <c r="N61" i="12"/>
  <c r="N62" i="12"/>
  <c r="N63" i="12"/>
  <c r="N64" i="12"/>
  <c r="N65" i="12"/>
  <c r="N66" i="12"/>
  <c r="N67" i="12"/>
  <c r="N68" i="12"/>
  <c r="N69" i="12"/>
  <c r="N70" i="12"/>
  <c r="N71" i="12"/>
  <c r="N72" i="12"/>
  <c r="N73" i="12"/>
  <c r="N74" i="12"/>
  <c r="N75" i="12"/>
  <c r="N76" i="12"/>
  <c r="N77" i="12"/>
  <c r="N78" i="12"/>
  <c r="N79" i="12"/>
  <c r="N80" i="12"/>
  <c r="N81" i="12"/>
  <c r="N82" i="12"/>
  <c r="N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52" i="12"/>
  <c r="K53" i="12"/>
  <c r="K54" i="12"/>
  <c r="K55" i="12"/>
  <c r="K56" i="12"/>
  <c r="K57" i="12"/>
  <c r="K58" i="12"/>
  <c r="K59" i="12"/>
  <c r="K60" i="12"/>
  <c r="K61" i="12"/>
  <c r="K62" i="12"/>
  <c r="K63" i="12"/>
  <c r="K64" i="12"/>
  <c r="K65" i="12"/>
  <c r="K66" i="12"/>
  <c r="K67" i="12"/>
  <c r="K68" i="12"/>
  <c r="K69" i="12"/>
  <c r="K70" i="12"/>
  <c r="K71" i="12"/>
  <c r="K72" i="12"/>
  <c r="K73" i="12"/>
  <c r="K74" i="12"/>
  <c r="K75" i="12"/>
  <c r="K76" i="12"/>
  <c r="K77" i="12"/>
  <c r="K78" i="12"/>
  <c r="K79" i="12"/>
  <c r="K80" i="12"/>
  <c r="K81" i="12"/>
  <c r="K82" i="12"/>
  <c r="K83" i="12"/>
  <c r="K84" i="12"/>
  <c r="K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3" i="12"/>
  <c r="V40" i="14" l="1"/>
  <c r="AA39" i="14"/>
  <c r="U29" i="14"/>
  <c r="Z22" i="14"/>
  <c r="W8" i="14"/>
  <c r="W23" i="14"/>
  <c r="Y39" i="14"/>
  <c r="R28" i="14"/>
  <c r="T17" i="14"/>
  <c r="X27" i="14"/>
  <c r="X36" i="14"/>
  <c r="Z14" i="14"/>
  <c r="S7" i="14"/>
  <c r="AA7" i="14" s="1"/>
  <c r="AA25" i="14"/>
  <c r="X28" i="14"/>
  <c r="W28" i="14"/>
  <c r="Y28" i="14"/>
  <c r="Y23" i="14"/>
  <c r="S37" i="14"/>
  <c r="AA37" i="14" s="1"/>
  <c r="W35" i="14"/>
  <c r="Y24" i="14"/>
  <c r="T37" i="14"/>
  <c r="Y37" i="14" s="1"/>
  <c r="U26" i="14"/>
  <c r="Z23" i="14"/>
  <c r="W24" i="14"/>
  <c r="Z38" i="14"/>
  <c r="Y32" i="14"/>
  <c r="X35" i="14"/>
  <c r="AA21" i="14"/>
  <c r="T25" i="14"/>
  <c r="X25" i="14" s="1"/>
  <c r="X20" i="14"/>
  <c r="X32" i="14"/>
  <c r="X24" i="14"/>
  <c r="Y29" i="14"/>
  <c r="Z8" i="14"/>
  <c r="T38" i="14"/>
  <c r="Y38" i="14" s="1"/>
  <c r="W36" i="14"/>
  <c r="Y27" i="14"/>
  <c r="W27" i="14"/>
  <c r="Q29" i="14"/>
  <c r="X29" i="14" s="1"/>
  <c r="Q40" i="14"/>
  <c r="Y40" i="14" s="1"/>
  <c r="S14" i="14"/>
  <c r="AA14" i="14" s="1"/>
  <c r="Z7" i="14"/>
  <c r="AA40" i="14"/>
  <c r="X16" i="14"/>
  <c r="Y16" i="14"/>
  <c r="W16" i="14"/>
  <c r="Y7" i="14"/>
  <c r="W7" i="14"/>
  <c r="X7" i="14"/>
  <c r="R25" i="14"/>
  <c r="Z25" i="14" s="1"/>
  <c r="W25" i="14"/>
  <c r="Y14" i="14"/>
  <c r="X14" i="14"/>
  <c r="W9" i="14"/>
  <c r="AA41" i="14"/>
  <c r="Z27" i="14"/>
  <c r="V34" i="14"/>
  <c r="AA34" i="14" s="1"/>
  <c r="AA17" i="14"/>
  <c r="T41" i="14"/>
  <c r="Z17" i="14"/>
  <c r="Y13" i="14"/>
  <c r="W13" i="14"/>
  <c r="X13" i="14"/>
  <c r="Y19" i="14"/>
  <c r="W19" i="14"/>
  <c r="Q41" i="14"/>
  <c r="T11" i="14"/>
  <c r="Y17" i="14"/>
  <c r="Y22" i="14"/>
  <c r="X22" i="14"/>
  <c r="W17" i="14"/>
  <c r="Y20" i="14"/>
  <c r="W20" i="14"/>
  <c r="Z34" i="14"/>
  <c r="Y42" i="14"/>
  <c r="AA33" i="14"/>
  <c r="S35" i="14"/>
  <c r="AA35" i="14" s="1"/>
  <c r="AA20" i="14"/>
  <c r="U37" i="14"/>
  <c r="Z37" i="14" s="1"/>
  <c r="X9" i="14"/>
  <c r="S31" i="14"/>
  <c r="AA31" i="14" s="1"/>
  <c r="W22" i="14"/>
  <c r="Z19" i="14"/>
  <c r="Y15" i="14"/>
  <c r="W15" i="14"/>
  <c r="X15" i="14"/>
  <c r="Y31" i="14"/>
  <c r="X31" i="14"/>
  <c r="W31" i="14"/>
  <c r="U20" i="14"/>
  <c r="U31" i="14"/>
  <c r="Z31" i="14" s="1"/>
  <c r="S38" i="14"/>
  <c r="AA38" i="14" s="1"/>
  <c r="S32" i="14"/>
  <c r="AA32" i="14" s="1"/>
  <c r="S13" i="14"/>
  <c r="AA13" i="14" s="1"/>
  <c r="T10" i="14"/>
  <c r="S22" i="14"/>
  <c r="AA22" i="14" s="1"/>
  <c r="Z18" i="14"/>
  <c r="R20" i="14"/>
  <c r="Z20" i="14" s="1"/>
  <c r="U32" i="14"/>
  <c r="Z32" i="14" s="1"/>
  <c r="Z36" i="14"/>
  <c r="S8" i="14"/>
  <c r="AA8" i="14" s="1"/>
  <c r="Z28" i="14"/>
  <c r="Z29" i="14"/>
  <c r="X17" i="14"/>
  <c r="Z9" i="14"/>
  <c r="R11" i="14"/>
  <c r="Z11" i="14" s="1"/>
  <c r="R26" i="14"/>
  <c r="Z26" i="14" s="1"/>
  <c r="S23" i="14"/>
  <c r="AA23" i="14" s="1"/>
  <c r="V16" i="14"/>
  <c r="AA16" i="14" s="1"/>
  <c r="AA15" i="14"/>
  <c r="X26" i="14"/>
  <c r="W26" i="14"/>
  <c r="Y8" i="14"/>
  <c r="X8" i="14"/>
  <c r="Y86" i="5"/>
  <c r="U94" i="5"/>
  <c r="U89" i="5"/>
  <c r="C93" i="5"/>
  <c r="D93" i="5"/>
  <c r="E93" i="5"/>
  <c r="F93" i="5"/>
  <c r="G93" i="5"/>
  <c r="H93" i="5"/>
  <c r="I93" i="5"/>
  <c r="J93" i="5"/>
  <c r="K93" i="5"/>
  <c r="L93" i="5"/>
  <c r="M93" i="5"/>
  <c r="N93" i="5"/>
  <c r="O93" i="5"/>
  <c r="P93" i="5"/>
  <c r="Q93" i="5"/>
  <c r="R93" i="5"/>
  <c r="B93" i="5"/>
  <c r="K88" i="5"/>
  <c r="L88" i="5"/>
  <c r="M88" i="5"/>
  <c r="N88" i="5"/>
  <c r="O88" i="5"/>
  <c r="P88" i="5"/>
  <c r="Q88" i="5"/>
  <c r="R88" i="5"/>
  <c r="C88" i="5"/>
  <c r="D88" i="5"/>
  <c r="E88" i="5"/>
  <c r="F88" i="5"/>
  <c r="G88" i="5"/>
  <c r="H88" i="5"/>
  <c r="I88" i="5"/>
  <c r="J88" i="5"/>
  <c r="B88" i="5"/>
  <c r="Y25" i="14" l="1"/>
  <c r="Y41" i="14"/>
  <c r="W29" i="14"/>
  <c r="X10" i="14"/>
  <c r="AC2" i="14" s="1"/>
  <c r="W10" i="14"/>
  <c r="Y10" i="14"/>
  <c r="X11" i="14"/>
  <c r="Y11" i="14"/>
  <c r="W11" i="14"/>
  <c r="AD82" i="4"/>
  <c r="AC42" i="14" l="1"/>
  <c r="AD42" i="14"/>
  <c r="AC38" i="14"/>
  <c r="AC41" i="14"/>
  <c r="AC39" i="14"/>
  <c r="AD39" i="14"/>
  <c r="AB38" i="14"/>
  <c r="AD37" i="14"/>
  <c r="AC40" i="14"/>
  <c r="AD40" i="14"/>
  <c r="AB39" i="14"/>
  <c r="AB40" i="14"/>
  <c r="AD41" i="14"/>
  <c r="AD38" i="14"/>
  <c r="AB41" i="14"/>
  <c r="AB42" i="14"/>
  <c r="AC37" i="14"/>
  <c r="E28" i="3"/>
  <c r="D80" i="6"/>
  <c r="AA76" i="10" l="1"/>
  <c r="O76" i="10"/>
  <c r="G75" i="10"/>
  <c r="L153" i="13"/>
  <c r="K152" i="13"/>
  <c r="K153" i="13"/>
  <c r="L152" i="13"/>
  <c r="O28" i="3" l="1"/>
  <c r="BB4" i="3" l="1"/>
  <c r="BB27" i="3"/>
  <c r="BA109" i="2"/>
  <c r="G160" i="13" l="1"/>
  <c r="G161" i="13"/>
  <c r="Q3" i="13" l="1"/>
  <c r="Q4" i="13"/>
  <c r="Q5" i="13"/>
  <c r="Q6" i="13"/>
  <c r="Q7" i="13"/>
  <c r="Q8" i="13"/>
  <c r="Q9" i="13"/>
  <c r="Q10" i="13"/>
  <c r="Q11" i="13"/>
  <c r="Q12" i="13"/>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Q39" i="13"/>
  <c r="Q40" i="13"/>
  <c r="Q41" i="13"/>
  <c r="Q42" i="13"/>
  <c r="Q43" i="13"/>
  <c r="Q44" i="13"/>
  <c r="Q45" i="13"/>
  <c r="Q46" i="13"/>
  <c r="Q47" i="13"/>
  <c r="Q48" i="13"/>
  <c r="Q49" i="13"/>
  <c r="Q50" i="13"/>
  <c r="Q51" i="13"/>
  <c r="Q52" i="13"/>
  <c r="Q53" i="13"/>
  <c r="Q54" i="13"/>
  <c r="Q55" i="13"/>
  <c r="Q56" i="13"/>
  <c r="Q57" i="13"/>
  <c r="Q58" i="13"/>
  <c r="Q59" i="13"/>
  <c r="Q60" i="13"/>
  <c r="Q61" i="13"/>
  <c r="Q62" i="13"/>
  <c r="Q63" i="13"/>
  <c r="Q64" i="13"/>
  <c r="Q65" i="13"/>
  <c r="Q66" i="13"/>
  <c r="Q67" i="13"/>
  <c r="Q68" i="13"/>
  <c r="Q69" i="13"/>
  <c r="Q70" i="13"/>
  <c r="Q71" i="13"/>
  <c r="Q72" i="13"/>
  <c r="Q73" i="13"/>
  <c r="Q74" i="13"/>
  <c r="Q75" i="13"/>
  <c r="Q76" i="13"/>
  <c r="Q77" i="13"/>
  <c r="Q78" i="13"/>
  <c r="Q79" i="13"/>
  <c r="Q80" i="13"/>
  <c r="Q81" i="13"/>
  <c r="Q82" i="13"/>
  <c r="Q83" i="13"/>
  <c r="Q84" i="13"/>
  <c r="Q85" i="13"/>
  <c r="Q86" i="13"/>
  <c r="Q87" i="13"/>
  <c r="Q88" i="13"/>
  <c r="Q89" i="13"/>
  <c r="Q90" i="13"/>
  <c r="Q91" i="13"/>
  <c r="Q92" i="13"/>
  <c r="Q93" i="13"/>
  <c r="Q94" i="13"/>
  <c r="Q95" i="13"/>
  <c r="Q96" i="13"/>
  <c r="Q97" i="13"/>
  <c r="Q98" i="13"/>
  <c r="Q99" i="13"/>
  <c r="Q100" i="13"/>
  <c r="Q101" i="13"/>
  <c r="Q102" i="13"/>
  <c r="Q103" i="13"/>
  <c r="Q104" i="13"/>
  <c r="Q105" i="13"/>
  <c r="Q106" i="13"/>
  <c r="Q107" i="13"/>
  <c r="Q108" i="13"/>
  <c r="Q109" i="13"/>
  <c r="Q110" i="13"/>
  <c r="Q111" i="13"/>
  <c r="Q112" i="13"/>
  <c r="Q113" i="13"/>
  <c r="Q114" i="13"/>
  <c r="Q115" i="13"/>
  <c r="Q116" i="13"/>
  <c r="Q117" i="13"/>
  <c r="Q118" i="13"/>
  <c r="Q119" i="13"/>
  <c r="Q120" i="13"/>
  <c r="Q121" i="13"/>
  <c r="Q122" i="13"/>
  <c r="Q123" i="13"/>
  <c r="Q124" i="13"/>
  <c r="Q125" i="13"/>
  <c r="Q126" i="13"/>
  <c r="Q127" i="13"/>
  <c r="Q128" i="13"/>
  <c r="Q129" i="13"/>
  <c r="Q130" i="13"/>
  <c r="Q131" i="13"/>
  <c r="Q132" i="13"/>
  <c r="Q133" i="13"/>
  <c r="Q134" i="13"/>
  <c r="Q135" i="13"/>
  <c r="Q136" i="13"/>
  <c r="Q137" i="13"/>
  <c r="Q138" i="13"/>
  <c r="Q139" i="13"/>
  <c r="Q140" i="13"/>
  <c r="Q141" i="13"/>
  <c r="Q142" i="13"/>
  <c r="Q143" i="13"/>
  <c r="Q144" i="13"/>
  <c r="Q145" i="13"/>
  <c r="Q146" i="13"/>
  <c r="Q147" i="13"/>
  <c r="Q148" i="13"/>
  <c r="Q149" i="13"/>
  <c r="Q150" i="13"/>
  <c r="Q151" i="13"/>
  <c r="Q152" i="13"/>
  <c r="Q2" i="13"/>
  <c r="N159" i="13"/>
  <c r="M159" i="13"/>
  <c r="N158" i="13"/>
  <c r="M158" i="13"/>
  <c r="N157" i="13"/>
  <c r="M157" i="13"/>
  <c r="N156" i="13"/>
  <c r="M156" i="13"/>
  <c r="N155" i="13"/>
  <c r="M155" i="13"/>
  <c r="N154" i="13"/>
  <c r="M154" i="13"/>
  <c r="N153" i="13"/>
  <c r="M153" i="13"/>
  <c r="N152" i="13"/>
  <c r="M152" i="13"/>
  <c r="L151" i="13"/>
  <c r="K151" i="13"/>
  <c r="L150" i="13"/>
  <c r="K150" i="13"/>
  <c r="L149" i="13"/>
  <c r="K149" i="13"/>
  <c r="L148" i="13"/>
  <c r="K148" i="13"/>
  <c r="L147" i="13"/>
  <c r="K147" i="13"/>
  <c r="L146" i="13"/>
  <c r="K146" i="13"/>
  <c r="L145" i="13"/>
  <c r="K145" i="13"/>
  <c r="L144" i="13"/>
  <c r="K144" i="13"/>
  <c r="L143" i="13"/>
  <c r="K143" i="13"/>
  <c r="L142" i="13"/>
  <c r="K142" i="13"/>
  <c r="L141" i="13"/>
  <c r="K141" i="13"/>
  <c r="L140" i="13"/>
  <c r="K140" i="13"/>
  <c r="L139" i="13"/>
  <c r="K139" i="13"/>
  <c r="L138" i="13"/>
  <c r="K138" i="13"/>
  <c r="L137" i="13"/>
  <c r="K137" i="13"/>
  <c r="L136" i="13"/>
  <c r="K136" i="13"/>
  <c r="L135" i="13"/>
  <c r="K135" i="13"/>
  <c r="L134" i="13"/>
  <c r="K134" i="13"/>
  <c r="L133" i="13"/>
  <c r="K133" i="13"/>
  <c r="L132" i="13"/>
  <c r="K132" i="13"/>
  <c r="L131" i="13"/>
  <c r="K131" i="13"/>
  <c r="L130" i="13"/>
  <c r="K130" i="13"/>
  <c r="L129" i="13"/>
  <c r="K129" i="13"/>
  <c r="L128" i="13"/>
  <c r="K128" i="13"/>
  <c r="L127" i="13"/>
  <c r="K127" i="13"/>
  <c r="L126" i="13"/>
  <c r="K126" i="13"/>
  <c r="L125" i="13"/>
  <c r="K125" i="13"/>
  <c r="L124" i="13"/>
  <c r="K124" i="13"/>
  <c r="L123" i="13"/>
  <c r="K123" i="13"/>
  <c r="L122" i="13"/>
  <c r="K122" i="13"/>
  <c r="L121" i="13"/>
  <c r="K121" i="13"/>
  <c r="L120" i="13"/>
  <c r="K120" i="13"/>
  <c r="L119" i="13"/>
  <c r="K119" i="13"/>
  <c r="L118" i="13"/>
  <c r="K118" i="13"/>
  <c r="L117" i="13"/>
  <c r="K117" i="13"/>
  <c r="L116" i="13"/>
  <c r="K116" i="13"/>
  <c r="L115" i="13"/>
  <c r="K115" i="13"/>
  <c r="L114" i="13"/>
  <c r="K114" i="13"/>
  <c r="L113" i="13"/>
  <c r="K113" i="13"/>
  <c r="L112" i="13"/>
  <c r="K112" i="13"/>
  <c r="L111" i="13"/>
  <c r="K111" i="13"/>
  <c r="L110" i="13"/>
  <c r="K110" i="13"/>
  <c r="L109" i="13"/>
  <c r="K109" i="13"/>
  <c r="L108" i="13"/>
  <c r="K108" i="13"/>
  <c r="L107" i="13"/>
  <c r="K107" i="13"/>
  <c r="L106" i="13"/>
  <c r="K106" i="13"/>
  <c r="L105" i="13"/>
  <c r="K105" i="13"/>
  <c r="L104" i="13"/>
  <c r="K104" i="13"/>
  <c r="L103" i="13"/>
  <c r="K103" i="13"/>
  <c r="L102" i="13"/>
  <c r="K102" i="13"/>
  <c r="L101" i="13"/>
  <c r="K101" i="13"/>
  <c r="L100" i="13"/>
  <c r="K100" i="13"/>
  <c r="L99" i="13"/>
  <c r="K99" i="13"/>
  <c r="L98" i="13"/>
  <c r="K98" i="13"/>
  <c r="L97" i="13"/>
  <c r="K97" i="13"/>
  <c r="L96" i="13"/>
  <c r="K96" i="13"/>
  <c r="L95" i="13"/>
  <c r="K95" i="13"/>
  <c r="L94" i="13"/>
  <c r="K94" i="13"/>
  <c r="L93" i="13"/>
  <c r="K93" i="13"/>
  <c r="L92" i="13"/>
  <c r="K92" i="13"/>
  <c r="L91" i="13"/>
  <c r="K91" i="13"/>
  <c r="L90" i="13"/>
  <c r="K90" i="13"/>
  <c r="L89" i="13"/>
  <c r="K89" i="13"/>
  <c r="L88" i="13"/>
  <c r="K88" i="13"/>
  <c r="L87" i="13"/>
  <c r="K87" i="13"/>
  <c r="L86" i="13"/>
  <c r="K86" i="13"/>
  <c r="L85" i="13"/>
  <c r="K85" i="13"/>
  <c r="L84" i="13"/>
  <c r="K84" i="13"/>
  <c r="L83" i="13"/>
  <c r="K83" i="13"/>
  <c r="L82" i="13"/>
  <c r="K82" i="13"/>
  <c r="L81" i="13"/>
  <c r="K81" i="13"/>
  <c r="L80" i="13"/>
  <c r="K80" i="13"/>
  <c r="L79" i="13"/>
  <c r="K79" i="13"/>
  <c r="L78" i="13"/>
  <c r="K78" i="13"/>
  <c r="L77" i="13"/>
  <c r="K77" i="13"/>
  <c r="L76" i="13"/>
  <c r="K76" i="13"/>
  <c r="L75" i="13"/>
  <c r="K75" i="13"/>
  <c r="L74" i="13"/>
  <c r="K74" i="13"/>
  <c r="L73" i="13"/>
  <c r="K73" i="13"/>
  <c r="L72" i="13"/>
  <c r="K72" i="13"/>
  <c r="L71" i="13"/>
  <c r="K71" i="13"/>
  <c r="L70" i="13"/>
  <c r="K70" i="13"/>
  <c r="L69" i="13"/>
  <c r="K69" i="13"/>
  <c r="L68" i="13"/>
  <c r="K68" i="13"/>
  <c r="L67" i="13"/>
  <c r="K67" i="13"/>
  <c r="L66" i="13"/>
  <c r="K66" i="13"/>
  <c r="L65" i="13"/>
  <c r="K65" i="13"/>
  <c r="L64" i="13"/>
  <c r="K64" i="13"/>
  <c r="L63" i="13"/>
  <c r="K63" i="13"/>
  <c r="L62" i="13"/>
  <c r="K62" i="13"/>
  <c r="L61" i="13"/>
  <c r="K61" i="13"/>
  <c r="L60" i="13"/>
  <c r="K60" i="13"/>
  <c r="L59" i="13"/>
  <c r="K59" i="13"/>
  <c r="L58" i="13"/>
  <c r="K58" i="13"/>
  <c r="L57" i="13"/>
  <c r="K57" i="13"/>
  <c r="L56" i="13"/>
  <c r="K56" i="13"/>
  <c r="L55" i="13"/>
  <c r="K55" i="13"/>
  <c r="L54" i="13"/>
  <c r="K54" i="13"/>
  <c r="L53" i="13"/>
  <c r="K53" i="13"/>
  <c r="L52" i="13"/>
  <c r="K52" i="13"/>
  <c r="L51" i="13"/>
  <c r="K51" i="13"/>
  <c r="L50" i="13"/>
  <c r="K50" i="13"/>
  <c r="L49" i="13"/>
  <c r="K49" i="13"/>
  <c r="L48" i="13"/>
  <c r="K48" i="13"/>
  <c r="L47" i="13"/>
  <c r="K47" i="13"/>
  <c r="L46" i="13"/>
  <c r="K46" i="13"/>
  <c r="L45" i="13"/>
  <c r="K45" i="13"/>
  <c r="L44" i="13"/>
  <c r="K44" i="13"/>
  <c r="L43" i="13"/>
  <c r="K43" i="13"/>
  <c r="L42" i="13"/>
  <c r="K42" i="13"/>
  <c r="L41" i="13"/>
  <c r="K41" i="13"/>
  <c r="L40" i="13"/>
  <c r="K40" i="13"/>
  <c r="L39" i="13"/>
  <c r="K39" i="13"/>
  <c r="L38" i="13"/>
  <c r="K38" i="13"/>
  <c r="L37" i="13"/>
  <c r="K37" i="13"/>
  <c r="L36" i="13"/>
  <c r="K36" i="13"/>
  <c r="L35" i="13"/>
  <c r="K35" i="13"/>
  <c r="L34" i="13"/>
  <c r="K34" i="13"/>
  <c r="L33" i="13"/>
  <c r="K33" i="13"/>
  <c r="L32" i="13"/>
  <c r="K32" i="13"/>
  <c r="L31" i="13"/>
  <c r="K31" i="13"/>
  <c r="L30" i="13"/>
  <c r="K30" i="13"/>
  <c r="L29" i="13"/>
  <c r="K29" i="13"/>
  <c r="L28" i="13"/>
  <c r="K28" i="13"/>
  <c r="L27" i="13"/>
  <c r="K27" i="13"/>
  <c r="L26" i="13"/>
  <c r="K26" i="13"/>
  <c r="L25" i="13"/>
  <c r="K25" i="13"/>
  <c r="L24" i="13"/>
  <c r="L159" i="13" s="1"/>
  <c r="K24" i="13"/>
  <c r="K159" i="13" s="1"/>
  <c r="L23" i="13"/>
  <c r="L158" i="13" s="1"/>
  <c r="K23" i="13"/>
  <c r="K158" i="13" s="1"/>
  <c r="L22" i="13"/>
  <c r="L157" i="13" s="1"/>
  <c r="K22" i="13"/>
  <c r="K157" i="13" s="1"/>
  <c r="L21" i="13"/>
  <c r="L156" i="13" s="1"/>
  <c r="K21" i="13"/>
  <c r="K156" i="13" s="1"/>
  <c r="L20" i="13"/>
  <c r="L155" i="13" s="1"/>
  <c r="K20" i="13"/>
  <c r="K155" i="13" s="1"/>
  <c r="L19" i="13"/>
  <c r="L154" i="13" s="1"/>
  <c r="K19" i="13"/>
  <c r="K154" i="13" s="1"/>
  <c r="L18" i="13"/>
  <c r="K18" i="13"/>
  <c r="L17" i="13"/>
  <c r="K17" i="13"/>
  <c r="L16" i="13"/>
  <c r="K16" i="13"/>
  <c r="L15" i="13"/>
  <c r="K15" i="13"/>
  <c r="L14" i="13"/>
  <c r="K14" i="13"/>
  <c r="L13" i="13"/>
  <c r="K13" i="13"/>
  <c r="L12" i="13"/>
  <c r="K12" i="13"/>
  <c r="L11" i="13"/>
  <c r="K11" i="13"/>
  <c r="L10" i="13"/>
  <c r="K10" i="13"/>
  <c r="L9" i="13"/>
  <c r="K9" i="13"/>
  <c r="L8" i="13"/>
  <c r="K8" i="13"/>
  <c r="L7" i="13"/>
  <c r="K7" i="13"/>
  <c r="L6" i="13"/>
  <c r="K6" i="13"/>
  <c r="L5" i="13"/>
  <c r="K5" i="13"/>
  <c r="L4" i="13"/>
  <c r="K4" i="13"/>
  <c r="L3" i="13"/>
  <c r="K3" i="13"/>
  <c r="F154" i="13" l="1"/>
  <c r="F155" i="13" s="1"/>
  <c r="F156" i="13" s="1"/>
  <c r="F157" i="13" s="1"/>
  <c r="F158" i="13" s="1"/>
  <c r="F159" i="13" s="1"/>
  <c r="Q153" i="13"/>
  <c r="G154" i="13"/>
  <c r="G155" i="13" l="1"/>
  <c r="Q154" i="13"/>
  <c r="U76" i="11"/>
  <c r="T76" i="11"/>
  <c r="S76" i="11"/>
  <c r="AG104" i="6"/>
  <c r="AG105" i="6"/>
  <c r="AG103" i="6"/>
  <c r="G156" i="13" l="1"/>
  <c r="Q155" i="13"/>
  <c r="BN44" i="2"/>
  <c r="BO44" i="2"/>
  <c r="BP44" i="2"/>
  <c r="BN45" i="2"/>
  <c r="BO45" i="2"/>
  <c r="BP45" i="2"/>
  <c r="BN46" i="2"/>
  <c r="BO46" i="2"/>
  <c r="BP46" i="2"/>
  <c r="BN47" i="2"/>
  <c r="BO47" i="2"/>
  <c r="BP47" i="2"/>
  <c r="BN48" i="2"/>
  <c r="BO48" i="2"/>
  <c r="BP48" i="2"/>
  <c r="BN49" i="2"/>
  <c r="BO49" i="2"/>
  <c r="BP49" i="2"/>
  <c r="BN50" i="2"/>
  <c r="BO50" i="2"/>
  <c r="BP50" i="2"/>
  <c r="BN51" i="2"/>
  <c r="BO51" i="2"/>
  <c r="BP51" i="2"/>
  <c r="BN52" i="2"/>
  <c r="BO52" i="2"/>
  <c r="BP52" i="2"/>
  <c r="BN53" i="2"/>
  <c r="BO53" i="2"/>
  <c r="BP53" i="2"/>
  <c r="BN54" i="2"/>
  <c r="BO54" i="2"/>
  <c r="BP54" i="2"/>
  <c r="BN55" i="2"/>
  <c r="BO55" i="2"/>
  <c r="BP55" i="2"/>
  <c r="BN56" i="2"/>
  <c r="BO56" i="2"/>
  <c r="BP56" i="2"/>
  <c r="BN57" i="2"/>
  <c r="BO57" i="2"/>
  <c r="BP57" i="2"/>
  <c r="BN58" i="2"/>
  <c r="BO58" i="2"/>
  <c r="BP58" i="2"/>
  <c r="BN59" i="2"/>
  <c r="BO59" i="2"/>
  <c r="BP59" i="2"/>
  <c r="BN60" i="2"/>
  <c r="BO60" i="2"/>
  <c r="BP60" i="2"/>
  <c r="BN61" i="2"/>
  <c r="BO61" i="2"/>
  <c r="BP61" i="2"/>
  <c r="BN62" i="2"/>
  <c r="BO62" i="2"/>
  <c r="BP62" i="2"/>
  <c r="BP43" i="2"/>
  <c r="BO43" i="2"/>
  <c r="BN43" i="2"/>
  <c r="G157" i="13" l="1"/>
  <c r="Q156" i="13"/>
  <c r="AA73" i="8"/>
  <c r="AB73" i="8"/>
  <c r="Z73" i="8"/>
  <c r="Y85" i="7"/>
  <c r="Z85" i="7"/>
  <c r="AA85" i="7"/>
  <c r="Z81" i="7"/>
  <c r="AA81" i="7"/>
  <c r="Y81" i="7"/>
  <c r="BP21" i="2"/>
  <c r="BQ21" i="2"/>
  <c r="BP22" i="2"/>
  <c r="BQ22" i="2"/>
  <c r="BP23" i="2"/>
  <c r="BQ23" i="2"/>
  <c r="BP24" i="2"/>
  <c r="BQ24" i="2"/>
  <c r="BP25" i="2"/>
  <c r="BQ25" i="2"/>
  <c r="BP26" i="2"/>
  <c r="BQ26" i="2"/>
  <c r="BP27" i="2"/>
  <c r="BQ27" i="2"/>
  <c r="BP28" i="2"/>
  <c r="BQ28" i="2"/>
  <c r="BP29" i="2"/>
  <c r="BQ29" i="2"/>
  <c r="BP30" i="2"/>
  <c r="BQ30" i="2"/>
  <c r="BP31" i="2"/>
  <c r="BQ31" i="2"/>
  <c r="BP32" i="2"/>
  <c r="BQ32" i="2"/>
  <c r="BP33" i="2"/>
  <c r="BQ33" i="2"/>
  <c r="BP34" i="2"/>
  <c r="BQ34" i="2"/>
  <c r="BP35" i="2"/>
  <c r="BQ35" i="2"/>
  <c r="BP36" i="2"/>
  <c r="BQ36" i="2"/>
  <c r="BP37" i="2"/>
  <c r="BQ37" i="2"/>
  <c r="BP39" i="2"/>
  <c r="BQ39" i="2"/>
  <c r="BQ20" i="2"/>
  <c r="BP20" i="2"/>
  <c r="G158" i="13" l="1"/>
  <c r="Q157" i="13"/>
  <c r="BW6" i="2"/>
  <c r="BW7" i="2"/>
  <c r="BW8" i="2"/>
  <c r="BW9" i="2"/>
  <c r="BW10" i="2"/>
  <c r="BW11" i="2"/>
  <c r="BW12" i="2"/>
  <c r="BW13" i="2"/>
  <c r="BW14" i="2"/>
  <c r="BW15" i="2"/>
  <c r="BW16" i="2"/>
  <c r="BW5" i="2"/>
  <c r="O14" i="1"/>
  <c r="N14" i="1"/>
  <c r="M14" i="1"/>
  <c r="L14" i="1"/>
  <c r="K14" i="1"/>
  <c r="J14" i="1"/>
  <c r="I14" i="1"/>
  <c r="H14" i="1"/>
  <c r="G14" i="1"/>
  <c r="F14" i="1"/>
  <c r="E14" i="1"/>
  <c r="D14" i="1"/>
  <c r="C14" i="1"/>
  <c r="B14" i="1"/>
  <c r="O13" i="1"/>
  <c r="N13" i="1"/>
  <c r="M13" i="1"/>
  <c r="L13" i="1"/>
  <c r="K13" i="1"/>
  <c r="J13" i="1"/>
  <c r="I13" i="1"/>
  <c r="H13" i="1"/>
  <c r="G13" i="1"/>
  <c r="F13" i="1"/>
  <c r="E13" i="1"/>
  <c r="D13" i="1"/>
  <c r="C13" i="1"/>
  <c r="B13" i="1"/>
  <c r="G159" i="13" l="1"/>
  <c r="Q159" i="13" s="1"/>
  <c r="Q158" i="13"/>
  <c r="A33" i="1"/>
  <c r="A34" i="1"/>
  <c r="A35" i="1"/>
  <c r="A36" i="1"/>
  <c r="A37" i="1"/>
  <c r="A38" i="1"/>
  <c r="A39" i="1"/>
  <c r="A40" i="1"/>
  <c r="A41" i="1"/>
  <c r="A42" i="1"/>
  <c r="A43" i="1"/>
  <c r="A44" i="1"/>
  <c r="A45" i="1"/>
  <c r="A46" i="1"/>
  <c r="A47" i="1"/>
  <c r="A48" i="1"/>
  <c r="A49" i="1"/>
  <c r="A50" i="1"/>
  <c r="A51" i="1"/>
  <c r="A52" i="1"/>
  <c r="A32" i="1"/>
  <c r="I74" i="8"/>
  <c r="BF4" i="2" l="1"/>
  <c r="AX4" i="2"/>
  <c r="AJ38" i="2"/>
  <c r="AJ37" i="2"/>
  <c r="AJ36" i="2"/>
  <c r="AJ34" i="2"/>
  <c r="AJ33" i="2"/>
  <c r="AJ32" i="2"/>
  <c r="AJ31" i="2"/>
  <c r="AJ26" i="2"/>
  <c r="AJ24" i="2"/>
  <c r="AJ7" i="2"/>
  <c r="AL4" i="2"/>
  <c r="AW4" i="2" s="1"/>
  <c r="V76" i="9"/>
  <c r="V50" i="9"/>
  <c r="V24" i="9"/>
  <c r="BE4" i="2" l="1"/>
  <c r="AY4" i="2"/>
  <c r="BG4" i="2"/>
  <c r="AZ4" i="2"/>
  <c r="BH4" i="2"/>
  <c r="BA4" i="2"/>
  <c r="BB4" i="2"/>
  <c r="BC4" i="2"/>
  <c r="BD4" i="2"/>
  <c r="BO20" i="2"/>
  <c r="BN21" i="2"/>
  <c r="BN22" i="2"/>
  <c r="BN23" i="2"/>
  <c r="BN24" i="2"/>
  <c r="BN25" i="2"/>
  <c r="BN26" i="2"/>
  <c r="BN27" i="2"/>
  <c r="BN28" i="2"/>
  <c r="BN29" i="2"/>
  <c r="BN30" i="2"/>
  <c r="BN31" i="2"/>
  <c r="BN32" i="2"/>
  <c r="BN33" i="2"/>
  <c r="BN34" i="2"/>
  <c r="BN35" i="2"/>
  <c r="BN36" i="2"/>
  <c r="BN37" i="2"/>
  <c r="BN38" i="2"/>
  <c r="BN39" i="2"/>
  <c r="BN20" i="2"/>
  <c r="O8" i="1" l="1"/>
  <c r="O12" i="1"/>
  <c r="N12" i="1"/>
  <c r="M12" i="1"/>
  <c r="L12" i="1"/>
  <c r="K12" i="1"/>
  <c r="J12" i="1"/>
  <c r="I12" i="1"/>
  <c r="H12" i="1"/>
  <c r="G12" i="1"/>
  <c r="F12" i="1"/>
  <c r="E12" i="1"/>
  <c r="D12" i="1"/>
  <c r="C12" i="1"/>
  <c r="B12" i="1"/>
  <c r="O9" i="1"/>
  <c r="N9" i="1"/>
  <c r="M9" i="1"/>
  <c r="L9" i="1"/>
  <c r="K9" i="1"/>
  <c r="J9" i="1"/>
  <c r="I9" i="1"/>
  <c r="H9" i="1"/>
  <c r="G9" i="1"/>
  <c r="F9" i="1"/>
  <c r="E9" i="1"/>
  <c r="D9" i="1"/>
  <c r="C9" i="1"/>
  <c r="B9" i="1"/>
  <c r="N8" i="1"/>
  <c r="M8" i="1"/>
  <c r="L8" i="1"/>
  <c r="K8" i="1"/>
  <c r="J8" i="1"/>
  <c r="I8" i="1"/>
  <c r="H8" i="1"/>
  <c r="G8" i="1"/>
  <c r="F8" i="1"/>
  <c r="E8" i="1"/>
  <c r="D8" i="1"/>
  <c r="C8" i="1"/>
  <c r="B8" i="1"/>
  <c r="R7" i="1"/>
  <c r="Q7" i="1"/>
  <c r="P7" i="1"/>
  <c r="O7" i="1"/>
  <c r="N7" i="1"/>
  <c r="M7" i="1"/>
  <c r="L7" i="1"/>
  <c r="K7" i="1"/>
  <c r="J7" i="1"/>
  <c r="I7" i="1"/>
  <c r="H7" i="1"/>
  <c r="G7" i="1"/>
  <c r="F7" i="1"/>
  <c r="E7" i="1"/>
  <c r="D7" i="1"/>
  <c r="C7" i="1"/>
  <c r="B7" i="1"/>
  <c r="O4" i="1"/>
  <c r="N4" i="1"/>
  <c r="M4" i="1"/>
  <c r="L4" i="1"/>
  <c r="K4" i="1"/>
  <c r="J4" i="1"/>
  <c r="I4" i="1"/>
  <c r="H4" i="1"/>
  <c r="G4" i="1"/>
  <c r="F4" i="1"/>
  <c r="E4" i="1"/>
  <c r="D4" i="1"/>
  <c r="C4" i="1"/>
  <c r="B4" i="1"/>
  <c r="B15" i="1" l="1"/>
  <c r="C15" i="1"/>
  <c r="D15" i="1"/>
  <c r="E15" i="1"/>
  <c r="F15" i="1"/>
  <c r="G15" i="1"/>
  <c r="H15" i="1"/>
  <c r="I15" i="1"/>
  <c r="J15" i="1"/>
  <c r="CS30" i="9" l="1"/>
  <c r="CM44" i="9" l="1"/>
  <c r="CK34" i="9"/>
  <c r="CJ32" i="9"/>
  <c r="CP30" i="9"/>
  <c r="CP29" i="9"/>
  <c r="CP28" i="9"/>
  <c r="CP27" i="9"/>
  <c r="CP26" i="9"/>
  <c r="CP25" i="9"/>
  <c r="CP24" i="9"/>
  <c r="CP23" i="9"/>
  <c r="CP22" i="9"/>
  <c r="CP21" i="9"/>
  <c r="CP20" i="9"/>
  <c r="CP19" i="9"/>
  <c r="CP18" i="9"/>
  <c r="CP17" i="9"/>
  <c r="CP16" i="9"/>
  <c r="CP15" i="9"/>
  <c r="CP14" i="9"/>
  <c r="CP13" i="9"/>
  <c r="CP12" i="9"/>
  <c r="CP11" i="9"/>
  <c r="CP10" i="9"/>
  <c r="CP9" i="9"/>
  <c r="CS8" i="9"/>
  <c r="CR8" i="9"/>
  <c r="CQ8" i="9"/>
  <c r="CP7" i="9"/>
  <c r="CP6" i="9"/>
  <c r="CP5" i="9"/>
  <c r="CF30" i="9"/>
  <c r="Z50" i="9" s="1"/>
  <c r="CA28" i="9"/>
  <c r="CA27" i="9"/>
  <c r="CA30" i="9" s="1"/>
  <c r="BX17" i="9"/>
  <c r="BX16" i="9"/>
  <c r="CD14" i="9"/>
  <c r="CD13" i="9"/>
  <c r="CD12" i="9"/>
  <c r="CD11" i="9"/>
  <c r="CD10" i="9"/>
  <c r="CD9" i="9"/>
  <c r="CD8" i="9"/>
  <c r="CD7" i="9"/>
  <c r="CD6" i="9"/>
  <c r="CD5" i="9"/>
  <c r="AZ29" i="3"/>
  <c r="BA29" i="3"/>
  <c r="Z76" i="9" l="1"/>
  <c r="Z24" i="9"/>
  <c r="U76" i="9"/>
  <c r="U50" i="9"/>
  <c r="BS7" i="9"/>
  <c r="BN7" i="9"/>
  <c r="BR7" i="9" s="1"/>
  <c r="BS5" i="9"/>
  <c r="BN5" i="9"/>
  <c r="BR5" i="9" s="1"/>
  <c r="BS4" i="9"/>
  <c r="BR4" i="9"/>
  <c r="BT4" i="9" s="1"/>
  <c r="BS3" i="9"/>
  <c r="BR3" i="9"/>
  <c r="BQ3" i="9"/>
  <c r="BT3" i="9" l="1"/>
  <c r="BU3" i="9" s="1"/>
  <c r="BT5" i="9"/>
  <c r="BU5" i="9" s="1"/>
  <c r="BU4" i="9"/>
  <c r="BT7" i="9"/>
  <c r="BU7" i="9" s="1"/>
  <c r="BU6" i="9" l="1"/>
  <c r="BU8" i="9"/>
  <c r="W72" i="8"/>
  <c r="W73" i="8"/>
  <c r="W74" i="8"/>
  <c r="W71" i="8"/>
  <c r="P72" i="8"/>
  <c r="P73" i="8"/>
  <c r="P74" i="8"/>
  <c r="P71" i="8"/>
  <c r="I72" i="8"/>
  <c r="I73" i="8"/>
  <c r="I71" i="8"/>
  <c r="BU10" i="9" l="1"/>
  <c r="BU11" i="9" s="1"/>
  <c r="AB76" i="9"/>
  <c r="AB24" i="9"/>
  <c r="O15" i="1"/>
  <c r="N15" i="1"/>
  <c r="M15" i="1"/>
  <c r="L15" i="1"/>
  <c r="K15" i="1"/>
  <c r="AB50" i="9" l="1"/>
  <c r="BM3" i="3"/>
  <c r="BL3" i="3"/>
  <c r="BK3" i="3"/>
  <c r="BJ3" i="3"/>
  <c r="BI3" i="3"/>
  <c r="BH3" i="3"/>
  <c r="BG3" i="3"/>
  <c r="BF3" i="3"/>
  <c r="BC3" i="3"/>
  <c r="BD3" i="3"/>
  <c r="BE3" i="3"/>
  <c r="BB3" i="3"/>
  <c r="BJ27" i="3"/>
  <c r="BJ28" i="3"/>
  <c r="BJ29" i="3" s="1"/>
  <c r="BJ30" i="3" s="1"/>
  <c r="BF27" i="3"/>
  <c r="BF28" i="3"/>
  <c r="BF29" i="3" s="1"/>
  <c r="BF30" i="3" s="1"/>
  <c r="BB28" i="3"/>
  <c r="BB29" i="3" s="1"/>
  <c r="BB30" i="3" s="1"/>
  <c r="BJ4" i="3" l="1"/>
  <c r="BF4" i="3"/>
  <c r="B82" i="12" l="1"/>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B9" i="12"/>
  <c r="B8" i="12"/>
  <c r="B7" i="12"/>
  <c r="B6" i="12"/>
  <c r="D78" i="11"/>
  <c r="D77" i="11"/>
  <c r="J76" i="11"/>
  <c r="G76" i="11"/>
  <c r="C76" i="11"/>
  <c r="AD78" i="10"/>
  <c r="AA78" i="10"/>
  <c r="R78" i="10"/>
  <c r="O78" i="10"/>
  <c r="C78" i="10"/>
  <c r="AD77" i="10"/>
  <c r="AA77" i="10"/>
  <c r="R77" i="10"/>
  <c r="O77" i="10"/>
  <c r="C77" i="10"/>
  <c r="AD76" i="10"/>
  <c r="R76" i="10"/>
  <c r="F76" i="10"/>
  <c r="F77" i="10" s="1"/>
  <c r="F78" i="10" s="1"/>
  <c r="AH74" i="10"/>
  <c r="AI74" i="10" s="1"/>
  <c r="V74" i="10"/>
  <c r="W74" i="10" s="1"/>
  <c r="J74" i="10"/>
  <c r="K74" i="10" s="1"/>
  <c r="AH73" i="10"/>
  <c r="AI73" i="10" s="1"/>
  <c r="AJ74" i="10" s="1"/>
  <c r="V73" i="10"/>
  <c r="W73" i="10" s="1"/>
  <c r="X74" i="10" s="1"/>
  <c r="J73" i="10"/>
  <c r="K73" i="10" s="1"/>
  <c r="L74" i="10" s="1"/>
  <c r="AH72" i="10"/>
  <c r="AI72" i="10" s="1"/>
  <c r="AJ73" i="10" s="1"/>
  <c r="V72" i="10"/>
  <c r="W72" i="10" s="1"/>
  <c r="X73" i="10" s="1"/>
  <c r="J72" i="10"/>
  <c r="K72" i="10" s="1"/>
  <c r="L73" i="10" s="1"/>
  <c r="AH71" i="10"/>
  <c r="AI71" i="10" s="1"/>
  <c r="AJ72" i="10" s="1"/>
  <c r="V71" i="10"/>
  <c r="W71" i="10" s="1"/>
  <c r="X72" i="10" s="1"/>
  <c r="J71" i="10"/>
  <c r="K71" i="10" s="1"/>
  <c r="L72" i="10" s="1"/>
  <c r="AH70" i="10"/>
  <c r="AI70" i="10" s="1"/>
  <c r="AJ71" i="10" s="1"/>
  <c r="V70" i="10"/>
  <c r="W70" i="10" s="1"/>
  <c r="X71" i="10" s="1"/>
  <c r="J70" i="10"/>
  <c r="K70" i="10" s="1"/>
  <c r="L71" i="10" s="1"/>
  <c r="AH69" i="10"/>
  <c r="AI69" i="10" s="1"/>
  <c r="AJ70" i="10" s="1"/>
  <c r="V69" i="10"/>
  <c r="W69" i="10" s="1"/>
  <c r="X70" i="10" s="1"/>
  <c r="J69" i="10"/>
  <c r="K69" i="10" s="1"/>
  <c r="L70" i="10" s="1"/>
  <c r="AH68" i="10"/>
  <c r="AI68" i="10" s="1"/>
  <c r="AJ69" i="10" s="1"/>
  <c r="V68" i="10"/>
  <c r="W68" i="10" s="1"/>
  <c r="X69" i="10" s="1"/>
  <c r="J68" i="10"/>
  <c r="K68" i="10" s="1"/>
  <c r="L69" i="10" s="1"/>
  <c r="AH67" i="10"/>
  <c r="AI67" i="10" s="1"/>
  <c r="AJ68" i="10" s="1"/>
  <c r="V67" i="10"/>
  <c r="W67" i="10" s="1"/>
  <c r="X68" i="10" s="1"/>
  <c r="J67" i="10"/>
  <c r="K67" i="10" s="1"/>
  <c r="L68" i="10" s="1"/>
  <c r="AH66" i="10"/>
  <c r="AI66" i="10" s="1"/>
  <c r="AJ67" i="10" s="1"/>
  <c r="V66" i="10"/>
  <c r="W66" i="10" s="1"/>
  <c r="X67" i="10" s="1"/>
  <c r="J66" i="10"/>
  <c r="K66" i="10" s="1"/>
  <c r="L67" i="10" s="1"/>
  <c r="AH65" i="10"/>
  <c r="AI65" i="10" s="1"/>
  <c r="AJ66" i="10" s="1"/>
  <c r="V65" i="10"/>
  <c r="W65" i="10" s="1"/>
  <c r="X66" i="10" s="1"/>
  <c r="J65" i="10"/>
  <c r="K65" i="10" s="1"/>
  <c r="L66" i="10" s="1"/>
  <c r="AH64" i="10"/>
  <c r="AI64" i="10" s="1"/>
  <c r="AJ65" i="10" s="1"/>
  <c r="V64" i="10"/>
  <c r="W64" i="10" s="1"/>
  <c r="X65" i="10" s="1"/>
  <c r="J64" i="10"/>
  <c r="K64" i="10" s="1"/>
  <c r="L65" i="10" s="1"/>
  <c r="AH63" i="10"/>
  <c r="AI63" i="10" s="1"/>
  <c r="AJ64" i="10" s="1"/>
  <c r="V63" i="10"/>
  <c r="W63" i="10" s="1"/>
  <c r="X64" i="10" s="1"/>
  <c r="J63" i="10"/>
  <c r="K63" i="10" s="1"/>
  <c r="L64" i="10" s="1"/>
  <c r="AH62" i="10"/>
  <c r="AI62" i="10" s="1"/>
  <c r="AJ63" i="10" s="1"/>
  <c r="V62" i="10"/>
  <c r="W62" i="10" s="1"/>
  <c r="X63" i="10" s="1"/>
  <c r="J62" i="10"/>
  <c r="K62" i="10" s="1"/>
  <c r="L63" i="10" s="1"/>
  <c r="AH61" i="10"/>
  <c r="AI61" i="10" s="1"/>
  <c r="AJ62" i="10" s="1"/>
  <c r="V61" i="10"/>
  <c r="W61" i="10" s="1"/>
  <c r="X62" i="10" s="1"/>
  <c r="J61" i="10"/>
  <c r="K61" i="10" s="1"/>
  <c r="L62" i="10" s="1"/>
  <c r="AH60" i="10"/>
  <c r="AI60" i="10" s="1"/>
  <c r="AJ61" i="10" s="1"/>
  <c r="V60" i="10"/>
  <c r="W60" i="10" s="1"/>
  <c r="X61" i="10" s="1"/>
  <c r="J60" i="10"/>
  <c r="K60" i="10" s="1"/>
  <c r="L61" i="10" s="1"/>
  <c r="AH59" i="10"/>
  <c r="AI59" i="10" s="1"/>
  <c r="AJ60" i="10" s="1"/>
  <c r="V59" i="10"/>
  <c r="W59" i="10" s="1"/>
  <c r="X60" i="10" s="1"/>
  <c r="J59" i="10"/>
  <c r="K59" i="10" s="1"/>
  <c r="L60" i="10" s="1"/>
  <c r="AH58" i="10"/>
  <c r="AI58" i="10" s="1"/>
  <c r="AJ59" i="10" s="1"/>
  <c r="V58" i="10"/>
  <c r="W58" i="10" s="1"/>
  <c r="X59" i="10" s="1"/>
  <c r="J58" i="10"/>
  <c r="K58" i="10" s="1"/>
  <c r="L59" i="10" s="1"/>
  <c r="AH57" i="10"/>
  <c r="AI57" i="10" s="1"/>
  <c r="AJ58" i="10" s="1"/>
  <c r="V57" i="10"/>
  <c r="W57" i="10" s="1"/>
  <c r="X58" i="10" s="1"/>
  <c r="J57" i="10"/>
  <c r="K57" i="10" s="1"/>
  <c r="L58" i="10" s="1"/>
  <c r="AH56" i="10"/>
  <c r="AI56" i="10" s="1"/>
  <c r="AJ57" i="10" s="1"/>
  <c r="V56" i="10"/>
  <c r="W56" i="10" s="1"/>
  <c r="X57" i="10" s="1"/>
  <c r="J56" i="10"/>
  <c r="K56" i="10" s="1"/>
  <c r="L57" i="10" s="1"/>
  <c r="AH55" i="10"/>
  <c r="AI55" i="10" s="1"/>
  <c r="AJ56" i="10" s="1"/>
  <c r="V55" i="10"/>
  <c r="W55" i="10" s="1"/>
  <c r="X56" i="10" s="1"/>
  <c r="J55" i="10"/>
  <c r="K55" i="10" s="1"/>
  <c r="L56" i="10" s="1"/>
  <c r="AH54" i="10"/>
  <c r="AI54" i="10" s="1"/>
  <c r="AJ55" i="10" s="1"/>
  <c r="V54" i="10"/>
  <c r="W54" i="10" s="1"/>
  <c r="X55" i="10" s="1"/>
  <c r="J54" i="10"/>
  <c r="K54" i="10" s="1"/>
  <c r="L55" i="10" s="1"/>
  <c r="AH53" i="10"/>
  <c r="AI53" i="10" s="1"/>
  <c r="AJ54" i="10" s="1"/>
  <c r="V53" i="10"/>
  <c r="W53" i="10" s="1"/>
  <c r="X54" i="10" s="1"/>
  <c r="J53" i="10"/>
  <c r="K53" i="10" s="1"/>
  <c r="L54" i="10" s="1"/>
  <c r="AH52" i="10"/>
  <c r="AI52" i="10" s="1"/>
  <c r="AJ53" i="10" s="1"/>
  <c r="V52" i="10"/>
  <c r="W52" i="10" s="1"/>
  <c r="X53" i="10" s="1"/>
  <c r="J52" i="10"/>
  <c r="K52" i="10" s="1"/>
  <c r="L53" i="10" s="1"/>
  <c r="AH51" i="10"/>
  <c r="AI51" i="10" s="1"/>
  <c r="AJ52" i="10" s="1"/>
  <c r="V51" i="10"/>
  <c r="W51" i="10" s="1"/>
  <c r="X52" i="10" s="1"/>
  <c r="L51" i="10"/>
  <c r="J51" i="10"/>
  <c r="K51" i="10" s="1"/>
  <c r="L52" i="10" s="1"/>
  <c r="AH50" i="10"/>
  <c r="AI50" i="10" s="1"/>
  <c r="AJ51" i="10" s="1"/>
  <c r="V50" i="10"/>
  <c r="W50" i="10" s="1"/>
  <c r="X51" i="10" s="1"/>
  <c r="J50" i="10"/>
  <c r="K50" i="10" s="1"/>
  <c r="AH49" i="10"/>
  <c r="AI49" i="10" s="1"/>
  <c r="AJ50" i="10" s="1"/>
  <c r="V49" i="10"/>
  <c r="W49" i="10" s="1"/>
  <c r="X50" i="10" s="1"/>
  <c r="J49" i="10"/>
  <c r="K49" i="10" s="1"/>
  <c r="L50" i="10" s="1"/>
  <c r="AH48" i="10"/>
  <c r="AI48" i="10" s="1"/>
  <c r="AJ49" i="10" s="1"/>
  <c r="V48" i="10"/>
  <c r="W48" i="10" s="1"/>
  <c r="X49" i="10" s="1"/>
  <c r="J48" i="10"/>
  <c r="K48" i="10" s="1"/>
  <c r="L49" i="10" s="1"/>
  <c r="AH47" i="10"/>
  <c r="AI47" i="10" s="1"/>
  <c r="AJ48" i="10" s="1"/>
  <c r="V47" i="10"/>
  <c r="W47" i="10" s="1"/>
  <c r="X48" i="10" s="1"/>
  <c r="J47" i="10"/>
  <c r="K47" i="10" s="1"/>
  <c r="L48" i="10" s="1"/>
  <c r="AH46" i="10"/>
  <c r="AI46" i="10" s="1"/>
  <c r="AJ47" i="10" s="1"/>
  <c r="V46" i="10"/>
  <c r="W46" i="10" s="1"/>
  <c r="X47" i="10" s="1"/>
  <c r="J46" i="10"/>
  <c r="K46" i="10" s="1"/>
  <c r="L47" i="10" s="1"/>
  <c r="AH45" i="10"/>
  <c r="AI45" i="10" s="1"/>
  <c r="AJ46" i="10" s="1"/>
  <c r="V45" i="10"/>
  <c r="W45" i="10" s="1"/>
  <c r="X46" i="10" s="1"/>
  <c r="J45" i="10"/>
  <c r="K45" i="10" s="1"/>
  <c r="L46" i="10" s="1"/>
  <c r="AH44" i="10"/>
  <c r="AI44" i="10" s="1"/>
  <c r="AJ45" i="10" s="1"/>
  <c r="W44" i="10"/>
  <c r="X45" i="10" s="1"/>
  <c r="V44" i="10"/>
  <c r="J44" i="10"/>
  <c r="K44" i="10" s="1"/>
  <c r="L45" i="10" s="1"/>
  <c r="AH43" i="10"/>
  <c r="AI43" i="10" s="1"/>
  <c r="AJ44" i="10" s="1"/>
  <c r="V43" i="10"/>
  <c r="W43" i="10" s="1"/>
  <c r="X44" i="10" s="1"/>
  <c r="J43" i="10"/>
  <c r="K43" i="10" s="1"/>
  <c r="L44" i="10" s="1"/>
  <c r="AH42" i="10"/>
  <c r="AI42" i="10" s="1"/>
  <c r="AJ43" i="10" s="1"/>
  <c r="V42" i="10"/>
  <c r="W42" i="10" s="1"/>
  <c r="X43" i="10" s="1"/>
  <c r="J42" i="10"/>
  <c r="K42" i="10" s="1"/>
  <c r="L43" i="10" s="1"/>
  <c r="AH41" i="10"/>
  <c r="AI41" i="10" s="1"/>
  <c r="AJ42" i="10" s="1"/>
  <c r="V41" i="10"/>
  <c r="W41" i="10" s="1"/>
  <c r="X42" i="10" s="1"/>
  <c r="J41" i="10"/>
  <c r="K41" i="10" s="1"/>
  <c r="L42" i="10" s="1"/>
  <c r="AH40" i="10"/>
  <c r="AI40" i="10" s="1"/>
  <c r="AJ41" i="10" s="1"/>
  <c r="W40" i="10"/>
  <c r="X41" i="10" s="1"/>
  <c r="V40" i="10"/>
  <c r="K40" i="10"/>
  <c r="L41" i="10" s="1"/>
  <c r="J40" i="10"/>
  <c r="AH39" i="10"/>
  <c r="AI39" i="10" s="1"/>
  <c r="AJ40" i="10" s="1"/>
  <c r="V39" i="10"/>
  <c r="W39" i="10" s="1"/>
  <c r="X40" i="10" s="1"/>
  <c r="J39" i="10"/>
  <c r="K39" i="10" s="1"/>
  <c r="L40" i="10" s="1"/>
  <c r="AI38" i="10"/>
  <c r="AJ39" i="10" s="1"/>
  <c r="AH38" i="10"/>
  <c r="V38" i="10"/>
  <c r="W38" i="10" s="1"/>
  <c r="X39" i="10" s="1"/>
  <c r="J38" i="10"/>
  <c r="K38" i="10" s="1"/>
  <c r="L39" i="10" s="1"/>
  <c r="AH37" i="10"/>
  <c r="AI37" i="10" s="1"/>
  <c r="AJ38" i="10" s="1"/>
  <c r="V37" i="10"/>
  <c r="W37" i="10" s="1"/>
  <c r="X38" i="10" s="1"/>
  <c r="J37" i="10"/>
  <c r="K37" i="10" s="1"/>
  <c r="L38" i="10" s="1"/>
  <c r="AH36" i="10"/>
  <c r="AI36" i="10" s="1"/>
  <c r="AJ37" i="10" s="1"/>
  <c r="W36" i="10"/>
  <c r="X37" i="10" s="1"/>
  <c r="V36" i="10"/>
  <c r="J36" i="10"/>
  <c r="K36" i="10" s="1"/>
  <c r="L37" i="10" s="1"/>
  <c r="AH35" i="10"/>
  <c r="AI35" i="10" s="1"/>
  <c r="AJ36" i="10" s="1"/>
  <c r="V35" i="10"/>
  <c r="W35" i="10" s="1"/>
  <c r="X36" i="10" s="1"/>
  <c r="J35" i="10"/>
  <c r="K35" i="10" s="1"/>
  <c r="L36" i="10" s="1"/>
  <c r="AH34" i="10"/>
  <c r="AI34" i="10" s="1"/>
  <c r="AJ35" i="10" s="1"/>
  <c r="V34" i="10"/>
  <c r="W34" i="10" s="1"/>
  <c r="X35" i="10" s="1"/>
  <c r="J34" i="10"/>
  <c r="K34" i="10" s="1"/>
  <c r="L35" i="10" s="1"/>
  <c r="AH33" i="10"/>
  <c r="AI33" i="10" s="1"/>
  <c r="AJ34" i="10" s="1"/>
  <c r="V33" i="10"/>
  <c r="W33" i="10" s="1"/>
  <c r="X34" i="10" s="1"/>
  <c r="J33" i="10"/>
  <c r="K33" i="10" s="1"/>
  <c r="L34" i="10" s="1"/>
  <c r="AH32" i="10"/>
  <c r="AI32" i="10" s="1"/>
  <c r="AJ33" i="10" s="1"/>
  <c r="V32" i="10"/>
  <c r="W32" i="10" s="1"/>
  <c r="X33" i="10" s="1"/>
  <c r="J32" i="10"/>
  <c r="K32" i="10" s="1"/>
  <c r="L33" i="10" s="1"/>
  <c r="AH31" i="10"/>
  <c r="AI31" i="10" s="1"/>
  <c r="AJ32" i="10" s="1"/>
  <c r="V31" i="10"/>
  <c r="W31" i="10" s="1"/>
  <c r="X32" i="10" s="1"/>
  <c r="J31" i="10"/>
  <c r="K31" i="10" s="1"/>
  <c r="L32" i="10" s="1"/>
  <c r="AH30" i="10"/>
  <c r="AI30" i="10" s="1"/>
  <c r="AJ31" i="10" s="1"/>
  <c r="V30" i="10"/>
  <c r="W30" i="10" s="1"/>
  <c r="X31" i="10" s="1"/>
  <c r="J30" i="10"/>
  <c r="K30" i="10" s="1"/>
  <c r="L31" i="10" s="1"/>
  <c r="AH29" i="10"/>
  <c r="AI29" i="10" s="1"/>
  <c r="AJ30" i="10" s="1"/>
  <c r="W29" i="10"/>
  <c r="X30" i="10" s="1"/>
  <c r="V29" i="10"/>
  <c r="J29" i="10"/>
  <c r="K29" i="10" s="1"/>
  <c r="L30" i="10" s="1"/>
  <c r="AH28" i="10"/>
  <c r="AI28" i="10" s="1"/>
  <c r="AJ29" i="10" s="1"/>
  <c r="V28" i="10"/>
  <c r="W28" i="10" s="1"/>
  <c r="X29" i="10" s="1"/>
  <c r="J28" i="10"/>
  <c r="K28" i="10" s="1"/>
  <c r="L29" i="10" s="1"/>
  <c r="AH27" i="10"/>
  <c r="AI27" i="10" s="1"/>
  <c r="AJ28" i="10" s="1"/>
  <c r="V27" i="10"/>
  <c r="W27" i="10" s="1"/>
  <c r="X28" i="10" s="1"/>
  <c r="K27" i="10"/>
  <c r="L28" i="10" s="1"/>
  <c r="J27" i="10"/>
  <c r="AH26" i="10"/>
  <c r="AI26" i="10" s="1"/>
  <c r="AJ27" i="10" s="1"/>
  <c r="V26" i="10"/>
  <c r="W26" i="10" s="1"/>
  <c r="X27" i="10" s="1"/>
  <c r="J26" i="10"/>
  <c r="K26" i="10" s="1"/>
  <c r="L27" i="10" s="1"/>
  <c r="AI25" i="10"/>
  <c r="AJ26" i="10" s="1"/>
  <c r="AH25" i="10"/>
  <c r="V25" i="10"/>
  <c r="W25" i="10" s="1"/>
  <c r="X26" i="10" s="1"/>
  <c r="J25" i="10"/>
  <c r="K25" i="10" s="1"/>
  <c r="L26" i="10" s="1"/>
  <c r="AH24" i="10"/>
  <c r="AI24" i="10" s="1"/>
  <c r="AJ25" i="10" s="1"/>
  <c r="V24" i="10"/>
  <c r="W24" i="10" s="1"/>
  <c r="X25" i="10" s="1"/>
  <c r="J24" i="10"/>
  <c r="K24" i="10" s="1"/>
  <c r="L25" i="10" s="1"/>
  <c r="AH23" i="10"/>
  <c r="AI23" i="10" s="1"/>
  <c r="AJ24" i="10" s="1"/>
  <c r="V23" i="10"/>
  <c r="W23" i="10" s="1"/>
  <c r="X24" i="10" s="1"/>
  <c r="J23" i="10"/>
  <c r="K23" i="10" s="1"/>
  <c r="L24" i="10" s="1"/>
  <c r="AH22" i="10"/>
  <c r="AI22" i="10" s="1"/>
  <c r="AJ23" i="10" s="1"/>
  <c r="V22" i="10"/>
  <c r="W22" i="10" s="1"/>
  <c r="X23" i="10" s="1"/>
  <c r="J22" i="10"/>
  <c r="K22" i="10" s="1"/>
  <c r="L23" i="10" s="1"/>
  <c r="AH21" i="10"/>
  <c r="AI21" i="10" s="1"/>
  <c r="AJ22" i="10" s="1"/>
  <c r="V21" i="10"/>
  <c r="W21" i="10" s="1"/>
  <c r="X22" i="10" s="1"/>
  <c r="J21" i="10"/>
  <c r="K21" i="10" s="1"/>
  <c r="L22" i="10" s="1"/>
  <c r="AH20" i="10"/>
  <c r="AI20" i="10" s="1"/>
  <c r="AJ21" i="10" s="1"/>
  <c r="V20" i="10"/>
  <c r="W20" i="10" s="1"/>
  <c r="X21" i="10" s="1"/>
  <c r="J20" i="10"/>
  <c r="K20" i="10" s="1"/>
  <c r="L21" i="10" s="1"/>
  <c r="AH19" i="10"/>
  <c r="AI19" i="10" s="1"/>
  <c r="AJ20" i="10" s="1"/>
  <c r="V19" i="10"/>
  <c r="W19" i="10" s="1"/>
  <c r="X20" i="10" s="1"/>
  <c r="J19" i="10"/>
  <c r="K19" i="10" s="1"/>
  <c r="L20" i="10" s="1"/>
  <c r="AH18" i="10"/>
  <c r="AI18" i="10" s="1"/>
  <c r="AJ19" i="10" s="1"/>
  <c r="V18" i="10"/>
  <c r="W18" i="10" s="1"/>
  <c r="X19" i="10" s="1"/>
  <c r="J18" i="10"/>
  <c r="K18" i="10" s="1"/>
  <c r="L19" i="10" s="1"/>
  <c r="AI17" i="10"/>
  <c r="AJ18" i="10" s="1"/>
  <c r="AH17" i="10"/>
  <c r="V17" i="10"/>
  <c r="W17" i="10" s="1"/>
  <c r="X18" i="10" s="1"/>
  <c r="J17" i="10"/>
  <c r="K17" i="10" s="1"/>
  <c r="L18" i="10" s="1"/>
  <c r="AH16" i="10"/>
  <c r="AI16" i="10" s="1"/>
  <c r="AJ17" i="10" s="1"/>
  <c r="V16" i="10"/>
  <c r="W16" i="10" s="1"/>
  <c r="X17" i="10" s="1"/>
  <c r="J16" i="10"/>
  <c r="K16" i="10" s="1"/>
  <c r="L17" i="10" s="1"/>
  <c r="AH15" i="10"/>
  <c r="AI15" i="10" s="1"/>
  <c r="AJ16" i="10" s="1"/>
  <c r="V15" i="10"/>
  <c r="W15" i="10" s="1"/>
  <c r="X16" i="10" s="1"/>
  <c r="K15" i="10"/>
  <c r="L16" i="10" s="1"/>
  <c r="J15" i="10"/>
  <c r="AH14" i="10"/>
  <c r="AI14" i="10" s="1"/>
  <c r="AJ15" i="10" s="1"/>
  <c r="V14" i="10"/>
  <c r="W14" i="10" s="1"/>
  <c r="X15" i="10" s="1"/>
  <c r="J14" i="10"/>
  <c r="K14" i="10" s="1"/>
  <c r="L15" i="10" s="1"/>
  <c r="AH13" i="10"/>
  <c r="AI13" i="10" s="1"/>
  <c r="AJ14" i="10" s="1"/>
  <c r="V13" i="10"/>
  <c r="W13" i="10" s="1"/>
  <c r="X14" i="10" s="1"/>
  <c r="J13" i="10"/>
  <c r="K13" i="10" s="1"/>
  <c r="L14" i="10" s="1"/>
  <c r="AH12" i="10"/>
  <c r="AI12" i="10" s="1"/>
  <c r="AJ13" i="10" s="1"/>
  <c r="V12" i="10"/>
  <c r="W12" i="10" s="1"/>
  <c r="X13" i="10" s="1"/>
  <c r="J12" i="10"/>
  <c r="K12" i="10" s="1"/>
  <c r="L13" i="10" s="1"/>
  <c r="AH11" i="10"/>
  <c r="AI11" i="10" s="1"/>
  <c r="AJ12" i="10" s="1"/>
  <c r="V11" i="10"/>
  <c r="W11" i="10" s="1"/>
  <c r="X12" i="10" s="1"/>
  <c r="J11" i="10"/>
  <c r="K11" i="10" s="1"/>
  <c r="L12" i="10" s="1"/>
  <c r="AH10" i="10"/>
  <c r="AI10" i="10" s="1"/>
  <c r="AJ11" i="10" s="1"/>
  <c r="V10" i="10"/>
  <c r="W10" i="10" s="1"/>
  <c r="X11" i="10" s="1"/>
  <c r="J10" i="10"/>
  <c r="K10" i="10" s="1"/>
  <c r="L11" i="10" s="1"/>
  <c r="AH9" i="10"/>
  <c r="AI9" i="10" s="1"/>
  <c r="AJ10" i="10" s="1"/>
  <c r="V9" i="10"/>
  <c r="W9" i="10" s="1"/>
  <c r="X10" i="10" s="1"/>
  <c r="J9" i="10"/>
  <c r="K9" i="10" s="1"/>
  <c r="L10" i="10" s="1"/>
  <c r="AH8" i="10"/>
  <c r="AI8" i="10" s="1"/>
  <c r="AJ9" i="10" s="1"/>
  <c r="V8" i="10"/>
  <c r="W8" i="10" s="1"/>
  <c r="X9" i="10" s="1"/>
  <c r="J8" i="10"/>
  <c r="K8" i="10" s="1"/>
  <c r="L9" i="10" s="1"/>
  <c r="AH7" i="10"/>
  <c r="AI7" i="10" s="1"/>
  <c r="AJ8" i="10" s="1"/>
  <c r="V7" i="10"/>
  <c r="W7" i="10" s="1"/>
  <c r="X8" i="10" s="1"/>
  <c r="K7" i="10"/>
  <c r="L8" i="10" s="1"/>
  <c r="J7" i="10"/>
  <c r="AH6" i="10"/>
  <c r="AI6" i="10" s="1"/>
  <c r="AJ7" i="10" s="1"/>
  <c r="V6" i="10"/>
  <c r="W6" i="10" s="1"/>
  <c r="X7" i="10" s="1"/>
  <c r="J6" i="10"/>
  <c r="K6" i="10" s="1"/>
  <c r="L7" i="10" s="1"/>
  <c r="AI5" i="10"/>
  <c r="AJ6" i="10" s="1"/>
  <c r="AH5" i="10"/>
  <c r="W5" i="10"/>
  <c r="X6" i="10" s="1"/>
  <c r="V5" i="10"/>
  <c r="J5" i="10"/>
  <c r="K5" i="10" s="1"/>
  <c r="L6" i="10" s="1"/>
  <c r="AH4" i="10"/>
  <c r="AI4" i="10" s="1"/>
  <c r="AJ5" i="10" s="1"/>
  <c r="V4" i="10"/>
  <c r="W4" i="10" s="1"/>
  <c r="X5" i="10" s="1"/>
  <c r="J4" i="10"/>
  <c r="K4" i="10" s="1"/>
  <c r="L5" i="10" s="1"/>
  <c r="AH3" i="10"/>
  <c r="AI3" i="10" s="1"/>
  <c r="AJ4" i="10" s="1"/>
  <c r="V3" i="10"/>
  <c r="W3" i="10" s="1"/>
  <c r="X4" i="10" s="1"/>
  <c r="J3" i="10"/>
  <c r="K3" i="10" s="1"/>
  <c r="L4" i="10" s="1"/>
  <c r="L115" i="9"/>
  <c r="K115" i="9"/>
  <c r="E115" i="9"/>
  <c r="D115" i="9"/>
  <c r="C115" i="9"/>
  <c r="AA114" i="9"/>
  <c r="Z114" i="9"/>
  <c r="L114" i="9"/>
  <c r="K114" i="9"/>
  <c r="E114" i="9"/>
  <c r="D114" i="9"/>
  <c r="C114" i="9"/>
  <c r="AA113" i="9"/>
  <c r="Z113" i="9"/>
  <c r="L113" i="9"/>
  <c r="K113" i="9"/>
  <c r="E113" i="9"/>
  <c r="D113" i="9"/>
  <c r="C113" i="9"/>
  <c r="AA112" i="9"/>
  <c r="Z112" i="9"/>
  <c r="L112" i="9"/>
  <c r="K112" i="9"/>
  <c r="E112" i="9"/>
  <c r="D112" i="9"/>
  <c r="C112" i="9"/>
  <c r="AA111" i="9"/>
  <c r="Z111" i="9"/>
  <c r="L111" i="9"/>
  <c r="K111" i="9"/>
  <c r="E111" i="9"/>
  <c r="D111" i="9"/>
  <c r="C111" i="9"/>
  <c r="AA110" i="9"/>
  <c r="Z110" i="9"/>
  <c r="L110" i="9"/>
  <c r="K110" i="9"/>
  <c r="E110" i="9"/>
  <c r="D110" i="9"/>
  <c r="C110" i="9"/>
  <c r="AA109" i="9"/>
  <c r="Z109" i="9"/>
  <c r="L109" i="9"/>
  <c r="K109" i="9"/>
  <c r="E109" i="9"/>
  <c r="D109" i="9"/>
  <c r="C109" i="9"/>
  <c r="AA108" i="9"/>
  <c r="Z108" i="9"/>
  <c r="L108" i="9"/>
  <c r="K108" i="9"/>
  <c r="E108" i="9"/>
  <c r="D108" i="9"/>
  <c r="C108" i="9"/>
  <c r="AA107" i="9"/>
  <c r="Z107" i="9"/>
  <c r="L107" i="9"/>
  <c r="K107" i="9"/>
  <c r="E107" i="9"/>
  <c r="D107" i="9"/>
  <c r="C107" i="9"/>
  <c r="AA106" i="9"/>
  <c r="Z106" i="9"/>
  <c r="L106" i="9"/>
  <c r="K106" i="9"/>
  <c r="E106" i="9"/>
  <c r="D106" i="9"/>
  <c r="C106" i="9"/>
  <c r="AA105" i="9"/>
  <c r="Z105" i="9"/>
  <c r="E105" i="9"/>
  <c r="D105" i="9"/>
  <c r="C105" i="9"/>
  <c r="E104" i="9"/>
  <c r="D104" i="9"/>
  <c r="C104" i="9"/>
  <c r="E103" i="9"/>
  <c r="D103" i="9"/>
  <c r="C103" i="9"/>
  <c r="E102" i="9"/>
  <c r="D102" i="9"/>
  <c r="C102" i="9"/>
  <c r="E101" i="9"/>
  <c r="D101" i="9"/>
  <c r="C101" i="9"/>
  <c r="E100" i="9"/>
  <c r="D100" i="9"/>
  <c r="C100" i="9"/>
  <c r="E99" i="9"/>
  <c r="D99" i="9"/>
  <c r="C99" i="9"/>
  <c r="E98" i="9"/>
  <c r="D98" i="9"/>
  <c r="C98" i="9"/>
  <c r="E94" i="9"/>
  <c r="F75" i="9" s="1"/>
  <c r="F76" i="9" s="1"/>
  <c r="Y76" i="9"/>
  <c r="X76" i="9"/>
  <c r="W76" i="9"/>
  <c r="S76" i="9"/>
  <c r="R76" i="9"/>
  <c r="Q76" i="9"/>
  <c r="P76" i="9"/>
  <c r="O76" i="9"/>
  <c r="N76" i="9"/>
  <c r="M76" i="9"/>
  <c r="L76" i="9"/>
  <c r="H76" i="9"/>
  <c r="AC75" i="9"/>
  <c r="D75" i="9"/>
  <c r="AC74" i="9"/>
  <c r="K74" i="9"/>
  <c r="D74" i="9"/>
  <c r="AC73" i="9"/>
  <c r="K73" i="9"/>
  <c r="D73" i="9"/>
  <c r="AC72" i="9"/>
  <c r="K72" i="9"/>
  <c r="D72" i="9"/>
  <c r="T72" i="9" s="1"/>
  <c r="AC71" i="9"/>
  <c r="K71" i="9"/>
  <c r="D71" i="9"/>
  <c r="AC70" i="9"/>
  <c r="K70" i="9"/>
  <c r="D70" i="9"/>
  <c r="AC69" i="9"/>
  <c r="K69" i="9"/>
  <c r="D69" i="9"/>
  <c r="AC68" i="9"/>
  <c r="K68" i="9"/>
  <c r="D68" i="9"/>
  <c r="AC67" i="9"/>
  <c r="K67" i="9"/>
  <c r="D67" i="9"/>
  <c r="AC66" i="9"/>
  <c r="K66" i="9"/>
  <c r="D66" i="9"/>
  <c r="AC65" i="9"/>
  <c r="K65" i="9"/>
  <c r="D65" i="9"/>
  <c r="AC64" i="9"/>
  <c r="K64" i="9"/>
  <c r="D64" i="9"/>
  <c r="T64" i="9" s="1"/>
  <c r="AC63" i="9"/>
  <c r="K63" i="9"/>
  <c r="D63" i="9"/>
  <c r="AC62" i="9"/>
  <c r="K62" i="9"/>
  <c r="D62" i="9"/>
  <c r="AC61" i="9"/>
  <c r="K61" i="9"/>
  <c r="D61" i="9"/>
  <c r="AC60" i="9"/>
  <c r="K60" i="9"/>
  <c r="D60" i="9"/>
  <c r="T60" i="9" s="1"/>
  <c r="AC59" i="9"/>
  <c r="K59" i="9"/>
  <c r="D59" i="9"/>
  <c r="AC58" i="9"/>
  <c r="K58" i="9"/>
  <c r="D58" i="9"/>
  <c r="AT54" i="9"/>
  <c r="AT53" i="9"/>
  <c r="AT52" i="9"/>
  <c r="AT51" i="9"/>
  <c r="AT50" i="9"/>
  <c r="Y50" i="9"/>
  <c r="X50" i="9"/>
  <c r="W50" i="9"/>
  <c r="S50" i="9"/>
  <c r="R50" i="9"/>
  <c r="Q50" i="9"/>
  <c r="P50" i="9"/>
  <c r="O50" i="9"/>
  <c r="N50" i="9"/>
  <c r="M50" i="9"/>
  <c r="L50" i="9"/>
  <c r="H50" i="9"/>
  <c r="AT49" i="9"/>
  <c r="AC49" i="9"/>
  <c r="AI69" i="9" s="1"/>
  <c r="D49" i="9"/>
  <c r="AT48" i="9"/>
  <c r="AC48" i="9"/>
  <c r="AI68" i="9" s="1"/>
  <c r="K48" i="9"/>
  <c r="D48" i="9"/>
  <c r="AT47" i="9"/>
  <c r="AC47" i="9"/>
  <c r="AI67" i="9" s="1"/>
  <c r="K47" i="9"/>
  <c r="D47" i="9"/>
  <c r="AT46" i="9"/>
  <c r="AC46" i="9"/>
  <c r="AI66" i="9" s="1"/>
  <c r="K46" i="9"/>
  <c r="D46" i="9"/>
  <c r="AT45" i="9"/>
  <c r="AC45" i="9"/>
  <c r="AI65" i="9" s="1"/>
  <c r="K45" i="9"/>
  <c r="D45" i="9"/>
  <c r="AT44" i="9"/>
  <c r="AC44" i="9"/>
  <c r="AI64" i="9" s="1"/>
  <c r="K44" i="9"/>
  <c r="D44" i="9"/>
  <c r="AT43" i="9"/>
  <c r="AC43" i="9"/>
  <c r="AI63" i="9" s="1"/>
  <c r="K43" i="9"/>
  <c r="D43" i="9"/>
  <c r="AT42" i="9"/>
  <c r="AC42" i="9"/>
  <c r="AI62" i="9" s="1"/>
  <c r="K42" i="9"/>
  <c r="D42" i="9"/>
  <c r="AT41" i="9"/>
  <c r="AC41" i="9"/>
  <c r="AI61" i="9" s="1"/>
  <c r="K41" i="9"/>
  <c r="D41" i="9"/>
  <c r="AT40" i="9"/>
  <c r="AC40" i="9"/>
  <c r="AI60" i="9" s="1"/>
  <c r="K40" i="9"/>
  <c r="T40" i="9" s="1"/>
  <c r="D40" i="9"/>
  <c r="AT39" i="9"/>
  <c r="AC39" i="9"/>
  <c r="AI59" i="9" s="1"/>
  <c r="K39" i="9"/>
  <c r="D39" i="9"/>
  <c r="AT38" i="9"/>
  <c r="AC38" i="9"/>
  <c r="AI58" i="9" s="1"/>
  <c r="K38" i="9"/>
  <c r="D38" i="9"/>
  <c r="AT37" i="9"/>
  <c r="AC37" i="9"/>
  <c r="AI57" i="9" s="1"/>
  <c r="K37" i="9"/>
  <c r="D37" i="9"/>
  <c r="AC36" i="9"/>
  <c r="AI56" i="9" s="1"/>
  <c r="K36" i="9"/>
  <c r="D36" i="9"/>
  <c r="AC35" i="9"/>
  <c r="AI55" i="9" s="1"/>
  <c r="K35" i="9"/>
  <c r="D35" i="9"/>
  <c r="AC34" i="9"/>
  <c r="AI54" i="9" s="1"/>
  <c r="K34" i="9"/>
  <c r="D34" i="9"/>
  <c r="AC33" i="9"/>
  <c r="AI53" i="9" s="1"/>
  <c r="K33" i="9"/>
  <c r="D33" i="9"/>
  <c r="AC32" i="9"/>
  <c r="AI52" i="9" s="1"/>
  <c r="K32" i="9"/>
  <c r="D32" i="9"/>
  <c r="BA29" i="9"/>
  <c r="AZ29" i="9"/>
  <c r="AY29" i="9"/>
  <c r="BA28" i="9"/>
  <c r="AZ28" i="9"/>
  <c r="AY28" i="9"/>
  <c r="BA27" i="9"/>
  <c r="AZ27" i="9"/>
  <c r="AY27" i="9"/>
  <c r="BA26" i="9"/>
  <c r="AZ26" i="9"/>
  <c r="AY26" i="9"/>
  <c r="BA25" i="9"/>
  <c r="AZ25" i="9"/>
  <c r="AY25" i="9"/>
  <c r="BA24" i="9"/>
  <c r="AZ24" i="9"/>
  <c r="AY24" i="9"/>
  <c r="Y24" i="9"/>
  <c r="X24" i="9"/>
  <c r="W24" i="9"/>
  <c r="U24" i="9"/>
  <c r="S24" i="9"/>
  <c r="R24" i="9"/>
  <c r="Q24" i="9"/>
  <c r="P24" i="9"/>
  <c r="O24" i="9"/>
  <c r="N24" i="9"/>
  <c r="M24" i="9"/>
  <c r="L24" i="9"/>
  <c r="H24" i="9"/>
  <c r="BA23" i="9"/>
  <c r="AZ23" i="9"/>
  <c r="AY23" i="9"/>
  <c r="AC23" i="9"/>
  <c r="D23" i="9"/>
  <c r="BA22" i="9"/>
  <c r="AZ22" i="9"/>
  <c r="AY22" i="9"/>
  <c r="AC22" i="9"/>
  <c r="K22" i="9"/>
  <c r="D22" i="9"/>
  <c r="BA21" i="9"/>
  <c r="AZ21" i="9"/>
  <c r="AY21" i="9"/>
  <c r="AC21" i="9"/>
  <c r="K21" i="9"/>
  <c r="D21" i="9"/>
  <c r="BA20" i="9"/>
  <c r="AZ20" i="9"/>
  <c r="AY20" i="9"/>
  <c r="AC20" i="9"/>
  <c r="K20" i="9"/>
  <c r="D20" i="9"/>
  <c r="BA19" i="9"/>
  <c r="AZ19" i="9"/>
  <c r="AY19" i="9"/>
  <c r="AC19" i="9"/>
  <c r="K19" i="9"/>
  <c r="D19" i="9"/>
  <c r="BA18" i="9"/>
  <c r="AZ18" i="9"/>
  <c r="AY18" i="9"/>
  <c r="AC18" i="9"/>
  <c r="K18" i="9"/>
  <c r="D18" i="9"/>
  <c r="BA17" i="9"/>
  <c r="AZ17" i="9"/>
  <c r="AY17" i="9"/>
  <c r="AC17" i="9"/>
  <c r="K17" i="9"/>
  <c r="D17" i="9"/>
  <c r="BA16" i="9"/>
  <c r="AZ16" i="9"/>
  <c r="AY16" i="9"/>
  <c r="AN55" i="9" s="1"/>
  <c r="AC16" i="9"/>
  <c r="K16" i="9"/>
  <c r="D16" i="9"/>
  <c r="BA15" i="9"/>
  <c r="AZ15" i="9"/>
  <c r="AY15" i="9"/>
  <c r="AN54" i="9" s="1"/>
  <c r="AC15" i="9"/>
  <c r="K15" i="9"/>
  <c r="D15" i="9"/>
  <c r="BA14" i="9"/>
  <c r="AZ14" i="9"/>
  <c r="AY14" i="9"/>
  <c r="AN53" i="9" s="1"/>
  <c r="AC14" i="9"/>
  <c r="K14" i="9"/>
  <c r="D14" i="9"/>
  <c r="BA13" i="9"/>
  <c r="AZ13" i="9"/>
  <c r="AY13" i="9"/>
  <c r="AN52" i="9" s="1"/>
  <c r="AC13" i="9"/>
  <c r="K13" i="9"/>
  <c r="D13" i="9"/>
  <c r="BA12" i="9"/>
  <c r="AZ12" i="9"/>
  <c r="AY12" i="9"/>
  <c r="AC12" i="9"/>
  <c r="K12" i="9"/>
  <c r="D12" i="9"/>
  <c r="BA11" i="9"/>
  <c r="AZ11" i="9"/>
  <c r="AY11" i="9"/>
  <c r="AC11" i="9"/>
  <c r="K11" i="9"/>
  <c r="D11" i="9"/>
  <c r="BA10" i="9"/>
  <c r="AZ10" i="9"/>
  <c r="AY10" i="9"/>
  <c r="AC10" i="9"/>
  <c r="K10" i="9"/>
  <c r="D10" i="9"/>
  <c r="BA9" i="9"/>
  <c r="AZ9" i="9"/>
  <c r="AY9" i="9"/>
  <c r="AC9" i="9"/>
  <c r="K9" i="9"/>
  <c r="D9" i="9"/>
  <c r="BA8" i="9"/>
  <c r="AZ8" i="9"/>
  <c r="AY8" i="9"/>
  <c r="AC8" i="9"/>
  <c r="K8" i="9"/>
  <c r="D8" i="9"/>
  <c r="BA7" i="9"/>
  <c r="AZ7" i="9"/>
  <c r="AY7" i="9"/>
  <c r="AC7" i="9"/>
  <c r="K7" i="9"/>
  <c r="D7" i="9"/>
  <c r="BA6" i="9"/>
  <c r="AZ6" i="9"/>
  <c r="AY6" i="9"/>
  <c r="AC6" i="9"/>
  <c r="K6" i="9"/>
  <c r="D6" i="9"/>
  <c r="V72" i="8"/>
  <c r="O72" i="8"/>
  <c r="H72" i="8"/>
  <c r="V71" i="8"/>
  <c r="O71" i="8"/>
  <c r="H71" i="8"/>
  <c r="W70" i="8"/>
  <c r="U70" i="8"/>
  <c r="P70" i="8"/>
  <c r="N70" i="8"/>
  <c r="I70" i="8"/>
  <c r="G70" i="8"/>
  <c r="W69" i="8"/>
  <c r="U69" i="8"/>
  <c r="P69" i="8"/>
  <c r="N69" i="8"/>
  <c r="I69" i="8"/>
  <c r="G69" i="8"/>
  <c r="W68" i="8"/>
  <c r="U68" i="8"/>
  <c r="P68" i="8"/>
  <c r="N68" i="8"/>
  <c r="I68" i="8"/>
  <c r="G68" i="8"/>
  <c r="W67" i="8"/>
  <c r="U67" i="8"/>
  <c r="P67" i="8"/>
  <c r="N67" i="8"/>
  <c r="I67" i="8"/>
  <c r="G67" i="8"/>
  <c r="W66" i="8"/>
  <c r="U66" i="8"/>
  <c r="P66" i="8"/>
  <c r="N66" i="8"/>
  <c r="I66" i="8"/>
  <c r="G66" i="8"/>
  <c r="W65" i="8"/>
  <c r="U65" i="8"/>
  <c r="P65" i="8"/>
  <c r="N65" i="8"/>
  <c r="I65" i="8"/>
  <c r="G65" i="8"/>
  <c r="W64" i="8"/>
  <c r="U64" i="8"/>
  <c r="P64" i="8"/>
  <c r="N64" i="8"/>
  <c r="I64" i="8"/>
  <c r="G64" i="8"/>
  <c r="W63" i="8"/>
  <c r="U63" i="8"/>
  <c r="P63" i="8"/>
  <c r="N63" i="8"/>
  <c r="I63" i="8"/>
  <c r="G63" i="8"/>
  <c r="W62" i="8"/>
  <c r="U62" i="8"/>
  <c r="P62" i="8"/>
  <c r="N62" i="8"/>
  <c r="I62" i="8"/>
  <c r="G62" i="8"/>
  <c r="W61" i="8"/>
  <c r="U61" i="8"/>
  <c r="P61" i="8"/>
  <c r="N61" i="8"/>
  <c r="I61" i="8"/>
  <c r="G61" i="8"/>
  <c r="W60" i="8"/>
  <c r="U60" i="8"/>
  <c r="P60" i="8"/>
  <c r="N60" i="8"/>
  <c r="I60" i="8"/>
  <c r="G60" i="8"/>
  <c r="W59" i="8"/>
  <c r="U59" i="8"/>
  <c r="P59" i="8"/>
  <c r="N59" i="8"/>
  <c r="I59" i="8"/>
  <c r="G59" i="8"/>
  <c r="W58" i="8"/>
  <c r="U58" i="8"/>
  <c r="P58" i="8"/>
  <c r="N58" i="8"/>
  <c r="I58" i="8"/>
  <c r="G58" i="8"/>
  <c r="W57" i="8"/>
  <c r="U57" i="8"/>
  <c r="P57" i="8"/>
  <c r="N57" i="8"/>
  <c r="I57" i="8"/>
  <c r="G57" i="8"/>
  <c r="W56" i="8"/>
  <c r="U56" i="8"/>
  <c r="P56" i="8"/>
  <c r="N56" i="8"/>
  <c r="I56" i="8"/>
  <c r="G56" i="8"/>
  <c r="W55" i="8"/>
  <c r="U55" i="8"/>
  <c r="P55" i="8"/>
  <c r="N55" i="8"/>
  <c r="I55" i="8"/>
  <c r="G55" i="8"/>
  <c r="W54" i="8"/>
  <c r="U54" i="8"/>
  <c r="P54" i="8"/>
  <c r="N54" i="8"/>
  <c r="I54" i="8"/>
  <c r="G54" i="8"/>
  <c r="W53" i="8"/>
  <c r="U53" i="8"/>
  <c r="P53" i="8"/>
  <c r="N53" i="8"/>
  <c r="I53" i="8"/>
  <c r="G53" i="8"/>
  <c r="W52" i="8"/>
  <c r="U52" i="8"/>
  <c r="P52" i="8"/>
  <c r="N52" i="8"/>
  <c r="I52" i="8"/>
  <c r="G52" i="8"/>
  <c r="W51" i="8"/>
  <c r="U51" i="8"/>
  <c r="P51" i="8"/>
  <c r="N51" i="8"/>
  <c r="I51" i="8"/>
  <c r="G51" i="8"/>
  <c r="W50" i="8"/>
  <c r="U50" i="8"/>
  <c r="P50" i="8"/>
  <c r="N50" i="8"/>
  <c r="I50" i="8"/>
  <c r="G50" i="8"/>
  <c r="W49" i="8"/>
  <c r="U49" i="8"/>
  <c r="P49" i="8"/>
  <c r="N49" i="8"/>
  <c r="I49" i="8"/>
  <c r="G49" i="8"/>
  <c r="W48" i="8"/>
  <c r="U48" i="8"/>
  <c r="P48" i="8"/>
  <c r="N48" i="8"/>
  <c r="I48" i="8"/>
  <c r="G48" i="8"/>
  <c r="W47" i="8"/>
  <c r="U47" i="8"/>
  <c r="P47" i="8"/>
  <c r="N47" i="8"/>
  <c r="I47" i="8"/>
  <c r="G47" i="8"/>
  <c r="W46" i="8"/>
  <c r="U46" i="8"/>
  <c r="P46" i="8"/>
  <c r="N46" i="8"/>
  <c r="I46" i="8"/>
  <c r="G46" i="8"/>
  <c r="W45" i="8"/>
  <c r="U45" i="8"/>
  <c r="P45" i="8"/>
  <c r="N45" i="8"/>
  <c r="I45" i="8"/>
  <c r="G45" i="8"/>
  <c r="W44" i="8"/>
  <c r="U44" i="8"/>
  <c r="P44" i="8"/>
  <c r="N44" i="8"/>
  <c r="I44" i="8"/>
  <c r="G44" i="8"/>
  <c r="W43" i="8"/>
  <c r="U43" i="8"/>
  <c r="P43" i="8"/>
  <c r="N43" i="8"/>
  <c r="I43" i="8"/>
  <c r="G43" i="8"/>
  <c r="W42" i="8"/>
  <c r="U42" i="8"/>
  <c r="P42" i="8"/>
  <c r="N42" i="8"/>
  <c r="I42" i="8"/>
  <c r="G42" i="8"/>
  <c r="W41" i="8"/>
  <c r="U41" i="8"/>
  <c r="P41" i="8"/>
  <c r="N41" i="8"/>
  <c r="I41" i="8"/>
  <c r="G41" i="8"/>
  <c r="W40" i="8"/>
  <c r="U40" i="8"/>
  <c r="P40" i="8"/>
  <c r="N40" i="8"/>
  <c r="I40" i="8"/>
  <c r="G40" i="8"/>
  <c r="W39" i="8"/>
  <c r="U39" i="8"/>
  <c r="P39" i="8"/>
  <c r="N39" i="8"/>
  <c r="I39" i="8"/>
  <c r="G39" i="8"/>
  <c r="W38" i="8"/>
  <c r="U38" i="8"/>
  <c r="P38" i="8"/>
  <c r="N38" i="8"/>
  <c r="I38" i="8"/>
  <c r="G38" i="8"/>
  <c r="W37" i="8"/>
  <c r="U37" i="8"/>
  <c r="P37" i="8"/>
  <c r="N37" i="8"/>
  <c r="I37" i="8"/>
  <c r="G37" i="8"/>
  <c r="W36" i="8"/>
  <c r="U36" i="8"/>
  <c r="P36" i="8"/>
  <c r="N36" i="8"/>
  <c r="I36" i="8"/>
  <c r="G36" i="8"/>
  <c r="W35" i="8"/>
  <c r="U35" i="8"/>
  <c r="P35" i="8"/>
  <c r="N35" i="8"/>
  <c r="I35" i="8"/>
  <c r="G35" i="8"/>
  <c r="W34" i="8"/>
  <c r="U34" i="8"/>
  <c r="P34" i="8"/>
  <c r="N34" i="8"/>
  <c r="I34" i="8"/>
  <c r="G34" i="8"/>
  <c r="W33" i="8"/>
  <c r="U33" i="8"/>
  <c r="P33" i="8"/>
  <c r="N33" i="8"/>
  <c r="I33" i="8"/>
  <c r="G33" i="8"/>
  <c r="W32" i="8"/>
  <c r="U32" i="8"/>
  <c r="P32" i="8"/>
  <c r="N32" i="8"/>
  <c r="I32" i="8"/>
  <c r="G32" i="8"/>
  <c r="W31" i="8"/>
  <c r="U31" i="8"/>
  <c r="P31" i="8"/>
  <c r="N31" i="8"/>
  <c r="I31" i="8"/>
  <c r="G31" i="8"/>
  <c r="W30" i="8"/>
  <c r="U30" i="8"/>
  <c r="P30" i="8"/>
  <c r="N30" i="8"/>
  <c r="I30" i="8"/>
  <c r="G30" i="8"/>
  <c r="W29" i="8"/>
  <c r="U29" i="8"/>
  <c r="P29" i="8"/>
  <c r="N29" i="8"/>
  <c r="I29" i="8"/>
  <c r="G29" i="8"/>
  <c r="W28" i="8"/>
  <c r="U28" i="8"/>
  <c r="P28" i="8"/>
  <c r="N28" i="8"/>
  <c r="I28" i="8"/>
  <c r="G28" i="8"/>
  <c r="W27" i="8"/>
  <c r="U27" i="8"/>
  <c r="P27" i="8"/>
  <c r="N27" i="8"/>
  <c r="I27" i="8"/>
  <c r="G27" i="8"/>
  <c r="W26" i="8"/>
  <c r="U26" i="8"/>
  <c r="P26" i="8"/>
  <c r="N26" i="8"/>
  <c r="I26" i="8"/>
  <c r="G26" i="8"/>
  <c r="W25" i="8"/>
  <c r="U25" i="8"/>
  <c r="P25" i="8"/>
  <c r="N25" i="8"/>
  <c r="I25" i="8"/>
  <c r="G25" i="8"/>
  <c r="W24" i="8"/>
  <c r="U24" i="8"/>
  <c r="P24" i="8"/>
  <c r="N24" i="8"/>
  <c r="I24" i="8"/>
  <c r="G24" i="8"/>
  <c r="W23" i="8"/>
  <c r="U23" i="8"/>
  <c r="P23" i="8"/>
  <c r="N23" i="8"/>
  <c r="I23" i="8"/>
  <c r="G23" i="8"/>
  <c r="W22" i="8"/>
  <c r="U22" i="8"/>
  <c r="P22" i="8"/>
  <c r="N22" i="8"/>
  <c r="I22" i="8"/>
  <c r="G22" i="8"/>
  <c r="W21" i="8"/>
  <c r="U21" i="8"/>
  <c r="P21" i="8"/>
  <c r="N21" i="8"/>
  <c r="I21" i="8"/>
  <c r="G21" i="8"/>
  <c r="W20" i="8"/>
  <c r="U20" i="8"/>
  <c r="P20" i="8"/>
  <c r="N20" i="8"/>
  <c r="I20" i="8"/>
  <c r="G20" i="8"/>
  <c r="W19" i="8"/>
  <c r="U19" i="8"/>
  <c r="P19" i="8"/>
  <c r="N19" i="8"/>
  <c r="I19" i="8"/>
  <c r="G19" i="8"/>
  <c r="W18" i="8"/>
  <c r="U18" i="8"/>
  <c r="P18" i="8"/>
  <c r="N18" i="8"/>
  <c r="I18" i="8"/>
  <c r="G18" i="8"/>
  <c r="W17" i="8"/>
  <c r="U17" i="8"/>
  <c r="P17" i="8"/>
  <c r="N17" i="8"/>
  <c r="I17" i="8"/>
  <c r="G17" i="8"/>
  <c r="W16" i="8"/>
  <c r="U16" i="8"/>
  <c r="P16" i="8"/>
  <c r="N16" i="8"/>
  <c r="I16" i="8"/>
  <c r="G16" i="8"/>
  <c r="W15" i="8"/>
  <c r="U15" i="8"/>
  <c r="P15" i="8"/>
  <c r="N15" i="8"/>
  <c r="I15" i="8"/>
  <c r="G15" i="8"/>
  <c r="W14" i="8"/>
  <c r="U14" i="8"/>
  <c r="P14" i="8"/>
  <c r="N14" i="8"/>
  <c r="I14" i="8"/>
  <c r="G14" i="8"/>
  <c r="W13" i="8"/>
  <c r="U13" i="8"/>
  <c r="P13" i="8"/>
  <c r="N13" i="8"/>
  <c r="I13" i="8"/>
  <c r="G13" i="8"/>
  <c r="W12" i="8"/>
  <c r="U12" i="8"/>
  <c r="P12" i="8"/>
  <c r="N12" i="8"/>
  <c r="I12" i="8"/>
  <c r="G12" i="8"/>
  <c r="W11" i="8"/>
  <c r="U11" i="8"/>
  <c r="P11" i="8"/>
  <c r="N11" i="8"/>
  <c r="I11" i="8"/>
  <c r="G11" i="8"/>
  <c r="W10" i="8"/>
  <c r="U10" i="8"/>
  <c r="P10" i="8"/>
  <c r="N10" i="8"/>
  <c r="I10" i="8"/>
  <c r="G10" i="8"/>
  <c r="W9" i="8"/>
  <c r="U9" i="8"/>
  <c r="P9" i="8"/>
  <c r="N9" i="8"/>
  <c r="I9" i="8"/>
  <c r="G9" i="8"/>
  <c r="W8" i="8"/>
  <c r="U8" i="8"/>
  <c r="P8" i="8"/>
  <c r="N8" i="8"/>
  <c r="I8" i="8"/>
  <c r="G8" i="8"/>
  <c r="W7" i="8"/>
  <c r="U7" i="8"/>
  <c r="P7" i="8"/>
  <c r="N7" i="8"/>
  <c r="I7" i="8"/>
  <c r="G7" i="8"/>
  <c r="W6" i="8"/>
  <c r="U6" i="8"/>
  <c r="P6" i="8"/>
  <c r="N6" i="8"/>
  <c r="I6" i="8"/>
  <c r="G6" i="8"/>
  <c r="W5" i="8"/>
  <c r="U5" i="8"/>
  <c r="N5" i="8"/>
  <c r="I5" i="8"/>
  <c r="P5" i="8" s="1"/>
  <c r="G5" i="8"/>
  <c r="N4" i="8"/>
  <c r="U4" i="8" s="1"/>
  <c r="I4" i="8"/>
  <c r="P4" i="8" s="1"/>
  <c r="W4" i="8" s="1"/>
  <c r="G4" i="8"/>
  <c r="N3" i="8"/>
  <c r="U3" i="8" s="1"/>
  <c r="I3" i="8"/>
  <c r="P3" i="8" s="1"/>
  <c r="W3" i="8" s="1"/>
  <c r="G3" i="8"/>
  <c r="W127" i="7"/>
  <c r="W126" i="7"/>
  <c r="W125" i="7"/>
  <c r="W124" i="7"/>
  <c r="W123" i="7"/>
  <c r="W122" i="7"/>
  <c r="W121" i="7"/>
  <c r="W120" i="7"/>
  <c r="W119" i="7"/>
  <c r="W118" i="7"/>
  <c r="W117" i="7"/>
  <c r="W116" i="7"/>
  <c r="C110" i="7"/>
  <c r="Z127" i="7" s="1"/>
  <c r="B110" i="7"/>
  <c r="Y127" i="7" s="1"/>
  <c r="A110" i="7"/>
  <c r="X127" i="7" s="1"/>
  <c r="C109" i="7"/>
  <c r="Z126" i="7" s="1"/>
  <c r="B109" i="7"/>
  <c r="Y126" i="7" s="1"/>
  <c r="A109" i="7"/>
  <c r="X126" i="7" s="1"/>
  <c r="C108" i="7"/>
  <c r="Z125" i="7" s="1"/>
  <c r="B108" i="7"/>
  <c r="Y125" i="7" s="1"/>
  <c r="A108" i="7"/>
  <c r="X125" i="7" s="1"/>
  <c r="C107" i="7"/>
  <c r="Z124" i="7" s="1"/>
  <c r="B107" i="7"/>
  <c r="Y124" i="7" s="1"/>
  <c r="A107" i="7"/>
  <c r="X124" i="7" s="1"/>
  <c r="C106" i="7"/>
  <c r="Z123" i="7" s="1"/>
  <c r="B106" i="7"/>
  <c r="Y123" i="7" s="1"/>
  <c r="A106" i="7"/>
  <c r="X123" i="7" s="1"/>
  <c r="C105" i="7"/>
  <c r="Z122" i="7" s="1"/>
  <c r="B105" i="7"/>
  <c r="Y122" i="7" s="1"/>
  <c r="A105" i="7"/>
  <c r="X122" i="7" s="1"/>
  <c r="C104" i="7"/>
  <c r="Z121" i="7" s="1"/>
  <c r="B104" i="7"/>
  <c r="Y121" i="7" s="1"/>
  <c r="A104" i="7"/>
  <c r="X121" i="7" s="1"/>
  <c r="C103" i="7"/>
  <c r="Z120" i="7" s="1"/>
  <c r="B103" i="7"/>
  <c r="Y120" i="7" s="1"/>
  <c r="A103" i="7"/>
  <c r="X120" i="7" s="1"/>
  <c r="C102" i="7"/>
  <c r="Z119" i="7" s="1"/>
  <c r="B102" i="7"/>
  <c r="Y119" i="7" s="1"/>
  <c r="A102" i="7"/>
  <c r="X119" i="7" s="1"/>
  <c r="C101" i="7"/>
  <c r="Z118" i="7" s="1"/>
  <c r="B101" i="7"/>
  <c r="Y118" i="7" s="1"/>
  <c r="A101" i="7"/>
  <c r="X118" i="7" s="1"/>
  <c r="C100" i="7"/>
  <c r="Z117" i="7" s="1"/>
  <c r="B100" i="7"/>
  <c r="Y117" i="7" s="1"/>
  <c r="A100" i="7"/>
  <c r="X117" i="7" s="1"/>
  <c r="C99" i="7"/>
  <c r="Z116" i="7" s="1"/>
  <c r="B99" i="7"/>
  <c r="Y116" i="7" s="1"/>
  <c r="A99" i="7"/>
  <c r="X116" i="7" s="1"/>
  <c r="C98" i="7"/>
  <c r="B98" i="7"/>
  <c r="A98" i="7"/>
  <c r="J82" i="7"/>
  <c r="R8" i="1" s="1"/>
  <c r="G82" i="7"/>
  <c r="Q8" i="1" s="1"/>
  <c r="C82" i="7"/>
  <c r="P8" i="1" s="1"/>
  <c r="B82" i="7"/>
  <c r="B81" i="7"/>
  <c r="D80" i="7"/>
  <c r="G80" i="7" s="1"/>
  <c r="Z83" i="7" s="1"/>
  <c r="B80" i="7"/>
  <c r="AA82" i="7"/>
  <c r="M78" i="7"/>
  <c r="M77" i="7"/>
  <c r="M76" i="7"/>
  <c r="M75" i="7"/>
  <c r="M74" i="7"/>
  <c r="M73" i="7"/>
  <c r="M72" i="7"/>
  <c r="M71" i="7"/>
  <c r="M70" i="7"/>
  <c r="M69" i="7"/>
  <c r="M68" i="7"/>
  <c r="M67" i="7"/>
  <c r="M66" i="7"/>
  <c r="M65" i="7"/>
  <c r="M64" i="7"/>
  <c r="M63" i="7"/>
  <c r="M62" i="7"/>
  <c r="M61" i="7"/>
  <c r="M60" i="7"/>
  <c r="M59" i="7"/>
  <c r="M58" i="7"/>
  <c r="M57" i="7"/>
  <c r="M56" i="7"/>
  <c r="M55" i="7"/>
  <c r="M54" i="7"/>
  <c r="M53" i="7"/>
  <c r="M52" i="7"/>
  <c r="M51" i="7"/>
  <c r="M50" i="7"/>
  <c r="M49" i="7"/>
  <c r="M48" i="7"/>
  <c r="M47" i="7"/>
  <c r="M46" i="7"/>
  <c r="M45" i="7"/>
  <c r="M44" i="7"/>
  <c r="M43" i="7"/>
  <c r="M42" i="7"/>
  <c r="M41" i="7"/>
  <c r="M40" i="7"/>
  <c r="M39" i="7"/>
  <c r="M38" i="7"/>
  <c r="M37" i="7"/>
  <c r="M36" i="7"/>
  <c r="M35" i="7"/>
  <c r="M34" i="7"/>
  <c r="M33" i="7"/>
  <c r="M32" i="7"/>
  <c r="M31" i="7"/>
  <c r="M30" i="7"/>
  <c r="M29" i="7"/>
  <c r="M28" i="7"/>
  <c r="M27" i="7"/>
  <c r="M26" i="7"/>
  <c r="M25" i="7"/>
  <c r="M24" i="7"/>
  <c r="M23" i="7"/>
  <c r="M22" i="7"/>
  <c r="M21" i="7"/>
  <c r="M20" i="7"/>
  <c r="M19" i="7"/>
  <c r="M18" i="7"/>
  <c r="M17" i="7"/>
  <c r="M16" i="7"/>
  <c r="M15" i="7"/>
  <c r="M14" i="7"/>
  <c r="M13" i="7"/>
  <c r="M12" i="7"/>
  <c r="M11" i="7"/>
  <c r="M10" i="7"/>
  <c r="M9" i="7"/>
  <c r="M8" i="7"/>
  <c r="M7" i="7"/>
  <c r="M6" i="7"/>
  <c r="M5" i="7"/>
  <c r="M4" i="7"/>
  <c r="M3" i="7"/>
  <c r="R135" i="5"/>
  <c r="O135" i="5"/>
  <c r="N135" i="5"/>
  <c r="M135" i="5"/>
  <c r="L135" i="5"/>
  <c r="K135" i="5"/>
  <c r="J135" i="5"/>
  <c r="I135" i="5"/>
  <c r="H135" i="5"/>
  <c r="G135" i="5"/>
  <c r="E135" i="5"/>
  <c r="D135" i="5"/>
  <c r="C135" i="5"/>
  <c r="BS110" i="5"/>
  <c r="BR110" i="5" s="1"/>
  <c r="R96" i="5"/>
  <c r="Q96" i="5"/>
  <c r="P96" i="5"/>
  <c r="O96" i="5"/>
  <c r="L96" i="5"/>
  <c r="J96" i="5"/>
  <c r="I96" i="5"/>
  <c r="H96" i="5"/>
  <c r="G96" i="5"/>
  <c r="F96" i="5"/>
  <c r="E96" i="5"/>
  <c r="D96" i="5"/>
  <c r="R95" i="5"/>
  <c r="Q95" i="5"/>
  <c r="P95" i="5"/>
  <c r="O95" i="5"/>
  <c r="L95" i="5"/>
  <c r="J95" i="5"/>
  <c r="I95" i="5"/>
  <c r="H95" i="5"/>
  <c r="G95" i="5"/>
  <c r="F95" i="5"/>
  <c r="E95" i="5"/>
  <c r="D95" i="5"/>
  <c r="R94" i="5"/>
  <c r="Q94" i="5"/>
  <c r="P94" i="5"/>
  <c r="O94" i="5"/>
  <c r="L94" i="5"/>
  <c r="J94" i="5"/>
  <c r="I94" i="5"/>
  <c r="H94" i="5"/>
  <c r="G94" i="5"/>
  <c r="F94" i="5"/>
  <c r="E94" i="5"/>
  <c r="D94" i="5"/>
  <c r="R91" i="5"/>
  <c r="Q91" i="5"/>
  <c r="P91" i="5"/>
  <c r="O91" i="5"/>
  <c r="L91" i="5"/>
  <c r="J91" i="5"/>
  <c r="I91" i="5"/>
  <c r="H91" i="5"/>
  <c r="G91" i="5"/>
  <c r="F91" i="5"/>
  <c r="E91" i="5"/>
  <c r="D91" i="5"/>
  <c r="R90" i="5"/>
  <c r="Q90" i="5"/>
  <c r="P90" i="5"/>
  <c r="O90" i="5"/>
  <c r="L90" i="5"/>
  <c r="J90" i="5"/>
  <c r="I90" i="5"/>
  <c r="H90" i="5"/>
  <c r="G90" i="5"/>
  <c r="F90" i="5"/>
  <c r="E90" i="5"/>
  <c r="D90" i="5"/>
  <c r="R89" i="5"/>
  <c r="Q89" i="5"/>
  <c r="P89" i="5"/>
  <c r="O89" i="5"/>
  <c r="L89" i="5"/>
  <c r="J89" i="5"/>
  <c r="I89" i="5"/>
  <c r="H89" i="5"/>
  <c r="G89" i="5"/>
  <c r="F89" i="5"/>
  <c r="E89" i="5"/>
  <c r="D89" i="5"/>
  <c r="R86" i="5"/>
  <c r="Q86" i="5"/>
  <c r="P86" i="5"/>
  <c r="O86" i="5"/>
  <c r="L86" i="5"/>
  <c r="J86" i="5"/>
  <c r="I86" i="5"/>
  <c r="H86" i="5"/>
  <c r="G86" i="5"/>
  <c r="F86" i="5"/>
  <c r="E86" i="5"/>
  <c r="D86" i="5"/>
  <c r="R85" i="5"/>
  <c r="Q85" i="5"/>
  <c r="P85" i="5"/>
  <c r="O85" i="5"/>
  <c r="L85" i="5"/>
  <c r="J85" i="5"/>
  <c r="I85" i="5"/>
  <c r="H85" i="5"/>
  <c r="G85" i="5"/>
  <c r="F85" i="5"/>
  <c r="E85" i="5"/>
  <c r="D85" i="5"/>
  <c r="AO84" i="5"/>
  <c r="AK84" i="5"/>
  <c r="AJ84" i="5"/>
  <c r="AI84" i="5"/>
  <c r="AH84" i="5"/>
  <c r="R84" i="5"/>
  <c r="Q84" i="5"/>
  <c r="P84" i="5"/>
  <c r="O84" i="5"/>
  <c r="L84" i="5"/>
  <c r="J84" i="5"/>
  <c r="I84" i="5"/>
  <c r="H84" i="5"/>
  <c r="G84" i="5"/>
  <c r="F84" i="5"/>
  <c r="E84" i="5"/>
  <c r="D84" i="5"/>
  <c r="T82" i="5"/>
  <c r="S82" i="5"/>
  <c r="T81" i="5"/>
  <c r="S81" i="5"/>
  <c r="T80" i="5"/>
  <c r="S80" i="5"/>
  <c r="T79" i="5"/>
  <c r="S79" i="5"/>
  <c r="T78" i="5"/>
  <c r="S78" i="5"/>
  <c r="T77" i="5"/>
  <c r="S77" i="5"/>
  <c r="T76" i="5"/>
  <c r="S76" i="5"/>
  <c r="T75" i="5"/>
  <c r="S75" i="5"/>
  <c r="T74" i="5"/>
  <c r="S74" i="5"/>
  <c r="T73" i="5"/>
  <c r="S73" i="5"/>
  <c r="T72" i="5"/>
  <c r="S72" i="5"/>
  <c r="T71" i="5"/>
  <c r="S71" i="5"/>
  <c r="T70" i="5"/>
  <c r="S70" i="5"/>
  <c r="T69" i="5"/>
  <c r="S69" i="5"/>
  <c r="T68" i="5"/>
  <c r="S68" i="5"/>
  <c r="T67" i="5"/>
  <c r="S67" i="5"/>
  <c r="T66" i="5"/>
  <c r="S66" i="5"/>
  <c r="T65" i="5"/>
  <c r="S65" i="5"/>
  <c r="T64" i="5"/>
  <c r="S64" i="5"/>
  <c r="T63" i="5"/>
  <c r="S63" i="5"/>
  <c r="T62" i="5"/>
  <c r="S62" i="5"/>
  <c r="T61" i="5"/>
  <c r="S61" i="5"/>
  <c r="T60" i="5"/>
  <c r="S60" i="5"/>
  <c r="T59" i="5"/>
  <c r="S59" i="5"/>
  <c r="T58" i="5"/>
  <c r="S58" i="5"/>
  <c r="T57" i="5"/>
  <c r="S57" i="5"/>
  <c r="T56" i="5"/>
  <c r="S56" i="5"/>
  <c r="T55" i="5"/>
  <c r="S55" i="5"/>
  <c r="T54" i="5"/>
  <c r="S54" i="5"/>
  <c r="T53" i="5"/>
  <c r="S53" i="5"/>
  <c r="T52" i="5"/>
  <c r="S52" i="5"/>
  <c r="T51" i="5"/>
  <c r="S51" i="5"/>
  <c r="T50" i="5"/>
  <c r="S50" i="5"/>
  <c r="T49" i="5"/>
  <c r="S49" i="5"/>
  <c r="T48" i="5"/>
  <c r="S48" i="5"/>
  <c r="T47" i="5"/>
  <c r="S47" i="5"/>
  <c r="T46" i="5"/>
  <c r="S46" i="5"/>
  <c r="T45" i="5"/>
  <c r="S45" i="5"/>
  <c r="T44" i="5"/>
  <c r="S44" i="5"/>
  <c r="T43" i="5"/>
  <c r="S43" i="5"/>
  <c r="T42" i="5"/>
  <c r="S42" i="5"/>
  <c r="T41" i="5"/>
  <c r="S41" i="5"/>
  <c r="T40" i="5"/>
  <c r="S40" i="5"/>
  <c r="T39" i="5"/>
  <c r="S39" i="5"/>
  <c r="T38" i="5"/>
  <c r="S38" i="5"/>
  <c r="T37" i="5"/>
  <c r="S37" i="5"/>
  <c r="T36" i="5"/>
  <c r="S36" i="5"/>
  <c r="T35" i="5"/>
  <c r="S35" i="5"/>
  <c r="T34" i="5"/>
  <c r="S34" i="5"/>
  <c r="T33" i="5"/>
  <c r="S33" i="5"/>
  <c r="T32" i="5"/>
  <c r="S32" i="5"/>
  <c r="T31" i="5"/>
  <c r="S31" i="5"/>
  <c r="T30" i="5"/>
  <c r="S30" i="5"/>
  <c r="T29" i="5"/>
  <c r="S29" i="5"/>
  <c r="T28" i="5"/>
  <c r="S28" i="5"/>
  <c r="T27" i="5"/>
  <c r="S27" i="5"/>
  <c r="T26" i="5"/>
  <c r="S26" i="5"/>
  <c r="T25" i="5"/>
  <c r="S25" i="5"/>
  <c r="T24" i="5"/>
  <c r="S24" i="5"/>
  <c r="T23" i="5"/>
  <c r="S23" i="5"/>
  <c r="T22" i="5"/>
  <c r="S22" i="5"/>
  <c r="T21" i="5"/>
  <c r="S21" i="5"/>
  <c r="T20" i="5"/>
  <c r="S20" i="5"/>
  <c r="T19" i="5"/>
  <c r="S19" i="5"/>
  <c r="T18" i="5"/>
  <c r="S18" i="5"/>
  <c r="T17" i="5"/>
  <c r="S17" i="5"/>
  <c r="T16" i="5"/>
  <c r="S16" i="5"/>
  <c r="T15" i="5"/>
  <c r="S15" i="5"/>
  <c r="T14" i="5"/>
  <c r="S14" i="5"/>
  <c r="T13" i="5"/>
  <c r="S13" i="5"/>
  <c r="T12" i="5"/>
  <c r="S12" i="5"/>
  <c r="T11" i="5"/>
  <c r="S11" i="5"/>
  <c r="T10" i="5"/>
  <c r="S10" i="5"/>
  <c r="T9" i="5"/>
  <c r="S9" i="5"/>
  <c r="T8" i="5"/>
  <c r="S8" i="5"/>
  <c r="T7" i="5"/>
  <c r="S7" i="5"/>
  <c r="T6" i="5"/>
  <c r="S6" i="5"/>
  <c r="T5" i="5"/>
  <c r="S5" i="5"/>
  <c r="T4" i="5"/>
  <c r="S4" i="5"/>
  <c r="T3" i="5"/>
  <c r="S3" i="5"/>
  <c r="C94" i="4"/>
  <c r="AE91" i="4"/>
  <c r="AD91" i="4"/>
  <c r="Q91" i="4"/>
  <c r="C91" i="4"/>
  <c r="P90" i="4"/>
  <c r="T70" i="8" s="1"/>
  <c r="I90" i="4"/>
  <c r="M70" i="8" s="1"/>
  <c r="B90" i="4"/>
  <c r="O5" i="1" s="1"/>
  <c r="P89" i="4"/>
  <c r="T69" i="8" s="1"/>
  <c r="I89" i="4"/>
  <c r="M69" i="8" s="1"/>
  <c r="B89" i="4"/>
  <c r="F69" i="8" s="1"/>
  <c r="P88" i="4"/>
  <c r="T68" i="8" s="1"/>
  <c r="I88" i="4"/>
  <c r="M68" i="8" s="1"/>
  <c r="B88" i="4"/>
  <c r="F68" i="8" s="1"/>
  <c r="P87" i="4"/>
  <c r="T67" i="8" s="1"/>
  <c r="I87" i="4"/>
  <c r="M67" i="8" s="1"/>
  <c r="B87" i="4"/>
  <c r="F67" i="8" s="1"/>
  <c r="P86" i="4"/>
  <c r="T66" i="8" s="1"/>
  <c r="I86" i="4"/>
  <c r="M66" i="8" s="1"/>
  <c r="B86" i="4"/>
  <c r="N5" i="1" s="1"/>
  <c r="P85" i="4"/>
  <c r="T65" i="8" s="1"/>
  <c r="I85" i="4"/>
  <c r="M65" i="8" s="1"/>
  <c r="B85" i="4"/>
  <c r="F65" i="8" s="1"/>
  <c r="P84" i="4"/>
  <c r="T64" i="8" s="1"/>
  <c r="I84" i="4"/>
  <c r="M64" i="8" s="1"/>
  <c r="B84" i="4"/>
  <c r="F64" i="8" s="1"/>
  <c r="P83" i="4"/>
  <c r="T63" i="8" s="1"/>
  <c r="I83" i="4"/>
  <c r="M63" i="8" s="1"/>
  <c r="B83" i="4"/>
  <c r="F63" i="8" s="1"/>
  <c r="AD92" i="4"/>
  <c r="AD93" i="4" s="1"/>
  <c r="AD94" i="4" s="1"/>
  <c r="P82" i="4"/>
  <c r="T62" i="8" s="1"/>
  <c r="I82" i="4"/>
  <c r="M62" i="8" s="1"/>
  <c r="B82" i="4"/>
  <c r="M5" i="1" s="1"/>
  <c r="AE81" i="4"/>
  <c r="AG81" i="4" s="1"/>
  <c r="P81" i="4"/>
  <c r="T61" i="8" s="1"/>
  <c r="I81" i="4"/>
  <c r="M61" i="8" s="1"/>
  <c r="B81" i="4"/>
  <c r="F61" i="8" s="1"/>
  <c r="P80" i="4"/>
  <c r="T60" i="8" s="1"/>
  <c r="I80" i="4"/>
  <c r="M60" i="8" s="1"/>
  <c r="B80" i="4"/>
  <c r="F60" i="8" s="1"/>
  <c r="P79" i="4"/>
  <c r="T59" i="8" s="1"/>
  <c r="I79" i="4"/>
  <c r="M59" i="8" s="1"/>
  <c r="B79" i="4"/>
  <c r="F59" i="8" s="1"/>
  <c r="P78" i="4"/>
  <c r="T58" i="8" s="1"/>
  <c r="I78" i="4"/>
  <c r="M58" i="8" s="1"/>
  <c r="B78" i="4"/>
  <c r="L5" i="1" s="1"/>
  <c r="P77" i="4"/>
  <c r="T57" i="8" s="1"/>
  <c r="I77" i="4"/>
  <c r="M57" i="8" s="1"/>
  <c r="B77" i="4"/>
  <c r="F57" i="8" s="1"/>
  <c r="P76" i="4"/>
  <c r="T56" i="8" s="1"/>
  <c r="I76" i="4"/>
  <c r="M56" i="8" s="1"/>
  <c r="B76" i="4"/>
  <c r="F56" i="8" s="1"/>
  <c r="P75" i="4"/>
  <c r="T55" i="8" s="1"/>
  <c r="I75" i="4"/>
  <c r="M55" i="8" s="1"/>
  <c r="B75" i="4"/>
  <c r="F55" i="8" s="1"/>
  <c r="P74" i="4"/>
  <c r="T54" i="8" s="1"/>
  <c r="I74" i="4"/>
  <c r="M54" i="8" s="1"/>
  <c r="B74" i="4"/>
  <c r="K5" i="1" s="1"/>
  <c r="P73" i="4"/>
  <c r="T53" i="8" s="1"/>
  <c r="I73" i="4"/>
  <c r="M53" i="8" s="1"/>
  <c r="B73" i="4"/>
  <c r="F53" i="8" s="1"/>
  <c r="P72" i="4"/>
  <c r="T52" i="8" s="1"/>
  <c r="I72" i="4"/>
  <c r="M52" i="8" s="1"/>
  <c r="B72" i="4"/>
  <c r="F52" i="8" s="1"/>
  <c r="P71" i="4"/>
  <c r="T51" i="8" s="1"/>
  <c r="I71" i="4"/>
  <c r="M51" i="8" s="1"/>
  <c r="B71" i="4"/>
  <c r="F51" i="8" s="1"/>
  <c r="P70" i="4"/>
  <c r="T50" i="8" s="1"/>
  <c r="I70" i="4"/>
  <c r="M50" i="8" s="1"/>
  <c r="B70" i="4"/>
  <c r="P69" i="4"/>
  <c r="T49" i="8" s="1"/>
  <c r="I69" i="4"/>
  <c r="M49" i="8" s="1"/>
  <c r="B69" i="4"/>
  <c r="F49" i="8" s="1"/>
  <c r="P68" i="4"/>
  <c r="T48" i="8" s="1"/>
  <c r="I68" i="4"/>
  <c r="M48" i="8" s="1"/>
  <c r="B68" i="4"/>
  <c r="F48" i="8" s="1"/>
  <c r="P67" i="4"/>
  <c r="T47" i="8" s="1"/>
  <c r="I67" i="4"/>
  <c r="M47" i="8" s="1"/>
  <c r="B67" i="4"/>
  <c r="F47" i="8" s="1"/>
  <c r="P66" i="4"/>
  <c r="T46" i="8" s="1"/>
  <c r="I66" i="4"/>
  <c r="M46" i="8" s="1"/>
  <c r="B66" i="4"/>
  <c r="P65" i="4"/>
  <c r="T45" i="8" s="1"/>
  <c r="I65" i="4"/>
  <c r="M45" i="8" s="1"/>
  <c r="B65" i="4"/>
  <c r="F45" i="8" s="1"/>
  <c r="P64" i="4"/>
  <c r="T44" i="8" s="1"/>
  <c r="I64" i="4"/>
  <c r="M44" i="8" s="1"/>
  <c r="B64" i="4"/>
  <c r="F44" i="8" s="1"/>
  <c r="P63" i="4"/>
  <c r="T43" i="8" s="1"/>
  <c r="I63" i="4"/>
  <c r="M43" i="8" s="1"/>
  <c r="B63" i="4"/>
  <c r="F43" i="8" s="1"/>
  <c r="P62" i="4"/>
  <c r="T42" i="8" s="1"/>
  <c r="I62" i="4"/>
  <c r="M42" i="8" s="1"/>
  <c r="B62" i="4"/>
  <c r="P61" i="4"/>
  <c r="T41" i="8" s="1"/>
  <c r="I61" i="4"/>
  <c r="M41" i="8" s="1"/>
  <c r="B61" i="4"/>
  <c r="F41" i="8" s="1"/>
  <c r="P60" i="4"/>
  <c r="T40" i="8" s="1"/>
  <c r="I60" i="4"/>
  <c r="M40" i="8" s="1"/>
  <c r="B60" i="4"/>
  <c r="F40" i="8" s="1"/>
  <c r="P59" i="4"/>
  <c r="T39" i="8" s="1"/>
  <c r="I59" i="4"/>
  <c r="M39" i="8" s="1"/>
  <c r="B59" i="4"/>
  <c r="F39" i="8" s="1"/>
  <c r="P58" i="4"/>
  <c r="T38" i="8" s="1"/>
  <c r="I58" i="4"/>
  <c r="M38" i="8" s="1"/>
  <c r="B58" i="4"/>
  <c r="P57" i="4"/>
  <c r="T37" i="8" s="1"/>
  <c r="I57" i="4"/>
  <c r="M37" i="8" s="1"/>
  <c r="B57" i="4"/>
  <c r="F37" i="8" s="1"/>
  <c r="P56" i="4"/>
  <c r="T36" i="8" s="1"/>
  <c r="I56" i="4"/>
  <c r="M36" i="8" s="1"/>
  <c r="B56" i="4"/>
  <c r="F36" i="8" s="1"/>
  <c r="P55" i="4"/>
  <c r="T35" i="8" s="1"/>
  <c r="I55" i="4"/>
  <c r="M35" i="8" s="1"/>
  <c r="B55" i="4"/>
  <c r="F35" i="8" s="1"/>
  <c r="P54" i="4"/>
  <c r="T34" i="8" s="1"/>
  <c r="I54" i="4"/>
  <c r="M34" i="8" s="1"/>
  <c r="B54" i="4"/>
  <c r="P53" i="4"/>
  <c r="T33" i="8" s="1"/>
  <c r="I53" i="4"/>
  <c r="M33" i="8" s="1"/>
  <c r="B53" i="4"/>
  <c r="F33" i="8" s="1"/>
  <c r="P52" i="4"/>
  <c r="T32" i="8" s="1"/>
  <c r="I52" i="4"/>
  <c r="M32" i="8" s="1"/>
  <c r="B52" i="4"/>
  <c r="F32" i="8" s="1"/>
  <c r="P51" i="4"/>
  <c r="T31" i="8" s="1"/>
  <c r="I51" i="4"/>
  <c r="M31" i="8" s="1"/>
  <c r="B51" i="4"/>
  <c r="F31" i="8" s="1"/>
  <c r="P50" i="4"/>
  <c r="T30" i="8" s="1"/>
  <c r="I50" i="4"/>
  <c r="M30" i="8" s="1"/>
  <c r="B50" i="4"/>
  <c r="P49" i="4"/>
  <c r="T29" i="8" s="1"/>
  <c r="I49" i="4"/>
  <c r="M29" i="8" s="1"/>
  <c r="B49" i="4"/>
  <c r="F29" i="8" s="1"/>
  <c r="P48" i="4"/>
  <c r="T28" i="8" s="1"/>
  <c r="I48" i="4"/>
  <c r="M28" i="8" s="1"/>
  <c r="B48" i="4"/>
  <c r="F28" i="8" s="1"/>
  <c r="P47" i="4"/>
  <c r="T27" i="8" s="1"/>
  <c r="I47" i="4"/>
  <c r="M27" i="8" s="1"/>
  <c r="B47" i="4"/>
  <c r="F27" i="8" s="1"/>
  <c r="P46" i="4"/>
  <c r="T26" i="8" s="1"/>
  <c r="I46" i="4"/>
  <c r="M26" i="8" s="1"/>
  <c r="B46" i="4"/>
  <c r="P45" i="4"/>
  <c r="T25" i="8" s="1"/>
  <c r="I45" i="4"/>
  <c r="M25" i="8" s="1"/>
  <c r="B45" i="4"/>
  <c r="F25" i="8" s="1"/>
  <c r="P44" i="4"/>
  <c r="T24" i="8" s="1"/>
  <c r="I44" i="4"/>
  <c r="M24" i="8" s="1"/>
  <c r="B44" i="4"/>
  <c r="F24" i="8" s="1"/>
  <c r="P43" i="4"/>
  <c r="T23" i="8" s="1"/>
  <c r="I43" i="4"/>
  <c r="M23" i="8" s="1"/>
  <c r="B43" i="4"/>
  <c r="F23" i="8" s="1"/>
  <c r="P42" i="4"/>
  <c r="T22" i="8" s="1"/>
  <c r="I42" i="4"/>
  <c r="M22" i="8" s="1"/>
  <c r="B42" i="4"/>
  <c r="P41" i="4"/>
  <c r="T21" i="8" s="1"/>
  <c r="I41" i="4"/>
  <c r="M21" i="8" s="1"/>
  <c r="B41" i="4"/>
  <c r="F21" i="8" s="1"/>
  <c r="P40" i="4"/>
  <c r="T20" i="8" s="1"/>
  <c r="I40" i="4"/>
  <c r="M20" i="8" s="1"/>
  <c r="B40" i="4"/>
  <c r="F20" i="8" s="1"/>
  <c r="P39" i="4"/>
  <c r="T19" i="8" s="1"/>
  <c r="I39" i="4"/>
  <c r="M19" i="8" s="1"/>
  <c r="B39" i="4"/>
  <c r="F19" i="8" s="1"/>
  <c r="P38" i="4"/>
  <c r="T18" i="8" s="1"/>
  <c r="I38" i="4"/>
  <c r="M18" i="8" s="1"/>
  <c r="B38" i="4"/>
  <c r="P37" i="4"/>
  <c r="T17" i="8" s="1"/>
  <c r="I37" i="4"/>
  <c r="M17" i="8" s="1"/>
  <c r="B37" i="4"/>
  <c r="F17" i="8" s="1"/>
  <c r="P36" i="4"/>
  <c r="T16" i="8" s="1"/>
  <c r="I36" i="4"/>
  <c r="M16" i="8" s="1"/>
  <c r="B36" i="4"/>
  <c r="F16" i="8" s="1"/>
  <c r="P35" i="4"/>
  <c r="T15" i="8" s="1"/>
  <c r="I35" i="4"/>
  <c r="M15" i="8" s="1"/>
  <c r="B35" i="4"/>
  <c r="F15" i="8" s="1"/>
  <c r="P34" i="4"/>
  <c r="T14" i="8" s="1"/>
  <c r="I34" i="4"/>
  <c r="M14" i="8" s="1"/>
  <c r="B34" i="4"/>
  <c r="F14" i="8" s="1"/>
  <c r="P33" i="4"/>
  <c r="T13" i="8" s="1"/>
  <c r="I33" i="4"/>
  <c r="M13" i="8" s="1"/>
  <c r="B33" i="4"/>
  <c r="F13" i="8" s="1"/>
  <c r="P32" i="4"/>
  <c r="T12" i="8" s="1"/>
  <c r="I32" i="4"/>
  <c r="M12" i="8" s="1"/>
  <c r="B32" i="4"/>
  <c r="F12" i="8" s="1"/>
  <c r="P31" i="4"/>
  <c r="T11" i="8" s="1"/>
  <c r="I31" i="4"/>
  <c r="M11" i="8" s="1"/>
  <c r="B31" i="4"/>
  <c r="F11" i="8" s="1"/>
  <c r="P30" i="4"/>
  <c r="T10" i="8" s="1"/>
  <c r="I30" i="4"/>
  <c r="M10" i="8" s="1"/>
  <c r="B30" i="4"/>
  <c r="F10" i="8" s="1"/>
  <c r="P29" i="4"/>
  <c r="T9" i="8" s="1"/>
  <c r="I29" i="4"/>
  <c r="M9" i="8" s="1"/>
  <c r="B29" i="4"/>
  <c r="F9" i="8" s="1"/>
  <c r="P28" i="4"/>
  <c r="T8" i="8" s="1"/>
  <c r="I28" i="4"/>
  <c r="M8" i="8" s="1"/>
  <c r="B28" i="4"/>
  <c r="F8" i="8" s="1"/>
  <c r="P27" i="4"/>
  <c r="T7" i="8" s="1"/>
  <c r="I27" i="4"/>
  <c r="M7" i="8" s="1"/>
  <c r="B27" i="4"/>
  <c r="F7" i="8" s="1"/>
  <c r="P26" i="4"/>
  <c r="T6" i="8" s="1"/>
  <c r="I26" i="4"/>
  <c r="M6" i="8" s="1"/>
  <c r="B26" i="4"/>
  <c r="F6" i="8" s="1"/>
  <c r="P25" i="4"/>
  <c r="T5" i="8" s="1"/>
  <c r="I25" i="4"/>
  <c r="M5" i="8" s="1"/>
  <c r="B25" i="4"/>
  <c r="F5" i="8" s="1"/>
  <c r="P24" i="4"/>
  <c r="T4" i="8" s="1"/>
  <c r="I24" i="4"/>
  <c r="M4" i="8" s="1"/>
  <c r="B24" i="4"/>
  <c r="F4" i="8" s="1"/>
  <c r="P23" i="4"/>
  <c r="T3" i="8" s="1"/>
  <c r="I23" i="4"/>
  <c r="M3" i="8" s="1"/>
  <c r="B23" i="4"/>
  <c r="F3" i="8" s="1"/>
  <c r="P22" i="4"/>
  <c r="I22" i="4"/>
  <c r="B22" i="4"/>
  <c r="P21" i="4"/>
  <c r="I21" i="4"/>
  <c r="B21" i="4"/>
  <c r="P20" i="4"/>
  <c r="I20" i="4"/>
  <c r="B20" i="4"/>
  <c r="P19" i="4"/>
  <c r="I19" i="4"/>
  <c r="B19" i="4"/>
  <c r="P18" i="4"/>
  <c r="I18" i="4"/>
  <c r="B18" i="4"/>
  <c r="P17" i="4"/>
  <c r="I17" i="4"/>
  <c r="B17" i="4"/>
  <c r="P16" i="4"/>
  <c r="I16" i="4"/>
  <c r="B16" i="4"/>
  <c r="P15" i="4"/>
  <c r="I15" i="4"/>
  <c r="B15" i="4"/>
  <c r="P14" i="4"/>
  <c r="I14" i="4"/>
  <c r="B14" i="4"/>
  <c r="P13" i="4"/>
  <c r="I13" i="4"/>
  <c r="B13" i="4"/>
  <c r="P12" i="4"/>
  <c r="I12" i="4"/>
  <c r="B12" i="4"/>
  <c r="P11" i="4"/>
  <c r="I11" i="4"/>
  <c r="B11" i="4"/>
  <c r="P10" i="4"/>
  <c r="I10" i="4"/>
  <c r="B10" i="4"/>
  <c r="P9" i="4"/>
  <c r="I9" i="4"/>
  <c r="B9" i="4"/>
  <c r="P8" i="4"/>
  <c r="I8" i="4"/>
  <c r="B8" i="4"/>
  <c r="P7" i="4"/>
  <c r="I7" i="4"/>
  <c r="B7" i="4"/>
  <c r="AZ30" i="3"/>
  <c r="AZ31" i="3" s="1"/>
  <c r="AY30" i="3"/>
  <c r="AX30" i="3"/>
  <c r="AW30" i="3"/>
  <c r="AV30" i="3"/>
  <c r="AU30" i="3"/>
  <c r="AT30" i="3"/>
  <c r="AS30" i="3"/>
  <c r="AR30" i="3"/>
  <c r="AQ30" i="3"/>
  <c r="AP30" i="3"/>
  <c r="AO30" i="3"/>
  <c r="AN30" i="3"/>
  <c r="BM28" i="3"/>
  <c r="BL28" i="3"/>
  <c r="BK28" i="3"/>
  <c r="BI28" i="3"/>
  <c r="BH28" i="3"/>
  <c r="BG28" i="3"/>
  <c r="BE28" i="3"/>
  <c r="BD28" i="3"/>
  <c r="BC28" i="3"/>
  <c r="S27" i="3"/>
  <c r="R27" i="3"/>
  <c r="Q27" i="3"/>
  <c r="P27" i="3"/>
  <c r="O27" i="3"/>
  <c r="F27" i="3"/>
  <c r="BJ26" i="3"/>
  <c r="BF26" i="3"/>
  <c r="BB26" i="3"/>
  <c r="S26" i="3"/>
  <c r="R26" i="3"/>
  <c r="Q26" i="3"/>
  <c r="P26" i="3"/>
  <c r="O26" i="3"/>
  <c r="F26" i="3"/>
  <c r="BJ25" i="3"/>
  <c r="BF25" i="3"/>
  <c r="BB25" i="3"/>
  <c r="S25" i="3"/>
  <c r="R25" i="3"/>
  <c r="Q25" i="3"/>
  <c r="P25" i="3"/>
  <c r="O25" i="3"/>
  <c r="F25" i="3"/>
  <c r="BJ24" i="3"/>
  <c r="BF24" i="3"/>
  <c r="BB24" i="3"/>
  <c r="S24" i="3"/>
  <c r="R24" i="3"/>
  <c r="Q24" i="3"/>
  <c r="P24" i="3"/>
  <c r="O24" i="3"/>
  <c r="F24" i="3"/>
  <c r="BJ23" i="3"/>
  <c r="BF23" i="3"/>
  <c r="BB23" i="3"/>
  <c r="S23" i="3"/>
  <c r="R23" i="3"/>
  <c r="Q23" i="3"/>
  <c r="P23" i="3"/>
  <c r="O23" i="3"/>
  <c r="F23" i="3"/>
  <c r="BM22" i="3"/>
  <c r="BL22" i="3"/>
  <c r="BK22" i="3"/>
  <c r="BJ22" i="3"/>
  <c r="BI22" i="3"/>
  <c r="BH22" i="3"/>
  <c r="BG22" i="3"/>
  <c r="BF22" i="3"/>
  <c r="BE22" i="3"/>
  <c r="BD22" i="3"/>
  <c r="BC22" i="3"/>
  <c r="BB22" i="3"/>
  <c r="S22" i="3"/>
  <c r="R22" i="3"/>
  <c r="Q22" i="3"/>
  <c r="P22" i="3"/>
  <c r="O22" i="3"/>
  <c r="F22" i="3"/>
  <c r="BM21" i="3"/>
  <c r="BL21" i="3"/>
  <c r="BK21" i="3"/>
  <c r="BJ21" i="3"/>
  <c r="BI21" i="3"/>
  <c r="BH21" i="3"/>
  <c r="BG21" i="3"/>
  <c r="BF21" i="3"/>
  <c r="BE21" i="3"/>
  <c r="BD21" i="3"/>
  <c r="BC21" i="3"/>
  <c r="BB21" i="3"/>
  <c r="S21" i="3"/>
  <c r="R21" i="3"/>
  <c r="Q21" i="3"/>
  <c r="P21" i="3"/>
  <c r="O21" i="3"/>
  <c r="F21" i="3"/>
  <c r="BM20" i="3"/>
  <c r="BL20" i="3"/>
  <c r="BK20" i="3"/>
  <c r="BJ20" i="3"/>
  <c r="BI20" i="3"/>
  <c r="BH20" i="3"/>
  <c r="BG20" i="3"/>
  <c r="BF20" i="3"/>
  <c r="BE20" i="3"/>
  <c r="BD20" i="3"/>
  <c r="BC20" i="3"/>
  <c r="BB20" i="3"/>
  <c r="S20" i="3"/>
  <c r="R20" i="3"/>
  <c r="Q20" i="3"/>
  <c r="P20" i="3"/>
  <c r="O20" i="3"/>
  <c r="F20" i="3"/>
  <c r="BJ19" i="3"/>
  <c r="BF19" i="3"/>
  <c r="BB19" i="3"/>
  <c r="S19" i="3"/>
  <c r="R19" i="3"/>
  <c r="Q19" i="3"/>
  <c r="P19" i="3"/>
  <c r="O19" i="3"/>
  <c r="F19" i="3"/>
  <c r="BJ18" i="3"/>
  <c r="BF18" i="3"/>
  <c r="BB18" i="3"/>
  <c r="S18" i="3"/>
  <c r="R18" i="3"/>
  <c r="Q18" i="3"/>
  <c r="P18" i="3"/>
  <c r="O18" i="3"/>
  <c r="F18" i="3"/>
  <c r="BJ17" i="3"/>
  <c r="BF17" i="3"/>
  <c r="BB17" i="3"/>
  <c r="S17" i="3"/>
  <c r="R17" i="3"/>
  <c r="Q17" i="3"/>
  <c r="P17" i="3"/>
  <c r="O17" i="3"/>
  <c r="F17" i="3"/>
  <c r="BJ16" i="3"/>
  <c r="BF16" i="3"/>
  <c r="BB16" i="3"/>
  <c r="S16" i="3"/>
  <c r="R16" i="3"/>
  <c r="Q16" i="3"/>
  <c r="P16" i="3"/>
  <c r="O16" i="3"/>
  <c r="F16" i="3"/>
  <c r="BJ15" i="3"/>
  <c r="BF15" i="3"/>
  <c r="BB15" i="3"/>
  <c r="S15" i="3"/>
  <c r="R15" i="3"/>
  <c r="Q15" i="3"/>
  <c r="P15" i="3"/>
  <c r="O15" i="3"/>
  <c r="F15" i="3"/>
  <c r="BJ14" i="3"/>
  <c r="BF14" i="3"/>
  <c r="BB14" i="3"/>
  <c r="S14" i="3"/>
  <c r="R14" i="3"/>
  <c r="Q14" i="3"/>
  <c r="P14" i="3"/>
  <c r="O14" i="3"/>
  <c r="F14" i="3"/>
  <c r="BJ13" i="3"/>
  <c r="BF13" i="3"/>
  <c r="BB13" i="3"/>
  <c r="S13" i="3"/>
  <c r="R13" i="3"/>
  <c r="Q13" i="3"/>
  <c r="P13" i="3"/>
  <c r="O13" i="3"/>
  <c r="F13" i="3"/>
  <c r="BJ12" i="3"/>
  <c r="BF12" i="3"/>
  <c r="BB12" i="3"/>
  <c r="S12" i="3"/>
  <c r="R12" i="3"/>
  <c r="Q12" i="3"/>
  <c r="P12" i="3"/>
  <c r="O12" i="3"/>
  <c r="F12" i="3"/>
  <c r="BJ11" i="3"/>
  <c r="BF11" i="3"/>
  <c r="BB11" i="3"/>
  <c r="S11" i="3"/>
  <c r="R11" i="3"/>
  <c r="Q11" i="3"/>
  <c r="P11" i="3"/>
  <c r="O11" i="3"/>
  <c r="F11" i="3"/>
  <c r="BJ10" i="3"/>
  <c r="BF10" i="3"/>
  <c r="BB10" i="3"/>
  <c r="S10" i="3"/>
  <c r="R10" i="3"/>
  <c r="Q10" i="3"/>
  <c r="P10" i="3"/>
  <c r="O10" i="3"/>
  <c r="F10" i="3"/>
  <c r="BJ9" i="3"/>
  <c r="BF9" i="3"/>
  <c r="BB9" i="3"/>
  <c r="S9" i="3"/>
  <c r="R9" i="3"/>
  <c r="Q9" i="3"/>
  <c r="P9" i="3"/>
  <c r="O9" i="3"/>
  <c r="F9" i="3"/>
  <c r="BJ8" i="3"/>
  <c r="BF8" i="3"/>
  <c r="BB8" i="3"/>
  <c r="S8" i="3"/>
  <c r="R8" i="3"/>
  <c r="Q8" i="3"/>
  <c r="P8" i="3"/>
  <c r="O8" i="3"/>
  <c r="F8" i="3"/>
  <c r="BJ7" i="3"/>
  <c r="BF7" i="3"/>
  <c r="BB7" i="3"/>
  <c r="S7" i="3"/>
  <c r="O7" i="3"/>
  <c r="F7" i="3"/>
  <c r="BJ6" i="3"/>
  <c r="BF6" i="3"/>
  <c r="BB6" i="3"/>
  <c r="S6" i="3"/>
  <c r="O6" i="3"/>
  <c r="S5" i="3"/>
  <c r="S4" i="3"/>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AY108" i="2"/>
  <c r="G108" i="2"/>
  <c r="AY107" i="2"/>
  <c r="G107" i="2"/>
  <c r="AY106" i="2"/>
  <c r="G106" i="2"/>
  <c r="AY105" i="2"/>
  <c r="G105" i="2"/>
  <c r="AY104" i="2"/>
  <c r="G104" i="2"/>
  <c r="AY103" i="2"/>
  <c r="G103" i="2"/>
  <c r="AY102" i="2"/>
  <c r="G102" i="2"/>
  <c r="AY101" i="2"/>
  <c r="G101" i="2"/>
  <c r="AY100" i="2"/>
  <c r="G100" i="2"/>
  <c r="AY99" i="2"/>
  <c r="G99" i="2"/>
  <c r="AY98" i="2"/>
  <c r="BB98" i="2"/>
  <c r="G98" i="2"/>
  <c r="AY97" i="2"/>
  <c r="G97" i="2"/>
  <c r="AY96" i="2"/>
  <c r="G96" i="2"/>
  <c r="AY95" i="2"/>
  <c r="G95" i="2"/>
  <c r="AY94" i="2"/>
  <c r="G94" i="2"/>
  <c r="AY93" i="2"/>
  <c r="G93" i="2"/>
  <c r="AY92" i="2"/>
  <c r="G92" i="2"/>
  <c r="AY91" i="2"/>
  <c r="G91" i="2"/>
  <c r="AY90" i="2"/>
  <c r="G90" i="2"/>
  <c r="AY89" i="2"/>
  <c r="G89" i="2"/>
  <c r="AY88" i="2"/>
  <c r="G88" i="2"/>
  <c r="AY87" i="2"/>
  <c r="BC87" i="2"/>
  <c r="G87" i="2"/>
  <c r="AY86" i="2"/>
  <c r="G86" i="2"/>
  <c r="AY85" i="2"/>
  <c r="G85" i="2"/>
  <c r="AY84" i="2"/>
  <c r="G84" i="2"/>
  <c r="AY83" i="2"/>
  <c r="G83" i="2"/>
  <c r="AY82" i="2"/>
  <c r="BB82" i="2"/>
  <c r="G82" i="2"/>
  <c r="AY81" i="2"/>
  <c r="G81" i="2"/>
  <c r="AY80" i="2"/>
  <c r="G80" i="2"/>
  <c r="AY79" i="2"/>
  <c r="G79" i="2"/>
  <c r="AY78" i="2"/>
  <c r="G78" i="2"/>
  <c r="AY77" i="2"/>
  <c r="G77" i="2"/>
  <c r="AY76" i="2"/>
  <c r="BB76" i="2"/>
  <c r="G76" i="2"/>
  <c r="AY75" i="2"/>
  <c r="G75" i="2"/>
  <c r="AY74" i="2"/>
  <c r="BB78" i="2"/>
  <c r="G74" i="2"/>
  <c r="AY73" i="2"/>
  <c r="G73" i="2"/>
  <c r="AY72" i="2"/>
  <c r="G72" i="2"/>
  <c r="AY71" i="2"/>
  <c r="G71" i="2"/>
  <c r="AY70" i="2"/>
  <c r="G70" i="2"/>
  <c r="AY69" i="2"/>
  <c r="G69" i="2"/>
  <c r="AY68" i="2"/>
  <c r="BC72" i="2"/>
  <c r="G68" i="2"/>
  <c r="AY67" i="2"/>
  <c r="G67" i="2"/>
  <c r="AY66" i="2"/>
  <c r="BC70" i="2"/>
  <c r="G66" i="2"/>
  <c r="AY65" i="2"/>
  <c r="G65" i="2"/>
  <c r="AY64" i="2"/>
  <c r="AK64" i="2"/>
  <c r="AJ64" i="2"/>
  <c r="AI64" i="2"/>
  <c r="AH64" i="2"/>
  <c r="AG64" i="2"/>
  <c r="AF64" i="2"/>
  <c r="AE64" i="2"/>
  <c r="AD64" i="2"/>
  <c r="AC64" i="2"/>
  <c r="AB64" i="2"/>
  <c r="AA64" i="2"/>
  <c r="Z64" i="2"/>
  <c r="Y64" i="2"/>
  <c r="X64" i="2"/>
  <c r="W64" i="2"/>
  <c r="V64" i="2"/>
  <c r="U64" i="2"/>
  <c r="T64" i="2"/>
  <c r="S64" i="2"/>
  <c r="R64" i="2"/>
  <c r="Q64" i="2"/>
  <c r="P64" i="2"/>
  <c r="O64" i="2"/>
  <c r="N64" i="2"/>
  <c r="M64" i="2"/>
  <c r="G64" i="2"/>
  <c r="AY63" i="2"/>
  <c r="AK63" i="2"/>
  <c r="AJ63" i="2"/>
  <c r="AI63" i="2"/>
  <c r="AH63" i="2"/>
  <c r="AG63" i="2"/>
  <c r="AF63" i="2"/>
  <c r="AE63" i="2"/>
  <c r="AD63" i="2"/>
  <c r="AC63" i="2"/>
  <c r="AB63" i="2"/>
  <c r="AA63" i="2"/>
  <c r="Z63" i="2"/>
  <c r="Y63" i="2"/>
  <c r="X63" i="2"/>
  <c r="W63" i="2"/>
  <c r="V63" i="2"/>
  <c r="U63" i="2"/>
  <c r="T63" i="2"/>
  <c r="S63" i="2"/>
  <c r="R63" i="2"/>
  <c r="Q63" i="2"/>
  <c r="P63" i="2"/>
  <c r="O63" i="2"/>
  <c r="N63" i="2"/>
  <c r="M63" i="2"/>
  <c r="G63" i="2"/>
  <c r="AY62" i="2"/>
  <c r="AK62" i="2"/>
  <c r="AJ62" i="2"/>
  <c r="AI62" i="2"/>
  <c r="AH62" i="2"/>
  <c r="AG62" i="2"/>
  <c r="AF62" i="2"/>
  <c r="AE62" i="2"/>
  <c r="AD62" i="2"/>
  <c r="AC62" i="2"/>
  <c r="AB62" i="2"/>
  <c r="AA62" i="2"/>
  <c r="Z62" i="2"/>
  <c r="Y62" i="2"/>
  <c r="X62" i="2"/>
  <c r="W62" i="2"/>
  <c r="V62" i="2"/>
  <c r="U62" i="2"/>
  <c r="T62" i="2"/>
  <c r="S62" i="2"/>
  <c r="R62" i="2"/>
  <c r="Q62" i="2"/>
  <c r="P62" i="2"/>
  <c r="O62" i="2"/>
  <c r="N62" i="2"/>
  <c r="M62" i="2"/>
  <c r="G62" i="2"/>
  <c r="AY61" i="2"/>
  <c r="AK61" i="2"/>
  <c r="AJ61" i="2"/>
  <c r="AI61" i="2"/>
  <c r="AH61" i="2"/>
  <c r="AG61" i="2"/>
  <c r="AF61" i="2"/>
  <c r="AE61" i="2"/>
  <c r="AD61" i="2"/>
  <c r="AC61" i="2"/>
  <c r="AB61" i="2"/>
  <c r="AA61" i="2"/>
  <c r="Z61" i="2"/>
  <c r="Y61" i="2"/>
  <c r="X61" i="2"/>
  <c r="W61" i="2"/>
  <c r="V61" i="2"/>
  <c r="U61" i="2"/>
  <c r="T61" i="2"/>
  <c r="S61" i="2"/>
  <c r="R61" i="2"/>
  <c r="Q61" i="2"/>
  <c r="P61" i="2"/>
  <c r="O61" i="2"/>
  <c r="N61" i="2"/>
  <c r="M61" i="2"/>
  <c r="G61" i="2"/>
  <c r="AY60" i="2"/>
  <c r="AK60" i="2"/>
  <c r="AJ60" i="2"/>
  <c r="AI60" i="2"/>
  <c r="AH60" i="2"/>
  <c r="AG60" i="2"/>
  <c r="AF60" i="2"/>
  <c r="AE60" i="2"/>
  <c r="AD60" i="2"/>
  <c r="AC60" i="2"/>
  <c r="AB60" i="2"/>
  <c r="AA60" i="2"/>
  <c r="Z60" i="2"/>
  <c r="Y60" i="2"/>
  <c r="X60" i="2"/>
  <c r="W60" i="2"/>
  <c r="V60" i="2"/>
  <c r="U60" i="2"/>
  <c r="T60" i="2"/>
  <c r="S60" i="2"/>
  <c r="R60" i="2"/>
  <c r="Q60" i="2"/>
  <c r="P60" i="2"/>
  <c r="O60" i="2"/>
  <c r="N60" i="2"/>
  <c r="M60" i="2"/>
  <c r="G60" i="2"/>
  <c r="AY59" i="2"/>
  <c r="AK59" i="2"/>
  <c r="AJ59" i="2"/>
  <c r="AI59" i="2"/>
  <c r="AH59" i="2"/>
  <c r="AG59" i="2"/>
  <c r="AF59" i="2"/>
  <c r="AE59" i="2"/>
  <c r="AD59" i="2"/>
  <c r="AC59" i="2"/>
  <c r="AB59" i="2"/>
  <c r="AA59" i="2"/>
  <c r="Z59" i="2"/>
  <c r="Y59" i="2"/>
  <c r="X59" i="2"/>
  <c r="W59" i="2"/>
  <c r="V59" i="2"/>
  <c r="U59" i="2"/>
  <c r="T59" i="2"/>
  <c r="S59" i="2"/>
  <c r="R59" i="2"/>
  <c r="Q59" i="2"/>
  <c r="P59" i="2"/>
  <c r="O59" i="2"/>
  <c r="N59" i="2"/>
  <c r="M59" i="2"/>
  <c r="G59" i="2"/>
  <c r="AY58" i="2"/>
  <c r="AK58" i="2"/>
  <c r="AJ58" i="2"/>
  <c r="AI58" i="2"/>
  <c r="AH58" i="2"/>
  <c r="AG58" i="2"/>
  <c r="AF58" i="2"/>
  <c r="AE58" i="2"/>
  <c r="AD58" i="2"/>
  <c r="AC58" i="2"/>
  <c r="AB58" i="2"/>
  <c r="AA58" i="2"/>
  <c r="Z58" i="2"/>
  <c r="Y58" i="2"/>
  <c r="X58" i="2"/>
  <c r="W58" i="2"/>
  <c r="V58" i="2"/>
  <c r="U58" i="2"/>
  <c r="T58" i="2"/>
  <c r="S58" i="2"/>
  <c r="R58" i="2"/>
  <c r="Q58" i="2"/>
  <c r="P58" i="2"/>
  <c r="O58" i="2"/>
  <c r="N58" i="2"/>
  <c r="M58" i="2"/>
  <c r="G58" i="2"/>
  <c r="AY57" i="2"/>
  <c r="AK57" i="2"/>
  <c r="AK65" i="2" s="1"/>
  <c r="AJ57" i="2"/>
  <c r="AI57" i="2"/>
  <c r="AH57" i="2"/>
  <c r="AG57" i="2"/>
  <c r="AF57" i="2"/>
  <c r="AE57" i="2"/>
  <c r="AD57" i="2"/>
  <c r="AC57" i="2"/>
  <c r="AB57" i="2"/>
  <c r="AA57" i="2"/>
  <c r="Z57" i="2"/>
  <c r="Y57" i="2"/>
  <c r="X57" i="2"/>
  <c r="W57" i="2"/>
  <c r="V57" i="2"/>
  <c r="U57" i="2"/>
  <c r="U65" i="2" s="1"/>
  <c r="T57" i="2"/>
  <c r="S57" i="2"/>
  <c r="R57" i="2"/>
  <c r="Q57" i="2"/>
  <c r="P57" i="2"/>
  <c r="O57" i="2"/>
  <c r="N57" i="2"/>
  <c r="M57" i="2"/>
  <c r="M65" i="2" s="1"/>
  <c r="G57" i="2"/>
  <c r="AY56" i="2"/>
  <c r="G56" i="2"/>
  <c r="AY55" i="2"/>
  <c r="G55" i="2"/>
  <c r="AY54" i="2"/>
  <c r="AI54" i="2"/>
  <c r="AH54" i="2"/>
  <c r="AG54" i="2"/>
  <c r="AF54" i="2"/>
  <c r="AE54" i="2"/>
  <c r="AD54" i="2"/>
  <c r="AC54" i="2"/>
  <c r="AB54" i="2"/>
  <c r="AA54" i="2"/>
  <c r="Z54" i="2"/>
  <c r="Y54" i="2"/>
  <c r="X54" i="2"/>
  <c r="W54" i="2"/>
  <c r="V54" i="2"/>
  <c r="U54" i="2"/>
  <c r="T54" i="2"/>
  <c r="S54" i="2"/>
  <c r="R54" i="2"/>
  <c r="Q54" i="2"/>
  <c r="P54" i="2"/>
  <c r="O54" i="2"/>
  <c r="N54" i="2"/>
  <c r="G54" i="2"/>
  <c r="AY53" i="2"/>
  <c r="G53" i="2"/>
  <c r="AY52" i="2"/>
  <c r="BB56" i="2"/>
  <c r="AI52" i="2"/>
  <c r="AH52" i="2"/>
  <c r="AG52" i="2"/>
  <c r="AF52" i="2"/>
  <c r="AE52" i="2"/>
  <c r="AD52" i="2"/>
  <c r="AC52" i="2"/>
  <c r="AB52" i="2"/>
  <c r="AA52" i="2"/>
  <c r="Z52" i="2"/>
  <c r="Y52" i="2"/>
  <c r="X52" i="2"/>
  <c r="W52" i="2"/>
  <c r="V52" i="2"/>
  <c r="U52" i="2"/>
  <c r="T52" i="2"/>
  <c r="S52" i="2"/>
  <c r="R52" i="2"/>
  <c r="Q52" i="2"/>
  <c r="P52" i="2"/>
  <c r="O52" i="2"/>
  <c r="N52" i="2"/>
  <c r="G52" i="2"/>
  <c r="AY51" i="2"/>
  <c r="AI51" i="2"/>
  <c r="AH51" i="2"/>
  <c r="AG51" i="2"/>
  <c r="AF51" i="2"/>
  <c r="AE51" i="2"/>
  <c r="AD51" i="2"/>
  <c r="AC51" i="2"/>
  <c r="AB51" i="2"/>
  <c r="AA51" i="2"/>
  <c r="Z51" i="2"/>
  <c r="Y51" i="2"/>
  <c r="X51" i="2"/>
  <c r="W51" i="2"/>
  <c r="V51" i="2"/>
  <c r="U51" i="2"/>
  <c r="T51" i="2"/>
  <c r="S51" i="2"/>
  <c r="R51" i="2"/>
  <c r="Q51" i="2"/>
  <c r="P51" i="2"/>
  <c r="O51" i="2"/>
  <c r="N51" i="2"/>
  <c r="G51" i="2"/>
  <c r="AY50" i="2"/>
  <c r="AI50" i="2"/>
  <c r="AH50" i="2"/>
  <c r="AG50" i="2"/>
  <c r="AF50" i="2"/>
  <c r="AE50" i="2"/>
  <c r="AD50" i="2"/>
  <c r="AC50" i="2"/>
  <c r="AB50" i="2"/>
  <c r="AA50" i="2"/>
  <c r="Z50" i="2"/>
  <c r="Y50" i="2"/>
  <c r="X50" i="2"/>
  <c r="W50" i="2"/>
  <c r="V50" i="2"/>
  <c r="U50" i="2"/>
  <c r="T50" i="2"/>
  <c r="S50" i="2"/>
  <c r="R50" i="2"/>
  <c r="Q50" i="2"/>
  <c r="P50" i="2"/>
  <c r="O50" i="2"/>
  <c r="N50" i="2"/>
  <c r="G50" i="2"/>
  <c r="AY49" i="2"/>
  <c r="G49" i="2"/>
  <c r="AY48" i="2"/>
  <c r="G48" i="2"/>
  <c r="AY47" i="2"/>
  <c r="G47" i="2"/>
  <c r="AY46" i="2"/>
  <c r="G46" i="2"/>
  <c r="AY45" i="2"/>
  <c r="G45" i="2"/>
  <c r="AY44" i="2"/>
  <c r="G44" i="2"/>
  <c r="AY43" i="2"/>
  <c r="G43" i="2"/>
  <c r="AY42" i="2"/>
  <c r="G42" i="2"/>
  <c r="AY41" i="2"/>
  <c r="G41" i="2"/>
  <c r="AY40" i="2"/>
  <c r="G40" i="2"/>
  <c r="AY39" i="2"/>
  <c r="G39" i="2"/>
  <c r="AY38" i="2"/>
  <c r="AL17" i="2"/>
  <c r="G38" i="2"/>
  <c r="AY37" i="2"/>
  <c r="AL16" i="2"/>
  <c r="BO32" i="2" s="1"/>
  <c r="G37" i="2"/>
  <c r="BA36" i="2"/>
  <c r="BY10" i="2" s="1"/>
  <c r="AY36" i="2"/>
  <c r="G36" i="2"/>
  <c r="AY35" i="2"/>
  <c r="U20" i="4"/>
  <c r="V20" i="4" s="1"/>
  <c r="BA35" i="2"/>
  <c r="BY9" i="2" s="1"/>
  <c r="G35" i="2"/>
  <c r="AY34" i="2"/>
  <c r="AM84" i="5"/>
  <c r="G34" i="2"/>
  <c r="AY33" i="2"/>
  <c r="G33" i="2"/>
  <c r="AY32" i="2"/>
  <c r="AG84" i="5"/>
  <c r="G32" i="2"/>
  <c r="S135" i="5"/>
  <c r="G31" i="2"/>
  <c r="G30" i="2"/>
  <c r="G29" i="2"/>
  <c r="G28" i="2"/>
  <c r="G27" i="2"/>
  <c r="Q135" i="5"/>
  <c r="G26" i="2"/>
  <c r="G25" i="2"/>
  <c r="P135" i="5"/>
  <c r="G24" i="2"/>
  <c r="AL23" i="2"/>
  <c r="G23" i="2"/>
  <c r="AL22" i="2"/>
  <c r="BH22" i="2" s="1"/>
  <c r="G22" i="2"/>
  <c r="AL21" i="2"/>
  <c r="G21" i="2"/>
  <c r="AL20" i="2"/>
  <c r="AX20" i="2" s="1"/>
  <c r="G20" i="2"/>
  <c r="AL19" i="2"/>
  <c r="BH19" i="2" s="1"/>
  <c r="G19" i="2"/>
  <c r="AL18" i="2"/>
  <c r="G18" i="2"/>
  <c r="G17" i="2"/>
  <c r="G16" i="2"/>
  <c r="AL15" i="2"/>
  <c r="BH15" i="2" s="1"/>
  <c r="G15" i="2"/>
  <c r="AL14" i="2"/>
  <c r="BF14" i="2" s="1"/>
  <c r="G14" i="2"/>
  <c r="AL13" i="2"/>
  <c r="G13" i="2"/>
  <c r="BB12" i="2"/>
  <c r="AL12" i="2"/>
  <c r="G12" i="2"/>
  <c r="G11" i="2"/>
  <c r="G10" i="2"/>
  <c r="AL9" i="2"/>
  <c r="BG9" i="2" s="1"/>
  <c r="G9" i="2"/>
  <c r="BE8" i="2"/>
  <c r="AL8" i="2"/>
  <c r="AX8" i="2" s="1"/>
  <c r="G8" i="2"/>
  <c r="AL7" i="2"/>
  <c r="G7" i="2"/>
  <c r="G6" i="2"/>
  <c r="AL5" i="2"/>
  <c r="G5" i="2"/>
  <c r="G4" i="2"/>
  <c r="G3" i="2"/>
  <c r="G2" i="2"/>
  <c r="C80" i="7" l="1"/>
  <c r="G71" i="8"/>
  <c r="Y82" i="7"/>
  <c r="J91" i="4"/>
  <c r="Z82" i="7"/>
  <c r="T67" i="9"/>
  <c r="M112" i="9"/>
  <c r="AD72" i="9"/>
  <c r="T13" i="9"/>
  <c r="F99" i="9"/>
  <c r="M108" i="9"/>
  <c r="N108" i="9" s="1"/>
  <c r="G114" i="9"/>
  <c r="AC50" i="9"/>
  <c r="AJ74" i="9" s="1"/>
  <c r="T58" i="9"/>
  <c r="AD58" i="9" s="1"/>
  <c r="T63" i="9"/>
  <c r="AD63" i="9" s="1"/>
  <c r="T74" i="9"/>
  <c r="AD74" i="9" s="1"/>
  <c r="AD40" i="9"/>
  <c r="AJ60" i="9" s="1"/>
  <c r="AH60" i="9"/>
  <c r="C11" i="1"/>
  <c r="AN57" i="9"/>
  <c r="G11" i="1"/>
  <c r="AN61" i="9"/>
  <c r="J11" i="1"/>
  <c r="AN64" i="9"/>
  <c r="E75" i="9"/>
  <c r="M11" i="1"/>
  <c r="AN67" i="9"/>
  <c r="G75" i="9"/>
  <c r="G76" i="9" s="1"/>
  <c r="B11" i="1"/>
  <c r="AN56" i="9"/>
  <c r="F11" i="1"/>
  <c r="AN60" i="9"/>
  <c r="G101" i="9"/>
  <c r="K11" i="1"/>
  <c r="AN65" i="9"/>
  <c r="T7" i="9"/>
  <c r="AD7" i="9" s="1"/>
  <c r="AU38" i="9" s="1"/>
  <c r="AV38" i="9" s="1"/>
  <c r="T15" i="9"/>
  <c r="AD15" i="9" s="1"/>
  <c r="AU46" i="9" s="1"/>
  <c r="AV46" i="9" s="1"/>
  <c r="T19" i="9"/>
  <c r="AD19" i="9" s="1"/>
  <c r="AU50" i="9" s="1"/>
  <c r="AV50" i="9" s="1"/>
  <c r="E11" i="1"/>
  <c r="AN59" i="9"/>
  <c r="N11" i="1"/>
  <c r="AN68" i="9"/>
  <c r="T42" i="9"/>
  <c r="T46" i="9"/>
  <c r="T48" i="9"/>
  <c r="H11" i="1"/>
  <c r="AN62" i="9"/>
  <c r="I11" i="1"/>
  <c r="AN63" i="9"/>
  <c r="T6" i="9"/>
  <c r="T10" i="9"/>
  <c r="AD10" i="9" s="1"/>
  <c r="AE10" i="9" s="1"/>
  <c r="AM56" i="9" s="1"/>
  <c r="T18" i="9"/>
  <c r="AD18" i="9" s="1"/>
  <c r="AE18" i="9" s="1"/>
  <c r="AM64" i="9" s="1"/>
  <c r="D11" i="1"/>
  <c r="AN58" i="9"/>
  <c r="L11" i="1"/>
  <c r="AN66" i="9"/>
  <c r="T12" i="9"/>
  <c r="AD12" i="9" s="1"/>
  <c r="T16" i="9"/>
  <c r="AD16" i="9" s="1"/>
  <c r="T20" i="9"/>
  <c r="AD20" i="9" s="1"/>
  <c r="AE20" i="9" s="1"/>
  <c r="T37" i="9"/>
  <c r="T71" i="9"/>
  <c r="AD71" i="9" s="1"/>
  <c r="AE71" i="9" s="1"/>
  <c r="AJ19" i="9" s="1"/>
  <c r="F18" i="8"/>
  <c r="B5" i="1"/>
  <c r="F50" i="8"/>
  <c r="J5" i="1"/>
  <c r="AZ14" i="2"/>
  <c r="AX22" i="2"/>
  <c r="BB58" i="2"/>
  <c r="J94" i="4"/>
  <c r="C13" i="12"/>
  <c r="J13" i="12" s="1"/>
  <c r="C45" i="12"/>
  <c r="J45" i="12" s="1"/>
  <c r="C77" i="12"/>
  <c r="J77" i="12" s="1"/>
  <c r="T11" i="9"/>
  <c r="AD11" i="9" s="1"/>
  <c r="AU42" i="9" s="1"/>
  <c r="AV42" i="9" s="1"/>
  <c r="T41" i="9"/>
  <c r="T43" i="9"/>
  <c r="T45" i="9"/>
  <c r="E49" i="9"/>
  <c r="V47" i="5"/>
  <c r="U69" i="4"/>
  <c r="V69" i="4" s="1"/>
  <c r="AZ22" i="2"/>
  <c r="U19" i="4"/>
  <c r="V19" i="4" s="1"/>
  <c r="V14" i="5"/>
  <c r="V17" i="5"/>
  <c r="V25" i="5"/>
  <c r="U37" i="4"/>
  <c r="V37" i="4" s="1"/>
  <c r="V57" i="5"/>
  <c r="V81" i="5"/>
  <c r="Q94" i="4"/>
  <c r="J80" i="7"/>
  <c r="E23" i="9"/>
  <c r="T35" i="9"/>
  <c r="AH55" i="9" s="1"/>
  <c r="F49" i="9"/>
  <c r="F50" i="9" s="1"/>
  <c r="AD64" i="9"/>
  <c r="AE64" i="9" s="1"/>
  <c r="AJ12" i="9" s="1"/>
  <c r="T69" i="9"/>
  <c r="AD69" i="9" s="1"/>
  <c r="AE69" i="9" s="1"/>
  <c r="AJ17" i="9" s="1"/>
  <c r="V79" i="5"/>
  <c r="V10" i="5"/>
  <c r="BC22" i="2"/>
  <c r="N41" i="4"/>
  <c r="O41" i="4" s="1"/>
  <c r="N45" i="4"/>
  <c r="O45" i="4" s="1"/>
  <c r="V78" i="5"/>
  <c r="N6" i="1" s="1"/>
  <c r="F22" i="8"/>
  <c r="C5" i="1"/>
  <c r="F30" i="8"/>
  <c r="E5" i="1"/>
  <c r="F38" i="8"/>
  <c r="G5" i="1"/>
  <c r="F46" i="8"/>
  <c r="I5" i="1"/>
  <c r="F23" i="9"/>
  <c r="F24" i="9" s="1"/>
  <c r="T33" i="9"/>
  <c r="G49" i="9"/>
  <c r="G50" i="9" s="1"/>
  <c r="T59" i="9"/>
  <c r="AD59" i="9" s="1"/>
  <c r="G102" i="9"/>
  <c r="G112" i="9"/>
  <c r="V29" i="5"/>
  <c r="V63" i="5"/>
  <c r="D81" i="7"/>
  <c r="C81" i="7" s="1"/>
  <c r="Y84" i="7" s="1"/>
  <c r="AA118" i="7"/>
  <c r="G23" i="9"/>
  <c r="G24" i="9" s="1"/>
  <c r="T44" i="9"/>
  <c r="AD67" i="9"/>
  <c r="T70" i="9"/>
  <c r="AD70" i="9" s="1"/>
  <c r="AE70" i="9" s="1"/>
  <c r="AJ18" i="9" s="1"/>
  <c r="F26" i="8"/>
  <c r="D5" i="1"/>
  <c r="V48" i="5"/>
  <c r="V56" i="5"/>
  <c r="V64" i="5"/>
  <c r="V80" i="5"/>
  <c r="AD13" i="9"/>
  <c r="AU44" i="9" s="1"/>
  <c r="AV44" i="9" s="1"/>
  <c r="AD60" i="9"/>
  <c r="AE60" i="9" s="1"/>
  <c r="AJ8" i="9" s="1"/>
  <c r="F34" i="8"/>
  <c r="F5" i="1"/>
  <c r="F42" i="8"/>
  <c r="H5" i="1"/>
  <c r="N44" i="4"/>
  <c r="O44" i="4" s="1"/>
  <c r="V21" i="5"/>
  <c r="N40" i="4"/>
  <c r="O40" i="4" s="1"/>
  <c r="V35" i="5"/>
  <c r="V39" i="5"/>
  <c r="V45" i="5"/>
  <c r="BC78" i="2"/>
  <c r="N72" i="4"/>
  <c r="O72" i="4" s="1"/>
  <c r="BG96" i="2"/>
  <c r="V77" i="5"/>
  <c r="AW31" i="3"/>
  <c r="AA116" i="7"/>
  <c r="AA124" i="7"/>
  <c r="T9" i="9"/>
  <c r="AD9" i="9" s="1"/>
  <c r="AE9" i="9" s="1"/>
  <c r="T17" i="9"/>
  <c r="AD17" i="9" s="1"/>
  <c r="AE17" i="9" s="1"/>
  <c r="AM63" i="9" s="1"/>
  <c r="T21" i="9"/>
  <c r="AD21" i="9" s="1"/>
  <c r="AU52" i="9" s="1"/>
  <c r="AV52" i="9" s="1"/>
  <c r="T68" i="9"/>
  <c r="AD68" i="9" s="1"/>
  <c r="BB21" i="2"/>
  <c r="BG21" i="2"/>
  <c r="BO37" i="2"/>
  <c r="AY15" i="2"/>
  <c r="AW8" i="2"/>
  <c r="BC9" i="2"/>
  <c r="AZ19" i="2"/>
  <c r="BC21" i="2"/>
  <c r="AY9" i="2"/>
  <c r="BF23" i="2"/>
  <c r="BO39" i="2"/>
  <c r="BH8" i="2"/>
  <c r="BO24" i="2"/>
  <c r="BF19" i="2"/>
  <c r="BO35" i="2"/>
  <c r="BD5" i="2"/>
  <c r="BO21" i="2"/>
  <c r="BA8" i="2"/>
  <c r="BD14" i="2"/>
  <c r="BO30" i="2"/>
  <c r="BD22" i="2"/>
  <c r="BO38" i="2"/>
  <c r="AZ23" i="2"/>
  <c r="BB9" i="2"/>
  <c r="BO25" i="2"/>
  <c r="BF8" i="2"/>
  <c r="BD18" i="2"/>
  <c r="BO34" i="2"/>
  <c r="BF15" i="2"/>
  <c r="BO31" i="2"/>
  <c r="BH20" i="2"/>
  <c r="BO36" i="2"/>
  <c r="BF7" i="2"/>
  <c r="BO23" i="2"/>
  <c r="BH12" i="2"/>
  <c r="BG12" i="2"/>
  <c r="BO28" i="2"/>
  <c r="BF18" i="2"/>
  <c r="BF20" i="2"/>
  <c r="BA22" i="2"/>
  <c r="BB17" i="2"/>
  <c r="BO33" i="2"/>
  <c r="BB13" i="2"/>
  <c r="BO29" i="2"/>
  <c r="AL6" i="2"/>
  <c r="BO22" i="2" s="1"/>
  <c r="AL11" i="2"/>
  <c r="BG11" i="2" s="1"/>
  <c r="BB8" i="2"/>
  <c r="AW22" i="2"/>
  <c r="V9" i="5"/>
  <c r="V12" i="5"/>
  <c r="U21" i="4"/>
  <c r="V21" i="4" s="1"/>
  <c r="V16" i="5"/>
  <c r="U30" i="4"/>
  <c r="V30" i="4" s="1"/>
  <c r="G32" i="4"/>
  <c r="H32" i="4" s="1"/>
  <c r="V24" i="5"/>
  <c r="G36" i="4"/>
  <c r="H36" i="4" s="1"/>
  <c r="V28" i="5"/>
  <c r="G38" i="4"/>
  <c r="H38" i="4" s="1"/>
  <c r="V30" i="5"/>
  <c r="B6" i="1" s="1"/>
  <c r="V32" i="5"/>
  <c r="V72" i="5"/>
  <c r="BA41" i="2"/>
  <c r="BY15" i="2" s="1"/>
  <c r="V18" i="5"/>
  <c r="V26" i="5"/>
  <c r="V42" i="5"/>
  <c r="E6" i="1" s="1"/>
  <c r="V50" i="5"/>
  <c r="G6" i="1" s="1"/>
  <c r="V58" i="5"/>
  <c r="I6" i="1" s="1"/>
  <c r="V66" i="5"/>
  <c r="K6" i="1" s="1"/>
  <c r="V74" i="5"/>
  <c r="M6" i="1" s="1"/>
  <c r="V82" i="5"/>
  <c r="AE72" i="9"/>
  <c r="AJ20" i="9" s="1"/>
  <c r="BA84" i="2"/>
  <c r="BY58" i="2" s="1"/>
  <c r="V61" i="5"/>
  <c r="BA92" i="2"/>
  <c r="BY66" i="2" s="1"/>
  <c r="V69" i="5"/>
  <c r="G14" i="4"/>
  <c r="H14" i="4" s="1"/>
  <c r="V6" i="5"/>
  <c r="BN5" i="2"/>
  <c r="V8" i="5"/>
  <c r="BA34" i="2"/>
  <c r="BY8" i="2" s="1"/>
  <c r="V11" i="5"/>
  <c r="BA38" i="2"/>
  <c r="BY12" i="2" s="1"/>
  <c r="V15" i="5"/>
  <c r="V23" i="5"/>
  <c r="BA58" i="2"/>
  <c r="BY32" i="2" s="1"/>
  <c r="V31" i="5"/>
  <c r="G42" i="4"/>
  <c r="H42" i="4" s="1"/>
  <c r="V34" i="5"/>
  <c r="C6" i="1" s="1"/>
  <c r="G46" i="4"/>
  <c r="H46" i="4" s="1"/>
  <c r="V38" i="5"/>
  <c r="D6" i="1" s="1"/>
  <c r="BC66" i="2"/>
  <c r="BA78" i="2"/>
  <c r="BY52" i="2" s="1"/>
  <c r="V55" i="5"/>
  <c r="BB89" i="2"/>
  <c r="V71" i="5"/>
  <c r="AY19" i="2"/>
  <c r="BB22" i="2"/>
  <c r="N19" i="4"/>
  <c r="O19" i="4" s="1"/>
  <c r="BB38" i="2"/>
  <c r="U26" i="4"/>
  <c r="V26" i="4" s="1"/>
  <c r="G28" i="4"/>
  <c r="H28" i="4" s="1"/>
  <c r="V20" i="5"/>
  <c r="U34" i="4"/>
  <c r="V34" i="4" s="1"/>
  <c r="N42" i="4"/>
  <c r="O42" i="4" s="1"/>
  <c r="N46" i="4"/>
  <c r="O46" i="4" s="1"/>
  <c r="V44" i="5"/>
  <c r="BB74" i="2"/>
  <c r="V52" i="5"/>
  <c r="V60" i="5"/>
  <c r="G76" i="4"/>
  <c r="H76" i="4" s="1"/>
  <c r="V68" i="5"/>
  <c r="G84" i="4"/>
  <c r="H84" i="4" s="1"/>
  <c r="V76" i="5"/>
  <c r="BA54" i="2"/>
  <c r="BY28" i="2" s="1"/>
  <c r="V27" i="5"/>
  <c r="V33" i="5"/>
  <c r="V37" i="5"/>
  <c r="V41" i="5"/>
  <c r="BA72" i="2"/>
  <c r="BY46" i="2" s="1"/>
  <c r="V49" i="5"/>
  <c r="BF91" i="2"/>
  <c r="V65" i="5"/>
  <c r="BF99" i="2"/>
  <c r="V73" i="5"/>
  <c r="AY17" i="2"/>
  <c r="V7" i="5"/>
  <c r="N18" i="4"/>
  <c r="O18" i="4" s="1"/>
  <c r="G21" i="4"/>
  <c r="H21" i="4" s="1"/>
  <c r="V13" i="5"/>
  <c r="BB40" i="2"/>
  <c r="V22" i="5"/>
  <c r="N35" i="4"/>
  <c r="O35" i="4" s="1"/>
  <c r="V46" i="5"/>
  <c r="F6" i="1" s="1"/>
  <c r="BB72" i="2"/>
  <c r="V54" i="5"/>
  <c r="H6" i="1" s="1"/>
  <c r="BA85" i="2"/>
  <c r="BY59" i="2" s="1"/>
  <c r="V62" i="5"/>
  <c r="J6" i="1" s="1"/>
  <c r="N73" i="4"/>
  <c r="O73" i="4" s="1"/>
  <c r="BA93" i="2"/>
  <c r="BY67" i="2" s="1"/>
  <c r="V70" i="5"/>
  <c r="L6" i="1" s="1"/>
  <c r="BA76" i="2"/>
  <c r="BY50" i="2" s="1"/>
  <c r="V53" i="5"/>
  <c r="BC40" i="2"/>
  <c r="V19" i="5"/>
  <c r="U35" i="4"/>
  <c r="V35" i="4" s="1"/>
  <c r="U41" i="4"/>
  <c r="V41" i="4" s="1"/>
  <c r="V36" i="5"/>
  <c r="U45" i="4"/>
  <c r="V45" i="4" s="1"/>
  <c r="BA67" i="2"/>
  <c r="BY41" i="2" s="1"/>
  <c r="V40" i="5"/>
  <c r="U49" i="4"/>
  <c r="V49" i="4" s="1"/>
  <c r="V43" i="5"/>
  <c r="BA74" i="2"/>
  <c r="BY48" i="2" s="1"/>
  <c r="V51" i="5"/>
  <c r="V59" i="5"/>
  <c r="G75" i="4"/>
  <c r="H75" i="4" s="1"/>
  <c r="V67" i="5"/>
  <c r="V75" i="5"/>
  <c r="U89" i="4"/>
  <c r="V89" i="4" s="1"/>
  <c r="AE67" i="9"/>
  <c r="AJ15" i="9" s="1"/>
  <c r="F101" i="9"/>
  <c r="AE68" i="9"/>
  <c r="AJ16" i="9" s="1"/>
  <c r="G108" i="9"/>
  <c r="AE58" i="9"/>
  <c r="AJ6" i="9" s="1"/>
  <c r="AE63" i="9"/>
  <c r="AJ11" i="9" s="1"/>
  <c r="F114" i="9"/>
  <c r="M107" i="9"/>
  <c r="R107" i="9" s="1"/>
  <c r="AE40" i="9"/>
  <c r="AI14" i="9" s="1"/>
  <c r="AE74" i="9"/>
  <c r="AJ22" i="9" s="1"/>
  <c r="AE59" i="9"/>
  <c r="AJ7" i="9" s="1"/>
  <c r="G98" i="9"/>
  <c r="D6" i="12"/>
  <c r="D18" i="12"/>
  <c r="D22" i="12"/>
  <c r="D26" i="12"/>
  <c r="D30" i="12"/>
  <c r="D34" i="12"/>
  <c r="D38" i="12"/>
  <c r="D42" i="12"/>
  <c r="D46" i="12"/>
  <c r="D50" i="12"/>
  <c r="D54" i="12"/>
  <c r="D58" i="12"/>
  <c r="D62" i="12"/>
  <c r="D66" i="12"/>
  <c r="D70" i="12"/>
  <c r="D74" i="12"/>
  <c r="D78" i="12"/>
  <c r="D82" i="12"/>
  <c r="BF12" i="2"/>
  <c r="AW14" i="2"/>
  <c r="BN11" i="2" s="1"/>
  <c r="AX18" i="2"/>
  <c r="N24" i="4"/>
  <c r="O24" i="4" s="1"/>
  <c r="BC43" i="2"/>
  <c r="T65" i="2"/>
  <c r="U71" i="2" s="1"/>
  <c r="AJ65" i="2"/>
  <c r="G43" i="4"/>
  <c r="H43" i="4" s="1"/>
  <c r="U44" i="4"/>
  <c r="V44" i="4" s="1"/>
  <c r="G47" i="4"/>
  <c r="H47" i="4" s="1"/>
  <c r="U48" i="4"/>
  <c r="V48" i="4" s="1"/>
  <c r="BG73" i="2"/>
  <c r="BG82" i="2"/>
  <c r="U70" i="4"/>
  <c r="V70" i="4" s="1"/>
  <c r="F70" i="8"/>
  <c r="D11" i="12"/>
  <c r="T8" i="9"/>
  <c r="AD8" i="9" s="1"/>
  <c r="AE8" i="9" s="1"/>
  <c r="T32" i="9"/>
  <c r="T47" i="9"/>
  <c r="F98" i="9"/>
  <c r="F102" i="9"/>
  <c r="F105" i="9"/>
  <c r="F6" i="12"/>
  <c r="I6" i="12"/>
  <c r="F14" i="12"/>
  <c r="I14" i="12"/>
  <c r="F22" i="12"/>
  <c r="I22" i="12"/>
  <c r="F30" i="12"/>
  <c r="I30" i="12"/>
  <c r="F38" i="12"/>
  <c r="I38" i="12"/>
  <c r="F46" i="12"/>
  <c r="I46" i="12"/>
  <c r="F54" i="12"/>
  <c r="I54" i="12"/>
  <c r="F62" i="12"/>
  <c r="I62" i="12"/>
  <c r="F70" i="12"/>
  <c r="I70" i="12"/>
  <c r="F78" i="12"/>
  <c r="I78" i="12"/>
  <c r="AZ7" i="2"/>
  <c r="BC7" i="2"/>
  <c r="AX14" i="2"/>
  <c r="AZ18" i="2"/>
  <c r="AW20" i="2"/>
  <c r="AY21" i="2"/>
  <c r="AY23" i="2"/>
  <c r="U16" i="4"/>
  <c r="V16" i="4" s="1"/>
  <c r="S20" i="4" s="1"/>
  <c r="G18" i="4"/>
  <c r="H18" i="4" s="1"/>
  <c r="E18" i="4" s="1"/>
  <c r="G27" i="4"/>
  <c r="H27" i="4" s="1"/>
  <c r="BH55" i="2"/>
  <c r="AK76" i="2"/>
  <c r="BG61" i="2"/>
  <c r="BA65" i="2"/>
  <c r="BY39" i="2" s="1"/>
  <c r="BC103" i="2"/>
  <c r="F58" i="8"/>
  <c r="C16" i="12"/>
  <c r="C20" i="12"/>
  <c r="C24" i="12"/>
  <c r="C28" i="12"/>
  <c r="C32" i="12"/>
  <c r="C36" i="12"/>
  <c r="C40" i="12"/>
  <c r="C44" i="12"/>
  <c r="C48" i="12"/>
  <c r="C52" i="12"/>
  <c r="C56" i="12"/>
  <c r="C60" i="12"/>
  <c r="C64" i="12"/>
  <c r="C68" i="12"/>
  <c r="C72" i="12"/>
  <c r="C76" i="12"/>
  <c r="C80" i="12"/>
  <c r="AA119" i="7"/>
  <c r="AA127" i="7"/>
  <c r="AD6" i="9"/>
  <c r="AE6" i="9" s="1"/>
  <c r="T39" i="9"/>
  <c r="T65" i="9"/>
  <c r="AD65" i="9" s="1"/>
  <c r="AE65" i="9" s="1"/>
  <c r="AJ13" i="9" s="1"/>
  <c r="G100" i="9"/>
  <c r="G105" i="9"/>
  <c r="F112" i="9"/>
  <c r="M113" i="9"/>
  <c r="R113" i="9" s="1"/>
  <c r="I7" i="12"/>
  <c r="F7" i="12"/>
  <c r="I15" i="12"/>
  <c r="F15" i="12"/>
  <c r="I23" i="12"/>
  <c r="F23" i="12"/>
  <c r="I31" i="12"/>
  <c r="F31" i="12"/>
  <c r="I39" i="12"/>
  <c r="F39" i="12"/>
  <c r="I47" i="12"/>
  <c r="F47" i="12"/>
  <c r="I55" i="12"/>
  <c r="F55" i="12"/>
  <c r="I63" i="12"/>
  <c r="F63" i="12"/>
  <c r="I71" i="12"/>
  <c r="F71" i="12"/>
  <c r="I79" i="12"/>
  <c r="F79" i="12"/>
  <c r="BA18" i="2"/>
  <c r="BH40" i="2"/>
  <c r="BF59" i="2"/>
  <c r="BH61" i="2"/>
  <c r="BH85" i="2"/>
  <c r="BG88" i="2"/>
  <c r="D8" i="12"/>
  <c r="D16" i="12"/>
  <c r="AA125" i="7"/>
  <c r="F8" i="12"/>
  <c r="I8" i="12"/>
  <c r="F16" i="12"/>
  <c r="I16" i="12"/>
  <c r="F24" i="12"/>
  <c r="I24" i="12"/>
  <c r="F32" i="12"/>
  <c r="I32" i="12"/>
  <c r="F40" i="12"/>
  <c r="I40" i="12"/>
  <c r="F48" i="12"/>
  <c r="I48" i="12"/>
  <c r="F56" i="12"/>
  <c r="I56" i="12"/>
  <c r="F64" i="12"/>
  <c r="I64" i="12"/>
  <c r="F72" i="12"/>
  <c r="I72" i="12"/>
  <c r="F80" i="12"/>
  <c r="I80" i="12"/>
  <c r="BH7" i="2"/>
  <c r="AW12" i="2"/>
  <c r="AY13" i="2"/>
  <c r="BA14" i="2"/>
  <c r="BO11" i="2" s="1"/>
  <c r="AZ15" i="2"/>
  <c r="BC17" i="2"/>
  <c r="BB18" i="2"/>
  <c r="BA20" i="2"/>
  <c r="BC23" i="2"/>
  <c r="BC33" i="2"/>
  <c r="G22" i="4"/>
  <c r="H22" i="4" s="1"/>
  <c r="N32" i="4"/>
  <c r="O32" i="4" s="1"/>
  <c r="N36" i="4"/>
  <c r="O36" i="4" s="1"/>
  <c r="L40" i="4" s="1"/>
  <c r="N38" i="4"/>
  <c r="O38" i="4" s="1"/>
  <c r="L42" i="4" s="1"/>
  <c r="G68" i="4"/>
  <c r="H68" i="4" s="1"/>
  <c r="BB90" i="2"/>
  <c r="N81" i="4"/>
  <c r="O81" i="4" s="1"/>
  <c r="T61" i="9"/>
  <c r="AD61" i="9" s="1"/>
  <c r="AE61" i="9" s="1"/>
  <c r="AJ9" i="9" s="1"/>
  <c r="T66" i="9"/>
  <c r="AD66" i="9" s="1"/>
  <c r="AE66" i="9" s="1"/>
  <c r="AJ14" i="9" s="1"/>
  <c r="AC76" i="9"/>
  <c r="AJ75" i="9" s="1"/>
  <c r="G110" i="9"/>
  <c r="M111" i="9"/>
  <c r="N111" i="9" s="1"/>
  <c r="I9" i="12"/>
  <c r="F9" i="12"/>
  <c r="I17" i="12"/>
  <c r="F17" i="12"/>
  <c r="I25" i="12"/>
  <c r="F25" i="12"/>
  <c r="I33" i="12"/>
  <c r="F33" i="12"/>
  <c r="I41" i="12"/>
  <c r="F41" i="12"/>
  <c r="I49" i="12"/>
  <c r="F49" i="12"/>
  <c r="I57" i="12"/>
  <c r="F57" i="12"/>
  <c r="I65" i="12"/>
  <c r="F65" i="12"/>
  <c r="I73" i="12"/>
  <c r="F73" i="12"/>
  <c r="I81" i="12"/>
  <c r="F81" i="12"/>
  <c r="BO5" i="2"/>
  <c r="BG7" i="2"/>
  <c r="AY11" i="2"/>
  <c r="AX12" i="2"/>
  <c r="BC13" i="2"/>
  <c r="BB14" i="2"/>
  <c r="BC15" i="2"/>
  <c r="BG17" i="2"/>
  <c r="BC18" i="2"/>
  <c r="BC19" i="2"/>
  <c r="BB20" i="2"/>
  <c r="BE22" i="2"/>
  <c r="BG23" i="2"/>
  <c r="N29" i="4"/>
  <c r="O29" i="4" s="1"/>
  <c r="BA49" i="2"/>
  <c r="BY23" i="2" s="1"/>
  <c r="BC53" i="2"/>
  <c r="G45" i="4"/>
  <c r="H45" i="4" s="1"/>
  <c r="BH64" i="2"/>
  <c r="BC74" i="2"/>
  <c r="BG75" i="2"/>
  <c r="BG80" i="2"/>
  <c r="F66" i="8"/>
  <c r="D13" i="12"/>
  <c r="D81" i="12"/>
  <c r="AA120" i="7"/>
  <c r="T73" i="9"/>
  <c r="AD73" i="9" s="1"/>
  <c r="AE73" i="9" s="1"/>
  <c r="AJ21" i="9" s="1"/>
  <c r="G103" i="9"/>
  <c r="M110" i="9"/>
  <c r="R110" i="9" s="1"/>
  <c r="F10" i="12"/>
  <c r="I10" i="12"/>
  <c r="F18" i="12"/>
  <c r="I18" i="12"/>
  <c r="F26" i="12"/>
  <c r="I26" i="12"/>
  <c r="F34" i="12"/>
  <c r="I34" i="12"/>
  <c r="F42" i="12"/>
  <c r="I42" i="12"/>
  <c r="F50" i="12"/>
  <c r="I50" i="12"/>
  <c r="F58" i="12"/>
  <c r="I58" i="12"/>
  <c r="F66" i="12"/>
  <c r="I66" i="12"/>
  <c r="F74" i="12"/>
  <c r="I74" i="12"/>
  <c r="F82" i="12"/>
  <c r="I82" i="12"/>
  <c r="BP5" i="2"/>
  <c r="BA12" i="2"/>
  <c r="BG13" i="2"/>
  <c r="BE14" i="2"/>
  <c r="BP11" i="2" s="1"/>
  <c r="BG15" i="2"/>
  <c r="BE18" i="2"/>
  <c r="BG19" i="2"/>
  <c r="BE20" i="2"/>
  <c r="BF22" i="2"/>
  <c r="BH23" i="2"/>
  <c r="N17" i="4"/>
  <c r="O17" i="4" s="1"/>
  <c r="BB33" i="2"/>
  <c r="BB36" i="2"/>
  <c r="N25" i="4"/>
  <c r="O25" i="4" s="1"/>
  <c r="BB41" i="2"/>
  <c r="U29" i="4"/>
  <c r="V29" i="4" s="1"/>
  <c r="G31" i="4"/>
  <c r="H31" i="4" s="1"/>
  <c r="BB49" i="2"/>
  <c r="G37" i="4"/>
  <c r="H37" i="4" s="1"/>
  <c r="G40" i="4"/>
  <c r="H40" i="4" s="1"/>
  <c r="E40" i="4" s="1"/>
  <c r="N49" i="4"/>
  <c r="O49" i="4" s="1"/>
  <c r="BC67" i="2"/>
  <c r="N65" i="4"/>
  <c r="O65" i="4" s="1"/>
  <c r="U78" i="4"/>
  <c r="V78" i="4" s="1"/>
  <c r="BF104" i="2"/>
  <c r="N3" i="1" s="1"/>
  <c r="F54" i="8"/>
  <c r="C6" i="12"/>
  <c r="C10" i="12"/>
  <c r="T38" i="9"/>
  <c r="T62" i="9"/>
  <c r="AD62" i="9" s="1"/>
  <c r="AE62" i="9" s="1"/>
  <c r="AJ10" i="9" s="1"/>
  <c r="G99" i="9"/>
  <c r="M109" i="9"/>
  <c r="N109" i="9" s="1"/>
  <c r="I11" i="12"/>
  <c r="F11" i="12"/>
  <c r="I19" i="12"/>
  <c r="F19" i="12"/>
  <c r="I27" i="12"/>
  <c r="F27" i="12"/>
  <c r="I35" i="12"/>
  <c r="F35" i="12"/>
  <c r="I43" i="12"/>
  <c r="F43" i="12"/>
  <c r="I51" i="12"/>
  <c r="F51" i="12"/>
  <c r="I59" i="12"/>
  <c r="F59" i="12"/>
  <c r="I67" i="12"/>
  <c r="F67" i="12"/>
  <c r="I75" i="12"/>
  <c r="F75" i="12"/>
  <c r="U17" i="4"/>
  <c r="V17" i="4" s="1"/>
  <c r="BF38" i="2"/>
  <c r="BB46" i="2"/>
  <c r="BA53" i="2"/>
  <c r="BY27" i="2" s="1"/>
  <c r="BG71" i="2"/>
  <c r="F62" i="8"/>
  <c r="F12" i="12"/>
  <c r="I12" i="12"/>
  <c r="F20" i="12"/>
  <c r="I20" i="12"/>
  <c r="F28" i="12"/>
  <c r="I28" i="12"/>
  <c r="F36" i="12"/>
  <c r="I36" i="12"/>
  <c r="F44" i="12"/>
  <c r="I44" i="12"/>
  <c r="F52" i="12"/>
  <c r="I52" i="12"/>
  <c r="F60" i="12"/>
  <c r="I60" i="12"/>
  <c r="F68" i="12"/>
  <c r="I68" i="12"/>
  <c r="F76" i="12"/>
  <c r="I76" i="12"/>
  <c r="AY7" i="2"/>
  <c r="BE12" i="2"/>
  <c r="BH14" i="2"/>
  <c r="AW18" i="2"/>
  <c r="BH18" i="2"/>
  <c r="N20" i="4"/>
  <c r="O20" i="4" s="1"/>
  <c r="G24" i="4"/>
  <c r="H24" i="4" s="1"/>
  <c r="BF53" i="2"/>
  <c r="BB53" i="2"/>
  <c r="BC56" i="2"/>
  <c r="AK69" i="2"/>
  <c r="L44" i="4"/>
  <c r="U73" i="2"/>
  <c r="AK73" i="2"/>
  <c r="N48" i="4"/>
  <c r="O48" i="4" s="1"/>
  <c r="L48" i="4" s="1"/>
  <c r="N51" i="4"/>
  <c r="O51" i="4" s="1"/>
  <c r="BF77" i="2"/>
  <c r="BF78" i="2"/>
  <c r="U77" i="4"/>
  <c r="V77" i="4" s="1"/>
  <c r="BC95" i="2"/>
  <c r="U86" i="4"/>
  <c r="V86" i="4" s="1"/>
  <c r="C11" i="12"/>
  <c r="C15" i="12"/>
  <c r="T14" i="9"/>
  <c r="AD14" i="9" s="1"/>
  <c r="AE14" i="9" s="1"/>
  <c r="AM60" i="9" s="1"/>
  <c r="T22" i="9"/>
  <c r="AD22" i="9" s="1"/>
  <c r="AU53" i="9" s="1"/>
  <c r="AV53" i="9" s="1"/>
  <c r="T34" i="9"/>
  <c r="G106" i="9"/>
  <c r="M115" i="9"/>
  <c r="N115" i="9" s="1"/>
  <c r="I13" i="12"/>
  <c r="F13" i="12"/>
  <c r="I21" i="12"/>
  <c r="F21" i="12"/>
  <c r="I29" i="12"/>
  <c r="F29" i="12"/>
  <c r="I37" i="12"/>
  <c r="F37" i="12"/>
  <c r="I45" i="12"/>
  <c r="F45" i="12"/>
  <c r="I53" i="12"/>
  <c r="F53" i="12"/>
  <c r="I61" i="12"/>
  <c r="F61" i="12"/>
  <c r="I69" i="12"/>
  <c r="F69" i="12"/>
  <c r="I77" i="12"/>
  <c r="F77" i="12"/>
  <c r="AK72" i="2"/>
  <c r="AK71" i="2"/>
  <c r="AK75" i="2"/>
  <c r="BE6" i="2"/>
  <c r="BP7" i="2" s="1"/>
  <c r="AW6" i="2"/>
  <c r="BN7" i="2" s="1"/>
  <c r="BD6" i="2"/>
  <c r="BC6" i="2"/>
  <c r="BB6" i="2"/>
  <c r="BA6" i="2"/>
  <c r="BO7" i="2" s="1"/>
  <c r="BG6" i="2"/>
  <c r="AY6" i="2"/>
  <c r="BF6" i="2"/>
  <c r="BH6" i="2"/>
  <c r="AZ6" i="2"/>
  <c r="AX6" i="2"/>
  <c r="AK70" i="2"/>
  <c r="AK74" i="2"/>
  <c r="BA16" i="2"/>
  <c r="BH16" i="2"/>
  <c r="AZ16" i="2"/>
  <c r="BE16" i="2"/>
  <c r="BG16" i="2"/>
  <c r="AY16" i="2"/>
  <c r="BF16" i="2"/>
  <c r="AX16" i="2"/>
  <c r="AW16" i="2"/>
  <c r="BD16" i="2"/>
  <c r="BC16" i="2"/>
  <c r="BB16" i="2"/>
  <c r="BG37" i="2"/>
  <c r="BH39" i="2"/>
  <c r="BG42" i="2"/>
  <c r="BB43" i="2"/>
  <c r="BF45" i="2"/>
  <c r="BA46" i="2"/>
  <c r="BY20" i="2" s="1"/>
  <c r="BH47" i="2"/>
  <c r="BC48" i="2"/>
  <c r="BH51" i="2"/>
  <c r="BG52" i="2"/>
  <c r="BH57" i="2"/>
  <c r="N70" i="2"/>
  <c r="V70" i="2"/>
  <c r="BB61" i="2"/>
  <c r="BG62" i="2"/>
  <c r="BC64" i="2"/>
  <c r="P65" i="2"/>
  <c r="Q70" i="2" s="1"/>
  <c r="X65" i="2"/>
  <c r="Y70" i="2" s="1"/>
  <c r="AF65" i="2"/>
  <c r="N50" i="4"/>
  <c r="O50" i="4" s="1"/>
  <c r="BG68" i="2"/>
  <c r="BH65" i="2"/>
  <c r="BC68" i="2"/>
  <c r="U54" i="4"/>
  <c r="V54" i="4" s="1"/>
  <c r="BH72" i="2"/>
  <c r="U56" i="4"/>
  <c r="V56" i="4" s="1"/>
  <c r="BH74" i="2"/>
  <c r="U58" i="4"/>
  <c r="V58" i="4" s="1"/>
  <c r="BH76" i="2"/>
  <c r="U60" i="4"/>
  <c r="V60" i="4" s="1"/>
  <c r="BH78" i="2"/>
  <c r="U62" i="4"/>
  <c r="V62" i="4" s="1"/>
  <c r="BC77" i="2"/>
  <c r="BC81" i="2"/>
  <c r="BH80" i="2"/>
  <c r="BC79" i="2"/>
  <c r="BB81" i="2"/>
  <c r="BA107" i="2"/>
  <c r="BY81" i="2" s="1"/>
  <c r="BE5" i="2"/>
  <c r="BD9" i="2"/>
  <c r="BD13" i="2"/>
  <c r="BD17" i="2"/>
  <c r="AX5" i="2"/>
  <c r="BF5" i="2"/>
  <c r="BA7" i="2"/>
  <c r="BC8" i="2"/>
  <c r="AW9" i="2"/>
  <c r="BN8" i="2" s="1"/>
  <c r="BE9" i="2"/>
  <c r="BP8" i="2" s="1"/>
  <c r="BC12" i="2"/>
  <c r="AW13" i="2"/>
  <c r="BN10" i="2" s="1"/>
  <c r="BE13" i="2"/>
  <c r="BP10" i="2" s="1"/>
  <c r="AY14" i="2"/>
  <c r="AL62" i="2" s="1"/>
  <c r="AL73" i="2" s="1"/>
  <c r="BG14" i="2"/>
  <c r="BA15" i="2"/>
  <c r="BO12" i="2" s="1"/>
  <c r="AW17" i="2"/>
  <c r="BE17" i="2"/>
  <c r="AY18" i="2"/>
  <c r="BG18" i="2"/>
  <c r="BA19" i="2"/>
  <c r="BC20" i="2"/>
  <c r="AW21" i="2"/>
  <c r="BE21" i="2"/>
  <c r="AY22" i="2"/>
  <c r="BG22" i="2"/>
  <c r="BA23" i="2"/>
  <c r="N14" i="4"/>
  <c r="O14" i="4" s="1"/>
  <c r="G16" i="4"/>
  <c r="H16" i="4" s="1"/>
  <c r="BB34" i="2"/>
  <c r="BB35" i="2"/>
  <c r="N22" i="4"/>
  <c r="O22" i="4" s="1"/>
  <c r="BH37" i="2"/>
  <c r="U24" i="4"/>
  <c r="V24" i="4" s="1"/>
  <c r="S24" i="4" s="1"/>
  <c r="BF40" i="2"/>
  <c r="N27" i="4"/>
  <c r="O27" i="4" s="1"/>
  <c r="BH42" i="2"/>
  <c r="G30" i="4"/>
  <c r="H30" i="4" s="1"/>
  <c r="BG45" i="2"/>
  <c r="U32" i="4"/>
  <c r="V32" i="4" s="1"/>
  <c r="BF48" i="2"/>
  <c r="U36" i="4"/>
  <c r="V36" i="4" s="1"/>
  <c r="N37" i="4"/>
  <c r="O37" i="4" s="1"/>
  <c r="L41" i="4" s="1"/>
  <c r="BH52" i="2"/>
  <c r="BB54" i="2"/>
  <c r="U40" i="4"/>
  <c r="V40" i="4" s="1"/>
  <c r="BF56" i="2"/>
  <c r="B3" i="1" s="1"/>
  <c r="U42" i="4"/>
  <c r="V42" i="4" s="1"/>
  <c r="G44" i="4"/>
  <c r="H44" i="4" s="1"/>
  <c r="BG59" i="2"/>
  <c r="BC61" i="2"/>
  <c r="N47" i="4"/>
  <c r="O47" i="4" s="1"/>
  <c r="BH62" i="2"/>
  <c r="BA63" i="2"/>
  <c r="BY37" i="2" s="1"/>
  <c r="N75" i="2"/>
  <c r="V75" i="2"/>
  <c r="BF64" i="2"/>
  <c r="D3" i="1" s="1"/>
  <c r="Q65" i="2"/>
  <c r="Q76" i="2" s="1"/>
  <c r="Y65" i="2"/>
  <c r="Z70" i="2" s="1"/>
  <c r="AG65" i="2"/>
  <c r="AG76" i="2" s="1"/>
  <c r="U50" i="4"/>
  <c r="V50" i="4" s="1"/>
  <c r="BH68" i="2"/>
  <c r="BF66" i="2"/>
  <c r="AK68" i="2"/>
  <c r="U61" i="4"/>
  <c r="V61" i="4" s="1"/>
  <c r="BC76" i="2"/>
  <c r="BC80" i="2"/>
  <c r="U83" i="4"/>
  <c r="V83" i="4" s="1"/>
  <c r="BC98" i="2"/>
  <c r="N86" i="4"/>
  <c r="O86" i="4" s="1"/>
  <c r="BB105" i="2"/>
  <c r="BG104" i="2"/>
  <c r="BB101" i="2"/>
  <c r="BF107" i="2"/>
  <c r="AW5" i="2"/>
  <c r="BD21" i="2"/>
  <c r="AY5" i="2"/>
  <c r="BG5" i="2"/>
  <c r="BB7" i="2"/>
  <c r="BD8" i="2"/>
  <c r="AX9" i="2"/>
  <c r="BF9" i="2"/>
  <c r="BB11" i="2"/>
  <c r="BD12" i="2"/>
  <c r="AX13" i="2"/>
  <c r="BF13" i="2"/>
  <c r="BB15" i="2"/>
  <c r="AX17" i="2"/>
  <c r="BF17" i="2"/>
  <c r="BB19" i="2"/>
  <c r="BD20" i="2"/>
  <c r="AX21" i="2"/>
  <c r="BF21" i="2"/>
  <c r="BB23" i="2"/>
  <c r="U14" i="4"/>
  <c r="V14" i="4" s="1"/>
  <c r="N16" i="4"/>
  <c r="O16" i="4" s="1"/>
  <c r="BC34" i="2"/>
  <c r="BC35" i="2"/>
  <c r="BC36" i="2"/>
  <c r="U22" i="4"/>
  <c r="V22" i="4" s="1"/>
  <c r="BC38" i="2"/>
  <c r="G25" i="4"/>
  <c r="H25" i="4" s="1"/>
  <c r="BG40" i="2"/>
  <c r="U27" i="4"/>
  <c r="V27" i="4" s="1"/>
  <c r="BF43" i="2"/>
  <c r="BA44" i="2"/>
  <c r="BY18" i="2" s="1"/>
  <c r="N30" i="4"/>
  <c r="O30" i="4" s="1"/>
  <c r="BH45" i="2"/>
  <c r="BC46" i="2"/>
  <c r="G33" i="4"/>
  <c r="H33" i="4" s="1"/>
  <c r="BG48" i="2"/>
  <c r="BA50" i="2"/>
  <c r="BY24" i="2" s="1"/>
  <c r="BC54" i="2"/>
  <c r="G41" i="4"/>
  <c r="H41" i="4" s="1"/>
  <c r="BG56" i="2"/>
  <c r="BC58" i="2"/>
  <c r="BH59" i="2"/>
  <c r="BA60" i="2"/>
  <c r="BY34" i="2" s="1"/>
  <c r="N72" i="2"/>
  <c r="V72" i="2"/>
  <c r="BF61" i="2"/>
  <c r="U47" i="4"/>
  <c r="V47" i="4" s="1"/>
  <c r="BB63" i="2"/>
  <c r="G49" i="4"/>
  <c r="H49" i="4" s="1"/>
  <c r="BF67" i="2"/>
  <c r="BG64" i="2"/>
  <c r="R65" i="2"/>
  <c r="R76" i="2" s="1"/>
  <c r="Z65" i="2"/>
  <c r="AH65" i="2"/>
  <c r="AI69" i="2" s="1"/>
  <c r="BF69" i="2"/>
  <c r="G51" i="4"/>
  <c r="H51" i="4" s="1"/>
  <c r="E51" i="4" s="1"/>
  <c r="BG66" i="2"/>
  <c r="BC69" i="2"/>
  <c r="BC71" i="2"/>
  <c r="BC73" i="2"/>
  <c r="BC75" i="2"/>
  <c r="BA79" i="2"/>
  <c r="BY53" i="2" s="1"/>
  <c r="G67" i="4"/>
  <c r="H67" i="4" s="1"/>
  <c r="BA86" i="2"/>
  <c r="BY60" i="2" s="1"/>
  <c r="BF85" i="2"/>
  <c r="BA82" i="2"/>
  <c r="BY56" i="2" s="1"/>
  <c r="BC102" i="2"/>
  <c r="N89" i="4"/>
  <c r="O89" i="4" s="1"/>
  <c r="BG107" i="2"/>
  <c r="BB104" i="2"/>
  <c r="BF36" i="2"/>
  <c r="BA39" i="2"/>
  <c r="BY13" i="2" s="1"/>
  <c r="BC41" i="2"/>
  <c r="BG43" i="2"/>
  <c r="BB44" i="2"/>
  <c r="BF46" i="2"/>
  <c r="BA47" i="2"/>
  <c r="BY21" i="2" s="1"/>
  <c r="N33" i="4"/>
  <c r="O33" i="4" s="1"/>
  <c r="BH48" i="2"/>
  <c r="BC49" i="2"/>
  <c r="BB50" i="2"/>
  <c r="BA51" i="2"/>
  <c r="BY25" i="2" s="1"/>
  <c r="BG53" i="2"/>
  <c r="BF54" i="2"/>
  <c r="BA55" i="2"/>
  <c r="BY29" i="2" s="1"/>
  <c r="BH56" i="2"/>
  <c r="BA57" i="2"/>
  <c r="BY31" i="2" s="1"/>
  <c r="N69" i="2"/>
  <c r="V69" i="2"/>
  <c r="BF58" i="2"/>
  <c r="BB60" i="2"/>
  <c r="R73" i="2"/>
  <c r="AH73" i="2"/>
  <c r="BC63" i="2"/>
  <c r="S65" i="2"/>
  <c r="AA65" i="2"/>
  <c r="AB69" i="2" s="1"/>
  <c r="AI65" i="2"/>
  <c r="AJ71" i="2" s="1"/>
  <c r="BH66" i="2"/>
  <c r="BG67" i="2"/>
  <c r="BG69" i="2"/>
  <c r="BH77" i="2"/>
  <c r="BH79" i="2"/>
  <c r="U75" i="4"/>
  <c r="V75" i="4" s="1"/>
  <c r="BC90" i="2"/>
  <c r="N78" i="4"/>
  <c r="O78" i="4" s="1"/>
  <c r="BB93" i="2"/>
  <c r="G81" i="4"/>
  <c r="H81" i="4" s="1"/>
  <c r="BA96" i="2"/>
  <c r="BY70" i="2" s="1"/>
  <c r="BH5" i="2"/>
  <c r="BA5" i="2"/>
  <c r="BD7" i="2"/>
  <c r="AZ9" i="2"/>
  <c r="BH9" i="2"/>
  <c r="BD11" i="2"/>
  <c r="AZ13" i="2"/>
  <c r="BH13" i="2"/>
  <c r="BD15" i="2"/>
  <c r="AZ17" i="2"/>
  <c r="BH17" i="2"/>
  <c r="BD19" i="2"/>
  <c r="AZ21" i="2"/>
  <c r="BH21" i="2"/>
  <c r="BD23" i="2"/>
  <c r="G15" i="4"/>
  <c r="H15" i="4" s="1"/>
  <c r="G19" i="4"/>
  <c r="H19" i="4" s="1"/>
  <c r="G20" i="4"/>
  <c r="H20" i="4" s="1"/>
  <c r="BG36" i="2"/>
  <c r="BA37" i="2"/>
  <c r="BY11" i="2" s="1"/>
  <c r="G23" i="4"/>
  <c r="H23" i="4" s="1"/>
  <c r="BG38" i="2"/>
  <c r="BB39" i="2"/>
  <c r="U25" i="4"/>
  <c r="V25" i="4" s="1"/>
  <c r="BF41" i="2"/>
  <c r="BA42" i="2"/>
  <c r="BY16" i="2" s="1"/>
  <c r="N28" i="4"/>
  <c r="O28" i="4" s="1"/>
  <c r="BH43" i="2"/>
  <c r="BC44" i="2"/>
  <c r="BG46" i="2"/>
  <c r="BB47" i="2"/>
  <c r="U33" i="4"/>
  <c r="V33" i="4" s="1"/>
  <c r="BF49" i="2"/>
  <c r="BC50" i="2"/>
  <c r="BB51" i="2"/>
  <c r="BA52" i="2"/>
  <c r="BY26" i="2" s="1"/>
  <c r="BH53" i="2"/>
  <c r="G39" i="4"/>
  <c r="H39" i="4" s="1"/>
  <c r="BG54" i="2"/>
  <c r="BB55" i="2"/>
  <c r="BB57" i="2"/>
  <c r="BG58" i="2"/>
  <c r="AH70" i="2"/>
  <c r="BC60" i="2"/>
  <c r="AA73" i="2"/>
  <c r="BA62" i="2"/>
  <c r="BY36" i="2" s="1"/>
  <c r="N74" i="2"/>
  <c r="V74" i="2"/>
  <c r="BF63" i="2"/>
  <c r="AB65" i="2"/>
  <c r="AB76" i="2" s="1"/>
  <c r="BB65" i="2"/>
  <c r="U51" i="4"/>
  <c r="V51" i="4" s="1"/>
  <c r="BH67" i="2"/>
  <c r="U53" i="4"/>
  <c r="V53" i="4" s="1"/>
  <c r="BH69" i="2"/>
  <c r="U55" i="4"/>
  <c r="V55" i="4" s="1"/>
  <c r="BH71" i="2"/>
  <c r="U57" i="4"/>
  <c r="V57" i="4" s="1"/>
  <c r="BH73" i="2"/>
  <c r="U59" i="4"/>
  <c r="V59" i="4" s="1"/>
  <c r="BH75" i="2"/>
  <c r="U67" i="4"/>
  <c r="V67" i="4" s="1"/>
  <c r="BC82" i="2"/>
  <c r="BF83" i="2"/>
  <c r="BC94" i="2"/>
  <c r="BH101" i="2"/>
  <c r="AZ5" i="2"/>
  <c r="BB5" i="2"/>
  <c r="AW7" i="2"/>
  <c r="BE7" i="2"/>
  <c r="AY8" i="2"/>
  <c r="BG8" i="2"/>
  <c r="BA9" i="2"/>
  <c r="BO8" i="2" s="1"/>
  <c r="AW11" i="2"/>
  <c r="BE11" i="2"/>
  <c r="AY12" i="2"/>
  <c r="BA13" i="2"/>
  <c r="BO10" i="2" s="1"/>
  <c r="BC14" i="2"/>
  <c r="AW15" i="2"/>
  <c r="BN12" i="2" s="1"/>
  <c r="BE15" i="2"/>
  <c r="BP12" i="2" s="1"/>
  <c r="BA17" i="2"/>
  <c r="AW19" i="2"/>
  <c r="BE19" i="2"/>
  <c r="AY20" i="2"/>
  <c r="BG20" i="2"/>
  <c r="BA21" i="2"/>
  <c r="AW23" i="2"/>
  <c r="BE23" i="2"/>
  <c r="N15" i="4"/>
  <c r="O15" i="4" s="1"/>
  <c r="U18" i="4"/>
  <c r="V18" i="4" s="1"/>
  <c r="N21" i="4"/>
  <c r="O21" i="4" s="1"/>
  <c r="BH36" i="2"/>
  <c r="BB37" i="2"/>
  <c r="N23" i="4"/>
  <c r="O23" i="4" s="1"/>
  <c r="BH38" i="2"/>
  <c r="BC39" i="2"/>
  <c r="G26" i="4"/>
  <c r="H26" i="4" s="1"/>
  <c r="BG41" i="2"/>
  <c r="BB42" i="2"/>
  <c r="U28" i="4"/>
  <c r="V28" i="4" s="1"/>
  <c r="BF44" i="2"/>
  <c r="BA45" i="2"/>
  <c r="BY19" i="2" s="1"/>
  <c r="N31" i="4"/>
  <c r="O31" i="4" s="1"/>
  <c r="BH46" i="2"/>
  <c r="BC47" i="2"/>
  <c r="G34" i="4"/>
  <c r="H34" i="4" s="1"/>
  <c r="BG49" i="2"/>
  <c r="BF50" i="2"/>
  <c r="BC51" i="2"/>
  <c r="BB52" i="2"/>
  <c r="U38" i="4"/>
  <c r="V38" i="4" s="1"/>
  <c r="S38" i="4" s="1"/>
  <c r="N39" i="4"/>
  <c r="O39" i="4" s="1"/>
  <c r="BH54" i="2"/>
  <c r="BC55" i="2"/>
  <c r="BC57" i="2"/>
  <c r="N43" i="4"/>
  <c r="O43" i="4" s="1"/>
  <c r="BH58" i="2"/>
  <c r="BA59" i="2"/>
  <c r="BY33" i="2" s="1"/>
  <c r="N71" i="2"/>
  <c r="V71" i="2"/>
  <c r="BF60" i="2"/>
  <c r="C3" i="1" s="1"/>
  <c r="U46" i="4"/>
  <c r="V46" i="4" s="1"/>
  <c r="T73" i="2"/>
  <c r="AB73" i="2"/>
  <c r="BB62" i="2"/>
  <c r="G48" i="4"/>
  <c r="H48" i="4" s="1"/>
  <c r="BG63" i="2"/>
  <c r="R75" i="2"/>
  <c r="AC65" i="2"/>
  <c r="AD73" i="2" s="1"/>
  <c r="BC65" i="2"/>
  <c r="G52" i="4"/>
  <c r="H52" i="4" s="1"/>
  <c r="BF70" i="2"/>
  <c r="G65" i="4"/>
  <c r="H65" i="4" s="1"/>
  <c r="BA80" i="2"/>
  <c r="BY54" i="2" s="1"/>
  <c r="N70" i="4"/>
  <c r="O70" i="4" s="1"/>
  <c r="BB85" i="2"/>
  <c r="G73" i="4"/>
  <c r="H73" i="4" s="1"/>
  <c r="BA88" i="2"/>
  <c r="BY62" i="2" s="1"/>
  <c r="BB97" i="2"/>
  <c r="F135" i="5"/>
  <c r="M86" i="5" s="1"/>
  <c r="AF84" i="5"/>
  <c r="AE84" i="5"/>
  <c r="BC5" i="2"/>
  <c r="AX7" i="2"/>
  <c r="AZ8" i="2"/>
  <c r="AL10" i="2"/>
  <c r="AX11" i="2"/>
  <c r="AZ12" i="2"/>
  <c r="AX15" i="2"/>
  <c r="AX19" i="2"/>
  <c r="AZ20" i="2"/>
  <c r="AX23" i="2"/>
  <c r="U15" i="4"/>
  <c r="V15" i="4" s="1"/>
  <c r="S19" i="4" s="1"/>
  <c r="G17" i="4"/>
  <c r="H17" i="4" s="1"/>
  <c r="E21" i="4" s="1"/>
  <c r="BC37" i="2"/>
  <c r="U23" i="4"/>
  <c r="V23" i="4" s="1"/>
  <c r="S23" i="4" s="1"/>
  <c r="BF39" i="2"/>
  <c r="BA40" i="2"/>
  <c r="BY14" i="2" s="1"/>
  <c r="N26" i="4"/>
  <c r="O26" i="4" s="1"/>
  <c r="BH41" i="2"/>
  <c r="BC42" i="2"/>
  <c r="G29" i="4"/>
  <c r="H29" i="4" s="1"/>
  <c r="BG44" i="2"/>
  <c r="BB45" i="2"/>
  <c r="U31" i="4"/>
  <c r="V31" i="4" s="1"/>
  <c r="BF47" i="2"/>
  <c r="BA48" i="2"/>
  <c r="BY22" i="2" s="1"/>
  <c r="N34" i="4"/>
  <c r="O34" i="4" s="1"/>
  <c r="BH49" i="2"/>
  <c r="G35" i="4"/>
  <c r="H35" i="4" s="1"/>
  <c r="BG50" i="2"/>
  <c r="BF51" i="2"/>
  <c r="BC52" i="2"/>
  <c r="U39" i="4"/>
  <c r="V39" i="4" s="1"/>
  <c r="BF55" i="2"/>
  <c r="BA56" i="2"/>
  <c r="BY30" i="2" s="1"/>
  <c r="N68" i="2"/>
  <c r="V68" i="2"/>
  <c r="AD68" i="2"/>
  <c r="BF57" i="2"/>
  <c r="U43" i="4"/>
  <c r="V43" i="4" s="1"/>
  <c r="BB59" i="2"/>
  <c r="BG60" i="2"/>
  <c r="R72" i="2"/>
  <c r="AH72" i="2"/>
  <c r="BC62" i="2"/>
  <c r="BH63" i="2"/>
  <c r="AA75" i="2"/>
  <c r="BA64" i="2"/>
  <c r="BY38" i="2" s="1"/>
  <c r="N65" i="2"/>
  <c r="N76" i="2" s="1"/>
  <c r="V65" i="2"/>
  <c r="V76" i="2" s="1"/>
  <c r="AD65" i="2"/>
  <c r="AE68" i="2" s="1"/>
  <c r="BF65" i="2"/>
  <c r="BA66" i="2"/>
  <c r="BY40" i="2" s="1"/>
  <c r="N52" i="4"/>
  <c r="O52" i="4" s="1"/>
  <c r="BB67" i="2"/>
  <c r="BG70" i="2"/>
  <c r="BA68" i="2"/>
  <c r="BY42" i="2" s="1"/>
  <c r="G54" i="4"/>
  <c r="H54" i="4" s="1"/>
  <c r="BA69" i="2"/>
  <c r="BY43" i="2" s="1"/>
  <c r="BF72" i="2"/>
  <c r="F3" i="1" s="1"/>
  <c r="BA70" i="2"/>
  <c r="BY44" i="2" s="1"/>
  <c r="G56" i="4"/>
  <c r="H56" i="4" s="1"/>
  <c r="BA71" i="2"/>
  <c r="BY45" i="2" s="1"/>
  <c r="BF74" i="2"/>
  <c r="G58" i="4"/>
  <c r="H58" i="4" s="1"/>
  <c r="BA73" i="2"/>
  <c r="BY47" i="2" s="1"/>
  <c r="BF76" i="2"/>
  <c r="G3" i="1" s="1"/>
  <c r="G60" i="4"/>
  <c r="H60" i="4" s="1"/>
  <c r="BA75" i="2"/>
  <c r="BY49" i="2" s="1"/>
  <c r="BA77" i="2"/>
  <c r="BY51" i="2" s="1"/>
  <c r="BC86" i="2"/>
  <c r="BH93" i="2"/>
  <c r="BA100" i="2"/>
  <c r="BY74" i="2" s="1"/>
  <c r="AY30" i="9"/>
  <c r="G90" i="4"/>
  <c r="H90" i="4" s="1"/>
  <c r="BF106" i="2"/>
  <c r="BF108" i="2"/>
  <c r="O3" i="1" s="1"/>
  <c r="BA105" i="2"/>
  <c r="BY79" i="2" s="1"/>
  <c r="BA33" i="2"/>
  <c r="BY7" i="2" s="1"/>
  <c r="AN84" i="5"/>
  <c r="AL84" i="5"/>
  <c r="BF37" i="2"/>
  <c r="BG39" i="2"/>
  <c r="BF42" i="2"/>
  <c r="BA43" i="2"/>
  <c r="BY17" i="2" s="1"/>
  <c r="BH44" i="2"/>
  <c r="BC45" i="2"/>
  <c r="BG47" i="2"/>
  <c r="BB48" i="2"/>
  <c r="BH50" i="2"/>
  <c r="BG51" i="2"/>
  <c r="BF52" i="2"/>
  <c r="BG55" i="2"/>
  <c r="E42" i="4"/>
  <c r="BG57" i="2"/>
  <c r="R69" i="2"/>
  <c r="AH69" i="2"/>
  <c r="BC59" i="2"/>
  <c r="BH60" i="2"/>
  <c r="BA61" i="2"/>
  <c r="BY35" i="2" s="1"/>
  <c r="N73" i="2"/>
  <c r="V73" i="2"/>
  <c r="BF62" i="2"/>
  <c r="T75" i="2"/>
  <c r="AB75" i="2"/>
  <c r="AJ75" i="2"/>
  <c r="BB64" i="2"/>
  <c r="O65" i="2"/>
  <c r="O76" i="2" s="1"/>
  <c r="W65" i="2"/>
  <c r="AE65" i="2"/>
  <c r="G50" i="4"/>
  <c r="H50" i="4" s="1"/>
  <c r="E50" i="4" s="1"/>
  <c r="BF68" i="2"/>
  <c r="E3" i="1" s="1"/>
  <c r="BG65" i="2"/>
  <c r="BB66" i="2"/>
  <c r="U52" i="4"/>
  <c r="V52" i="4" s="1"/>
  <c r="BH70" i="2"/>
  <c r="BB68" i="2"/>
  <c r="N54" i="4"/>
  <c r="O54" i="4" s="1"/>
  <c r="L54" i="4" s="1"/>
  <c r="BB69" i="2"/>
  <c r="BG72" i="2"/>
  <c r="BB70" i="2"/>
  <c r="N56" i="4"/>
  <c r="O56" i="4" s="1"/>
  <c r="BB71" i="2"/>
  <c r="BG74" i="2"/>
  <c r="N58" i="4"/>
  <c r="O58" i="4" s="1"/>
  <c r="BB73" i="2"/>
  <c r="BG76" i="2"/>
  <c r="N60" i="4"/>
  <c r="O60" i="4" s="1"/>
  <c r="BG77" i="2"/>
  <c r="BB75" i="2"/>
  <c r="BG78" i="2"/>
  <c r="N62" i="4"/>
  <c r="O62" i="4" s="1"/>
  <c r="BB77" i="2"/>
  <c r="N64" i="4"/>
  <c r="O64" i="4" s="1"/>
  <c r="BB83" i="2"/>
  <c r="BB79" i="2"/>
  <c r="BG83" i="2"/>
  <c r="BB84" i="2"/>
  <c r="BF86" i="2"/>
  <c r="BA87" i="2"/>
  <c r="BY61" i="2" s="1"/>
  <c r="BH88" i="2"/>
  <c r="BC89" i="2"/>
  <c r="BG91" i="2"/>
  <c r="BB92" i="2"/>
  <c r="BF94" i="2"/>
  <c r="BA95" i="2"/>
  <c r="BY69" i="2" s="1"/>
  <c r="BH96" i="2"/>
  <c r="BC97" i="2"/>
  <c r="BG99" i="2"/>
  <c r="BB100" i="2"/>
  <c r="BF102" i="2"/>
  <c r="BA103" i="2"/>
  <c r="BY77" i="2" s="1"/>
  <c r="G63" i="4"/>
  <c r="H63" i="4" s="1"/>
  <c r="U65" i="4"/>
  <c r="V65" i="4" s="1"/>
  <c r="S65" i="4" s="1"/>
  <c r="BF81" i="2"/>
  <c r="N68" i="4"/>
  <c r="O68" i="4" s="1"/>
  <c r="BH83" i="2"/>
  <c r="BC84" i="2"/>
  <c r="G71" i="4"/>
  <c r="H71" i="4" s="1"/>
  <c r="BG86" i="2"/>
  <c r="BB87" i="2"/>
  <c r="U73" i="4"/>
  <c r="V73" i="4" s="1"/>
  <c r="BF89" i="2"/>
  <c r="BA90" i="2"/>
  <c r="BY64" i="2" s="1"/>
  <c r="N76" i="4"/>
  <c r="O76" i="4" s="1"/>
  <c r="BH91" i="2"/>
  <c r="BC92" i="2"/>
  <c r="G79" i="4"/>
  <c r="H79" i="4" s="1"/>
  <c r="E79" i="4" s="1"/>
  <c r="BG94" i="2"/>
  <c r="BB95" i="2"/>
  <c r="U81" i="4"/>
  <c r="V81" i="4" s="1"/>
  <c r="BF97" i="2"/>
  <c r="BA98" i="2"/>
  <c r="BY72" i="2" s="1"/>
  <c r="N84" i="4"/>
  <c r="O84" i="4" s="1"/>
  <c r="BH99" i="2"/>
  <c r="BC100" i="2"/>
  <c r="G87" i="4"/>
  <c r="H87" i="4" s="1"/>
  <c r="BA106" i="2"/>
  <c r="BY80" i="2" s="1"/>
  <c r="BF105" i="2"/>
  <c r="BG102" i="2"/>
  <c r="BB103" i="2"/>
  <c r="BA30" i="9"/>
  <c r="U90" i="4"/>
  <c r="V90" i="4" s="1"/>
  <c r="BC107" i="2"/>
  <c r="N63" i="4"/>
  <c r="O63" i="4" s="1"/>
  <c r="G66" i="4"/>
  <c r="H66" i="4" s="1"/>
  <c r="BG81" i="2"/>
  <c r="U68" i="4"/>
  <c r="V68" i="4" s="1"/>
  <c r="BF84" i="2"/>
  <c r="I3" i="1" s="1"/>
  <c r="N71" i="4"/>
  <c r="O71" i="4" s="1"/>
  <c r="BH86" i="2"/>
  <c r="G74" i="4"/>
  <c r="H74" i="4" s="1"/>
  <c r="BG89" i="2"/>
  <c r="U76" i="4"/>
  <c r="V76" i="4" s="1"/>
  <c r="BF92" i="2"/>
  <c r="K3" i="1" s="1"/>
  <c r="N79" i="4"/>
  <c r="O79" i="4" s="1"/>
  <c r="BH94" i="2"/>
  <c r="G82" i="4"/>
  <c r="H82" i="4" s="1"/>
  <c r="BG97" i="2"/>
  <c r="U84" i="4"/>
  <c r="V84" i="4" s="1"/>
  <c r="BF100" i="2"/>
  <c r="M3" i="1" s="1"/>
  <c r="BA101" i="2"/>
  <c r="BY75" i="2" s="1"/>
  <c r="N87" i="4"/>
  <c r="O87" i="4" s="1"/>
  <c r="BH102" i="2"/>
  <c r="BC106" i="2"/>
  <c r="G53" i="4"/>
  <c r="H53" i="4" s="1"/>
  <c r="G55" i="4"/>
  <c r="H55" i="4" s="1"/>
  <c r="G57" i="4"/>
  <c r="H57" i="4" s="1"/>
  <c r="G59" i="4"/>
  <c r="H59" i="4" s="1"/>
  <c r="G61" i="4"/>
  <c r="H61" i="4" s="1"/>
  <c r="U63" i="4"/>
  <c r="V63" i="4" s="1"/>
  <c r="BF79" i="2"/>
  <c r="N66" i="4"/>
  <c r="O66" i="4" s="1"/>
  <c r="BH81" i="2"/>
  <c r="G69" i="4"/>
  <c r="H69" i="4" s="1"/>
  <c r="BG84" i="2"/>
  <c r="U71" i="4"/>
  <c r="V71" i="4" s="1"/>
  <c r="BF87" i="2"/>
  <c r="N74" i="4"/>
  <c r="O74" i="4" s="1"/>
  <c r="BH89" i="2"/>
  <c r="G77" i="4"/>
  <c r="H77" i="4" s="1"/>
  <c r="BG92" i="2"/>
  <c r="U79" i="4"/>
  <c r="V79" i="4" s="1"/>
  <c r="BF95" i="2"/>
  <c r="N82" i="4"/>
  <c r="O82" i="4" s="1"/>
  <c r="BH97" i="2"/>
  <c r="G85" i="4"/>
  <c r="H85" i="4" s="1"/>
  <c r="BG100" i="2"/>
  <c r="U87" i="4"/>
  <c r="V87" i="4" s="1"/>
  <c r="BH105" i="2"/>
  <c r="BF103" i="2"/>
  <c r="BB108" i="2"/>
  <c r="N53" i="4"/>
  <c r="O53" i="4" s="1"/>
  <c r="N55" i="4"/>
  <c r="O55" i="4" s="1"/>
  <c r="N57" i="4"/>
  <c r="O57" i="4" s="1"/>
  <c r="N59" i="4"/>
  <c r="O59" i="4" s="1"/>
  <c r="N61" i="4"/>
  <c r="O61" i="4" s="1"/>
  <c r="G64" i="4"/>
  <c r="H64" i="4" s="1"/>
  <c r="BG79" i="2"/>
  <c r="BB80" i="2"/>
  <c r="U66" i="4"/>
  <c r="V66" i="4" s="1"/>
  <c r="S66" i="4" s="1"/>
  <c r="BF82" i="2"/>
  <c r="BA83" i="2"/>
  <c r="BY57" i="2" s="1"/>
  <c r="N69" i="4"/>
  <c r="O69" i="4" s="1"/>
  <c r="BH84" i="2"/>
  <c r="BC85" i="2"/>
  <c r="G72" i="4"/>
  <c r="H72" i="4" s="1"/>
  <c r="BG87" i="2"/>
  <c r="BB88" i="2"/>
  <c r="U74" i="4"/>
  <c r="V74" i="4" s="1"/>
  <c r="S74" i="4" s="1"/>
  <c r="BF90" i="2"/>
  <c r="BA91" i="2"/>
  <c r="BY65" i="2" s="1"/>
  <c r="N77" i="4"/>
  <c r="O77" i="4" s="1"/>
  <c r="BH92" i="2"/>
  <c r="BC93" i="2"/>
  <c r="G80" i="4"/>
  <c r="H80" i="4" s="1"/>
  <c r="BG95" i="2"/>
  <c r="BB96" i="2"/>
  <c r="U82" i="4"/>
  <c r="V82" i="4" s="1"/>
  <c r="BF98" i="2"/>
  <c r="BA99" i="2"/>
  <c r="BY73" i="2" s="1"/>
  <c r="N85" i="4"/>
  <c r="O85" i="4" s="1"/>
  <c r="BH100" i="2"/>
  <c r="BC101" i="2"/>
  <c r="G88" i="4"/>
  <c r="H88" i="4" s="1"/>
  <c r="E88" i="4" s="1"/>
  <c r="BG103" i="2"/>
  <c r="BB106" i="2"/>
  <c r="BH87" i="2"/>
  <c r="BC88" i="2"/>
  <c r="BG90" i="2"/>
  <c r="BB91" i="2"/>
  <c r="BF93" i="2"/>
  <c r="BA94" i="2"/>
  <c r="BY68" i="2" s="1"/>
  <c r="N80" i="4"/>
  <c r="O80" i="4" s="1"/>
  <c r="BH95" i="2"/>
  <c r="BC96" i="2"/>
  <c r="G83" i="4"/>
  <c r="H83" i="4" s="1"/>
  <c r="BG98" i="2"/>
  <c r="BB99" i="2"/>
  <c r="U85" i="4"/>
  <c r="V85" i="4" s="1"/>
  <c r="BH103" i="2"/>
  <c r="BF101" i="2"/>
  <c r="BA102" i="2"/>
  <c r="BY76" i="2" s="1"/>
  <c r="N88" i="4"/>
  <c r="O88" i="4" s="1"/>
  <c r="BG106" i="2"/>
  <c r="BH104" i="2"/>
  <c r="BC105" i="2"/>
  <c r="BH108" i="2"/>
  <c r="BF71" i="2"/>
  <c r="BF73" i="2"/>
  <c r="BF75" i="2"/>
  <c r="G62" i="4"/>
  <c r="H62" i="4" s="1"/>
  <c r="U64" i="4"/>
  <c r="V64" i="4" s="1"/>
  <c r="BF80" i="2"/>
  <c r="H3" i="1" s="1"/>
  <c r="BA81" i="2"/>
  <c r="BY55" i="2" s="1"/>
  <c r="N67" i="4"/>
  <c r="O67" i="4" s="1"/>
  <c r="BH82" i="2"/>
  <c r="BC83" i="2"/>
  <c r="G70" i="4"/>
  <c r="H70" i="4" s="1"/>
  <c r="BG85" i="2"/>
  <c r="BB86" i="2"/>
  <c r="U72" i="4"/>
  <c r="V72" i="4" s="1"/>
  <c r="BF88" i="2"/>
  <c r="J3" i="1" s="1"/>
  <c r="BA89" i="2"/>
  <c r="BY63" i="2" s="1"/>
  <c r="N75" i="4"/>
  <c r="O75" i="4" s="1"/>
  <c r="BH90" i="2"/>
  <c r="BC91" i="2"/>
  <c r="G78" i="4"/>
  <c r="H78" i="4" s="1"/>
  <c r="BG93" i="2"/>
  <c r="BB94" i="2"/>
  <c r="U80" i="4"/>
  <c r="V80" i="4" s="1"/>
  <c r="BF96" i="2"/>
  <c r="L3" i="1" s="1"/>
  <c r="BA97" i="2"/>
  <c r="BY71" i="2" s="1"/>
  <c r="N83" i="4"/>
  <c r="O83" i="4" s="1"/>
  <c r="BH98" i="2"/>
  <c r="BC99" i="2"/>
  <c r="G86" i="4"/>
  <c r="H86" i="4" s="1"/>
  <c r="BG101" i="2"/>
  <c r="BB102" i="2"/>
  <c r="U88" i="4"/>
  <c r="V88" i="4" s="1"/>
  <c r="BH106" i="2"/>
  <c r="G89" i="4"/>
  <c r="H89" i="4" s="1"/>
  <c r="BA108" i="2"/>
  <c r="BY82" i="2" s="1"/>
  <c r="BA104" i="2"/>
  <c r="BY78" i="2" s="1"/>
  <c r="BG105" i="2"/>
  <c r="BH107" i="2"/>
  <c r="BC108" i="2"/>
  <c r="N90" i="4"/>
  <c r="O90" i="4" s="1"/>
  <c r="AZ30" i="9"/>
  <c r="BG108" i="2"/>
  <c r="BC104" i="2"/>
  <c r="BB107" i="2"/>
  <c r="AA123" i="7"/>
  <c r="AA126" i="7"/>
  <c r="AE82" i="4"/>
  <c r="AG82" i="4" s="1"/>
  <c r="AE116" i="7"/>
  <c r="AA121" i="7"/>
  <c r="AD83" i="4"/>
  <c r="AD116" i="7"/>
  <c r="J92" i="4"/>
  <c r="AA117" i="7"/>
  <c r="AA122" i="7"/>
  <c r="AF116" i="7"/>
  <c r="G107" i="9"/>
  <c r="F107" i="9"/>
  <c r="G115" i="9"/>
  <c r="F115" i="9"/>
  <c r="D10" i="12"/>
  <c r="D15" i="12"/>
  <c r="D20" i="12"/>
  <c r="D24" i="12"/>
  <c r="D28" i="12"/>
  <c r="D32" i="12"/>
  <c r="D36" i="12"/>
  <c r="D40" i="12"/>
  <c r="D44" i="12"/>
  <c r="D48" i="12"/>
  <c r="D52" i="12"/>
  <c r="D56" i="12"/>
  <c r="D60" i="12"/>
  <c r="D64" i="12"/>
  <c r="D68" i="12"/>
  <c r="D72" i="12"/>
  <c r="D76" i="12"/>
  <c r="D80" i="12"/>
  <c r="AE16" i="9"/>
  <c r="AM62" i="9" s="1"/>
  <c r="AU47" i="9"/>
  <c r="AV47" i="9" s="1"/>
  <c r="G104" i="9"/>
  <c r="F104" i="9"/>
  <c r="C8" i="12"/>
  <c r="C18" i="12"/>
  <c r="C21" i="12"/>
  <c r="C25" i="12"/>
  <c r="C29" i="12"/>
  <c r="C33" i="12"/>
  <c r="C37" i="12"/>
  <c r="C41" i="12"/>
  <c r="C49" i="12"/>
  <c r="C53" i="12"/>
  <c r="C57" i="12"/>
  <c r="C61" i="12"/>
  <c r="C65" i="12"/>
  <c r="C69" i="12"/>
  <c r="C73" i="12"/>
  <c r="C81" i="12"/>
  <c r="T36" i="9"/>
  <c r="AU37" i="9"/>
  <c r="AV37" i="9" s="1"/>
  <c r="M106" i="9"/>
  <c r="G113" i="9"/>
  <c r="F113" i="9"/>
  <c r="M114" i="9"/>
  <c r="D21" i="12"/>
  <c r="D25" i="12"/>
  <c r="D29" i="12"/>
  <c r="D33" i="12"/>
  <c r="D37" i="12"/>
  <c r="D41" i="12"/>
  <c r="D45" i="12"/>
  <c r="D49" i="12"/>
  <c r="D53" i="12"/>
  <c r="D57" i="12"/>
  <c r="D61" i="12"/>
  <c r="D65" i="12"/>
  <c r="D69" i="12"/>
  <c r="D73" i="12"/>
  <c r="D77" i="12"/>
  <c r="AE12" i="9"/>
  <c r="AM58" i="9" s="1"/>
  <c r="AU43" i="9"/>
  <c r="AV43" i="9" s="1"/>
  <c r="C22" i="12"/>
  <c r="C26" i="12"/>
  <c r="C30" i="12"/>
  <c r="C34" i="12"/>
  <c r="C38" i="12"/>
  <c r="C42" i="12"/>
  <c r="C46" i="12"/>
  <c r="C50" i="12"/>
  <c r="C54" i="12"/>
  <c r="C58" i="12"/>
  <c r="C62" i="12"/>
  <c r="C66" i="12"/>
  <c r="C70" i="12"/>
  <c r="C74" i="12"/>
  <c r="C78" i="12"/>
  <c r="C82" i="12"/>
  <c r="G111" i="9"/>
  <c r="F111" i="9"/>
  <c r="R112" i="9"/>
  <c r="N112" i="9"/>
  <c r="B86" i="12"/>
  <c r="B84" i="12"/>
  <c r="B83" i="12"/>
  <c r="B85" i="12"/>
  <c r="AU39" i="9"/>
  <c r="AV39" i="9" s="1"/>
  <c r="AE13" i="9"/>
  <c r="AM59" i="9" s="1"/>
  <c r="R111" i="9"/>
  <c r="C7" i="12"/>
  <c r="C9" i="12"/>
  <c r="C12" i="12"/>
  <c r="C14" i="12"/>
  <c r="C17" i="12"/>
  <c r="C19" i="12"/>
  <c r="C23" i="12"/>
  <c r="C27" i="12"/>
  <c r="C31" i="12"/>
  <c r="C35" i="12"/>
  <c r="C39" i="12"/>
  <c r="C43" i="12"/>
  <c r="C47" i="12"/>
  <c r="C51" i="12"/>
  <c r="C55" i="12"/>
  <c r="C59" i="12"/>
  <c r="C63" i="12"/>
  <c r="C67" i="12"/>
  <c r="C71" i="12"/>
  <c r="C75" i="12"/>
  <c r="C79" i="12"/>
  <c r="AE11" i="9"/>
  <c r="AM57" i="9" s="1"/>
  <c r="AE22" i="9"/>
  <c r="AC24" i="9"/>
  <c r="AJ73" i="9" s="1"/>
  <c r="G109" i="9"/>
  <c r="F109" i="9"/>
  <c r="D7" i="12"/>
  <c r="D9" i="12"/>
  <c r="D12" i="12"/>
  <c r="D14" i="12"/>
  <c r="D17" i="12"/>
  <c r="D19" i="12"/>
  <c r="D23" i="12"/>
  <c r="D27" i="12"/>
  <c r="D31" i="12"/>
  <c r="D35" i="12"/>
  <c r="D39" i="12"/>
  <c r="D43" i="12"/>
  <c r="D47" i="12"/>
  <c r="D51" i="12"/>
  <c r="D55" i="12"/>
  <c r="D59" i="12"/>
  <c r="D63" i="12"/>
  <c r="D67" i="12"/>
  <c r="D71" i="12"/>
  <c r="D75" i="12"/>
  <c r="D79" i="12"/>
  <c r="F103" i="9"/>
  <c r="F100" i="9"/>
  <c r="F106" i="9"/>
  <c r="F108" i="9"/>
  <c r="F110" i="9"/>
  <c r="G45" i="12" l="1"/>
  <c r="C93" i="4"/>
  <c r="Q92" i="4"/>
  <c r="AA83" i="7"/>
  <c r="J81" i="7"/>
  <c r="AA84" i="7" s="1"/>
  <c r="G81" i="7"/>
  <c r="Z84" i="7" s="1"/>
  <c r="C92" i="4"/>
  <c r="Y83" i="7"/>
  <c r="L18" i="4"/>
  <c r="L45" i="4"/>
  <c r="L46" i="4"/>
  <c r="N107" i="9"/>
  <c r="L22" i="4"/>
  <c r="BY85" i="2"/>
  <c r="CA85" i="2"/>
  <c r="BZ85" i="2"/>
  <c r="S45" i="4"/>
  <c r="E46" i="4"/>
  <c r="O6" i="1"/>
  <c r="AA85" i="5"/>
  <c r="Z85" i="5"/>
  <c r="Y85" i="5"/>
  <c r="G13" i="12"/>
  <c r="R108" i="9"/>
  <c r="T75" i="9"/>
  <c r="AD75" i="9" s="1"/>
  <c r="AE75" i="9" s="1"/>
  <c r="AJ23" i="9" s="1"/>
  <c r="AD35" i="9"/>
  <c r="AE7" i="9"/>
  <c r="AM53" i="9" s="1"/>
  <c r="AU41" i="9"/>
  <c r="AV41" i="9" s="1"/>
  <c r="AE15" i="9"/>
  <c r="AM61" i="9" s="1"/>
  <c r="AU48" i="9"/>
  <c r="AV48" i="9" s="1"/>
  <c r="R109" i="9"/>
  <c r="AU40" i="9"/>
  <c r="AV40" i="9" s="1"/>
  <c r="T23" i="9"/>
  <c r="AD23" i="9" s="1"/>
  <c r="AE23" i="9" s="1"/>
  <c r="AE19" i="9"/>
  <c r="K10" i="1" s="1"/>
  <c r="N10" i="1"/>
  <c r="AM68" i="9"/>
  <c r="AU49" i="9"/>
  <c r="AV49" i="9" s="1"/>
  <c r="O11" i="1"/>
  <c r="AN69" i="9"/>
  <c r="AH6" i="9"/>
  <c r="AM52" i="9"/>
  <c r="AD33" i="9"/>
  <c r="AH53" i="9"/>
  <c r="L10" i="1"/>
  <c r="AM66" i="9"/>
  <c r="AD48" i="9"/>
  <c r="AH68" i="9"/>
  <c r="AD45" i="9"/>
  <c r="AH65" i="9"/>
  <c r="AD37" i="9"/>
  <c r="AH57" i="9"/>
  <c r="AD46" i="9"/>
  <c r="AH66" i="9"/>
  <c r="AU51" i="9"/>
  <c r="AV51" i="9" s="1"/>
  <c r="AD38" i="9"/>
  <c r="AH58" i="9"/>
  <c r="AD47" i="9"/>
  <c r="AH67" i="9"/>
  <c r="AD43" i="9"/>
  <c r="AH63" i="9"/>
  <c r="AD42" i="9"/>
  <c r="AH62" i="9"/>
  <c r="AD36" i="9"/>
  <c r="AH56" i="9"/>
  <c r="AD34" i="9"/>
  <c r="AH54" i="9"/>
  <c r="AD32" i="9"/>
  <c r="AH52" i="9"/>
  <c r="AH9" i="9"/>
  <c r="AM55" i="9"/>
  <c r="AD44" i="9"/>
  <c r="AH64" i="9"/>
  <c r="AD41" i="9"/>
  <c r="AH61" i="9"/>
  <c r="AE35" i="9"/>
  <c r="AI9" i="9" s="1"/>
  <c r="AJ55" i="9"/>
  <c r="AD39" i="9"/>
  <c r="AH59" i="9"/>
  <c r="AH8" i="9"/>
  <c r="AM54" i="9"/>
  <c r="BP38" i="2"/>
  <c r="BQ38" i="2"/>
  <c r="L50" i="4"/>
  <c r="E32" i="4"/>
  <c r="L72" i="4"/>
  <c r="S28" i="4"/>
  <c r="S34" i="4"/>
  <c r="L28" i="4"/>
  <c r="L49" i="4"/>
  <c r="L88" i="4"/>
  <c r="L83" i="4"/>
  <c r="S73" i="4"/>
  <c r="S41" i="4"/>
  <c r="L90" i="4"/>
  <c r="E36" i="4"/>
  <c r="L34" i="4"/>
  <c r="E72" i="4"/>
  <c r="S90" i="4"/>
  <c r="L31" i="4"/>
  <c r="E64" i="4"/>
  <c r="E53" i="4"/>
  <c r="Z69" i="2"/>
  <c r="Z68" i="2"/>
  <c r="U72" i="2"/>
  <c r="G77" i="12"/>
  <c r="AU45" i="9"/>
  <c r="AV45" i="9" s="1"/>
  <c r="L77" i="4"/>
  <c r="E77" i="4"/>
  <c r="L76" i="4"/>
  <c r="W76" i="2"/>
  <c r="Z72" i="2"/>
  <c r="AJ73" i="2"/>
  <c r="AI73" i="2"/>
  <c r="S33" i="4"/>
  <c r="S25" i="4"/>
  <c r="Z73" i="2"/>
  <c r="E28" i="4"/>
  <c r="U76" i="2"/>
  <c r="T49" i="9"/>
  <c r="S82" i="4"/>
  <c r="E85" i="4"/>
  <c r="L74" i="4"/>
  <c r="S63" i="4"/>
  <c r="S81" i="4"/>
  <c r="AI75" i="2"/>
  <c r="L26" i="4"/>
  <c r="AH75" i="2"/>
  <c r="Z76" i="2"/>
  <c r="BA11" i="2"/>
  <c r="AZ11" i="2"/>
  <c r="L20" i="4"/>
  <c r="U74" i="2"/>
  <c r="U75" i="2"/>
  <c r="AE21" i="9"/>
  <c r="Z75" i="2"/>
  <c r="S80" i="4"/>
  <c r="U68" i="2"/>
  <c r="U69" i="2"/>
  <c r="S49" i="4"/>
  <c r="S77" i="4"/>
  <c r="S75" i="2"/>
  <c r="S60" i="4"/>
  <c r="L36" i="4"/>
  <c r="U70" i="2"/>
  <c r="BC11" i="2"/>
  <c r="BO26" i="2"/>
  <c r="BG10" i="2"/>
  <c r="BG24" i="2" s="1"/>
  <c r="AV111" i="2" s="1"/>
  <c r="AW25" i="2"/>
  <c r="AL57" i="2"/>
  <c r="AL68" i="2" s="1"/>
  <c r="BO15" i="2"/>
  <c r="BF11" i="2"/>
  <c r="BO27" i="2"/>
  <c r="BH11" i="2"/>
  <c r="S53" i="4"/>
  <c r="E24" i="4"/>
  <c r="E25" i="4"/>
  <c r="S30" i="4"/>
  <c r="S26" i="4"/>
  <c r="S46" i="4"/>
  <c r="S18" i="4"/>
  <c r="L33" i="4"/>
  <c r="S21" i="4"/>
  <c r="E80" i="4"/>
  <c r="L39" i="4"/>
  <c r="L85" i="4"/>
  <c r="AE76" i="2"/>
  <c r="BP15" i="2"/>
  <c r="BP6" i="2"/>
  <c r="BN14" i="2"/>
  <c r="L80" i="4"/>
  <c r="L35" i="4"/>
  <c r="L23" i="4"/>
  <c r="R68" i="2"/>
  <c r="BP14" i="2"/>
  <c r="BN6" i="2"/>
  <c r="BP13" i="2"/>
  <c r="E22" i="4"/>
  <c r="BN15" i="2"/>
  <c r="S85" i="4"/>
  <c r="AC76" i="2"/>
  <c r="R70" i="2"/>
  <c r="S76" i="2"/>
  <c r="T71" i="2"/>
  <c r="E45" i="4"/>
  <c r="Y76" i="2"/>
  <c r="E47" i="4"/>
  <c r="BO6" i="2"/>
  <c r="BO14" i="2"/>
  <c r="B85" i="5"/>
  <c r="S39" i="4"/>
  <c r="BN13" i="2"/>
  <c r="BO13" i="2"/>
  <c r="S64" i="4"/>
  <c r="L19" i="4"/>
  <c r="S73" i="2"/>
  <c r="S40" i="4"/>
  <c r="L82" i="4"/>
  <c r="S71" i="4"/>
  <c r="S44" i="4"/>
  <c r="E78" i="4"/>
  <c r="S79" i="4"/>
  <c r="E55" i="4"/>
  <c r="L52" i="4"/>
  <c r="E34" i="4"/>
  <c r="E70" i="4"/>
  <c r="S57" i="4"/>
  <c r="E44" i="4"/>
  <c r="L65" i="4"/>
  <c r="E89" i="4"/>
  <c r="S69" i="4"/>
  <c r="L69" i="4"/>
  <c r="E49" i="4"/>
  <c r="L55" i="4"/>
  <c r="L53" i="4"/>
  <c r="E35" i="4"/>
  <c r="E29" i="4"/>
  <c r="E71" i="4"/>
  <c r="S48" i="4"/>
  <c r="E69" i="4"/>
  <c r="L51" i="4"/>
  <c r="AH16" i="9"/>
  <c r="H10" i="1"/>
  <c r="L64" i="4"/>
  <c r="AH14" i="9"/>
  <c r="F10" i="1"/>
  <c r="AH18" i="9"/>
  <c r="J10" i="1"/>
  <c r="AH10" i="9"/>
  <c r="B10" i="1"/>
  <c r="L67" i="4"/>
  <c r="AH15" i="9"/>
  <c r="G10" i="1"/>
  <c r="AH11" i="9"/>
  <c r="C10" i="1"/>
  <c r="S31" i="4"/>
  <c r="E31" i="4"/>
  <c r="AH17" i="9"/>
  <c r="I10" i="1"/>
  <c r="E58" i="4"/>
  <c r="AH13" i="9"/>
  <c r="E10" i="1"/>
  <c r="AH12" i="9"/>
  <c r="D10" i="1"/>
  <c r="E48" i="4"/>
  <c r="N113" i="9"/>
  <c r="N110" i="9"/>
  <c r="R115" i="9"/>
  <c r="L75" i="4"/>
  <c r="S87" i="4"/>
  <c r="E41" i="4"/>
  <c r="S88" i="4"/>
  <c r="E56" i="4"/>
  <c r="L57" i="4"/>
  <c r="S52" i="4"/>
  <c r="L21" i="4"/>
  <c r="E83" i="4"/>
  <c r="E59" i="4"/>
  <c r="S51" i="4"/>
  <c r="E20" i="4"/>
  <c r="E37" i="4"/>
  <c r="E62" i="4"/>
  <c r="E75" i="4"/>
  <c r="E26" i="4"/>
  <c r="M90" i="5"/>
  <c r="B95" i="5"/>
  <c r="B94" i="5"/>
  <c r="M94" i="5"/>
  <c r="M84" i="5"/>
  <c r="M96" i="5"/>
  <c r="B86" i="5"/>
  <c r="M85" i="5"/>
  <c r="B96" i="5"/>
  <c r="B84" i="5"/>
  <c r="M95" i="5"/>
  <c r="B91" i="5"/>
  <c r="M91" i="5"/>
  <c r="J63" i="12"/>
  <c r="G63" i="12"/>
  <c r="J31" i="12"/>
  <c r="G31" i="12"/>
  <c r="G7" i="12"/>
  <c r="J7" i="12"/>
  <c r="G82" i="12"/>
  <c r="J82" i="12"/>
  <c r="J50" i="12"/>
  <c r="G50" i="12"/>
  <c r="J65" i="12"/>
  <c r="G65" i="12"/>
  <c r="J29" i="12"/>
  <c r="G29" i="12"/>
  <c r="X74" i="2"/>
  <c r="G56" i="12"/>
  <c r="J56" i="12"/>
  <c r="J24" i="12"/>
  <c r="G24" i="12"/>
  <c r="L24" i="4"/>
  <c r="J59" i="12"/>
  <c r="G59" i="12"/>
  <c r="J27" i="12"/>
  <c r="G27" i="12"/>
  <c r="F85" i="12"/>
  <c r="I85" i="12"/>
  <c r="G78" i="12"/>
  <c r="J78" i="12"/>
  <c r="J46" i="12"/>
  <c r="G46" i="12"/>
  <c r="J61" i="12"/>
  <c r="G61" i="12"/>
  <c r="J25" i="12"/>
  <c r="G25" i="12"/>
  <c r="G52" i="12"/>
  <c r="J52" i="12"/>
  <c r="G20" i="12"/>
  <c r="J20" i="12"/>
  <c r="J55" i="12"/>
  <c r="G55" i="12"/>
  <c r="J23" i="12"/>
  <c r="G23" i="12"/>
  <c r="I83" i="12"/>
  <c r="F83" i="12"/>
  <c r="J74" i="12"/>
  <c r="G74" i="12"/>
  <c r="J42" i="12"/>
  <c r="G42" i="12"/>
  <c r="J57" i="12"/>
  <c r="G57" i="12"/>
  <c r="J21" i="12"/>
  <c r="G21" i="12"/>
  <c r="J15" i="12"/>
  <c r="G15" i="12"/>
  <c r="J80" i="12"/>
  <c r="G80" i="12"/>
  <c r="J48" i="12"/>
  <c r="G48" i="12"/>
  <c r="J16" i="12"/>
  <c r="G16" i="12"/>
  <c r="AH20" i="9"/>
  <c r="J51" i="12"/>
  <c r="G51" i="12"/>
  <c r="J19" i="12"/>
  <c r="G19" i="12"/>
  <c r="I84" i="12"/>
  <c r="F84" i="12"/>
  <c r="J70" i="12"/>
  <c r="G70" i="12"/>
  <c r="J38" i="12"/>
  <c r="G38" i="12"/>
  <c r="J53" i="12"/>
  <c r="G53" i="12"/>
  <c r="J18" i="12"/>
  <c r="G18" i="12"/>
  <c r="L62" i="4"/>
  <c r="G11" i="12"/>
  <c r="J11" i="12"/>
  <c r="J10" i="12"/>
  <c r="G10" i="12"/>
  <c r="J76" i="12"/>
  <c r="G76" i="12"/>
  <c r="G44" i="12"/>
  <c r="J44" i="12"/>
  <c r="J79" i="12"/>
  <c r="G79" i="12"/>
  <c r="J47" i="12"/>
  <c r="G47" i="12"/>
  <c r="J17" i="12"/>
  <c r="G17" i="12"/>
  <c r="I86" i="12"/>
  <c r="F86" i="12"/>
  <c r="J66" i="12"/>
  <c r="G66" i="12"/>
  <c r="J34" i="12"/>
  <c r="G34" i="12"/>
  <c r="J49" i="12"/>
  <c r="G49" i="12"/>
  <c r="J8" i="12"/>
  <c r="G8" i="12"/>
  <c r="S72" i="4"/>
  <c r="E52" i="4"/>
  <c r="S55" i="4"/>
  <c r="G6" i="12"/>
  <c r="J6" i="12"/>
  <c r="G72" i="12"/>
  <c r="J72" i="12"/>
  <c r="J40" i="12"/>
  <c r="G40" i="12"/>
  <c r="J75" i="12"/>
  <c r="G75" i="12"/>
  <c r="J43" i="12"/>
  <c r="G43" i="12"/>
  <c r="G14" i="12"/>
  <c r="J14" i="12"/>
  <c r="G62" i="12"/>
  <c r="J62" i="12"/>
  <c r="J30" i="12"/>
  <c r="G30" i="12"/>
  <c r="J81" i="12"/>
  <c r="G81" i="12"/>
  <c r="J41" i="12"/>
  <c r="G41" i="12"/>
  <c r="E86" i="4"/>
  <c r="AL64" i="2"/>
  <c r="AL75" i="2" s="1"/>
  <c r="G68" i="12"/>
  <c r="J68" i="12"/>
  <c r="G36" i="12"/>
  <c r="J36" i="12"/>
  <c r="AH22" i="9"/>
  <c r="J71" i="12"/>
  <c r="G71" i="12"/>
  <c r="J39" i="12"/>
  <c r="G39" i="12"/>
  <c r="J12" i="12"/>
  <c r="G12" i="12"/>
  <c r="J58" i="12"/>
  <c r="G58" i="12"/>
  <c r="G26" i="12"/>
  <c r="J26" i="12"/>
  <c r="J73" i="12"/>
  <c r="G73" i="12"/>
  <c r="J37" i="12"/>
  <c r="G37" i="12"/>
  <c r="E57" i="4"/>
  <c r="S89" i="4"/>
  <c r="Q68" i="2"/>
  <c r="L29" i="4"/>
  <c r="J64" i="12"/>
  <c r="G64" i="12"/>
  <c r="J32" i="12"/>
  <c r="G32" i="12"/>
  <c r="J67" i="12"/>
  <c r="G67" i="12"/>
  <c r="J35" i="12"/>
  <c r="G35" i="12"/>
  <c r="G9" i="12"/>
  <c r="J9" i="12"/>
  <c r="J54" i="12"/>
  <c r="G54" i="12"/>
  <c r="J22" i="12"/>
  <c r="G22" i="12"/>
  <c r="J69" i="12"/>
  <c r="G69" i="12"/>
  <c r="J33" i="12"/>
  <c r="G33" i="12"/>
  <c r="AG116" i="7"/>
  <c r="W68" i="2"/>
  <c r="AD76" i="2"/>
  <c r="AI76" i="2"/>
  <c r="S62" i="4"/>
  <c r="J60" i="12"/>
  <c r="G60" i="12"/>
  <c r="J28" i="12"/>
  <c r="G28" i="12"/>
  <c r="S70" i="4"/>
  <c r="E73" i="4"/>
  <c r="O74" i="2"/>
  <c r="E39" i="4"/>
  <c r="AD72" i="2"/>
  <c r="AF70" i="2"/>
  <c r="L30" i="4"/>
  <c r="AL58" i="2"/>
  <c r="AE70" i="2"/>
  <c r="E30" i="4"/>
  <c r="AF76" i="2"/>
  <c r="S69" i="2"/>
  <c r="AF75" i="2"/>
  <c r="W75" i="2"/>
  <c r="AE71" i="2"/>
  <c r="T74" i="2"/>
  <c r="AC75" i="2"/>
  <c r="Q69" i="2"/>
  <c r="Q74" i="2"/>
  <c r="AI68" i="2"/>
  <c r="AG75" i="2"/>
  <c r="E61" i="4"/>
  <c r="L79" i="4"/>
  <c r="S68" i="4"/>
  <c r="E84" i="4"/>
  <c r="P74" i="2"/>
  <c r="S43" i="4"/>
  <c r="AL61" i="2"/>
  <c r="AL72" i="2" s="1"/>
  <c r="E81" i="4"/>
  <c r="L89" i="4"/>
  <c r="X70" i="2"/>
  <c r="L47" i="4"/>
  <c r="W70" i="2"/>
  <c r="S54" i="4"/>
  <c r="X76" i="2"/>
  <c r="S29" i="4"/>
  <c r="X75" i="2"/>
  <c r="O75" i="2"/>
  <c r="W71" i="2"/>
  <c r="AJ70" i="2"/>
  <c r="AC71" i="2"/>
  <c r="AE73" i="2"/>
  <c r="S68" i="2"/>
  <c r="Y75" i="2"/>
  <c r="AE83" i="4"/>
  <c r="AG83" i="4" s="1"/>
  <c r="AE92" i="4"/>
  <c r="AE93" i="4" s="1"/>
  <c r="AE94" i="4" s="1"/>
  <c r="L87" i="4"/>
  <c r="L84" i="4"/>
  <c r="E76" i="4"/>
  <c r="L56" i="4"/>
  <c r="L70" i="4"/>
  <c r="L38" i="4"/>
  <c r="E23" i="4"/>
  <c r="AB71" i="2"/>
  <c r="P70" i="2"/>
  <c r="S37" i="4"/>
  <c r="S61" i="4"/>
  <c r="O70" i="2"/>
  <c r="L27" i="4"/>
  <c r="P76" i="2"/>
  <c r="P75" i="2"/>
  <c r="X73" i="2"/>
  <c r="O71" i="2"/>
  <c r="AB70" i="2"/>
  <c r="AI74" i="2"/>
  <c r="X69" i="2"/>
  <c r="W73" i="2"/>
  <c r="AE69" i="2"/>
  <c r="AJ72" i="2"/>
  <c r="Q75" i="2"/>
  <c r="R114" i="9"/>
  <c r="N114" i="9"/>
  <c r="S76" i="4"/>
  <c r="E66" i="4"/>
  <c r="E68" i="4"/>
  <c r="C95" i="5"/>
  <c r="N94" i="5"/>
  <c r="C86" i="5"/>
  <c r="N85" i="5"/>
  <c r="C90" i="5"/>
  <c r="N89" i="5"/>
  <c r="C94" i="5"/>
  <c r="C85" i="5"/>
  <c r="C89" i="5"/>
  <c r="N96" i="5"/>
  <c r="N91" i="5"/>
  <c r="N84" i="5"/>
  <c r="C96" i="5"/>
  <c r="N95" i="5"/>
  <c r="N86" i="5"/>
  <c r="C91" i="5"/>
  <c r="N90" i="5"/>
  <c r="C84" i="5"/>
  <c r="AL63" i="2"/>
  <c r="AL74" i="2" s="1"/>
  <c r="L78" i="4"/>
  <c r="S27" i="4"/>
  <c r="AH71" i="2"/>
  <c r="AJ69" i="2"/>
  <c r="L37" i="4"/>
  <c r="AJ68" i="2"/>
  <c r="AD70" i="2"/>
  <c r="AF68" i="2"/>
  <c r="S35" i="4"/>
  <c r="AF71" i="2"/>
  <c r="AC74" i="2"/>
  <c r="T70" i="2"/>
  <c r="AA74" i="2"/>
  <c r="AI70" i="2"/>
  <c r="AF73" i="2"/>
  <c r="O73" i="2"/>
  <c r="W69" i="2"/>
  <c r="AB72" i="2"/>
  <c r="AC73" i="2"/>
  <c r="AI72" i="2"/>
  <c r="AU54" i="9"/>
  <c r="AV54" i="9" s="1"/>
  <c r="L63" i="4"/>
  <c r="L68" i="4"/>
  <c r="L81" i="4"/>
  <c r="L60" i="4"/>
  <c r="E65" i="4"/>
  <c r="L43" i="4"/>
  <c r="AD74" i="2"/>
  <c r="AF72" i="2"/>
  <c r="E43" i="4"/>
  <c r="L25" i="4"/>
  <c r="AI71" i="2"/>
  <c r="AH68" i="2"/>
  <c r="AD75" i="2"/>
  <c r="Z71" i="2"/>
  <c r="S36" i="4"/>
  <c r="T68" i="2"/>
  <c r="AH74" i="2"/>
  <c r="X68" i="2"/>
  <c r="E27" i="4"/>
  <c r="X71" i="2"/>
  <c r="AC70" i="2"/>
  <c r="S74" i="2"/>
  <c r="AA70" i="2"/>
  <c r="AF69" i="2"/>
  <c r="O69" i="2"/>
  <c r="T72" i="2"/>
  <c r="AC69" i="2"/>
  <c r="AA72" i="2"/>
  <c r="J93" i="4"/>
  <c r="S84" i="4"/>
  <c r="E74" i="4"/>
  <c r="L73" i="4"/>
  <c r="O68" i="2"/>
  <c r="E90" i="4"/>
  <c r="E60" i="4"/>
  <c r="B90" i="5"/>
  <c r="M89" i="5"/>
  <c r="B89" i="5"/>
  <c r="S67" i="4"/>
  <c r="X72" i="2"/>
  <c r="S75" i="4"/>
  <c r="AA76" i="2"/>
  <c r="AE72" i="2"/>
  <c r="AA71" i="2"/>
  <c r="E33" i="4"/>
  <c r="L86" i="4"/>
  <c r="R71" i="2"/>
  <c r="T69" i="2"/>
  <c r="S58" i="4"/>
  <c r="Z74" i="2"/>
  <c r="P68" i="2"/>
  <c r="P71" i="2"/>
  <c r="AG72" i="2"/>
  <c r="AG73" i="2"/>
  <c r="S70" i="2"/>
  <c r="P69" i="2"/>
  <c r="AC72" i="2"/>
  <c r="AC68" i="2"/>
  <c r="AJ76" i="2"/>
  <c r="AA68" i="2"/>
  <c r="S72" i="2"/>
  <c r="R106" i="9"/>
  <c r="N106" i="9"/>
  <c r="L61" i="4"/>
  <c r="L66" i="4"/>
  <c r="S86" i="4"/>
  <c r="AE74" i="2"/>
  <c r="P72" i="2"/>
  <c r="E19" i="4"/>
  <c r="W72" i="2"/>
  <c r="AD69" i="2"/>
  <c r="E67" i="4"/>
  <c r="S47" i="4"/>
  <c r="S71" i="2"/>
  <c r="S42" i="4"/>
  <c r="S32" i="4"/>
  <c r="R74" i="2"/>
  <c r="L32" i="4"/>
  <c r="Y72" i="2"/>
  <c r="AG68" i="2"/>
  <c r="AJ74" i="2"/>
  <c r="P73" i="2"/>
  <c r="Y73" i="2"/>
  <c r="AG69" i="2"/>
  <c r="AG74" i="2"/>
  <c r="AB68" i="2"/>
  <c r="AG71" i="2"/>
  <c r="Q93" i="4"/>
  <c r="L59" i="4"/>
  <c r="E82" i="4"/>
  <c r="L71" i="4"/>
  <c r="E87" i="4"/>
  <c r="E63" i="4"/>
  <c r="S78" i="4"/>
  <c r="L58" i="4"/>
  <c r="E54" i="4"/>
  <c r="AF74" i="2"/>
  <c r="BE10" i="2"/>
  <c r="BD10" i="2"/>
  <c r="BD24" i="2" s="1"/>
  <c r="AS112" i="2" s="1"/>
  <c r="BC10" i="2"/>
  <c r="BC24" i="2" s="1"/>
  <c r="AS111" i="2" s="1"/>
  <c r="BA10" i="2"/>
  <c r="BB10" i="2"/>
  <c r="BB24" i="2" s="1"/>
  <c r="AS110" i="2" s="1"/>
  <c r="BH10" i="2"/>
  <c r="BH24" i="2" s="1"/>
  <c r="AV112" i="2" s="1"/>
  <c r="AZ10" i="2"/>
  <c r="AZ24" i="2" s="1"/>
  <c r="AP112" i="2" s="1"/>
  <c r="BF10" i="2"/>
  <c r="BF24" i="2" s="1"/>
  <c r="AV110" i="2" s="1"/>
  <c r="AX10" i="2"/>
  <c r="AX24" i="2" s="1"/>
  <c r="AP110" i="2" s="1"/>
  <c r="AY10" i="2"/>
  <c r="AY24" i="2" s="1"/>
  <c r="AP111" i="2" s="1"/>
  <c r="AW10" i="2"/>
  <c r="W74" i="2"/>
  <c r="AD71" i="2"/>
  <c r="S59" i="4"/>
  <c r="O72" i="2"/>
  <c r="E38" i="4"/>
  <c r="AH76" i="2"/>
  <c r="S22" i="4"/>
  <c r="S83" i="4"/>
  <c r="S50" i="4"/>
  <c r="AL59" i="2"/>
  <c r="AL70" i="2" s="1"/>
  <c r="S56" i="4"/>
  <c r="AA69" i="2"/>
  <c r="AE75" i="2"/>
  <c r="Q72" i="2"/>
  <c r="Y68" i="2"/>
  <c r="AB74" i="2"/>
  <c r="Q73" i="2"/>
  <c r="Y69" i="2"/>
  <c r="Y74" i="2"/>
  <c r="AG70" i="2"/>
  <c r="Q71" i="2"/>
  <c r="T76" i="2"/>
  <c r="Y71" i="2"/>
  <c r="AG84" i="4" l="1"/>
  <c r="AG85" i="4" s="1"/>
  <c r="AH7" i="9"/>
  <c r="AH19" i="9"/>
  <c r="AM65" i="9"/>
  <c r="M10" i="1"/>
  <c r="AM67" i="9"/>
  <c r="AJ65" i="9"/>
  <c r="AE45" i="9"/>
  <c r="AI19" i="9" s="1"/>
  <c r="AE33" i="9"/>
  <c r="AI7" i="9" s="1"/>
  <c r="AJ53" i="9"/>
  <c r="O10" i="1"/>
  <c r="AM69" i="9"/>
  <c r="AE39" i="9"/>
  <c r="AI13" i="9" s="1"/>
  <c r="AJ59" i="9"/>
  <c r="AJ64" i="9"/>
  <c r="AE44" i="9"/>
  <c r="AI18" i="9" s="1"/>
  <c r="AE36" i="9"/>
  <c r="AI10" i="9" s="1"/>
  <c r="AJ56" i="9"/>
  <c r="AE38" i="9"/>
  <c r="AI12" i="9" s="1"/>
  <c r="AJ58" i="9"/>
  <c r="AJ68" i="9"/>
  <c r="AE48" i="9"/>
  <c r="AI22" i="9" s="1"/>
  <c r="AJ62" i="9"/>
  <c r="AE42" i="9"/>
  <c r="AI16" i="9" s="1"/>
  <c r="AJ66" i="9"/>
  <c r="AE46" i="9"/>
  <c r="AI20" i="9" s="1"/>
  <c r="AE32" i="9"/>
  <c r="AI6" i="9" s="1"/>
  <c r="AJ52" i="9"/>
  <c r="AJ63" i="9"/>
  <c r="AE43" i="9"/>
  <c r="AI17" i="9" s="1"/>
  <c r="AJ57" i="9"/>
  <c r="AE37" i="9"/>
  <c r="AI11" i="9" s="1"/>
  <c r="AH21" i="9"/>
  <c r="AD49" i="9"/>
  <c r="AH69" i="9"/>
  <c r="AJ61" i="9"/>
  <c r="AE41" i="9"/>
  <c r="AI15" i="9" s="1"/>
  <c r="AE34" i="9"/>
  <c r="AI8" i="9" s="1"/>
  <c r="AJ54" i="9"/>
  <c r="AE47" i="9"/>
  <c r="AI21" i="9" s="1"/>
  <c r="AJ67" i="9"/>
  <c r="AW24" i="2"/>
  <c r="BN9" i="2"/>
  <c r="BA24" i="2"/>
  <c r="BO9" i="2"/>
  <c r="BE24" i="2"/>
  <c r="BP9" i="2"/>
  <c r="S91" i="5"/>
  <c r="N118" i="9"/>
  <c r="S86" i="5"/>
  <c r="S85" i="5"/>
  <c r="T93" i="5"/>
  <c r="S96" i="5"/>
  <c r="T88" i="5"/>
  <c r="S84" i="5"/>
  <c r="S93" i="5"/>
  <c r="T83" i="5"/>
  <c r="D83" i="12" s="1"/>
  <c r="T95" i="5"/>
  <c r="AH23" i="9"/>
  <c r="T94" i="5"/>
  <c r="T85" i="5"/>
  <c r="T96" i="5"/>
  <c r="T86" i="5"/>
  <c r="R118" i="9"/>
  <c r="AT111" i="2"/>
  <c r="AU111" i="2" s="1"/>
  <c r="BB111" i="2" s="1"/>
  <c r="BZ88" i="2" s="1"/>
  <c r="AQ110" i="2"/>
  <c r="AR110" i="2" s="1"/>
  <c r="AW111" i="2"/>
  <c r="AX111" i="2" s="1"/>
  <c r="BC111" i="2" s="1"/>
  <c r="CA88" i="2" s="1"/>
  <c r="AW110" i="2"/>
  <c r="AX110" i="2" s="1"/>
  <c r="BC110" i="2" s="1"/>
  <c r="CA87" i="2" s="1"/>
  <c r="AT112" i="2"/>
  <c r="AU112" i="2" s="1"/>
  <c r="BB112" i="2" s="1"/>
  <c r="BZ89" i="2" s="1"/>
  <c r="AQ111" i="2"/>
  <c r="AR111" i="2" s="1"/>
  <c r="AQ112" i="2"/>
  <c r="AR112" i="2" s="1"/>
  <c r="AW112" i="2"/>
  <c r="AX112" i="2" s="1"/>
  <c r="BC112" i="2" s="1"/>
  <c r="CA89" i="2" s="1"/>
  <c r="T84" i="5"/>
  <c r="T89" i="5"/>
  <c r="S89" i="5"/>
  <c r="S83" i="5"/>
  <c r="S95" i="5"/>
  <c r="S94" i="5"/>
  <c r="T90" i="5"/>
  <c r="S90" i="5"/>
  <c r="S88" i="5"/>
  <c r="T91" i="5"/>
  <c r="AL69" i="2"/>
  <c r="AT110" i="2"/>
  <c r="AU110" i="2" s="1"/>
  <c r="BB110" i="2" s="1"/>
  <c r="BZ87" i="2" s="1"/>
  <c r="AL60" i="2"/>
  <c r="AL71" i="2" s="1"/>
  <c r="AE49" i="9" l="1"/>
  <c r="AI23" i="9" s="1"/>
  <c r="AJ69" i="9"/>
  <c r="AW26" i="2"/>
  <c r="AV25" i="2" s="1"/>
  <c r="BN16" i="2"/>
  <c r="D76" i="9"/>
  <c r="BP16" i="2"/>
  <c r="BB109" i="2"/>
  <c r="BO16" i="2"/>
  <c r="D24" i="9"/>
  <c r="V88" i="5"/>
  <c r="Z86" i="5" s="1"/>
  <c r="J83" i="12"/>
  <c r="J86" i="12"/>
  <c r="K86" i="12" s="1"/>
  <c r="G86" i="12"/>
  <c r="H86" i="12" s="1"/>
  <c r="G85" i="12"/>
  <c r="H85" i="12" s="1"/>
  <c r="U90" i="5" s="1"/>
  <c r="G84" i="12"/>
  <c r="V89" i="5" s="1"/>
  <c r="Z87" i="5" s="1"/>
  <c r="G83" i="12"/>
  <c r="J84" i="12"/>
  <c r="J85" i="12"/>
  <c r="K85" i="12" s="1"/>
  <c r="U95" i="5" s="1"/>
  <c r="BA112" i="2"/>
  <c r="BA111" i="2"/>
  <c r="BG112" i="2"/>
  <c r="N91" i="4"/>
  <c r="BG110" i="2"/>
  <c r="S76" i="10" s="1"/>
  <c r="N93" i="4"/>
  <c r="BG111" i="2"/>
  <c r="S77" i="10" s="1"/>
  <c r="BA110" i="2"/>
  <c r="BY87" i="2" s="1"/>
  <c r="D85" i="12"/>
  <c r="E85" i="12" s="1"/>
  <c r="U85" i="5" s="1"/>
  <c r="D84" i="12"/>
  <c r="AL65" i="2"/>
  <c r="AL76" i="2" s="1"/>
  <c r="D86" i="12"/>
  <c r="E86" i="12" s="1"/>
  <c r="C86" i="12"/>
  <c r="C84" i="12"/>
  <c r="C83" i="12"/>
  <c r="C85" i="12"/>
  <c r="W85" i="3" l="1"/>
  <c r="BZ86" i="2"/>
  <c r="Q3" i="1"/>
  <c r="BZ92" i="2"/>
  <c r="I87" i="3"/>
  <c r="BY89" i="2"/>
  <c r="I86" i="3"/>
  <c r="BY88" i="2"/>
  <c r="N94" i="4"/>
  <c r="I85" i="3"/>
  <c r="N92" i="4"/>
  <c r="BG109" i="2"/>
  <c r="S75" i="10" s="1"/>
  <c r="V94" i="5"/>
  <c r="AA87" i="5" s="1"/>
  <c r="V95" i="5"/>
  <c r="AA88" i="5" s="1"/>
  <c r="D50" i="9"/>
  <c r="V83" i="5"/>
  <c r="B28" i="3"/>
  <c r="C28" i="3" s="1"/>
  <c r="D28" i="3" s="1"/>
  <c r="C116" i="9"/>
  <c r="V90" i="5"/>
  <c r="Z88" i="5" s="1"/>
  <c r="Q15" i="1"/>
  <c r="U91" i="5"/>
  <c r="V91" i="5" s="1"/>
  <c r="R15" i="1"/>
  <c r="U96" i="5"/>
  <c r="P15" i="1"/>
  <c r="U86" i="5"/>
  <c r="V86" i="5" s="1"/>
  <c r="S78" i="10"/>
  <c r="Q6" i="1" l="1"/>
  <c r="Z89" i="5"/>
  <c r="AY111" i="2"/>
  <c r="D116" i="9"/>
  <c r="G94" i="4"/>
  <c r="BF110" i="2"/>
  <c r="B80" i="6" s="1"/>
  <c r="C80" i="6" s="1"/>
  <c r="V84" i="5"/>
  <c r="Y87" i="5" s="1"/>
  <c r="AY109" i="2"/>
  <c r="BF112" i="2"/>
  <c r="BF111" i="2"/>
  <c r="G77" i="10" s="1"/>
  <c r="V85" i="5"/>
  <c r="Y88" i="5" s="1"/>
  <c r="BF109" i="2"/>
  <c r="B79" i="6" s="1"/>
  <c r="AY112" i="2"/>
  <c r="G92" i="4"/>
  <c r="AY110" i="2"/>
  <c r="G91" i="4"/>
  <c r="V96" i="5"/>
  <c r="V93" i="5"/>
  <c r="AA86" i="5" s="1"/>
  <c r="BH112" i="2"/>
  <c r="CA92" i="2" s="1"/>
  <c r="U92" i="4"/>
  <c r="U91" i="4"/>
  <c r="U94" i="4"/>
  <c r="BH111" i="2"/>
  <c r="AE77" i="10" s="1"/>
  <c r="BC109" i="2"/>
  <c r="U93" i="4"/>
  <c r="BH109" i="2"/>
  <c r="AE75" i="10" s="1"/>
  <c r="G93" i="4"/>
  <c r="BH110" i="2"/>
  <c r="AE76" i="10" s="1"/>
  <c r="AQ117" i="2"/>
  <c r="AQ118" i="2" s="1"/>
  <c r="S28" i="3"/>
  <c r="I84" i="3"/>
  <c r="G78" i="10"/>
  <c r="B82" i="6"/>
  <c r="C82" i="6" s="1"/>
  <c r="X85" i="3" l="1"/>
  <c r="CA86" i="2"/>
  <c r="G76" i="10"/>
  <c r="V85" i="3"/>
  <c r="BY86" i="2"/>
  <c r="AQ120" i="2"/>
  <c r="AQ121" i="2"/>
  <c r="P3" i="1"/>
  <c r="BY92" i="2"/>
  <c r="P6" i="1"/>
  <c r="Y89" i="5"/>
  <c r="R6" i="1"/>
  <c r="AA89" i="5"/>
  <c r="B81" i="6"/>
  <c r="C81" i="6" s="1"/>
  <c r="W89" i="3"/>
  <c r="W86" i="3" s="1"/>
  <c r="W87" i="3" s="1"/>
  <c r="X89" i="3"/>
  <c r="X86" i="3" s="1"/>
  <c r="X87" i="3" s="1"/>
  <c r="V89" i="3"/>
  <c r="V86" i="3" s="1"/>
  <c r="V87" i="3" s="1"/>
  <c r="AQ119" i="2"/>
  <c r="R3" i="1"/>
  <c r="AE78" i="10"/>
  <c r="E79" i="7"/>
  <c r="M79" i="7" s="1"/>
  <c r="D79" i="6"/>
  <c r="K85" i="3"/>
  <c r="K86" i="3" s="1"/>
  <c r="K87" i="3" s="1"/>
  <c r="Q28" i="3" s="1"/>
  <c r="J85" i="3"/>
  <c r="J86" i="3" s="1"/>
  <c r="J87" i="3" s="1"/>
  <c r="P28" i="3" s="1"/>
  <c r="L85" i="3"/>
  <c r="L86" i="3" s="1"/>
  <c r="L87" i="3" s="1"/>
  <c r="R28" i="3" s="1"/>
  <c r="D92" i="4" l="1"/>
  <c r="E80" i="7"/>
  <c r="M80" i="7" s="1"/>
  <c r="BC4" i="3"/>
  <c r="BC27" i="3" s="1"/>
  <c r="BC29" i="3" s="1"/>
  <c r="BC30" i="3" s="1"/>
  <c r="G72" i="8"/>
  <c r="H91" i="4"/>
  <c r="E91" i="4" s="1"/>
  <c r="B91" i="4" s="1"/>
  <c r="BC33" i="3"/>
  <c r="H79" i="7"/>
  <c r="N71" i="8"/>
  <c r="K79" i="7"/>
  <c r="U71" i="8"/>
  <c r="BC34" i="3" l="1"/>
  <c r="F71" i="8"/>
  <c r="Z74" i="8" s="1"/>
  <c r="D81" i="6"/>
  <c r="D93" i="4"/>
  <c r="E81" i="7"/>
  <c r="M81" i="7" s="1"/>
  <c r="P4" i="1"/>
  <c r="BD4" i="3"/>
  <c r="BD27" i="3" s="1"/>
  <c r="BD29" i="3" s="1"/>
  <c r="BD30" i="3" s="1"/>
  <c r="G73" i="8"/>
  <c r="V91" i="4"/>
  <c r="S91" i="4" s="1"/>
  <c r="P91" i="4" s="1"/>
  <c r="K80" i="7"/>
  <c r="R92" i="4"/>
  <c r="BK4" i="3"/>
  <c r="BK27" i="3" s="1"/>
  <c r="BK29" i="3" s="1"/>
  <c r="BK30" i="3" s="1"/>
  <c r="U72" i="8"/>
  <c r="F92" i="4"/>
  <c r="H92" i="4" s="1"/>
  <c r="E92" i="4" s="1"/>
  <c r="B92" i="4" s="1"/>
  <c r="BC26" i="3"/>
  <c r="BC24" i="3"/>
  <c r="BC18" i="3"/>
  <c r="BC16" i="3"/>
  <c r="BC14" i="3"/>
  <c r="BC12" i="3"/>
  <c r="BC10" i="3"/>
  <c r="BC8" i="3"/>
  <c r="BC25" i="3"/>
  <c r="BC23" i="3"/>
  <c r="BC19" i="3"/>
  <c r="BC17" i="3"/>
  <c r="BC15" i="3"/>
  <c r="BC13" i="3"/>
  <c r="BC11" i="3"/>
  <c r="BC9" i="3"/>
  <c r="BC7" i="3"/>
  <c r="BC6" i="3"/>
  <c r="K92" i="4"/>
  <c r="H80" i="7"/>
  <c r="BG4" i="3"/>
  <c r="BG27" i="3" s="1"/>
  <c r="BG29" i="3" s="1"/>
  <c r="BG30" i="3" s="1"/>
  <c r="N72" i="8"/>
  <c r="O91" i="4"/>
  <c r="L91" i="4" s="1"/>
  <c r="I91" i="4" s="1"/>
  <c r="M71" i="8" l="1"/>
  <c r="AA74" i="8" s="1"/>
  <c r="F72" i="8"/>
  <c r="E72" i="8" s="1"/>
  <c r="Z75" i="8" s="1"/>
  <c r="T71" i="8"/>
  <c r="AB74" i="8" s="1"/>
  <c r="K81" i="7"/>
  <c r="R93" i="4"/>
  <c r="BL4" i="3"/>
  <c r="BL27" i="3" s="1"/>
  <c r="BL29" i="3" s="1"/>
  <c r="BL30" i="3" s="1"/>
  <c r="R4" i="1"/>
  <c r="U73" i="8"/>
  <c r="H81" i="7"/>
  <c r="K93" i="4"/>
  <c r="Q4" i="1"/>
  <c r="BH4" i="3"/>
  <c r="BH27" i="3" s="1"/>
  <c r="BH29" i="3" s="1"/>
  <c r="BH30" i="3" s="1"/>
  <c r="N73" i="8"/>
  <c r="M92" i="4"/>
  <c r="O92" i="4" s="1"/>
  <c r="L92" i="4" s="1"/>
  <c r="I92" i="4" s="1"/>
  <c r="BG25" i="3"/>
  <c r="BG23" i="3"/>
  <c r="BG19" i="3"/>
  <c r="BG17" i="3"/>
  <c r="BG15" i="3"/>
  <c r="BG13" i="3"/>
  <c r="BG11" i="3"/>
  <c r="BG9" i="3"/>
  <c r="BG7" i="3"/>
  <c r="BG6" i="3"/>
  <c r="BG26" i="3"/>
  <c r="BG24" i="3"/>
  <c r="BG18" i="3"/>
  <c r="BG16" i="3"/>
  <c r="BG14" i="3"/>
  <c r="BG12" i="3"/>
  <c r="BG10" i="3"/>
  <c r="BG8" i="3"/>
  <c r="T92" i="4"/>
  <c r="V92" i="4" s="1"/>
  <c r="S92" i="4" s="1"/>
  <c r="P92" i="4" s="1"/>
  <c r="BK26" i="3"/>
  <c r="BK24" i="3"/>
  <c r="BK18" i="3"/>
  <c r="BK16" i="3"/>
  <c r="BK14" i="3"/>
  <c r="BK12" i="3"/>
  <c r="BK10" i="3"/>
  <c r="BK8" i="3"/>
  <c r="BK25" i="3"/>
  <c r="BK23" i="3"/>
  <c r="BK19" i="3"/>
  <c r="BK17" i="3"/>
  <c r="BK15" i="3"/>
  <c r="BK13" i="3"/>
  <c r="BK11" i="3"/>
  <c r="BK9" i="3"/>
  <c r="BK7" i="3"/>
  <c r="BK6" i="3"/>
  <c r="F93" i="4"/>
  <c r="H93" i="4" s="1"/>
  <c r="E93" i="4" s="1"/>
  <c r="B93" i="4" s="1"/>
  <c r="Y93" i="4" s="1"/>
  <c r="BD25" i="3"/>
  <c r="BD23" i="3"/>
  <c r="BD19" i="3"/>
  <c r="BD17" i="3"/>
  <c r="BD15" i="3"/>
  <c r="BD13" i="3"/>
  <c r="BD11" i="3"/>
  <c r="BD9" i="3"/>
  <c r="BD7" i="3"/>
  <c r="BD6" i="3"/>
  <c r="BD14" i="3"/>
  <c r="BD16" i="3"/>
  <c r="BD8" i="3"/>
  <c r="BD24" i="3"/>
  <c r="BD18" i="3"/>
  <c r="BD10" i="3"/>
  <c r="BD26" i="3"/>
  <c r="BD12" i="3"/>
  <c r="D94" i="4"/>
  <c r="E82" i="7"/>
  <c r="M82" i="7" s="1"/>
  <c r="D82" i="6"/>
  <c r="BE4" i="3"/>
  <c r="BE27" i="3" s="1"/>
  <c r="BE29" i="3" s="1"/>
  <c r="BE30" i="3" s="1"/>
  <c r="G74" i="8"/>
  <c r="M72" i="8" l="1"/>
  <c r="L72" i="8" s="1"/>
  <c r="AA75" i="8" s="1"/>
  <c r="K82" i="7"/>
  <c r="R94" i="4"/>
  <c r="BM4" i="3"/>
  <c r="BM27" i="3" s="1"/>
  <c r="BM29" i="3" s="1"/>
  <c r="BM30" i="3" s="1"/>
  <c r="U74" i="8"/>
  <c r="T93" i="4"/>
  <c r="V93" i="4" s="1"/>
  <c r="S93" i="4" s="1"/>
  <c r="P93" i="4" s="1"/>
  <c r="AA93" i="4" s="1"/>
  <c r="BL25" i="3"/>
  <c r="BL23" i="3"/>
  <c r="BL19" i="3"/>
  <c r="BL17" i="3"/>
  <c r="BL15" i="3"/>
  <c r="BL13" i="3"/>
  <c r="BL11" i="3"/>
  <c r="BL9" i="3"/>
  <c r="BL7" i="3"/>
  <c r="BL6" i="3"/>
  <c r="BL24" i="3"/>
  <c r="BL18" i="3"/>
  <c r="BL10" i="3"/>
  <c r="BL26" i="3"/>
  <c r="BL12" i="3"/>
  <c r="BL14" i="3"/>
  <c r="BL8" i="3"/>
  <c r="BL16" i="3"/>
  <c r="K116" i="9"/>
  <c r="F94" i="4"/>
  <c r="H94" i="4" s="1"/>
  <c r="E94" i="4" s="1"/>
  <c r="B94" i="4" s="1"/>
  <c r="BE25" i="3"/>
  <c r="BE23" i="3"/>
  <c r="BE19" i="3"/>
  <c r="BE17" i="3"/>
  <c r="BE15" i="3"/>
  <c r="BE13" i="3"/>
  <c r="BE11" i="3"/>
  <c r="BE9" i="3"/>
  <c r="BE7" i="3"/>
  <c r="BE6" i="3"/>
  <c r="BE26" i="3"/>
  <c r="BE24" i="3"/>
  <c r="BE18" i="3"/>
  <c r="BE16" i="3"/>
  <c r="BE14" i="3"/>
  <c r="BE12" i="3"/>
  <c r="BE10" i="3"/>
  <c r="BE8" i="3"/>
  <c r="AF91" i="4" a="1"/>
  <c r="M93" i="4"/>
  <c r="O93" i="4" s="1"/>
  <c r="L93" i="4" s="1"/>
  <c r="I93" i="4" s="1"/>
  <c r="Z93" i="4" s="1"/>
  <c r="BH6" i="3"/>
  <c r="BH26" i="3"/>
  <c r="BH24" i="3"/>
  <c r="BH18" i="3"/>
  <c r="BH16" i="3"/>
  <c r="BH14" i="3"/>
  <c r="BH12" i="3"/>
  <c r="BH10" i="3"/>
  <c r="BH8" i="3"/>
  <c r="BH13" i="3"/>
  <c r="BH15" i="3"/>
  <c r="BH7" i="3"/>
  <c r="BH23" i="3"/>
  <c r="BH17" i="3"/>
  <c r="BH9" i="3"/>
  <c r="BH25" i="3"/>
  <c r="BH11" i="3"/>
  <c r="BH19" i="3"/>
  <c r="T72" i="8"/>
  <c r="S72" i="8" s="1"/>
  <c r="AB75" i="8" s="1"/>
  <c r="K94" i="4"/>
  <c r="H82" i="7"/>
  <c r="BI4" i="3"/>
  <c r="BI27" i="3" s="1"/>
  <c r="BI29" i="3" s="1"/>
  <c r="BI30" i="3" s="1"/>
  <c r="N74" i="8"/>
  <c r="F73" i="8"/>
  <c r="P5" i="1" l="1"/>
  <c r="Y94" i="4"/>
  <c r="Y95" i="4" s="1"/>
  <c r="F74" i="8"/>
  <c r="M73" i="8"/>
  <c r="T73" i="8"/>
  <c r="AH91" i="4" a="1"/>
  <c r="AF93" i="4"/>
  <c r="AI93" i="4" s="1"/>
  <c r="AF92" i="4"/>
  <c r="AF91" i="4"/>
  <c r="AF94" i="4"/>
  <c r="AI94" i="4" s="1"/>
  <c r="M94" i="4"/>
  <c r="O94" i="4" s="1"/>
  <c r="L94" i="4" s="1"/>
  <c r="Q5" i="1" s="1"/>
  <c r="BI26" i="3"/>
  <c r="BI24" i="3"/>
  <c r="BI18" i="3"/>
  <c r="BI16" i="3"/>
  <c r="BI14" i="3"/>
  <c r="BI12" i="3"/>
  <c r="BI10" i="3"/>
  <c r="BI8" i="3"/>
  <c r="BI25" i="3"/>
  <c r="BI23" i="3"/>
  <c r="BI19" i="3"/>
  <c r="BI17" i="3"/>
  <c r="BI15" i="3"/>
  <c r="BI13" i="3"/>
  <c r="BI11" i="3"/>
  <c r="BI9" i="3"/>
  <c r="BI7" i="3"/>
  <c r="BI6" i="3"/>
  <c r="AG91" i="4" a="1"/>
  <c r="T94" i="4"/>
  <c r="V94" i="4" s="1"/>
  <c r="S94" i="4" s="1"/>
  <c r="R5" i="1" s="1"/>
  <c r="BM25" i="3"/>
  <c r="BM23" i="3"/>
  <c r="BM19" i="3"/>
  <c r="BM17" i="3"/>
  <c r="BM15" i="3"/>
  <c r="BM13" i="3"/>
  <c r="BM11" i="3"/>
  <c r="BM9" i="3"/>
  <c r="BM7" i="3"/>
  <c r="BM6" i="3"/>
  <c r="BM26" i="3"/>
  <c r="BM24" i="3"/>
  <c r="BM18" i="3"/>
  <c r="BM16" i="3"/>
  <c r="BM14" i="3"/>
  <c r="BM12" i="3"/>
  <c r="BM10" i="3"/>
  <c r="BM8" i="3"/>
  <c r="Y92" i="4" l="1"/>
  <c r="AI92" i="4"/>
  <c r="AI91" i="4"/>
  <c r="I94" i="4"/>
  <c r="Z94" i="4" s="1"/>
  <c r="P94" i="4"/>
  <c r="AA94" i="4" s="1"/>
  <c r="AA95" i="4" s="1"/>
  <c r="AH94" i="4"/>
  <c r="AH93" i="4"/>
  <c r="AK93" i="4" s="1"/>
  <c r="AH92" i="4"/>
  <c r="AH91" i="4"/>
  <c r="AG91" i="4"/>
  <c r="AG94" i="4"/>
  <c r="AG93" i="4"/>
  <c r="AJ93" i="4" s="1"/>
  <c r="AG92" i="4"/>
  <c r="E24" i="9" l="1"/>
  <c r="L116" i="9"/>
  <c r="J116" i="9" s="1"/>
  <c r="K24" i="9"/>
  <c r="AK91" i="4"/>
  <c r="AK92" i="4"/>
  <c r="AA92" i="4"/>
  <c r="AJ91" i="4"/>
  <c r="AJ92" i="4"/>
  <c r="Z92" i="4"/>
  <c r="M74" i="8"/>
  <c r="AJ94" i="4"/>
  <c r="T74" i="8"/>
  <c r="AK94" i="4"/>
  <c r="T24" i="9" l="1"/>
  <c r="AD24" i="9" s="1"/>
  <c r="AE24" i="9" s="1"/>
  <c r="K76" i="9"/>
  <c r="E76" i="9"/>
  <c r="E50" i="9"/>
  <c r="M116" i="9"/>
  <c r="K50" i="9"/>
  <c r="AI73" i="9" l="1"/>
  <c r="P10" i="1"/>
  <c r="AO73" i="9"/>
  <c r="AV31" i="9"/>
  <c r="AK73" i="9"/>
  <c r="T76" i="9"/>
  <c r="T50" i="9"/>
  <c r="AH24" i="9"/>
  <c r="E78" i="10" s="1"/>
  <c r="AY31" i="9" l="1"/>
  <c r="P11" i="1" s="1"/>
  <c r="AY32" i="9"/>
  <c r="AD76" i="9"/>
  <c r="AI75" i="9"/>
  <c r="AD50" i="9"/>
  <c r="AI74" i="9"/>
  <c r="E75" i="10"/>
  <c r="D78" i="10" l="1"/>
  <c r="D75" i="10" s="1"/>
  <c r="D76" i="10" s="1"/>
  <c r="D77" i="10" s="1"/>
  <c r="AP73" i="9"/>
  <c r="AW31" i="9"/>
  <c r="AK74" i="9"/>
  <c r="AX31" i="9"/>
  <c r="AK75" i="9"/>
  <c r="AE76" i="9"/>
  <c r="AE50" i="9"/>
  <c r="AO74" i="9" s="1"/>
  <c r="E76" i="10"/>
  <c r="L75" i="10" l="1"/>
  <c r="J75" i="10"/>
  <c r="J78" i="10"/>
  <c r="Q10" i="1"/>
  <c r="AZ31" i="9"/>
  <c r="Q11" i="1" s="1"/>
  <c r="AZ32" i="9"/>
  <c r="BA31" i="9"/>
  <c r="AP75" i="9" s="1"/>
  <c r="BA32" i="9"/>
  <c r="R10" i="1"/>
  <c r="AO75" i="9"/>
  <c r="AJ24" i="9"/>
  <c r="AC78" i="10" s="1"/>
  <c r="AC75" i="10" s="1"/>
  <c r="AC76" i="10" s="1"/>
  <c r="AC77" i="10" s="1"/>
  <c r="AI24" i="9"/>
  <c r="Q78" i="10" s="1"/>
  <c r="E77" i="10"/>
  <c r="J77" i="10" s="1"/>
  <c r="J76" i="10"/>
  <c r="P78" i="10" l="1"/>
  <c r="P75" i="10" s="1"/>
  <c r="P76" i="10" s="1"/>
  <c r="P77" i="10" s="1"/>
  <c r="AP74" i="9"/>
  <c r="K75" i="10"/>
  <c r="L76" i="10" s="1"/>
  <c r="K83" i="10" s="1"/>
  <c r="R11" i="1"/>
  <c r="AB78" i="10"/>
  <c r="AH78" i="10" s="1"/>
  <c r="B76" i="11"/>
  <c r="N76" i="11" s="1"/>
  <c r="V78" i="10"/>
  <c r="Q75" i="10"/>
  <c r="Q76" i="10" s="1"/>
  <c r="AB75" i="10" l="1"/>
  <c r="V76" i="10"/>
  <c r="K76" i="10"/>
  <c r="L77" i="10" s="1"/>
  <c r="B77" i="10" s="1"/>
  <c r="K84" i="10" s="1"/>
  <c r="C77" i="11"/>
  <c r="Q77" i="10"/>
  <c r="V77" i="10" s="1"/>
  <c r="V75" i="10"/>
  <c r="X75" i="10"/>
  <c r="AB76" i="10"/>
  <c r="AJ75" i="10"/>
  <c r="AH75" i="10"/>
  <c r="K77" i="10" l="1"/>
  <c r="L78" i="10" s="1"/>
  <c r="B78" i="10" s="1"/>
  <c r="K85" i="10" s="1"/>
  <c r="AN77" i="10"/>
  <c r="E77" i="11"/>
  <c r="B77" i="11" s="1"/>
  <c r="N77" i="11" s="1"/>
  <c r="S77" i="11"/>
  <c r="H73" i="8"/>
  <c r="E73" i="8" s="1"/>
  <c r="Z76" i="8" s="1"/>
  <c r="W75" i="10"/>
  <c r="X76" i="10" s="1"/>
  <c r="AI75" i="10"/>
  <c r="AJ76" i="10" s="1"/>
  <c r="AB77" i="10"/>
  <c r="AH77" i="10" s="1"/>
  <c r="AH76" i="10"/>
  <c r="E78" i="11" l="1"/>
  <c r="B78" i="11" s="1"/>
  <c r="P13" i="1" s="1"/>
  <c r="AN78" i="10"/>
  <c r="P12" i="1"/>
  <c r="K78" i="10"/>
  <c r="C78" i="11"/>
  <c r="F76" i="11"/>
  <c r="G77" i="11" s="1"/>
  <c r="W76" i="10"/>
  <c r="X77" i="10" s="1"/>
  <c r="N77" i="10" s="1"/>
  <c r="I76" i="11"/>
  <c r="AI76" i="10"/>
  <c r="AJ77" i="10" s="1"/>
  <c r="Z77" i="10" s="1"/>
  <c r="AP77" i="10" s="1"/>
  <c r="N78" i="11" l="1"/>
  <c r="P14" i="1"/>
  <c r="S78" i="11"/>
  <c r="H74" i="8"/>
  <c r="E74" i="8" s="1"/>
  <c r="O76" i="11"/>
  <c r="W77" i="10"/>
  <c r="X78" i="10" s="1"/>
  <c r="N78" i="10" s="1"/>
  <c r="W78" i="10" s="1"/>
  <c r="AO77" i="10"/>
  <c r="H77" i="11"/>
  <c r="F77" i="11" s="1"/>
  <c r="O77" i="11" s="1"/>
  <c r="O73" i="8"/>
  <c r="L73" i="8" s="1"/>
  <c r="AA76" i="8" s="1"/>
  <c r="T77" i="11"/>
  <c r="J77" i="11"/>
  <c r="P76" i="11"/>
  <c r="K77" i="11"/>
  <c r="I77" i="11" s="1"/>
  <c r="AI77" i="10"/>
  <c r="AJ78" i="10" s="1"/>
  <c r="Z78" i="10" s="1"/>
  <c r="AP78" i="10" s="1"/>
  <c r="Z77" i="8" l="1"/>
  <c r="P9" i="1"/>
  <c r="H78" i="11"/>
  <c r="F78" i="11" s="1"/>
  <c r="Q13" i="1" s="1"/>
  <c r="G78" i="11"/>
  <c r="Q12" i="1"/>
  <c r="AO78" i="10"/>
  <c r="J78" i="11"/>
  <c r="U78" i="11" s="1"/>
  <c r="P77" i="11"/>
  <c r="V73" i="8"/>
  <c r="S73" i="8" s="1"/>
  <c r="AB76" i="8" s="1"/>
  <c r="U77" i="11"/>
  <c r="R12" i="1"/>
  <c r="AI78" i="10"/>
  <c r="K78" i="11"/>
  <c r="I78" i="11" s="1"/>
  <c r="R14" i="1" l="1"/>
  <c r="V74" i="8"/>
  <c r="S74" i="8" s="1"/>
  <c r="R9" i="1" s="1"/>
  <c r="O78" i="11"/>
  <c r="T78" i="11"/>
  <c r="O74" i="8"/>
  <c r="L74" i="8" s="1"/>
  <c r="Q14" i="1"/>
  <c r="R13" i="1"/>
  <c r="P78" i="11"/>
  <c r="AB77" i="8" l="1"/>
  <c r="Q9" i="1"/>
  <c r="AA77" i="8"/>
</calcChain>
</file>

<file path=xl/comments1.xml><?xml version="1.0" encoding="utf-8"?>
<comments xmlns="http://schemas.openxmlformats.org/spreadsheetml/2006/main">
  <authors>
    <author/>
  </authors>
  <commentList>
    <comment ref="BY2" authorId="0" shapeId="0">
      <text>
        <r>
          <rPr>
            <sz val="11"/>
            <color theme="1"/>
            <rFont val="Arial"/>
            <family val="2"/>
            <charset val="238"/>
          </rPr>
          <t>======
ID#AAAAJgo0oEc
bambas    (2020-05-06 12:31:32)
eur/hrk tečaj (prosjek zadnja 4 kvartala)</t>
        </r>
      </text>
    </comment>
  </commentList>
</comments>
</file>

<file path=xl/comments2.xml><?xml version="1.0" encoding="utf-8"?>
<comments xmlns="http://schemas.openxmlformats.org/spreadsheetml/2006/main">
  <authors>
    <author>Dragica Sitar</author>
  </authors>
  <commentList>
    <comment ref="V84" authorId="0" shapeId="0">
      <text>
        <r>
          <rPr>
            <b/>
            <sz val="9"/>
            <color indexed="81"/>
            <rFont val="Tahoma"/>
            <family val="2"/>
            <charset val="238"/>
          </rPr>
          <t>Dragica Sitar:</t>
        </r>
        <r>
          <rPr>
            <sz val="9"/>
            <color indexed="81"/>
            <rFont val="Tahoma"/>
            <family val="2"/>
            <charset val="238"/>
          </rPr>
          <t xml:space="preserve">
ovo je desezonirana serija, originalni podatak za ožujak je 8.6%</t>
        </r>
      </text>
    </comment>
  </commentList>
</comments>
</file>

<file path=xl/comments3.xml><?xml version="1.0" encoding="utf-8"?>
<comments xmlns="http://schemas.openxmlformats.org/spreadsheetml/2006/main">
  <authors>
    <author/>
    <author>Dragica Sitar</author>
  </authors>
  <commentList>
    <comment ref="C2" authorId="0" shapeId="0">
      <text>
        <r>
          <rPr>
            <sz val="11"/>
            <color theme="1"/>
            <rFont val="Arial"/>
            <family val="2"/>
            <charset val="238"/>
          </rPr>
          <t>======
ID#AAAAGaakBYk
Author    (2020-04-15 07:23:50)
tablica J1 (HNB) stupac L</t>
        </r>
      </text>
    </comment>
    <comment ref="D2" authorId="0" shapeId="0">
      <text>
        <r>
          <rPr>
            <sz val="11"/>
            <color theme="1"/>
            <rFont val="Arial"/>
            <family val="2"/>
            <charset val="238"/>
          </rPr>
          <t>======
ID#AAAAGaakBYQ
Author    (2020-04-15 07:23:50)
administrativna stopa nezaposlenosti iz biltena</t>
        </r>
      </text>
    </comment>
    <comment ref="F2" authorId="0" shapeId="0">
      <text>
        <r>
          <rPr>
            <sz val="11"/>
            <color theme="1"/>
            <rFont val="Arial"/>
            <family val="2"/>
            <charset val="238"/>
          </rPr>
          <t>======
ID#AAAAGaakBYM
Author    (2020-04-15 07:23:50)
provjeriti da li su podaci konzistentni s podacima iz sheet-a nezaposlenost</t>
        </r>
      </text>
    </comment>
    <comment ref="J2" authorId="0" shapeId="0">
      <text>
        <r>
          <rPr>
            <sz val="11"/>
            <color theme="1"/>
            <rFont val="Arial"/>
            <family val="2"/>
            <charset val="238"/>
          </rPr>
          <t>======
ID#AAAAGaakBYU
Author    (2020-04-15 07:23:50)
tablica J1 (HNB) stupac L</t>
        </r>
      </text>
    </comment>
    <comment ref="K2" authorId="0" shapeId="0">
      <text>
        <r>
          <rPr>
            <sz val="11"/>
            <color theme="1"/>
            <rFont val="Arial"/>
            <family val="2"/>
            <charset val="238"/>
          </rPr>
          <t>======
ID#AAAAGaakBYI
Author    (2020-04-15 07:23:50)
administrativna stopa nezaposlenosti iz biltena</t>
        </r>
      </text>
    </comment>
    <comment ref="M2" authorId="0" shapeId="0">
      <text>
        <r>
          <rPr>
            <sz val="11"/>
            <color theme="1"/>
            <rFont val="Arial"/>
            <family val="2"/>
            <charset val="238"/>
          </rPr>
          <t>======
ID#AAAAGaakBYc
Author    (2020-04-15 07:23:50)
provjeriti da li su podaci konzistentni s podacima iz sheet-a nezaposlenost</t>
        </r>
      </text>
    </comment>
    <comment ref="Q2" authorId="0" shapeId="0">
      <text>
        <r>
          <rPr>
            <sz val="11"/>
            <color theme="1"/>
            <rFont val="Arial"/>
            <family val="2"/>
            <charset val="238"/>
          </rPr>
          <t>======
ID#AAAAGaakBYE
Author    (2020-04-15 07:23:50)
tablica J1 (HNB) stupac L</t>
        </r>
      </text>
    </comment>
    <comment ref="R2" authorId="0" shapeId="0">
      <text>
        <r>
          <rPr>
            <sz val="11"/>
            <color theme="1"/>
            <rFont val="Arial"/>
            <family val="2"/>
            <charset val="238"/>
          </rPr>
          <t>======
ID#AAAAGaakBYY
Author    (2020-04-15 07:23:50)
administrativna stopa nezaposlenosti iz biltena</t>
        </r>
      </text>
    </comment>
    <comment ref="T2" authorId="0" shapeId="0">
      <text>
        <r>
          <rPr>
            <sz val="11"/>
            <color theme="1"/>
            <rFont val="Arial"/>
            <family val="2"/>
            <charset val="238"/>
          </rPr>
          <t>======
ID#AAAAGaakBYg
Author    (2020-04-15 07:23:50)
provjeriti da li su podaci konzistentni s podacima iz sheet-a nezaposlenost</t>
        </r>
      </text>
    </comment>
    <comment ref="AF82" authorId="1" shapeId="0">
      <text>
        <r>
          <rPr>
            <b/>
            <sz val="9"/>
            <color indexed="81"/>
            <rFont val="Tahoma"/>
            <family val="2"/>
            <charset val="238"/>
          </rPr>
          <t>Dragica Sitar:</t>
        </r>
        <r>
          <rPr>
            <sz val="9"/>
            <color indexed="81"/>
            <rFont val="Tahoma"/>
            <family val="2"/>
            <charset val="238"/>
          </rPr>
          <t xml:space="preserve">
updateano iz 
https://mjera-orm.hzz.hr/korisnici-potpore/statistika-travanj-2020/</t>
        </r>
      </text>
    </comment>
    <comment ref="AF83" authorId="1" shapeId="0">
      <text>
        <r>
          <rPr>
            <b/>
            <sz val="9"/>
            <color indexed="81"/>
            <rFont val="Tahoma"/>
            <family val="2"/>
            <charset val="238"/>
          </rPr>
          <t>Dragica Sitar:</t>
        </r>
        <r>
          <rPr>
            <sz val="9"/>
            <color indexed="81"/>
            <rFont val="Tahoma"/>
            <family val="2"/>
            <charset val="238"/>
          </rPr>
          <t xml:space="preserve">
updatano iz https://www.hzz.hr/content/stats/0620/HZZ_stat_bilten_06_2020.pdf</t>
        </r>
      </text>
    </comment>
    <comment ref="Y91" authorId="1" shapeId="0">
      <text>
        <r>
          <rPr>
            <b/>
            <sz val="9"/>
            <color indexed="81"/>
            <rFont val="Tahoma"/>
            <family val="2"/>
            <charset val="238"/>
          </rPr>
          <t>Dragica Sitar:</t>
        </r>
        <r>
          <rPr>
            <sz val="9"/>
            <color indexed="81"/>
            <rFont val="Tahoma"/>
            <family val="2"/>
            <charset val="238"/>
          </rPr>
          <t xml:space="preserve">
Ovo su desezonirane vrijednosti, originalna vrijednost je 9277</t>
        </r>
      </text>
    </comment>
  </commentList>
</comments>
</file>

<file path=xl/comments4.xml><?xml version="1.0" encoding="utf-8"?>
<comments xmlns="http://schemas.openxmlformats.org/spreadsheetml/2006/main">
  <authors>
    <author/>
  </authors>
  <commentList>
    <comment ref="C2" authorId="0" shapeId="0">
      <text>
        <r>
          <rPr>
            <sz val="11"/>
            <color theme="1"/>
            <rFont val="Arial"/>
            <family val="2"/>
            <charset val="238"/>
          </rPr>
          <t>======
ID#AAAAGcoFQJc
bambas    (2020-04-24 17:57:38)
od 2008. zalijepljene su stope rasta plasmana na temelju transakcija iz biltena</t>
        </r>
      </text>
    </comment>
    <comment ref="E2" authorId="0" shapeId="0">
      <text>
        <r>
          <rPr>
            <sz val="11"/>
            <color theme="1"/>
            <rFont val="Arial"/>
            <family val="2"/>
            <charset val="238"/>
          </rPr>
          <t>======
ID#AAAAGcaDUIE
Author    (2020-04-23 10:28:26)
procijenjeno pomoću HP filtera za lambda=25000</t>
        </r>
      </text>
    </comment>
  </commentList>
</comments>
</file>

<file path=xl/comments5.xml><?xml version="1.0" encoding="utf-8"?>
<comments xmlns="http://schemas.openxmlformats.org/spreadsheetml/2006/main">
  <authors>
    <author/>
  </authors>
  <commentList>
    <comment ref="F2" authorId="0" shapeId="0">
      <text>
        <r>
          <rPr>
            <sz val="11"/>
            <color theme="1"/>
            <rFont val="Arial"/>
            <family val="2"/>
            <charset val="238"/>
          </rPr>
          <t>======
ID#AAAAGcaDUH4
Author    (2020-04-23 10:28:26)
procijenjeno pomoću HP filtera za lambda=25000</t>
        </r>
      </text>
    </comment>
    <comment ref="I2" authorId="0" shapeId="0">
      <text>
        <r>
          <rPr>
            <sz val="11"/>
            <color theme="1"/>
            <rFont val="Arial"/>
            <family val="2"/>
            <charset val="238"/>
          </rPr>
          <t>======
ID#AAAAGcaDUH8
Author    (2020-04-23 10:28:26)
procijenjeno pomoću HP filtera za lambda=25000</t>
        </r>
      </text>
    </comment>
    <comment ref="L2" authorId="0" shapeId="0">
      <text>
        <r>
          <rPr>
            <sz val="11"/>
            <color theme="1"/>
            <rFont val="Arial"/>
            <family val="2"/>
            <charset val="238"/>
          </rPr>
          <t>======
ID#AAAAGcaDUIA
Author    (2020-04-23 10:28:26)
procijenjeno pomoću HP filtera za lambda=25000</t>
        </r>
      </text>
    </comment>
    <comment ref="D82" authorId="0" shapeId="0">
      <text>
        <r>
          <rPr>
            <sz val="11"/>
            <color theme="1"/>
            <rFont val="Arial"/>
            <family val="2"/>
            <charset val="238"/>
          </rPr>
          <t>======
ID#AAAAGcaDUII
Author    (2020-04-23 10:28:26)
ECB projekcije iz ožujka
https://www.ecb.europa.eu/pub/projections/html/ecb.projections202003_ecbstaff~dfa19e18c4.en.html#toc6</t>
        </r>
      </text>
    </comment>
  </commentList>
</comments>
</file>

<file path=xl/comments6.xml><?xml version="1.0" encoding="utf-8"?>
<comments xmlns="http://schemas.openxmlformats.org/spreadsheetml/2006/main">
  <authors>
    <author/>
  </authors>
  <commentList>
    <comment ref="G2" authorId="0" shapeId="0">
      <text>
        <r>
          <rPr>
            <sz val="11"/>
            <color theme="1"/>
            <rFont val="Arial"/>
            <family val="2"/>
            <charset val="238"/>
          </rPr>
          <t>======
ID#AAAAGcoFQJY
bambas    (2020-04-24 17:57:38)
godišnja stopa promjene indeksa jada, pri čemu je jad=stopa_nezaposlenosti+inflacija</t>
        </r>
      </text>
    </comment>
    <comment ref="I2" authorId="0" shapeId="0">
      <text>
        <r>
          <rPr>
            <sz val="11"/>
            <color theme="1"/>
            <rFont val="Arial"/>
            <family val="2"/>
            <charset val="238"/>
          </rPr>
          <t>======
ID#AAAAGcoFQJg
bambas    (2020-04-24 17:57:38)
modeli su rađeni s kreditima kućanstvima, a ovdje su ukupni plasmani</t>
        </r>
      </text>
    </comment>
  </commentList>
</comments>
</file>

<file path=xl/comments7.xml><?xml version="1.0" encoding="utf-8"?>
<comments xmlns="http://schemas.openxmlformats.org/spreadsheetml/2006/main">
  <authors>
    <author/>
  </authors>
  <commentList>
    <comment ref="E3" authorId="0" shapeId="0">
      <text>
        <r>
          <rPr>
            <sz val="11"/>
            <color theme="1"/>
            <rFont val="Arial"/>
            <family val="2"/>
            <charset val="238"/>
          </rPr>
          <t>======
ID#AAAAGcSicz8
Andrijana Kulisic    (2020-04-23 11:40:41)
2019. ukupno 26.661</t>
        </r>
      </text>
    </comment>
    <comment ref="C4" authorId="0" shapeId="0">
      <text>
        <r>
          <rPr>
            <sz val="11"/>
            <color theme="1"/>
            <rFont val="Arial"/>
            <family val="2"/>
            <charset val="238"/>
          </rPr>
          <t>======
ID#AAAAGaQ16SY
Author    (2020-04-16 14:05:37)
porez na imovinu
+
porez na korištenje fiksne imovine
+
poslovne licence
+
porez na onečišćenje
+
ostali</t>
        </r>
      </text>
    </comment>
    <comment ref="E4" authorId="0" shapeId="0">
      <text>
        <r>
          <rPr>
            <sz val="11"/>
            <color theme="1"/>
            <rFont val="Arial"/>
            <family val="2"/>
            <charset val="238"/>
          </rPr>
          <t>======
ID#AAAAGaQ16SM
Author    (2020-04-16 14:05:37)
porez na primanja
+
porez na dobit
+
porez na kapitalnu zaradu</t>
        </r>
      </text>
    </comment>
    <comment ref="AS4" authorId="0" shapeId="0">
      <text>
        <r>
          <rPr>
            <sz val="11"/>
            <color theme="1"/>
            <rFont val="Arial"/>
            <family val="2"/>
            <charset val="238"/>
          </rPr>
          <t>======
ID#AAAAJgo0oEI
bambas    (2020-05-06 12:31:32)
I3 tablica, link: https://www.hnb.hr/statistika/statisticki-podaci/opca-drzava/dug-opce-drzave</t>
        </r>
      </text>
    </comment>
    <comment ref="BM5" authorId="0" shapeId="0">
      <text>
        <r>
          <rPr>
            <sz val="10"/>
            <color theme="1"/>
            <rFont val="Liberation Sans"/>
            <charset val="238"/>
          </rPr>
          <t>Uz pretpostavku da broj korisnika ostaje kao i u travnju</t>
        </r>
      </text>
    </comment>
    <comment ref="BI6" authorId="0" shapeId="0">
      <text>
        <r>
          <rPr>
            <sz val="10"/>
            <color theme="1"/>
            <rFont val="Liberation Sans"/>
            <charset val="238"/>
          </rPr>
          <t>Pojašnjava da nova sredstva za medicinsku opremu nisu dodatna sredstva iz Bruxellesa, već su osigurana preraspodjelom unutar nacionalne alokacije.
"Za sada nema dodatnog novca iz Bruxellesa, trenutno imamo nacionalnu omotnicu, a zatražili smo fleksibilnost unutar europskih fondova i veći stupanj mogućnosti prebacivanja s prioriteta na prioritet", kaže Pavić</t>
        </r>
      </text>
    </comment>
    <comment ref="BM7" authorId="0" shapeId="0">
      <text>
        <r>
          <rPr>
            <sz val="10"/>
            <color theme="1"/>
            <rFont val="Liberation Sans"/>
            <charset val="238"/>
          </rPr>
          <t>Uz pretpostavku da će se broj korisnika povećati u istom broju (za 92 000) kao što se povećao i u travnju</t>
        </r>
      </text>
    </comment>
    <comment ref="CK8" authorId="0" shapeId="0">
      <text>
        <r>
          <rPr>
            <sz val="10"/>
            <color theme="1"/>
            <rFont val="Liberation Sans"/>
            <charset val="238"/>
          </rPr>
          <t>(000 EUR FX)</t>
        </r>
      </text>
    </comment>
    <comment ref="BI10" authorId="0" shapeId="0">
      <text>
        <r>
          <rPr>
            <sz val="10"/>
            <color theme="1"/>
            <rFont val="Liberation Sans"/>
            <charset val="238"/>
          </rPr>
          <t>24.3.2020. se isto navodilo</t>
        </r>
      </text>
    </comment>
    <comment ref="BX17" authorId="0" shapeId="0">
      <text>
        <r>
          <rPr>
            <sz val="10"/>
            <color theme="1"/>
            <rFont val="Liberation Sans"/>
            <charset val="238"/>
          </rPr>
          <t>Uzimajući u obzir diskontiranu cijenu po kojoj je prodano</t>
        </r>
      </text>
    </comment>
    <comment ref="CK19" authorId="0" shapeId="0">
      <text>
        <r>
          <rPr>
            <sz val="10"/>
            <color theme="1"/>
            <rFont val="Liberation Sans"/>
            <charset val="238"/>
          </rPr>
          <t>(000 EUR)</t>
        </r>
      </text>
    </comment>
    <comment ref="A23" authorId="0" shapeId="0">
      <text>
        <r>
          <rPr>
            <sz val="11"/>
            <color theme="1"/>
            <rFont val="Arial"/>
            <family val="2"/>
            <charset val="238"/>
          </rPr>
          <t>======
ID#AAAAGaQ16Sk
Author    (2020-04-16 14:05:37)
Brojevi za 2019. su "procijenjeni" tako da su uzeti kvartalni podaci za prva 3 kvartala 2019. i zadnji kvartal 2018.</t>
        </r>
      </text>
    </comment>
    <comment ref="T23" authorId="0" shapeId="0">
      <text>
        <r>
          <rPr>
            <sz val="11"/>
            <color theme="1"/>
            <rFont val="Arial"/>
            <family val="2"/>
            <charset val="238"/>
          </rPr>
          <t>======
ID#AAAAGcdCVQo
Andrijana Kulisic    (2020-04-23 12:19:38)
2019. : 190.097</t>
        </r>
      </text>
    </comment>
    <comment ref="AD23" authorId="0" shapeId="0">
      <text>
        <r>
          <rPr>
            <sz val="11"/>
            <color theme="1"/>
            <rFont val="Arial"/>
            <family val="2"/>
            <charset val="238"/>
          </rPr>
          <t>======
ID#AAAAGcUQzH8
Andrijana Kulisic    (2020-04-23 13:47:02)
2019. : 1.553</t>
        </r>
      </text>
    </comment>
    <comment ref="AE23" authorId="0" shapeId="0">
      <text>
        <r>
          <rPr>
            <sz val="11"/>
            <color theme="1"/>
            <rFont val="Arial"/>
            <family val="2"/>
            <charset val="238"/>
          </rPr>
          <t>======
ID#AAAAGcUQzII
Andrijana Kulisic    (2020-04-23 13:48:54)
2019. : 0.4</t>
        </r>
      </text>
    </comment>
    <comment ref="AG23" authorId="0" shapeId="0">
      <text>
        <r>
          <rPr>
            <sz val="11"/>
            <color theme="1"/>
            <rFont val="Arial"/>
            <family val="2"/>
            <charset val="238"/>
          </rPr>
          <t>======
ID#AAAAGaQ16Rw
Author    (2020-04-16 14:05:37)
Brojevi za 2019. su "procijenjeni" tako da su uzeti kvartalni podaci za prva 3 kvartala 2019. i zadnji kvartal 2018.</t>
        </r>
      </text>
    </comment>
    <comment ref="D24" authorId="0" shapeId="0">
      <text>
        <r>
          <rPr>
            <sz val="11"/>
            <color theme="1"/>
            <rFont val="Arial"/>
            <family val="2"/>
            <charset val="238"/>
          </rPr>
          <t>======
ID#AAAAGaQ16R8
Author    (2020-04-16 14:05:37)
Omjer ove porezne stavke i BDV-a se kretao između 24% i 20% (u kriznim periodima), trenutno je fiksirano na 21% jer je u proteklim godinama opažen uzlazni trend</t>
        </r>
      </text>
    </comment>
    <comment ref="E24" authorId="0" shapeId="0">
      <text>
        <r>
          <rPr>
            <sz val="11"/>
            <color theme="1"/>
            <rFont val="Arial"/>
            <family val="2"/>
            <charset val="238"/>
          </rPr>
          <t>======
ID#AAAAGaQ16S8
Author    (2020-04-16 14:05:37)
Omjer doprinosa i godišnje mase plaća fiksiran je na 9%, višegodišnji prosjek je na 9,1%</t>
        </r>
      </text>
    </comment>
    <comment ref="F24" authorId="0" shapeId="0">
      <text>
        <r>
          <rPr>
            <sz val="11"/>
            <color theme="1"/>
            <rFont val="Arial"/>
            <family val="2"/>
            <charset val="238"/>
          </rPr>
          <t>======
ID#AAAAGaQ16So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24" authorId="0" shapeId="0">
      <text>
        <r>
          <rPr>
            <sz val="11"/>
            <color theme="1"/>
            <rFont val="Arial"/>
            <family val="2"/>
            <charset val="238"/>
          </rPr>
          <t>======
ID#AAAAGaQ16SI
Author    (2020-04-16 14:05:37)
Omjer doprinosa i godišnje mase plaća fiksiran je na 29%, iako je prosjek bliže 30%, no u zadnjih nekoliko godina je opažen trend pada</t>
        </r>
      </text>
    </comment>
    <comment ref="N24" authorId="0" shapeId="0">
      <text>
        <r>
          <rPr>
            <sz val="11"/>
            <color theme="1"/>
            <rFont val="Arial"/>
            <family val="2"/>
            <charset val="238"/>
          </rPr>
          <t>======
ID#AAAAJgo0oEM
bambas    (2020-05-06 12:31:32)
dodano 8,8 mlrd. HRK eu pomoći za koronu</t>
        </r>
      </text>
    </comment>
    <comment ref="V24" authorId="0" shapeId="0">
      <text>
        <r>
          <rPr>
            <sz val="11"/>
            <color theme="1"/>
            <rFont val="Arial"/>
            <family val="2"/>
            <charset val="238"/>
          </rPr>
          <t>======
ID#AAAAJdAFgtQ
Andrijana Kulisic    (2020-04-23 14:37:01)
+3% povećanje u odnosu na 2019. radi rasta plaća</t>
        </r>
      </text>
    </comment>
    <comment ref="X24" authorId="0" shapeId="0">
      <text>
        <r>
          <rPr>
            <sz val="11"/>
            <color theme="1"/>
            <rFont val="Arial"/>
            <family val="2"/>
            <charset val="238"/>
          </rPr>
          <t>======
ID#AAAAJdAFgts
Andrijana Kulisic    (2020-04-23 14:42:38)
nakon krize 2008. uslijedio je pad za oko 3,5% u 2009. godini, ovdje se uzeo pad od 5%</t>
        </r>
      </text>
    </comment>
    <comment ref="Z24" authorId="0" shapeId="0">
      <text>
        <r>
          <rPr>
            <sz val="11"/>
            <color theme="1"/>
            <rFont val="Arial"/>
            <family val="2"/>
            <charset val="238"/>
          </rPr>
          <t>======
ID#AAAAJdAFgt0
Andrijana Kulisic    (2020-04-23 14:43:14)
povećati za potencijalne novoizdane obveznice</t>
        </r>
      </text>
    </comment>
    <comment ref="AA24" authorId="0" shapeId="0">
      <text>
        <r>
          <rPr>
            <sz val="11"/>
            <color theme="1"/>
            <rFont val="Arial"/>
            <family val="2"/>
            <charset val="238"/>
          </rPr>
          <t>======
ID#AAAAJdAFguQ
Andrijana Kulisic    (2020-04-23 14:46:05)
uzete u obzir previđene procjene za izdatke za mirovine za 2020. te povećanje izdataka sa HZZ-a, kao i povećanje porodiljnih naknada od 1.4.2020.</t>
        </r>
      </text>
    </comment>
    <comment ref="AB24" authorId="0" shapeId="0">
      <text>
        <r>
          <rPr>
            <sz val="11"/>
            <color theme="1"/>
            <rFont val="Arial"/>
            <family val="2"/>
            <charset val="238"/>
          </rPr>
          <t>======
ID#AAAAJgo0oEQ
bambas    (2020-05-06 12:31:32)
mjere vlade za očuvanje radnih mjesta (minimalne plaće i socijalni doprinosi za ožujak, travanj i svibanj)</t>
        </r>
      </text>
    </comment>
    <comment ref="AC24" authorId="0" shapeId="0">
      <text>
        <r>
          <rPr>
            <sz val="11"/>
            <color theme="1"/>
            <rFont val="Arial"/>
            <family val="2"/>
            <charset val="238"/>
          </rPr>
          <t>======
ID#AAAAGcUQzH4
Andrijana Kulisic    (2020-04-23 13:45:57)
2019. : 188.543</t>
        </r>
      </text>
    </comment>
    <comment ref="BX24" authorId="0" shapeId="0">
      <text>
        <r>
          <rPr>
            <sz val="10"/>
            <color theme="1"/>
            <rFont val="Liberation Sans"/>
            <charset val="238"/>
          </rPr>
          <t>2.tranša
(datum izdanja: 27.11.2019.)</t>
        </r>
      </text>
    </comment>
    <comment ref="CK25" authorId="0" shapeId="0">
      <text>
        <r>
          <rPr>
            <sz val="10"/>
            <color theme="1"/>
            <rFont val="Liberation Sans"/>
            <charset val="238"/>
          </rPr>
          <t>(000 EUR)</t>
        </r>
      </text>
    </comment>
    <comment ref="CA27" authorId="0" shapeId="0">
      <text>
        <r>
          <rPr>
            <sz val="10"/>
            <color theme="1"/>
            <rFont val="Liberation Sans"/>
            <charset val="238"/>
          </rPr>
          <t xml:space="preserve">3.3.2020.
</t>
        </r>
        <r>
          <rPr>
            <sz val="10"/>
            <color theme="1"/>
            <rFont val="Arial"/>
            <family val="2"/>
            <charset val="238"/>
          </rPr>
          <t>Ukupno oko 15 milijardi kuna ministar Marić namjerava iskoristiti za iskup obveznica koje na naplatu dospijevaju 5. ožujka.</t>
        </r>
        <r>
          <rPr>
            <sz val="10"/>
            <color theme="1"/>
            <rFont val="Arial"/>
            <family val="2"/>
            <charset val="238"/>
          </rPr>
          <t xml:space="preserve">
Riječ je o dvije domaće obveznice ukupne vrijednosti od oko 12,5 milijardi kuna (jedna od milijardu eura, a druga pet milijardi kuna).</t>
        </r>
        <r>
          <rPr>
            <sz val="10"/>
            <color theme="1"/>
            <rFont val="Arial"/>
            <family val="2"/>
            <charset val="238"/>
          </rPr>
          <t xml:space="preserve">
Razlika od oko 2,5 milijardi kuna između ostvarenog izdanja i onoga koje dospijeva na naplatu iskoristit će se za isplatu</t>
        </r>
        <r>
          <rPr>
            <sz val="10"/>
            <color theme="1"/>
            <rFont val="Arial"/>
            <family val="2"/>
            <charset val="238"/>
          </rPr>
          <t xml:space="preserve">
Trezorskih zapisa koje će trebati iskupiti za nekoliko tjedana, ali i za tekuće potrebe proračuna.</t>
        </r>
      </text>
    </comment>
    <comment ref="CK27" authorId="0" shapeId="0">
      <text>
        <r>
          <rPr>
            <sz val="10"/>
            <color theme="1"/>
            <rFont val="Liberation Sans"/>
            <charset val="238"/>
          </rPr>
          <t>(000 EUR)</t>
        </r>
      </text>
    </comment>
    <comment ref="C30" authorId="0" shapeId="0">
      <text>
        <r>
          <rPr>
            <sz val="11"/>
            <color theme="1"/>
            <rFont val="Arial"/>
            <family val="2"/>
            <charset val="238"/>
          </rPr>
          <t>======
ID#AAAAGaQ16SQ
Author    (2020-04-16 14:05:37)
porez na imovinu
+
porez na korištenje fiksne imovine
+
poslovne licence
+
porez na onečišćenje
+
ostali</t>
        </r>
      </text>
    </comment>
    <comment ref="E30" authorId="0" shapeId="0">
      <text>
        <r>
          <rPr>
            <sz val="11"/>
            <color theme="1"/>
            <rFont val="Arial"/>
            <family val="2"/>
            <charset val="238"/>
          </rPr>
          <t>======
ID#AAAAGaQ16Ro
Author    (2020-04-16 14:05:37)
porez na primanja
+
porez na dobit
+
porez na kapitalnu zaradu</t>
        </r>
      </text>
    </comment>
    <comment ref="CK34" authorId="0" shapeId="0">
      <text>
        <r>
          <rPr>
            <sz val="10"/>
            <color theme="1"/>
            <rFont val="Liberation Sans"/>
            <charset val="238"/>
          </rPr>
          <t>Pokrivanje izdanim obveznicama u 03/2020</t>
        </r>
      </text>
    </comment>
    <comment ref="CK39" authorId="0" shapeId="0">
      <text>
        <r>
          <rPr>
            <b/>
            <sz val="10"/>
            <color theme="1"/>
            <rFont val="Calibri"/>
            <family val="2"/>
            <charset val="238"/>
          </rPr>
          <t>Ova obveznica je u cijelosti isplaćena po dospijeću</t>
        </r>
      </text>
    </comment>
    <comment ref="CK40" authorId="0" shapeId="0">
      <text>
        <r>
          <rPr>
            <b/>
            <sz val="10"/>
            <color theme="1"/>
            <rFont val="Calibri"/>
            <family val="2"/>
            <charset val="238"/>
          </rPr>
          <t>Ova obveznica je u cijelosti isplaćena po dospijeću</t>
        </r>
      </text>
    </comment>
    <comment ref="A49" authorId="0" shapeId="0">
      <text>
        <r>
          <rPr>
            <sz val="11"/>
            <color theme="1"/>
            <rFont val="Arial"/>
            <family val="2"/>
            <charset val="238"/>
          </rPr>
          <t>======
ID#AAAAGaQ16S4
Author    (2020-04-16 14:05:37)
Brojevi za 2019. su "procijenjeni" tako da su uzeti kvartalni podaci za prva 3 kvartala 2019. i zadnji kvartal 2018.</t>
        </r>
      </text>
    </comment>
    <comment ref="D50" authorId="0" shapeId="0">
      <text>
        <r>
          <rPr>
            <sz val="11"/>
            <color theme="1"/>
            <rFont val="Arial"/>
            <family val="2"/>
            <charset val="238"/>
          </rPr>
          <t>======
ID#AAAAGaQ16SE
Author    (2020-04-16 14:05:37)
Omjer ove porezne stavke i BDV-a se kretao između 24% i 20% (u kriznim periodima), trenutno je fiksirano na 21% jer je u proteklim godinama opažen uzlazni trend</t>
        </r>
      </text>
    </comment>
    <comment ref="E50" authorId="0" shapeId="0">
      <text>
        <r>
          <rPr>
            <sz val="11"/>
            <color theme="1"/>
            <rFont val="Arial"/>
            <family val="2"/>
            <charset val="238"/>
          </rPr>
          <t>======
ID#AAAAGaQ16SU
Author    (2020-04-16 14:05:37)
Omjer doprinosa i godišnje mase plaća fiksiran je na 9%, višegodišnji prosjek je na 9,1%</t>
        </r>
      </text>
    </comment>
    <comment ref="F50" authorId="0" shapeId="0">
      <text>
        <r>
          <rPr>
            <sz val="11"/>
            <color theme="1"/>
            <rFont val="Arial"/>
            <family val="2"/>
            <charset val="238"/>
          </rPr>
          <t>======
ID#AAAAGaQ16Sg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50" authorId="0" shapeId="0">
      <text>
        <r>
          <rPr>
            <sz val="11"/>
            <color theme="1"/>
            <rFont val="Arial"/>
            <family val="2"/>
            <charset val="238"/>
          </rPr>
          <t>======
ID#AAAAGaQ16Sc
Author    (2020-04-16 14:05:37)
Omjer doprinosa i godišnje mase plaća fiksiran je na 29%, iako je prosjek bliže 30%, no u zadnjih nekoliko godina je opažen trend pada</t>
        </r>
      </text>
    </comment>
    <comment ref="C56" authorId="0" shapeId="0">
      <text>
        <r>
          <rPr>
            <sz val="11"/>
            <color theme="1"/>
            <rFont val="Arial"/>
            <family val="2"/>
            <charset val="238"/>
          </rPr>
          <t>======
ID#AAAAGaQ16TA
Author    (2020-04-16 14:05:37)
porez na imovinu
+
porez na korištenje fiksne imovine
+
poslovne licence
+
porez na onečišćenje
+
ostali</t>
        </r>
      </text>
    </comment>
    <comment ref="E56" authorId="0" shapeId="0">
      <text>
        <r>
          <rPr>
            <sz val="11"/>
            <color theme="1"/>
            <rFont val="Arial"/>
            <family val="2"/>
            <charset val="238"/>
          </rPr>
          <t>======
ID#AAAAGaQ16Rs
Author    (2020-04-16 14:05:37)
porez na primanja
+
porez na dobit
+
porez na kapitalnu zaradu</t>
        </r>
      </text>
    </comment>
    <comment ref="A75" authorId="0" shapeId="0">
      <text>
        <r>
          <rPr>
            <sz val="11"/>
            <color theme="1"/>
            <rFont val="Arial"/>
            <family val="2"/>
            <charset val="238"/>
          </rPr>
          <t>======
ID#AAAAGaQ16S0
Author    (2020-04-16 14:05:37)
Brojevi za 2019. su "procijenjeni" tako da su uzeti kvartalni podaci za prva 3 kvartala 2019. i zadnji kvartal 2018.</t>
        </r>
      </text>
    </comment>
    <comment ref="D76" authorId="0" shapeId="0">
      <text>
        <r>
          <rPr>
            <sz val="11"/>
            <color theme="1"/>
            <rFont val="Arial"/>
            <family val="2"/>
            <charset val="238"/>
          </rPr>
          <t>======
ID#AAAAGaQ16TE
Author    (2020-04-16 14:05:37)
Omjer ove porezne stavke i BDV-a se kretao između 24% i 20% (u kriznim periodima), trenutno je fiksirano na 21% jer je u proteklim godinama opažen uzlazni trend</t>
        </r>
      </text>
    </comment>
    <comment ref="E76" authorId="0" shapeId="0">
      <text>
        <r>
          <rPr>
            <sz val="11"/>
            <color theme="1"/>
            <rFont val="Arial"/>
            <family val="2"/>
            <charset val="238"/>
          </rPr>
          <t>======
ID#AAAAGaQ16SA
Author    (2020-04-16 14:05:37)
Omjer doprinosa i godišnje mase plaća fiksiran je na 9%, višegodišnji prosjek je na 9,1%</t>
        </r>
      </text>
    </comment>
    <comment ref="F76" authorId="0" shapeId="0">
      <text>
        <r>
          <rPr>
            <sz val="11"/>
            <color theme="1"/>
            <rFont val="Arial"/>
            <family val="2"/>
            <charset val="238"/>
          </rPr>
          <t>======
ID#AAAAGaQ16R0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76" authorId="0" shapeId="0">
      <text>
        <r>
          <rPr>
            <sz val="11"/>
            <color theme="1"/>
            <rFont val="Arial"/>
            <family val="2"/>
            <charset val="238"/>
          </rPr>
          <t>======
ID#AAAAGaQ16R4
Author    (2020-04-16 14:05:37)
Omjer doprinosa i godišnje mase plaća fiksiran je na 29%, iako je prosjek bliže 30%, no u zadnjih nekoliko godina je opažen trend pada</t>
        </r>
      </text>
    </comment>
    <comment ref="E94" authorId="0" shapeId="0">
      <text>
        <r>
          <rPr>
            <sz val="11"/>
            <color theme="1"/>
            <rFont val="Arial"/>
            <family val="2"/>
            <charset val="238"/>
          </rPr>
          <t>======
ID#AAAAGaQ16Sw
Author    (2020-04-16 14:05:37)
nemamo podatke o podstavkama na kvartalnoj razini, tako da ćemo svaku od stavki dignuti za 6% koliko je ukupni income tax rastao</t>
        </r>
      </text>
    </comment>
    <comment ref="I115" authorId="0" shapeId="0">
      <text>
        <r>
          <rPr>
            <sz val="11"/>
            <color theme="1"/>
            <rFont val="Arial"/>
            <family val="2"/>
            <charset val="238"/>
          </rPr>
          <t>======
ID#AAAAGaQ16Ss
Author    (2020-04-16 14:05:37)
Brojevi za 2019. su "procijenjeni" tako da su uzeti kvartalni podaci za prva 3 kvartala 2019. i zadnji kvartal 2018.
------
ID#AAAAGcUQzKk
Andrijana Kulisic    (2020-04-23 14:05:05)
update-an podatak</t>
        </r>
      </text>
    </comment>
  </commentList>
</comments>
</file>

<file path=xl/comments8.xml><?xml version="1.0" encoding="utf-8"?>
<comments xmlns="http://schemas.openxmlformats.org/spreadsheetml/2006/main">
  <authors>
    <author>Dragica Sitar</author>
  </authors>
  <commentList>
    <comment ref="B76" authorId="0" shapeId="0">
      <text>
        <r>
          <rPr>
            <b/>
            <sz val="9"/>
            <color indexed="81"/>
            <rFont val="Tahoma"/>
            <family val="2"/>
            <charset val="238"/>
          </rPr>
          <t>Dragica Sitar:</t>
        </r>
        <r>
          <rPr>
            <sz val="9"/>
            <color indexed="81"/>
            <rFont val="Tahoma"/>
            <family val="2"/>
            <charset val="238"/>
          </rPr>
          <t xml:space="preserve">
podatak za travanj</t>
        </r>
      </text>
    </comment>
    <comment ref="C76" authorId="0" shapeId="0">
      <text>
        <r>
          <rPr>
            <b/>
            <sz val="9"/>
            <color indexed="81"/>
            <rFont val="Tahoma"/>
            <family val="2"/>
            <charset val="238"/>
          </rPr>
          <t>Dragica Sitar:</t>
        </r>
        <r>
          <rPr>
            <sz val="9"/>
            <color indexed="81"/>
            <rFont val="Tahoma"/>
            <family val="2"/>
            <charset val="238"/>
          </rPr>
          <t xml:space="preserve">
podatak za travanj</t>
        </r>
      </text>
    </comment>
  </commentList>
</comments>
</file>

<file path=xl/comments9.xml><?xml version="1.0" encoding="utf-8"?>
<comments xmlns="http://schemas.openxmlformats.org/spreadsheetml/2006/main">
  <authors>
    <author/>
    <author>bambas</author>
    <author>Dragica Sitar</author>
  </authors>
  <commentList>
    <comment ref="B2" authorId="0" shapeId="0">
      <text>
        <r>
          <rPr>
            <sz val="11"/>
            <color theme="1"/>
            <rFont val="Arial"/>
            <family val="2"/>
            <charset val="238"/>
          </rPr>
          <t>======
ID#AAAAJgo0oEE
bambas    (2020-05-06 12:31:32)
Međunarodne pričuve iz platne bilance (prosjek zadnja 4 kvartala)</t>
        </r>
      </text>
    </comment>
    <comment ref="C2" authorId="0" shapeId="0">
      <text>
        <r>
          <rPr>
            <sz val="11"/>
            <color theme="1"/>
            <rFont val="Arial"/>
            <family val="2"/>
            <charset val="238"/>
          </rPr>
          <t>======
ID#AAAAJgo0oEY
bambas    (2020-05-06 12:31:32)
Tekući račun (prosjek zadnja 4 kvartala)</t>
        </r>
      </text>
    </comment>
    <comment ref="D2" authorId="0" shapeId="0">
      <text>
        <r>
          <rPr>
            <sz val="11"/>
            <color theme="1"/>
            <rFont val="Arial"/>
            <family val="2"/>
            <charset val="238"/>
          </rPr>
          <t>======
ID#AAAAJgo0oEU
bambas    (2020-05-06 12:31:32)
Platna bilanca bez međunarodnih pričuva (prosjek zadnja 4 kvartala)</t>
        </r>
      </text>
    </comment>
    <comment ref="E2" authorId="0" shapeId="0">
      <text>
        <r>
          <rPr>
            <sz val="11"/>
            <color theme="1"/>
            <rFont val="Arial"/>
            <family val="2"/>
            <charset val="238"/>
          </rPr>
          <t>Tablica G10b: Srednji devizni tečajevi na kraju razdoblja</t>
        </r>
      </text>
    </comment>
    <comment ref="F2" authorId="1" shapeId="0">
      <text>
        <r>
          <rPr>
            <b/>
            <sz val="9"/>
            <color indexed="81"/>
            <rFont val="Tahoma"/>
            <family val="2"/>
            <charset val="238"/>
          </rPr>
          <t>bambas:</t>
        </r>
        <r>
          <rPr>
            <sz val="9"/>
            <color indexed="81"/>
            <rFont val="Tahoma"/>
            <family val="2"/>
            <charset val="238"/>
          </rPr>
          <t xml:space="preserve">
Međunarodne pričuve iz platne bilance (prosjek zadnja 4 kvartala)</t>
        </r>
      </text>
    </comment>
    <comment ref="G2" authorId="1" shapeId="0">
      <text>
        <r>
          <rPr>
            <b/>
            <sz val="9"/>
            <color indexed="81"/>
            <rFont val="Tahoma"/>
            <family val="2"/>
            <charset val="238"/>
          </rPr>
          <t>bambas:</t>
        </r>
        <r>
          <rPr>
            <sz val="9"/>
            <color indexed="81"/>
            <rFont val="Tahoma"/>
            <family val="2"/>
            <charset val="238"/>
          </rPr>
          <t xml:space="preserve">
Tekući račun (prosjek zadnja 4 kvartala)</t>
        </r>
      </text>
    </comment>
    <comment ref="H2" authorId="2" shapeId="0">
      <text>
        <r>
          <rPr>
            <b/>
            <sz val="9"/>
            <color indexed="81"/>
            <rFont val="Tahoma"/>
            <family val="2"/>
            <charset val="238"/>
          </rPr>
          <t>Dragica Sitar:</t>
        </r>
        <r>
          <rPr>
            <sz val="9"/>
            <color indexed="81"/>
            <rFont val="Tahoma"/>
            <family val="2"/>
            <charset val="238"/>
          </rPr>
          <t xml:space="preserve">
Tablica G10b: Srednji devizni tečajevi na kraju razdoblja</t>
        </r>
      </text>
    </comment>
    <comment ref="I2" authorId="1" shapeId="0">
      <text>
        <r>
          <rPr>
            <b/>
            <sz val="9"/>
            <color indexed="81"/>
            <rFont val="Tahoma"/>
            <family val="2"/>
            <charset val="238"/>
          </rPr>
          <t>bambas:</t>
        </r>
        <r>
          <rPr>
            <sz val="9"/>
            <color indexed="81"/>
            <rFont val="Tahoma"/>
            <family val="2"/>
            <charset val="238"/>
          </rPr>
          <t xml:space="preserve">
Međunarodne pričuve iz platne bilance (prosjek zadnja 4 kvartala)</t>
        </r>
      </text>
    </comment>
    <comment ref="J2" authorId="1" shapeId="0">
      <text>
        <r>
          <rPr>
            <b/>
            <sz val="9"/>
            <color indexed="81"/>
            <rFont val="Tahoma"/>
            <family val="2"/>
            <charset val="238"/>
          </rPr>
          <t>bambas:</t>
        </r>
        <r>
          <rPr>
            <sz val="9"/>
            <color indexed="81"/>
            <rFont val="Tahoma"/>
            <family val="2"/>
            <charset val="238"/>
          </rPr>
          <t xml:space="preserve">
Tekući račun (prosjek zadnja 4 kvartala)</t>
        </r>
      </text>
    </comment>
    <comment ref="K2" authorId="2" shapeId="0">
      <text>
        <r>
          <rPr>
            <b/>
            <sz val="9"/>
            <color indexed="81"/>
            <rFont val="Tahoma"/>
            <family val="2"/>
            <charset val="238"/>
          </rPr>
          <t>Dragica Sitar:</t>
        </r>
        <r>
          <rPr>
            <sz val="9"/>
            <color indexed="81"/>
            <rFont val="Tahoma"/>
            <family val="2"/>
            <charset val="238"/>
          </rPr>
          <t xml:space="preserve">
Tablica G10b: Srednji devizni tečajevi na kraju razdoblja</t>
        </r>
      </text>
    </comment>
    <comment ref="N2" authorId="0" shapeId="0">
      <text>
        <r>
          <rPr>
            <sz val="11"/>
            <color theme="1"/>
            <rFont val="Arial"/>
            <family val="2"/>
            <charset val="238"/>
          </rPr>
          <t xml:space="preserve">Tablica G10b: Srednji devizni tečajevi na kraju razdoblja
</t>
        </r>
      </text>
    </comment>
  </commentList>
</comments>
</file>

<file path=xl/comments10.xml><?xml version="1.0" encoding="utf-8"?>
<comments xmlns="http://schemas.openxmlformats.org/spreadsheetml/2006/main">
  <authors>
    <author>Ime i prezime</author>
  </authors>
  <commentList>
    <comment ref="C1" authorId="0" shapeId="0">
      <text>
        <r>
          <rPr>
            <b/>
            <sz val="9"/>
            <color indexed="81"/>
            <rFont val="Tahoma"/>
            <family val="2"/>
            <charset val="238"/>
          </rPr>
          <t xml:space="preserve">Ime i prezime:
</t>
        </r>
        <r>
          <rPr>
            <sz val="9"/>
            <color indexed="81"/>
            <rFont val="Tahoma"/>
            <family val="2"/>
            <charset val="238"/>
          </rPr>
          <t>Cijena na početku mjeseca</t>
        </r>
      </text>
    </comment>
    <comment ref="D1" authorId="0" shapeId="0">
      <text>
        <r>
          <rPr>
            <b/>
            <sz val="9"/>
            <color indexed="81"/>
            <rFont val="Tahoma"/>
            <family val="2"/>
            <charset val="238"/>
          </rPr>
          <t>Ime i prezime:</t>
        </r>
        <r>
          <rPr>
            <sz val="9"/>
            <color indexed="81"/>
            <rFont val="Tahoma"/>
            <family val="2"/>
            <charset val="238"/>
          </rPr>
          <t xml:space="preserve">
Maksimalna postignuta cijena u mjesecu</t>
        </r>
      </text>
    </comment>
    <comment ref="E1" authorId="0" shapeId="0">
      <text>
        <r>
          <rPr>
            <b/>
            <sz val="9"/>
            <color indexed="81"/>
            <rFont val="Tahoma"/>
            <family val="2"/>
            <charset val="238"/>
          </rPr>
          <t>Ime i prezime:</t>
        </r>
        <r>
          <rPr>
            <sz val="9"/>
            <color indexed="81"/>
            <rFont val="Tahoma"/>
            <family val="2"/>
            <charset val="238"/>
          </rPr>
          <t xml:space="preserve">
Minimalna ostvarena cijena u mjesecu</t>
        </r>
      </text>
    </comment>
    <comment ref="F1" authorId="0" shapeId="0">
      <text>
        <r>
          <rPr>
            <b/>
            <sz val="9"/>
            <color indexed="81"/>
            <rFont val="Tahoma"/>
            <family val="2"/>
            <charset val="238"/>
          </rPr>
          <t>Ime i prezime:</t>
        </r>
        <r>
          <rPr>
            <sz val="9"/>
            <color indexed="81"/>
            <rFont val="Tahoma"/>
            <family val="2"/>
            <charset val="238"/>
          </rPr>
          <t xml:space="preserve">
Prosječna vrijednost svih dnevnih zadnja cijena </t>
        </r>
      </text>
    </comment>
    <comment ref="G1" authorId="0" shapeId="0">
      <text>
        <r>
          <rPr>
            <b/>
            <sz val="9"/>
            <color indexed="81"/>
            <rFont val="Tahoma"/>
            <family val="2"/>
            <charset val="238"/>
          </rPr>
          <t>Ime i prezime:</t>
        </r>
        <r>
          <rPr>
            <sz val="9"/>
            <color indexed="81"/>
            <rFont val="Tahoma"/>
            <family val="2"/>
            <charset val="238"/>
          </rPr>
          <t xml:space="preserve">
Zadnja cijena u mjesecu</t>
        </r>
      </text>
    </comment>
    <comment ref="H1" authorId="0" shapeId="0">
      <text>
        <r>
          <rPr>
            <b/>
            <sz val="9"/>
            <color indexed="81"/>
            <rFont val="Tahoma"/>
            <family val="2"/>
            <charset val="238"/>
          </rPr>
          <t>Ime i prezime:</t>
        </r>
        <r>
          <rPr>
            <sz val="9"/>
            <color indexed="81"/>
            <rFont val="Tahoma"/>
            <family val="2"/>
            <charset val="238"/>
          </rPr>
          <t xml:space="preserve">
Maksimum svih dnevnih promjena cijena</t>
        </r>
      </text>
    </comment>
    <comment ref="I1" authorId="0" shapeId="0">
      <text>
        <r>
          <rPr>
            <b/>
            <sz val="9"/>
            <color indexed="81"/>
            <rFont val="Tahoma"/>
            <family val="2"/>
            <charset val="238"/>
          </rPr>
          <t>Ime i prezime:</t>
        </r>
        <r>
          <rPr>
            <sz val="9"/>
            <color indexed="81"/>
            <rFont val="Tahoma"/>
            <family val="2"/>
            <charset val="238"/>
          </rPr>
          <t xml:space="preserve">
Minimum svih dnevnih promjena cijena</t>
        </r>
      </text>
    </comment>
    <comment ref="J1" authorId="0" shapeId="0">
      <text>
        <r>
          <rPr>
            <b/>
            <sz val="9"/>
            <color indexed="81"/>
            <rFont val="Tahoma"/>
            <family val="2"/>
            <charset val="238"/>
          </rPr>
          <t>Ime i prezime:</t>
        </r>
        <r>
          <rPr>
            <sz val="9"/>
            <color indexed="81"/>
            <rFont val="Tahoma"/>
            <family val="2"/>
            <charset val="238"/>
          </rPr>
          <t xml:space="preserve">
Ukupni ostvareni promjet u mjesecu</t>
        </r>
      </text>
    </comment>
  </commentList>
</comments>
</file>

<file path=xl/comments11.xml><?xml version="1.0" encoding="utf-8"?>
<comments xmlns="http://schemas.openxmlformats.org/spreadsheetml/2006/main">
  <authors>
    <author>Anita Slivar</author>
  </authors>
  <commentList>
    <comment ref="AI25" authorId="0" shapeId="0">
      <text>
        <r>
          <rPr>
            <b/>
            <sz val="9"/>
            <color indexed="81"/>
            <rFont val="Tahoma"/>
            <family val="2"/>
          </rPr>
          <t>Anita Slivar:</t>
        </r>
        <r>
          <rPr>
            <sz val="9"/>
            <color indexed="81"/>
            <rFont val="Tahoma"/>
            <family val="2"/>
          </rPr>
          <t xml:space="preserve">
anualizirane, iste za sve scenarije</t>
        </r>
      </text>
    </comment>
  </commentList>
</comments>
</file>

<file path=xl/sharedStrings.xml><?xml version="1.0" encoding="utf-8"?>
<sst xmlns="http://schemas.openxmlformats.org/spreadsheetml/2006/main" count="3451" uniqueCount="1383">
  <si>
    <t>OLS 1998-2019</t>
  </si>
  <si>
    <t>Dragica modeli</t>
  </si>
  <si>
    <t>primjer na scenariju 1</t>
  </si>
  <si>
    <t>Model izbora:</t>
  </si>
  <si>
    <t>unemp_q2</t>
  </si>
  <si>
    <t>Scenarij 1</t>
  </si>
  <si>
    <t>Scenarij 2</t>
  </si>
  <si>
    <t>Scenarij 3</t>
  </si>
  <si>
    <t>Odabran je q2 model</t>
  </si>
  <si>
    <t>datum</t>
  </si>
  <si>
    <t>bdp</t>
  </si>
  <si>
    <t>dbdp_r</t>
  </si>
  <si>
    <t>unemp</t>
  </si>
  <si>
    <t>dunemp</t>
  </si>
  <si>
    <t>mdl_unemp</t>
  </si>
  <si>
    <t>unemp_q1</t>
  </si>
  <si>
    <t>unemp_q3</t>
  </si>
  <si>
    <t>OLS '98-'19</t>
  </si>
  <si>
    <t>Prosjek</t>
  </si>
  <si>
    <t>OLS '00-'19</t>
  </si>
  <si>
    <t>OLS '08-'19</t>
  </si>
  <si>
    <t>dbdp_r - desno</t>
  </si>
  <si>
    <t>S1</t>
  </si>
  <si>
    <t>S2</t>
  </si>
  <si>
    <t>S3</t>
  </si>
  <si>
    <t>Aktivno stanovništvo</t>
  </si>
  <si>
    <t>Administrativni izvori</t>
  </si>
  <si>
    <t>Broj zaposlenih (u 000)</t>
  </si>
  <si>
    <t>razina1</t>
  </si>
  <si>
    <t>razina2</t>
  </si>
  <si>
    <t>razina3</t>
  </si>
  <si>
    <t>razina4</t>
  </si>
  <si>
    <t>iznos</t>
  </si>
  <si>
    <t>ponder</t>
  </si>
  <si>
    <t>umanjenje</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</si>
  <si>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</si>
  <si>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</si>
  <si>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</si>
  <si>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</si>
  <si>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</si>
  <si>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</si>
  <si>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</si>
  <si>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</si>
  <si>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</si>
  <si>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</si>
  <si>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</si>
  <si>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</si>
  <si>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</si>
  <si>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</si>
  <si>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</si>
  <si>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</si>
  <si>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</si>
  <si>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</si>
  <si>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</si>
  <si>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</si>
  <si>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</si>
  <si>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</si>
  <si>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</si>
  <si>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Ponder umanjenja</t>
  </si>
  <si>
    <t xml:space="preserve">A </t>
  </si>
  <si>
    <t>Poljoprivreda, šumarstvo i ribarstvo</t>
  </si>
  <si>
    <t>Efektivna porezna stopa %</t>
  </si>
  <si>
    <t>B. RUDARSTVO I VAĐENJE</t>
  </si>
  <si>
    <t>6. Vađenje sirove nafte i prirodnog plina</t>
  </si>
  <si>
    <t>6.2. Vađenje prirodnog plina</t>
  </si>
  <si>
    <t>A</t>
  </si>
  <si>
    <t>7. Vađenje metalnih ruda</t>
  </si>
  <si>
    <t>8.1. Vađenje kamena, pijeska i gline</t>
  </si>
  <si>
    <t>8.11. Vađenje ukrasnoga kamena i kamena za gradnju, vapnenca, gipsa, krede i škriljevca</t>
  </si>
  <si>
    <t>B</t>
  </si>
  <si>
    <t>Rudarstvo i vađenje</t>
  </si>
  <si>
    <t>NKD 2007</t>
  </si>
  <si>
    <t>8.12. Djelatnosti šljunčara i pješčara; vađenje gline i kaolina</t>
  </si>
  <si>
    <t>C</t>
  </si>
  <si>
    <t>Proizvodnja prehrambenih proizvoda</t>
  </si>
  <si>
    <t>Prerađivačka industrija</t>
  </si>
  <si>
    <t>8.9. Rudarstvo i vađenje, d. n.</t>
  </si>
  <si>
    <t>8.93. Vađenje soli</t>
  </si>
  <si>
    <t>D</t>
  </si>
  <si>
    <t>Opskrba električnom energijom, plinom, parom i klimatizacija</t>
  </si>
  <si>
    <t>Proizvodnja pića</t>
  </si>
  <si>
    <t>8.99. Vađenje ostalih ruda i kamena, d. n.</t>
  </si>
  <si>
    <t>Proizvodnja duhanskih proizvoda</t>
  </si>
  <si>
    <t>E</t>
  </si>
  <si>
    <t>Opskrba vodom; uklanjanje otpadnih voda, gospodarenje otpadom te djelatnosti sanacije okoliša</t>
  </si>
  <si>
    <t>9. Pomoćne uslužne djelatnosti u rudarstvu</t>
  </si>
  <si>
    <t>9.1. Pomoćne djelatnosti za vađenje nafte i prirodnog plina</t>
  </si>
  <si>
    <t>Proizvodnja tekstila</t>
  </si>
  <si>
    <t>F</t>
  </si>
  <si>
    <t>Građevinarstvo</t>
  </si>
  <si>
    <t>9.9. Pomoćne djelatnosti za ostalo rudarstvo i vađenje</t>
  </si>
  <si>
    <t>Proizvodnja odjeće</t>
  </si>
  <si>
    <t>G</t>
  </si>
  <si>
    <t>Trgovina na veliko i na malo; popravak motornih vozila i motocikala</t>
  </si>
  <si>
    <t>Opskrba vodom; uklanjanje otpadnih voda,  gospodarenje otpadom te djelatnosti sanacije i okoliša</t>
  </si>
  <si>
    <t>C. PRERAĐIVAČKA INDUSTRIJA</t>
  </si>
  <si>
    <t>10. Proizvodnja prehrambenih proizvoda</t>
  </si>
  <si>
    <t>10.1. Prerada i konzerviranje mesa i proizvodnja mesnih proizvoda</t>
  </si>
  <si>
    <t>10.11. Prerada i konzerviranje mesa</t>
  </si>
  <si>
    <t>Proizvodnja kože i srodnih proizvoda</t>
  </si>
  <si>
    <t>H</t>
  </si>
  <si>
    <t>Prijevoz i skladištenje</t>
  </si>
  <si>
    <t>10.12. Prerada i konzerviranje mesa peradi</t>
  </si>
  <si>
    <t>Prerada drva i proizvoda od drva i pluta, osim namještaja; proizvodnja proizvoda od slame i pletarskih materijala</t>
  </si>
  <si>
    <t>Trgovina na veliko i malo; popravak motornih vozila i motocikala</t>
  </si>
  <si>
    <t>I</t>
  </si>
  <si>
    <t>Djelatnosti pružanja smještaja te pripreme i usluživanja hrane</t>
  </si>
  <si>
    <t>10.13. Proizvodnja proizvoda od mesa i mesa peradi</t>
  </si>
  <si>
    <t>Proizvodnja papira i proizvoda od
papira</t>
  </si>
  <si>
    <t>10.2. Prerada i konzerviranje riba, rakova i školjki</t>
  </si>
  <si>
    <t>Tiskanje i umnožavanje snimljenih zapisa</t>
  </si>
  <si>
    <t>J</t>
  </si>
  <si>
    <t>Informacije i komunikacije</t>
  </si>
  <si>
    <t>10.3. Prerada i konzerviranje voća i povrća</t>
  </si>
  <si>
    <t>10.39. Ostala prerada i konzerviranje voća i povrća</t>
  </si>
  <si>
    <t>Proizvodnja koksa i rafiniranih naftnih proizvoda</t>
  </si>
  <si>
    <t>K</t>
  </si>
  <si>
    <t>Financijske djelatnosti i djelatnosti osiguranja</t>
  </si>
  <si>
    <t>10.41. Proizvodnja ulja i masti</t>
  </si>
  <si>
    <t>Proizvodnja kemikalija i kemijskih proizvoda</t>
  </si>
  <si>
    <t>L</t>
  </si>
  <si>
    <t>Poslovanje nekretninama</t>
  </si>
  <si>
    <t>10.7. Proizvodnja pekarskih i brašneno-konditorskih proizvoda</t>
  </si>
  <si>
    <t>10.71. Proizvodnja kruha; proizvodnja svježih peciva, slastičarskih proizvoda i kolača</t>
  </si>
  <si>
    <t>Proizvodnja osnovnih farmaceutskih proizvoda i farmaceutskih pripravaka</t>
  </si>
  <si>
    <t>10.72. Proizvodnja dvopeka, keksa i srodnih proizvoda; proizvodnja trajnih peciva, slastičarskih proizvoda i kolača</t>
  </si>
  <si>
    <t>M</t>
  </si>
  <si>
    <t>Stručne, znanstvene i tehničke djelatnosti</t>
  </si>
  <si>
    <t>Proizvodnja proizvoda od gume i plastike</t>
  </si>
  <si>
    <t>10.73. Proizvodnja makarona, njoka, kuskusa i slične tjestenine</t>
  </si>
  <si>
    <t>Proizvodnja ostalih nemetalnih mineralnih proizvoda</t>
  </si>
  <si>
    <t>N</t>
  </si>
  <si>
    <t>Administrativne i pomoćne uslužne djelatnosti</t>
  </si>
  <si>
    <t>10.8. Proizvodnja ostalih prehrambenih proizvoda</t>
  </si>
  <si>
    <t>10.81. Proizvodnja šećera</t>
  </si>
  <si>
    <t>Proizvodnja metala</t>
  </si>
  <si>
    <t>O</t>
  </si>
  <si>
    <t>Javna uprava i obrana; obvezno socijalno osiguranje</t>
  </si>
  <si>
    <t>10.82. Proizvodnja kakao, čokoladnih i bombonskih proizvoda</t>
  </si>
  <si>
    <t>Proizvodnja gotovih metalnih proizvoda, osim strojeva i opreme</t>
  </si>
  <si>
    <t>P</t>
  </si>
  <si>
    <t>Obrazovanje</t>
  </si>
  <si>
    <t>10.83. Prerada čaja i kave</t>
  </si>
  <si>
    <t>Proizvodnja računala te elektroničkih i optičkih proizvoda</t>
  </si>
  <si>
    <t>Q</t>
  </si>
  <si>
    <t>Djelatnosti zdravstvene zaštite i socijalne skrbi</t>
  </si>
  <si>
    <t>10.85. Proizvodnja gotove hrane i jela</t>
  </si>
  <si>
    <t>Proizvodnja električne opreme</t>
  </si>
  <si>
    <t>R</t>
  </si>
  <si>
    <t>Umjetnost, zabava i rekreacija</t>
  </si>
  <si>
    <t>10.89. Proizvodnja ostalih prehrambenih proizvoda, d. n.</t>
  </si>
  <si>
    <t>Proizvodnja strojeva i uređaja, d. n.</t>
  </si>
  <si>
    <t>S</t>
  </si>
  <si>
    <t>Ostale uslužne djelatnosti</t>
  </si>
  <si>
    <t>10.9. Proizvodnja pripremljene hrane za životinje</t>
  </si>
  <si>
    <t>10.91. Proizvodnja pripremljene stočne hrane</t>
  </si>
  <si>
    <t>Proizvodnja motornih vozila,
prikolica i poluprikolica</t>
  </si>
  <si>
    <t>T</t>
  </si>
  <si>
    <t>Djelatnosti kućanstava kao poslodavaca; djelatnosti kućanstava koja proizvode različitu robu i obavljaju različite usluge za vlastite potrebe</t>
  </si>
  <si>
    <t>10.92. Proizvodnja pripremljene hrane za kućne ljubimce</t>
  </si>
  <si>
    <t>Proizvodnja ostalih prijevoznih
sredstava</t>
  </si>
  <si>
    <t xml:space="preserve"> BRUTO DODANA VRIJEDNOST (BAZIČNE CIJENE)</t>
  </si>
  <si>
    <r>
      <t>Zaposleni u obrtu i slobodnim profesijama</t>
    </r>
    <r>
      <rPr>
        <vertAlign val="superscript"/>
        <sz val="9"/>
        <color theme="1"/>
        <rFont val="Arial"/>
        <family val="2"/>
        <charset val="238"/>
      </rPr>
      <t>2)</t>
    </r>
  </si>
  <si>
    <t>11. Proizvodnja pića</t>
  </si>
  <si>
    <t>11.02. Proizvodnja vina od grožđa</t>
  </si>
  <si>
    <t>Proizvodnja namještaja</t>
  </si>
  <si>
    <t>11.03. Proizvodnja jabukovače i ostalih voćnih vina</t>
  </si>
  <si>
    <t>Ostala prerađivačka industrija</t>
  </si>
  <si>
    <r>
      <t>Zaposleni osiguranici poljoprivrednici</t>
    </r>
    <r>
      <rPr>
        <vertAlign val="superscript"/>
        <sz val="9"/>
        <color theme="1"/>
        <rFont val="Arial"/>
        <family val="2"/>
        <charset val="238"/>
      </rPr>
      <t>2)</t>
    </r>
  </si>
  <si>
    <t>11.05. Proizvodnja piva</t>
  </si>
  <si>
    <t>Popravak i instaliranje strojeva
i opreme</t>
  </si>
  <si>
    <t>Kvartalne stope rasta (yoy)</t>
  </si>
  <si>
    <t>11.07. Proizvodnja osvježavajućih napitaka; proizvodnja mineralne i drugih flaširanih voda</t>
  </si>
  <si>
    <t>Ukupno zaposleni</t>
  </si>
  <si>
    <t>BDV</t>
  </si>
  <si>
    <t>Porez</t>
  </si>
  <si>
    <t>BDP</t>
  </si>
  <si>
    <t>13. Proizvodnja tekstila</t>
  </si>
  <si>
    <t>13.1. Priprema i predenje tekstilnih vlakana</t>
  </si>
  <si>
    <t>Opskrba vodom; uklanjanje otpadnih
voda, gospodarenje otpadom te djelatnosti sanacije okoliša</t>
  </si>
  <si>
    <t>13.2. Tkanje tekstila</t>
  </si>
  <si>
    <t>13.3. Dovršavanje tekstila</t>
  </si>
  <si>
    <t>Trgovina na veliko i na malo; popravak motornih vozila i motocikla</t>
  </si>
  <si>
    <t>broj nezaposlenih</t>
  </si>
  <si>
    <t>13.9. Proizvodnja ostalog tekstila</t>
  </si>
  <si>
    <t>13.91. Proizvodnja pletenih i kukičanih tkanina</t>
  </si>
  <si>
    <t>Model</t>
  </si>
  <si>
    <t>kvota nezaposlenosti</t>
  </si>
  <si>
    <t>13.92. Proizvodnja gotovih tekstilnih proizvoda, osim odjeće</t>
  </si>
  <si>
    <t>Estimate</t>
  </si>
  <si>
    <t>Std. Error</t>
  </si>
  <si>
    <t>t value</t>
  </si>
  <si>
    <t>Pr(&gt;|t|)</t>
  </si>
  <si>
    <t>(Intercept)</t>
  </si>
  <si>
    <t>***</t>
  </si>
  <si>
    <t>13.93. Proizvodnja tepiha i sagova</t>
  </si>
  <si>
    <t>13.94. Proizvodnja užadi, konopaca, upletenoga konca i mreža</t>
  </si>
  <si>
    <t>13.95. Proizvodnja netkanog tekstila i proizvoda od netkanog tekstila, osim odjeće</t>
  </si>
  <si>
    <t>13.96. Proizvodnja ostaloga tehničkog i industrijskog tekstila</t>
  </si>
  <si>
    <t>13.99. Proizvodnja ostalog tekstila, d. n.</t>
  </si>
  <si>
    <t>Administrativne i pomoćne uslužne
djelatnosti</t>
  </si>
  <si>
    <t>14. Proizvodnja odjeće</t>
  </si>
  <si>
    <t>14.1. Proizvodnja odjeće, osim krznene odjeće</t>
  </si>
  <si>
    <t>14.11. Proizvodnja kožne odjeće</t>
  </si>
  <si>
    <t>Javna uprava i obrana; obvezno
socijalno osiguranje</t>
  </si>
  <si>
    <t>14.12. Proizvodnja radne odjeće</t>
  </si>
  <si>
    <t>Verzija Q1</t>
  </si>
  <si>
    <t>Verzija Q2</t>
  </si>
  <si>
    <t>Verzija Q3</t>
  </si>
  <si>
    <t>14.13. Proizvodnja ostale vanjske odjeće</t>
  </si>
  <si>
    <t>Djelatnosti zdravstvene zaštite i
socijalne skrbi</t>
  </si>
  <si>
    <t>14.14. Proizvodnja rublja</t>
  </si>
  <si>
    <t>14.19. Proizvodnja ostale odjeće i pribora za odjeću</t>
  </si>
  <si>
    <t>14.2. Proizvodnja proizvoda od krzna</t>
  </si>
  <si>
    <t>Djelatnosti kućanstava kao poslodavaca; djelatnosti kućanstava koje proizvode različitu robu i pružaju različite usluge za vlastite potrebe</t>
  </si>
  <si>
    <t>14.3. Proizvodnja pletene i kukičane odjeće</t>
  </si>
  <si>
    <t>14.31. Proizvodnja pletenih i kukičanih čarapa</t>
  </si>
  <si>
    <t>U</t>
  </si>
  <si>
    <t>Djelatnosti izvanteritorijalnih
organizacija i tijela</t>
  </si>
  <si>
    <t>-</t>
  </si>
  <si>
    <t>14.39. Proizvodnja ostale pletene i kukičane odjeće</t>
  </si>
  <si>
    <t>Bruto dodana vrijednost
(bazične cijene)</t>
  </si>
  <si>
    <t>15. Proizvodnja kože i srodnih proizvoda</t>
  </si>
  <si>
    <t>15.1. Štavljenje i obrada kože; proizvodnja putnih i ručnih torba, sedlarskih i remenarskih proizvoda; dorada i bojenje krzna</t>
  </si>
  <si>
    <t>15.11. Štavljenje i obrada kože; dorada i bojenje krzna</t>
  </si>
  <si>
    <t>Porezi na proizvode minus subvencije
na proizvode</t>
  </si>
  <si>
    <t>15.12. Proizvodnja putnih i ručnih torba i slično, sedlarskih i remenarskih proizvoda</t>
  </si>
  <si>
    <t>Bruto domaći proizvod (tržišne cijene)</t>
  </si>
  <si>
    <t>15.2. Proizvodnja obuće</t>
  </si>
  <si>
    <t>16. Prerada drva i proizvoda od drva i pluta, osim namještaja; proizvodnja proizvoda od slame i pletarskih materijala</t>
  </si>
  <si>
    <t>16.1. Piljenje i blanjanje drva</t>
  </si>
  <si>
    <t>16.2. Proizvodnja proizvoda od drva, pluta, slame i pletarskih materijala</t>
  </si>
  <si>
    <t>16.21. Proizvodnja furnira i ostalih ploča od drva</t>
  </si>
  <si>
    <t>16.22. Proizvodnja sastavljenog parketa</t>
  </si>
  <si>
    <t>16.23. Proizvodnja ostale građevne stolarije i elemenata</t>
  </si>
  <si>
    <t>16.24. Proizvodnja ambalaže od drva</t>
  </si>
  <si>
    <t>16.29. Proizvodnja ostalih proizvoda od drva, proizvoda od pluta, slame i pletarskih materijala</t>
  </si>
  <si>
    <t>17. Proizvodnja papira i proizvoda od papira</t>
  </si>
  <si>
    <t>17.2. Proizvodnja proizvoda od papira i kartona</t>
  </si>
  <si>
    <t>17.21. Proizvodnja valovitog papira i kartona te ambalaže od papira i kartona</t>
  </si>
  <si>
    <t>Stanje</t>
  </si>
  <si>
    <t>17.22. Proizvodnja robe za kućanstvo i higijenu te toaletnih potrepština od papira</t>
  </si>
  <si>
    <t>Poljoprivreda</t>
  </si>
  <si>
    <t>17.29. Proizvodnja ostalih proizvoda od papira i kartona</t>
  </si>
  <si>
    <t>Industrija</t>
  </si>
  <si>
    <t>18. Tiskanje i umnožavanje snimljenih zapisa</t>
  </si>
  <si>
    <t>18.1. Tiskanje i uslužne djelatnosti povezane s tiskanjem</t>
  </si>
  <si>
    <t>18.11. Tiskanje novina</t>
  </si>
  <si>
    <t>Građevina</t>
  </si>
  <si>
    <t>18.12. Ostalo tiskanje</t>
  </si>
  <si>
    <t>Trgovina</t>
  </si>
  <si>
    <t>18.13. Usluge pripreme za tisak i objavljivanje</t>
  </si>
  <si>
    <t>Usluge</t>
  </si>
  <si>
    <t>18.14. Knjigoveške i srodne usluge</t>
  </si>
  <si>
    <t>Financije</t>
  </si>
  <si>
    <t>18.2. Umnožavanje snimljenih zapisa</t>
  </si>
  <si>
    <t>Promet nekretninama</t>
  </si>
  <si>
    <t>20. Proizvodnja kemikalija i kemijskih proizvoda</t>
  </si>
  <si>
    <t>20.1. Proizvodnja osnovnih kemikalija, gnojiva i dušičnih spojeva, plastike i sintetičkoga kaučuka u primarnim oblicima</t>
  </si>
  <si>
    <t>20.11. Proizvodnja industrijskih plinova</t>
  </si>
  <si>
    <t>Javne usluge</t>
  </si>
  <si>
    <t>20.12. Proizvodnja koloranata i pigmenata</t>
  </si>
  <si>
    <t>Ukupno</t>
  </si>
  <si>
    <t>20.13. Proizvodnja ostalih anorganskih osnovnih kemikalija</t>
  </si>
  <si>
    <t>20.14. Proizvodnja ostalih organskih osnovnih kemikalija</t>
  </si>
  <si>
    <t>Doprinosi</t>
  </si>
  <si>
    <t>20.3. Proizvodnja boja, lakova i sličnih premaza, grafičkih boja i kitova</t>
  </si>
  <si>
    <t>20.4. Proizvodnja sapuna i deterdženata, sredstava za čišćenje i poliranje, parfema i toaletno-kozmetičkih preparata</t>
  </si>
  <si>
    <t>20.41. Proizvodnja sapuna i deterdženata, sredstava za čišćenje i poliranje</t>
  </si>
  <si>
    <t>20.42. Proizvodnja parfema i toaletno-kozmetičkih preparata</t>
  </si>
  <si>
    <t>20.5. Proizvodnja ostalih kemijskih proizvoda</t>
  </si>
  <si>
    <t>20.52. Proizvodnja ljepila</t>
  </si>
  <si>
    <t>20.53. Proizvodnja eteričnih ulja</t>
  </si>
  <si>
    <t>20.59. Proizvodnja ostalih kemijskih proizvoda, d. n.</t>
  </si>
  <si>
    <t>dwage</t>
  </si>
  <si>
    <t>infl</t>
  </si>
  <si>
    <t>dprod</t>
  </si>
  <si>
    <t>Broj zaposlenih</t>
  </si>
  <si>
    <t>Nominalni BDP</t>
  </si>
  <si>
    <t>Produktivnost</t>
  </si>
  <si>
    <t>21. Proizvodnja osnovnih farmaceutskih proizvoda i farmaceutskih pripravaka</t>
  </si>
  <si>
    <t>21.2. Proizvodnja farmaceutskih pripravaka</t>
  </si>
  <si>
    <t>22. Proizvodnja proizvoda od gume i plastike</t>
  </si>
  <si>
    <t>22.1. Proizvodnja proizvoda od gume</t>
  </si>
  <si>
    <t>22.11. Proizvodnja vanjskih i unutrašnjih guma za vozila; protektiranje vanjskih guma</t>
  </si>
  <si>
    <t>22.19. Proizvodnja ostalih proizvoda od gume</t>
  </si>
  <si>
    <t>22.2. Proizvodnja proizvoda od plastike</t>
  </si>
  <si>
    <t>22.21. Proizvodnja ploča, listova, cijevi i profila od plastike</t>
  </si>
  <si>
    <t>22.22. Proizvodnja ambalaže od plastike</t>
  </si>
  <si>
    <t>22.23. Proizvodnja proizvoda od plastike za građevinarstvo</t>
  </si>
  <si>
    <t>22.29. Proizvodnja ostalih proizvoda od plastike</t>
  </si>
  <si>
    <t>23. Proizvodnja ostalih nemetalnih mineralnih proizvoda</t>
  </si>
  <si>
    <t>23.1. Proizvodnja stakla i proizvoda od stakla</t>
  </si>
  <si>
    <t>23.12. Oblikovanje i obrada ravnog stakla</t>
  </si>
  <si>
    <t>23.19. Proizvodnja i obrada ostalog stakla uključujući tehničku robu od stakla</t>
  </si>
  <si>
    <t>23.2. Proizvodnja vatrostalnih proizvoda</t>
  </si>
  <si>
    <t>23.4. Proizvodnja ostalih proizvoda od porculana i keramike</t>
  </si>
  <si>
    <t>23.41. Proizvodnja keramičkih proizvoda za kućanstvo i ukrasnih predmeta</t>
  </si>
  <si>
    <t>23.49. Proizvodnja ostalih proizvoda od keramike</t>
  </si>
  <si>
    <t>23.5. Proizvodnja cementa, vapna i gipsa</t>
  </si>
  <si>
    <t>23.51. Proizvodnja cementa</t>
  </si>
  <si>
    <t>23.52. Proizvodnja vapna i gipsa</t>
  </si>
  <si>
    <t>23.6. Proizvodnja proizvoda od betona, cementa i gipsa</t>
  </si>
  <si>
    <t>23.61. Proizvodnja proizvoda od betona za građevinarstvo</t>
  </si>
  <si>
    <t>23.62. Proizvodnja proizvoda od gipsa za građevinarstvo</t>
  </si>
  <si>
    <t>23.63. Proizvodnja gotove betonske smjese</t>
  </si>
  <si>
    <t>23.64. Proizvodnja žbuke</t>
  </si>
  <si>
    <t>23.69. Proizvodnja ostalih proizvoda od betona, cementa i gipsa</t>
  </si>
  <si>
    <t>23.7. Rezanje, oblikovanje i obrada kamena</t>
  </si>
  <si>
    <t>23.9. Proizvodnja brusnih proizvoda i nemetalnih mineralnih proizvoda, d. n.</t>
  </si>
  <si>
    <t>23.91. Proizvodnja brusnih proizvoda</t>
  </si>
  <si>
    <t>23.99. Proizvodnja ostalih nemetalnih mineralnih proizvoda, d. n.</t>
  </si>
  <si>
    <t>24. Proizvodnja metala</t>
  </si>
  <si>
    <t>24.1. Proizvodnja sirovog željeza, čelika i ferolegura</t>
  </si>
  <si>
    <t>24.2. Proizvodnja čeličnih cijevi i pribora</t>
  </si>
  <si>
    <t>24.3. Proizvodnja ostalih proizvoda primarne prerade čelika</t>
  </si>
  <si>
    <t>24.33. Hladno oblikovanje i profiliranje</t>
  </si>
  <si>
    <t>24.4. Proizvodnja plemenitih i ostalih obojenih metala</t>
  </si>
  <si>
    <t>24.42. Proizvodnja aluminija</t>
  </si>
  <si>
    <t>24.5. Lijevanje metala</t>
  </si>
  <si>
    <t>24.51. Lijevanje željeza</t>
  </si>
  <si>
    <t>24.53. Lijevanje lakih metala</t>
  </si>
  <si>
    <t>25. Proizvodnja gotovih metalnih proizvoda, osim strojeva i opreme</t>
  </si>
  <si>
    <t>25.1. Proizvodnja metalnih konstrukcija</t>
  </si>
  <si>
    <t>25.11. Proizvodnja metalnih konstrukcija i njihovih dijelova</t>
  </si>
  <si>
    <t>25.12. Proizvodnja vrata i prozora od metala</t>
  </si>
  <si>
    <t>25.2. Proizvodnja metalnih cisterni, rezervoara i sličnih posuda</t>
  </si>
  <si>
    <t>25.21. Proizvodnja radijatora i kotlova za centralno grijanje</t>
  </si>
  <si>
    <t>25.29. Proizvodnja ostalih metalnih cisterni, rezervoara i sličnih posuda</t>
  </si>
  <si>
    <t>25.3. Proizvodnja parnih kotlova, osim kotlova za centralno grijanje toplom vodom</t>
  </si>
  <si>
    <t>25.6. Obrada i prevlačenje metala; strojna obrada metala</t>
  </si>
  <si>
    <t>25.61. Obrada i prevlačenje metala</t>
  </si>
  <si>
    <t>25.62. Strojna obrada metala</t>
  </si>
  <si>
    <t>25.7. Proizvodnja sječiva, alata i opće željezne robe</t>
  </si>
  <si>
    <t>25.71. Proizvodnja sječiva</t>
  </si>
  <si>
    <t>25.72. Proizvodnja brava i okova</t>
  </si>
  <si>
    <t>25.73. Proizvodnja alata</t>
  </si>
  <si>
    <t>25.9. Proizvodnja ostalih gotovih proizvoda od metala</t>
  </si>
  <si>
    <t>25.91. Proizvodnja čeličnih bačava i sličnih posuda</t>
  </si>
  <si>
    <t>25.92. Proizvodnja ambalaže od lakih metala</t>
  </si>
  <si>
    <t>25.93. Proizvodnja proizvoda od žice, lanaca i opruga</t>
  </si>
  <si>
    <t>25.94. Proizvodnja zakovica i vijčane robe</t>
  </si>
  <si>
    <t>25.99. Proizvodnja ostalih gotovih proizvoda od metala, d. n.</t>
  </si>
  <si>
    <t>26. Proizvodnja računala te elektroničkih i optičkih proizvoda</t>
  </si>
  <si>
    <t>26.1. Proizvodnja elektroničkih komponenata i ploča</t>
  </si>
  <si>
    <t>26.11. Proizvodnja elektroničkih komponenata</t>
  </si>
  <si>
    <t>Ukupni godišnji pad</t>
  </si>
  <si>
    <t>26.12. Proizvodnja punih elektroničkih ploča</t>
  </si>
  <si>
    <t>Q1 doprinos</t>
  </si>
  <si>
    <t>26.2. Proizvodnja računala i periferne opreme</t>
  </si>
  <si>
    <t>Q2 doprinos</t>
  </si>
  <si>
    <t>26.5. Proizvodnja instrumenata i aparata za mjerenje, ispitivanje i navigaciju; proizvodnja satova</t>
  </si>
  <si>
    <t>26.51. Proizvodnja instrumenata i aparata za mjerenje,  ispitivanje i navigaciju</t>
  </si>
  <si>
    <t>Q3 doprinos</t>
  </si>
  <si>
    <t>26.52. Proizvodnja satova</t>
  </si>
  <si>
    <t>Q4 doprinos</t>
  </si>
  <si>
    <t>26.6. Proizvodnja opreme za zračenje, elektromedicinske i elektroterapeutske opreme</t>
  </si>
  <si>
    <t>27. Proizvodnja električne opreme</t>
  </si>
  <si>
    <t>27.1. Proizvodnja elektromotora, generatora, transformatora te uređaja za distribuciju i kontrolu električne energije</t>
  </si>
  <si>
    <t>27.11. Proizvodnja elektromotora, generatora i transformatora</t>
  </si>
  <si>
    <t>27.12. Proizvodnja uređaja za distribuciju i kontrolu električne energije</t>
  </si>
  <si>
    <t>27.2. Proizvodnja baterija i akumulatora</t>
  </si>
  <si>
    <t>27.3. Proizvodnja žice i elektroinstalacijskog materijala</t>
  </si>
  <si>
    <t>27.32. Proizvodnja ostalih elektroničkih i električnih žica i kablova</t>
  </si>
  <si>
    <t>27.33. Proizvodnja elektroinstalacijskog materijala</t>
  </si>
  <si>
    <t>27.4. Proizvodnja električne opreme za rasvjetu</t>
  </si>
  <si>
    <t>27.5. Proizvodnja aparata za kućanstvo</t>
  </si>
  <si>
    <t>27.51. Proizvodnja električnih aparata za kućanstvo</t>
  </si>
  <si>
    <t>27.52. Proizvodnja neelektričnih aparata za kućanstvo</t>
  </si>
  <si>
    <t>27.9. Proizvodnja ostale električne opreme</t>
  </si>
  <si>
    <t>28. Proizvodnja strojeva i uređaja, d. n.</t>
  </si>
  <si>
    <t>28.1. Proizvodnja strojeva za opće namjene</t>
  </si>
  <si>
    <t>28.11. Proizvodnja motora i turbina, osim motora za zrakoplove i motorna vozila</t>
  </si>
  <si>
    <t>28.12. Proizvodnja hidrauličnih pogonskih uređaja</t>
  </si>
  <si>
    <t>28.13. Proizvodnja ostalih crpki i kompresora</t>
  </si>
  <si>
    <t>28.14. Proizvodnja ostalih slavina i ventila</t>
  </si>
  <si>
    <t>28.15. Proizvodnja ležajeva, prijenosnika te prijenosnih i pogonskih elemenata</t>
  </si>
  <si>
    <t>28.2. Proizvodnja ostalih strojeva za opće namjene</t>
  </si>
  <si>
    <t>28.21. Proizvodnja peći i plamenika</t>
  </si>
  <si>
    <t>28.22. Proizvodnja uređaja za dizanje i prenošenje</t>
  </si>
  <si>
    <t>28.23. Proizvodnja uredskih strojeva i opreme (osim proizvodnje računala i periferne opreme)</t>
  </si>
  <si>
    <t>28.24. Proizvodnja mehaniziranoga ručnog alata</t>
  </si>
  <si>
    <t>28.25. Proizvodnja rashladne i ventilacijske opreme, osim za kućanstvo</t>
  </si>
  <si>
    <t>28.29. Proizvodnja ostalih strojeva za opće namjene, d. n.</t>
  </si>
  <si>
    <t>28.3. Proizvodnja strojeva za poljoprivredu i šumarstvo</t>
  </si>
  <si>
    <t>28.4. Proizvodnja strojeva za obradu metala i alatnih strojeva</t>
  </si>
  <si>
    <t>28.41. Proizvodnja strojeva za obradu metala</t>
  </si>
  <si>
    <t>28.49. Proizvodnja ostalih alatnih strojeva</t>
  </si>
  <si>
    <t>28.9. Proizvodnja ostalih strojeva za posebne namjene</t>
  </si>
  <si>
    <t>28.91. Proizvodnja strojeva za metalurgiju</t>
  </si>
  <si>
    <t>28.92. Proizvodnja strojeva za rudnike, kamenolome i građevinarstvo</t>
  </si>
  <si>
    <t>28.93. Proizvodnja strojeva za industriju hrane, pića i duhana</t>
  </si>
  <si>
    <t>28.99. Proizvodnja ostalih strojeva za posebne namjene, d. n.</t>
  </si>
  <si>
    <t>29. Proizvodnja motornih vozila, prikolica i poluprikolica</t>
  </si>
  <si>
    <t>29.1. Proizvodnja motornih vozila</t>
  </si>
  <si>
    <t>29.2. Proizvodnja karoserija za motorna vozila, prikolica i poluprikolica</t>
  </si>
  <si>
    <t>29.3. Proizvodnja dijelova i pribora za motorna vozila</t>
  </si>
  <si>
    <t>29.31. Proizvodnja električne i elektroničke opreme za motorna vozila</t>
  </si>
  <si>
    <t>29.32. Proizvodnja ostalih dijelova i pribora za motorna vozila</t>
  </si>
  <si>
    <t>30. Proizvodnja ostalih prijevoznih sredstava</t>
  </si>
  <si>
    <t>30.1. Gradnja brodova i čamaca</t>
  </si>
  <si>
    <t>30.11. Gradnja brodova i plutajućih objekata</t>
  </si>
  <si>
    <t>30.12. Gradnja čamaca za razonodu i sportskih čamaca</t>
  </si>
  <si>
    <t>30.2. Proizvodnja željezničkih lokomotiva i tračničkih vozila</t>
  </si>
  <si>
    <t>30.3. Proizvodnja zrakoplova i svemirskih letjelica te srodnih prijevoznih sredstava i opreme</t>
  </si>
  <si>
    <t>30.9. Proizvodnja prijevoznih sredstava, d. n.</t>
  </si>
  <si>
    <t>30.91. Proizvodnja motocikala</t>
  </si>
  <si>
    <t>30.92. Proizvodnja bicikala i invalidskih kolica</t>
  </si>
  <si>
    <t>30.99. Proizvodnja ostalih prijevoznih sredstava, d. n.</t>
  </si>
  <si>
    <t>31. Proizvodnja namještaja</t>
  </si>
  <si>
    <t>31.01. Proizvodnja namještaja za poslovne i prodajne prostore</t>
  </si>
  <si>
    <t>31.02. Proizvodnja kuhinjskog namještaja</t>
  </si>
  <si>
    <t>31.03. Proizvodnja madraca</t>
  </si>
  <si>
    <t>31.09. Proizvodnja ostalog namještaja</t>
  </si>
  <si>
    <t>32. Ostala prerađivačka industrija</t>
  </si>
  <si>
    <t>32.1. Proizvodnja nakita, imitacije nakita (bižuterije) i srodnih proizvoda</t>
  </si>
  <si>
    <t>32.12. Proizvodnja nakita i srodnih proizvoda</t>
  </si>
  <si>
    <t>32.2. Proizvodnja glazbenih instrumenata</t>
  </si>
  <si>
    <t>j. rashodi za mjere za očuvanje radnih mjesta</t>
  </si>
  <si>
    <t>32.3. Proizvodnja sportske opreme</t>
  </si>
  <si>
    <t>32.4. Proizvodnja igara i igračaka</t>
  </si>
  <si>
    <t>32.5. Proizvodnja medicinskih i stomatoloških instrumenata i pribora</t>
  </si>
  <si>
    <t>32.9. Prerađivačka industrija, d. n.</t>
  </si>
  <si>
    <t>32.91. Proizvodnja metla i četaka</t>
  </si>
  <si>
    <t>prosječna naknada</t>
  </si>
  <si>
    <t>32.99. Ostala prerađivačka industrija, d. n.</t>
  </si>
  <si>
    <t>doprinos</t>
  </si>
  <si>
    <t>broj naknada</t>
  </si>
  <si>
    <t>ukupna davanja</t>
  </si>
  <si>
    <t>mjesečno povećanje broja naknada</t>
  </si>
  <si>
    <t>33. Popravak i instaliranje strojeva i opreme</t>
  </si>
  <si>
    <t>33.1. Popravak proizvoda od metala, strojeva i opreme</t>
  </si>
  <si>
    <t>33.11. Popravak proizvoda od metala</t>
  </si>
  <si>
    <t>33.12. Popravak strojeva</t>
  </si>
  <si>
    <t>ožujak</t>
  </si>
  <si>
    <t>33.13. Popravak elektroničke i optičke opreme</t>
  </si>
  <si>
    <t>33.14. Popravak električne opreme</t>
  </si>
  <si>
    <t>33.15. Popravak i održavanje brodova i čamaca</t>
  </si>
  <si>
    <t>33.16. Popravak i održavanje zrakoplova i svemirskih letjelica</t>
  </si>
  <si>
    <t>33.17. Popravak i održavanje ostalih prijevoznih sredstava</t>
  </si>
  <si>
    <t>travanj</t>
  </si>
  <si>
    <t>33.19. Popravak ostale opreme</t>
  </si>
  <si>
    <t>33.2. Instaliranje industrijskih strojeva i opreme</t>
  </si>
  <si>
    <t>svibanj</t>
  </si>
  <si>
    <t>D. OPSKRBA ELEKTRIČNOM ENERGIJOM, PLINOM, PAROM I KLIMATIZACIJA</t>
  </si>
  <si>
    <t>35. Opskrba električnom energijom, plinom, parom i klimatizacija</t>
  </si>
  <si>
    <t>35.1. Proizvodnja, prijenos i distribucija električne energije</t>
  </si>
  <si>
    <t>35.11. Proizvodnja električne energije</t>
  </si>
  <si>
    <t>35.13. Distribucija električne energije</t>
  </si>
  <si>
    <t>Ukupno:</t>
  </si>
  <si>
    <t>35.2. Proizvodnja plina; distribucija plinovitih goriva distribucijskom mrežom</t>
  </si>
  <si>
    <t>35.22. Distribucija plinovitih goriva distribucijskom mrežom</t>
  </si>
  <si>
    <t>35.23. Trgovina plinom distribucijskom mrežom</t>
  </si>
  <si>
    <t>u odnosu na očekivano</t>
  </si>
  <si>
    <t>35.3. Opskrba parom i klimatizacija</t>
  </si>
  <si>
    <t>E. OPSKRBA VODOM; UKLANJANJE OTPADNIH VODA, GOSPODARENJE OTPADOM TE DJELATNOSTI SANACIJE OKOLIŠA</t>
  </si>
  <si>
    <t>36. Skupljanje, pročišćavanje i opskrba vodom</t>
  </si>
  <si>
    <t>37. Uklanjanje otpadnih voda</t>
  </si>
  <si>
    <t>38. Skupljanje otpada, djelatnosti obrade i zbrinjavanja otpada; oporaba materijala</t>
  </si>
  <si>
    <t>38.1. Skupljanje otpada</t>
  </si>
  <si>
    <t>38.11. Skupljanje neopasnog otpada</t>
  </si>
  <si>
    <t>Pretpostavka: do kraja godine će se zaposlenicima za koje je korištena mjera isplaćivati 4.000 kn</t>
  </si>
  <si>
    <t>38.12. Skupljanje opasnog otpada</t>
  </si>
  <si>
    <t>38.2. Obrada i zbrinjavanje otpada</t>
  </si>
  <si>
    <t>38.21. Obrada i zbrinjavanje neopasnog otpada</t>
  </si>
  <si>
    <t>38.22. Obrada i zbrinjavanje opasnog otpada</t>
  </si>
  <si>
    <t>39. Djelatnosti sanacije okoliša te ostale djelatnosti gospodarenja otpadom</t>
  </si>
  <si>
    <t>pretpostavke</t>
  </si>
  <si>
    <t>ukupan broj zaposlenih</t>
  </si>
  <si>
    <t>F. GRAĐEVINARSTVO</t>
  </si>
  <si>
    <t>41. Gradnja zgrada</t>
  </si>
  <si>
    <t>41.1. Organizacija izvedbe projekata za zgrade</t>
  </si>
  <si>
    <t>"korigirane" plaće</t>
  </si>
  <si>
    <t>41.2. Gradnja stambenih i nestambenih zgrada</t>
  </si>
  <si>
    <t>42. Gradnja građevina niskogradnje</t>
  </si>
  <si>
    <t>42.1. Gradnja cesta i željezničkih pruga</t>
  </si>
  <si>
    <t>42.11. Gradnja cesta i autocesta</t>
  </si>
  <si>
    <t>bruto plaća prema isplaćenoj naknadi</t>
  </si>
  <si>
    <t>42.2. Gradnja cjevovoda, vodova za električnu struju i telekomunikacije</t>
  </si>
  <si>
    <t>42.21. Gradnja cjevovoda za tekućine i plinove</t>
  </si>
  <si>
    <t>42.22. Gradnja vodova za električnu struju i telekomunikacije</t>
  </si>
  <si>
    <t>42.9. Gradnja ostalih građevina niskogradnje</t>
  </si>
  <si>
    <t>42.91. Gradnja vodnih građevina</t>
  </si>
  <si>
    <t>42.99. Gradnja ostalih građevina niskogradnje, d. n.</t>
  </si>
  <si>
    <t>43. Specijalizirane građevinske djelatnosti</t>
  </si>
  <si>
    <t>43.1. Uklanjanje građevina i pripremni radovi na gradilištu</t>
  </si>
  <si>
    <t>43.11. Uklanjanje građevina</t>
  </si>
  <si>
    <t>43.12. Pripremni radovi na gradilištu</t>
  </si>
  <si>
    <t>43.13. Pokusno bušenje i sondiranje terena za gradnju</t>
  </si>
  <si>
    <t>43.2. Elektroinstalacijski radovi, uvođenje instalacija vodovoda, kanalizacije i plina i ostali građevinski instalacijski radovi</t>
  </si>
  <si>
    <t>43.21. Elektroinstalacijski radovi</t>
  </si>
  <si>
    <t>43.22. Uvođenje instalacija vodovoda, kanalizacije i plina i instalacija za grijanje i klimatizaciju</t>
  </si>
  <si>
    <t>43.29. Ostali građevinski instalacijski radovi</t>
  </si>
  <si>
    <t>43.3. Završni građevinski radovi</t>
  </si>
  <si>
    <t>43.31. Fasadni i štukaturski radovi</t>
  </si>
  <si>
    <t>43.32. Ugradnja stolarije</t>
  </si>
  <si>
    <t>43.33. Postavljanje podnih i zidnih obloga</t>
  </si>
  <si>
    <t>43.34. Soboslikarski i staklarski radovi</t>
  </si>
  <si>
    <t>43.39. Ostali završni građevinski radovi</t>
  </si>
  <si>
    <t>43.9. Ostale specijalizirane građevinske djelatnosti</t>
  </si>
  <si>
    <t>43.91. Radovi na krovištu</t>
  </si>
  <si>
    <t>43.99. Ostale specijalizirane građevinske djelatnosti, d. n.</t>
  </si>
  <si>
    <t>G. TRGOVINA NA VELIKO I NA MALO; POPRAVAK MOTORNIH VOZILA I MOTOCIKALA</t>
  </si>
  <si>
    <t>45. Trgovina na veliko i na malo motornim vozilima i motociklima; popravak motornih vozila i motocikala</t>
  </si>
  <si>
    <t>45.1. Trgovina motornim vozilima</t>
  </si>
  <si>
    <t>45.11. Trgovina automobilima i motornim vozilima lake kategorije</t>
  </si>
  <si>
    <t>45.19. Trgovina ostalim motornim vozilima</t>
  </si>
  <si>
    <t>45.2. Održavanje i popravak motornih vozila</t>
  </si>
  <si>
    <t>45.3. Trgovina dijelovima i priborom za motorna vozila</t>
  </si>
  <si>
    <t>45.31. Trgovina na veliko dijelovima i priborom za motorna vozila</t>
  </si>
  <si>
    <t>45.32. Trgovina na malo dijelovima i priborom za motorna vozila</t>
  </si>
  <si>
    <t>45.4. Trgovina motociklima, dijelovima i priborom za motocikle te održavanje i popravak motocikala</t>
  </si>
  <si>
    <t>46. Trgovina na veliko, osim trgovine motornim vozilima i motociklima</t>
  </si>
  <si>
    <t>46.1. Trgovina na veliko uz naplatu ili na osnovi ugovora</t>
  </si>
  <si>
    <t>46.11. Posredovanje u trgovini poljoprivrednim sirovinama, živom stokom, tekstilnim sirovinama i poluproizvodima</t>
  </si>
  <si>
    <t>46.12. Posredovanje u trgovini gorivima, rudama, metalima i industrijskim kemijskim proizvodima</t>
  </si>
  <si>
    <t>46.13. Posredovanje u trgovini drvom i građevinskim materijalom</t>
  </si>
  <si>
    <t>46.14. Posredovanje u trgovini strojevima, industrijskom opremom, brodovima i zrakoplovima</t>
  </si>
  <si>
    <t>Coefficients:</t>
  </si>
  <si>
    <t>46.15. Posredovanje u trgovini namještajem, proizvodima za kućanstvo i željeznom robom</t>
  </si>
  <si>
    <t>.</t>
  </si>
  <si>
    <t>46.16. Posredovanje u trgovini tekstilom, odjećom, krznom, obućom i kožnim proizvodima</t>
  </si>
  <si>
    <t>46.17. Posredovanje u trgovini hranom, pićima i duhanom</t>
  </si>
  <si>
    <t>46.18. Posredovanje u trgovini specijaliziranoj za određene proizvode</t>
  </si>
  <si>
    <t>46.19. Posredovanje u trgovini raznovrsnim proizvodima</t>
  </si>
  <si>
    <t>46.2. Trgovina na veliko poljoprivrednim sirovinama i živom stokom</t>
  </si>
  <si>
    <t>46.21. Trgovina na veliko žitaricama, sirovim duhanom, sjemenjem i stočnom hranom</t>
  </si>
  <si>
    <t>46.22. Trgovina na veliko cvijećem i sadnicama</t>
  </si>
  <si>
    <t>46.23. Trgovina na veliko živom stokom</t>
  </si>
  <si>
    <t>46.24. Trgovina na veliko sirovim i štavljenim kožama</t>
  </si>
  <si>
    <t>46.3. Trgovina na veliko hranom, pićima i duhanom</t>
  </si>
  <si>
    <t>46.31. Trgovina na veliko voćem i povrćem</t>
  </si>
  <si>
    <t>46.32. Trgovina na veliko mesom i mesnim proizvodima</t>
  </si>
  <si>
    <t>46.33. Trgovina na veliko mlijekom, mliječnim proizvodima, jajima, jestivim uljima i mastima</t>
  </si>
  <si>
    <t>46.34. Trgovina na veliko pićima</t>
  </si>
  <si>
    <t>46.35. Trgovina na veliko duhanskim proizvodima</t>
  </si>
  <si>
    <t>46.36. Trgovina na veliko šećerom, čokoladom i bombonima</t>
  </si>
  <si>
    <t>46.37. Trgovina na veliko kavom, čajem, kakaom i začinima</t>
  </si>
  <si>
    <t>46.38. Trgovina na veliko ostalom hranom uključujući ribe, rakove i školjke</t>
  </si>
  <si>
    <t>46.39. Nespecijalizirana trgovina na veliko hranom, pićima i duhanskim proizvodima</t>
  </si>
  <si>
    <t>46.4. Trgovina na veliko proizvodima za kućanstvo</t>
  </si>
  <si>
    <t>46.41. Trgovina na veliko tekstilom</t>
  </si>
  <si>
    <t>46.42. Trgovina na veliko odjećom i obućom</t>
  </si>
  <si>
    <t>46.43. Trgovina na veliko električnim aparatima za kućanstvo</t>
  </si>
  <si>
    <t>46.44. Trgovina na veliko porculanom, staklom i sredstvima za čišćenje</t>
  </si>
  <si>
    <t>46.45. Trgovina na veliko parfemima i kozmetikom</t>
  </si>
  <si>
    <t>46.46. Trgovina na veliko farmaceutskim proizvodima</t>
  </si>
  <si>
    <t>46.47. Trgovina na veliko namještajem, sagovima i opremom za rasvjetu</t>
  </si>
  <si>
    <t>46.48. Trgovina na veliko satovima i nakitom</t>
  </si>
  <si>
    <t>46.49. Trgovina na veliko ostalim proizvodima za kućanstvo</t>
  </si>
  <si>
    <t>46.5. Trgovina na veliko informacijsko-komunikacijskom opremom</t>
  </si>
  <si>
    <t>46.51. Trgovina na veliko računalima, perifernom opremom i softverom</t>
  </si>
  <si>
    <t>46.52. Trgovina na veliko elektroničkim i telekomunikacijskim dijelovima i opremom</t>
  </si>
  <si>
    <t>46.6. Trgovina na veliko ostalim strojevima, opremom i priborom</t>
  </si>
  <si>
    <t>46.61. Trgovina na veliko poljoprivrednim strojevima, opremom i priborom</t>
  </si>
  <si>
    <t>46.62. Trgovina na veliko alatnim strojevima</t>
  </si>
  <si>
    <t>46.63. Trgovina na veliko strojevima za rudnike i građevinarstvo</t>
  </si>
  <si>
    <t>46.64. Trgovina na veliko strojevima za tekstilnu industriju te strojevima za šivanje i pletenje</t>
  </si>
  <si>
    <t>46.65. Trgovina na veliko uredskim namještajem</t>
  </si>
  <si>
    <t>46.66. Trgovina na veliko ostalim uredskim strojevima i opremom</t>
  </si>
  <si>
    <t>46.69. Trgovina na veliko ostalim strojevima i opremom</t>
  </si>
  <si>
    <t>46.7. Ostala specijalizirana trgovina na veliko</t>
  </si>
  <si>
    <t>46.71. Trgovina na veliko krutim, tekućim i plinovitim gorivima i srodnim proizvodima</t>
  </si>
  <si>
    <t>46.72. Trgovina na veliko metalima i metalnim rudama</t>
  </si>
  <si>
    <t>46.73. Trgovina na veliko drvom, građevinskim materijalom i sanitarnom opremom</t>
  </si>
  <si>
    <t>46.74. Trgovina na veliko željeznom robom, instalacijskim materijalom i opremom za vodovod i grijanje</t>
  </si>
  <si>
    <t>46.75. Trgovina na veliko kemijskim proizvodima</t>
  </si>
  <si>
    <t>46.76. Trgovina na veliko ostalim poluproizvodima</t>
  </si>
  <si>
    <t>46.77. Trgovina na veliko ostacima i otpacima</t>
  </si>
  <si>
    <t>46.9. Nespecijalizirana trgovina na veliko</t>
  </si>
  <si>
    <t>47. Trgovina na malo, osim trgovine motornim vozilima i motociklima</t>
  </si>
  <si>
    <t>47.1. Trgovina na malo u nespecijaliziranim prodavaonicama</t>
  </si>
  <si>
    <t>47.11. Trgovina na malo u nespecijaliziranim prodavaonicama pretežno hranom, pićima i duhanskim proizvodima</t>
  </si>
  <si>
    <t>47.19. Ostala trgovina na malo u nespecijaliziranim prodavaonicama</t>
  </si>
  <si>
    <t>47.2. Trgovina na malo hranom, pićima i duhanskim proizvodima u specijaliziranim prodavaonicama</t>
  </si>
  <si>
    <t>47.21. Trgovina na malo voćem i povrćem u specijaliziranim prodavaonicama</t>
  </si>
  <si>
    <t>47.22. Trgovina na malo mesom i mesnim proizvodima u specijaliziranim prodavaonicama</t>
  </si>
  <si>
    <t>47.23. Trgovina na malo ribama, rakovima i školjkama u specijaliziranim prodavaonicama</t>
  </si>
  <si>
    <t>47.24. Trgovina na malo kruhom, pecivom, kolačima, tjesteninama, bombonima i slatkišima u specijaliziranim prodavaonicama</t>
  </si>
  <si>
    <t>Credit</t>
  </si>
  <si>
    <t>Debit</t>
  </si>
  <si>
    <t>STK_FLOW</t>
  </si>
  <si>
    <t>47.25. Trgovina na malo pićima u specijaliziranim prodavaonicama</t>
  </si>
  <si>
    <t>47.26. Trgovina na malo duhanskim proizvodima u specijaliziranim prodavaonicama</t>
  </si>
  <si>
    <t>međunarodne pričuve</t>
  </si>
  <si>
    <t>pričuve_qoq</t>
  </si>
  <si>
    <t>Robe</t>
  </si>
  <si>
    <t>47.29. Ostala trgovina na malo prehrambenim proizvodima u specijaliziranim prodavaonicama</t>
  </si>
  <si>
    <t>Primarni dohodak</t>
  </si>
  <si>
    <t>Sekundarni dohodak</t>
  </si>
  <si>
    <t>Kapitalne transakcije</t>
  </si>
  <si>
    <t>Izravna ulaganja</t>
  </si>
  <si>
    <t>Portfeljna ulaganja</t>
  </si>
  <si>
    <t>Financijske izvedenice</t>
  </si>
  <si>
    <t>Ostala ulaganja</t>
  </si>
  <si>
    <t>Međunarodne pričuve</t>
  </si>
  <si>
    <t>Neto greške i propusti</t>
  </si>
  <si>
    <t>Tekuće transakcije</t>
  </si>
  <si>
    <t>Platna bilanca</t>
  </si>
  <si>
    <t>47.3. Trgovina na malo motornim gorivima i mazivima u specijaliziranim prodavaonicama</t>
  </si>
  <si>
    <t>Services</t>
  </si>
  <si>
    <t>Manufacturing services on physical inputs owned by others</t>
  </si>
  <si>
    <t>Maintenance and repair services n.i.e.</t>
  </si>
  <si>
    <t>Transport</t>
  </si>
  <si>
    <t>Travel</t>
  </si>
  <si>
    <t>Construction</t>
  </si>
  <si>
    <t>Insurance and pension services</t>
  </si>
  <si>
    <t>Financial services</t>
  </si>
  <si>
    <t>Charges for the use of intellectual property n.i.e.</t>
  </si>
  <si>
    <t>Telecommunications, computer, and information services</t>
  </si>
  <si>
    <t>Other business services</t>
  </si>
  <si>
    <t>Personal, cultural, and recreational services</t>
  </si>
  <si>
    <t>Government goods and services n.i.e.</t>
  </si>
  <si>
    <t>Services: Manufacturing services on physical inputs owned by others</t>
  </si>
  <si>
    <t>Services: Maintenance and repair services n.i.e.</t>
  </si>
  <si>
    <t>Services: Transport</t>
  </si>
  <si>
    <t>47.4. Trgovina na malo informacijsko-komunikacijskom opremom u specijaliziranim prodavaonicama</t>
  </si>
  <si>
    <t>47.41. Trgovina na malo računalima, perifernim jedinicama i softverom u specijaliziranim prodavaonicama</t>
  </si>
  <si>
    <t>Services: Travel</t>
  </si>
  <si>
    <t>Services: Construction</t>
  </si>
  <si>
    <t>Services: Insurance and pension services</t>
  </si>
  <si>
    <t>Services: Financial services</t>
  </si>
  <si>
    <t>Services: Charges for the use of intellectual property n.i.e.</t>
  </si>
  <si>
    <t>Services: Telecommunications, computer, and information services</t>
  </si>
  <si>
    <t>Services: Other business services</t>
  </si>
  <si>
    <t>Services: Personal, cultural, and recreational services</t>
  </si>
  <si>
    <t>Services: Government goods and services n.i.e.</t>
  </si>
  <si>
    <t>TIME/BOP_ITEM</t>
  </si>
  <si>
    <t>Primary income</t>
  </si>
  <si>
    <t>Compensation of employees</t>
  </si>
  <si>
    <t>47.42. Trgovina na malo telekomunikacijskom opremom u specijaliziranim prodavaonicama</t>
  </si>
  <si>
    <t>Investment income</t>
  </si>
  <si>
    <t>Secondary income</t>
  </si>
  <si>
    <t>Secondary income: Miscellaneous current transfers</t>
  </si>
  <si>
    <t>47.43. Trgovina na malo audio i videoopremom u specijaliziranim prodavaonicama</t>
  </si>
  <si>
    <t>47.5. Trgovina na malo ostalom opremom za kućanstvo u specijaliziranim prodavaonicama</t>
  </si>
  <si>
    <t>47.51. Trgovina na malo tekstilom u specijaliziranim prodavaonicama</t>
  </si>
  <si>
    <t>47.52. Trgovina na malo željeznom robom, bojama i staklom u specijaliziranim prodavaonicama</t>
  </si>
  <si>
    <t>47.53. Trgovina na malo sagovima i prostiračima za pod, zidnim i podnim oblogama u specijaliziranim prodavaonicama</t>
  </si>
  <si>
    <t>47.54. Trgovina na malo električnim aparatima za kućanstvo u specijaliziranim prodavaonicama</t>
  </si>
  <si>
    <t>47.59. Trgovina na malo namještajem, opremom za rasvjetu i ostalim proizvodima za kućanstvo u specijaliziranim prodavaonicama</t>
  </si>
  <si>
    <t>47.6. Trgovina na malo proizvodima za kulturu i rekreaciju u specijaliziranim prodavaonicama</t>
  </si>
  <si>
    <t>47.62. Trgovina na malo novinama, papirnatom robom i pisaćim priborom u specijaliziranim prodavaonicama</t>
  </si>
  <si>
    <t>47.65. Trgovina na malo igrama i igračkama u specijaliziranim prodavaonicama</t>
  </si>
  <si>
    <t>47.7. Trgovina na malo ostalom robom u specijaliziranim prodavaonicama</t>
  </si>
  <si>
    <t>47.71. Trgovina na malo odjećom u specijaliziranim prodavaonicama</t>
  </si>
  <si>
    <t>47.73. Ljekarne</t>
  </si>
  <si>
    <t>47.74. Trgovina na malo medicinskim pripravcima i ortopedskim pomagalima u specijaliziranim prodavaonicama</t>
  </si>
  <si>
    <t>u % BDP-a</t>
  </si>
  <si>
    <t>47.76. Trgovina na malo cvijećem, sadnicama, sjemenjem, gnojivom, kućnim ljubimcima i hranom za kućne ljubimce u specijaliziranim prodavaonicama</t>
  </si>
  <si>
    <t>47.77. Trgovina na malo satovima i nakitom u specijaliziranim prodavaonicama</t>
  </si>
  <si>
    <t>47.78. Ostala trgovina na malo novom robom u specijaliziranim prodavaonicama</t>
  </si>
  <si>
    <t>47.79. Trgovina na malo rabljenom robom u specijaliziranim prodavaonicama</t>
  </si>
  <si>
    <t>47.8. Trgovina na malo na štandovima i tržnicama</t>
  </si>
  <si>
    <t>47.81. Trgovina na malo hranom, pićima i duhanskim proizvodima na štandovima i tržnicama</t>
  </si>
  <si>
    <t>47.82. Trgovina na malo tekstilom, odjećom i obućom na štandovima i tržnicama</t>
  </si>
  <si>
    <t>47.89. Trgovina na malo ostalom robom na štandovima i tržnicama</t>
  </si>
  <si>
    <t>47.9. Trgovina na malo izvan prodavaonica, štandova i tržnica</t>
  </si>
  <si>
    <t>47.91. Trgovina na malo preko pošte ili interneta</t>
  </si>
  <si>
    <t>47.99. Ostala trgovina na malo izvan prodavaonica, štandova i tržnica</t>
  </si>
  <si>
    <t>H. PRIJEVOZ I SKLADIŠTENJE</t>
  </si>
  <si>
    <t>49. Kopneni prijevoz i cjevovodni transport</t>
  </si>
  <si>
    <t>49.2. Željeznički prijevoz robe</t>
  </si>
  <si>
    <t>49.3. Ostali kopneni prijevoz putnika</t>
  </si>
  <si>
    <t>49.31. Gradski i prigradski kopneni prijevoz putnika</t>
  </si>
  <si>
    <t>49.32. Taksi služba</t>
  </si>
  <si>
    <t>49.39. Ostali kopneni prijevoz putnika, d. n.</t>
  </si>
  <si>
    <t>49.4. Cestovni prijevoz robe i usluge preseljenja</t>
  </si>
  <si>
    <t>49.41. Cestovni prijevoz robe</t>
  </si>
  <si>
    <t>49.42. Usluge preseljenja</t>
  </si>
  <si>
    <t>50. Vodeni prijevoz</t>
  </si>
  <si>
    <t>50.1. Pomorski i obalni prijevoz putnika</t>
  </si>
  <si>
    <t>50.2. Pomorski i obalni prijevoz robe</t>
  </si>
  <si>
    <t>50.3. Prijevoz putnika unutrašnjim vodenim putovima</t>
  </si>
  <si>
    <t>50.4. Prijevoz robe unutrašnjim vodenim putovima</t>
  </si>
  <si>
    <t>52. Skladištenje i prateće djelatnosti u prijevozu</t>
  </si>
  <si>
    <t>52.1. Skladištenje robe</t>
  </si>
  <si>
    <t>52.2. Prateće djelatnosti u prijevozu</t>
  </si>
  <si>
    <t>52.21. Uslužne djelatnosti u vezi s kopnenim prijevozom</t>
  </si>
  <si>
    <t>52.22. Uslužne djelatnosti u vezi s vodenim prijevozom</t>
  </si>
  <si>
    <t>52.23. Uslužne djelatnosti u vezi sa zračnim prijevozom</t>
  </si>
  <si>
    <t>52.24. Prekrcaj tereta</t>
  </si>
  <si>
    <t>52.29. Ostale prateće djelatnosti u prijevozu</t>
  </si>
  <si>
    <t>53. Poštanske i kurirske djelatnosti</t>
  </si>
  <si>
    <t>53.2. Djelatnosti pružanja ostalih poštanskih i kurirskih usluga</t>
  </si>
  <si>
    <t>I. DJELATNOSTI PRUŽANJA SMJEŠTAJA TE PRIPREME I USLUŽIVANJA HRANE</t>
  </si>
  <si>
    <t>55. Smještaj</t>
  </si>
  <si>
    <t>55.1. Hoteli i sličan smještaj</t>
  </si>
  <si>
    <t>55.2. Odmarališta i slični objekti za kraći odmor</t>
  </si>
  <si>
    <t>55.3. Kampovi i prostori za kampiranje</t>
  </si>
  <si>
    <t>55.9. Ostali smještaj</t>
  </si>
  <si>
    <t>56. Djelatnosti pripreme i usluživanja hrane i pića</t>
  </si>
  <si>
    <t>56.1. Djelatnosti restorana i ostalih objekata za pripremu i usluživanje hrane</t>
  </si>
  <si>
    <t>56.2. Djelatnosti keteringa i ostale djelatnosti pripreme i usluživanja hrane</t>
  </si>
  <si>
    <t>56.21. Djelatnosti keteringa</t>
  </si>
  <si>
    <t>56.29. Ostale djelatnosti pripreme i usluživanja hrane</t>
  </si>
  <si>
    <t>56.3. Djelatnosti pripreme i usluživanja pića</t>
  </si>
  <si>
    <t>J. INFORMACIJE I KOMUNIKACIJE</t>
  </si>
  <si>
    <t>58. Izdavačke djelatnosti</t>
  </si>
  <si>
    <t>58.1. Izdavanje knjiga, periodičnih publikacija i ostale izdavačke djelatnosti</t>
  </si>
  <si>
    <t>58.11. Izdavanje knjiga</t>
  </si>
  <si>
    <t>58.13. Izdavanje novina</t>
  </si>
  <si>
    <t>58.14. Izdavanje časopisa i periodičnih publikacija</t>
  </si>
  <si>
    <t>59. Proizvodnja filmova, videofilmova i televizijskog programa, djelatnosti snimanja zvučnih zapisa i izdavanja glazbenih zapisa</t>
  </si>
  <si>
    <t>59.1. Proizvodnja i distribucija filmova, videofilmova i televizijskog programa</t>
  </si>
  <si>
    <t>59.11. Proizvodnja filmova, videofilmova i televizijskog programa</t>
  </si>
  <si>
    <t>59.12. Djelatnosti koje slijede nakon proizvodnje filmova, videofilmova i televizijskog programa</t>
  </si>
  <si>
    <t>59.13. Distribucija filmova, videofilmova i televizijskog programa</t>
  </si>
  <si>
    <t>59.14. Djelatnosti prikazivanja filmova</t>
  </si>
  <si>
    <t>59.2. Djelatnosti snimanja zvučnih zapisa i izdavanja glazbenih zapisa</t>
  </si>
  <si>
    <t>60. Emitiranje programa</t>
  </si>
  <si>
    <t>60.1. Emitiranje radijskog programa</t>
  </si>
  <si>
    <t>60.2. Emitiranje televizijskog</t>
  </si>
  <si>
    <t>60.2. Emitiranje televizijskog programa</t>
  </si>
  <si>
    <t>61. Telekomunikacije</t>
  </si>
  <si>
    <t>61.1. Djelatnosti žičane telekomunikacije</t>
  </si>
  <si>
    <t>61.2. Djelatnosti bežične telekomunikacije</t>
  </si>
  <si>
    <t>61.3. Djelatnosti satelitske telekomunikacije</t>
  </si>
  <si>
    <t>61.9. Ostale telekomunikacijske djelatnosti</t>
  </si>
  <si>
    <t>62. Računalno programiranje, savjetovanje i djelatnosti povezane s njima</t>
  </si>
  <si>
    <t>62.01. Računalno programiranje</t>
  </si>
  <si>
    <t>62.02. Savjetovanje u vezi s računalima</t>
  </si>
  <si>
    <t>62.03. Upravljanje računalnom opremom i sustavom</t>
  </si>
  <si>
    <t>62.09. Ostale uslužne djelatnosti u vezi s informacijskom tehnologijom i računalima</t>
  </si>
  <si>
    <t>63. Informacijske uslužne djelatnosti</t>
  </si>
  <si>
    <t>63.1. Obrada podataka, usluge poslužitelja i djelatnosti povezane s njima; internetski portali</t>
  </si>
  <si>
    <t>63.11. Obrada podataka, usluge poslužitelja i djelatnosti povezane s njima</t>
  </si>
  <si>
    <t>63.12. Internetski portali</t>
  </si>
  <si>
    <t>63.9. Ostale informacijske uslužne djelatnosti</t>
  </si>
  <si>
    <t>63.91. Djelatnosti novinskih agencija</t>
  </si>
  <si>
    <t>63.99. Ostale informacijske uslužne djelatnosti, d. n.</t>
  </si>
  <si>
    <t>K. FINANCIJSKE DJELATNOSTI I DJELATNOSTI OSIGURANJA</t>
  </si>
  <si>
    <t>64. Financijske uslužne djelatnosti, osim osiguranja i mirovinskih fondova</t>
  </si>
  <si>
    <t>64.1. Novčarsko posredovanje</t>
  </si>
  <si>
    <t>64.11. Središnje bankarstvo</t>
  </si>
  <si>
    <t>64.19. Ostalo novčarsko posredovanje</t>
  </si>
  <si>
    <t>65. Osiguranje, reosiguranje i mirovinski fondovi, osim, obveznoga socijalnog osiguranja</t>
  </si>
  <si>
    <t>65.1. Osiguranje</t>
  </si>
  <si>
    <t>65.11. Životno osiguranje</t>
  </si>
  <si>
    <t>65.12. Ostalo osiguranje</t>
  </si>
  <si>
    <t>65.2. Reosiguranje</t>
  </si>
  <si>
    <t>65.3. Mirovinski fondovi</t>
  </si>
  <si>
    <t>L. POSLOVANJE NEKRETNINAMA</t>
  </si>
  <si>
    <t>68. Poslovanje nekretninama</t>
  </si>
  <si>
    <t>68.1. Kupnja i prodaja vlastitih nekretnina</t>
  </si>
  <si>
    <t>68.2. Iznajmljivanje i upravljanje vlastitim nekretninama ili nekretninama uzetim u zakup (leasing)</t>
  </si>
  <si>
    <t>68.3. Poslovanje nekretninama uz naplatu ili na osnovi ugovora</t>
  </si>
  <si>
    <t>68.31. Agencije za poslovanje nekretninama</t>
  </si>
  <si>
    <t>68.32. Upravljanje nekretninama uz naplatu ili na osnovi ugovora</t>
  </si>
  <si>
    <t>M. STRUČNE, ZNANSTVENE I TEHNIČKE DJELATNOSTI</t>
  </si>
  <si>
    <t>69. Pravne i računovodstvene djelatnosti</t>
  </si>
  <si>
    <t>69.1. Pravne djelatnosti</t>
  </si>
  <si>
    <t>69.2. Računovodstvene, knjigovodstvene i revizijske djelatnosti; porezno savjetovanje</t>
  </si>
  <si>
    <t>70. Upravljačke djelatnosti; savjetovanje u vezi s upravljanjem</t>
  </si>
  <si>
    <t>70.1. Upravljačke djelatnosti</t>
  </si>
  <si>
    <t>70.2. Savjetovanje u vezi s upravljanjem</t>
  </si>
  <si>
    <t>70.21. Odnosi s javnošću i djelatnosti priopćivanja</t>
  </si>
  <si>
    <t>70.22. Savjetovanje u vezi s poslovanjem i ostalim upravljanjem</t>
  </si>
  <si>
    <t>71. Arhitektonske djelatnosti i inženjerstvo; tehničko ispitivanje i analiza</t>
  </si>
  <si>
    <t>71.1. Arhitektonske djelatnosti i inženjerstvo te s njima povezano tehničko savjetovanje</t>
  </si>
  <si>
    <t>71.11. Arhitektonske djelatnosti</t>
  </si>
  <si>
    <t>71.12. Inženjerstvo i s njim povezano tehničko savjetovanje</t>
  </si>
  <si>
    <t>71.2. Tehničko ispitivanje i analiza</t>
  </si>
  <si>
    <t>72. Znanstveno istraživanje i razvoj</t>
  </si>
  <si>
    <t>72.1. Istraživanje i eksperimentalni razvoj u prirodnim, tehničkim i tehnološkim znanostima</t>
  </si>
  <si>
    <t>72.11. Istraživanje i eksperimentalni razvoj u biotehnologiji</t>
  </si>
  <si>
    <t>72.19. Ostalo istraživanje i eksperimentalni razvoj u prirodnim, tehničkim i tehnološkim znanostima</t>
  </si>
  <si>
    <t>72.2. Istraživanje i eksperimentalni razvoj u društvenim i humanističkim znanostima</t>
  </si>
  <si>
    <t>73. Promidžba (reklama i propaganda) i istraživanje tržišta</t>
  </si>
  <si>
    <t>73.1. Promidžba (reklama i propaganda)</t>
  </si>
  <si>
    <t>73.11. Agencije za promidžbu (reklamu i propagandu)</t>
  </si>
  <si>
    <t>73.12. Oglašavanje preko medija</t>
  </si>
  <si>
    <t>73.2. Istraživanje tržišta i ispitivanje javnoga mnijenja</t>
  </si>
  <si>
    <t>74. Ostale stručne, znanstvene i tehničke djelatnosti</t>
  </si>
  <si>
    <t>74.1. Specijalizirane dizajnerske djelatnosti</t>
  </si>
  <si>
    <t>74.2. Fotografske djelatnosti</t>
  </si>
  <si>
    <t>74.3. Prevoditeljske djelatnosti i usluge tumača</t>
  </si>
  <si>
    <t>74.9. Ostale stručne, znanstvene i tehničke djelatnosti, d. n.</t>
  </si>
  <si>
    <t>75. Veterinarske djelatnosti</t>
  </si>
  <si>
    <t>N. ADMINISTRATIVNE I POMOĆNE USLUŽNE DJELATNOSTI</t>
  </si>
  <si>
    <t>77. Djelatnosti iznajmljivanja i davanja u zakup (leasing)</t>
  </si>
  <si>
    <t>77.1. Iznajmljivanje i davanje u zakup (leasing) motornih vozila</t>
  </si>
  <si>
    <t>77.11. Iznajmljivanje i davanje u zakup (leasing) automobila i motornih vozila lake kategorije</t>
  </si>
  <si>
    <t>77.12. Iznajmljivanje i davanje u zakup (leasing) kamiona</t>
  </si>
  <si>
    <t>77.2. Iznajmljivanje i davanje u zakup (leasing) predmeta za osobnu uporabu i kućanstvo</t>
  </si>
  <si>
    <t>77.21. Iznajmljivanje i davanje u zakup (lea­sing) opreme za rekreaciju i sport</t>
  </si>
  <si>
    <t>77.29. Iznajmljivanje i davanje u zakup (leasing) ostalih predmeta za osobnu uporabu i kućanstvo</t>
  </si>
  <si>
    <t>77.3. Iznajmljivanje i davanje u zakup (leasing) ostalih strojeva, opreme te materijalnih dobara</t>
  </si>
  <si>
    <t>77.31. Iznajmljivanje i davanje u zakup (leasing) poljoprivrednih strojeva i opreme</t>
  </si>
  <si>
    <t>77.32. Iznajmljivanje i davanje u zakup (leasing) strojeva i opreme za građevinarstvo i inženjerstvo</t>
  </si>
  <si>
    <t>77.33. Iznajmljivanje i davanje u zakup (leasing) uredskih strojeva i opreme (uključujući računala)</t>
  </si>
  <si>
    <t>77.34. Iznajmljivanje i davanje u zakup (leasing) plovnih prijevoznih sredstava</t>
  </si>
  <si>
    <t>77.35. Iznajmljivanje i davanje u zakup (leasing) zračnih prijevoznih sredstava</t>
  </si>
  <si>
    <t>77.39. Iznajmljivanje i davanje u zakup (leasing) ostalih strojeva, opreme i materijalnih dobara, d. n.</t>
  </si>
  <si>
    <t>78. Djelatnosti zapošljavanja</t>
  </si>
  <si>
    <t>78.1. Djelatnosti agencija za zapošljavanje</t>
  </si>
  <si>
    <t>78.2. Djelatnosti agencija za privremeno zapošljavanje</t>
  </si>
  <si>
    <t>78.3. Ostalo ustupanje ljudskih resursa</t>
  </si>
  <si>
    <t>79. Putničke agencije, organizatori putovanja (turoperatori) i ostale rezervacijske usluge te djelatnosti povezane s njima</t>
  </si>
  <si>
    <t>79.1. Djelatnosti putničkih agencija i organizatora putovanja (turoperatora)</t>
  </si>
  <si>
    <t>79.11. Djelatnosti putničkih agencija</t>
  </si>
  <si>
    <t>79.12. Djelatnosti organizatora putovanja (turoperatora)</t>
  </si>
  <si>
    <t>79.9. Ostale rezervacijske usluge i djelatnosti povezane s njima</t>
  </si>
  <si>
    <t>80. Zaštitne i istražne djelatnosti</t>
  </si>
  <si>
    <t>80.1. Djelatnosti privatne zaštite</t>
  </si>
  <si>
    <t>80.2. Usluge zaštite uz pomoć sigurnosnih sustava</t>
  </si>
  <si>
    <t>80.3. Istražne djelatnosti</t>
  </si>
  <si>
    <t>81. Usluge u vezi s upravljanjem i održavanjem zgrada te djelatnosti uređenja i održavanja krajolika</t>
  </si>
  <si>
    <t>81.1. Upravljanje zgradama</t>
  </si>
  <si>
    <t>81.2. Djelatnosti čišćenja</t>
  </si>
  <si>
    <t>81.21. Osnovno čišćenje zgrada</t>
  </si>
  <si>
    <t>81.22. Ostale djelatnosti čišćenja zgrada i objekata</t>
  </si>
  <si>
    <t>81.29. Ostale djelatnosti čišćenja</t>
  </si>
  <si>
    <t>81.3. Uslužne djelatnosti uređenja i održavanja krajolika</t>
  </si>
  <si>
    <t>82. Uredske administrativne i pomoćne djelatnosti te ostale poslovne pomoćne djelatnosti</t>
  </si>
  <si>
    <t>82.1. Uredske administrativne i pomoćne djelatnosti</t>
  </si>
  <si>
    <t>82.11. Kombinirane uredske administrativne uslužne djelatnosti</t>
  </si>
  <si>
    <t>82.19. Fotokopiranje, priprema dokumenata i ostale specijalizirane uredske pomoćne djelatnosti</t>
  </si>
  <si>
    <t>82.2. Djelatnosti pozivnih centara</t>
  </si>
  <si>
    <t>82.3. Organizacija sastanaka i poslovnih sajmova</t>
  </si>
  <si>
    <t>82.9. Poslovne pomoćne uslužne djelatnosti, d. n.</t>
  </si>
  <si>
    <t>82.91. Djelatnosti agencija za prikupljanje i naplatu računa te kreditnih ureda</t>
  </si>
  <si>
    <t>82.92. Djelatnosti pakiranja</t>
  </si>
  <si>
    <t>82.99. Ostale poslovne pomoćne uslužne djelatnosti, d. n.</t>
  </si>
  <si>
    <t>S. OSTALE USLUŽNE</t>
  </si>
  <si>
    <t>95. Popravak računala i predmeta za osobnu uporabu i kućanstvo</t>
  </si>
  <si>
    <t>95.1. Popravak računala i komunikacijske opreme</t>
  </si>
  <si>
    <t>95.11. Popravak računala i periferne opreme</t>
  </si>
  <si>
    <t>95.12. Popravak komunikacijske opreme</t>
  </si>
  <si>
    <t>95.2. Popravak predmeta za osobnu uporabu i kućanstvo</t>
  </si>
  <si>
    <t>95.21. Popravak elektroničkih uređaja za široku potrošnju</t>
  </si>
  <si>
    <t>95.22. Popravak aparata za kućanstvo te opreme za kuću i vrt</t>
  </si>
  <si>
    <t>95.23. Popravak obuće i proizvoda od kože</t>
  </si>
  <si>
    <t>95.24. Popravak namještaja i pokućstva</t>
  </si>
  <si>
    <t>95.25. Popravak satova i nakita</t>
  </si>
  <si>
    <t>95.29. Popravak ostalih predmeta za osobnu uporabu i kućanstvo</t>
  </si>
  <si>
    <t>CA</t>
  </si>
  <si>
    <t>CB</t>
  </si>
  <si>
    <t>CC</t>
  </si>
  <si>
    <t>CD</t>
  </si>
  <si>
    <t>CE</t>
  </si>
  <si>
    <t>CF</t>
  </si>
  <si>
    <t>CG</t>
  </si>
  <si>
    <t>CH</t>
  </si>
  <si>
    <t>CI</t>
  </si>
  <si>
    <t>CJ</t>
  </si>
  <si>
    <t>CK</t>
  </si>
  <si>
    <t>CL</t>
  </si>
  <si>
    <t>CM</t>
  </si>
  <si>
    <t>Ostalo</t>
  </si>
  <si>
    <t>Neraspoređeno</t>
  </si>
  <si>
    <t>Uvoz</t>
  </si>
  <si>
    <t>Proizvodnja prehrambenih proizvoda, pića i duhanskih proizvoda</t>
  </si>
  <si>
    <t>Proizvodnja tekstila, odjeće, kože i srodnih proizvoda</t>
  </si>
  <si>
    <t>Proizvodnja proizvoda od drva i papira, tiskanje</t>
  </si>
  <si>
    <t xml:space="preserve">Proizvodnja kemikalija i kemijskih proizvoda </t>
  </si>
  <si>
    <t>Proizvodnja proizvoda od gume i plastike te proizvodnja ostalih nemetalnih mineralnih proizvoda</t>
  </si>
  <si>
    <t xml:space="preserve">Proizvodnja osnovnih metala i proizvodnja izrađenih metalnih proizvoda, osim strojeva i opreme </t>
  </si>
  <si>
    <t xml:space="preserve">Proizvodnja računala te elektroničkih i optičkih proizvoda </t>
  </si>
  <si>
    <t>Proizvodnja strojeva i opreme, d. n.</t>
  </si>
  <si>
    <t>Proizvodnja prijevoznih sredstava</t>
  </si>
  <si>
    <t>Ostala prerađivačka industrija, popravak i instaliranje strojeva i opreme</t>
  </si>
  <si>
    <t>Proizvodnja koksa i rafiniranih naftnih
proizvoda</t>
  </si>
  <si>
    <t>Devizne intervencije</t>
  </si>
  <si>
    <t>Ekspertna procjena!</t>
  </si>
  <si>
    <t>dkred</t>
  </si>
  <si>
    <t>unemp_gap</t>
  </si>
  <si>
    <t>Krediti kućanstvima i nfc</t>
  </si>
  <si>
    <t>Krediti kućanstvima</t>
  </si>
  <si>
    <t>Krediti nefinancijskim društvima</t>
  </si>
  <si>
    <t>12.93.</t>
  </si>
  <si>
    <t>06.94.</t>
  </si>
  <si>
    <t>09.94.</t>
  </si>
  <si>
    <t>12.94.</t>
  </si>
  <si>
    <t>03.95.</t>
  </si>
  <si>
    <t>06.95.</t>
  </si>
  <si>
    <t>09.95.</t>
  </si>
  <si>
    <t>12.95.</t>
  </si>
  <si>
    <t>03.96.</t>
  </si>
  <si>
    <t>06.96.</t>
  </si>
  <si>
    <t>09.96.</t>
  </si>
  <si>
    <t>12.96.</t>
  </si>
  <si>
    <t>03.97.</t>
  </si>
  <si>
    <t>06.97.</t>
  </si>
  <si>
    <t>09.97.</t>
  </si>
  <si>
    <t>12.97.</t>
  </si>
  <si>
    <t>03.98.</t>
  </si>
  <si>
    <t>06.98.</t>
  </si>
  <si>
    <t>09.98.</t>
  </si>
  <si>
    <t>12.98.</t>
  </si>
  <si>
    <t>03.99.</t>
  </si>
  <si>
    <t>06.99.</t>
  </si>
  <si>
    <t>09.99.</t>
  </si>
  <si>
    <t>12.99.3)</t>
  </si>
  <si>
    <t>03.00.</t>
  </si>
  <si>
    <t>06.00.</t>
  </si>
  <si>
    <t>09.00.</t>
  </si>
  <si>
    <t>12.00.</t>
  </si>
  <si>
    <t>03.01.</t>
  </si>
  <si>
    <t>06.01.</t>
  </si>
  <si>
    <t>09.01.</t>
  </si>
  <si>
    <t>12.01.</t>
  </si>
  <si>
    <t>03.02.</t>
  </si>
  <si>
    <t>06.02.</t>
  </si>
  <si>
    <t>09.02.</t>
  </si>
  <si>
    <t>12.02.</t>
  </si>
  <si>
    <t>03.03.</t>
  </si>
  <si>
    <t>06.03.</t>
  </si>
  <si>
    <t>09.03.</t>
  </si>
  <si>
    <t>12.03.</t>
  </si>
  <si>
    <t>03.04.</t>
  </si>
  <si>
    <t>infl_core_s1</t>
  </si>
  <si>
    <t>infl_eu</t>
  </si>
  <si>
    <t>unemp_s1</t>
  </si>
  <si>
    <t>unemp_s1_gap</t>
  </si>
  <si>
    <t>infl_core_s2</t>
  </si>
  <si>
    <t>unemp_s2</t>
  </si>
  <si>
    <t>unemp_s2_gap</t>
  </si>
  <si>
    <t>infl_core_s3</t>
  </si>
  <si>
    <t>unemp_s3</t>
  </si>
  <si>
    <t>unemp_s3_gap</t>
  </si>
  <si>
    <t>unemp_trend</t>
  </si>
  <si>
    <t>06.04.</t>
  </si>
  <si>
    <t>09.04.</t>
  </si>
  <si>
    <t>12.04.</t>
  </si>
  <si>
    <t>03.05.</t>
  </si>
  <si>
    <t>06.05.</t>
  </si>
  <si>
    <t>09.05.</t>
  </si>
  <si>
    <t>12.05.</t>
  </si>
  <si>
    <t>03.06.</t>
  </si>
  <si>
    <t>06.06.</t>
  </si>
  <si>
    <t>09.06.</t>
  </si>
  <si>
    <t>12.06.</t>
  </si>
  <si>
    <t>03.07.</t>
  </si>
  <si>
    <t>06.07.</t>
  </si>
  <si>
    <t>09.07.</t>
  </si>
  <si>
    <t>12.07.</t>
  </si>
  <si>
    <t>03.08.</t>
  </si>
  <si>
    <t>06.08.</t>
  </si>
  <si>
    <t>09.08.</t>
  </si>
  <si>
    <t>12.08.</t>
  </si>
  <si>
    <t>03.09.</t>
  </si>
  <si>
    <t>06.09.</t>
  </si>
  <si>
    <t>09.09.</t>
  </si>
  <si>
    <t>12.09.</t>
  </si>
  <si>
    <t>03.10.</t>
  </si>
  <si>
    <t>06.10.</t>
  </si>
  <si>
    <t>09.10.</t>
  </si>
  <si>
    <t>12.10.</t>
  </si>
  <si>
    <t>03.11.</t>
  </si>
  <si>
    <t>06.11.</t>
  </si>
  <si>
    <t>09.11.</t>
  </si>
  <si>
    <t>12.11.</t>
  </si>
  <si>
    <t>03.12.</t>
  </si>
  <si>
    <t>06.12.</t>
  </si>
  <si>
    <t>09.12.</t>
  </si>
  <si>
    <t>12.12.4)</t>
  </si>
  <si>
    <t>03.13.</t>
  </si>
  <si>
    <t>06.13.</t>
  </si>
  <si>
    <t>09.13.</t>
  </si>
  <si>
    <t>12.13.</t>
  </si>
  <si>
    <t>03.14.</t>
  </si>
  <si>
    <t>06.14.</t>
  </si>
  <si>
    <t>*</t>
  </si>
  <si>
    <t>09.14.</t>
  </si>
  <si>
    <t>12.14.</t>
  </si>
  <si>
    <t>03.15.</t>
  </si>
  <si>
    <t>06.15.</t>
  </si>
  <si>
    <t>09.15.</t>
  </si>
  <si>
    <t>12.15.</t>
  </si>
  <si>
    <t>lag(dkred, 4)</t>
  </si>
  <si>
    <t>03.16.</t>
  </si>
  <si>
    <t>&lt; 2e-16</t>
  </si>
  <si>
    <t>06.16.</t>
  </si>
  <si>
    <t>09.16.</t>
  </si>
  <si>
    <t>12.16.</t>
  </si>
  <si>
    <t>03.17.</t>
  </si>
  <si>
    <t>infl_core</t>
  </si>
  <si>
    <t>06.17.</t>
  </si>
  <si>
    <t>09.17.</t>
  </si>
  <si>
    <t>12.17.</t>
  </si>
  <si>
    <t>03.18.</t>
  </si>
  <si>
    <t>06.18.</t>
  </si>
  <si>
    <t>09.18.</t>
  </si>
  <si>
    <t>12.18.</t>
  </si>
  <si>
    <t>03.19.</t>
  </si>
  <si>
    <t>06.19.</t>
  </si>
  <si>
    <t>09.19.</t>
  </si>
  <si>
    <t>12.19.</t>
  </si>
  <si>
    <t>03.20.</t>
  </si>
  <si>
    <t>06.20.</t>
  </si>
  <si>
    <t>09.20.</t>
  </si>
  <si>
    <t>12.20.</t>
  </si>
  <si>
    <t>**</t>
  </si>
  <si>
    <t>min(2008-2009)</t>
  </si>
  <si>
    <t>prosjek 2008</t>
  </si>
  <si>
    <t>prosjek 2009</t>
  </si>
  <si>
    <t>HICP (2015 = 100) - monthly data (annual rate of change) [prc_hicp_manr]</t>
  </si>
  <si>
    <t>MODEL6</t>
  </si>
  <si>
    <t>icn</t>
  </si>
  <si>
    <t>placa</t>
  </si>
  <si>
    <t>jad</t>
  </si>
  <si>
    <t>ks_promjene</t>
  </si>
  <si>
    <t>krediti</t>
  </si>
  <si>
    <t>All-items HICP</t>
  </si>
  <si>
    <t>Call:</t>
  </si>
  <si>
    <t>lm(formula = icn ~ lagicn + jad + ks_promjene + krediti, data = podaci)</t>
  </si>
  <si>
    <t>Food and non-alcoholic beverages</t>
  </si>
  <si>
    <t>Residuals:</t>
  </si>
  <si>
    <t xml:space="preserve">    Min      1Q  Median      3Q     Max </t>
  </si>
  <si>
    <t xml:space="preserve">-5.3978 -1.3409  0.2442  1.2180  4.1063 </t>
  </si>
  <si>
    <t>Alcoholic beverages, tobacco and narcotics</t>
  </si>
  <si>
    <t>Clothing and footwear</t>
  </si>
  <si>
    <t xml:space="preserve">            Estimate Std. Error t value Pr(&gt;|t|)    </t>
  </si>
  <si>
    <t xml:space="preserve">(Intercept) -0.84738    0.38403  -2.207 0.031248 *  </t>
  </si>
  <si>
    <t>lagicn       0.71678    0.07467   9.599 1.16e-13 ***</t>
  </si>
  <si>
    <t>Housing, water, electricity, gas and other fuels</t>
  </si>
  <si>
    <t xml:space="preserve">jad         -0.39958    0.12415  -3.218 0.002096 ** </t>
  </si>
  <si>
    <t>ks_promjene -1.76652    0.48011  -3.679 0.000508 ***</t>
  </si>
  <si>
    <t xml:space="preserve">krediti      0.14710    0.05895   2.495 0.015408 *  </t>
  </si>
  <si>
    <t>Furnishings, household equipment and routine household maintenance</t>
  </si>
  <si>
    <t>---</t>
  </si>
  <si>
    <t>Signif. codes:  0 ‘***’ 0.001 ‘**’ 0.01 ‘*’ 0.05 ‘.’ 0.1 ‘ ’ 1</t>
  </si>
  <si>
    <t>Residual standard error: 2.169 on 59 degrees of freedom</t>
  </si>
  <si>
    <t>Health</t>
  </si>
  <si>
    <t xml:space="preserve">  (4 observations deleted due to missingness)</t>
  </si>
  <si>
    <t xml:space="preserve">Multiple R-squared:  0.9203,    Adjusted R-squared:  0.9149 </t>
  </si>
  <si>
    <t>F-statistic: 170.4 on 4 and 59 DF,  p-value: &lt; 2.2e-16</t>
  </si>
  <si>
    <t>x</t>
  </si>
  <si>
    <t>Communications</t>
  </si>
  <si>
    <t>lagicn</t>
  </si>
  <si>
    <t>Recreation and culture</t>
  </si>
  <si>
    <t>Education</t>
  </si>
  <si>
    <t>Restaurants and hotels</t>
  </si>
  <si>
    <t>Miscellaneous goods and services</t>
  </si>
  <si>
    <t>Special value:</t>
  </si>
  <si>
    <t>:</t>
  </si>
  <si>
    <t>not available</t>
  </si>
  <si>
    <t>bottom-up procjena inflacije</t>
  </si>
  <si>
    <t>HICP - item weights [prc_hicp_inw]</t>
  </si>
  <si>
    <t>2011</t>
  </si>
  <si>
    <t>2012</t>
  </si>
  <si>
    <t>2013</t>
  </si>
  <si>
    <t>2014</t>
  </si>
  <si>
    <t>2015</t>
  </si>
  <si>
    <t>2016</t>
  </si>
  <si>
    <t>2017</t>
  </si>
  <si>
    <t>2018</t>
  </si>
  <si>
    <t>2019</t>
  </si>
  <si>
    <t>2020</t>
  </si>
  <si>
    <t>weightovi</t>
  </si>
  <si>
    <t>maksimalni pad iz krize</t>
  </si>
  <si>
    <t>avg(2009)-avg(2008)</t>
  </si>
  <si>
    <t>Porezni prihodi</t>
  </si>
  <si>
    <t>Ostali prihodi</t>
  </si>
  <si>
    <t>Ukupno prihodi</t>
  </si>
  <si>
    <t>Rashodi</t>
  </si>
  <si>
    <t>Ukupno rashodi</t>
  </si>
  <si>
    <t>Neto pozajmljivanje / zaduživanje</t>
  </si>
  <si>
    <t>Taxes on production and imports</t>
  </si>
  <si>
    <t>Current taxes on income, wealth, etc.</t>
  </si>
  <si>
    <t>Net social contributions</t>
  </si>
  <si>
    <t>Capital taxes</t>
  </si>
  <si>
    <t>Capital transfers</t>
  </si>
  <si>
    <t>Other current transfers</t>
  </si>
  <si>
    <t>Property income</t>
  </si>
  <si>
    <t>Adj. for the change in pension entitlements</t>
  </si>
  <si>
    <t>Market output</t>
  </si>
  <si>
    <t>Other subsidies on production</t>
  </si>
  <si>
    <t>Taxes on products</t>
  </si>
  <si>
    <t>Other taxes on production</t>
  </si>
  <si>
    <t>Taxes on income</t>
  </si>
  <si>
    <t>Other current taxes</t>
  </si>
  <si>
    <t>Employers' actual social contributions</t>
  </si>
  <si>
    <t>Households' actual social contributions</t>
  </si>
  <si>
    <t>Taxes on capital transfers</t>
  </si>
  <si>
    <t>Other capital transfers and investment grants</t>
  </si>
  <si>
    <t>Interest</t>
  </si>
  <si>
    <t>Other property income</t>
  </si>
  <si>
    <t>Market output, output for own final use and payments for non-market output</t>
  </si>
  <si>
    <t>Dug opće držve</t>
  </si>
  <si>
    <t>Dug opće države (u mlrd. HRK)</t>
  </si>
  <si>
    <t>Dug opće države (u % BDP-a)</t>
  </si>
  <si>
    <t>Taxes on individual or household income</t>
  </si>
  <si>
    <t>Taxes on the income or profits of corporations</t>
  </si>
  <si>
    <t>Other income taxes</t>
  </si>
  <si>
    <t>Gross capital formation</t>
  </si>
  <si>
    <t>Intermediate consumption</t>
  </si>
  <si>
    <t>Social benefits</t>
  </si>
  <si>
    <t>Subsidies</t>
  </si>
  <si>
    <t>Unutarnji dug</t>
  </si>
  <si>
    <t>Inozemni dug</t>
  </si>
  <si>
    <t>yld</t>
  </si>
  <si>
    <t>us_yld</t>
  </si>
  <si>
    <t>pdebt_gdp</t>
  </si>
  <si>
    <t>pdeficit_gdp</t>
  </si>
  <si>
    <t>ciss_bond</t>
  </si>
  <si>
    <t>dbdp</t>
  </si>
  <si>
    <t>investicijski</t>
  </si>
  <si>
    <t>yld_lr</t>
  </si>
  <si>
    <t>ec_term</t>
  </si>
  <si>
    <t>dyld</t>
  </si>
  <si>
    <t>Ostali prihodi su trenutno fiksirani, no trebati će procijeniti kapitalne transfere koje će HR povući od MMF-a i EU.</t>
  </si>
  <si>
    <t>Gross capital formation, Other current transfers, Property income i subsidies su ostali fiksirani na podatke od 2019.</t>
  </si>
  <si>
    <t>ddug</t>
  </si>
  <si>
    <t>deficit</t>
  </si>
  <si>
    <t>delta</t>
  </si>
  <si>
    <t>PDV</t>
  </si>
  <si>
    <t>broj zaposlenih</t>
  </si>
  <si>
    <t>nominalna bruto plaća</t>
  </si>
  <si>
    <t>masa plaća</t>
  </si>
  <si>
    <t>omjer sa masom plaća</t>
  </si>
  <si>
    <t>DOBIT PRIJE OPOREZIVANJA</t>
  </si>
  <si>
    <t>GUBITAK PRIJE OPOREZIVANJA</t>
  </si>
  <si>
    <t>Porez na dobit</t>
  </si>
  <si>
    <t>AOP 2002</t>
  </si>
  <si>
    <t>fiksni efekt</t>
  </si>
  <si>
    <t>HR</t>
  </si>
  <si>
    <t>long-run</t>
  </si>
  <si>
    <t>t-value</t>
  </si>
  <si>
    <t>AOP 2009</t>
  </si>
  <si>
    <t>&lt; 2.2e-16</t>
  </si>
  <si>
    <t>AOP 2010-2015</t>
  </si>
  <si>
    <t>AOP 2016</t>
  </si>
  <si>
    <t>short-run</t>
  </si>
  <si>
    <t>lreziduali</t>
  </si>
  <si>
    <t>dus_yld</t>
  </si>
  <si>
    <t>dpdebt_gdp</t>
  </si>
  <si>
    <t>dpdeficit_gdp</t>
  </si>
  <si>
    <t>dinvesticijski</t>
  </si>
  <si>
    <t>kks</t>
  </si>
  <si>
    <t>dks</t>
  </si>
  <si>
    <t>euribor</t>
  </si>
  <si>
    <t>prinos</t>
  </si>
  <si>
    <t>31.3.2020</t>
  </si>
  <si>
    <t>kratkoročne ks</t>
  </si>
  <si>
    <t>lag(kks, 1)</t>
  </si>
  <si>
    <t>dugoročne ks</t>
  </si>
  <si>
    <t>lag(dks, 1)</t>
  </si>
  <si>
    <t>reserv</t>
  </si>
  <si>
    <t>curacc</t>
  </si>
  <si>
    <t>bop</t>
  </si>
  <si>
    <t>tecaj</t>
  </si>
  <si>
    <t>mdl1</t>
  </si>
  <si>
    <t>mdl2</t>
  </si>
  <si>
    <t>Mjere potpore?</t>
  </si>
  <si>
    <t>da</t>
  </si>
  <si>
    <t>ne</t>
  </si>
  <si>
    <t>Bruto domaći proizvod</t>
  </si>
  <si>
    <t>Stopa nezaposlenosti</t>
  </si>
  <si>
    <t>Bruto plaće</t>
  </si>
  <si>
    <t>Tekuće transakcije (u % BDP-a)</t>
  </si>
  <si>
    <t>Krediti banaka realnom sektoru</t>
  </si>
  <si>
    <t>Inflacija</t>
  </si>
  <si>
    <t>Nekretnine</t>
  </si>
  <si>
    <t>Javne financije (u % BDP-a)</t>
  </si>
  <si>
    <t>Razina javnog duga (u % BDP-a)</t>
  </si>
  <si>
    <t>Prinos na državne obveznice</t>
  </si>
  <si>
    <t>Tečaj EUR/HRK</t>
  </si>
  <si>
    <t>2020.</t>
  </si>
  <si>
    <t>2019.</t>
  </si>
  <si>
    <t>2018.</t>
  </si>
  <si>
    <t>Scenarij1</t>
  </si>
  <si>
    <t>Scenarij3</t>
  </si>
  <si>
    <t>Scenarij2</t>
  </si>
  <si>
    <t>Od 37 milijardi eura predviđenih u EU fondovima i Hrvatska će dobiti određen dio novca"</t>
  </si>
  <si>
    <t>Komisija je Hrvatskoj omogućila korištenje likvidnih sredstava u iznosu od 174 milijuna eura, dakle 1,3 mlrd. kuna, koje će se koristiti za brže plaćanje projekata sufinanciranih iz europskih fondova.</t>
  </si>
  <si>
    <t>Najavio je 140 milijuna tekuće likvidnosti kroz aranžmane HBOR-a i HAMAG Bicro-a, a kaže i da idu na europske fondove po milijardu kuna za likvidnost. Najavio je i kredite od 1000 do 25 000 eura kroz HAMAG Bicro.</t>
  </si>
  <si>
    <t>Prva mjera koju smo predložili i za koju smo već podnijeli zahtjev EK, osiguranje je fleksibilnosti između stupova zajedničke poljoprivredne politike. Tražimo da nam se omoguće dodatna sredstva u treći stup, odnosno u osiguranje dovoljnog dohotka poljoprivrednicima. Planirani iznos u odnosu na moguću fleksibilnost u ovom trenutku je minimalno 120 milijuna kuna ukoliko EK, uz potporu i drugih zemalja, to podrži"</t>
  </si>
  <si>
    <t>"Zaključak sastanka je da tražimo dodatnu fleksibilnost, ovih 37 milijardi eura koje je Komisija osigurala nije novi novac, ali osigurava mogućnost za likvidnost financijskog sustava, a isto tako omogućava nama da unutar neugovorenih sredstava osiguramo sredstva bilo za zdravstveni sustav, bilo za naše poduzetnike", kazao je Pavić.
Jutros je, kako je rekao, pronađeno dodatnih 37 milijuna eura za medicinsku opremu, kao što su respiratori ili maske, a osigurano je i dodatnih 114 milijuna kuna za mikro kredite HAMAG-BICRO-a. Za sljedeći tjedan Pavić najavljuje novu liniju "korona kredita", čime će po vrlo povoljnim kamatama na raspolaganju biti 380 milijuna kuna za obrtna sredstva, također uz provedbu HAMAG-BICRO-a.</t>
  </si>
  <si>
    <t>Podsjeća da nacionalna omotnica iznosi 10,7 milijardi eura, od čega je 89 posto ugovoreno, te stoga 11 posto predstavlja prostor za preraspodjelu, odnosno da se ostatak sredstava usmjeri bilo u zdravstvo, bilo u poduzetništvo i očuvanje radnih mjesta.</t>
  </si>
  <si>
    <t>Inače, jučer je predsjednik Vlade Andrej Plenković objavio da je Europska unija pripremila investicijski plan kao odgovor na krizu s pandemijom koronavirusa "težak" 37 milijardi eura, od čega je za Hrvatsku namijenjeno 1,16 milijardi eura.</t>
  </si>
  <si>
    <t>Investicijski odgovor EU-a na korona krizu: Hrvatskoj 8.8 milijardi kuna za pomoć gospodarstvu &amp; zdravstvu!</t>
  </si>
  <si>
    <t>Predsjednik Vlade podsjetio je da će Hrvatska od cijelog Corona investment plana dobiti milijardu i 160 milijuna eura.  Prva tranša je, pojasnio je, 240 milijuna i dio toga je već krenuo, dio će doći početkom travnja.</t>
  </si>
  <si>
    <t>Što se tiče financijske pomoći, Već sada smo u pregovorima s Europskom komisijom osigurali priljev sredstava iz fondova EU u iznosu od 238 milijuna eura. EK potvrdila je HBOR-ovu shemu portfeljnog osiguranja kredita za likvidnost. Time je osiguran jamstveni potencijal koji iznosi 6 milijardi kuna za hrvatske izvoznike pogođene posljedicama COVID-19.</t>
  </si>
  <si>
    <t>Fondovi EU: 238 mil €</t>
  </si>
  <si>
    <t>Jučer je Europska komisija odobrila i drugi hrvatski program za potporu hrvatskom gospodarstvu zbog posljedica pandemije koronavirusa. Samo kroz ova dva do sada odobrena programa potencijalno se oslobađa kreditni potencijal od 1,8 milijardi eura, odnosno više od 13,5 milijardi kuna namijenjenih realnom sektoru</t>
  </si>
  <si>
    <r>
      <t xml:space="preserve">Goran Grlić Radman: "Dogovora oko proračuna EU još nema, no on je na putu".
"Imali smo prijatelje kohezijske politike, 17 zemalja zajedno s Hrvatskom, i 10 zemalja koje su neto uplatiteljice. Hrvatska je neto primateljica i do sad smo primili već više nego što smo platili, 25,6 milijardi eura.
Hrvatska je od Europske unije izravno dobila </t>
    </r>
    <r>
      <rPr>
        <b/>
        <sz val="11"/>
        <color theme="1"/>
        <rFont val="Liberation Sans"/>
        <charset val="238"/>
      </rPr>
      <t>244 milijuna eura pomoći</t>
    </r>
    <r>
      <rPr>
        <sz val="11"/>
        <color theme="1"/>
        <rFont val="Arial"/>
        <family val="2"/>
        <charset val="238"/>
      </rPr>
      <t>, a dodatna pomoć će doći kroz kohezijski, a onda i socijalni fond i fond za regionalni razvoj.</t>
    </r>
  </si>
  <si>
    <t>EU: 244 mil €</t>
  </si>
  <si>
    <t>Pomoće od EU</t>
  </si>
  <si>
    <t>mjesec</t>
  </si>
  <si>
    <t>broj korisnika</t>
  </si>
  <si>
    <t>neto plaća</t>
  </si>
  <si>
    <t>isplaćeno HZZ</t>
  </si>
  <si>
    <t>neto plaća HZZ</t>
  </si>
  <si>
    <t>trošak neto plaće</t>
  </si>
  <si>
    <t>bruto plaća</t>
  </si>
  <si>
    <t>doprinosi</t>
  </si>
  <si>
    <t>ukupni trošak mjere</t>
  </si>
  <si>
    <t>1°</t>
  </si>
  <si>
    <t>2°</t>
  </si>
  <si>
    <t>procjena:</t>
  </si>
  <si>
    <t>mlrd</t>
  </si>
  <si>
    <t>Mjere očuvanja radnih mjesta</t>
  </si>
  <si>
    <t>TREZORSKI ZAPISI</t>
  </si>
  <si>
    <t>Datum</t>
  </si>
  <si>
    <t>ostvareni iznos emisije</t>
  </si>
  <si>
    <t>Tečaj</t>
  </si>
  <si>
    <t>Ostvarena jedinstvena prodajna cijena uz kamatnu stopu</t>
  </si>
  <si>
    <t>Trajanje (dani)</t>
  </si>
  <si>
    <t>Dospijeće</t>
  </si>
  <si>
    <t>(000 HRK)</t>
  </si>
  <si>
    <t>(000 EUR FX)</t>
  </si>
  <si>
    <t>Cijena</t>
  </si>
  <si>
    <t>Kamatna stopa</t>
  </si>
  <si>
    <t>OBVEZNICE</t>
  </si>
  <si>
    <t>Serija</t>
  </si>
  <si>
    <t>ISIN</t>
  </si>
  <si>
    <t>Oznaka</t>
  </si>
  <si>
    <t>Iznos</t>
  </si>
  <si>
    <t>Valuta</t>
  </si>
  <si>
    <t>tečaj</t>
  </si>
  <si>
    <t>Trajanje (god)</t>
  </si>
  <si>
    <t>kamata</t>
  </si>
  <si>
    <t>Period isplate</t>
  </si>
  <si>
    <t>DOMAĆE</t>
  </si>
  <si>
    <t>31 D-40</t>
  </si>
  <si>
    <t>HRRHMFO403E6</t>
  </si>
  <si>
    <t>RHMF-O-403E</t>
  </si>
  <si>
    <t>EUR</t>
  </si>
  <si>
    <t>polugodišnje</t>
  </si>
  <si>
    <t>32 D-25</t>
  </si>
  <si>
    <t>HRRHMFO253A3</t>
  </si>
  <si>
    <t>RHMF-O-253A</t>
  </si>
  <si>
    <t>HRK</t>
  </si>
  <si>
    <t>30 D-34</t>
  </si>
  <si>
    <t>HRRHMFO34BA1</t>
  </si>
  <si>
    <t>RHMF-O-34BA</t>
  </si>
  <si>
    <t>HRRHMFO275E8</t>
  </si>
  <si>
    <t>KAMATE za 2020.</t>
  </si>
  <si>
    <t>Zaduživanje - izdano u 2020.</t>
  </si>
  <si>
    <t>455/546/547</t>
  </si>
  <si>
    <t>Dospijeće 25.02./03.03.2020</t>
  </si>
  <si>
    <t xml:space="preserve"> </t>
  </si>
  <si>
    <t>13 D-20</t>
  </si>
  <si>
    <t xml:space="preserve"> HRRHMFO203A8</t>
  </si>
  <si>
    <t>RHMF-O-203A</t>
  </si>
  <si>
    <t>14 D-20</t>
  </si>
  <si>
    <t>HRRHMFO203E0</t>
  </si>
  <si>
    <t>RHMF-O-203E</t>
  </si>
  <si>
    <t>MEĐUNARODNE</t>
  </si>
  <si>
    <t>kupon</t>
  </si>
  <si>
    <t>USD</t>
  </si>
  <si>
    <t>Euro-USD bonds / II:</t>
  </si>
  <si>
    <t>USD 1,25 milijardi (cross currency swap - 1,4165 USD za 1 euro)</t>
  </si>
  <si>
    <t>10 godina, bullet</t>
  </si>
  <si>
    <t>6,625% kupon</t>
  </si>
  <si>
    <t>(381,3 bp iznad desetogodišnjih US Treasury)</t>
  </si>
  <si>
    <t>Voditelji izdanja: Barclays Capital, Citigroup i JP Morgan</t>
  </si>
  <si>
    <t>Kotacija: Luxembourg</t>
  </si>
  <si>
    <t>Datum izdanja: 14. srpnja 2010.</t>
  </si>
  <si>
    <t>Datum dospijeća: 14. srpnja  2020.</t>
  </si>
  <si>
    <t>Zaduživanje - dospjeva u 2020.</t>
  </si>
  <si>
    <t>djelatnost</t>
  </si>
  <si>
    <t>A - Poljoprivreda</t>
  </si>
  <si>
    <t>B - Industrija</t>
  </si>
  <si>
    <t>C - Prerađivačka industrija</t>
  </si>
  <si>
    <t>F - Građevinarstvo</t>
  </si>
  <si>
    <t>G - Trgovina, prijevoz i smještaj</t>
  </si>
  <si>
    <t>J - Informacije</t>
  </si>
  <si>
    <t>K - Financije</t>
  </si>
  <si>
    <t>L - Promet nekretninama</t>
  </si>
  <si>
    <t>O - Javna uprava</t>
  </si>
  <si>
    <t>R - Ostale usluge</t>
  </si>
  <si>
    <t>sektor</t>
  </si>
  <si>
    <t>M - Stručne i admin. usluge</t>
  </si>
  <si>
    <t>Za usporedbu sa ostvarenjima</t>
  </si>
  <si>
    <t>Za usporedbu sa poreznom</t>
  </si>
  <si>
    <t>BDV - 2019</t>
  </si>
  <si>
    <t>A - Poljoprivreda,šumarstvo i ribarstvo</t>
  </si>
  <si>
    <t>B - Rudarstvo i vađenje</t>
  </si>
  <si>
    <t>D - Opskrba el.en., plinom, parom i klimatizacija</t>
  </si>
  <si>
    <t>E - Opskrba vodom; uklanjanje otpadnih voda</t>
  </si>
  <si>
    <t>G - Trg. na vel. i malo; popr. mot.voz. i motoc.</t>
  </si>
  <si>
    <t>H - Prijevoz i skladištenje</t>
  </si>
  <si>
    <t>I - Djel. pružanja smješt. te pripr. i usl. hrane</t>
  </si>
  <si>
    <t>J - Informacije i komunikacije</t>
  </si>
  <si>
    <t>K - Financijske djelatnosti i djelatnosti osigur.</t>
  </si>
  <si>
    <t>L - Poslovanje nekretninama</t>
  </si>
  <si>
    <t>M - Stručne, znanstvene i tehničke djelatnosti</t>
  </si>
  <si>
    <t>N - Administrativne i pomoćne uslužne djelatnosti</t>
  </si>
  <si>
    <t>O - Javna uprava i obrana; obvez. soc. osiguranje</t>
  </si>
  <si>
    <t>P - Obrazovanje</t>
  </si>
  <si>
    <t>Q - Djelat. zdrav. zaštite i socijalne skrbi</t>
  </si>
  <si>
    <t>R - Umjetnost, zabava i rekreacija</t>
  </si>
  <si>
    <t>S - Ostale uslužne djelatnosti</t>
  </si>
  <si>
    <t>T - Djelatnosti kućanstava kao poslodavaca</t>
  </si>
  <si>
    <t>Ponderi</t>
  </si>
  <si>
    <t>Kratkoročne kamatne stope</t>
  </si>
  <si>
    <t>Dugoročne kamatne stope</t>
  </si>
  <si>
    <t>Makroekonomski indikator</t>
  </si>
  <si>
    <t>B-E</t>
  </si>
  <si>
    <t>G-I</t>
  </si>
  <si>
    <t>M_N</t>
  </si>
  <si>
    <t>O-Q</t>
  </si>
  <si>
    <t>R-U</t>
  </si>
  <si>
    <t>TOTAL</t>
  </si>
  <si>
    <t>FR</t>
  </si>
  <si>
    <t>AT</t>
  </si>
  <si>
    <t>ES</t>
  </si>
  <si>
    <t>NO</t>
  </si>
  <si>
    <t>ukljuciti</t>
  </si>
  <si>
    <t>Prihodi</t>
  </si>
  <si>
    <t>Neto pozajmljivanje</t>
  </si>
  <si>
    <t>Dug opće države</t>
  </si>
  <si>
    <t>scenarij</t>
  </si>
  <si>
    <t>Za prikaz šoka</t>
  </si>
  <si>
    <t>B - Rudarstvo</t>
  </si>
  <si>
    <t>C - Prerađivačka ind.</t>
  </si>
  <si>
    <t>D - Opskrba energijom</t>
  </si>
  <si>
    <t>E - Opskrba vodom</t>
  </si>
  <si>
    <t>G - Trgovina</t>
  </si>
  <si>
    <t>H - Prijevoz</t>
  </si>
  <si>
    <t>I - Smještaj</t>
  </si>
  <si>
    <t>K - Financijske djel.</t>
  </si>
  <si>
    <t>L - Posl. nekretninama</t>
  </si>
  <si>
    <t>M - Stručne djel.</t>
  </si>
  <si>
    <t>N - Administrativne djel.</t>
  </si>
  <si>
    <t>O - Javna uprava i obrana</t>
  </si>
  <si>
    <t>Q - Zdravstvena zaštita</t>
  </si>
  <si>
    <t>S - Ost. uslužne djel.</t>
  </si>
  <si>
    <t>T - Djel. kućanstava</t>
  </si>
  <si>
    <t>R - Umjetnost, zabava</t>
  </si>
  <si>
    <t>Kratkoročne</t>
  </si>
  <si>
    <t>Dugoročne</t>
  </si>
  <si>
    <t>year</t>
  </si>
  <si>
    <t>month</t>
  </si>
  <si>
    <t>prva</t>
  </si>
  <si>
    <t>max</t>
  </si>
  <si>
    <t>min</t>
  </si>
  <si>
    <t>zadnja_pros</t>
  </si>
  <si>
    <t>zadnja_lv</t>
  </si>
  <si>
    <t>max_promjena</t>
  </si>
  <si>
    <t>min_promjena</t>
  </si>
  <si>
    <t>promet</t>
  </si>
  <si>
    <t>Promjene zadnja_pros</t>
  </si>
  <si>
    <t>Promjene zadnja_lv</t>
  </si>
  <si>
    <t>dprinos</t>
  </si>
  <si>
    <t>Staro</t>
  </si>
  <si>
    <t>https://ec.europa.eu/info/sites/info/files/about_the_european_commission/eu_budget/2020.2138_hr_01.pdf</t>
  </si>
  <si>
    <t>https://lider.media/poslovna-scena/hrvatska/stize-10-milijardi-bespovratnih-eura-za-pomoc-gospodarstvu-131657</t>
  </si>
  <si>
    <t>* podaci o doprinosima</t>
  </si>
  <si>
    <t>faktor:</t>
  </si>
  <si>
    <t xml:space="preserve">broj zaposlenih </t>
  </si>
  <si>
    <t>plaće</t>
  </si>
  <si>
    <t>stvarni doprinosi/
baza</t>
  </si>
  <si>
    <t>neto doprinosi/
baza</t>
  </si>
  <si>
    <t>ukupne plaće - baza</t>
  </si>
  <si>
    <t>ispate na 31/12/2020</t>
  </si>
  <si>
    <t>za mjesec</t>
  </si>
  <si>
    <t>godina</t>
  </si>
  <si>
    <t>Ukupni doprinosi (neto+naknade)</t>
  </si>
  <si>
    <t>neto doprinosi</t>
  </si>
  <si>
    <t>isplate(zatvaranje OR)</t>
  </si>
  <si>
    <t>ukupni doprinosi OMF</t>
  </si>
  <si>
    <t>neto doprinosi OMF</t>
  </si>
  <si>
    <t>uplate</t>
  </si>
  <si>
    <t>isplate</t>
  </si>
  <si>
    <t>trend od datuma do 06/20</t>
  </si>
  <si>
    <t>R^2</t>
  </si>
  <si>
    <t>trend od datuma do 2019</t>
  </si>
  <si>
    <t>ODMF</t>
  </si>
  <si>
    <t>NAV</t>
  </si>
  <si>
    <t>Ukupne uplate</t>
  </si>
  <si>
    <t>Tržišna kretanja</t>
  </si>
  <si>
    <t>Ukupne isplate</t>
  </si>
  <si>
    <t>05/2020.</t>
  </si>
  <si>
    <t>baza plaća</t>
  </si>
  <si>
    <t>uplate/baza plaća</t>
  </si>
  <si>
    <t>uplate u godini</t>
  </si>
  <si>
    <t>Uplate</t>
  </si>
  <si>
    <t>isplate na 31/12/2020</t>
  </si>
  <si>
    <t>isplate u godini</t>
  </si>
  <si>
    <t>isplate u 2020; trend od datuma do 2019</t>
  </si>
  <si>
    <t>isplate u 2020; trend od datuma do 05/2020</t>
  </si>
  <si>
    <t>godišnja baza plaća</t>
  </si>
  <si>
    <r>
      <t>Isplate</t>
    </r>
    <r>
      <rPr>
        <sz val="10"/>
        <color rgb="FFFF0000"/>
        <rFont val="Calibri"/>
        <family val="2"/>
        <scheme val="minor"/>
      </rPr>
      <t xml:space="preserve"> (anualizirane; iste za sve scenarije)</t>
    </r>
  </si>
  <si>
    <r>
      <rPr>
        <b/>
        <sz val="10"/>
        <color rgb="FFFF0000"/>
        <rFont val="Calibri"/>
        <family val="2"/>
        <scheme val="minor"/>
      </rPr>
      <t>mjesečni</t>
    </r>
    <r>
      <rPr>
        <b/>
        <sz val="10"/>
        <rFont val="Calibri"/>
        <family val="2"/>
        <scheme val="minor"/>
      </rPr>
      <t xml:space="preserve"> neto doprinosi</t>
    </r>
  </si>
  <si>
    <t>anualizirane uplate u 2020:</t>
  </si>
  <si>
    <t>uplate u 2020</t>
  </si>
  <si>
    <t>anualizirane uplate</t>
  </si>
  <si>
    <t>* izračun uplata</t>
  </si>
  <si>
    <t>neto uplate simulacija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</si>
</sst>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43" formatCode="_-* #,##0.00\ _k_n_-;\-* #,##0.00\ _k_n_-;_-* &quot;-&quot;??\ _k_n_-;_-@_-"/>
    <numFmt numFmtId="164" formatCode="_-* #,##0\ _k_n_-;\-* #,##0\ _k_n_-;_-* &quot;-&quot;??\ _k_n_-;_-@"/>
    <numFmt numFmtId="165" formatCode="_-* #,##0.00\ _k_n_-;\-* #,##0.00\ _k_n_-;_-* &quot;-&quot;??\ _k_n_-;_-@"/>
    <numFmt numFmtId="166" formatCode="0.0"/>
    <numFmt numFmtId="167" formatCode="#,##0.0"/>
    <numFmt numFmtId="168" formatCode="###,###,##0_ \ "/>
    <numFmt numFmtId="169" formatCode="#,##0_ ;[Red]\-\ #,##0_ ;_-* &quot;- &quot;"/>
    <numFmt numFmtId="170" formatCode="0.0%"/>
    <numFmt numFmtId="171" formatCode="#,##0.000000"/>
    <numFmt numFmtId="172" formatCode="_-* #,##0.0\ _k_n_-;\-* #,##0.0\ _k_n_-;_-* &quot;-&quot;??\ _k_n_-;_-@"/>
    <numFmt numFmtId="173" formatCode="0.000"/>
    <numFmt numFmtId="174" formatCode="_-* #,##0.0\ _k_n_-;\-* #,##0.0\ _k_n_-;_-* &quot;-&quot;??\ _k_n_-;_-@_-"/>
    <numFmt numFmtId="175" formatCode="dd&quot;.&quot;mm&quot;.&quot;yy"/>
    <numFmt numFmtId="176" formatCode="#,##0.000"/>
    <numFmt numFmtId="177" formatCode="_-* #,##0\ _k_n_-;\-* #,##0\ _k_n_-;_-* &quot;-&quot;??\ _k_n_-;_-@_-"/>
    <numFmt numFmtId="178" formatCode="0.000%"/>
  </numFmts>
  <fonts count="79">
    <font>
      <sz val="11"/>
      <color theme="1"/>
      <name val="Arial"/>
    </font>
    <font>
      <sz val="11"/>
      <color theme="1"/>
      <name val="Calibri"/>
      <family val="2"/>
      <charset val="238"/>
    </font>
    <font>
      <b/>
      <sz val="11"/>
      <color theme="1"/>
      <name val="Calibri"/>
      <family val="2"/>
      <charset val="238"/>
    </font>
    <font>
      <sz val="11"/>
      <color rgb="FF000000"/>
      <name val="Calibri"/>
      <family val="2"/>
      <charset val="238"/>
    </font>
    <font>
      <sz val="11"/>
      <name val="Arial"/>
      <family val="2"/>
      <charset val="238"/>
    </font>
    <font>
      <b/>
      <sz val="11"/>
      <color rgb="FFC00000"/>
      <name val="Calibri"/>
      <family val="2"/>
      <charset val="238"/>
    </font>
    <font>
      <sz val="9"/>
      <color theme="0"/>
      <name val="Arial"/>
      <family val="2"/>
      <charset val="238"/>
    </font>
    <font>
      <sz val="9"/>
      <color theme="1"/>
      <name val="Arial"/>
      <family val="2"/>
      <charset val="238"/>
    </font>
    <font>
      <sz val="9"/>
      <color rgb="FF000000"/>
      <name val="Arial"/>
      <family val="2"/>
      <charset val="238"/>
    </font>
    <font>
      <sz val="9"/>
      <color rgb="FFC00000"/>
      <name val="Arial"/>
      <family val="2"/>
      <charset val="238"/>
    </font>
    <font>
      <b/>
      <sz val="9"/>
      <color theme="0"/>
      <name val="Arial"/>
      <family val="2"/>
      <charset val="238"/>
    </font>
    <font>
      <sz val="8"/>
      <color theme="1"/>
      <name val="Arial"/>
      <family val="2"/>
      <charset val="238"/>
    </font>
    <font>
      <b/>
      <sz val="11"/>
      <color rgb="FF000000"/>
      <name val="Calibri"/>
      <family val="2"/>
      <charset val="238"/>
    </font>
    <font>
      <sz val="12"/>
      <color rgb="FF000000"/>
      <name val="Calibri"/>
      <family val="2"/>
      <charset val="238"/>
    </font>
    <font>
      <sz val="11"/>
      <color rgb="FFC00000"/>
      <name val="Calibri"/>
      <family val="2"/>
      <charset val="238"/>
    </font>
    <font>
      <b/>
      <sz val="9"/>
      <color theme="1"/>
      <name val="Arial"/>
      <family val="2"/>
      <charset val="238"/>
    </font>
    <font>
      <b/>
      <sz val="9"/>
      <color rgb="FFC00000"/>
      <name val="Arial"/>
      <family val="2"/>
      <charset val="238"/>
    </font>
    <font>
      <sz val="11"/>
      <color theme="1"/>
      <name val="Calibri"/>
      <family val="2"/>
      <charset val="238"/>
    </font>
    <font>
      <b/>
      <sz val="11"/>
      <color theme="1"/>
      <name val="Calibri"/>
      <family val="2"/>
      <charset val="238"/>
    </font>
    <font>
      <sz val="9"/>
      <color rgb="FFFF0000"/>
      <name val="Arial"/>
      <family val="2"/>
      <charset val="238"/>
    </font>
    <font>
      <sz val="11"/>
      <color rgb="FF000000"/>
      <name val="Arial"/>
      <family val="2"/>
      <charset val="238"/>
    </font>
    <font>
      <b/>
      <sz val="11"/>
      <color rgb="FFFF0000"/>
      <name val="Calibri"/>
      <family val="2"/>
      <charset val="238"/>
    </font>
    <font>
      <sz val="11"/>
      <color rgb="FFFF0000"/>
      <name val="Calibri"/>
      <family val="2"/>
      <charset val="238"/>
    </font>
    <font>
      <sz val="8"/>
      <color theme="1"/>
      <name val="Droid sans mono"/>
    </font>
    <font>
      <sz val="10"/>
      <color theme="1"/>
      <name val="Arial"/>
      <family val="2"/>
      <charset val="238"/>
    </font>
    <font>
      <b/>
      <sz val="10"/>
      <color theme="1"/>
      <name val="Arial"/>
      <family val="2"/>
      <charset val="238"/>
    </font>
    <font>
      <sz val="10"/>
      <color theme="1"/>
      <name val="Calibri"/>
      <family val="2"/>
      <charset val="238"/>
    </font>
    <font>
      <sz val="8"/>
      <color rgb="FFFF0000"/>
      <name val="Arial"/>
      <family val="2"/>
      <charset val="238"/>
    </font>
    <font>
      <sz val="11"/>
      <color rgb="FF0033CC"/>
      <name val="Calibri"/>
      <family val="2"/>
      <charset val="238"/>
    </font>
    <font>
      <sz val="11"/>
      <name val="Calibri"/>
      <family val="2"/>
      <charset val="238"/>
    </font>
    <font>
      <sz val="10"/>
      <color rgb="FF000000"/>
      <name val="Arial"/>
      <family val="2"/>
      <charset val="238"/>
    </font>
    <font>
      <sz val="10"/>
      <color rgb="FF1F3864"/>
      <name val="Arial"/>
      <family val="2"/>
      <charset val="238"/>
    </font>
    <font>
      <sz val="8"/>
      <color rgb="FF000000"/>
      <name val="Droid Sans Mono"/>
    </font>
    <font>
      <b/>
      <sz val="16"/>
      <color theme="1"/>
      <name val="Calibri"/>
      <family val="2"/>
      <charset val="238"/>
    </font>
    <font>
      <sz val="20"/>
      <color theme="1"/>
      <name val="Calibri"/>
      <family val="2"/>
      <charset val="238"/>
    </font>
    <font>
      <sz val="12"/>
      <color theme="1"/>
      <name val="Calibri"/>
      <family val="2"/>
      <charset val="238"/>
    </font>
    <font>
      <sz val="11"/>
      <color theme="5"/>
      <name val="Calibri"/>
      <family val="2"/>
      <charset val="238"/>
    </font>
    <font>
      <b/>
      <sz val="11"/>
      <color rgb="FF000000"/>
      <name val="Arial"/>
      <family val="2"/>
      <charset val="238"/>
    </font>
    <font>
      <b/>
      <sz val="11"/>
      <color theme="5"/>
      <name val="Calibri"/>
      <family val="2"/>
      <charset val="238"/>
    </font>
    <font>
      <sz val="11"/>
      <color rgb="FFC00000"/>
      <name val="Arial"/>
      <family val="2"/>
      <charset val="238"/>
    </font>
    <font>
      <b/>
      <sz val="9"/>
      <color rgb="FFFF0000"/>
      <name val="Arial"/>
      <family val="2"/>
      <charset val="238"/>
    </font>
    <font>
      <b/>
      <sz val="9"/>
      <color rgb="FF000000"/>
      <name val="Arial"/>
      <family val="2"/>
      <charset val="238"/>
    </font>
    <font>
      <vertAlign val="superscript"/>
      <sz val="9"/>
      <color theme="1"/>
      <name val="Arial"/>
      <family val="2"/>
      <charset val="238"/>
    </font>
    <font>
      <sz val="11"/>
      <color theme="1"/>
      <name val="Arial"/>
      <family val="2"/>
      <charset val="238"/>
    </font>
    <font>
      <sz val="11"/>
      <color theme="1"/>
      <name val="Arial"/>
      <family val="2"/>
      <charset val="238"/>
    </font>
    <font>
      <sz val="9"/>
      <name val="Arial"/>
      <family val="2"/>
      <charset val="238"/>
    </font>
    <font>
      <b/>
      <sz val="9"/>
      <name val="Arial"/>
      <family val="2"/>
      <charset val="238"/>
    </font>
    <font>
      <b/>
      <sz val="9"/>
      <color indexed="81"/>
      <name val="Tahoma"/>
      <family val="2"/>
      <charset val="238"/>
    </font>
    <font>
      <sz val="9"/>
      <color indexed="81"/>
      <name val="Tahoma"/>
      <family val="2"/>
      <charset val="238"/>
    </font>
    <font>
      <b/>
      <sz val="11"/>
      <color theme="1"/>
      <name val="Arial"/>
      <family val="2"/>
      <charset val="238"/>
    </font>
    <font>
      <b/>
      <sz val="11"/>
      <color theme="1"/>
      <name val="Liberation Sans"/>
      <charset val="238"/>
    </font>
    <font>
      <sz val="10"/>
      <color theme="1"/>
      <name val="Liberation Sans"/>
      <charset val="238"/>
    </font>
    <font>
      <sz val="9"/>
      <color theme="1"/>
      <name val="Arial1"/>
      <charset val="238"/>
    </font>
    <font>
      <b/>
      <sz val="10"/>
      <color theme="1"/>
      <name val="Calibri"/>
      <family val="2"/>
      <charset val="238"/>
    </font>
    <font>
      <sz val="9"/>
      <color indexed="8"/>
      <name val="Arial"/>
      <family val="2"/>
      <charset val="238"/>
    </font>
    <font>
      <sz val="11"/>
      <color rgb="FFFF0000"/>
      <name val="Arial"/>
      <family val="2"/>
      <charset val="238"/>
    </font>
    <font>
      <sz val="11"/>
      <color rgb="FF000000"/>
      <name val="Calibri"/>
      <family val="2"/>
    </font>
    <font>
      <sz val="11"/>
      <color rgb="FFFF0000"/>
      <name val="Calibri"/>
      <family val="2"/>
    </font>
    <font>
      <u/>
      <sz val="11"/>
      <color theme="10"/>
      <name val="Arial"/>
      <family val="2"/>
      <charset val="238"/>
    </font>
    <font>
      <sz val="11"/>
      <color theme="1"/>
      <name val="Arial"/>
      <family val="2"/>
    </font>
    <font>
      <sz val="10"/>
      <name val="Arial"/>
      <family val="2"/>
    </font>
    <font>
      <sz val="10"/>
      <name val="Calibri"/>
      <family val="2"/>
      <scheme val="minor"/>
    </font>
    <font>
      <i/>
      <sz val="10"/>
      <name val="Calibri"/>
      <family val="2"/>
      <scheme val="minor"/>
    </font>
    <font>
      <b/>
      <sz val="10"/>
      <name val="Calibri"/>
      <family val="2"/>
      <scheme val="minor"/>
    </font>
    <font>
      <i/>
      <sz val="10"/>
      <color rgb="FF000000"/>
      <name val="Calibri"/>
      <family val="2"/>
    </font>
    <font>
      <sz val="10"/>
      <color rgb="FF000000"/>
      <name val="Calibri"/>
      <family val="2"/>
      <charset val="238"/>
    </font>
    <font>
      <b/>
      <i/>
      <sz val="10"/>
      <name val="Calibri"/>
      <family val="2"/>
      <scheme val="minor"/>
    </font>
    <font>
      <sz val="10"/>
      <color theme="1"/>
      <name val="Calibri"/>
      <family val="2"/>
      <scheme val="minor"/>
    </font>
    <font>
      <sz val="10"/>
      <color rgb="FF000000"/>
      <name val="Calibri"/>
      <family val="2"/>
    </font>
    <font>
      <b/>
      <sz val="10"/>
      <color theme="1"/>
      <name val="Calibri"/>
      <family val="2"/>
      <scheme val="minor"/>
    </font>
    <font>
      <b/>
      <sz val="10"/>
      <color theme="2" tint="-0.34998626667073579"/>
      <name val="Calibri"/>
      <family val="2"/>
      <scheme val="minor"/>
    </font>
    <font>
      <sz val="10"/>
      <color theme="2" tint="-0.34998626667073579"/>
      <name val="Calibri"/>
      <family val="2"/>
      <scheme val="minor"/>
    </font>
    <font>
      <i/>
      <sz val="10"/>
      <color theme="2" tint="-0.34998626667073579"/>
      <name val="Calibri"/>
      <family val="2"/>
      <scheme val="minor"/>
    </font>
    <font>
      <b/>
      <i/>
      <sz val="10"/>
      <color theme="2" tint="-0.34998626667073579"/>
      <name val="Calibri"/>
      <family val="2"/>
      <scheme val="minor"/>
    </font>
    <font>
      <sz val="10"/>
      <color rgb="FFFF0000"/>
      <name val="Calibri"/>
      <family val="2"/>
      <scheme val="minor"/>
    </font>
    <font>
      <sz val="9"/>
      <color indexed="81"/>
      <name val="Tahoma"/>
      <family val="2"/>
    </font>
    <font>
      <b/>
      <sz val="9"/>
      <color indexed="81"/>
      <name val="Tahoma"/>
      <family val="2"/>
    </font>
    <font>
      <b/>
      <sz val="10"/>
      <color rgb="FFFF0000"/>
      <name val="Calibri"/>
      <family val="2"/>
      <scheme val="minor"/>
    </font>
    <font>
      <i/>
      <sz val="10"/>
      <color rgb="FFFF0000"/>
      <name val="Calibri"/>
      <family val="2"/>
      <scheme val="minor"/>
    </font>
  </fonts>
  <fills count="67">
    <fill>
      <patternFill patternType="none"/>
    </fill>
    <fill>
      <patternFill patternType="gray125"/>
    </fill>
    <fill>
      <patternFill patternType="solid">
        <fgColor theme="0"/>
        <bgColor theme="0"/>
      </patternFill>
    </fill>
    <fill>
      <patternFill patternType="solid">
        <fgColor rgb="FFFFD965"/>
        <bgColor rgb="FFFFD965"/>
      </patternFill>
    </fill>
    <fill>
      <patternFill patternType="solid">
        <fgColor rgb="FFAEABAB"/>
        <bgColor rgb="FFAEABAB"/>
      </patternFill>
    </fill>
    <fill>
      <patternFill patternType="solid">
        <fgColor rgb="FFFEF2CB"/>
        <bgColor rgb="FFFEF2CB"/>
      </patternFill>
    </fill>
    <fill>
      <patternFill patternType="solid">
        <fgColor rgb="FFFFFF00"/>
        <bgColor rgb="FFFFFF00"/>
      </patternFill>
    </fill>
    <fill>
      <patternFill patternType="solid">
        <fgColor rgb="FFC00000"/>
        <bgColor rgb="FFC00000"/>
      </patternFill>
    </fill>
    <fill>
      <patternFill patternType="solid">
        <fgColor rgb="FFFFC000"/>
        <bgColor rgb="FFFFC000"/>
      </patternFill>
    </fill>
    <fill>
      <patternFill patternType="solid">
        <fgColor rgb="FF00B050"/>
        <bgColor rgb="FF00B050"/>
      </patternFill>
    </fill>
    <fill>
      <patternFill patternType="solid">
        <fgColor rgb="FF755052"/>
        <bgColor rgb="FF755052"/>
      </patternFill>
    </fill>
    <fill>
      <patternFill patternType="solid">
        <fgColor rgb="FFE6B8B7"/>
        <bgColor rgb="FFE6B8B7"/>
      </patternFill>
    </fill>
    <fill>
      <patternFill patternType="solid">
        <fgColor rgb="FFF2DCDB"/>
        <bgColor rgb="FFF2DCDB"/>
      </patternFill>
    </fill>
    <fill>
      <patternFill patternType="solid">
        <fgColor rgb="FF782C2A"/>
        <bgColor rgb="FF782C2A"/>
      </patternFill>
    </fill>
    <fill>
      <patternFill patternType="solid">
        <fgColor rgb="FF44546A"/>
        <bgColor rgb="FF44546A"/>
      </patternFill>
    </fill>
    <fill>
      <patternFill patternType="solid">
        <fgColor rgb="FFA88082"/>
        <bgColor rgb="FFA88082"/>
      </patternFill>
    </fill>
    <fill>
      <patternFill patternType="solid">
        <fgColor rgb="FFF4B083"/>
        <bgColor rgb="FFF4B083"/>
      </patternFill>
    </fill>
    <fill>
      <patternFill patternType="solid">
        <fgColor rgb="FFECD4D4"/>
        <bgColor rgb="FFECD4D4"/>
      </patternFill>
    </fill>
    <fill>
      <patternFill patternType="solid">
        <fgColor rgb="FFFBE4D5"/>
        <bgColor rgb="FFFBE4D5"/>
      </patternFill>
    </fill>
    <fill>
      <patternFill patternType="solid">
        <fgColor rgb="FF8496B0"/>
        <bgColor rgb="FF8496B0"/>
      </patternFill>
    </fill>
    <fill>
      <patternFill patternType="solid">
        <fgColor rgb="FFADB9CA"/>
        <bgColor rgb="FFADB9CA"/>
      </patternFill>
    </fill>
    <fill>
      <patternFill patternType="solid">
        <fgColor rgb="FFDEEAF6"/>
        <bgColor rgb="FFDEEAF6"/>
      </patternFill>
    </fill>
    <fill>
      <patternFill patternType="solid">
        <fgColor rgb="FFFF0000"/>
        <bgColor rgb="FFFF0000"/>
      </patternFill>
    </fill>
    <fill>
      <patternFill patternType="solid">
        <fgColor rgb="FF808080"/>
        <bgColor rgb="FF808080"/>
      </patternFill>
    </fill>
    <fill>
      <patternFill patternType="solid">
        <fgColor rgb="FFF2F2F2"/>
        <bgColor rgb="FFF2F2F2"/>
      </patternFill>
    </fill>
    <fill>
      <patternFill patternType="solid">
        <fgColor rgb="FF99CCFF"/>
        <bgColor rgb="FF99CCFF"/>
      </patternFill>
    </fill>
    <fill>
      <patternFill patternType="solid">
        <fgColor rgb="FFD6DCE4"/>
        <bgColor rgb="FFD6DCE4"/>
      </patternFill>
    </fill>
    <fill>
      <patternFill patternType="solid">
        <fgColor rgb="FF8EAADB"/>
        <bgColor rgb="FF8EAADB"/>
      </patternFill>
    </fill>
    <fill>
      <patternFill patternType="solid">
        <fgColor rgb="FFCCC0DA"/>
        <bgColor rgb="FFCCC0DA"/>
      </patternFill>
    </fill>
    <fill>
      <patternFill patternType="solid">
        <fgColor rgb="FF60497A"/>
        <bgColor rgb="FF60497A"/>
      </patternFill>
    </fill>
    <fill>
      <patternFill patternType="solid">
        <fgColor rgb="FFE4DFEC"/>
        <bgColor rgb="FFE4DFEC"/>
      </patternFill>
    </fill>
    <fill>
      <patternFill patternType="solid">
        <fgColor rgb="FFFFD966"/>
        <bgColor rgb="FFFFD966"/>
      </patternFill>
    </fill>
    <fill>
      <patternFill patternType="solid">
        <fgColor rgb="FFC5E0B3"/>
        <bgColor rgb="FFC5E0B3"/>
      </patternFill>
    </fill>
    <fill>
      <patternFill patternType="solid">
        <fgColor rgb="FF7B7B7B"/>
        <bgColor rgb="FF7B7B7B"/>
      </patternFill>
    </fill>
    <fill>
      <patternFill patternType="solid">
        <fgColor rgb="FFFFFFFF"/>
        <bgColor rgb="FFFFFFFF"/>
      </patternFill>
    </fill>
    <fill>
      <patternFill patternType="solid">
        <fgColor rgb="FFA8D08D"/>
        <bgColor rgb="FFA8D08D"/>
      </patternFill>
    </fill>
    <fill>
      <patternFill patternType="solid">
        <fgColor theme="5"/>
        <bgColor theme="5"/>
      </patternFill>
    </fill>
    <fill>
      <patternFill patternType="solid">
        <fgColor rgb="FFFF5050"/>
        <bgColor rgb="FFFF5050"/>
      </patternFill>
    </fill>
    <fill>
      <patternFill patternType="solid">
        <fgColor rgb="FFB4C6E7"/>
        <bgColor rgb="FFB4C6E7"/>
      </patternFill>
    </fill>
    <fill>
      <patternFill patternType="solid">
        <fgColor rgb="FFF7CAAC"/>
        <bgColor rgb="FFF7CAAC"/>
      </patternFill>
    </fill>
    <fill>
      <patternFill patternType="solid">
        <fgColor rgb="FF9CC2E5"/>
        <bgColor rgb="FF9CC2E5"/>
      </patternFill>
    </fill>
    <fill>
      <patternFill patternType="solid">
        <fgColor rgb="FF2E75B5"/>
        <bgColor rgb="FF2E75B5"/>
      </patternFill>
    </fill>
    <fill>
      <patternFill patternType="solid">
        <fgColor rgb="FFE2EFD9"/>
        <bgColor rgb="FFE2EFD9"/>
      </patternFill>
    </fill>
    <fill>
      <patternFill patternType="solid">
        <fgColor rgb="FFFF9999"/>
        <bgColor rgb="FFFF9999"/>
      </patternFill>
    </fill>
    <fill>
      <patternFill patternType="solid">
        <fgColor rgb="FFBDD6EE"/>
        <bgColor rgb="FFBDD6EE"/>
      </patternFill>
    </fill>
    <fill>
      <patternFill patternType="solid">
        <fgColor rgb="FFD8D8D8"/>
        <bgColor rgb="FFD8D8D8"/>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7" tint="0.59999389629810485"/>
        <bgColor indexed="64"/>
      </patternFill>
    </fill>
    <fill>
      <patternFill patternType="solid">
        <fgColor rgb="FFFFAA95"/>
        <bgColor rgb="FFFFAA95"/>
      </patternFill>
    </fill>
    <fill>
      <patternFill patternType="solid">
        <fgColor theme="9"/>
        <bgColor indexed="64"/>
      </patternFill>
    </fill>
    <fill>
      <patternFill patternType="solid">
        <fgColor rgb="FF3FAF46"/>
        <bgColor rgb="FF3FAF46"/>
      </patternFill>
    </fill>
    <fill>
      <patternFill patternType="solid">
        <fgColor rgb="FFFF7B59"/>
        <bgColor rgb="FFFF7B59"/>
      </patternFill>
    </fill>
    <fill>
      <patternFill patternType="solid">
        <fgColor rgb="FF00B0F0"/>
        <bgColor indexed="64"/>
      </patternFill>
    </fill>
    <fill>
      <patternFill patternType="solid">
        <fgColor rgb="FFB2B2B2"/>
        <bgColor rgb="FFB2B2B2"/>
      </patternFill>
    </fill>
    <fill>
      <patternFill patternType="solid">
        <fgColor rgb="FFCCECFF"/>
        <bgColor rgb="FFCCECFF"/>
      </patternFill>
    </fill>
    <fill>
      <patternFill patternType="solid">
        <fgColor rgb="FFFFFF00"/>
        <bgColor indexed="64"/>
      </patternFill>
    </fill>
    <fill>
      <patternFill patternType="solid">
        <fgColor theme="9" tint="0.39997558519241921"/>
        <bgColor indexed="64"/>
      </patternFill>
    </fill>
    <fill>
      <patternFill patternType="solid">
        <fgColor theme="0"/>
        <bgColor rgb="FFFFC000"/>
      </patternFill>
    </fill>
    <fill>
      <patternFill patternType="solid">
        <fgColor theme="0"/>
        <bgColor rgb="FF00B050"/>
      </patternFill>
    </fill>
    <fill>
      <patternFill patternType="solid">
        <fgColor theme="5" tint="0.79998168889431442"/>
        <bgColor indexed="64"/>
      </patternFill>
    </fill>
    <fill>
      <patternFill patternType="solid">
        <fgColor rgb="FFC00000"/>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8" tint="0.39997558519241921"/>
        <bgColor indexed="64"/>
      </patternFill>
    </fill>
  </fills>
  <borders count="90">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theme="0"/>
      </left>
      <right/>
      <top/>
      <bottom/>
      <diagonal/>
    </border>
    <border>
      <left style="medium">
        <color rgb="FF000000"/>
      </left>
      <right/>
      <top/>
      <bottom/>
      <diagonal/>
    </border>
    <border>
      <left/>
      <right style="medium">
        <color rgb="FF000000"/>
      </right>
      <top/>
      <bottom/>
      <diagonal/>
    </border>
    <border>
      <left/>
      <right/>
      <top/>
      <bottom/>
      <diagonal/>
    </border>
    <border>
      <left/>
      <right/>
      <top/>
      <bottom/>
      <diagonal/>
    </border>
    <border>
      <left/>
      <right/>
      <top/>
      <bottom/>
      <diagonal/>
    </border>
    <border>
      <left style="thin">
        <color theme="0"/>
      </left>
      <right style="thin">
        <color theme="0"/>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right style="thin">
        <color rgb="FF000000"/>
      </right>
      <top/>
      <bottom/>
      <diagonal/>
    </border>
    <border>
      <left style="medium">
        <color rgb="FF000000"/>
      </left>
      <right/>
      <top/>
      <bottom/>
      <diagonal/>
    </border>
    <border>
      <left/>
      <right style="medium">
        <color rgb="FF000000"/>
      </right>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thin">
        <color rgb="FFBFBFBF"/>
      </right>
      <top style="thin">
        <color rgb="FFBFBFBF"/>
      </top>
      <bottom style="thin">
        <color rgb="FFBFBFBF"/>
      </bottom>
      <diagonal/>
    </border>
    <border>
      <left/>
      <right style="thin">
        <color rgb="FFBFBFBF"/>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diagonal/>
    </border>
    <border>
      <left/>
      <right/>
      <top/>
      <bottom/>
      <diagonal/>
    </border>
    <border>
      <left style="thin">
        <color theme="0"/>
      </left>
      <right/>
      <top style="thin">
        <color theme="0"/>
      </top>
      <bottom/>
      <diagonal/>
    </border>
    <border>
      <left style="thin">
        <color rgb="FFD8D8D8"/>
      </left>
      <right style="thin">
        <color rgb="FFD8D8D8"/>
      </right>
      <top style="thin">
        <color rgb="FFD8D8D8"/>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double">
        <color rgb="FF000000"/>
      </bottom>
      <diagonal/>
    </border>
    <border>
      <left/>
      <right/>
      <top/>
      <bottom style="thin">
        <color rgb="FF000000"/>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medium">
        <color indexed="64"/>
      </right>
      <top style="thin">
        <color indexed="64"/>
      </top>
      <bottom/>
      <diagonal/>
    </border>
    <border>
      <left style="thin">
        <color indexed="64"/>
      </left>
      <right/>
      <top/>
      <bottom style="medium">
        <color indexed="64"/>
      </bottom>
      <diagonal/>
    </border>
    <border>
      <left/>
      <right style="dotted">
        <color rgb="FFC00000"/>
      </right>
      <top style="thin">
        <color indexed="64"/>
      </top>
      <bottom/>
      <diagonal/>
    </border>
    <border>
      <left/>
      <right style="dotted">
        <color rgb="FFC00000"/>
      </right>
      <top/>
      <bottom/>
      <diagonal/>
    </border>
    <border>
      <left/>
      <right style="dotted">
        <color rgb="FFC00000"/>
      </right>
      <top/>
      <bottom style="medium">
        <color indexed="64"/>
      </bottom>
      <diagonal/>
    </border>
    <border>
      <left style="medium">
        <color indexed="64"/>
      </left>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9">
    <xf numFmtId="0" fontId="0" fillId="0" borderId="0"/>
    <xf numFmtId="43" fontId="44" fillId="0" borderId="0" applyFont="0" applyFill="0" applyBorder="0" applyAlignment="0" applyProtection="0"/>
    <xf numFmtId="9" fontId="44" fillId="0" borderId="0" applyFont="0" applyFill="0" applyBorder="0" applyAlignment="0" applyProtection="0"/>
    <xf numFmtId="0" fontId="24" fillId="0" borderId="57"/>
    <xf numFmtId="0" fontId="56" fillId="0" borderId="57" applyBorder="0"/>
    <xf numFmtId="0" fontId="58" fillId="0" borderId="0" applyNumberFormat="0" applyFill="0" applyBorder="0" applyAlignment="0" applyProtection="0"/>
    <xf numFmtId="0" fontId="60" fillId="0" borderId="57"/>
    <xf numFmtId="9" fontId="43" fillId="0" borderId="57" applyFont="0" applyFill="0" applyBorder="0" applyAlignment="0" applyProtection="0"/>
    <xf numFmtId="0" fontId="59" fillId="0" borderId="57"/>
  </cellStyleXfs>
  <cellXfs count="707">
    <xf numFmtId="0" fontId="0" fillId="0" borderId="0" xfId="0" applyFont="1" applyAlignment="1"/>
    <xf numFmtId="0" fontId="0" fillId="2" borderId="1" xfId="0" applyFont="1" applyFill="1" applyBorder="1"/>
    <xf numFmtId="0" fontId="1" fillId="3" borderId="1" xfId="0" applyFont="1" applyFill="1" applyBorder="1"/>
    <xf numFmtId="0" fontId="1" fillId="0" borderId="0" xfId="0" applyFont="1"/>
    <xf numFmtId="0" fontId="1" fillId="4" borderId="1" xfId="0" applyFont="1" applyFill="1" applyBorder="1"/>
    <xf numFmtId="0" fontId="1" fillId="5" borderId="1" xfId="0" applyFont="1" applyFill="1" applyBorder="1"/>
    <xf numFmtId="0" fontId="2" fillId="6" borderId="1" xfId="0" applyFont="1" applyFill="1" applyBorder="1"/>
    <xf numFmtId="0" fontId="5" fillId="6" borderId="1" xfId="0" applyFont="1" applyFill="1" applyBorder="1"/>
    <xf numFmtId="14" fontId="6" fillId="10" borderId="6" xfId="0" applyNumberFormat="1" applyFont="1" applyFill="1" applyBorder="1" applyAlignment="1">
      <alignment horizontal="left" vertical="center"/>
    </xf>
    <xf numFmtId="14" fontId="6" fillId="10" borderId="1" xfId="0" applyNumberFormat="1" applyFont="1" applyFill="1" applyBorder="1" applyAlignment="1">
      <alignment horizontal="left" vertical="center"/>
    </xf>
    <xf numFmtId="14" fontId="6" fillId="10" borderId="7" xfId="0" applyNumberFormat="1" applyFont="1" applyFill="1" applyBorder="1" applyAlignment="1">
      <alignment horizontal="left" vertical="center"/>
    </xf>
    <xf numFmtId="0" fontId="3" fillId="7" borderId="1" xfId="0" applyFont="1" applyFill="1" applyBorder="1" applyAlignment="1">
      <alignment horizontal="center" vertical="center"/>
    </xf>
    <xf numFmtId="0" fontId="3" fillId="8" borderId="1" xfId="0" applyFont="1" applyFill="1" applyBorder="1" applyAlignment="1">
      <alignment horizontal="center" vertical="center"/>
    </xf>
    <xf numFmtId="0" fontId="3" fillId="9" borderId="1" xfId="0" applyFont="1" applyFill="1" applyBorder="1" applyAlignment="1">
      <alignment horizontal="center" vertical="center"/>
    </xf>
    <xf numFmtId="0" fontId="7" fillId="11" borderId="1" xfId="0" applyFont="1" applyFill="1" applyBorder="1" applyAlignment="1">
      <alignment horizontal="left" vertical="center"/>
    </xf>
    <xf numFmtId="3" fontId="7" fillId="12" borderId="6" xfId="0" applyNumberFormat="1" applyFont="1" applyFill="1" applyBorder="1" applyAlignment="1">
      <alignment horizontal="right" vertical="center"/>
    </xf>
    <xf numFmtId="3" fontId="7" fillId="12" borderId="1" xfId="0" applyNumberFormat="1" applyFont="1" applyFill="1" applyBorder="1" applyAlignment="1">
      <alignment horizontal="right" vertical="center"/>
    </xf>
    <xf numFmtId="3" fontId="7" fillId="12" borderId="7" xfId="0" applyNumberFormat="1" applyFont="1" applyFill="1" applyBorder="1" applyAlignment="1">
      <alignment horizontal="right" vertical="center"/>
    </xf>
    <xf numFmtId="14" fontId="1" fillId="0" borderId="0" xfId="0" applyNumberFormat="1" applyFont="1"/>
    <xf numFmtId="164" fontId="1" fillId="0" borderId="0" xfId="0" applyNumberFormat="1" applyFont="1"/>
    <xf numFmtId="165" fontId="1" fillId="0" borderId="0" xfId="0" applyNumberFormat="1" applyFont="1"/>
    <xf numFmtId="166" fontId="8" fillId="0" borderId="0" xfId="0" applyNumberFormat="1" applyFont="1" applyAlignment="1">
      <alignment horizontal="center"/>
    </xf>
    <xf numFmtId="167" fontId="8" fillId="0" borderId="0" xfId="0" applyNumberFormat="1" applyFont="1" applyAlignment="1">
      <alignment horizontal="center" vertical="center"/>
    </xf>
    <xf numFmtId="165" fontId="9" fillId="12" borderId="1" xfId="0" applyNumberFormat="1" applyFont="1" applyFill="1" applyBorder="1" applyAlignment="1">
      <alignment horizontal="center" vertical="center"/>
    </xf>
    <xf numFmtId="165" fontId="9" fillId="12" borderId="7" xfId="0" applyNumberFormat="1" applyFont="1" applyFill="1" applyBorder="1" applyAlignment="1">
      <alignment horizontal="center" vertical="center"/>
    </xf>
    <xf numFmtId="14" fontId="6" fillId="10" borderId="11" xfId="0" applyNumberFormat="1" applyFont="1" applyFill="1" applyBorder="1" applyAlignment="1">
      <alignment horizontal="left" vertical="center"/>
    </xf>
    <xf numFmtId="0" fontId="3" fillId="0" borderId="0" xfId="0" applyFont="1"/>
    <xf numFmtId="0" fontId="11" fillId="10" borderId="1" xfId="0" applyFont="1" applyFill="1" applyBorder="1"/>
    <xf numFmtId="0" fontId="6" fillId="10" borderId="1" xfId="0" applyFont="1" applyFill="1" applyBorder="1" applyAlignment="1">
      <alignment horizontal="left" vertical="center"/>
    </xf>
    <xf numFmtId="49" fontId="6" fillId="10" borderId="11" xfId="0" applyNumberFormat="1" applyFont="1" applyFill="1" applyBorder="1" applyAlignment="1">
      <alignment horizontal="left" vertical="center"/>
    </xf>
    <xf numFmtId="168" fontId="6" fillId="10" borderId="11" xfId="0" applyNumberFormat="1" applyFont="1" applyFill="1" applyBorder="1" applyAlignment="1">
      <alignment horizontal="left" vertical="center" wrapText="1"/>
    </xf>
    <xf numFmtId="0" fontId="6" fillId="10" borderId="11" xfId="0" applyFont="1" applyFill="1" applyBorder="1" applyAlignment="1">
      <alignment horizontal="left" vertical="center"/>
    </xf>
    <xf numFmtId="0" fontId="6" fillId="14" borderId="11" xfId="0" applyFont="1" applyFill="1" applyBorder="1" applyAlignment="1">
      <alignment horizontal="left" vertical="center"/>
    </xf>
    <xf numFmtId="0" fontId="7" fillId="15" borderId="1" xfId="0" quotePrefix="1" applyFont="1" applyFill="1" applyBorder="1" applyAlignment="1">
      <alignment vertical="center"/>
    </xf>
    <xf numFmtId="0" fontId="7" fillId="15" borderId="1" xfId="0" applyFont="1" applyFill="1" applyBorder="1" applyAlignment="1">
      <alignment vertical="center"/>
    </xf>
    <xf numFmtId="3" fontId="7" fillId="12" borderId="12" xfId="0" applyNumberFormat="1" applyFont="1" applyFill="1" applyBorder="1" applyAlignment="1">
      <alignment horizontal="right" vertical="center"/>
    </xf>
    <xf numFmtId="0" fontId="12" fillId="16" borderId="1" xfId="0" applyFont="1" applyFill="1" applyBorder="1" applyAlignment="1">
      <alignment horizontal="center" vertical="center"/>
    </xf>
    <xf numFmtId="9" fontId="3" fillId="0" borderId="0" xfId="0" applyNumberFormat="1" applyFont="1"/>
    <xf numFmtId="164" fontId="3" fillId="0" borderId="0" xfId="0" applyNumberFormat="1" applyFont="1"/>
    <xf numFmtId="0" fontId="7" fillId="15" borderId="1" xfId="0" applyFont="1" applyFill="1" applyBorder="1"/>
    <xf numFmtId="0" fontId="7" fillId="15" borderId="1" xfId="0" applyFont="1" applyFill="1" applyBorder="1" applyAlignment="1">
      <alignment vertical="top"/>
    </xf>
    <xf numFmtId="3" fontId="9" fillId="12" borderId="1" xfId="0" applyNumberFormat="1" applyFont="1" applyFill="1" applyBorder="1" applyAlignment="1">
      <alignment horizontal="right" vertical="center"/>
    </xf>
    <xf numFmtId="169" fontId="7" fillId="17" borderId="13" xfId="0" applyNumberFormat="1" applyFont="1" applyFill="1" applyBorder="1" applyAlignment="1">
      <alignment horizontal="right" vertical="center"/>
    </xf>
    <xf numFmtId="3" fontId="9" fillId="12" borderId="7" xfId="0" applyNumberFormat="1" applyFont="1" applyFill="1" applyBorder="1" applyAlignment="1">
      <alignment horizontal="right" vertical="center"/>
    </xf>
    <xf numFmtId="9" fontId="12" fillId="0" borderId="0" xfId="0" applyNumberFormat="1" applyFont="1" applyAlignment="1">
      <alignment horizontal="center" vertical="center"/>
    </xf>
    <xf numFmtId="9" fontId="3" fillId="0" borderId="14" xfId="0" applyNumberFormat="1" applyFont="1" applyBorder="1" applyAlignment="1">
      <alignment horizontal="center" vertical="center"/>
    </xf>
    <xf numFmtId="9" fontId="1" fillId="0" borderId="15" xfId="0" applyNumberFormat="1" applyFont="1" applyBorder="1" applyAlignment="1">
      <alignment horizontal="center" vertical="center"/>
    </xf>
    <xf numFmtId="9" fontId="1" fillId="0" borderId="16" xfId="0" applyNumberFormat="1" applyFont="1" applyBorder="1" applyAlignment="1">
      <alignment horizontal="center" vertical="center"/>
    </xf>
    <xf numFmtId="9" fontId="12" fillId="16" borderId="1" xfId="0" applyNumberFormat="1" applyFont="1" applyFill="1" applyBorder="1" applyAlignment="1">
      <alignment horizontal="center" vertical="center"/>
    </xf>
    <xf numFmtId="169" fontId="7" fillId="17" borderId="12" xfId="0" applyNumberFormat="1" applyFont="1" applyFill="1" applyBorder="1" applyAlignment="1">
      <alignment horizontal="right" vertical="center"/>
    </xf>
    <xf numFmtId="14" fontId="13" fillId="18" borderId="19" xfId="0" applyNumberFormat="1" applyFont="1" applyFill="1" applyBorder="1" applyAlignment="1">
      <alignment horizontal="center" vertical="center"/>
    </xf>
    <xf numFmtId="14" fontId="13" fillId="18" borderId="20" xfId="0" applyNumberFormat="1" applyFont="1" applyFill="1" applyBorder="1" applyAlignment="1">
      <alignment horizontal="center" vertical="center"/>
    </xf>
    <xf numFmtId="14" fontId="13" fillId="18" borderId="21" xfId="0" applyNumberFormat="1" applyFont="1" applyFill="1" applyBorder="1" applyAlignment="1">
      <alignment horizontal="center" vertical="center"/>
    </xf>
    <xf numFmtId="14" fontId="13" fillId="18" borderId="22" xfId="0" applyNumberFormat="1" applyFont="1" applyFill="1" applyBorder="1" applyAlignment="1">
      <alignment horizontal="center" vertical="center"/>
    </xf>
    <xf numFmtId="14" fontId="13" fillId="18" borderId="23" xfId="0" applyNumberFormat="1" applyFont="1" applyFill="1" applyBorder="1" applyAlignment="1">
      <alignment horizontal="center" vertical="center"/>
    </xf>
    <xf numFmtId="14" fontId="13" fillId="18" borderId="24" xfId="0" applyNumberFormat="1" applyFont="1" applyFill="1" applyBorder="1" applyAlignment="1">
      <alignment horizontal="center" vertical="center"/>
    </xf>
    <xf numFmtId="0" fontId="7" fillId="15" borderId="1" xfId="0" applyFont="1" applyFill="1" applyBorder="1" applyAlignment="1">
      <alignment horizontal="left" vertical="top"/>
    </xf>
    <xf numFmtId="0" fontId="13" fillId="0" borderId="25" xfId="0" applyFont="1" applyBorder="1" applyAlignment="1">
      <alignment horizontal="center"/>
    </xf>
    <xf numFmtId="0" fontId="13" fillId="0" borderId="26" xfId="0" applyFont="1" applyBorder="1"/>
    <xf numFmtId="3" fontId="13" fillId="0" borderId="25" xfId="0" applyNumberFormat="1" applyFont="1" applyBorder="1"/>
    <xf numFmtId="3" fontId="13" fillId="0" borderId="27" xfId="0" applyNumberFormat="1" applyFont="1" applyBorder="1"/>
    <xf numFmtId="3" fontId="13" fillId="0" borderId="28" xfId="0" applyNumberFormat="1" applyFont="1" applyBorder="1"/>
    <xf numFmtId="3" fontId="13" fillId="0" borderId="0" xfId="0" applyNumberFormat="1" applyFont="1"/>
    <xf numFmtId="165" fontId="14" fillId="0" borderId="29" xfId="0" applyNumberFormat="1" applyFont="1" applyBorder="1"/>
    <xf numFmtId="165" fontId="14" fillId="0" borderId="0" xfId="0" applyNumberFormat="1" applyFont="1"/>
    <xf numFmtId="165" fontId="14" fillId="0" borderId="30" xfId="0" applyNumberFormat="1" applyFont="1" applyBorder="1"/>
    <xf numFmtId="0" fontId="13" fillId="0" borderId="31" xfId="0" applyFont="1" applyBorder="1" applyAlignment="1">
      <alignment horizontal="center"/>
    </xf>
    <xf numFmtId="0" fontId="13" fillId="0" borderId="28" xfId="0" applyFont="1" applyBorder="1"/>
    <xf numFmtId="3" fontId="13" fillId="0" borderId="31" xfId="0" applyNumberFormat="1" applyFont="1" applyBorder="1"/>
    <xf numFmtId="3" fontId="9" fillId="16" borderId="1" xfId="0" applyNumberFormat="1" applyFont="1" applyFill="1" applyBorder="1" applyAlignment="1">
      <alignment horizontal="right" vertical="center"/>
    </xf>
    <xf numFmtId="3" fontId="9" fillId="16" borderId="7" xfId="0" applyNumberFormat="1" applyFont="1" applyFill="1" applyBorder="1" applyAlignment="1">
      <alignment horizontal="right" vertical="center"/>
    </xf>
    <xf numFmtId="0" fontId="13" fillId="0" borderId="32" xfId="0" applyFont="1" applyBorder="1" applyAlignment="1">
      <alignment horizontal="center"/>
    </xf>
    <xf numFmtId="0" fontId="13" fillId="0" borderId="33" xfId="0" applyFont="1" applyBorder="1"/>
    <xf numFmtId="0" fontId="13" fillId="18" borderId="19" xfId="0" applyFont="1" applyFill="1" applyBorder="1" applyAlignment="1">
      <alignment horizontal="left" vertical="center"/>
    </xf>
    <xf numFmtId="0" fontId="13" fillId="18" borderId="21" xfId="0" applyFont="1" applyFill="1" applyBorder="1" applyAlignment="1">
      <alignment horizontal="left" vertical="center"/>
    </xf>
    <xf numFmtId="3" fontId="13" fillId="0" borderId="17" xfId="0" applyNumberFormat="1" applyFont="1" applyBorder="1" applyAlignment="1">
      <alignment vertical="center"/>
    </xf>
    <xf numFmtId="3" fontId="13" fillId="0" borderId="34" xfId="0" applyNumberFormat="1" applyFont="1" applyBorder="1" applyAlignment="1">
      <alignment vertical="center"/>
    </xf>
    <xf numFmtId="3" fontId="13" fillId="0" borderId="18" xfId="0" applyNumberFormat="1" applyFont="1" applyBorder="1" applyAlignment="1">
      <alignment vertical="center"/>
    </xf>
    <xf numFmtId="3" fontId="7" fillId="12" borderId="38" xfId="0" applyNumberFormat="1" applyFont="1" applyFill="1" applyBorder="1" applyAlignment="1">
      <alignment vertical="center"/>
    </xf>
    <xf numFmtId="165" fontId="3" fillId="0" borderId="0" xfId="0" applyNumberFormat="1" applyFont="1"/>
    <xf numFmtId="0" fontId="15" fillId="15" borderId="1" xfId="0" quotePrefix="1" applyFont="1" applyFill="1" applyBorder="1" applyAlignment="1">
      <alignment vertical="center"/>
    </xf>
    <xf numFmtId="0" fontId="15" fillId="15" borderId="1" xfId="0" applyFont="1" applyFill="1" applyBorder="1" applyAlignment="1">
      <alignment vertical="center"/>
    </xf>
    <xf numFmtId="3" fontId="15" fillId="12" borderId="38" xfId="0" applyNumberFormat="1" applyFont="1" applyFill="1" applyBorder="1" applyAlignment="1">
      <alignment vertical="center"/>
    </xf>
    <xf numFmtId="3" fontId="15" fillId="12" borderId="12" xfId="0" applyNumberFormat="1" applyFont="1" applyFill="1" applyBorder="1" applyAlignment="1">
      <alignment horizontal="right" vertical="center"/>
    </xf>
    <xf numFmtId="0" fontId="3" fillId="0" borderId="29" xfId="0" applyFont="1" applyBorder="1"/>
    <xf numFmtId="0" fontId="3" fillId="0" borderId="30" xfId="0" applyFont="1" applyBorder="1"/>
    <xf numFmtId="3" fontId="16" fillId="12" borderId="1" xfId="0" applyNumberFormat="1" applyFont="1" applyFill="1" applyBorder="1" applyAlignment="1">
      <alignment horizontal="right" vertical="center"/>
    </xf>
    <xf numFmtId="3" fontId="16" fillId="12" borderId="7" xfId="0" applyNumberFormat="1" applyFont="1" applyFill="1" applyBorder="1" applyAlignment="1">
      <alignment horizontal="right" vertical="center"/>
    </xf>
    <xf numFmtId="14" fontId="14" fillId="0" borderId="0" xfId="0" applyNumberFormat="1" applyFont="1"/>
    <xf numFmtId="164" fontId="14" fillId="0" borderId="0" xfId="0" applyNumberFormat="1" applyFont="1"/>
    <xf numFmtId="14" fontId="3" fillId="0" borderId="0" xfId="0" applyNumberFormat="1" applyFont="1"/>
    <xf numFmtId="165" fontId="1" fillId="0" borderId="29" xfId="0" applyNumberFormat="1" applyFont="1" applyBorder="1"/>
    <xf numFmtId="165" fontId="3" fillId="0" borderId="30" xfId="0" applyNumberFormat="1" applyFont="1" applyBorder="1"/>
    <xf numFmtId="9" fontId="1" fillId="0" borderId="0" xfId="0" applyNumberFormat="1" applyFont="1"/>
    <xf numFmtId="0" fontId="7" fillId="15" borderId="1" xfId="0" quotePrefix="1" applyFont="1" applyFill="1" applyBorder="1" applyAlignment="1">
      <alignment vertical="top"/>
    </xf>
    <xf numFmtId="3" fontId="16" fillId="12" borderId="41" xfId="0" applyNumberFormat="1" applyFont="1" applyFill="1" applyBorder="1" applyAlignment="1">
      <alignment horizontal="right" vertical="center"/>
    </xf>
    <xf numFmtId="3" fontId="16" fillId="12" borderId="42" xfId="0" applyNumberFormat="1" applyFont="1" applyFill="1" applyBorder="1" applyAlignment="1">
      <alignment horizontal="right" vertical="center"/>
    </xf>
    <xf numFmtId="170" fontId="1" fillId="0" borderId="0" xfId="0" applyNumberFormat="1" applyFont="1"/>
    <xf numFmtId="3" fontId="1" fillId="0" borderId="0" xfId="0" applyNumberFormat="1" applyFont="1"/>
    <xf numFmtId="0" fontId="17" fillId="0" borderId="0" xfId="0" applyFont="1" applyAlignment="1"/>
    <xf numFmtId="3" fontId="17" fillId="0" borderId="0" xfId="0" applyNumberFormat="1" applyFont="1"/>
    <xf numFmtId="0" fontId="18" fillId="0" borderId="0" xfId="0" applyFont="1" applyAlignment="1"/>
    <xf numFmtId="0" fontId="1" fillId="14" borderId="1" xfId="0" applyFont="1" applyFill="1" applyBorder="1"/>
    <xf numFmtId="10" fontId="17" fillId="0" borderId="0" xfId="0" applyNumberFormat="1" applyFont="1"/>
    <xf numFmtId="9" fontId="1" fillId="0" borderId="0" xfId="0" applyNumberFormat="1" applyFont="1" applyAlignment="1">
      <alignment horizontal="center" vertical="center"/>
    </xf>
    <xf numFmtId="0" fontId="1" fillId="19" borderId="1" xfId="0" applyFont="1" applyFill="1" applyBorder="1"/>
    <xf numFmtId="166" fontId="9" fillId="0" borderId="0" xfId="0" applyNumberFormat="1" applyFont="1" applyAlignment="1">
      <alignment horizontal="center"/>
    </xf>
    <xf numFmtId="167" fontId="9" fillId="0" borderId="0" xfId="0" applyNumberFormat="1" applyFont="1" applyAlignment="1">
      <alignment horizontal="center" vertical="center"/>
    </xf>
    <xf numFmtId="0" fontId="1" fillId="20" borderId="1" xfId="0" applyFont="1" applyFill="1" applyBorder="1"/>
    <xf numFmtId="0" fontId="15" fillId="15" borderId="1" xfId="0" applyFont="1" applyFill="1" applyBorder="1" applyAlignment="1">
      <alignment vertical="top"/>
    </xf>
    <xf numFmtId="169" fontId="15" fillId="17" borderId="12" xfId="0" applyNumberFormat="1" applyFont="1" applyFill="1" applyBorder="1" applyAlignment="1">
      <alignment horizontal="right" vertical="center"/>
    </xf>
    <xf numFmtId="3" fontId="15" fillId="17" borderId="12" xfId="0" applyNumberFormat="1" applyFont="1" applyFill="1" applyBorder="1" applyAlignment="1">
      <alignment horizontal="right" vertical="center"/>
    </xf>
    <xf numFmtId="0" fontId="19" fillId="15" borderId="1" xfId="0" quotePrefix="1" applyFont="1" applyFill="1" applyBorder="1" applyAlignment="1">
      <alignment vertical="top"/>
    </xf>
    <xf numFmtId="0" fontId="19" fillId="15" borderId="1" xfId="0" applyFont="1" applyFill="1" applyBorder="1" applyAlignment="1">
      <alignment vertical="top"/>
    </xf>
    <xf numFmtId="169" fontId="19" fillId="17" borderId="12" xfId="0" applyNumberFormat="1" applyFont="1" applyFill="1" applyBorder="1" applyAlignment="1">
      <alignment horizontal="right" vertical="center"/>
    </xf>
    <xf numFmtId="3" fontId="19" fillId="17" borderId="12" xfId="0" applyNumberFormat="1" applyFont="1" applyFill="1" applyBorder="1" applyAlignment="1">
      <alignment horizontal="right" vertical="center"/>
    </xf>
    <xf numFmtId="0" fontId="15" fillId="15" borderId="1" xfId="0" quotePrefix="1" applyFont="1" applyFill="1" applyBorder="1" applyAlignment="1">
      <alignment vertical="top"/>
    </xf>
    <xf numFmtId="169" fontId="3" fillId="0" borderId="0" xfId="0" applyNumberFormat="1" applyFont="1"/>
    <xf numFmtId="0" fontId="12" fillId="6" borderId="1" xfId="0" applyFont="1" applyFill="1" applyBorder="1"/>
    <xf numFmtId="0" fontId="12" fillId="0" borderId="0" xfId="0" applyFont="1"/>
    <xf numFmtId="169" fontId="12" fillId="0" borderId="0" xfId="0" applyNumberFormat="1" applyFont="1"/>
    <xf numFmtId="0" fontId="3" fillId="0" borderId="0" xfId="0" applyFont="1" applyAlignment="1">
      <alignment horizontal="center"/>
    </xf>
    <xf numFmtId="0" fontId="2" fillId="0" borderId="0" xfId="0" applyFont="1"/>
    <xf numFmtId="0" fontId="2" fillId="0" borderId="29" xfId="0" applyFont="1" applyBorder="1"/>
    <xf numFmtId="0" fontId="2" fillId="21" borderId="1" xfId="0" applyFont="1" applyFill="1" applyBorder="1"/>
    <xf numFmtId="0" fontId="2" fillId="21" borderId="7" xfId="0" applyFont="1" applyFill="1" applyBorder="1"/>
    <xf numFmtId="170" fontId="1" fillId="0" borderId="29" xfId="0" applyNumberFormat="1" applyFont="1" applyBorder="1"/>
    <xf numFmtId="164" fontId="1" fillId="21" borderId="1" xfId="0" applyNumberFormat="1" applyFont="1" applyFill="1" applyBorder="1"/>
    <xf numFmtId="0" fontId="1" fillId="21" borderId="1" xfId="0" applyFont="1" applyFill="1" applyBorder="1"/>
    <xf numFmtId="0" fontId="1" fillId="21" borderId="7" xfId="0" applyFont="1" applyFill="1" applyBorder="1"/>
    <xf numFmtId="164" fontId="1" fillId="0" borderId="0" xfId="0" applyNumberFormat="1" applyFont="1" applyAlignment="1">
      <alignment horizontal="center" vertical="center"/>
    </xf>
    <xf numFmtId="164" fontId="1" fillId="21" borderId="7" xfId="0" applyNumberFormat="1" applyFont="1" applyFill="1" applyBorder="1"/>
    <xf numFmtId="9" fontId="12" fillId="0" borderId="0" xfId="0" applyNumberFormat="1" applyFont="1"/>
    <xf numFmtId="0" fontId="14" fillId="0" borderId="0" xfId="0" applyFont="1"/>
    <xf numFmtId="165" fontId="14" fillId="0" borderId="14" xfId="0" applyNumberFormat="1" applyFont="1" applyBorder="1"/>
    <xf numFmtId="165" fontId="14" fillId="0" borderId="15" xfId="0" applyNumberFormat="1" applyFont="1" applyBorder="1"/>
    <xf numFmtId="165" fontId="14" fillId="0" borderId="16" xfId="0" applyNumberFormat="1" applyFont="1" applyBorder="1"/>
    <xf numFmtId="0" fontId="3" fillId="0" borderId="0" xfId="0" applyFont="1" applyAlignment="1"/>
    <xf numFmtId="0" fontId="3" fillId="0" borderId="0" xfId="0" applyFont="1" applyAlignment="1"/>
    <xf numFmtId="3" fontId="12" fillId="22" borderId="0" xfId="0" applyNumberFormat="1" applyFont="1" applyFill="1" applyAlignment="1">
      <alignment horizontal="right"/>
    </xf>
    <xf numFmtId="0" fontId="20" fillId="0" borderId="0" xfId="0" applyFont="1" applyAlignment="1"/>
    <xf numFmtId="0" fontId="3" fillId="23" borderId="43" xfId="0" applyFont="1" applyFill="1" applyBorder="1" applyAlignment="1"/>
    <xf numFmtId="0" fontId="3" fillId="23" borderId="18" xfId="0" applyFont="1" applyFill="1" applyBorder="1" applyAlignment="1"/>
    <xf numFmtId="0" fontId="3" fillId="24" borderId="17" xfId="0" applyFont="1" applyFill="1" applyBorder="1" applyAlignment="1"/>
    <xf numFmtId="4" fontId="3" fillId="0" borderId="43" xfId="0" applyNumberFormat="1" applyFont="1" applyBorder="1" applyAlignment="1">
      <alignment horizontal="right"/>
    </xf>
    <xf numFmtId="3" fontId="3" fillId="0" borderId="43" xfId="0" applyNumberFormat="1" applyFont="1" applyBorder="1" applyAlignment="1">
      <alignment horizontal="right"/>
    </xf>
    <xf numFmtId="0" fontId="3" fillId="24" borderId="32" xfId="0" applyFont="1" applyFill="1" applyBorder="1" applyAlignment="1"/>
    <xf numFmtId="9" fontId="3" fillId="22" borderId="0" xfId="0" applyNumberFormat="1" applyFont="1" applyFill="1" applyAlignment="1">
      <alignment horizontal="right"/>
    </xf>
    <xf numFmtId="0" fontId="12" fillId="0" borderId="0" xfId="0" applyFont="1" applyAlignment="1"/>
    <xf numFmtId="3" fontId="12" fillId="0" borderId="0" xfId="0" applyNumberFormat="1" applyFont="1" applyAlignment="1">
      <alignment horizontal="right"/>
    </xf>
    <xf numFmtId="9" fontId="3" fillId="0" borderId="0" xfId="0" applyNumberFormat="1" applyFont="1" applyAlignment="1">
      <alignment horizontal="right"/>
    </xf>
    <xf numFmtId="0" fontId="21" fillId="0" borderId="0" xfId="0" applyFont="1" applyAlignment="1"/>
    <xf numFmtId="0" fontId="3" fillId="0" borderId="17" xfId="0" applyFont="1" applyBorder="1" applyAlignment="1">
      <alignment horizontal="center"/>
    </xf>
    <xf numFmtId="0" fontId="3" fillId="0" borderId="18" xfId="0" applyFont="1" applyBorder="1" applyAlignment="1">
      <alignment horizontal="center"/>
    </xf>
    <xf numFmtId="0" fontId="3" fillId="0" borderId="34" xfId="0" applyFont="1" applyBorder="1" applyAlignment="1">
      <alignment horizontal="center"/>
    </xf>
    <xf numFmtId="0" fontId="12" fillId="0" borderId="34" xfId="0" applyFont="1" applyBorder="1" applyAlignment="1">
      <alignment horizontal="center"/>
    </xf>
    <xf numFmtId="0" fontId="12" fillId="0" borderId="18" xfId="0" applyFont="1" applyBorder="1" applyAlignment="1">
      <alignment horizontal="center"/>
    </xf>
    <xf numFmtId="170" fontId="14" fillId="0" borderId="29" xfId="0" applyNumberFormat="1" applyFont="1" applyBorder="1"/>
    <xf numFmtId="170" fontId="14" fillId="0" borderId="0" xfId="0" applyNumberFormat="1" applyFont="1"/>
    <xf numFmtId="164" fontId="14" fillId="21" borderId="1" xfId="0" applyNumberFormat="1" applyFont="1" applyFill="1" applyBorder="1"/>
    <xf numFmtId="164" fontId="14" fillId="21" borderId="7" xfId="0" applyNumberFormat="1" applyFont="1" applyFill="1" applyBorder="1"/>
    <xf numFmtId="164" fontId="14" fillId="0" borderId="0" xfId="0" applyNumberFormat="1" applyFont="1" applyAlignment="1">
      <alignment horizontal="center" vertical="center"/>
    </xf>
    <xf numFmtId="164" fontId="22" fillId="0" borderId="0" xfId="0" applyNumberFormat="1" applyFont="1" applyAlignment="1"/>
    <xf numFmtId="164" fontId="21" fillId="0" borderId="31" xfId="0" applyNumberFormat="1" applyFont="1" applyBorder="1" applyAlignment="1"/>
    <xf numFmtId="4" fontId="3" fillId="0" borderId="28" xfId="0" applyNumberFormat="1" applyFont="1" applyBorder="1" applyAlignment="1">
      <alignment horizontal="right"/>
    </xf>
    <xf numFmtId="3" fontId="3" fillId="0" borderId="0" xfId="0" applyNumberFormat="1" applyFont="1" applyAlignment="1">
      <alignment horizontal="right"/>
    </xf>
    <xf numFmtId="3" fontId="3" fillId="0" borderId="28" xfId="0" applyNumberFormat="1" applyFont="1" applyBorder="1" applyAlignment="1">
      <alignment horizontal="right"/>
    </xf>
    <xf numFmtId="4" fontId="12" fillId="0" borderId="0" xfId="0" applyNumberFormat="1" applyFont="1" applyAlignment="1">
      <alignment horizontal="right"/>
    </xf>
    <xf numFmtId="4" fontId="12" fillId="0" borderId="28" xfId="0" applyNumberFormat="1" applyFont="1" applyBorder="1" applyAlignment="1">
      <alignment horizontal="right"/>
    </xf>
    <xf numFmtId="170" fontId="14" fillId="0" borderId="14" xfId="0" applyNumberFormat="1" applyFont="1" applyBorder="1"/>
    <xf numFmtId="170" fontId="14" fillId="0" borderId="15" xfId="0" applyNumberFormat="1" applyFont="1" applyBorder="1"/>
    <xf numFmtId="164" fontId="14" fillId="21" borderId="41" xfId="0" applyNumberFormat="1" applyFont="1" applyFill="1" applyBorder="1"/>
    <xf numFmtId="164" fontId="14" fillId="21" borderId="42" xfId="0" applyNumberFormat="1" applyFont="1" applyFill="1" applyBorder="1"/>
    <xf numFmtId="164" fontId="21" fillId="0" borderId="32" xfId="0" applyNumberFormat="1" applyFont="1" applyBorder="1" applyAlignment="1"/>
    <xf numFmtId="4" fontId="3" fillId="0" borderId="33" xfId="0" applyNumberFormat="1" applyFont="1" applyBorder="1" applyAlignment="1">
      <alignment horizontal="right"/>
    </xf>
    <xf numFmtId="3" fontId="3" fillId="0" borderId="44" xfId="0" applyNumberFormat="1" applyFont="1" applyBorder="1" applyAlignment="1">
      <alignment horizontal="right"/>
    </xf>
    <xf numFmtId="3" fontId="3" fillId="0" borderId="33" xfId="0" applyNumberFormat="1" applyFont="1" applyBorder="1" applyAlignment="1">
      <alignment horizontal="right"/>
    </xf>
    <xf numFmtId="4" fontId="12" fillId="0" borderId="44" xfId="0" applyNumberFormat="1" applyFont="1" applyBorder="1" applyAlignment="1">
      <alignment horizontal="right"/>
    </xf>
    <xf numFmtId="4" fontId="12" fillId="0" borderId="33" xfId="0" applyNumberFormat="1" applyFont="1" applyBorder="1" applyAlignment="1">
      <alignment horizontal="right"/>
    </xf>
    <xf numFmtId="0" fontId="23" fillId="0" borderId="0" xfId="0" applyFont="1" applyAlignment="1">
      <alignment vertical="center"/>
    </xf>
    <xf numFmtId="11" fontId="1" fillId="19" borderId="1" xfId="0" applyNumberFormat="1" applyFont="1" applyFill="1" applyBorder="1"/>
    <xf numFmtId="11" fontId="0" fillId="0" borderId="0" xfId="0" applyNumberFormat="1" applyFont="1"/>
    <xf numFmtId="0" fontId="1" fillId="7" borderId="1" xfId="0" applyFont="1" applyFill="1" applyBorder="1"/>
    <xf numFmtId="0" fontId="24" fillId="25" borderId="43" xfId="0" applyFont="1" applyFill="1" applyBorder="1"/>
    <xf numFmtId="171" fontId="11" fillId="0" borderId="0" xfId="0" applyNumberFormat="1" applyFont="1"/>
    <xf numFmtId="0" fontId="1" fillId="0" borderId="0" xfId="0" applyFont="1" applyAlignment="1">
      <alignment wrapText="1"/>
    </xf>
    <xf numFmtId="0" fontId="2" fillId="0" borderId="0" xfId="0" applyFont="1" applyAlignment="1">
      <alignment wrapText="1"/>
    </xf>
    <xf numFmtId="0" fontId="25" fillId="25" borderId="43" xfId="0" applyFont="1" applyFill="1" applyBorder="1"/>
    <xf numFmtId="0" fontId="24" fillId="25" borderId="43" xfId="0" applyFont="1" applyFill="1" applyBorder="1" applyAlignment="1">
      <alignment wrapText="1"/>
    </xf>
    <xf numFmtId="14" fontId="11" fillId="0" borderId="0" xfId="0" applyNumberFormat="1" applyFont="1"/>
    <xf numFmtId="165" fontId="11" fillId="0" borderId="0" xfId="0" applyNumberFormat="1" applyFont="1"/>
    <xf numFmtId="167" fontId="11" fillId="0" borderId="0" xfId="0" applyNumberFormat="1" applyFont="1" applyAlignment="1">
      <alignment horizontal="right"/>
    </xf>
    <xf numFmtId="167" fontId="11" fillId="26" borderId="1" xfId="0" applyNumberFormat="1" applyFont="1" applyFill="1" applyBorder="1" applyAlignment="1">
      <alignment horizontal="right"/>
    </xf>
    <xf numFmtId="167" fontId="1" fillId="0" borderId="0" xfId="0" applyNumberFormat="1" applyFont="1"/>
    <xf numFmtId="14" fontId="24" fillId="25" borderId="43" xfId="0" applyNumberFormat="1" applyFont="1" applyFill="1" applyBorder="1"/>
    <xf numFmtId="167" fontId="25" fillId="0" borderId="43" xfId="0" applyNumberFormat="1" applyFont="1" applyBorder="1"/>
    <xf numFmtId="167" fontId="24" fillId="0" borderId="43" xfId="0" applyNumberFormat="1" applyFont="1" applyBorder="1"/>
    <xf numFmtId="167" fontId="11" fillId="0" borderId="0" xfId="0" applyNumberFormat="1" applyFont="1"/>
    <xf numFmtId="167" fontId="11" fillId="26" borderId="1" xfId="0" applyNumberFormat="1" applyFont="1" applyFill="1" applyBorder="1"/>
    <xf numFmtId="14" fontId="22" fillId="0" borderId="0" xfId="0" applyNumberFormat="1" applyFont="1"/>
    <xf numFmtId="167" fontId="22" fillId="0" borderId="0" xfId="0" applyNumberFormat="1" applyFont="1"/>
    <xf numFmtId="0" fontId="22" fillId="27" borderId="1" xfId="0" applyFont="1" applyFill="1" applyBorder="1"/>
    <xf numFmtId="0" fontId="6" fillId="14" borderId="11" xfId="0" applyFont="1" applyFill="1" applyBorder="1" applyAlignment="1">
      <alignment horizontal="left" vertical="center" wrapText="1"/>
    </xf>
    <xf numFmtId="9" fontId="24" fillId="0" borderId="0" xfId="0" applyNumberFormat="1" applyFont="1" applyAlignment="1">
      <alignment horizontal="center" vertical="center"/>
    </xf>
    <xf numFmtId="0" fontId="1" fillId="8" borderId="1" xfId="0" applyFont="1" applyFill="1" applyBorder="1"/>
    <xf numFmtId="0" fontId="1" fillId="9" borderId="1" xfId="0" applyFont="1" applyFill="1" applyBorder="1"/>
    <xf numFmtId="0" fontId="22" fillId="0" borderId="0" xfId="0" applyFont="1"/>
    <xf numFmtId="3" fontId="7" fillId="28" borderId="1" xfId="0" applyNumberFormat="1" applyFont="1" applyFill="1" applyBorder="1" applyAlignment="1">
      <alignment vertical="top" wrapText="1"/>
    </xf>
    <xf numFmtId="3" fontId="7" fillId="28" borderId="1" xfId="0" applyNumberFormat="1" applyFont="1" applyFill="1" applyBorder="1" applyAlignment="1">
      <alignment vertical="center"/>
    </xf>
    <xf numFmtId="3" fontId="15" fillId="0" borderId="0" xfId="0" applyNumberFormat="1" applyFont="1" applyAlignment="1">
      <alignment vertical="center"/>
    </xf>
    <xf numFmtId="14" fontId="6" fillId="29" borderId="1" xfId="0" applyNumberFormat="1" applyFont="1" applyFill="1" applyBorder="1" applyAlignment="1">
      <alignment horizontal="left" vertical="center" wrapText="1"/>
    </xf>
    <xf numFmtId="3" fontId="7" fillId="30" borderId="12" xfId="0" applyNumberFormat="1" applyFont="1" applyFill="1" applyBorder="1" applyAlignment="1">
      <alignment vertical="center" wrapText="1"/>
    </xf>
    <xf numFmtId="3" fontId="7" fillId="30" borderId="12" xfId="0" applyNumberFormat="1" applyFont="1" applyFill="1" applyBorder="1" applyAlignment="1">
      <alignment horizontal="right" vertical="center" wrapText="1"/>
    </xf>
    <xf numFmtId="3" fontId="7" fillId="0" borderId="12" xfId="0" applyNumberFormat="1" applyFont="1" applyBorder="1" applyAlignment="1">
      <alignment vertical="center" wrapText="1"/>
    </xf>
    <xf numFmtId="14" fontId="6" fillId="29" borderId="5" xfId="0" applyNumberFormat="1" applyFont="1" applyFill="1" applyBorder="1" applyAlignment="1">
      <alignment horizontal="left" vertical="center" wrapText="1"/>
    </xf>
    <xf numFmtId="2" fontId="11" fillId="0" borderId="0" xfId="0" applyNumberFormat="1" applyFont="1"/>
    <xf numFmtId="14" fontId="27" fillId="0" borderId="0" xfId="0" applyNumberFormat="1" applyFont="1"/>
    <xf numFmtId="165" fontId="27" fillId="0" borderId="0" xfId="0" applyNumberFormat="1" applyFont="1"/>
    <xf numFmtId="14" fontId="6" fillId="29" borderId="47" xfId="0" applyNumberFormat="1" applyFont="1" applyFill="1" applyBorder="1" applyAlignment="1">
      <alignment horizontal="left" vertical="center" wrapText="1"/>
    </xf>
    <xf numFmtId="14" fontId="6" fillId="29" borderId="11" xfId="0" applyNumberFormat="1" applyFont="1" applyFill="1" applyBorder="1" applyAlignment="1">
      <alignment horizontal="left" vertical="center" wrapText="1"/>
    </xf>
    <xf numFmtId="3" fontId="7" fillId="30" borderId="12" xfId="0" applyNumberFormat="1" applyFont="1" applyFill="1" applyBorder="1" applyAlignment="1">
      <alignment horizontal="right" vertical="center"/>
    </xf>
    <xf numFmtId="3" fontId="7" fillId="2" borderId="12" xfId="0" applyNumberFormat="1" applyFont="1" applyFill="1" applyBorder="1" applyAlignment="1">
      <alignment vertical="center" wrapText="1"/>
    </xf>
    <xf numFmtId="14" fontId="6" fillId="29" borderId="48" xfId="0" applyNumberFormat="1" applyFont="1" applyFill="1" applyBorder="1" applyAlignment="1">
      <alignment horizontal="left" vertical="center" wrapText="1"/>
    </xf>
    <xf numFmtId="0" fontId="7" fillId="2" borderId="12" xfId="0" applyFont="1" applyFill="1" applyBorder="1" applyAlignment="1">
      <alignment horizontal="right" vertical="center"/>
    </xf>
    <xf numFmtId="3" fontId="7" fillId="2" borderId="12" xfId="0" applyNumberFormat="1" applyFont="1" applyFill="1" applyBorder="1" applyAlignment="1">
      <alignment horizontal="right" vertical="center"/>
    </xf>
    <xf numFmtId="3" fontId="7" fillId="2" borderId="12" xfId="0" applyNumberFormat="1" applyFont="1" applyFill="1" applyBorder="1" applyAlignment="1">
      <alignment vertical="center"/>
    </xf>
    <xf numFmtId="3" fontId="7" fillId="30" borderId="12" xfId="0" applyNumberFormat="1" applyFont="1" applyFill="1" applyBorder="1" applyAlignment="1">
      <alignment vertical="center"/>
    </xf>
    <xf numFmtId="0" fontId="7" fillId="2" borderId="12" xfId="0" applyFont="1" applyFill="1" applyBorder="1" applyAlignment="1">
      <alignment vertical="center"/>
    </xf>
    <xf numFmtId="3" fontId="7" fillId="2" borderId="12" xfId="0" applyNumberFormat="1" applyFont="1" applyFill="1" applyBorder="1"/>
    <xf numFmtId="3" fontId="7" fillId="0" borderId="12" xfId="0" applyNumberFormat="1" applyFont="1" applyBorder="1" applyAlignment="1">
      <alignment horizontal="right" vertical="center"/>
    </xf>
    <xf numFmtId="3" fontId="28" fillId="2" borderId="12" xfId="0" applyNumberFormat="1" applyFont="1" applyFill="1" applyBorder="1" applyAlignment="1">
      <alignment vertical="center"/>
    </xf>
    <xf numFmtId="3" fontId="28" fillId="0" borderId="12" xfId="0" applyNumberFormat="1" applyFont="1" applyBorder="1" applyAlignment="1">
      <alignment vertical="center"/>
    </xf>
    <xf numFmtId="0" fontId="3" fillId="0" borderId="0" xfId="0" applyFont="1" applyAlignment="1">
      <alignment horizontal="center"/>
    </xf>
    <xf numFmtId="0" fontId="29" fillId="0" borderId="31" xfId="0" applyFont="1" applyBorder="1" applyAlignment="1">
      <alignment horizontal="center" wrapText="1"/>
    </xf>
    <xf numFmtId="0" fontId="29" fillId="0" borderId="0" xfId="0" applyFont="1" applyAlignment="1">
      <alignment horizontal="center" wrapText="1"/>
    </xf>
    <xf numFmtId="0" fontId="29" fillId="0" borderId="28" xfId="0" applyFont="1" applyBorder="1" applyAlignment="1">
      <alignment horizontal="center" wrapText="1"/>
    </xf>
    <xf numFmtId="166" fontId="30" fillId="0" borderId="0" xfId="0" applyNumberFormat="1" applyFont="1" applyAlignment="1">
      <alignment horizontal="center"/>
    </xf>
    <xf numFmtId="172" fontId="1" fillId="0" borderId="0" xfId="0" applyNumberFormat="1" applyFont="1"/>
    <xf numFmtId="3" fontId="3" fillId="0" borderId="31" xfId="0" applyNumberFormat="1" applyFont="1" applyBorder="1" applyAlignment="1">
      <alignment horizontal="center"/>
    </xf>
    <xf numFmtId="3" fontId="3" fillId="0" borderId="0" xfId="0" applyNumberFormat="1" applyFont="1" applyAlignment="1">
      <alignment horizontal="center"/>
    </xf>
    <xf numFmtId="3" fontId="3" fillId="0" borderId="28" xfId="0" applyNumberFormat="1" applyFont="1" applyBorder="1" applyAlignment="1">
      <alignment horizontal="center"/>
    </xf>
    <xf numFmtId="0" fontId="3" fillId="0" borderId="28" xfId="0" applyFont="1" applyBorder="1" applyAlignment="1">
      <alignment horizontal="center"/>
    </xf>
    <xf numFmtId="166" fontId="31" fillId="0" borderId="0" xfId="0" applyNumberFormat="1" applyFont="1" applyAlignment="1">
      <alignment horizontal="center"/>
    </xf>
    <xf numFmtId="0" fontId="1" fillId="0" borderId="0" xfId="0" applyFont="1" applyAlignment="1">
      <alignment horizontal="center" vertical="center"/>
    </xf>
    <xf numFmtId="0" fontId="1" fillId="32" borderId="1" xfId="0" applyFont="1" applyFill="1" applyBorder="1" applyAlignment="1">
      <alignment horizontal="center" vertical="center"/>
    </xf>
    <xf numFmtId="167" fontId="8" fillId="32" borderId="1" xfId="0" applyNumberFormat="1" applyFont="1" applyFill="1" applyBorder="1" applyAlignment="1">
      <alignment horizontal="center" vertical="center"/>
    </xf>
    <xf numFmtId="172" fontId="22" fillId="0" borderId="0" xfId="0" applyNumberFormat="1" applyFont="1" applyAlignment="1">
      <alignment horizontal="center" vertical="center"/>
    </xf>
    <xf numFmtId="172" fontId="22" fillId="0" borderId="0" xfId="0" applyNumberFormat="1" applyFont="1"/>
    <xf numFmtId="0" fontId="2" fillId="14" borderId="1" xfId="0" applyFont="1" applyFill="1" applyBorder="1"/>
    <xf numFmtId="165" fontId="1" fillId="20" borderId="1" xfId="0" applyNumberFormat="1" applyFont="1" applyFill="1" applyBorder="1"/>
    <xf numFmtId="0" fontId="22" fillId="0" borderId="0" xfId="0" applyFont="1" applyAlignment="1"/>
    <xf numFmtId="3" fontId="22" fillId="0" borderId="31" xfId="0" applyNumberFormat="1" applyFont="1" applyBorder="1" applyAlignment="1">
      <alignment horizontal="center"/>
    </xf>
    <xf numFmtId="3" fontId="22" fillId="0" borderId="0" xfId="0" applyNumberFormat="1" applyFont="1" applyAlignment="1">
      <alignment horizontal="center"/>
    </xf>
    <xf numFmtId="3" fontId="22" fillId="0" borderId="28" xfId="0" applyNumberFormat="1" applyFont="1" applyBorder="1" applyAlignment="1">
      <alignment horizontal="center"/>
    </xf>
    <xf numFmtId="172" fontId="22" fillId="32" borderId="1" xfId="0" applyNumberFormat="1" applyFont="1" applyFill="1" applyBorder="1"/>
    <xf numFmtId="0" fontId="22" fillId="0" borderId="0" xfId="0" applyFont="1" applyAlignment="1"/>
    <xf numFmtId="2" fontId="1" fillId="0" borderId="0" xfId="0" applyNumberFormat="1" applyFont="1"/>
    <xf numFmtId="0" fontId="1" fillId="0" borderId="0" xfId="0" applyFont="1" applyAlignment="1">
      <alignment horizontal="center"/>
    </xf>
    <xf numFmtId="0" fontId="0" fillId="0" borderId="0" xfId="0" applyFont="1"/>
    <xf numFmtId="167" fontId="1" fillId="33" borderId="1" xfId="0" applyNumberFormat="1" applyFont="1" applyFill="1" applyBorder="1"/>
    <xf numFmtId="0" fontId="1" fillId="6" borderId="1" xfId="0" applyFont="1" applyFill="1" applyBorder="1"/>
    <xf numFmtId="167" fontId="0" fillId="0" borderId="0" xfId="0" applyNumberFormat="1" applyFont="1"/>
    <xf numFmtId="167" fontId="22" fillId="0" borderId="0" xfId="0" applyNumberFormat="1" applyFont="1" applyAlignment="1">
      <alignment horizontal="center" vertical="center" wrapText="1"/>
    </xf>
    <xf numFmtId="0" fontId="32" fillId="0" borderId="0" xfId="0" applyFont="1" applyAlignment="1">
      <alignment vertical="center"/>
    </xf>
    <xf numFmtId="167" fontId="1" fillId="0" borderId="0" xfId="0" applyNumberFormat="1" applyFont="1" applyAlignment="1">
      <alignment horizontal="center" vertical="center"/>
    </xf>
    <xf numFmtId="0" fontId="1" fillId="0" borderId="0" xfId="0" applyFont="1" applyAlignment="1">
      <alignment vertical="center"/>
    </xf>
    <xf numFmtId="173" fontId="1" fillId="0" borderId="0" xfId="0" applyNumberFormat="1" applyFont="1"/>
    <xf numFmtId="0" fontId="32" fillId="34" borderId="1" xfId="0" applyFont="1" applyFill="1" applyBorder="1" applyAlignment="1">
      <alignment vertical="center"/>
    </xf>
    <xf numFmtId="0" fontId="24" fillId="0" borderId="0" xfId="0" applyFont="1"/>
    <xf numFmtId="4" fontId="24" fillId="0" borderId="43" xfId="0" applyNumberFormat="1" applyFont="1" applyBorder="1"/>
    <xf numFmtId="170" fontId="0" fillId="0" borderId="0" xfId="0" applyNumberFormat="1" applyFont="1"/>
    <xf numFmtId="165" fontId="0" fillId="0" borderId="0" xfId="0" applyNumberFormat="1" applyFont="1"/>
    <xf numFmtId="0" fontId="1" fillId="40" borderId="1" xfId="0" applyFont="1" applyFill="1" applyBorder="1" applyAlignment="1">
      <alignment wrapText="1"/>
    </xf>
    <xf numFmtId="0" fontId="1" fillId="6" borderId="1" xfId="0" applyFont="1" applyFill="1" applyBorder="1" applyAlignment="1">
      <alignment wrapText="1"/>
    </xf>
    <xf numFmtId="0" fontId="1" fillId="20" borderId="1" xfId="0" applyFont="1" applyFill="1" applyBorder="1" applyAlignment="1">
      <alignment wrapText="1"/>
    </xf>
    <xf numFmtId="0" fontId="1" fillId="3" borderId="1" xfId="0" applyFont="1" applyFill="1" applyBorder="1" applyAlignment="1">
      <alignment wrapText="1"/>
    </xf>
    <xf numFmtId="0" fontId="1" fillId="39" borderId="1" xfId="0" applyFont="1" applyFill="1" applyBorder="1" applyAlignment="1">
      <alignment wrapText="1"/>
    </xf>
    <xf numFmtId="164" fontId="1" fillId="0" borderId="0" xfId="0" applyNumberFormat="1" applyFont="1" applyAlignment="1">
      <alignment wrapText="1"/>
    </xf>
    <xf numFmtId="0" fontId="20" fillId="0" borderId="0" xfId="0" applyFont="1" applyAlignment="1">
      <alignment wrapText="1"/>
    </xf>
    <xf numFmtId="164" fontId="1" fillId="3" borderId="1" xfId="0" applyNumberFormat="1" applyFont="1" applyFill="1" applyBorder="1" applyAlignment="1">
      <alignment wrapText="1"/>
    </xf>
    <xf numFmtId="164" fontId="1" fillId="7" borderId="1" xfId="0" applyNumberFormat="1" applyFont="1" applyFill="1" applyBorder="1" applyAlignment="1">
      <alignment wrapText="1"/>
    </xf>
    <xf numFmtId="164" fontId="1" fillId="8" borderId="1" xfId="0" applyNumberFormat="1" applyFont="1" applyFill="1" applyBorder="1" applyAlignment="1">
      <alignment wrapText="1"/>
    </xf>
    <xf numFmtId="164" fontId="1" fillId="9" borderId="1" xfId="0" applyNumberFormat="1" applyFont="1" applyFill="1" applyBorder="1" applyAlignment="1">
      <alignment wrapText="1"/>
    </xf>
    <xf numFmtId="164" fontId="2" fillId="0" borderId="0" xfId="0" applyNumberFormat="1" applyFont="1"/>
    <xf numFmtId="164" fontId="2" fillId="42" borderId="1" xfId="0" applyNumberFormat="1" applyFont="1" applyFill="1" applyBorder="1"/>
    <xf numFmtId="164" fontId="2" fillId="43" borderId="1" xfId="0" applyNumberFormat="1" applyFont="1" applyFill="1" applyBorder="1"/>
    <xf numFmtId="164" fontId="2" fillId="5" borderId="1" xfId="0" applyNumberFormat="1" applyFont="1" applyFill="1" applyBorder="1" applyAlignment="1">
      <alignment horizontal="center" vertical="center"/>
    </xf>
    <xf numFmtId="170" fontId="2" fillId="5" borderId="1" xfId="0" applyNumberFormat="1" applyFont="1" applyFill="1" applyBorder="1" applyAlignment="1">
      <alignment horizontal="center" vertical="center"/>
    </xf>
    <xf numFmtId="0" fontId="17" fillId="0" borderId="0" xfId="0" applyFont="1"/>
    <xf numFmtId="164" fontId="0" fillId="0" borderId="0" xfId="0" applyNumberFormat="1" applyFont="1"/>
    <xf numFmtId="167" fontId="22" fillId="39" borderId="1" xfId="0" applyNumberFormat="1" applyFont="1" applyFill="1" applyBorder="1" applyAlignment="1">
      <alignment horizontal="center" vertical="center"/>
    </xf>
    <xf numFmtId="167" fontId="22" fillId="0" borderId="0" xfId="0" applyNumberFormat="1" applyFont="1" applyAlignment="1">
      <alignment horizontal="center" vertical="center"/>
    </xf>
    <xf numFmtId="14" fontId="36" fillId="0" borderId="0" xfId="0" applyNumberFormat="1" applyFont="1"/>
    <xf numFmtId="164" fontId="20" fillId="0" borderId="0" xfId="0" applyNumberFormat="1" applyFont="1"/>
    <xf numFmtId="164" fontId="12" fillId="0" borderId="0" xfId="0" applyNumberFormat="1" applyFont="1"/>
    <xf numFmtId="164" fontId="36" fillId="0" borderId="0" xfId="0" applyNumberFormat="1" applyFont="1"/>
    <xf numFmtId="164" fontId="37" fillId="0" borderId="0" xfId="0" applyNumberFormat="1" applyFont="1"/>
    <xf numFmtId="164" fontId="38" fillId="42" borderId="1" xfId="0" applyNumberFormat="1" applyFont="1" applyFill="1" applyBorder="1"/>
    <xf numFmtId="164" fontId="38" fillId="43" borderId="1" xfId="0" applyNumberFormat="1" applyFont="1" applyFill="1" applyBorder="1"/>
    <xf numFmtId="170" fontId="36" fillId="0" borderId="0" xfId="0" applyNumberFormat="1" applyFont="1"/>
    <xf numFmtId="0" fontId="7" fillId="0" borderId="0" xfId="0" applyFont="1"/>
    <xf numFmtId="164" fontId="14" fillId="7" borderId="1" xfId="0" applyNumberFormat="1" applyFont="1" applyFill="1" applyBorder="1"/>
    <xf numFmtId="0" fontId="15" fillId="0" borderId="0" xfId="0" applyFont="1"/>
    <xf numFmtId="164" fontId="5" fillId="0" borderId="0" xfId="0" applyNumberFormat="1" applyFont="1"/>
    <xf numFmtId="14" fontId="7" fillId="0" borderId="0" xfId="0" applyNumberFormat="1" applyFont="1"/>
    <xf numFmtId="172" fontId="7" fillId="0" borderId="0" xfId="0" applyNumberFormat="1" applyFont="1"/>
    <xf numFmtId="165" fontId="7" fillId="0" borderId="0" xfId="0" applyNumberFormat="1" applyFont="1"/>
    <xf numFmtId="164" fontId="14" fillId="16" borderId="1" xfId="0" applyNumberFormat="1" applyFont="1" applyFill="1" applyBorder="1"/>
    <xf numFmtId="164" fontId="5" fillId="42" borderId="1" xfId="0" applyNumberFormat="1" applyFont="1" applyFill="1" applyBorder="1"/>
    <xf numFmtId="164" fontId="39" fillId="0" borderId="0" xfId="0" applyNumberFormat="1" applyFont="1"/>
    <xf numFmtId="164" fontId="5" fillId="43" borderId="1" xfId="0" applyNumberFormat="1" applyFont="1" applyFill="1" applyBorder="1"/>
    <xf numFmtId="0" fontId="0" fillId="0" borderId="0" xfId="0" quotePrefix="1" applyFont="1"/>
    <xf numFmtId="9" fontId="22" fillId="0" borderId="0" xfId="0" applyNumberFormat="1" applyFont="1"/>
    <xf numFmtId="14" fontId="19" fillId="0" borderId="0" xfId="0" applyNumberFormat="1" applyFont="1"/>
    <xf numFmtId="2" fontId="40" fillId="0" borderId="0" xfId="0" applyNumberFormat="1" applyFont="1"/>
    <xf numFmtId="166" fontId="19" fillId="0" borderId="0" xfId="0" applyNumberFormat="1" applyFont="1"/>
    <xf numFmtId="172" fontId="19" fillId="0" borderId="0" xfId="0" applyNumberFormat="1" applyFont="1"/>
    <xf numFmtId="0" fontId="19" fillId="0" borderId="0" xfId="0" applyFont="1"/>
    <xf numFmtId="165" fontId="19" fillId="0" borderId="0" xfId="0" applyNumberFormat="1" applyFont="1"/>
    <xf numFmtId="9" fontId="38" fillId="44" borderId="1" xfId="0" applyNumberFormat="1" applyFont="1" applyFill="1" applyBorder="1" applyAlignment="1">
      <alignment horizontal="center" vertical="center"/>
    </xf>
    <xf numFmtId="0" fontId="7" fillId="2" borderId="58" xfId="0" applyFont="1" applyFill="1" applyBorder="1" applyAlignment="1">
      <alignment horizontal="center" vertical="center" wrapText="1"/>
    </xf>
    <xf numFmtId="0" fontId="7" fillId="45" borderId="58" xfId="0" applyFont="1" applyFill="1" applyBorder="1" applyAlignment="1">
      <alignment horizontal="center" vertical="center" wrapText="1"/>
    </xf>
    <xf numFmtId="0" fontId="7" fillId="2" borderId="1" xfId="0" applyFont="1" applyFill="1" applyBorder="1" applyAlignment="1">
      <alignment vertical="center"/>
    </xf>
    <xf numFmtId="0" fontId="7" fillId="45" borderId="1" xfId="0" applyFont="1" applyFill="1" applyBorder="1" applyAlignment="1">
      <alignment horizontal="center" vertical="center"/>
    </xf>
    <xf numFmtId="0" fontId="7" fillId="2" borderId="1" xfId="0" applyFont="1" applyFill="1" applyBorder="1" applyAlignment="1">
      <alignment horizontal="center" vertical="center"/>
    </xf>
    <xf numFmtId="0" fontId="7" fillId="2" borderId="58" xfId="0" applyFont="1" applyFill="1" applyBorder="1" applyAlignment="1">
      <alignment vertical="center"/>
    </xf>
    <xf numFmtId="0" fontId="7" fillId="45" borderId="58" xfId="0" applyFont="1" applyFill="1" applyBorder="1" applyAlignment="1">
      <alignment horizontal="center" vertical="center"/>
    </xf>
    <xf numFmtId="0" fontId="7" fillId="2" borderId="58" xfId="0" applyFont="1" applyFill="1" applyBorder="1" applyAlignment="1">
      <alignment horizontal="center" vertical="center"/>
    </xf>
    <xf numFmtId="0" fontId="15" fillId="2" borderId="1" xfId="0" applyFont="1" applyFill="1" applyBorder="1" applyAlignment="1">
      <alignment horizontal="center" vertical="center"/>
    </xf>
    <xf numFmtId="3" fontId="7" fillId="45" borderId="1" xfId="0" applyNumberFormat="1" applyFont="1" applyFill="1" applyBorder="1" applyAlignment="1">
      <alignment horizontal="center" vertical="center"/>
    </xf>
    <xf numFmtId="3" fontId="7" fillId="2" borderId="1" xfId="0" applyNumberFormat="1" applyFont="1" applyFill="1" applyBorder="1" applyAlignment="1">
      <alignment horizontal="center" vertical="center"/>
    </xf>
    <xf numFmtId="0" fontId="15" fillId="2" borderId="59" xfId="0" applyFont="1" applyFill="1" applyBorder="1" applyAlignment="1">
      <alignment horizontal="center" vertical="center"/>
    </xf>
    <xf numFmtId="3" fontId="7" fillId="45" borderId="59" xfId="0" applyNumberFormat="1" applyFont="1" applyFill="1" applyBorder="1" applyAlignment="1">
      <alignment horizontal="center" vertical="center"/>
    </xf>
    <xf numFmtId="3" fontId="7" fillId="2" borderId="59" xfId="0" applyNumberFormat="1" applyFont="1" applyFill="1" applyBorder="1" applyAlignment="1">
      <alignment horizontal="center" vertical="center"/>
    </xf>
    <xf numFmtId="14" fontId="20" fillId="0" borderId="0" xfId="0" applyNumberFormat="1" applyFont="1"/>
    <xf numFmtId="170" fontId="2" fillId="0" borderId="0" xfId="0" applyNumberFormat="1" applyFont="1"/>
    <xf numFmtId="4" fontId="15" fillId="0" borderId="0" xfId="0" applyNumberFormat="1" applyFont="1"/>
    <xf numFmtId="4" fontId="7" fillId="0" borderId="0" xfId="0" applyNumberFormat="1" applyFont="1"/>
    <xf numFmtId="4" fontId="8" fillId="0" borderId="0" xfId="0" applyNumberFormat="1" applyFont="1" applyAlignment="1">
      <alignment horizontal="right"/>
    </xf>
    <xf numFmtId="14" fontId="0" fillId="0" borderId="0" xfId="0" applyNumberFormat="1" applyFont="1"/>
    <xf numFmtId="0" fontId="8" fillId="0" borderId="0" xfId="0" applyFont="1" applyAlignment="1">
      <alignment horizontal="right"/>
    </xf>
    <xf numFmtId="4" fontId="41" fillId="0" borderId="0" xfId="0" applyNumberFormat="1" applyFont="1" applyAlignment="1">
      <alignment horizontal="right"/>
    </xf>
    <xf numFmtId="4" fontId="40" fillId="0" borderId="0" xfId="0" applyNumberFormat="1" applyFont="1"/>
    <xf numFmtId="4" fontId="19" fillId="0" borderId="0" xfId="0" applyNumberFormat="1" applyFont="1"/>
    <xf numFmtId="165" fontId="15" fillId="0" borderId="0" xfId="0" applyNumberFormat="1" applyFont="1"/>
    <xf numFmtId="165" fontId="40" fillId="0" borderId="0" xfId="0" applyNumberFormat="1" applyFont="1"/>
    <xf numFmtId="165" fontId="45" fillId="12" borderId="6" xfId="0" applyNumberFormat="1" applyFont="1" applyFill="1" applyBorder="1" applyAlignment="1">
      <alignment horizontal="center" vertical="center"/>
    </xf>
    <xf numFmtId="3" fontId="45" fillId="12" borderId="6" xfId="0" applyNumberFormat="1" applyFont="1" applyFill="1" applyBorder="1" applyAlignment="1">
      <alignment horizontal="right" vertical="center"/>
    </xf>
    <xf numFmtId="3" fontId="45" fillId="16" borderId="6" xfId="0" applyNumberFormat="1" applyFont="1" applyFill="1" applyBorder="1" applyAlignment="1">
      <alignment horizontal="right" vertical="center"/>
    </xf>
    <xf numFmtId="3" fontId="46" fillId="12" borderId="6" xfId="0" applyNumberFormat="1" applyFont="1" applyFill="1" applyBorder="1" applyAlignment="1">
      <alignment horizontal="right" vertical="center"/>
    </xf>
    <xf numFmtId="3" fontId="46" fillId="12" borderId="40" xfId="0" applyNumberFormat="1" applyFont="1" applyFill="1" applyBorder="1" applyAlignment="1">
      <alignment horizontal="right" vertical="center"/>
    </xf>
    <xf numFmtId="170" fontId="0" fillId="0" borderId="0" xfId="0" applyNumberFormat="1" applyFont="1" applyAlignment="1"/>
    <xf numFmtId="170" fontId="0" fillId="0" borderId="0" xfId="2" applyNumberFormat="1" applyFont="1" applyAlignment="1"/>
    <xf numFmtId="0" fontId="43" fillId="0" borderId="0" xfId="0" applyFont="1" applyAlignment="1"/>
    <xf numFmtId="164" fontId="22" fillId="0" borderId="0" xfId="0" applyNumberFormat="1" applyFont="1" applyAlignment="1">
      <alignment horizontal="center"/>
    </xf>
    <xf numFmtId="167" fontId="45" fillId="0" borderId="0" xfId="0" applyNumberFormat="1" applyFont="1" applyAlignment="1">
      <alignment horizontal="center" vertical="center"/>
    </xf>
    <xf numFmtId="14" fontId="29" fillId="0" borderId="0" xfId="0" applyNumberFormat="1" applyFont="1"/>
    <xf numFmtId="0" fontId="0" fillId="2" borderId="57" xfId="0" applyFont="1" applyFill="1" applyBorder="1"/>
    <xf numFmtId="0" fontId="0" fillId="46" borderId="0" xfId="0" applyFont="1" applyFill="1" applyAlignment="1"/>
    <xf numFmtId="0" fontId="7" fillId="0" borderId="0" xfId="0" applyFont="1" applyAlignment="1"/>
    <xf numFmtId="43" fontId="7" fillId="0" borderId="0" xfId="0" applyNumberFormat="1" applyFont="1" applyAlignment="1"/>
    <xf numFmtId="174" fontId="7" fillId="0" borderId="0" xfId="0" applyNumberFormat="1" applyFont="1" applyAlignment="1"/>
    <xf numFmtId="43" fontId="19" fillId="0" borderId="0" xfId="0" applyNumberFormat="1" applyFont="1" applyAlignment="1"/>
    <xf numFmtId="174" fontId="19" fillId="0" borderId="0" xfId="0" applyNumberFormat="1" applyFont="1" applyAlignment="1"/>
    <xf numFmtId="43" fontId="40" fillId="0" borderId="0" xfId="0" applyNumberFormat="1" applyFont="1" applyAlignment="1"/>
    <xf numFmtId="0" fontId="1" fillId="14" borderId="57" xfId="0" applyFont="1" applyFill="1" applyBorder="1"/>
    <xf numFmtId="0" fontId="0" fillId="0" borderId="0" xfId="0"/>
    <xf numFmtId="4" fontId="1" fillId="0" borderId="0" xfId="0" applyNumberFormat="1" applyFont="1"/>
    <xf numFmtId="4" fontId="22" fillId="0" borderId="0" xfId="0" applyNumberFormat="1" applyFont="1"/>
    <xf numFmtId="170" fontId="1" fillId="0" borderId="0" xfId="2" applyNumberFormat="1" applyFont="1"/>
    <xf numFmtId="170" fontId="22" fillId="0" borderId="0" xfId="2" applyNumberFormat="1" applyFont="1"/>
    <xf numFmtId="0" fontId="2" fillId="0" borderId="57" xfId="0" applyFont="1" applyFill="1" applyBorder="1" applyAlignment="1">
      <alignment wrapText="1"/>
    </xf>
    <xf numFmtId="164" fontId="26" fillId="0" borderId="57" xfId="0" applyNumberFormat="1" applyFont="1" applyFill="1" applyBorder="1"/>
    <xf numFmtId="170" fontId="26" fillId="0" borderId="57" xfId="0" applyNumberFormat="1" applyFont="1" applyFill="1" applyBorder="1"/>
    <xf numFmtId="0" fontId="49" fillId="46" borderId="0" xfId="0" applyFont="1" applyFill="1" applyAlignment="1"/>
    <xf numFmtId="166" fontId="3" fillId="0" borderId="0" xfId="0" applyNumberFormat="1" applyFont="1" applyAlignment="1">
      <alignment horizontal="center"/>
    </xf>
    <xf numFmtId="166" fontId="3" fillId="0" borderId="28" xfId="0" applyNumberFormat="1" applyFont="1" applyBorder="1" applyAlignment="1">
      <alignment horizontal="center"/>
    </xf>
    <xf numFmtId="166" fontId="22" fillId="0" borderId="0" xfId="0" applyNumberFormat="1" applyFont="1" applyAlignment="1">
      <alignment horizontal="center"/>
    </xf>
    <xf numFmtId="166" fontId="22" fillId="0" borderId="28" xfId="0" applyNumberFormat="1" applyFont="1" applyBorder="1" applyAlignment="1">
      <alignment horizontal="center"/>
    </xf>
    <xf numFmtId="175" fontId="43" fillId="0" borderId="0" xfId="0" applyNumberFormat="1" applyFont="1" applyAlignment="1">
      <alignment horizontal="center" vertical="center"/>
    </xf>
    <xf numFmtId="0" fontId="43" fillId="0" borderId="0" xfId="0" applyFont="1" applyAlignment="1">
      <alignment wrapText="1"/>
    </xf>
    <xf numFmtId="0" fontId="43" fillId="6" borderId="0" xfId="0" applyFont="1" applyFill="1" applyAlignment="1">
      <alignment wrapText="1"/>
    </xf>
    <xf numFmtId="0" fontId="0" fillId="0" borderId="0" xfId="0" applyAlignment="1">
      <alignment vertical="center"/>
    </xf>
    <xf numFmtId="0" fontId="43" fillId="0" borderId="0" xfId="0" applyFont="1" applyAlignment="1">
      <alignment horizontal="left" vertical="center"/>
    </xf>
    <xf numFmtId="175" fontId="0" fillId="0" borderId="0" xfId="0" applyNumberFormat="1" applyAlignment="1">
      <alignment horizontal="center" vertical="center"/>
    </xf>
    <xf numFmtId="0" fontId="0" fillId="0" borderId="0" xfId="0" applyAlignment="1">
      <alignment horizontal="center"/>
    </xf>
    <xf numFmtId="3" fontId="0" fillId="0" borderId="0" xfId="0" applyNumberFormat="1" applyAlignment="1">
      <alignment horizontal="center" vertical="center"/>
    </xf>
    <xf numFmtId="3" fontId="50" fillId="0" borderId="0" xfId="0" applyNumberFormat="1" applyFont="1" applyAlignment="1">
      <alignment horizontal="center"/>
    </xf>
    <xf numFmtId="3" fontId="50" fillId="0" borderId="0" xfId="0" applyNumberFormat="1" applyFont="1" applyAlignment="1">
      <alignment horizontal="center" vertical="center"/>
    </xf>
    <xf numFmtId="0" fontId="50" fillId="51" borderId="19" xfId="0" applyFont="1" applyFill="1" applyBorder="1" applyAlignment="1">
      <alignment horizontal="center"/>
    </xf>
    <xf numFmtId="3" fontId="50" fillId="51" borderId="21" xfId="0" applyNumberFormat="1" applyFont="1" applyFill="1" applyBorder="1" applyAlignment="1">
      <alignment horizontal="center"/>
    </xf>
    <xf numFmtId="4" fontId="50" fillId="51" borderId="21" xfId="0" applyNumberFormat="1" applyFont="1" applyFill="1" applyBorder="1" applyAlignment="1">
      <alignment horizontal="center"/>
    </xf>
    <xf numFmtId="3" fontId="0" fillId="0" borderId="0" xfId="0" applyNumberFormat="1" applyFont="1" applyAlignment="1"/>
    <xf numFmtId="0" fontId="0" fillId="0" borderId="43" xfId="0" applyBorder="1" applyAlignment="1">
      <alignment horizontal="center"/>
    </xf>
    <xf numFmtId="176" fontId="52" fillId="0" borderId="43" xfId="0" applyNumberFormat="1" applyFont="1" applyBorder="1" applyAlignment="1">
      <alignment horizontal="center" vertical="center" wrapText="1"/>
    </xf>
    <xf numFmtId="10" fontId="52" fillId="0" borderId="43" xfId="0" applyNumberFormat="1" applyFont="1" applyBorder="1" applyAlignment="1">
      <alignment horizontal="center" vertical="center" wrapText="1"/>
    </xf>
    <xf numFmtId="175" fontId="0" fillId="0" borderId="0" xfId="0" applyNumberFormat="1"/>
    <xf numFmtId="3" fontId="0" fillId="0" borderId="0" xfId="0" applyNumberFormat="1" applyAlignment="1">
      <alignment horizontal="center"/>
    </xf>
    <xf numFmtId="4" fontId="0" fillId="0" borderId="0" xfId="0" applyNumberFormat="1" applyAlignment="1">
      <alignment horizontal="center"/>
    </xf>
    <xf numFmtId="176" fontId="52" fillId="0" borderId="57" xfId="0" applyNumberFormat="1" applyFont="1" applyFill="1" applyBorder="1"/>
    <xf numFmtId="10" fontId="52" fillId="0" borderId="57" xfId="0" applyNumberFormat="1" applyFont="1" applyFill="1" applyBorder="1"/>
    <xf numFmtId="175" fontId="0" fillId="0" borderId="0" xfId="0" applyNumberFormat="1" applyAlignment="1">
      <alignment horizontal="center"/>
    </xf>
    <xf numFmtId="10" fontId="0" fillId="0" borderId="0" xfId="0" applyNumberFormat="1" applyAlignment="1">
      <alignment horizontal="center"/>
    </xf>
    <xf numFmtId="3" fontId="0" fillId="0" borderId="0" xfId="0" applyNumberFormat="1"/>
    <xf numFmtId="0" fontId="50" fillId="0" borderId="0" xfId="0" applyFont="1"/>
    <xf numFmtId="3" fontId="0" fillId="53" borderId="0" xfId="0" applyNumberFormat="1" applyFill="1" applyAlignment="1">
      <alignment horizontal="center"/>
    </xf>
    <xf numFmtId="3" fontId="0" fillId="54" borderId="0" xfId="0" applyNumberFormat="1" applyFill="1"/>
    <xf numFmtId="3" fontId="0" fillId="56" borderId="0" xfId="0" applyNumberFormat="1" applyFill="1" applyAlignment="1">
      <alignment horizontal="center"/>
    </xf>
    <xf numFmtId="0" fontId="0" fillId="56" borderId="0" xfId="0" applyFill="1" applyAlignment="1">
      <alignment horizontal="center"/>
    </xf>
    <xf numFmtId="4" fontId="0" fillId="56" borderId="0" xfId="0" applyNumberFormat="1" applyFill="1" applyAlignment="1">
      <alignment horizontal="center"/>
    </xf>
    <xf numFmtId="176" fontId="52" fillId="56" borderId="57" xfId="0" applyNumberFormat="1" applyFont="1" applyFill="1" applyBorder="1"/>
    <xf numFmtId="10" fontId="52" fillId="56" borderId="57" xfId="0" applyNumberFormat="1" applyFont="1" applyFill="1" applyBorder="1"/>
    <xf numFmtId="175" fontId="0" fillId="56" borderId="0" xfId="0" applyNumberFormat="1" applyFill="1" applyAlignment="1">
      <alignment horizontal="center"/>
    </xf>
    <xf numFmtId="3" fontId="0" fillId="6" borderId="0" xfId="0" applyNumberFormat="1" applyFill="1" applyAlignment="1">
      <alignment horizontal="center"/>
    </xf>
    <xf numFmtId="0" fontId="0" fillId="6" borderId="0" xfId="0" applyFill="1" applyAlignment="1">
      <alignment horizontal="center"/>
    </xf>
    <xf numFmtId="4" fontId="0" fillId="6" borderId="0" xfId="0" applyNumberFormat="1" applyFill="1" applyAlignment="1">
      <alignment horizontal="center"/>
    </xf>
    <xf numFmtId="176" fontId="52" fillId="6" borderId="57" xfId="0" applyNumberFormat="1" applyFont="1" applyFill="1" applyBorder="1"/>
    <xf numFmtId="10" fontId="52" fillId="6" borderId="57" xfId="0" applyNumberFormat="1" applyFont="1" applyFill="1" applyBorder="1"/>
    <xf numFmtId="175" fontId="0" fillId="6" borderId="0" xfId="0" applyNumberFormat="1" applyFill="1" applyAlignment="1">
      <alignment horizontal="center"/>
    </xf>
    <xf numFmtId="3" fontId="0" fillId="6" borderId="0" xfId="0" applyNumberFormat="1" applyFill="1"/>
    <xf numFmtId="177" fontId="0" fillId="0" borderId="0" xfId="1" applyNumberFormat="1" applyFont="1"/>
    <xf numFmtId="3" fontId="0" fillId="54" borderId="0" xfId="0" applyNumberFormat="1" applyFill="1" applyAlignment="1">
      <alignment horizontal="center"/>
    </xf>
    <xf numFmtId="0" fontId="53" fillId="57" borderId="60" xfId="3" applyFont="1" applyFill="1" applyBorder="1" applyAlignment="1">
      <alignment horizontal="justify" vertical="top" wrapText="1"/>
    </xf>
    <xf numFmtId="0" fontId="26" fillId="34" borderId="60" xfId="3" applyFont="1" applyFill="1" applyBorder="1" applyAlignment="1">
      <alignment horizontal="justify" vertical="top" wrapText="1"/>
    </xf>
    <xf numFmtId="0" fontId="26" fillId="34" borderId="61" xfId="3" applyFont="1" applyFill="1" applyBorder="1" applyAlignment="1">
      <alignment horizontal="justify" vertical="top" wrapText="1"/>
    </xf>
    <xf numFmtId="0" fontId="0" fillId="0" borderId="0" xfId="0" applyFont="1" applyAlignment="1"/>
    <xf numFmtId="0" fontId="0" fillId="0" borderId="0" xfId="0" applyFont="1" applyAlignment="1"/>
    <xf numFmtId="0" fontId="13" fillId="0" borderId="17" xfId="0" applyFont="1" applyBorder="1" applyAlignment="1">
      <alignment vertical="center"/>
    </xf>
    <xf numFmtId="0" fontId="4" fillId="0" borderId="18" xfId="0" applyFont="1" applyBorder="1" applyAlignment="1"/>
    <xf numFmtId="166" fontId="0" fillId="0" borderId="0" xfId="0" applyNumberFormat="1" applyFont="1" applyAlignment="1"/>
    <xf numFmtId="43" fontId="0" fillId="0" borderId="0" xfId="1" applyFont="1" applyAlignment="1"/>
    <xf numFmtId="0" fontId="43" fillId="58" borderId="0" xfId="0" applyFont="1" applyFill="1" applyAlignment="1"/>
    <xf numFmtId="164" fontId="14" fillId="0" borderId="29" xfId="0" applyNumberFormat="1" applyFont="1" applyBorder="1"/>
    <xf numFmtId="164" fontId="14" fillId="0" borderId="30" xfId="0" applyNumberFormat="1" applyFont="1" applyBorder="1"/>
    <xf numFmtId="164" fontId="5" fillId="0" borderId="35" xfId="0" applyNumberFormat="1" applyFont="1" applyBorder="1" applyAlignment="1">
      <alignment vertical="center"/>
    </xf>
    <xf numFmtId="164" fontId="5" fillId="0" borderId="36" xfId="0" applyNumberFormat="1" applyFont="1" applyBorder="1" applyAlignment="1">
      <alignment vertical="center"/>
    </xf>
    <xf numFmtId="164" fontId="5" fillId="0" borderId="37" xfId="0" applyNumberFormat="1" applyFont="1" applyBorder="1" applyAlignment="1">
      <alignment vertical="center"/>
    </xf>
    <xf numFmtId="9" fontId="3" fillId="0" borderId="0" xfId="2" applyFont="1"/>
    <xf numFmtId="170" fontId="3" fillId="0" borderId="0" xfId="2" applyNumberFormat="1" applyFont="1"/>
    <xf numFmtId="164" fontId="14" fillId="58" borderId="0" xfId="0" applyNumberFormat="1" applyFont="1" applyFill="1"/>
    <xf numFmtId="164" fontId="14" fillId="59" borderId="29" xfId="0" applyNumberFormat="1" applyFont="1" applyFill="1" applyBorder="1"/>
    <xf numFmtId="164" fontId="14" fillId="59" borderId="0" xfId="0" applyNumberFormat="1" applyFont="1" applyFill="1"/>
    <xf numFmtId="164" fontId="14" fillId="59" borderId="30" xfId="0" applyNumberFormat="1" applyFont="1" applyFill="1" applyBorder="1"/>
    <xf numFmtId="0" fontId="0" fillId="0" borderId="0" xfId="0" applyFont="1" applyAlignment="1"/>
    <xf numFmtId="0" fontId="0" fillId="46" borderId="0" xfId="0" applyFont="1" applyFill="1" applyAlignment="1">
      <alignment wrapText="1"/>
    </xf>
    <xf numFmtId="9" fontId="12" fillId="0" borderId="57" xfId="0" applyNumberFormat="1" applyFont="1" applyBorder="1" applyAlignment="1">
      <alignment horizontal="center" vertical="center"/>
    </xf>
    <xf numFmtId="0" fontId="3" fillId="60" borderId="57" xfId="0" applyFont="1" applyFill="1" applyBorder="1" applyAlignment="1"/>
    <xf numFmtId="0" fontId="3" fillId="61" borderId="57" xfId="0" applyFont="1" applyFill="1" applyBorder="1" applyAlignment="1"/>
    <xf numFmtId="9" fontId="3" fillId="0" borderId="57" xfId="0" applyNumberFormat="1" applyFont="1" applyBorder="1" applyAlignment="1">
      <alignment horizontal="center" vertical="center"/>
    </xf>
    <xf numFmtId="9" fontId="1" fillId="0" borderId="57" xfId="0" applyNumberFormat="1" applyFont="1" applyBorder="1" applyAlignment="1">
      <alignment horizontal="center" vertical="center"/>
    </xf>
    <xf numFmtId="0" fontId="12" fillId="7" borderId="57" xfId="0" applyFont="1" applyFill="1" applyBorder="1" applyAlignment="1">
      <alignment horizontal="center" vertical="center"/>
    </xf>
    <xf numFmtId="0" fontId="12" fillId="8" borderId="57" xfId="0" applyFont="1" applyFill="1" applyBorder="1" applyAlignment="1">
      <alignment horizontal="center" vertical="center"/>
    </xf>
    <xf numFmtId="0" fontId="12" fillId="9" borderId="57" xfId="0" applyFont="1" applyFill="1" applyBorder="1" applyAlignment="1">
      <alignment horizontal="center" vertical="center"/>
    </xf>
    <xf numFmtId="14" fontId="6" fillId="14" borderId="57" xfId="0" applyNumberFormat="1" applyFont="1" applyFill="1" applyBorder="1" applyAlignment="1">
      <alignment horizontal="center" vertical="center"/>
    </xf>
    <xf numFmtId="0" fontId="0" fillId="46" borderId="62" xfId="0" applyFont="1" applyFill="1" applyBorder="1" applyAlignment="1"/>
    <xf numFmtId="0" fontId="0" fillId="46" borderId="63" xfId="0" applyFont="1" applyFill="1" applyBorder="1" applyAlignment="1"/>
    <xf numFmtId="0" fontId="49" fillId="46" borderId="57" xfId="0" applyFont="1" applyFill="1" applyBorder="1" applyAlignment="1">
      <alignment horizontal="center" vertical="center"/>
    </xf>
    <xf numFmtId="0" fontId="49" fillId="47" borderId="57" xfId="0" applyFont="1" applyFill="1" applyBorder="1" applyAlignment="1">
      <alignment horizontal="center" vertical="center"/>
    </xf>
    <xf numFmtId="0" fontId="49" fillId="48" borderId="57" xfId="0" applyFont="1" applyFill="1" applyBorder="1" applyAlignment="1">
      <alignment horizontal="center" vertical="center"/>
    </xf>
    <xf numFmtId="0" fontId="49" fillId="49" borderId="66" xfId="0" applyFont="1" applyFill="1" applyBorder="1" applyAlignment="1">
      <alignment horizontal="center" vertical="center"/>
    </xf>
    <xf numFmtId="0" fontId="49" fillId="46" borderId="65" xfId="0" applyFont="1" applyFill="1" applyBorder="1" applyAlignment="1"/>
    <xf numFmtId="43" fontId="0" fillId="46" borderId="57" xfId="1" applyFont="1" applyFill="1" applyBorder="1" applyAlignment="1">
      <alignment horizontal="center" vertical="center"/>
    </xf>
    <xf numFmtId="43" fontId="0" fillId="46" borderId="66" xfId="1" applyFont="1" applyFill="1" applyBorder="1" applyAlignment="1">
      <alignment horizontal="center" vertical="center"/>
    </xf>
    <xf numFmtId="0" fontId="49" fillId="46" borderId="67" xfId="0" applyFont="1" applyFill="1" applyBorder="1" applyAlignment="1"/>
    <xf numFmtId="43" fontId="0" fillId="46" borderId="68" xfId="1" applyFont="1" applyFill="1" applyBorder="1" applyAlignment="1">
      <alignment horizontal="center" vertical="center"/>
    </xf>
    <xf numFmtId="43" fontId="0" fillId="46" borderId="69" xfId="1" applyFont="1" applyFill="1" applyBorder="1" applyAlignment="1">
      <alignment horizontal="center" vertical="center"/>
    </xf>
    <xf numFmtId="43" fontId="0" fillId="46" borderId="70" xfId="1" applyFont="1" applyFill="1" applyBorder="1" applyAlignment="1">
      <alignment horizontal="center" vertical="center"/>
    </xf>
    <xf numFmtId="43" fontId="0" fillId="46" borderId="71" xfId="1" applyFont="1" applyFill="1" applyBorder="1" applyAlignment="1">
      <alignment horizontal="center" vertical="center"/>
    </xf>
    <xf numFmtId="43" fontId="0" fillId="46" borderId="72" xfId="1" applyFont="1" applyFill="1" applyBorder="1" applyAlignment="1">
      <alignment horizontal="center" vertical="center"/>
    </xf>
    <xf numFmtId="43" fontId="0" fillId="46" borderId="73" xfId="1" applyFont="1" applyFill="1" applyBorder="1" applyAlignment="1">
      <alignment horizontal="center" vertical="center"/>
    </xf>
    <xf numFmtId="43" fontId="0" fillId="46" borderId="74" xfId="1" applyFont="1" applyFill="1" applyBorder="1" applyAlignment="1">
      <alignment horizontal="center" vertical="center"/>
    </xf>
    <xf numFmtId="43" fontId="0" fillId="46" borderId="75" xfId="1" applyFont="1" applyFill="1" applyBorder="1" applyAlignment="1">
      <alignment horizontal="center" vertical="center"/>
    </xf>
    <xf numFmtId="43" fontId="0" fillId="46" borderId="76" xfId="1" applyFont="1" applyFill="1" applyBorder="1" applyAlignment="1">
      <alignment horizontal="center" vertical="center"/>
    </xf>
    <xf numFmtId="43" fontId="0" fillId="46" borderId="77" xfId="1" applyFont="1" applyFill="1" applyBorder="1" applyAlignment="1">
      <alignment horizontal="center" vertical="center"/>
    </xf>
    <xf numFmtId="0" fontId="49" fillId="46" borderId="78" xfId="0" applyFont="1" applyFill="1" applyBorder="1" applyAlignment="1"/>
    <xf numFmtId="16" fontId="0" fillId="0" borderId="0" xfId="0" applyNumberFormat="1" applyFont="1" applyAlignment="1"/>
    <xf numFmtId="43" fontId="0" fillId="0" borderId="0" xfId="0" applyNumberFormat="1" applyFont="1" applyAlignment="1"/>
    <xf numFmtId="177" fontId="1" fillId="0" borderId="0" xfId="1" applyNumberFormat="1" applyFont="1"/>
    <xf numFmtId="164" fontId="0" fillId="0" borderId="0" xfId="0" applyNumberFormat="1" applyFont="1" applyAlignment="1"/>
    <xf numFmtId="9" fontId="1" fillId="0" borderId="0" xfId="2" applyFont="1"/>
    <xf numFmtId="177" fontId="0" fillId="0" borderId="0" xfId="0" applyNumberFormat="1" applyFont="1" applyAlignment="1"/>
    <xf numFmtId="9" fontId="0" fillId="0" borderId="0" xfId="2" applyFont="1" applyAlignment="1"/>
    <xf numFmtId="43" fontId="15" fillId="0" borderId="0" xfId="1" applyFont="1"/>
    <xf numFmtId="172" fontId="15" fillId="0" borderId="0" xfId="2" applyNumberFormat="1" applyFont="1"/>
    <xf numFmtId="14" fontId="3" fillId="0" borderId="0" xfId="0" applyNumberFormat="1" applyFont="1" applyAlignment="1"/>
    <xf numFmtId="170" fontId="15" fillId="0" borderId="0" xfId="2" applyNumberFormat="1" applyFont="1"/>
    <xf numFmtId="170" fontId="40" fillId="0" borderId="0" xfId="2" applyNumberFormat="1" applyFont="1"/>
    <xf numFmtId="167" fontId="54" fillId="0" borderId="79" xfId="0" applyNumberFormat="1" applyFont="1" applyFill="1" applyBorder="1" applyAlignment="1">
      <alignment horizontal="center" vertical="center"/>
    </xf>
    <xf numFmtId="14" fontId="22" fillId="0" borderId="0" xfId="0" applyNumberFormat="1" applyFont="1" applyAlignment="1"/>
    <xf numFmtId="166" fontId="55" fillId="0" borderId="0" xfId="0" applyNumberFormat="1" applyFont="1" applyAlignment="1"/>
    <xf numFmtId="0" fontId="43" fillId="0" borderId="0" xfId="0" applyFont="1"/>
    <xf numFmtId="4" fontId="0" fillId="0" borderId="0" xfId="0" applyNumberFormat="1" applyFont="1" applyAlignment="1"/>
    <xf numFmtId="0" fontId="56" fillId="0" borderId="57" xfId="4" applyNumberFormat="1" applyFill="1" applyAlignment="1" applyProtection="1">
      <alignment wrapText="1"/>
    </xf>
    <xf numFmtId="3" fontId="56" fillId="0" borderId="57" xfId="4" applyNumberFormat="1" applyFill="1" applyAlignment="1" applyProtection="1">
      <alignment wrapText="1"/>
    </xf>
    <xf numFmtId="167" fontId="56" fillId="0" borderId="57" xfId="4" applyNumberFormat="1" applyFill="1" applyAlignment="1" applyProtection="1">
      <alignment wrapText="1"/>
    </xf>
    <xf numFmtId="0" fontId="56" fillId="0" borderId="57" xfId="4" applyNumberFormat="1" applyFill="1" applyAlignment="1" applyProtection="1"/>
    <xf numFmtId="3" fontId="56" fillId="0" borderId="57" xfId="4" applyNumberFormat="1" applyFill="1" applyAlignment="1" applyProtection="1"/>
    <xf numFmtId="167" fontId="56" fillId="0" borderId="57" xfId="4" applyNumberFormat="1" applyFill="1" applyAlignment="1" applyProtection="1"/>
    <xf numFmtId="1" fontId="56" fillId="0" borderId="57" xfId="4" applyNumberFormat="1" applyFill="1" applyAlignment="1" applyProtection="1"/>
    <xf numFmtId="0" fontId="57" fillId="0" borderId="57" xfId="4" applyNumberFormat="1" applyFont="1" applyFill="1" applyAlignment="1" applyProtection="1"/>
    <xf numFmtId="3" fontId="57" fillId="0" borderId="57" xfId="4" applyNumberFormat="1" applyFont="1" applyFill="1" applyAlignment="1" applyProtection="1"/>
    <xf numFmtId="167" fontId="57" fillId="0" borderId="57" xfId="4" applyNumberFormat="1" applyFont="1" applyFill="1" applyAlignment="1" applyProtection="1"/>
    <xf numFmtId="166" fontId="57" fillId="0" borderId="57" xfId="4" applyNumberFormat="1" applyFont="1" applyFill="1" applyAlignment="1" applyProtection="1"/>
    <xf numFmtId="14" fontId="56" fillId="0" borderId="57" xfId="4" applyNumberFormat="1" applyFill="1" applyAlignment="1" applyProtection="1"/>
    <xf numFmtId="9" fontId="56" fillId="0" borderId="57" xfId="2" applyFont="1" applyFill="1" applyBorder="1" applyAlignment="1" applyProtection="1"/>
    <xf numFmtId="0" fontId="7" fillId="58" borderId="0" xfId="0" applyFont="1" applyFill="1"/>
    <xf numFmtId="14" fontId="19" fillId="58" borderId="0" xfId="0" applyNumberFormat="1" applyFont="1" applyFill="1"/>
    <xf numFmtId="2" fontId="7" fillId="58" borderId="0" xfId="0" applyNumberFormat="1" applyFont="1" applyFill="1"/>
    <xf numFmtId="43" fontId="3" fillId="0" borderId="0" xfId="0" applyNumberFormat="1" applyFont="1"/>
    <xf numFmtId="165" fontId="29" fillId="0" borderId="29" xfId="0" applyNumberFormat="1" applyFont="1" applyBorder="1"/>
    <xf numFmtId="165" fontId="29" fillId="0" borderId="0" xfId="0" applyNumberFormat="1" applyFont="1"/>
    <xf numFmtId="165" fontId="29" fillId="0" borderId="30" xfId="0" applyNumberFormat="1" applyFont="1" applyBorder="1"/>
    <xf numFmtId="170" fontId="29" fillId="0" borderId="0" xfId="0" applyNumberFormat="1" applyFont="1"/>
    <xf numFmtId="0" fontId="29" fillId="0" borderId="0" xfId="0" applyFont="1"/>
    <xf numFmtId="0" fontId="0" fillId="0" borderId="0" xfId="0" applyFont="1" applyAlignment="1"/>
    <xf numFmtId="14" fontId="15" fillId="0" borderId="0" xfId="0" applyNumberFormat="1" applyFont="1"/>
    <xf numFmtId="14" fontId="46" fillId="0" borderId="0" xfId="0" applyNumberFormat="1" applyFont="1"/>
    <xf numFmtId="170" fontId="46" fillId="0" borderId="0" xfId="2" applyNumberFormat="1" applyFont="1"/>
    <xf numFmtId="166" fontId="3" fillId="0" borderId="0" xfId="0" applyNumberFormat="1" applyFont="1" applyAlignment="1"/>
    <xf numFmtId="166" fontId="56" fillId="0" borderId="57" xfId="4" applyNumberFormat="1" applyFill="1" applyAlignment="1" applyProtection="1"/>
    <xf numFmtId="2" fontId="56" fillId="0" borderId="57" xfId="4" applyNumberFormat="1" applyFill="1" applyAlignment="1" applyProtection="1"/>
    <xf numFmtId="2" fontId="7" fillId="0" borderId="0" xfId="0" applyNumberFormat="1" applyFont="1"/>
    <xf numFmtId="0" fontId="0" fillId="0" borderId="0" xfId="0" applyFont="1" applyAlignment="1"/>
    <xf numFmtId="0" fontId="1" fillId="52" borderId="0" xfId="0" applyFont="1" applyFill="1" applyAlignment="1">
      <alignment wrapText="1"/>
    </xf>
    <xf numFmtId="167" fontId="29" fillId="0" borderId="0" xfId="0" applyNumberFormat="1" applyFont="1"/>
    <xf numFmtId="170" fontId="29" fillId="0" borderId="0" xfId="2" applyNumberFormat="1" applyFont="1"/>
    <xf numFmtId="4" fontId="29" fillId="0" borderId="0" xfId="0" applyNumberFormat="1" applyFont="1"/>
    <xf numFmtId="14" fontId="45" fillId="0" borderId="0" xfId="0" applyNumberFormat="1" applyFont="1"/>
    <xf numFmtId="0" fontId="43" fillId="62" borderId="0" xfId="0" applyFont="1" applyFill="1" applyAlignment="1"/>
    <xf numFmtId="172" fontId="45" fillId="0" borderId="0" xfId="0" applyNumberFormat="1" applyFont="1"/>
    <xf numFmtId="43" fontId="45" fillId="0" borderId="0" xfId="0" applyNumberFormat="1" applyFont="1" applyAlignment="1"/>
    <xf numFmtId="174" fontId="45" fillId="0" borderId="0" xfId="0" applyNumberFormat="1" applyFont="1" applyAlignment="1"/>
    <xf numFmtId="165" fontId="46" fillId="0" borderId="0" xfId="0" applyNumberFormat="1" applyFont="1"/>
    <xf numFmtId="0" fontId="58" fillId="0" borderId="0" xfId="5" applyAlignment="1"/>
    <xf numFmtId="14" fontId="0" fillId="0" borderId="0" xfId="0" applyNumberFormat="1" applyFont="1" applyAlignment="1"/>
    <xf numFmtId="14" fontId="61" fillId="0" borderId="57" xfId="6" applyNumberFormat="1" applyFont="1"/>
    <xf numFmtId="3" fontId="61" fillId="0" borderId="57" xfId="6" applyNumberFormat="1" applyFont="1"/>
    <xf numFmtId="0" fontId="62" fillId="0" borderId="57" xfId="6" applyFont="1"/>
    <xf numFmtId="0" fontId="61" fillId="0" borderId="57" xfId="6" applyFont="1"/>
    <xf numFmtId="10" fontId="63" fillId="63" borderId="57" xfId="6" applyNumberFormat="1" applyFont="1" applyFill="1" applyAlignment="1">
      <alignment horizontal="right"/>
    </xf>
    <xf numFmtId="10" fontId="63" fillId="63" borderId="57" xfId="7" applyNumberFormat="1" applyFont="1" applyFill="1" applyBorder="1"/>
    <xf numFmtId="0" fontId="61" fillId="0" borderId="84" xfId="6" applyFont="1" applyBorder="1"/>
    <xf numFmtId="0" fontId="64" fillId="7" borderId="81" xfId="8" applyFont="1" applyFill="1" applyBorder="1" applyAlignment="1">
      <alignment horizontal="center" vertical="center"/>
    </xf>
    <xf numFmtId="0" fontId="64" fillId="8" borderId="81" xfId="8" applyFont="1" applyFill="1" applyBorder="1" applyAlignment="1">
      <alignment horizontal="center" vertical="center"/>
    </xf>
    <xf numFmtId="0" fontId="64" fillId="9" borderId="81" xfId="8" applyFont="1" applyFill="1" applyBorder="1" applyAlignment="1">
      <alignment horizontal="center" vertical="center"/>
    </xf>
    <xf numFmtId="0" fontId="65" fillId="7" borderId="80" xfId="8" applyFont="1" applyFill="1" applyBorder="1" applyAlignment="1">
      <alignment horizontal="center" vertical="center"/>
    </xf>
    <xf numFmtId="0" fontId="65" fillId="8" borderId="81" xfId="8" applyFont="1" applyFill="1" applyBorder="1" applyAlignment="1">
      <alignment horizontal="center" vertical="center"/>
    </xf>
    <xf numFmtId="0" fontId="65" fillId="9" borderId="82" xfId="8" applyFont="1" applyFill="1" applyBorder="1" applyAlignment="1">
      <alignment horizontal="center" vertical="center"/>
    </xf>
    <xf numFmtId="3" fontId="61" fillId="0" borderId="83" xfId="6" applyNumberFormat="1" applyFont="1" applyBorder="1"/>
    <xf numFmtId="3" fontId="62" fillId="0" borderId="57" xfId="6" applyNumberFormat="1" applyFont="1"/>
    <xf numFmtId="3" fontId="61" fillId="0" borderId="72" xfId="6" applyNumberFormat="1" applyFont="1" applyBorder="1"/>
    <xf numFmtId="3" fontId="61" fillId="0" borderId="57" xfId="6" applyNumberFormat="1" applyFont="1" applyBorder="1"/>
    <xf numFmtId="3" fontId="61" fillId="0" borderId="79" xfId="6" applyNumberFormat="1" applyFont="1" applyBorder="1"/>
    <xf numFmtId="170" fontId="61" fillId="0" borderId="86" xfId="7" applyNumberFormat="1" applyFont="1" applyBorder="1" applyAlignment="1">
      <alignment horizontal="center"/>
    </xf>
    <xf numFmtId="170" fontId="61" fillId="0" borderId="72" xfId="7" applyNumberFormat="1" applyFont="1" applyBorder="1" applyAlignment="1">
      <alignment horizontal="center"/>
    </xf>
    <xf numFmtId="3" fontId="62" fillId="0" borderId="72" xfId="6" applyNumberFormat="1" applyFont="1" applyBorder="1"/>
    <xf numFmtId="3" fontId="62" fillId="0" borderId="57" xfId="6" applyNumberFormat="1" applyFont="1" applyBorder="1"/>
    <xf numFmtId="3" fontId="62" fillId="0" borderId="79" xfId="6" applyNumberFormat="1" applyFont="1" applyBorder="1"/>
    <xf numFmtId="4" fontId="61" fillId="0" borderId="57" xfId="6" applyNumberFormat="1" applyFont="1"/>
    <xf numFmtId="3" fontId="61" fillId="0" borderId="86" xfId="6" applyNumberFormat="1" applyFont="1" applyBorder="1"/>
    <xf numFmtId="3" fontId="63" fillId="65" borderId="72" xfId="6" applyNumberFormat="1" applyFont="1" applyFill="1" applyBorder="1"/>
    <xf numFmtId="3" fontId="63" fillId="65" borderId="57" xfId="6" applyNumberFormat="1" applyFont="1" applyFill="1" applyBorder="1"/>
    <xf numFmtId="3" fontId="63" fillId="65" borderId="79" xfId="6" applyNumberFormat="1" applyFont="1" applyFill="1" applyBorder="1"/>
    <xf numFmtId="170" fontId="61" fillId="0" borderId="86" xfId="7" applyNumberFormat="1" applyFont="1" applyBorder="1"/>
    <xf numFmtId="170" fontId="61" fillId="0" borderId="72" xfId="7" applyNumberFormat="1" applyFont="1" applyBorder="1"/>
    <xf numFmtId="3" fontId="61" fillId="0" borderId="85" xfId="6" applyNumberFormat="1" applyFont="1" applyBorder="1"/>
    <xf numFmtId="3" fontId="61" fillId="0" borderId="87" xfId="6" applyNumberFormat="1" applyFont="1" applyBorder="1"/>
    <xf numFmtId="3" fontId="61" fillId="0" borderId="88" xfId="6" applyNumberFormat="1" applyFont="1" applyBorder="1"/>
    <xf numFmtId="3" fontId="61" fillId="0" borderId="89" xfId="6" applyNumberFormat="1" applyFont="1" applyBorder="1"/>
    <xf numFmtId="170" fontId="61" fillId="0" borderId="85" xfId="7" applyNumberFormat="1" applyFont="1" applyBorder="1"/>
    <xf numFmtId="170" fontId="61" fillId="0" borderId="87" xfId="7" applyNumberFormat="1" applyFont="1" applyBorder="1"/>
    <xf numFmtId="3" fontId="63" fillId="65" borderId="87" xfId="6" applyNumberFormat="1" applyFont="1" applyFill="1" applyBorder="1"/>
    <xf numFmtId="3" fontId="63" fillId="65" borderId="88" xfId="6" applyNumberFormat="1" applyFont="1" applyFill="1" applyBorder="1"/>
    <xf numFmtId="3" fontId="63" fillId="65" borderId="89" xfId="6" applyNumberFormat="1" applyFont="1" applyFill="1" applyBorder="1"/>
    <xf numFmtId="170" fontId="62" fillId="0" borderId="86" xfId="7" applyNumberFormat="1" applyFont="1" applyBorder="1" applyAlignment="1">
      <alignment horizontal="center"/>
    </xf>
    <xf numFmtId="170" fontId="62" fillId="0" borderId="72" xfId="7" applyNumberFormat="1" applyFont="1" applyBorder="1" applyAlignment="1">
      <alignment horizontal="center"/>
    </xf>
    <xf numFmtId="4" fontId="62" fillId="0" borderId="57" xfId="6" applyNumberFormat="1" applyFont="1"/>
    <xf numFmtId="9" fontId="62" fillId="0" borderId="57" xfId="7" applyFont="1" applyBorder="1"/>
    <xf numFmtId="0" fontId="66" fillId="0" borderId="57" xfId="6" applyFont="1"/>
    <xf numFmtId="0" fontId="67" fillId="0" borderId="0" xfId="0" applyFont="1" applyAlignment="1"/>
    <xf numFmtId="4" fontId="67" fillId="0" borderId="0" xfId="0" applyNumberFormat="1" applyFont="1" applyAlignment="1"/>
    <xf numFmtId="0" fontId="68" fillId="7" borderId="80" xfId="8" applyFont="1" applyFill="1" applyBorder="1" applyAlignment="1">
      <alignment horizontal="center" vertical="center"/>
    </xf>
    <xf numFmtId="0" fontId="68" fillId="8" borderId="81" xfId="8" applyFont="1" applyFill="1" applyBorder="1" applyAlignment="1">
      <alignment horizontal="center" vertical="center"/>
    </xf>
    <xf numFmtId="0" fontId="68" fillId="9" borderId="82" xfId="8" applyFont="1" applyFill="1" applyBorder="1" applyAlignment="1">
      <alignment horizontal="center" vertical="center"/>
    </xf>
    <xf numFmtId="14" fontId="67" fillId="0" borderId="0" xfId="0" applyNumberFormat="1" applyFont="1" applyAlignment="1"/>
    <xf numFmtId="3" fontId="67" fillId="0" borderId="0" xfId="0" applyNumberFormat="1" applyFont="1" applyAlignment="1"/>
    <xf numFmtId="9" fontId="67" fillId="0" borderId="0" xfId="2" applyFont="1" applyAlignment="1"/>
    <xf numFmtId="170" fontId="67" fillId="0" borderId="0" xfId="2" applyNumberFormat="1" applyFont="1" applyAlignment="1"/>
    <xf numFmtId="170" fontId="69" fillId="63" borderId="0" xfId="0" applyNumberFormat="1" applyFont="1" applyFill="1" applyAlignment="1"/>
    <xf numFmtId="3" fontId="67" fillId="0" borderId="0" xfId="2" applyNumberFormat="1" applyFont="1" applyAlignment="1"/>
    <xf numFmtId="17" fontId="67" fillId="0" borderId="0" xfId="0" applyNumberFormat="1" applyFont="1" applyAlignment="1"/>
    <xf numFmtId="3" fontId="69" fillId="0" borderId="0" xfId="2" applyNumberFormat="1" applyFont="1" applyAlignment="1"/>
    <xf numFmtId="0" fontId="69" fillId="64" borderId="0" xfId="0" applyFont="1" applyFill="1" applyAlignment="1"/>
    <xf numFmtId="0" fontId="67" fillId="64" borderId="0" xfId="0" applyFont="1" applyFill="1" applyAlignment="1"/>
    <xf numFmtId="0" fontId="67" fillId="0" borderId="0" xfId="0" applyFont="1" applyAlignment="1">
      <alignment horizontal="right"/>
    </xf>
    <xf numFmtId="3" fontId="63" fillId="65" borderId="57" xfId="6" applyNumberFormat="1" applyFont="1" applyFill="1"/>
    <xf numFmtId="14" fontId="70" fillId="0" borderId="57" xfId="6" applyNumberFormat="1" applyFont="1" applyFill="1"/>
    <xf numFmtId="0" fontId="71" fillId="0" borderId="57" xfId="6" applyFont="1"/>
    <xf numFmtId="0" fontId="72" fillId="0" borderId="57" xfId="6" applyFont="1"/>
    <xf numFmtId="4" fontId="72" fillId="0" borderId="57" xfId="6" applyNumberFormat="1" applyFont="1"/>
    <xf numFmtId="9" fontId="72" fillId="0" borderId="57" xfId="7" applyFont="1" applyBorder="1"/>
    <xf numFmtId="4" fontId="72" fillId="0" borderId="57" xfId="6" applyNumberFormat="1" applyFont="1" applyFill="1"/>
    <xf numFmtId="4" fontId="72" fillId="0" borderId="57" xfId="7" applyNumberFormat="1" applyFont="1" applyBorder="1"/>
    <xf numFmtId="14" fontId="73" fillId="0" borderId="0" xfId="0" applyNumberFormat="1" applyFont="1" applyFill="1" applyAlignment="1"/>
    <xf numFmtId="0" fontId="72" fillId="0" borderId="0" xfId="0" applyFont="1" applyAlignment="1"/>
    <xf numFmtId="3" fontId="72" fillId="0" borderId="0" xfId="0" applyNumberFormat="1" applyFont="1" applyAlignment="1"/>
    <xf numFmtId="4" fontId="72" fillId="0" borderId="0" xfId="0" applyNumberFormat="1" applyFont="1" applyAlignment="1"/>
    <xf numFmtId="10" fontId="67" fillId="0" borderId="0" xfId="2" applyNumberFormat="1" applyFont="1" applyAlignment="1"/>
    <xf numFmtId="178" fontId="67" fillId="0" borderId="0" xfId="0" applyNumberFormat="1" applyFont="1" applyAlignment="1"/>
    <xf numFmtId="3" fontId="69" fillId="65" borderId="0" xfId="0" applyNumberFormat="1" applyFont="1" applyFill="1" applyAlignment="1"/>
    <xf numFmtId="3" fontId="67" fillId="65" borderId="0" xfId="0" applyNumberFormat="1" applyFont="1" applyFill="1" applyAlignment="1"/>
    <xf numFmtId="0" fontId="74" fillId="0" borderId="0" xfId="0" applyFont="1" applyAlignment="1"/>
    <xf numFmtId="3" fontId="74" fillId="0" borderId="0" xfId="0" applyNumberFormat="1" applyFont="1" applyAlignment="1"/>
    <xf numFmtId="0" fontId="74" fillId="0" borderId="57" xfId="6" applyFont="1"/>
    <xf numFmtId="0" fontId="78" fillId="0" borderId="57" xfId="6" applyFont="1"/>
    <xf numFmtId="3" fontId="74" fillId="0" borderId="57" xfId="6" applyNumberFormat="1" applyFont="1"/>
    <xf numFmtId="0" fontId="63" fillId="65" borderId="57" xfId="6" applyFont="1" applyFill="1"/>
    <xf numFmtId="0" fontId="66" fillId="65" borderId="57" xfId="6" applyFont="1" applyFill="1"/>
    <xf numFmtId="9" fontId="63" fillId="65" borderId="57" xfId="7" applyFont="1" applyFill="1" applyBorder="1"/>
    <xf numFmtId="10" fontId="63" fillId="65" borderId="57" xfId="6" applyNumberFormat="1" applyFont="1" applyFill="1"/>
    <xf numFmtId="0" fontId="61" fillId="0" borderId="57" xfId="6" applyFont="1" applyAlignment="1">
      <alignment horizontal="center"/>
    </xf>
    <xf numFmtId="0" fontId="63" fillId="0" borderId="57" xfId="6" applyFont="1" applyAlignment="1">
      <alignment horizontal="center"/>
    </xf>
    <xf numFmtId="0" fontId="49" fillId="46" borderId="63" xfId="0" applyFont="1" applyFill="1" applyBorder="1" applyAlignment="1">
      <alignment horizontal="center"/>
    </xf>
    <xf numFmtId="0" fontId="49" fillId="46" borderId="64" xfId="0" applyFont="1" applyFill="1" applyBorder="1" applyAlignment="1">
      <alignment horizontal="center"/>
    </xf>
    <xf numFmtId="0" fontId="6" fillId="14" borderId="57" xfId="0" applyFont="1" applyFill="1" applyBorder="1" applyAlignment="1">
      <alignment horizontal="center" vertical="center"/>
    </xf>
    <xf numFmtId="0" fontId="7" fillId="15" borderId="8" xfId="0" quotePrefix="1" applyFont="1" applyFill="1" applyBorder="1" applyAlignment="1">
      <alignment horizontal="left" vertical="top"/>
    </xf>
    <xf numFmtId="0" fontId="4" fillId="0" borderId="39" xfId="0" applyFont="1" applyBorder="1"/>
    <xf numFmtId="0" fontId="3" fillId="7" borderId="2" xfId="0" applyFont="1" applyFill="1" applyBorder="1" applyAlignment="1">
      <alignment horizontal="center"/>
    </xf>
    <xf numFmtId="0" fontId="4" fillId="0" borderId="3" xfId="0" applyFont="1" applyBorder="1"/>
    <xf numFmtId="0" fontId="4" fillId="0" borderId="4" xfId="0" applyFont="1" applyBorder="1"/>
    <xf numFmtId="0" fontId="3" fillId="8" borderId="2" xfId="0" applyFont="1" applyFill="1" applyBorder="1" applyAlignment="1">
      <alignment horizontal="center"/>
    </xf>
    <xf numFmtId="0" fontId="3" fillId="9" borderId="2" xfId="0" applyFont="1" applyFill="1" applyBorder="1" applyAlignment="1">
      <alignment horizontal="center"/>
    </xf>
    <xf numFmtId="0" fontId="1" fillId="6" borderId="8" xfId="0" applyFont="1" applyFill="1" applyBorder="1" applyAlignment="1">
      <alignment horizontal="center"/>
    </xf>
    <xf numFmtId="0" fontId="4" fillId="0" borderId="9" xfId="0" applyFont="1" applyBorder="1"/>
    <xf numFmtId="0" fontId="4" fillId="0" borderId="10" xfId="0" applyFont="1" applyBorder="1"/>
    <xf numFmtId="0" fontId="10" fillId="13" borderId="8" xfId="0" applyFont="1" applyFill="1" applyBorder="1" applyAlignment="1">
      <alignment horizontal="center" vertical="center"/>
    </xf>
    <xf numFmtId="0" fontId="12" fillId="23" borderId="17" xfId="0" applyFont="1" applyFill="1" applyBorder="1" applyAlignment="1">
      <alignment horizontal="center"/>
    </xf>
    <xf numFmtId="0" fontId="4" fillId="0" borderId="18" xfId="0" applyFont="1" applyBorder="1"/>
    <xf numFmtId="0" fontId="12" fillId="23" borderId="34" xfId="0" applyFont="1" applyFill="1" applyBorder="1" applyAlignment="1">
      <alignment horizontal="center"/>
    </xf>
    <xf numFmtId="0" fontId="4" fillId="0" borderId="34" xfId="0" applyFont="1" applyBorder="1"/>
    <xf numFmtId="0" fontId="21" fillId="0" borderId="0" xfId="0" applyFont="1" applyAlignment="1"/>
    <xf numFmtId="0" fontId="0" fillId="0" borderId="0" xfId="0" applyFont="1" applyAlignment="1"/>
    <xf numFmtId="0" fontId="24" fillId="25" borderId="17" xfId="0" applyFont="1" applyFill="1" applyBorder="1" applyAlignment="1">
      <alignment horizontal="center"/>
    </xf>
    <xf numFmtId="3" fontId="7" fillId="28" borderId="45" xfId="0" applyNumberFormat="1" applyFont="1" applyFill="1" applyBorder="1" applyAlignment="1">
      <alignment horizontal="left" vertical="center" wrapText="1"/>
    </xf>
    <xf numFmtId="0" fontId="4" fillId="0" borderId="46" xfId="0" applyFont="1" applyBorder="1"/>
    <xf numFmtId="0" fontId="0" fillId="6" borderId="8" xfId="0" applyFont="1" applyFill="1" applyBorder="1" applyAlignment="1">
      <alignment horizontal="center"/>
    </xf>
    <xf numFmtId="0" fontId="3" fillId="22" borderId="31" xfId="0" applyFont="1" applyFill="1" applyBorder="1" applyAlignment="1">
      <alignment horizontal="center"/>
    </xf>
    <xf numFmtId="0" fontId="4" fillId="0" borderId="28" xfId="0" applyFont="1" applyBorder="1"/>
    <xf numFmtId="0" fontId="3" fillId="31" borderId="0" xfId="0" applyFont="1" applyFill="1" applyAlignment="1">
      <alignment horizontal="center"/>
    </xf>
    <xf numFmtId="0" fontId="3" fillId="9" borderId="0" xfId="0" applyFont="1" applyFill="1" applyAlignment="1">
      <alignment horizontal="center"/>
    </xf>
    <xf numFmtId="0" fontId="1" fillId="22" borderId="8" xfId="0" applyFont="1" applyFill="1" applyBorder="1" applyAlignment="1">
      <alignment horizontal="center"/>
    </xf>
    <xf numFmtId="0" fontId="1" fillId="8" borderId="8" xfId="0" applyFont="1" applyFill="1" applyBorder="1" applyAlignment="1">
      <alignment horizontal="center"/>
    </xf>
    <xf numFmtId="0" fontId="1" fillId="9" borderId="8" xfId="0" applyFont="1" applyFill="1" applyBorder="1" applyAlignment="1">
      <alignment horizontal="center"/>
    </xf>
    <xf numFmtId="0" fontId="1" fillId="0" borderId="0" xfId="0" applyFont="1" applyAlignment="1">
      <alignment horizontal="center"/>
    </xf>
    <xf numFmtId="0" fontId="33" fillId="9" borderId="8" xfId="0" applyFont="1" applyFill="1" applyBorder="1" applyAlignment="1">
      <alignment horizontal="center" vertical="center"/>
    </xf>
    <xf numFmtId="0" fontId="1" fillId="38" borderId="8" xfId="0" applyFont="1" applyFill="1" applyBorder="1" applyAlignment="1">
      <alignment horizontal="center" wrapText="1"/>
    </xf>
    <xf numFmtId="0" fontId="1" fillId="39" borderId="8" xfId="0" applyFont="1" applyFill="1" applyBorder="1" applyAlignment="1">
      <alignment horizontal="center" wrapText="1"/>
    </xf>
    <xf numFmtId="0" fontId="34" fillId="37" borderId="45" xfId="0" applyFont="1" applyFill="1" applyBorder="1" applyAlignment="1">
      <alignment horizontal="center" vertical="center" wrapText="1"/>
    </xf>
    <xf numFmtId="0" fontId="4" fillId="0" borderId="52" xfId="0" applyFont="1" applyBorder="1"/>
    <xf numFmtId="0" fontId="3" fillId="6" borderId="8" xfId="0" applyFont="1" applyFill="1" applyBorder="1" applyAlignment="1">
      <alignment horizontal="center"/>
    </xf>
    <xf numFmtId="0" fontId="1" fillId="35" borderId="8" xfId="0" applyFont="1" applyFill="1" applyBorder="1" applyAlignment="1">
      <alignment horizontal="center"/>
    </xf>
    <xf numFmtId="0" fontId="1" fillId="32" borderId="8" xfId="0" applyFont="1" applyFill="1" applyBorder="1" applyAlignment="1">
      <alignment horizontal="center"/>
    </xf>
    <xf numFmtId="0" fontId="34" fillId="32" borderId="45" xfId="0" applyFont="1" applyFill="1" applyBorder="1" applyAlignment="1">
      <alignment horizontal="center" vertical="center" wrapText="1"/>
    </xf>
    <xf numFmtId="0" fontId="35" fillId="36" borderId="49" xfId="0" applyFont="1" applyFill="1" applyBorder="1" applyAlignment="1">
      <alignment horizontal="center" vertical="center"/>
    </xf>
    <xf numFmtId="0" fontId="4" fillId="0" borderId="50" xfId="0" applyFont="1" applyBorder="1"/>
    <xf numFmtId="0" fontId="4" fillId="0" borderId="51" xfId="0" applyFont="1" applyBorder="1"/>
    <xf numFmtId="0" fontId="4" fillId="0" borderId="53" xfId="0" applyFont="1" applyBorder="1"/>
    <xf numFmtId="0" fontId="4" fillId="0" borderId="54" xfId="0" applyFont="1" applyBorder="1"/>
    <xf numFmtId="0" fontId="4" fillId="0" borderId="55" xfId="0" applyFont="1" applyBorder="1"/>
    <xf numFmtId="0" fontId="4" fillId="0" borderId="56" xfId="0" applyFont="1" applyBorder="1"/>
    <xf numFmtId="0" fontId="4" fillId="0" borderId="57" xfId="0" applyFont="1" applyBorder="1"/>
    <xf numFmtId="0" fontId="1" fillId="3" borderId="8" xfId="0" applyFont="1" applyFill="1" applyBorder="1" applyAlignment="1">
      <alignment horizontal="center" wrapText="1"/>
    </xf>
    <xf numFmtId="0" fontId="1" fillId="41" borderId="8" xfId="0" applyFont="1" applyFill="1" applyBorder="1" applyAlignment="1">
      <alignment horizontal="center" wrapText="1"/>
    </xf>
    <xf numFmtId="0" fontId="34" fillId="3" borderId="45" xfId="0" applyFont="1" applyFill="1" applyBorder="1" applyAlignment="1">
      <alignment horizontal="center" vertical="center" wrapText="1"/>
    </xf>
    <xf numFmtId="0" fontId="33" fillId="8" borderId="8" xfId="0" applyFont="1" applyFill="1" applyBorder="1" applyAlignment="1">
      <alignment horizontal="center" vertical="center"/>
    </xf>
    <xf numFmtId="176" fontId="52" fillId="0" borderId="43" xfId="0" applyNumberFormat="1" applyFont="1" applyFill="1" applyBorder="1" applyAlignment="1">
      <alignment horizontal="center" vertical="center" wrapText="1"/>
    </xf>
    <xf numFmtId="0" fontId="0" fillId="0" borderId="0" xfId="0" applyFont="1" applyAlignment="1">
      <alignment horizontal="center" vertical="center"/>
    </xf>
    <xf numFmtId="0" fontId="33" fillId="7" borderId="8" xfId="0" applyFont="1" applyFill="1" applyBorder="1" applyAlignment="1">
      <alignment horizontal="center" vertical="center"/>
    </xf>
    <xf numFmtId="0" fontId="43" fillId="50" borderId="0" xfId="0" applyFont="1" applyFill="1" applyAlignment="1">
      <alignment horizontal="center"/>
    </xf>
    <xf numFmtId="0" fontId="0" fillId="50" borderId="0" xfId="0" applyFont="1" applyFill="1" applyAlignment="1">
      <alignment horizontal="center"/>
    </xf>
    <xf numFmtId="0" fontId="43" fillId="52" borderId="0" xfId="0" applyFont="1" applyFill="1" applyAlignment="1">
      <alignment horizontal="center"/>
    </xf>
    <xf numFmtId="0" fontId="0" fillId="52" borderId="0" xfId="0" applyFont="1" applyFill="1" applyAlignment="1">
      <alignment horizontal="center"/>
    </xf>
    <xf numFmtId="0" fontId="0" fillId="0" borderId="0" xfId="0" applyAlignment="1">
      <alignment horizontal="center"/>
    </xf>
    <xf numFmtId="0" fontId="49" fillId="55" borderId="0" xfId="0" applyFont="1" applyFill="1" applyAlignment="1">
      <alignment horizontal="center"/>
    </xf>
    <xf numFmtId="0" fontId="0" fillId="0" borderId="43" xfId="0" applyFill="1" applyBorder="1" applyAlignment="1">
      <alignment horizontal="center" vertical="center"/>
    </xf>
    <xf numFmtId="0" fontId="0" fillId="0" borderId="43" xfId="0" applyFill="1" applyBorder="1" applyAlignment="1">
      <alignment horizontal="center" vertical="center" wrapText="1"/>
    </xf>
    <xf numFmtId="3" fontId="0" fillId="53" borderId="0" xfId="0" applyNumberFormat="1" applyFill="1" applyAlignment="1">
      <alignment horizontal="center"/>
    </xf>
    <xf numFmtId="3" fontId="0" fillId="54" borderId="0" xfId="0" applyNumberFormat="1" applyFill="1" applyAlignment="1">
      <alignment horizontal="center"/>
    </xf>
    <xf numFmtId="0" fontId="3" fillId="7" borderId="8" xfId="0" applyFont="1" applyFill="1" applyBorder="1" applyAlignment="1">
      <alignment horizontal="center" vertical="center"/>
    </xf>
    <xf numFmtId="0" fontId="3" fillId="8" borderId="8" xfId="0" applyFont="1" applyFill="1" applyBorder="1" applyAlignment="1">
      <alignment horizontal="center" vertical="center"/>
    </xf>
    <xf numFmtId="0" fontId="3" fillId="9" borderId="8" xfId="0" applyFont="1" applyFill="1" applyBorder="1" applyAlignment="1">
      <alignment horizontal="center" vertical="center"/>
    </xf>
    <xf numFmtId="0" fontId="3" fillId="7" borderId="57" xfId="0" applyFont="1" applyFill="1" applyBorder="1" applyAlignment="1">
      <alignment horizontal="center" vertical="center"/>
    </xf>
    <xf numFmtId="0" fontId="3" fillId="8" borderId="57" xfId="0" applyFont="1" applyFill="1" applyBorder="1" applyAlignment="1">
      <alignment horizontal="center" vertical="center"/>
    </xf>
    <xf numFmtId="0" fontId="3" fillId="9" borderId="57" xfId="0" applyFont="1" applyFill="1" applyBorder="1" applyAlignment="1">
      <alignment horizontal="center" vertical="center"/>
    </xf>
    <xf numFmtId="0" fontId="63" fillId="0" borderId="80" xfId="6" applyFont="1" applyBorder="1" applyAlignment="1">
      <alignment horizontal="center" vertical="center"/>
    </xf>
    <xf numFmtId="0" fontId="63" fillId="0" borderId="81" xfId="6" applyFont="1" applyBorder="1" applyAlignment="1">
      <alignment horizontal="center" vertical="center"/>
    </xf>
    <xf numFmtId="0" fontId="63" fillId="0" borderId="82" xfId="6" applyFont="1" applyBorder="1" applyAlignment="1">
      <alignment horizontal="center" vertical="center"/>
    </xf>
    <xf numFmtId="0" fontId="62" fillId="0" borderId="57" xfId="6" applyFont="1" applyAlignment="1">
      <alignment horizontal="center"/>
    </xf>
    <xf numFmtId="0" fontId="61" fillId="0" borderId="83" xfId="6" applyFont="1" applyBorder="1" applyAlignment="1">
      <alignment horizontal="center" vertical="center" wrapText="1"/>
    </xf>
    <xf numFmtId="0" fontId="61" fillId="0" borderId="85" xfId="6" applyFont="1" applyBorder="1" applyAlignment="1">
      <alignment horizontal="center" vertical="center" wrapText="1"/>
    </xf>
    <xf numFmtId="0" fontId="63" fillId="0" borderId="83" xfId="6" applyFont="1" applyBorder="1" applyAlignment="1">
      <alignment horizontal="center" vertical="center" wrapText="1"/>
    </xf>
    <xf numFmtId="0" fontId="63" fillId="0" borderId="85" xfId="6" applyFont="1" applyBorder="1" applyAlignment="1">
      <alignment horizontal="center" vertical="center" wrapText="1"/>
    </xf>
    <xf numFmtId="0" fontId="61" fillId="66" borderId="57" xfId="6" applyFont="1" applyFill="1" applyAlignment="1">
      <alignment wrapText="1"/>
    </xf>
    <xf numFmtId="0" fontId="61" fillId="66" borderId="57" xfId="6" applyFont="1" applyFill="1"/>
    <xf numFmtId="0" fontId="62" fillId="66" borderId="57" xfId="6" applyFont="1" applyFill="1"/>
    <xf numFmtId="2" fontId="61" fillId="66" borderId="57" xfId="6" applyNumberFormat="1" applyFont="1" applyFill="1"/>
    <xf numFmtId="2" fontId="61" fillId="66" borderId="57" xfId="6" applyNumberFormat="1" applyFont="1" applyFill="1" applyAlignment="1">
      <alignment wrapText="1"/>
    </xf>
  </cellXfs>
  <cellStyles count="9">
    <cellStyle name="Comma" xfId="1" builtinId="3"/>
    <cellStyle name="Hyperlink" xfId="5" builtinId="8"/>
    <cellStyle name="Normal" xfId="0" builtinId="0"/>
    <cellStyle name="Normal 2" xfId="4"/>
    <cellStyle name="Normal 3" xfId="6"/>
    <cellStyle name="Normal 4" xfId="8"/>
    <cellStyle name="Obično_Poglavlje 6" xfId="3"/>
    <cellStyle name="Percent" xfId="2" builtinId="5"/>
    <cellStyle name="Percent 2" xfId="7"/>
  </cellStyles>
  <dxfs count="14">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8.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7.4322371047451236E-2"/>
          <c:y val="0.11715257169030246"/>
          <c:w val="0.84722935522048992"/>
          <c:h val="0.76551104580456586"/>
        </c:manualLayout>
      </c:layout>
      <c:lineChart>
        <c:grouping val="standard"/>
        <c:varyColors val="1"/>
        <c:ser>
          <c:idx val="0"/>
          <c:order val="0"/>
          <c:spPr>
            <a:ln w="28575" cmpd="sng">
              <a:solidFill>
                <a:schemeClr val="accent1"/>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bdp!$BA$33:$BA$112</c:f>
              <c:numCache>
                <c:formatCode>0.0%</c:formatCode>
                <c:ptCount val="80"/>
                <c:pt idx="0">
                  <c:v>8.8779335225892986E-2</c:v>
                </c:pt>
                <c:pt idx="1">
                  <c:v>9.718757838080494E-2</c:v>
                </c:pt>
                <c:pt idx="2">
                  <c:v>6.363173047932924E-2</c:v>
                </c:pt>
                <c:pt idx="3">
                  <c:v>6.4960509640197506E-2</c:v>
                </c:pt>
                <c:pt idx="4">
                  <c:v>0.10431583274776113</c:v>
                </c:pt>
                <c:pt idx="5">
                  <c:v>7.5970008895295038E-2</c:v>
                </c:pt>
                <c:pt idx="6">
                  <c:v>0.1143854369910362</c:v>
                </c:pt>
                <c:pt idx="7">
                  <c:v>7.2091380816621253E-2</c:v>
                </c:pt>
                <c:pt idx="8">
                  <c:v>9.7818472583231841E-2</c:v>
                </c:pt>
                <c:pt idx="9">
                  <c:v>0.11137915655284858</c:v>
                </c:pt>
                <c:pt idx="10">
                  <c:v>0.10288189653394841</c:v>
                </c:pt>
                <c:pt idx="11">
                  <c:v>9.4705922580977209E-2</c:v>
                </c:pt>
                <c:pt idx="12">
                  <c:v>8.1547864154306593E-2</c:v>
                </c:pt>
                <c:pt idx="13">
                  <c:v>7.7344247206460492E-2</c:v>
                </c:pt>
                <c:pt idx="14">
                  <c:v>7.1227612491428394E-2</c:v>
                </c:pt>
                <c:pt idx="15">
                  <c:v>8.7733222354710039E-2</c:v>
                </c:pt>
                <c:pt idx="16">
                  <c:v>4.775774371176511E-2</c:v>
                </c:pt>
                <c:pt idx="17">
                  <c:v>7.9900684267515842E-2</c:v>
                </c:pt>
                <c:pt idx="18">
                  <c:v>8.6711907345244033E-2</c:v>
                </c:pt>
                <c:pt idx="19">
                  <c:v>8.5643101354088813E-2</c:v>
                </c:pt>
                <c:pt idx="20">
                  <c:v>0.10682844928462165</c:v>
                </c:pt>
                <c:pt idx="21">
                  <c:v>8.7403324770880086E-2</c:v>
                </c:pt>
                <c:pt idx="22">
                  <c:v>8.0559881076091244E-2</c:v>
                </c:pt>
                <c:pt idx="23">
                  <c:v>8.9771340876027894E-2</c:v>
                </c:pt>
                <c:pt idx="24">
                  <c:v>9.8941550126059541E-2</c:v>
                </c:pt>
                <c:pt idx="25">
                  <c:v>9.9331771328713847E-2</c:v>
                </c:pt>
                <c:pt idx="26">
                  <c:v>9.2954090001972745E-2</c:v>
                </c:pt>
                <c:pt idx="27">
                  <c:v>9.4379571547580143E-2</c:v>
                </c:pt>
                <c:pt idx="28">
                  <c:v>7.9639156147552237E-2</c:v>
                </c:pt>
                <c:pt idx="29">
                  <c:v>8.7932773682497967E-2</c:v>
                </c:pt>
                <c:pt idx="30">
                  <c:v>8.3726306736120248E-2</c:v>
                </c:pt>
                <c:pt idx="31">
                  <c:v>4.5094865419363472E-2</c:v>
                </c:pt>
                <c:pt idx="32">
                  <c:v>-4.157219357964359E-2</c:v>
                </c:pt>
                <c:pt idx="33">
                  <c:v>-4.6902219578823012E-2</c:v>
                </c:pt>
                <c:pt idx="34">
                  <c:v>-6.5664220820142005E-2</c:v>
                </c:pt>
                <c:pt idx="35">
                  <c:v>-2.7382866591325161E-2</c:v>
                </c:pt>
                <c:pt idx="36">
                  <c:v>-1.3786616103113269E-2</c:v>
                </c:pt>
                <c:pt idx="37">
                  <c:v>-2.2879656915487989E-2</c:v>
                </c:pt>
                <c:pt idx="38">
                  <c:v>1.7741335794421831E-2</c:v>
                </c:pt>
                <c:pt idx="39">
                  <c:v>-6.5699466490672931E-3</c:v>
                </c:pt>
                <c:pt idx="40">
                  <c:v>-3.0423112010571352E-3</c:v>
                </c:pt>
                <c:pt idx="41">
                  <c:v>2.6166229922093276E-2</c:v>
                </c:pt>
                <c:pt idx="42">
                  <c:v>1.5022378500088474E-2</c:v>
                </c:pt>
                <c:pt idx="43">
                  <c:v>1.3686955499523146E-2</c:v>
                </c:pt>
                <c:pt idx="44">
                  <c:v>-3.1827529662166176E-3</c:v>
                </c:pt>
                <c:pt idx="45">
                  <c:v>-1.3295635630907521E-2</c:v>
                </c:pt>
                <c:pt idx="46">
                  <c:v>-5.6681897771185819E-3</c:v>
                </c:pt>
                <c:pt idx="47">
                  <c:v>-1.0010000597331814E-2</c:v>
                </c:pt>
                <c:pt idx="48">
                  <c:v>9.1036998916460554E-3</c:v>
                </c:pt>
                <c:pt idx="49">
                  <c:v>1.1790176621439441E-2</c:v>
                </c:pt>
                <c:pt idx="50">
                  <c:v>-4.0782282900790889E-3</c:v>
                </c:pt>
                <c:pt idx="51">
                  <c:v>-7.2108094706022641E-3</c:v>
                </c:pt>
                <c:pt idx="52">
                  <c:v>-1.7580345328737201E-2</c:v>
                </c:pt>
                <c:pt idx="53">
                  <c:v>-5.3083904422225325E-3</c:v>
                </c:pt>
                <c:pt idx="54">
                  <c:v>9.5891125446854186E-3</c:v>
                </c:pt>
                <c:pt idx="55">
                  <c:v>1.2757097769420467E-2</c:v>
                </c:pt>
                <c:pt idx="56">
                  <c:v>1.9891778886896194E-2</c:v>
                </c:pt>
                <c:pt idx="57">
                  <c:v>2.2232251770035072E-2</c:v>
                </c:pt>
                <c:pt idx="58">
                  <c:v>3.0889932043080437E-2</c:v>
                </c:pt>
                <c:pt idx="59">
                  <c:v>2.6722951874031287E-2</c:v>
                </c:pt>
                <c:pt idx="60">
                  <c:v>2.1075165139846641E-2</c:v>
                </c:pt>
                <c:pt idx="61">
                  <c:v>2.7228720301351039E-2</c:v>
                </c:pt>
                <c:pt idx="62">
                  <c:v>4.8649829915313747E-2</c:v>
                </c:pt>
                <c:pt idx="63">
                  <c:v>3.5177247988431359E-2</c:v>
                </c:pt>
                <c:pt idx="64">
                  <c:v>3.3332398883581416E-2</c:v>
                </c:pt>
                <c:pt idx="65">
                  <c:v>4.9778112624604409E-2</c:v>
                </c:pt>
                <c:pt idx="66">
                  <c:v>4.7255709952360947E-2</c:v>
                </c:pt>
                <c:pt idx="67">
                  <c:v>4.1695599942143335E-2</c:v>
                </c:pt>
                <c:pt idx="68">
                  <c:v>4.7288019774518464E-2</c:v>
                </c:pt>
                <c:pt idx="69">
                  <c:v>4.8092405048090647E-2</c:v>
                </c:pt>
                <c:pt idx="70">
                  <c:v>4.7805745814605283E-2</c:v>
                </c:pt>
                <c:pt idx="71">
                  <c:v>3.7240481680446358E-2</c:v>
                </c:pt>
                <c:pt idx="72">
                  <c:v>5.7028960440065335E-2</c:v>
                </c:pt>
                <c:pt idx="73">
                  <c:v>3.803886368251197E-2</c:v>
                </c:pt>
                <c:pt idx="74">
                  <c:v>4.3043634666190433E-2</c:v>
                </c:pt>
                <c:pt idx="75">
                  <c:v>4.2742276166205961E-2</c:v>
                </c:pt>
                <c:pt idx="76">
                  <c:v>2.4059701212042706E-2</c:v>
                </c:pt>
                <c:pt idx="77">
                  <c:v>-0.25416709889148581</c:v>
                </c:pt>
                <c:pt idx="78">
                  <c:v>-0.20212749789086271</c:v>
                </c:pt>
                <c:pt idx="79">
                  <c:v>-0.10070946544153458</c:v>
                </c:pt>
              </c:numCache>
            </c:numRef>
          </c:val>
          <c:smooth val="0"/>
          <c:extLst>
            <c:ext xmlns:c16="http://schemas.microsoft.com/office/drawing/2014/chart" uri="{C3380CC4-5D6E-409C-BE32-E72D297353CC}">
              <c16:uniqueId val="{00000000-06EB-42CC-9895-3995D4F34893}"/>
            </c:ext>
          </c:extLst>
        </c:ser>
        <c:ser>
          <c:idx val="1"/>
          <c:order val="1"/>
          <c:spPr>
            <a:ln w="28575" cmpd="sng">
              <a:solidFill>
                <a:schemeClr val="accent2"/>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bdp!$BB$33:$BB$112</c:f>
              <c:numCache>
                <c:formatCode>0.0%</c:formatCode>
                <c:ptCount val="80"/>
                <c:pt idx="0">
                  <c:v>8.8779335225892986E-2</c:v>
                </c:pt>
                <c:pt idx="1">
                  <c:v>9.718757838080494E-2</c:v>
                </c:pt>
                <c:pt idx="2">
                  <c:v>6.363173047932924E-2</c:v>
                </c:pt>
                <c:pt idx="3">
                  <c:v>6.4960509640197506E-2</c:v>
                </c:pt>
                <c:pt idx="4">
                  <c:v>0.10431583274776113</c:v>
                </c:pt>
                <c:pt idx="5">
                  <c:v>7.5970008895295038E-2</c:v>
                </c:pt>
                <c:pt idx="6">
                  <c:v>0.1143854369910362</c:v>
                </c:pt>
                <c:pt idx="7">
                  <c:v>7.2091380816621253E-2</c:v>
                </c:pt>
                <c:pt idx="8">
                  <c:v>9.7818472583231841E-2</c:v>
                </c:pt>
                <c:pt idx="9">
                  <c:v>0.11137915655284858</c:v>
                </c:pt>
                <c:pt idx="10">
                  <c:v>0.10288189653394841</c:v>
                </c:pt>
                <c:pt idx="11">
                  <c:v>9.4705922580977209E-2</c:v>
                </c:pt>
                <c:pt idx="12">
                  <c:v>8.1547864154306593E-2</c:v>
                </c:pt>
                <c:pt idx="13">
                  <c:v>7.7344247206460492E-2</c:v>
                </c:pt>
                <c:pt idx="14">
                  <c:v>7.1227612491428394E-2</c:v>
                </c:pt>
                <c:pt idx="15">
                  <c:v>8.7733222354710039E-2</c:v>
                </c:pt>
                <c:pt idx="16">
                  <c:v>4.775774371176511E-2</c:v>
                </c:pt>
                <c:pt idx="17">
                  <c:v>7.9900684267515842E-2</c:v>
                </c:pt>
                <c:pt idx="18">
                  <c:v>8.6711907345244033E-2</c:v>
                </c:pt>
                <c:pt idx="19">
                  <c:v>8.5643101354088813E-2</c:v>
                </c:pt>
                <c:pt idx="20">
                  <c:v>0.10682844928462165</c:v>
                </c:pt>
                <c:pt idx="21">
                  <c:v>8.7403324770880086E-2</c:v>
                </c:pt>
                <c:pt idx="22">
                  <c:v>8.0559881076091244E-2</c:v>
                </c:pt>
                <c:pt idx="23">
                  <c:v>8.9771340876027894E-2</c:v>
                </c:pt>
                <c:pt idx="24">
                  <c:v>9.8941550126059541E-2</c:v>
                </c:pt>
                <c:pt idx="25">
                  <c:v>9.9331771328713847E-2</c:v>
                </c:pt>
                <c:pt idx="26">
                  <c:v>9.2954090001972745E-2</c:v>
                </c:pt>
                <c:pt idx="27">
                  <c:v>9.4379571547580143E-2</c:v>
                </c:pt>
                <c:pt idx="28">
                  <c:v>7.9639156147552237E-2</c:v>
                </c:pt>
                <c:pt idx="29">
                  <c:v>8.7932773682497967E-2</c:v>
                </c:pt>
                <c:pt idx="30">
                  <c:v>8.3726306736120248E-2</c:v>
                </c:pt>
                <c:pt idx="31">
                  <c:v>4.5094865419363472E-2</c:v>
                </c:pt>
                <c:pt idx="32">
                  <c:v>-4.157219357964359E-2</c:v>
                </c:pt>
                <c:pt idx="33">
                  <c:v>-4.6902219578823012E-2</c:v>
                </c:pt>
                <c:pt idx="34">
                  <c:v>-6.5664220820142005E-2</c:v>
                </c:pt>
                <c:pt idx="35">
                  <c:v>-2.7382866591325161E-2</c:v>
                </c:pt>
                <c:pt idx="36">
                  <c:v>-1.3786616103113269E-2</c:v>
                </c:pt>
                <c:pt idx="37">
                  <c:v>-2.2879656915487989E-2</c:v>
                </c:pt>
                <c:pt idx="38">
                  <c:v>1.7741335794421831E-2</c:v>
                </c:pt>
                <c:pt idx="39">
                  <c:v>-6.5699466490672931E-3</c:v>
                </c:pt>
                <c:pt idx="40">
                  <c:v>-3.0423112010571352E-3</c:v>
                </c:pt>
                <c:pt idx="41">
                  <c:v>2.6166229922093276E-2</c:v>
                </c:pt>
                <c:pt idx="42">
                  <c:v>1.5022378500088474E-2</c:v>
                </c:pt>
                <c:pt idx="43">
                  <c:v>1.3686955499523146E-2</c:v>
                </c:pt>
                <c:pt idx="44">
                  <c:v>-3.1827529662166176E-3</c:v>
                </c:pt>
                <c:pt idx="45">
                  <c:v>-1.3295635630907521E-2</c:v>
                </c:pt>
                <c:pt idx="46">
                  <c:v>-5.6681897771185819E-3</c:v>
                </c:pt>
                <c:pt idx="47">
                  <c:v>-1.0010000597331814E-2</c:v>
                </c:pt>
                <c:pt idx="48">
                  <c:v>9.1036998916460554E-3</c:v>
                </c:pt>
                <c:pt idx="49">
                  <c:v>1.1790176621439441E-2</c:v>
                </c:pt>
                <c:pt idx="50">
                  <c:v>-4.0782282900790889E-3</c:v>
                </c:pt>
                <c:pt idx="51">
                  <c:v>-7.2108094706022641E-3</c:v>
                </c:pt>
                <c:pt idx="52">
                  <c:v>-1.7580345328737201E-2</c:v>
                </c:pt>
                <c:pt idx="53">
                  <c:v>-5.3083904422225325E-3</c:v>
                </c:pt>
                <c:pt idx="54">
                  <c:v>9.5891125446854186E-3</c:v>
                </c:pt>
                <c:pt idx="55">
                  <c:v>1.2757097769420467E-2</c:v>
                </c:pt>
                <c:pt idx="56">
                  <c:v>1.9891778886896194E-2</c:v>
                </c:pt>
                <c:pt idx="57">
                  <c:v>2.2232251770035072E-2</c:v>
                </c:pt>
                <c:pt idx="58">
                  <c:v>3.0889932043080437E-2</c:v>
                </c:pt>
                <c:pt idx="59">
                  <c:v>2.6722951874031287E-2</c:v>
                </c:pt>
                <c:pt idx="60">
                  <c:v>2.1075165139846641E-2</c:v>
                </c:pt>
                <c:pt idx="61">
                  <c:v>2.7228720301351039E-2</c:v>
                </c:pt>
                <c:pt idx="62">
                  <c:v>4.8649829915313747E-2</c:v>
                </c:pt>
                <c:pt idx="63">
                  <c:v>3.5177247988431359E-2</c:v>
                </c:pt>
                <c:pt idx="64">
                  <c:v>3.3332398883581416E-2</c:v>
                </c:pt>
                <c:pt idx="65">
                  <c:v>4.9778112624604409E-2</c:v>
                </c:pt>
                <c:pt idx="66">
                  <c:v>4.7255709952360947E-2</c:v>
                </c:pt>
                <c:pt idx="67">
                  <c:v>4.1695599942143335E-2</c:v>
                </c:pt>
                <c:pt idx="68">
                  <c:v>4.7288019774518464E-2</c:v>
                </c:pt>
                <c:pt idx="69">
                  <c:v>4.8092405048090647E-2</c:v>
                </c:pt>
                <c:pt idx="70">
                  <c:v>4.7805745814605283E-2</c:v>
                </c:pt>
                <c:pt idx="71">
                  <c:v>3.7240481680446358E-2</c:v>
                </c:pt>
                <c:pt idx="72">
                  <c:v>5.7028960440065335E-2</c:v>
                </c:pt>
                <c:pt idx="73">
                  <c:v>3.803886368251197E-2</c:v>
                </c:pt>
                <c:pt idx="74">
                  <c:v>4.3043634666190433E-2</c:v>
                </c:pt>
                <c:pt idx="75">
                  <c:v>4.2742276166205961E-2</c:v>
                </c:pt>
                <c:pt idx="76">
                  <c:v>2.4059701212042706E-2</c:v>
                </c:pt>
                <c:pt idx="77">
                  <c:v>-0.25416709889148581</c:v>
                </c:pt>
                <c:pt idx="78">
                  <c:v>-0.14814598053981143</c:v>
                </c:pt>
                <c:pt idx="79">
                  <c:v>-6.0632072183759878E-2</c:v>
                </c:pt>
              </c:numCache>
            </c:numRef>
          </c:val>
          <c:smooth val="0"/>
          <c:extLst>
            <c:ext xmlns:c16="http://schemas.microsoft.com/office/drawing/2014/chart" uri="{C3380CC4-5D6E-409C-BE32-E72D297353CC}">
              <c16:uniqueId val="{00000001-06EB-42CC-9895-3995D4F34893}"/>
            </c:ext>
          </c:extLst>
        </c:ser>
        <c:ser>
          <c:idx val="2"/>
          <c:order val="2"/>
          <c:spPr>
            <a:ln w="28575" cmpd="sng">
              <a:solidFill>
                <a:schemeClr val="accent3"/>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bdp!$BC$33:$BC$112</c:f>
              <c:numCache>
                <c:formatCode>0.0%</c:formatCode>
                <c:ptCount val="80"/>
                <c:pt idx="0">
                  <c:v>8.8779335225892986E-2</c:v>
                </c:pt>
                <c:pt idx="1">
                  <c:v>9.718757838080494E-2</c:v>
                </c:pt>
                <c:pt idx="2">
                  <c:v>6.363173047932924E-2</c:v>
                </c:pt>
                <c:pt idx="3">
                  <c:v>6.4960509640197506E-2</c:v>
                </c:pt>
                <c:pt idx="4">
                  <c:v>0.10431583274776113</c:v>
                </c:pt>
                <c:pt idx="5">
                  <c:v>7.5970008895295038E-2</c:v>
                </c:pt>
                <c:pt idx="6">
                  <c:v>0.1143854369910362</c:v>
                </c:pt>
                <c:pt idx="7">
                  <c:v>7.2091380816621253E-2</c:v>
                </c:pt>
                <c:pt idx="8">
                  <c:v>9.7818472583231841E-2</c:v>
                </c:pt>
                <c:pt idx="9">
                  <c:v>0.11137915655284858</c:v>
                </c:pt>
                <c:pt idx="10">
                  <c:v>0.10288189653394841</c:v>
                </c:pt>
                <c:pt idx="11">
                  <c:v>9.4705922580977209E-2</c:v>
                </c:pt>
                <c:pt idx="12">
                  <c:v>8.1547864154306593E-2</c:v>
                </c:pt>
                <c:pt idx="13">
                  <c:v>7.7344247206460492E-2</c:v>
                </c:pt>
                <c:pt idx="14">
                  <c:v>7.1227612491428394E-2</c:v>
                </c:pt>
                <c:pt idx="15">
                  <c:v>8.7733222354710039E-2</c:v>
                </c:pt>
                <c:pt idx="16">
                  <c:v>4.775774371176511E-2</c:v>
                </c:pt>
                <c:pt idx="17">
                  <c:v>7.9900684267515842E-2</c:v>
                </c:pt>
                <c:pt idx="18">
                  <c:v>8.6711907345244033E-2</c:v>
                </c:pt>
                <c:pt idx="19">
                  <c:v>8.5643101354088813E-2</c:v>
                </c:pt>
                <c:pt idx="20">
                  <c:v>0.10682844928462165</c:v>
                </c:pt>
                <c:pt idx="21">
                  <c:v>8.7403324770880086E-2</c:v>
                </c:pt>
                <c:pt idx="22">
                  <c:v>8.0559881076091244E-2</c:v>
                </c:pt>
                <c:pt idx="23">
                  <c:v>8.9771340876027894E-2</c:v>
                </c:pt>
                <c:pt idx="24">
                  <c:v>9.8941550126059541E-2</c:v>
                </c:pt>
                <c:pt idx="25">
                  <c:v>9.9331771328713847E-2</c:v>
                </c:pt>
                <c:pt idx="26">
                  <c:v>9.2954090001972745E-2</c:v>
                </c:pt>
                <c:pt idx="27">
                  <c:v>9.4379571547580143E-2</c:v>
                </c:pt>
                <c:pt idx="28">
                  <c:v>7.9639156147552237E-2</c:v>
                </c:pt>
                <c:pt idx="29">
                  <c:v>8.7932773682497967E-2</c:v>
                </c:pt>
                <c:pt idx="30">
                  <c:v>8.3726306736120248E-2</c:v>
                </c:pt>
                <c:pt idx="31">
                  <c:v>4.5094865419363472E-2</c:v>
                </c:pt>
                <c:pt idx="32">
                  <c:v>-4.157219357964359E-2</c:v>
                </c:pt>
                <c:pt idx="33">
                  <c:v>-4.6902219578823012E-2</c:v>
                </c:pt>
                <c:pt idx="34">
                  <c:v>-6.5664220820142005E-2</c:v>
                </c:pt>
                <c:pt idx="35">
                  <c:v>-2.7382866591325161E-2</c:v>
                </c:pt>
                <c:pt idx="36">
                  <c:v>-1.3786616103113269E-2</c:v>
                </c:pt>
                <c:pt idx="37">
                  <c:v>-2.2879656915487989E-2</c:v>
                </c:pt>
                <c:pt idx="38">
                  <c:v>1.7741335794421831E-2</c:v>
                </c:pt>
                <c:pt idx="39">
                  <c:v>-6.5699466490672931E-3</c:v>
                </c:pt>
                <c:pt idx="40">
                  <c:v>-3.0423112010571352E-3</c:v>
                </c:pt>
                <c:pt idx="41">
                  <c:v>2.6166229922093276E-2</c:v>
                </c:pt>
                <c:pt idx="42">
                  <c:v>1.5022378500088474E-2</c:v>
                </c:pt>
                <c:pt idx="43">
                  <c:v>1.3686955499523146E-2</c:v>
                </c:pt>
                <c:pt idx="44">
                  <c:v>-3.1827529662166176E-3</c:v>
                </c:pt>
                <c:pt idx="45">
                  <c:v>-1.3295635630907521E-2</c:v>
                </c:pt>
                <c:pt idx="46">
                  <c:v>-5.6681897771185819E-3</c:v>
                </c:pt>
                <c:pt idx="47">
                  <c:v>-1.0010000597331814E-2</c:v>
                </c:pt>
                <c:pt idx="48">
                  <c:v>9.1036998916460554E-3</c:v>
                </c:pt>
                <c:pt idx="49">
                  <c:v>1.1790176621439441E-2</c:v>
                </c:pt>
                <c:pt idx="50">
                  <c:v>-4.0782282900790889E-3</c:v>
                </c:pt>
                <c:pt idx="51">
                  <c:v>-7.2108094706022641E-3</c:v>
                </c:pt>
                <c:pt idx="52">
                  <c:v>-1.7580345328737201E-2</c:v>
                </c:pt>
                <c:pt idx="53">
                  <c:v>-5.3083904422225325E-3</c:v>
                </c:pt>
                <c:pt idx="54">
                  <c:v>9.5891125446854186E-3</c:v>
                </c:pt>
                <c:pt idx="55">
                  <c:v>1.2757097769420467E-2</c:v>
                </c:pt>
                <c:pt idx="56">
                  <c:v>1.9891778886896194E-2</c:v>
                </c:pt>
                <c:pt idx="57">
                  <c:v>2.2232251770035072E-2</c:v>
                </c:pt>
                <c:pt idx="58">
                  <c:v>3.0889932043080437E-2</c:v>
                </c:pt>
                <c:pt idx="59">
                  <c:v>2.6722951874031287E-2</c:v>
                </c:pt>
                <c:pt idx="60">
                  <c:v>2.1075165139846641E-2</c:v>
                </c:pt>
                <c:pt idx="61">
                  <c:v>2.7228720301351039E-2</c:v>
                </c:pt>
                <c:pt idx="62">
                  <c:v>4.8649829915313747E-2</c:v>
                </c:pt>
                <c:pt idx="63">
                  <c:v>3.5177247988431359E-2</c:v>
                </c:pt>
                <c:pt idx="64">
                  <c:v>3.3332398883581416E-2</c:v>
                </c:pt>
                <c:pt idx="65">
                  <c:v>4.9778112624604409E-2</c:v>
                </c:pt>
                <c:pt idx="66">
                  <c:v>4.7255709952360947E-2</c:v>
                </c:pt>
                <c:pt idx="67">
                  <c:v>4.1695599942143335E-2</c:v>
                </c:pt>
                <c:pt idx="68">
                  <c:v>4.7288019774518464E-2</c:v>
                </c:pt>
                <c:pt idx="69">
                  <c:v>4.8092405048090647E-2</c:v>
                </c:pt>
                <c:pt idx="70">
                  <c:v>4.7805745814605283E-2</c:v>
                </c:pt>
                <c:pt idx="71">
                  <c:v>3.7240481680446358E-2</c:v>
                </c:pt>
                <c:pt idx="72">
                  <c:v>5.7028960440065335E-2</c:v>
                </c:pt>
                <c:pt idx="73">
                  <c:v>3.803886368251197E-2</c:v>
                </c:pt>
                <c:pt idx="74">
                  <c:v>4.3043634666190433E-2</c:v>
                </c:pt>
                <c:pt idx="75">
                  <c:v>4.2742276166205961E-2</c:v>
                </c:pt>
                <c:pt idx="76">
                  <c:v>2.4059701212042706E-2</c:v>
                </c:pt>
                <c:pt idx="77">
                  <c:v>-0.25416709889148581</c:v>
                </c:pt>
                <c:pt idx="78">
                  <c:v>-8.6062552726772656E-2</c:v>
                </c:pt>
                <c:pt idx="79">
                  <c:v>-2.0554678925985614E-2</c:v>
                </c:pt>
              </c:numCache>
            </c:numRef>
          </c:val>
          <c:smooth val="0"/>
          <c:extLst>
            <c:ext xmlns:c16="http://schemas.microsoft.com/office/drawing/2014/chart" uri="{C3380CC4-5D6E-409C-BE32-E72D297353CC}">
              <c16:uniqueId val="{00000002-06EB-42CC-9895-3995D4F34893}"/>
            </c:ext>
          </c:extLst>
        </c:ser>
        <c:dLbls>
          <c:showLegendKey val="0"/>
          <c:showVal val="0"/>
          <c:showCatName val="0"/>
          <c:showSerName val="0"/>
          <c:showPercent val="0"/>
          <c:showBubbleSize val="0"/>
        </c:dLbls>
        <c:smooth val="0"/>
        <c:axId val="361237207"/>
        <c:axId val="1394162263"/>
      </c:lineChart>
      <c:dateAx>
        <c:axId val="361237207"/>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394162263"/>
        <c:crosses val="autoZero"/>
        <c:auto val="1"/>
        <c:lblOffset val="100"/>
        <c:baseTimeUnit val="months"/>
      </c:dateAx>
      <c:valAx>
        <c:axId val="1394162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361237207"/>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7.4322371047451236E-2"/>
          <c:y val="0.11715257169030246"/>
          <c:w val="0.84722935522048992"/>
          <c:h val="0.76551104580456586"/>
        </c:manualLayout>
      </c:layout>
      <c:lineChart>
        <c:grouping val="standard"/>
        <c:varyColors val="1"/>
        <c:ser>
          <c:idx val="0"/>
          <c:order val="0"/>
          <c:spPr>
            <a:ln w="28575" cmpd="sng">
              <a:solidFill>
                <a:schemeClr val="accent1"/>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bdp!$BF$36:$BF$112</c:f>
              <c:numCache>
                <c:formatCode>0.0%</c:formatCode>
                <c:ptCount val="77"/>
                <c:pt idx="0">
                  <c:v>7.7958388337161955E-2</c:v>
                </c:pt>
                <c:pt idx="1">
                  <c:v>8.1908935128713001E-2</c:v>
                </c:pt>
                <c:pt idx="2">
                  <c:v>7.6734646206438439E-2</c:v>
                </c:pt>
                <c:pt idx="3">
                  <c:v>9.0289450096260104E-2</c:v>
                </c:pt>
                <c:pt idx="4">
                  <c:v>9.1702375862111607E-2</c:v>
                </c:pt>
                <c:pt idx="5">
                  <c:v>9.0399287708491372E-2</c:v>
                </c:pt>
                <c:pt idx="6">
                  <c:v>9.9351030440706589E-2</c:v>
                </c:pt>
                <c:pt idx="7">
                  <c:v>9.6589477921936506E-2</c:v>
                </c:pt>
                <c:pt idx="8">
                  <c:v>0.10179779762983832</c:v>
                </c:pt>
                <c:pt idx="9">
                  <c:v>9.7686976615067866E-2</c:v>
                </c:pt>
                <c:pt idx="10">
                  <c:v>8.9091911802808399E-2</c:v>
                </c:pt>
                <c:pt idx="11">
                  <c:v>8.0623955834734362E-2</c:v>
                </c:pt>
                <c:pt idx="12">
                  <c:v>7.9203737132677254E-2</c:v>
                </c:pt>
                <c:pt idx="13">
                  <c:v>7.1014533794852452E-2</c:v>
                </c:pt>
                <c:pt idx="14">
                  <c:v>7.179828268628019E-2</c:v>
                </c:pt>
                <c:pt idx="15">
                  <c:v>7.6067979164621491E-2</c:v>
                </c:pt>
                <c:pt idx="16">
                  <c:v>7.5782100449045098E-2</c:v>
                </c:pt>
                <c:pt idx="17">
                  <c:v>8.9556502890619782E-2</c:v>
                </c:pt>
                <c:pt idx="18">
                  <c:v>9.1336885130768097E-2</c:v>
                </c:pt>
                <c:pt idx="19">
                  <c:v>8.9516494925242496E-2</c:v>
                </c:pt>
                <c:pt idx="20">
                  <c:v>9.0476121686037025E-2</c:v>
                </c:pt>
                <c:pt idx="21">
                  <c:v>8.8948698495084022E-2</c:v>
                </c:pt>
                <c:pt idx="22">
                  <c:v>9.2033499248868056E-2</c:v>
                </c:pt>
                <c:pt idx="23">
                  <c:v>9.5228138142128049E-2</c:v>
                </c:pt>
                <c:pt idx="24">
                  <c:v>9.6271448173579133E-2</c:v>
                </c:pt>
                <c:pt idx="25">
                  <c:v>9.1613859438363532E-2</c:v>
                </c:pt>
                <c:pt idx="26">
                  <c:v>8.8798510159006083E-2</c:v>
                </c:pt>
                <c:pt idx="27">
                  <c:v>8.634665324072599E-2</c:v>
                </c:pt>
                <c:pt idx="28">
                  <c:v>7.4177289374123712E-2</c:v>
                </c:pt>
                <c:pt idx="29">
                  <c:v>4.4982879385924157E-2</c:v>
                </c:pt>
                <c:pt idx="30">
                  <c:v>1.0451686486768974E-2</c:v>
                </c:pt>
                <c:pt idx="31">
                  <c:v>-2.9162913773081667E-2</c:v>
                </c:pt>
                <c:pt idx="32">
                  <c:v>-4.6042078885172311E-2</c:v>
                </c:pt>
                <c:pt idx="33">
                  <c:v>-3.9926593038276614E-2</c:v>
                </c:pt>
                <c:pt idx="34">
                  <c:v>-3.388516045283485E-2</c:v>
                </c:pt>
                <c:pt idx="35">
                  <c:v>-1.1168871396634361E-2</c:v>
                </c:pt>
                <c:pt idx="36">
                  <c:v>-5.8850103520974306E-3</c:v>
                </c:pt>
                <c:pt idx="37">
                  <c:v>-3.4136308613562649E-3</c:v>
                </c:pt>
                <c:pt idx="38">
                  <c:v>8.999975542346661E-3</c:v>
                </c:pt>
                <c:pt idx="39">
                  <c:v>8.2992698516919372E-3</c:v>
                </c:pt>
                <c:pt idx="40">
                  <c:v>1.3352544431709967E-2</c:v>
                </c:pt>
                <c:pt idx="41">
                  <c:v>1.3331952193031071E-2</c:v>
                </c:pt>
                <c:pt idx="42">
                  <c:v>3.3511502131677862E-3</c:v>
                </c:pt>
                <c:pt idx="43">
                  <c:v>-2.2878090980018584E-3</c:v>
                </c:pt>
                <c:pt idx="44">
                  <c:v>-8.1190562111931319E-3</c:v>
                </c:pt>
                <c:pt idx="45">
                  <c:v>-5.3698097156094082E-3</c:v>
                </c:pt>
                <c:pt idx="46">
                  <c:v>9.4865803945642924E-4</c:v>
                </c:pt>
                <c:pt idx="47">
                  <c:v>1.39448134069875E-3</c:v>
                </c:pt>
                <c:pt idx="48">
                  <c:v>2.1168783895837429E-3</c:v>
                </c:pt>
                <c:pt idx="49">
                  <c:v>-3.9343476711708458E-3</c:v>
                </c:pt>
                <c:pt idx="50">
                  <c:v>-8.2227723558291332E-3</c:v>
                </c:pt>
                <c:pt idx="51">
                  <c:v>-4.504356617981764E-3</c:v>
                </c:pt>
                <c:pt idx="52">
                  <c:v>4.0370279146073607E-4</c:v>
                </c:pt>
                <c:pt idx="53">
                  <c:v>8.8769550226943661E-3</c:v>
                </c:pt>
                <c:pt idx="54">
                  <c:v>1.5898905730781232E-2</c:v>
                </c:pt>
                <c:pt idx="55">
                  <c:v>2.1766924944975674E-2</c:v>
                </c:pt>
                <c:pt idx="56">
                  <c:v>2.5210454280067296E-2</c:v>
                </c:pt>
                <c:pt idx="57">
                  <c:v>2.5455150623062917E-2</c:v>
                </c:pt>
                <c:pt idx="58">
                  <c:v>2.6715578753453872E-2</c:v>
                </c:pt>
                <c:pt idx="59">
                  <c:v>3.1700608424154897E-2</c:v>
                </c:pt>
                <c:pt idx="60">
                  <c:v>3.377309098452641E-2</c:v>
                </c:pt>
                <c:pt idx="61">
                  <c:v>3.6480104103571831E-2</c:v>
                </c:pt>
                <c:pt idx="62">
                  <c:v>4.2189545905006565E-2</c:v>
                </c:pt>
                <c:pt idx="63">
                  <c:v>4.1879492997376921E-2</c:v>
                </c:pt>
                <c:pt idx="64">
                  <c:v>4.3447693361095219E-2</c:v>
                </c:pt>
                <c:pt idx="65">
                  <c:v>4.6514161020801748E-2</c:v>
                </c:pt>
                <c:pt idx="66">
                  <c:v>4.6119416454468265E-2</c:v>
                </c:pt>
                <c:pt idx="67">
                  <c:v>4.6290650153952173E-2</c:v>
                </c:pt>
                <c:pt idx="68">
                  <c:v>4.5136112244087201E-2</c:v>
                </c:pt>
                <c:pt idx="69">
                  <c:v>4.7351227768216431E-2</c:v>
                </c:pt>
                <c:pt idx="70">
                  <c:v>4.4762870594507342E-2</c:v>
                </c:pt>
                <c:pt idx="71">
                  <c:v>4.3444401115532605E-2</c:v>
                </c:pt>
                <c:pt idx="72">
                  <c:v>4.4748295481397138E-2</c:v>
                </c:pt>
                <c:pt idx="73">
                  <c:v>3.7407013065001715E-2</c:v>
                </c:pt>
                <c:pt idx="74">
                  <c:v>-3.7587124190491705E-2</c:v>
                </c:pt>
                <c:pt idx="75">
                  <c:v>-0.1065297390947435</c:v>
                </c:pt>
                <c:pt idx="76">
                  <c:v>-0.1403850476871884</c:v>
                </c:pt>
              </c:numCache>
            </c:numRef>
          </c:val>
          <c:smooth val="0"/>
          <c:extLst>
            <c:ext xmlns:c16="http://schemas.microsoft.com/office/drawing/2014/chart" uri="{C3380CC4-5D6E-409C-BE32-E72D297353CC}">
              <c16:uniqueId val="{00000000-E832-4159-904A-E4CE32D5A8F2}"/>
            </c:ext>
          </c:extLst>
        </c:ser>
        <c:ser>
          <c:idx val="1"/>
          <c:order val="1"/>
          <c:spPr>
            <a:ln w="28575" cmpd="sng">
              <a:solidFill>
                <a:schemeClr val="accent2"/>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bdp!$BG$36:$BG$112</c:f>
              <c:numCache>
                <c:formatCode>0.0%</c:formatCode>
                <c:ptCount val="77"/>
                <c:pt idx="0">
                  <c:v>7.7958388337161955E-2</c:v>
                </c:pt>
                <c:pt idx="1">
                  <c:v>8.1908935128713001E-2</c:v>
                </c:pt>
                <c:pt idx="2">
                  <c:v>7.6734646206438439E-2</c:v>
                </c:pt>
                <c:pt idx="3">
                  <c:v>9.0289450096260104E-2</c:v>
                </c:pt>
                <c:pt idx="4">
                  <c:v>9.1702375862111607E-2</c:v>
                </c:pt>
                <c:pt idx="5">
                  <c:v>9.0399287708491372E-2</c:v>
                </c:pt>
                <c:pt idx="6">
                  <c:v>9.9351030440706589E-2</c:v>
                </c:pt>
                <c:pt idx="7">
                  <c:v>9.6589477921936506E-2</c:v>
                </c:pt>
                <c:pt idx="8">
                  <c:v>0.10179779762983832</c:v>
                </c:pt>
                <c:pt idx="9">
                  <c:v>9.7686976615067866E-2</c:v>
                </c:pt>
                <c:pt idx="10">
                  <c:v>8.9091911802808399E-2</c:v>
                </c:pt>
                <c:pt idx="11">
                  <c:v>8.0623955834734362E-2</c:v>
                </c:pt>
                <c:pt idx="12">
                  <c:v>7.9203737132677254E-2</c:v>
                </c:pt>
                <c:pt idx="13">
                  <c:v>7.1014533794852452E-2</c:v>
                </c:pt>
                <c:pt idx="14">
                  <c:v>7.179828268628019E-2</c:v>
                </c:pt>
                <c:pt idx="15">
                  <c:v>7.6067979164621491E-2</c:v>
                </c:pt>
                <c:pt idx="16">
                  <c:v>7.5782100449045098E-2</c:v>
                </c:pt>
                <c:pt idx="17">
                  <c:v>8.9556502890619782E-2</c:v>
                </c:pt>
                <c:pt idx="18">
                  <c:v>9.1336885130768097E-2</c:v>
                </c:pt>
                <c:pt idx="19">
                  <c:v>8.9516494925242496E-2</c:v>
                </c:pt>
                <c:pt idx="20">
                  <c:v>9.0476121686037025E-2</c:v>
                </c:pt>
                <c:pt idx="21">
                  <c:v>8.8948698495084022E-2</c:v>
                </c:pt>
                <c:pt idx="22">
                  <c:v>9.2033499248868056E-2</c:v>
                </c:pt>
                <c:pt idx="23">
                  <c:v>9.5228138142128049E-2</c:v>
                </c:pt>
                <c:pt idx="24">
                  <c:v>9.6271448173579133E-2</c:v>
                </c:pt>
                <c:pt idx="25">
                  <c:v>9.1613859438363532E-2</c:v>
                </c:pt>
                <c:pt idx="26">
                  <c:v>8.8798510159006083E-2</c:v>
                </c:pt>
                <c:pt idx="27">
                  <c:v>8.634665324072599E-2</c:v>
                </c:pt>
                <c:pt idx="28">
                  <c:v>7.4177289374123712E-2</c:v>
                </c:pt>
                <c:pt idx="29">
                  <c:v>4.4982879385924157E-2</c:v>
                </c:pt>
                <c:pt idx="30">
                  <c:v>1.0451686486768974E-2</c:v>
                </c:pt>
                <c:pt idx="31">
                  <c:v>-2.9162913773081667E-2</c:v>
                </c:pt>
                <c:pt idx="32">
                  <c:v>-4.6042078885172311E-2</c:v>
                </c:pt>
                <c:pt idx="33">
                  <c:v>-3.9926593038276614E-2</c:v>
                </c:pt>
                <c:pt idx="34">
                  <c:v>-3.388516045283485E-2</c:v>
                </c:pt>
                <c:pt idx="35">
                  <c:v>-1.1168871396634361E-2</c:v>
                </c:pt>
                <c:pt idx="36">
                  <c:v>-5.8850103520974306E-3</c:v>
                </c:pt>
                <c:pt idx="37">
                  <c:v>-3.4136308613562649E-3</c:v>
                </c:pt>
                <c:pt idx="38">
                  <c:v>8.999975542346661E-3</c:v>
                </c:pt>
                <c:pt idx="39">
                  <c:v>8.2992698516919372E-3</c:v>
                </c:pt>
                <c:pt idx="40">
                  <c:v>1.3352544431709967E-2</c:v>
                </c:pt>
                <c:pt idx="41">
                  <c:v>1.3331952193031071E-2</c:v>
                </c:pt>
                <c:pt idx="42">
                  <c:v>3.3511502131677862E-3</c:v>
                </c:pt>
                <c:pt idx="43">
                  <c:v>-2.2878090980018584E-3</c:v>
                </c:pt>
                <c:pt idx="44">
                  <c:v>-8.1190562111931319E-3</c:v>
                </c:pt>
                <c:pt idx="45">
                  <c:v>-5.3698097156094082E-3</c:v>
                </c:pt>
                <c:pt idx="46">
                  <c:v>9.4865803945642924E-4</c:v>
                </c:pt>
                <c:pt idx="47">
                  <c:v>1.39448134069875E-3</c:v>
                </c:pt>
                <c:pt idx="48">
                  <c:v>2.1168783895837429E-3</c:v>
                </c:pt>
                <c:pt idx="49">
                  <c:v>-3.9343476711708458E-3</c:v>
                </c:pt>
                <c:pt idx="50">
                  <c:v>-8.2227723558291332E-3</c:v>
                </c:pt>
                <c:pt idx="51">
                  <c:v>-4.504356617981764E-3</c:v>
                </c:pt>
                <c:pt idx="52">
                  <c:v>4.0370279146073607E-4</c:v>
                </c:pt>
                <c:pt idx="53">
                  <c:v>8.8769550226943661E-3</c:v>
                </c:pt>
                <c:pt idx="54">
                  <c:v>1.5898905730781232E-2</c:v>
                </c:pt>
                <c:pt idx="55">
                  <c:v>2.1766924944975674E-2</c:v>
                </c:pt>
                <c:pt idx="56">
                  <c:v>2.5210454280067296E-2</c:v>
                </c:pt>
                <c:pt idx="57">
                  <c:v>2.5455150623062917E-2</c:v>
                </c:pt>
                <c:pt idx="58">
                  <c:v>2.6715578753453872E-2</c:v>
                </c:pt>
                <c:pt idx="59">
                  <c:v>3.1700608424154897E-2</c:v>
                </c:pt>
                <c:pt idx="60">
                  <c:v>3.377309098452641E-2</c:v>
                </c:pt>
                <c:pt idx="61">
                  <c:v>3.6480104103571831E-2</c:v>
                </c:pt>
                <c:pt idx="62">
                  <c:v>4.2189545905006565E-2</c:v>
                </c:pt>
                <c:pt idx="63">
                  <c:v>4.1879492997376921E-2</c:v>
                </c:pt>
                <c:pt idx="64">
                  <c:v>4.3447693361095219E-2</c:v>
                </c:pt>
                <c:pt idx="65">
                  <c:v>4.6514161020801748E-2</c:v>
                </c:pt>
                <c:pt idx="66">
                  <c:v>4.6119416454468265E-2</c:v>
                </c:pt>
                <c:pt idx="67">
                  <c:v>4.6290650153952173E-2</c:v>
                </c:pt>
                <c:pt idx="68">
                  <c:v>4.5136112244087201E-2</c:v>
                </c:pt>
                <c:pt idx="69">
                  <c:v>4.7351227768216431E-2</c:v>
                </c:pt>
                <c:pt idx="70">
                  <c:v>4.4762870594507342E-2</c:v>
                </c:pt>
                <c:pt idx="71">
                  <c:v>4.3444401115532605E-2</c:v>
                </c:pt>
                <c:pt idx="72">
                  <c:v>4.4748295481397138E-2</c:v>
                </c:pt>
                <c:pt idx="73">
                  <c:v>3.7407013065001715E-2</c:v>
                </c:pt>
                <c:pt idx="74">
                  <c:v>-3.7587124190491705E-2</c:v>
                </c:pt>
                <c:pt idx="75">
                  <c:v>-9.114117730707505E-2</c:v>
                </c:pt>
                <c:pt idx="76">
                  <c:v>-0.11527211660713677</c:v>
                </c:pt>
              </c:numCache>
            </c:numRef>
          </c:val>
          <c:smooth val="0"/>
          <c:extLst>
            <c:ext xmlns:c16="http://schemas.microsoft.com/office/drawing/2014/chart" uri="{C3380CC4-5D6E-409C-BE32-E72D297353CC}">
              <c16:uniqueId val="{00000001-E832-4159-904A-E4CE32D5A8F2}"/>
            </c:ext>
          </c:extLst>
        </c:ser>
        <c:ser>
          <c:idx val="2"/>
          <c:order val="2"/>
          <c:spPr>
            <a:ln w="28575" cmpd="sng">
              <a:solidFill>
                <a:schemeClr val="accent3"/>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bdp!$BH$36:$BH$112</c:f>
              <c:numCache>
                <c:formatCode>0.0%</c:formatCode>
                <c:ptCount val="77"/>
                <c:pt idx="0">
                  <c:v>7.7958388337161955E-2</c:v>
                </c:pt>
                <c:pt idx="1">
                  <c:v>8.1908935128713001E-2</c:v>
                </c:pt>
                <c:pt idx="2">
                  <c:v>7.6734646206438439E-2</c:v>
                </c:pt>
                <c:pt idx="3">
                  <c:v>9.0289450096260104E-2</c:v>
                </c:pt>
                <c:pt idx="4">
                  <c:v>9.1702375862111607E-2</c:v>
                </c:pt>
                <c:pt idx="5">
                  <c:v>9.0399287708491372E-2</c:v>
                </c:pt>
                <c:pt idx="6">
                  <c:v>9.9351030440706589E-2</c:v>
                </c:pt>
                <c:pt idx="7">
                  <c:v>9.6589477921936506E-2</c:v>
                </c:pt>
                <c:pt idx="8">
                  <c:v>0.10179779762983832</c:v>
                </c:pt>
                <c:pt idx="9">
                  <c:v>9.7686976615067866E-2</c:v>
                </c:pt>
                <c:pt idx="10">
                  <c:v>8.9091911802808399E-2</c:v>
                </c:pt>
                <c:pt idx="11">
                  <c:v>8.0623955834734362E-2</c:v>
                </c:pt>
                <c:pt idx="12">
                  <c:v>7.9203737132677254E-2</c:v>
                </c:pt>
                <c:pt idx="13">
                  <c:v>7.1014533794852452E-2</c:v>
                </c:pt>
                <c:pt idx="14">
                  <c:v>7.179828268628019E-2</c:v>
                </c:pt>
                <c:pt idx="15">
                  <c:v>7.6067979164621491E-2</c:v>
                </c:pt>
                <c:pt idx="16">
                  <c:v>7.5782100449045098E-2</c:v>
                </c:pt>
                <c:pt idx="17">
                  <c:v>8.9556502890619782E-2</c:v>
                </c:pt>
                <c:pt idx="18">
                  <c:v>9.1336885130768097E-2</c:v>
                </c:pt>
                <c:pt idx="19">
                  <c:v>8.9516494925242496E-2</c:v>
                </c:pt>
                <c:pt idx="20">
                  <c:v>9.0476121686037025E-2</c:v>
                </c:pt>
                <c:pt idx="21">
                  <c:v>8.8948698495084022E-2</c:v>
                </c:pt>
                <c:pt idx="22">
                  <c:v>9.2033499248868056E-2</c:v>
                </c:pt>
                <c:pt idx="23">
                  <c:v>9.5228138142128049E-2</c:v>
                </c:pt>
                <c:pt idx="24">
                  <c:v>9.6271448173579133E-2</c:v>
                </c:pt>
                <c:pt idx="25">
                  <c:v>9.1613859438363532E-2</c:v>
                </c:pt>
                <c:pt idx="26">
                  <c:v>8.8798510159006083E-2</c:v>
                </c:pt>
                <c:pt idx="27">
                  <c:v>8.634665324072599E-2</c:v>
                </c:pt>
                <c:pt idx="28">
                  <c:v>7.4177289374123712E-2</c:v>
                </c:pt>
                <c:pt idx="29">
                  <c:v>4.4982879385924157E-2</c:v>
                </c:pt>
                <c:pt idx="30">
                  <c:v>1.0451686486768974E-2</c:v>
                </c:pt>
                <c:pt idx="31">
                  <c:v>-2.9162913773081667E-2</c:v>
                </c:pt>
                <c:pt idx="32">
                  <c:v>-4.6042078885172311E-2</c:v>
                </c:pt>
                <c:pt idx="33">
                  <c:v>-3.9926593038276614E-2</c:v>
                </c:pt>
                <c:pt idx="34">
                  <c:v>-3.388516045283485E-2</c:v>
                </c:pt>
                <c:pt idx="35">
                  <c:v>-1.1168871396634361E-2</c:v>
                </c:pt>
                <c:pt idx="36">
                  <c:v>-5.8850103520974306E-3</c:v>
                </c:pt>
                <c:pt idx="37">
                  <c:v>-3.4136308613562649E-3</c:v>
                </c:pt>
                <c:pt idx="38">
                  <c:v>8.999975542346661E-3</c:v>
                </c:pt>
                <c:pt idx="39">
                  <c:v>8.2992698516919372E-3</c:v>
                </c:pt>
                <c:pt idx="40">
                  <c:v>1.3352544431709967E-2</c:v>
                </c:pt>
                <c:pt idx="41">
                  <c:v>1.3331952193031071E-2</c:v>
                </c:pt>
                <c:pt idx="42">
                  <c:v>3.3511502131677862E-3</c:v>
                </c:pt>
                <c:pt idx="43">
                  <c:v>-2.2878090980018584E-3</c:v>
                </c:pt>
                <c:pt idx="44">
                  <c:v>-8.1190562111931319E-3</c:v>
                </c:pt>
                <c:pt idx="45">
                  <c:v>-5.3698097156094082E-3</c:v>
                </c:pt>
                <c:pt idx="46">
                  <c:v>9.4865803945642924E-4</c:v>
                </c:pt>
                <c:pt idx="47">
                  <c:v>1.39448134069875E-3</c:v>
                </c:pt>
                <c:pt idx="48">
                  <c:v>2.1168783895837429E-3</c:v>
                </c:pt>
                <c:pt idx="49">
                  <c:v>-3.9343476711708458E-3</c:v>
                </c:pt>
                <c:pt idx="50">
                  <c:v>-8.2227723558291332E-3</c:v>
                </c:pt>
                <c:pt idx="51">
                  <c:v>-4.504356617981764E-3</c:v>
                </c:pt>
                <c:pt idx="52">
                  <c:v>4.0370279146073607E-4</c:v>
                </c:pt>
                <c:pt idx="53">
                  <c:v>8.8769550226943661E-3</c:v>
                </c:pt>
                <c:pt idx="54">
                  <c:v>1.5898905730781232E-2</c:v>
                </c:pt>
                <c:pt idx="55">
                  <c:v>2.1766924944975674E-2</c:v>
                </c:pt>
                <c:pt idx="56">
                  <c:v>2.5210454280067296E-2</c:v>
                </c:pt>
                <c:pt idx="57">
                  <c:v>2.5455150623062917E-2</c:v>
                </c:pt>
                <c:pt idx="58">
                  <c:v>2.6715578753453872E-2</c:v>
                </c:pt>
                <c:pt idx="59">
                  <c:v>3.1700608424154897E-2</c:v>
                </c:pt>
                <c:pt idx="60">
                  <c:v>3.377309098452641E-2</c:v>
                </c:pt>
                <c:pt idx="61">
                  <c:v>3.6480104103571831E-2</c:v>
                </c:pt>
                <c:pt idx="62">
                  <c:v>4.2189545905006565E-2</c:v>
                </c:pt>
                <c:pt idx="63">
                  <c:v>4.1879492997376921E-2</c:v>
                </c:pt>
                <c:pt idx="64">
                  <c:v>4.3447693361095219E-2</c:v>
                </c:pt>
                <c:pt idx="65">
                  <c:v>4.6514161020801748E-2</c:v>
                </c:pt>
                <c:pt idx="66">
                  <c:v>4.6119416454468265E-2</c:v>
                </c:pt>
                <c:pt idx="67">
                  <c:v>4.6290650153952173E-2</c:v>
                </c:pt>
                <c:pt idx="68">
                  <c:v>4.5136112244087201E-2</c:v>
                </c:pt>
                <c:pt idx="69">
                  <c:v>4.7351227768216431E-2</c:v>
                </c:pt>
                <c:pt idx="70">
                  <c:v>4.4762870594507342E-2</c:v>
                </c:pt>
                <c:pt idx="71">
                  <c:v>4.3444401115532605E-2</c:v>
                </c:pt>
                <c:pt idx="72">
                  <c:v>4.4748295481397138E-2</c:v>
                </c:pt>
                <c:pt idx="73">
                  <c:v>3.7407013065001715E-2</c:v>
                </c:pt>
                <c:pt idx="74">
                  <c:v>-3.7587124190491705E-2</c:v>
                </c:pt>
                <c:pt idx="75">
                  <c:v>-7.3442996304154518E-2</c:v>
                </c:pt>
                <c:pt idx="76">
                  <c:v>-8.7872904803352969E-2</c:v>
                </c:pt>
              </c:numCache>
            </c:numRef>
          </c:val>
          <c:smooth val="0"/>
          <c:extLst>
            <c:ext xmlns:c16="http://schemas.microsoft.com/office/drawing/2014/chart" uri="{C3380CC4-5D6E-409C-BE32-E72D297353CC}">
              <c16:uniqueId val="{00000002-E832-4159-904A-E4CE32D5A8F2}"/>
            </c:ext>
          </c:extLst>
        </c:ser>
        <c:dLbls>
          <c:showLegendKey val="0"/>
          <c:showVal val="0"/>
          <c:showCatName val="0"/>
          <c:showSerName val="0"/>
          <c:showPercent val="0"/>
          <c:showBubbleSize val="0"/>
        </c:dLbls>
        <c:smooth val="0"/>
        <c:axId val="844009130"/>
        <c:axId val="2088357731"/>
      </c:lineChart>
      <c:dateAx>
        <c:axId val="844009130"/>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2088357731"/>
        <c:crosses val="autoZero"/>
        <c:auto val="1"/>
        <c:lblOffset val="100"/>
        <c:baseTimeUnit val="months"/>
      </c:dateAx>
      <c:valAx>
        <c:axId val="20883577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844009130"/>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stacked"/>
        <c:varyColors val="1"/>
        <c:ser>
          <c:idx val="0"/>
          <c:order val="0"/>
          <c:spPr>
            <a:solidFill>
              <a:srgbClr val="5B9BD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bdp!$N$68:$AL$68</c:f>
              <c:numCache>
                <c:formatCode>0%</c:formatCode>
                <c:ptCount val="25"/>
                <c:pt idx="0">
                  <c:v>6.2129919252627407E-3</c:v>
                </c:pt>
                <c:pt idx="1">
                  <c:v>4.2948833637391683E-3</c:v>
                </c:pt>
                <c:pt idx="2">
                  <c:v>7.6909408272348677E-3</c:v>
                </c:pt>
                <c:pt idx="3">
                  <c:v>2.7751916844644827E-3</c:v>
                </c:pt>
                <c:pt idx="4">
                  <c:v>-8.0535308288750033E-4</c:v>
                </c:pt>
                <c:pt idx="5">
                  <c:v>4.4711485882430917E-3</c:v>
                </c:pt>
                <c:pt idx="6">
                  <c:v>4.3499680042266547E-3</c:v>
                </c:pt>
                <c:pt idx="7">
                  <c:v>-6.2058984231795743E-3</c:v>
                </c:pt>
                <c:pt idx="8">
                  <c:v>1.0078257719716778E-2</c:v>
                </c:pt>
                <c:pt idx="9">
                  <c:v>-3.102721798453249E-3</c:v>
                </c:pt>
                <c:pt idx="10">
                  <c:v>5.7075084530769874E-3</c:v>
                </c:pt>
                <c:pt idx="11">
                  <c:v>7.7982104868978114E-4</c:v>
                </c:pt>
                <c:pt idx="12">
                  <c:v>6.4975353535388384E-3</c:v>
                </c:pt>
                <c:pt idx="13">
                  <c:v>-1.4546835661205294E-3</c:v>
                </c:pt>
                <c:pt idx="14">
                  <c:v>-4.2908603473641458E-3</c:v>
                </c:pt>
                <c:pt idx="15">
                  <c:v>3.7440097724420157E-4</c:v>
                </c:pt>
                <c:pt idx="16">
                  <c:v>-4.302868770053668E-3</c:v>
                </c:pt>
                <c:pt idx="17">
                  <c:v>2.0240718825633272E-3</c:v>
                </c:pt>
                <c:pt idx="18">
                  <c:v>-6.1616595123765256E-3</c:v>
                </c:pt>
                <c:pt idx="19">
                  <c:v>1.1838081601392909E-3</c:v>
                </c:pt>
                <c:pt idx="20">
                  <c:v>2.4685826648495552E-3</c:v>
                </c:pt>
                <c:pt idx="21">
                  <c:v>-5.6786110438643658E-4</c:v>
                </c:pt>
                <c:pt idx="22">
                  <c:v>5.8978422199027901E-4</c:v>
                </c:pt>
                <c:pt idx="23">
                  <c:v>5.9137219164717746E-4</c:v>
                </c:pt>
                <c:pt idx="24">
                  <c:v>1.016542721903753E-3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9903-448F-93BF-9ACCDD5C9389}"/>
            </c:ext>
          </c:extLst>
        </c:ser>
        <c:ser>
          <c:idx val="1"/>
          <c:order val="1"/>
          <c:spPr>
            <a:solidFill>
              <a:srgbClr val="ED7D31"/>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bdp!$N$69:$AL$69</c:f>
              <c:numCache>
                <c:formatCode>0%</c:formatCode>
                <c:ptCount val="25"/>
                <c:pt idx="0">
                  <c:v>1.5230957369598865E-3</c:v>
                </c:pt>
                <c:pt idx="1">
                  <c:v>3.9702779057899124E-2</c:v>
                </c:pt>
                <c:pt idx="2">
                  <c:v>1.0686621688849178E-2</c:v>
                </c:pt>
                <c:pt idx="3">
                  <c:v>9.668283593483885E-3</c:v>
                </c:pt>
                <c:pt idx="4">
                  <c:v>2.6830120557015363E-2</c:v>
                </c:pt>
                <c:pt idx="5">
                  <c:v>6.8656769669133691E-3</c:v>
                </c:pt>
                <c:pt idx="6">
                  <c:v>1.1297139397644049E-2</c:v>
                </c:pt>
                <c:pt idx="7">
                  <c:v>1.6167178401918697E-2</c:v>
                </c:pt>
                <c:pt idx="8">
                  <c:v>2.5338979690023734E-2</c:v>
                </c:pt>
                <c:pt idx="9">
                  <c:v>6.5358988591182696E-3</c:v>
                </c:pt>
                <c:pt idx="10">
                  <c:v>1.1963208591016688E-2</c:v>
                </c:pt>
                <c:pt idx="11">
                  <c:v>1.260175277350881E-2</c:v>
                </c:pt>
                <c:pt idx="12">
                  <c:v>9.8828551622709097E-3</c:v>
                </c:pt>
                <c:pt idx="13">
                  <c:v>-5.0407294832164702E-3</c:v>
                </c:pt>
                <c:pt idx="14">
                  <c:v>9.198064624080524E-4</c:v>
                </c:pt>
                <c:pt idx="15">
                  <c:v>9.1377311859529072E-3</c:v>
                </c:pt>
                <c:pt idx="16">
                  <c:v>1.4858585934149709E-3</c:v>
                </c:pt>
                <c:pt idx="17">
                  <c:v>-5.9158676943881702E-3</c:v>
                </c:pt>
                <c:pt idx="18">
                  <c:v>3.0292238241199803E-3</c:v>
                </c:pt>
                <c:pt idx="19">
                  <c:v>2.1604423059626001E-3</c:v>
                </c:pt>
                <c:pt idx="20">
                  <c:v>6.0615725872720646E-3</c:v>
                </c:pt>
                <c:pt idx="21">
                  <c:v>3.385273159124872E-3</c:v>
                </c:pt>
                <c:pt idx="22">
                  <c:v>2.837833083692844E-3</c:v>
                </c:pt>
                <c:pt idx="23">
                  <c:v>3.0044664103895465E-3</c:v>
                </c:pt>
                <c:pt idx="24">
                  <c:v>-1.5919515203752448E-2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9903-448F-93BF-9ACCDD5C9389}"/>
            </c:ext>
          </c:extLst>
        </c:ser>
        <c:ser>
          <c:idx val="2"/>
          <c:order val="2"/>
          <c:spPr>
            <a:solidFill>
              <a:srgbClr val="A5A5A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bdp!$N$70:$AL$70</c:f>
              <c:numCache>
                <c:formatCode>0%</c:formatCode>
                <c:ptCount val="25"/>
                <c:pt idx="0">
                  <c:v>1.7105745971096081E-2</c:v>
                </c:pt>
                <c:pt idx="1">
                  <c:v>1.6791988975820325E-2</c:v>
                </c:pt>
                <c:pt idx="2">
                  <c:v>1.2813616139631704E-3</c:v>
                </c:pt>
                <c:pt idx="3">
                  <c:v>-1.2867920720779353E-2</c:v>
                </c:pt>
                <c:pt idx="4">
                  <c:v>-2.875237120883375E-3</c:v>
                </c:pt>
                <c:pt idx="5">
                  <c:v>9.9102809258101512E-3</c:v>
                </c:pt>
                <c:pt idx="6">
                  <c:v>9.1123787480349196E-3</c:v>
                </c:pt>
                <c:pt idx="7">
                  <c:v>1.9963710795668912E-2</c:v>
                </c:pt>
                <c:pt idx="8">
                  <c:v>1.0809559318701863E-2</c:v>
                </c:pt>
                <c:pt idx="9">
                  <c:v>8.675580843271323E-3</c:v>
                </c:pt>
                <c:pt idx="10">
                  <c:v>9.8982233355122268E-3</c:v>
                </c:pt>
                <c:pt idx="11">
                  <c:v>9.2233064523088992E-3</c:v>
                </c:pt>
                <c:pt idx="12">
                  <c:v>1.0319325297079008E-2</c:v>
                </c:pt>
                <c:pt idx="13">
                  <c:v>-7.9006938123204005E-3</c:v>
                </c:pt>
                <c:pt idx="14">
                  <c:v>-1.895567315470411E-2</c:v>
                </c:pt>
                <c:pt idx="15">
                  <c:v>-3.8644458216952646E-3</c:v>
                </c:pt>
                <c:pt idx="16">
                  <c:v>-7.4925672120034785E-3</c:v>
                </c:pt>
                <c:pt idx="17">
                  <c:v>-7.6930890905995287E-4</c:v>
                </c:pt>
                <c:pt idx="18">
                  <c:v>-3.1266433898459131E-4</c:v>
                </c:pt>
                <c:pt idx="19">
                  <c:v>1.4902813312314578E-3</c:v>
                </c:pt>
                <c:pt idx="20">
                  <c:v>1.3191174892476767E-3</c:v>
                </c:pt>
                <c:pt idx="21">
                  <c:v>2.5558237182461609E-3</c:v>
                </c:pt>
                <c:pt idx="22">
                  <c:v>3.2887356164660766E-3</c:v>
                </c:pt>
                <c:pt idx="23">
                  <c:v>4.8546843346219662E-3</c:v>
                </c:pt>
                <c:pt idx="24">
                  <c:v>-6.9753994854298857E-3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9903-448F-93BF-9ACCDD5C9389}"/>
            </c:ext>
          </c:extLst>
        </c:ser>
        <c:ser>
          <c:idx val="3"/>
          <c:order val="3"/>
          <c:spPr>
            <a:solidFill>
              <a:srgbClr val="FFC000"/>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bdp!$N$71:$AL$71</c:f>
              <c:numCache>
                <c:formatCode>0%</c:formatCode>
                <c:ptCount val="25"/>
                <c:pt idx="0">
                  <c:v>2.0613874280185681E-2</c:v>
                </c:pt>
                <c:pt idx="1">
                  <c:v>2.167590061945477E-2</c:v>
                </c:pt>
                <c:pt idx="2">
                  <c:v>5.128434271149734E-3</c:v>
                </c:pt>
                <c:pt idx="3">
                  <c:v>-1.6959126239365744E-2</c:v>
                </c:pt>
                <c:pt idx="4">
                  <c:v>6.1477667852747097E-3</c:v>
                </c:pt>
                <c:pt idx="5">
                  <c:v>2.2238448194936408E-2</c:v>
                </c:pt>
                <c:pt idx="6">
                  <c:v>1.9892507626320468E-2</c:v>
                </c:pt>
                <c:pt idx="7">
                  <c:v>2.2884617755479789E-2</c:v>
                </c:pt>
                <c:pt idx="8">
                  <c:v>-2.0535219198024612E-3</c:v>
                </c:pt>
                <c:pt idx="9">
                  <c:v>1.3099051916475519E-2</c:v>
                </c:pt>
                <c:pt idx="10">
                  <c:v>1.4884778368546616E-2</c:v>
                </c:pt>
                <c:pt idx="11">
                  <c:v>9.1106154772130112E-3</c:v>
                </c:pt>
                <c:pt idx="12">
                  <c:v>1.0583057185839852E-2</c:v>
                </c:pt>
                <c:pt idx="13">
                  <c:v>-1.8871375908494782E-2</c:v>
                </c:pt>
                <c:pt idx="14">
                  <c:v>3.5575882072504681E-3</c:v>
                </c:pt>
                <c:pt idx="15">
                  <c:v>2.5721004905165891E-3</c:v>
                </c:pt>
                <c:pt idx="16">
                  <c:v>-1.9052577572242298E-3</c:v>
                </c:pt>
                <c:pt idx="17">
                  <c:v>-2.51792682019955E-3</c:v>
                </c:pt>
                <c:pt idx="18">
                  <c:v>3.157871210107852E-4</c:v>
                </c:pt>
                <c:pt idx="19">
                  <c:v>6.7454101761725968E-3</c:v>
                </c:pt>
                <c:pt idx="20">
                  <c:v>-1.3329893678477966E-3</c:v>
                </c:pt>
                <c:pt idx="21">
                  <c:v>6.1004054379377474E-3</c:v>
                </c:pt>
                <c:pt idx="22">
                  <c:v>7.6551765581598652E-3</c:v>
                </c:pt>
                <c:pt idx="23">
                  <c:v>6.5688140186355255E-3</c:v>
                </c:pt>
                <c:pt idx="24">
                  <c:v>-1.7034500691115957E-2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9903-448F-93BF-9ACCDD5C9389}"/>
            </c:ext>
          </c:extLst>
        </c:ser>
        <c:ser>
          <c:idx val="4"/>
          <c:order val="4"/>
          <c:spPr>
            <a:solidFill>
              <a:srgbClr val="4472C4"/>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bdp!$N$72:$AL$72</c:f>
              <c:numCache>
                <c:formatCode>0%</c:formatCode>
                <c:ptCount val="25"/>
                <c:pt idx="0">
                  <c:v>1.9871997899120773E-2</c:v>
                </c:pt>
                <c:pt idx="1">
                  <c:v>2.9339828232435857E-2</c:v>
                </c:pt>
                <c:pt idx="2">
                  <c:v>1.3841256578541678E-2</c:v>
                </c:pt>
                <c:pt idx="3">
                  <c:v>1.0329026437821775E-2</c:v>
                </c:pt>
                <c:pt idx="4">
                  <c:v>2.7000656638944482E-2</c:v>
                </c:pt>
                <c:pt idx="5">
                  <c:v>2.7021842453289122E-2</c:v>
                </c:pt>
                <c:pt idx="6">
                  <c:v>3.167467627559898E-2</c:v>
                </c:pt>
                <c:pt idx="7">
                  <c:v>2.8897510310720718E-2</c:v>
                </c:pt>
                <c:pt idx="8">
                  <c:v>2.2001128538946892E-2</c:v>
                </c:pt>
                <c:pt idx="9">
                  <c:v>2.7242316581641238E-2</c:v>
                </c:pt>
                <c:pt idx="10">
                  <c:v>2.6324652761921617E-2</c:v>
                </c:pt>
                <c:pt idx="11">
                  <c:v>3.0803301354793717E-2</c:v>
                </c:pt>
                <c:pt idx="12">
                  <c:v>2.2118932921899731E-2</c:v>
                </c:pt>
                <c:pt idx="13">
                  <c:v>-1.1359909058320135E-2</c:v>
                </c:pt>
                <c:pt idx="14">
                  <c:v>1.2533585958479445E-3</c:v>
                </c:pt>
                <c:pt idx="15">
                  <c:v>2.5530552949036855E-3</c:v>
                </c:pt>
                <c:pt idx="16">
                  <c:v>-1.7141800357800951E-3</c:v>
                </c:pt>
                <c:pt idx="17">
                  <c:v>7.1828791074931234E-3</c:v>
                </c:pt>
                <c:pt idx="18">
                  <c:v>9.6073027317840007E-4</c:v>
                </c:pt>
                <c:pt idx="19">
                  <c:v>4.6479586189318613E-3</c:v>
                </c:pt>
                <c:pt idx="20">
                  <c:v>1.6587912763715261E-2</c:v>
                </c:pt>
                <c:pt idx="21">
                  <c:v>1.8766969009678079E-2</c:v>
                </c:pt>
                <c:pt idx="22">
                  <c:v>1.4235223943845797E-2</c:v>
                </c:pt>
                <c:pt idx="23">
                  <c:v>1.5118220343448265E-2</c:v>
                </c:pt>
                <c:pt idx="24">
                  <c:v>-6.6863711462647607E-2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9903-448F-93BF-9ACCDD5C9389}"/>
            </c:ext>
          </c:extLst>
        </c:ser>
        <c:ser>
          <c:idx val="5"/>
          <c:order val="5"/>
          <c:spPr>
            <a:solidFill>
              <a:srgbClr val="70AD47"/>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bdp!$N$73:$AL$73</c:f>
              <c:numCache>
                <c:formatCode>0%</c:formatCode>
                <c:ptCount val="25"/>
                <c:pt idx="0">
                  <c:v>1.2731803650707977E-2</c:v>
                </c:pt>
                <c:pt idx="1">
                  <c:v>-3.6382313700463213E-3</c:v>
                </c:pt>
                <c:pt idx="2">
                  <c:v>3.3291075035812323E-3</c:v>
                </c:pt>
                <c:pt idx="3">
                  <c:v>1.2995742023685213E-2</c:v>
                </c:pt>
                <c:pt idx="4">
                  <c:v>-3.2673647730247554E-3</c:v>
                </c:pt>
                <c:pt idx="5">
                  <c:v>7.5818018057650181E-3</c:v>
                </c:pt>
                <c:pt idx="6">
                  <c:v>6.6383199944444601E-3</c:v>
                </c:pt>
                <c:pt idx="7">
                  <c:v>1.0848982924844939E-2</c:v>
                </c:pt>
                <c:pt idx="8">
                  <c:v>2.5175401361179892E-3</c:v>
                </c:pt>
                <c:pt idx="9">
                  <c:v>1.1851832063582137E-2</c:v>
                </c:pt>
                <c:pt idx="10">
                  <c:v>3.6059287896040627E-3</c:v>
                </c:pt>
                <c:pt idx="11">
                  <c:v>9.1760045482111204E-3</c:v>
                </c:pt>
                <c:pt idx="12">
                  <c:v>5.9245757148045173E-3</c:v>
                </c:pt>
                <c:pt idx="13">
                  <c:v>5.2123416125730902E-4</c:v>
                </c:pt>
                <c:pt idx="14">
                  <c:v>2.7544960521896423E-3</c:v>
                </c:pt>
                <c:pt idx="15">
                  <c:v>4.6445423931635553E-3</c:v>
                </c:pt>
                <c:pt idx="16">
                  <c:v>-6.2373286309177411E-3</c:v>
                </c:pt>
                <c:pt idx="17">
                  <c:v>-3.8086611224130199E-3</c:v>
                </c:pt>
                <c:pt idx="18">
                  <c:v>1.7318727214443862E-3</c:v>
                </c:pt>
                <c:pt idx="19">
                  <c:v>-6.8955930024283403E-4</c:v>
                </c:pt>
                <c:pt idx="20">
                  <c:v>1.6519984338850679E-3</c:v>
                </c:pt>
                <c:pt idx="21">
                  <c:v>2.381461803972936E-3</c:v>
                </c:pt>
                <c:pt idx="22">
                  <c:v>1.1208338686651393E-3</c:v>
                </c:pt>
                <c:pt idx="23">
                  <c:v>1.7635415823366752E-3</c:v>
                </c:pt>
                <c:pt idx="24">
                  <c:v>-2.6029416835149349E-3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9903-448F-93BF-9ACCDD5C9389}"/>
            </c:ext>
          </c:extLst>
        </c:ser>
        <c:ser>
          <c:idx val="6"/>
          <c:order val="6"/>
          <c:spPr>
            <a:solidFill>
              <a:srgbClr val="5B9BD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bdp!$N$74:$AL$74</c:f>
              <c:numCache>
                <c:formatCode>0%</c:formatCode>
                <c:ptCount val="25"/>
                <c:pt idx="0">
                  <c:v>6.6712383005057569E-3</c:v>
                </c:pt>
                <c:pt idx="1">
                  <c:v>5.7099365180699451E-3</c:v>
                </c:pt>
                <c:pt idx="2">
                  <c:v>8.0837809209716102E-3</c:v>
                </c:pt>
                <c:pt idx="3">
                  <c:v>7.343071062604155E-3</c:v>
                </c:pt>
                <c:pt idx="4">
                  <c:v>4.4972134144289303E-3</c:v>
                </c:pt>
                <c:pt idx="5">
                  <c:v>4.8324651573205786E-3</c:v>
                </c:pt>
                <c:pt idx="6">
                  <c:v>6.5984386311609636E-3</c:v>
                </c:pt>
                <c:pt idx="7">
                  <c:v>7.2229114548793489E-3</c:v>
                </c:pt>
                <c:pt idx="8">
                  <c:v>6.4509607897441004E-3</c:v>
                </c:pt>
                <c:pt idx="9">
                  <c:v>6.8322608389670891E-3</c:v>
                </c:pt>
                <c:pt idx="10">
                  <c:v>7.9431614502213192E-3</c:v>
                </c:pt>
                <c:pt idx="11">
                  <c:v>1.6497125987569718E-2</c:v>
                </c:pt>
                <c:pt idx="12">
                  <c:v>2.5600373089909637E-3</c:v>
                </c:pt>
                <c:pt idx="13">
                  <c:v>3.3134564444845156E-4</c:v>
                </c:pt>
                <c:pt idx="14">
                  <c:v>-1.1458866308086809E-3</c:v>
                </c:pt>
                <c:pt idx="15">
                  <c:v>4.2743926391951943E-3</c:v>
                </c:pt>
                <c:pt idx="16">
                  <c:v>4.844858292421238E-4</c:v>
                </c:pt>
                <c:pt idx="17">
                  <c:v>-4.1212093932149415E-4</c:v>
                </c:pt>
                <c:pt idx="18">
                  <c:v>1.3823636230926816E-3</c:v>
                </c:pt>
                <c:pt idx="19">
                  <c:v>1.4239015796898029E-3</c:v>
                </c:pt>
                <c:pt idx="20">
                  <c:v>1.0972189995529535E-3</c:v>
                </c:pt>
                <c:pt idx="21">
                  <c:v>1.6545243338109375E-3</c:v>
                </c:pt>
                <c:pt idx="22">
                  <c:v>2.3012020472776428E-3</c:v>
                </c:pt>
                <c:pt idx="23">
                  <c:v>2.2373880302696543E-3</c:v>
                </c:pt>
                <c:pt idx="24">
                  <c:v>-2.0190434335291489E-2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6-9903-448F-93BF-9ACCDD5C9389}"/>
            </c:ext>
          </c:extLst>
        </c:ser>
        <c:ser>
          <c:idx val="7"/>
          <c:order val="7"/>
          <c:spPr>
            <a:solidFill>
              <a:srgbClr val="ED7D31"/>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bdp!$N$75:$AL$75</c:f>
              <c:numCache>
                <c:formatCode>0%</c:formatCode>
                <c:ptCount val="25"/>
                <c:pt idx="0">
                  <c:v>2.8787707250432094E-2</c:v>
                </c:pt>
                <c:pt idx="1">
                  <c:v>2.5681626107104418E-2</c:v>
                </c:pt>
                <c:pt idx="2">
                  <c:v>3.8245932465907899E-2</c:v>
                </c:pt>
                <c:pt idx="3">
                  <c:v>1.8831184867042418E-2</c:v>
                </c:pt>
                <c:pt idx="4">
                  <c:v>9.8631013686601172E-3</c:v>
                </c:pt>
                <c:pt idx="5">
                  <c:v>-4.8888194576783284E-3</c:v>
                </c:pt>
                <c:pt idx="6">
                  <c:v>6.078686743382529E-3</c:v>
                </c:pt>
                <c:pt idx="7">
                  <c:v>1.0968366880936371E-2</c:v>
                </c:pt>
                <c:pt idx="8">
                  <c:v>1.2324336660055283E-2</c:v>
                </c:pt>
                <c:pt idx="9">
                  <c:v>5.6812766231695974E-3</c:v>
                </c:pt>
                <c:pt idx="10">
                  <c:v>8.0813029363817311E-3</c:v>
                </c:pt>
                <c:pt idx="11">
                  <c:v>1.4586710012311325E-2</c:v>
                </c:pt>
                <c:pt idx="12">
                  <c:v>9.2600562474925742E-3</c:v>
                </c:pt>
                <c:pt idx="13">
                  <c:v>7.7457224555160407E-3</c:v>
                </c:pt>
                <c:pt idx="14">
                  <c:v>2.1983082716159129E-3</c:v>
                </c:pt>
                <c:pt idx="15">
                  <c:v>-5.913903516702744E-4</c:v>
                </c:pt>
                <c:pt idx="16">
                  <c:v>-1.7935547214172748E-3</c:v>
                </c:pt>
                <c:pt idx="17">
                  <c:v>-3.5271220772459927E-3</c:v>
                </c:pt>
                <c:pt idx="18">
                  <c:v>-4.1275861336228343E-4</c:v>
                </c:pt>
                <c:pt idx="19">
                  <c:v>1.4967703315757123E-3</c:v>
                </c:pt>
                <c:pt idx="20">
                  <c:v>6.1502627349523916E-3</c:v>
                </c:pt>
                <c:pt idx="21">
                  <c:v>5.6568072152776766E-3</c:v>
                </c:pt>
                <c:pt idx="22">
                  <c:v>8.3705085628119277E-3</c:v>
                </c:pt>
                <c:pt idx="23">
                  <c:v>8.2570268977129567E-3</c:v>
                </c:pt>
                <c:pt idx="24">
                  <c:v>-2.2532833703130663E-3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7-9903-448F-93BF-9ACCDD5C9389}"/>
            </c:ext>
          </c:extLst>
        </c:ser>
        <c:dLbls>
          <c:showLegendKey val="0"/>
          <c:showVal val="0"/>
          <c:showCatName val="0"/>
          <c:showSerName val="0"/>
          <c:showPercent val="0"/>
          <c:showBubbleSize val="0"/>
        </c:dLbls>
        <c:gapWidth val="150"/>
        <c:overlap val="100"/>
        <c:axId val="861030363"/>
        <c:axId val="436375524"/>
      </c:barChart>
      <c:catAx>
        <c:axId val="861030363"/>
        <c:scaling>
          <c:orientation val="minMax"/>
        </c:scaling>
        <c:delete val="0"/>
        <c:axPos val="b"/>
        <c:title>
          <c:tx>
            <c:rich>
              <a:bodyPr/>
              <a:lstStyle/>
              <a:p>
                <a:pPr lvl="0">
                  <a:defRPr b="0">
                    <a:solidFill>
                      <a:srgbClr val="000000"/>
                    </a:solidFill>
                    <a:latin typeface="+mn-lt"/>
                  </a:defRPr>
                </a:pPr>
                <a:endParaRPr lang="hr-H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436375524"/>
        <c:crosses val="autoZero"/>
        <c:auto val="1"/>
        <c:lblAlgn val="ctr"/>
        <c:lblOffset val="100"/>
        <c:noMultiLvlLbl val="1"/>
      </c:catAx>
      <c:valAx>
        <c:axId val="4363755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861030363"/>
        <c:crosses val="autoZero"/>
        <c:crossBetween val="between"/>
      </c:valAx>
    </c:plotArea>
    <c:legend>
      <c:legendPos val="t"/>
      <c:layout>
        <c:manualLayout>
          <c:xMode val="edge"/>
          <c:yMode val="edge"/>
          <c:x val="0.10039297171186935"/>
          <c:y val="2.0207254298218236E-2"/>
        </c:manualLayou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6.0373914498315542E-2"/>
          <c:y val="0.14416687833375666"/>
          <c:w val="0.90299303349236748"/>
          <c:h val="0.78100000000000014"/>
        </c:manualLayout>
      </c:layout>
      <c:barChart>
        <c:barDir val="col"/>
        <c:grouping val="stacked"/>
        <c:varyColors val="1"/>
        <c:ser>
          <c:idx val="0"/>
          <c:order val="0"/>
          <c:spPr>
            <a:solidFill>
              <a:srgbClr val="5B9BD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bdp!$N$68:$AK$68</c:f>
              <c:numCache>
                <c:formatCode>0%</c:formatCode>
                <c:ptCount val="24"/>
                <c:pt idx="0">
                  <c:v>6.2129919252627407E-3</c:v>
                </c:pt>
                <c:pt idx="1">
                  <c:v>4.2948833637391683E-3</c:v>
                </c:pt>
                <c:pt idx="2">
                  <c:v>7.6909408272348677E-3</c:v>
                </c:pt>
                <c:pt idx="3">
                  <c:v>2.7751916844644827E-3</c:v>
                </c:pt>
                <c:pt idx="4">
                  <c:v>-8.0535308288750033E-4</c:v>
                </c:pt>
                <c:pt idx="5">
                  <c:v>4.4711485882430917E-3</c:v>
                </c:pt>
                <c:pt idx="6">
                  <c:v>4.3499680042266547E-3</c:v>
                </c:pt>
                <c:pt idx="7">
                  <c:v>-6.2058984231795743E-3</c:v>
                </c:pt>
                <c:pt idx="8">
                  <c:v>1.0078257719716778E-2</c:v>
                </c:pt>
                <c:pt idx="9">
                  <c:v>-3.102721798453249E-3</c:v>
                </c:pt>
                <c:pt idx="10">
                  <c:v>5.7075084530769874E-3</c:v>
                </c:pt>
                <c:pt idx="11">
                  <c:v>7.7982104868978114E-4</c:v>
                </c:pt>
                <c:pt idx="12">
                  <c:v>6.4975353535388384E-3</c:v>
                </c:pt>
                <c:pt idx="13">
                  <c:v>-1.4546835661205294E-3</c:v>
                </c:pt>
                <c:pt idx="14">
                  <c:v>-4.2908603473641458E-3</c:v>
                </c:pt>
                <c:pt idx="15">
                  <c:v>3.7440097724420157E-4</c:v>
                </c:pt>
                <c:pt idx="16">
                  <c:v>-4.302868770053668E-3</c:v>
                </c:pt>
                <c:pt idx="17">
                  <c:v>2.0240718825633272E-3</c:v>
                </c:pt>
                <c:pt idx="18">
                  <c:v>-6.1616595123765256E-3</c:v>
                </c:pt>
                <c:pt idx="19">
                  <c:v>1.1838081601392909E-3</c:v>
                </c:pt>
                <c:pt idx="20">
                  <c:v>2.4685826648495552E-3</c:v>
                </c:pt>
                <c:pt idx="21">
                  <c:v>-5.6786110438643658E-4</c:v>
                </c:pt>
                <c:pt idx="22">
                  <c:v>5.8978422199027901E-4</c:v>
                </c:pt>
                <c:pt idx="23">
                  <c:v>5.9137219164717746E-4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509-43A4-A2AE-C45F5834A2A2}"/>
            </c:ext>
          </c:extLst>
        </c:ser>
        <c:ser>
          <c:idx val="1"/>
          <c:order val="1"/>
          <c:spPr>
            <a:solidFill>
              <a:srgbClr val="ED7D31"/>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bdp!$N$69:$AK$69</c:f>
              <c:numCache>
                <c:formatCode>0%</c:formatCode>
                <c:ptCount val="24"/>
                <c:pt idx="0">
                  <c:v>1.5230957369598865E-3</c:v>
                </c:pt>
                <c:pt idx="1">
                  <c:v>3.9702779057899124E-2</c:v>
                </c:pt>
                <c:pt idx="2">
                  <c:v>1.0686621688849178E-2</c:v>
                </c:pt>
                <c:pt idx="3">
                  <c:v>9.668283593483885E-3</c:v>
                </c:pt>
                <c:pt idx="4">
                  <c:v>2.6830120557015363E-2</c:v>
                </c:pt>
                <c:pt idx="5">
                  <c:v>6.8656769669133691E-3</c:v>
                </c:pt>
                <c:pt idx="6">
                  <c:v>1.1297139397644049E-2</c:v>
                </c:pt>
                <c:pt idx="7">
                  <c:v>1.6167178401918697E-2</c:v>
                </c:pt>
                <c:pt idx="8">
                  <c:v>2.5338979690023734E-2</c:v>
                </c:pt>
                <c:pt idx="9">
                  <c:v>6.5358988591182696E-3</c:v>
                </c:pt>
                <c:pt idx="10">
                  <c:v>1.1963208591016688E-2</c:v>
                </c:pt>
                <c:pt idx="11">
                  <c:v>1.260175277350881E-2</c:v>
                </c:pt>
                <c:pt idx="12">
                  <c:v>9.8828551622709097E-3</c:v>
                </c:pt>
                <c:pt idx="13">
                  <c:v>-5.0407294832164702E-3</c:v>
                </c:pt>
                <c:pt idx="14">
                  <c:v>9.198064624080524E-4</c:v>
                </c:pt>
                <c:pt idx="15">
                  <c:v>9.1377311859529072E-3</c:v>
                </c:pt>
                <c:pt idx="16">
                  <c:v>1.4858585934149709E-3</c:v>
                </c:pt>
                <c:pt idx="17">
                  <c:v>-5.9158676943881702E-3</c:v>
                </c:pt>
                <c:pt idx="18">
                  <c:v>3.0292238241199803E-3</c:v>
                </c:pt>
                <c:pt idx="19">
                  <c:v>2.1604423059626001E-3</c:v>
                </c:pt>
                <c:pt idx="20">
                  <c:v>6.0615725872720646E-3</c:v>
                </c:pt>
                <c:pt idx="21">
                  <c:v>3.385273159124872E-3</c:v>
                </c:pt>
                <c:pt idx="22">
                  <c:v>2.837833083692844E-3</c:v>
                </c:pt>
                <c:pt idx="23">
                  <c:v>3.0044664103895465E-3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F509-43A4-A2AE-C45F5834A2A2}"/>
            </c:ext>
          </c:extLst>
        </c:ser>
        <c:ser>
          <c:idx val="2"/>
          <c:order val="2"/>
          <c:spPr>
            <a:solidFill>
              <a:srgbClr val="A5A5A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bdp!$N$70:$AK$70</c:f>
              <c:numCache>
                <c:formatCode>0%</c:formatCode>
                <c:ptCount val="24"/>
                <c:pt idx="0">
                  <c:v>1.7105745971096081E-2</c:v>
                </c:pt>
                <c:pt idx="1">
                  <c:v>1.6791988975820325E-2</c:v>
                </c:pt>
                <c:pt idx="2">
                  <c:v>1.2813616139631704E-3</c:v>
                </c:pt>
                <c:pt idx="3">
                  <c:v>-1.2867920720779353E-2</c:v>
                </c:pt>
                <c:pt idx="4">
                  <c:v>-2.875237120883375E-3</c:v>
                </c:pt>
                <c:pt idx="5">
                  <c:v>9.9102809258101512E-3</c:v>
                </c:pt>
                <c:pt idx="6">
                  <c:v>9.1123787480349196E-3</c:v>
                </c:pt>
                <c:pt idx="7">
                  <c:v>1.9963710795668912E-2</c:v>
                </c:pt>
                <c:pt idx="8">
                  <c:v>1.0809559318701863E-2</c:v>
                </c:pt>
                <c:pt idx="9">
                  <c:v>8.675580843271323E-3</c:v>
                </c:pt>
                <c:pt idx="10">
                  <c:v>9.8982233355122268E-3</c:v>
                </c:pt>
                <c:pt idx="11">
                  <c:v>9.2233064523088992E-3</c:v>
                </c:pt>
                <c:pt idx="12">
                  <c:v>1.0319325297079008E-2</c:v>
                </c:pt>
                <c:pt idx="13">
                  <c:v>-7.9006938123204005E-3</c:v>
                </c:pt>
                <c:pt idx="14">
                  <c:v>-1.895567315470411E-2</c:v>
                </c:pt>
                <c:pt idx="15">
                  <c:v>-3.8644458216952646E-3</c:v>
                </c:pt>
                <c:pt idx="16">
                  <c:v>-7.4925672120034785E-3</c:v>
                </c:pt>
                <c:pt idx="17">
                  <c:v>-7.6930890905995287E-4</c:v>
                </c:pt>
                <c:pt idx="18">
                  <c:v>-3.1266433898459131E-4</c:v>
                </c:pt>
                <c:pt idx="19">
                  <c:v>1.4902813312314578E-3</c:v>
                </c:pt>
                <c:pt idx="20">
                  <c:v>1.3191174892476767E-3</c:v>
                </c:pt>
                <c:pt idx="21">
                  <c:v>2.5558237182461609E-3</c:v>
                </c:pt>
                <c:pt idx="22">
                  <c:v>3.2887356164660766E-3</c:v>
                </c:pt>
                <c:pt idx="23">
                  <c:v>4.8546843346219662E-3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F509-43A4-A2AE-C45F5834A2A2}"/>
            </c:ext>
          </c:extLst>
        </c:ser>
        <c:ser>
          <c:idx val="3"/>
          <c:order val="3"/>
          <c:spPr>
            <a:solidFill>
              <a:srgbClr val="FFC000"/>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bdp!$N$71:$AK$71</c:f>
              <c:numCache>
                <c:formatCode>0%</c:formatCode>
                <c:ptCount val="24"/>
                <c:pt idx="0">
                  <c:v>2.0613874280185681E-2</c:v>
                </c:pt>
                <c:pt idx="1">
                  <c:v>2.167590061945477E-2</c:v>
                </c:pt>
                <c:pt idx="2">
                  <c:v>5.128434271149734E-3</c:v>
                </c:pt>
                <c:pt idx="3">
                  <c:v>-1.6959126239365744E-2</c:v>
                </c:pt>
                <c:pt idx="4">
                  <c:v>6.1477667852747097E-3</c:v>
                </c:pt>
                <c:pt idx="5">
                  <c:v>2.2238448194936408E-2</c:v>
                </c:pt>
                <c:pt idx="6">
                  <c:v>1.9892507626320468E-2</c:v>
                </c:pt>
                <c:pt idx="7">
                  <c:v>2.2884617755479789E-2</c:v>
                </c:pt>
                <c:pt idx="8">
                  <c:v>-2.0535219198024612E-3</c:v>
                </c:pt>
                <c:pt idx="9">
                  <c:v>1.3099051916475519E-2</c:v>
                </c:pt>
                <c:pt idx="10">
                  <c:v>1.4884778368546616E-2</c:v>
                </c:pt>
                <c:pt idx="11">
                  <c:v>9.1106154772130112E-3</c:v>
                </c:pt>
                <c:pt idx="12">
                  <c:v>1.0583057185839852E-2</c:v>
                </c:pt>
                <c:pt idx="13">
                  <c:v>-1.8871375908494782E-2</c:v>
                </c:pt>
                <c:pt idx="14">
                  <c:v>3.5575882072504681E-3</c:v>
                </c:pt>
                <c:pt idx="15">
                  <c:v>2.5721004905165891E-3</c:v>
                </c:pt>
                <c:pt idx="16">
                  <c:v>-1.9052577572242298E-3</c:v>
                </c:pt>
                <c:pt idx="17">
                  <c:v>-2.51792682019955E-3</c:v>
                </c:pt>
                <c:pt idx="18">
                  <c:v>3.157871210107852E-4</c:v>
                </c:pt>
                <c:pt idx="19">
                  <c:v>6.7454101761725968E-3</c:v>
                </c:pt>
                <c:pt idx="20">
                  <c:v>-1.3329893678477966E-3</c:v>
                </c:pt>
                <c:pt idx="21">
                  <c:v>6.1004054379377474E-3</c:v>
                </c:pt>
                <c:pt idx="22">
                  <c:v>7.6551765581598652E-3</c:v>
                </c:pt>
                <c:pt idx="23">
                  <c:v>6.5688140186355255E-3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F509-43A4-A2AE-C45F5834A2A2}"/>
            </c:ext>
          </c:extLst>
        </c:ser>
        <c:ser>
          <c:idx val="4"/>
          <c:order val="4"/>
          <c:spPr>
            <a:solidFill>
              <a:srgbClr val="4472C4"/>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bdp!$N$72:$AK$72</c:f>
              <c:numCache>
                <c:formatCode>0%</c:formatCode>
                <c:ptCount val="24"/>
                <c:pt idx="0">
                  <c:v>1.9871997899120773E-2</c:v>
                </c:pt>
                <c:pt idx="1">
                  <c:v>2.9339828232435857E-2</c:v>
                </c:pt>
                <c:pt idx="2">
                  <c:v>1.3841256578541678E-2</c:v>
                </c:pt>
                <c:pt idx="3">
                  <c:v>1.0329026437821775E-2</c:v>
                </c:pt>
                <c:pt idx="4">
                  <c:v>2.7000656638944482E-2</c:v>
                </c:pt>
                <c:pt idx="5">
                  <c:v>2.7021842453289122E-2</c:v>
                </c:pt>
                <c:pt idx="6">
                  <c:v>3.167467627559898E-2</c:v>
                </c:pt>
                <c:pt idx="7">
                  <c:v>2.8897510310720718E-2</c:v>
                </c:pt>
                <c:pt idx="8">
                  <c:v>2.2001128538946892E-2</c:v>
                </c:pt>
                <c:pt idx="9">
                  <c:v>2.7242316581641238E-2</c:v>
                </c:pt>
                <c:pt idx="10">
                  <c:v>2.6324652761921617E-2</c:v>
                </c:pt>
                <c:pt idx="11">
                  <c:v>3.0803301354793717E-2</c:v>
                </c:pt>
                <c:pt idx="12">
                  <c:v>2.2118932921899731E-2</c:v>
                </c:pt>
                <c:pt idx="13">
                  <c:v>-1.1359909058320135E-2</c:v>
                </c:pt>
                <c:pt idx="14">
                  <c:v>1.2533585958479445E-3</c:v>
                </c:pt>
                <c:pt idx="15">
                  <c:v>2.5530552949036855E-3</c:v>
                </c:pt>
                <c:pt idx="16">
                  <c:v>-1.7141800357800951E-3</c:v>
                </c:pt>
                <c:pt idx="17">
                  <c:v>7.1828791074931234E-3</c:v>
                </c:pt>
                <c:pt idx="18">
                  <c:v>9.6073027317840007E-4</c:v>
                </c:pt>
                <c:pt idx="19">
                  <c:v>4.6479586189318613E-3</c:v>
                </c:pt>
                <c:pt idx="20">
                  <c:v>1.6587912763715261E-2</c:v>
                </c:pt>
                <c:pt idx="21">
                  <c:v>1.8766969009678079E-2</c:v>
                </c:pt>
                <c:pt idx="22">
                  <c:v>1.4235223943845797E-2</c:v>
                </c:pt>
                <c:pt idx="23">
                  <c:v>1.5118220343448265E-2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F509-43A4-A2AE-C45F5834A2A2}"/>
            </c:ext>
          </c:extLst>
        </c:ser>
        <c:ser>
          <c:idx val="5"/>
          <c:order val="5"/>
          <c:spPr>
            <a:solidFill>
              <a:srgbClr val="70AD47"/>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bdp!$N$73:$AK$73</c:f>
              <c:numCache>
                <c:formatCode>0%</c:formatCode>
                <c:ptCount val="24"/>
                <c:pt idx="0">
                  <c:v>1.2731803650707977E-2</c:v>
                </c:pt>
                <c:pt idx="1">
                  <c:v>-3.6382313700463213E-3</c:v>
                </c:pt>
                <c:pt idx="2">
                  <c:v>3.3291075035812323E-3</c:v>
                </c:pt>
                <c:pt idx="3">
                  <c:v>1.2995742023685213E-2</c:v>
                </c:pt>
                <c:pt idx="4">
                  <c:v>-3.2673647730247554E-3</c:v>
                </c:pt>
                <c:pt idx="5">
                  <c:v>7.5818018057650181E-3</c:v>
                </c:pt>
                <c:pt idx="6">
                  <c:v>6.6383199944444601E-3</c:v>
                </c:pt>
                <c:pt idx="7">
                  <c:v>1.0848982924844939E-2</c:v>
                </c:pt>
                <c:pt idx="8">
                  <c:v>2.5175401361179892E-3</c:v>
                </c:pt>
                <c:pt idx="9">
                  <c:v>1.1851832063582137E-2</c:v>
                </c:pt>
                <c:pt idx="10">
                  <c:v>3.6059287896040627E-3</c:v>
                </c:pt>
                <c:pt idx="11">
                  <c:v>9.1760045482111204E-3</c:v>
                </c:pt>
                <c:pt idx="12">
                  <c:v>5.9245757148045173E-3</c:v>
                </c:pt>
                <c:pt idx="13">
                  <c:v>5.2123416125730902E-4</c:v>
                </c:pt>
                <c:pt idx="14">
                  <c:v>2.7544960521896423E-3</c:v>
                </c:pt>
                <c:pt idx="15">
                  <c:v>4.6445423931635553E-3</c:v>
                </c:pt>
                <c:pt idx="16">
                  <c:v>-6.2373286309177411E-3</c:v>
                </c:pt>
                <c:pt idx="17">
                  <c:v>-3.8086611224130199E-3</c:v>
                </c:pt>
                <c:pt idx="18">
                  <c:v>1.7318727214443862E-3</c:v>
                </c:pt>
                <c:pt idx="19">
                  <c:v>-6.8955930024283403E-4</c:v>
                </c:pt>
                <c:pt idx="20">
                  <c:v>1.6519984338850679E-3</c:v>
                </c:pt>
                <c:pt idx="21">
                  <c:v>2.381461803972936E-3</c:v>
                </c:pt>
                <c:pt idx="22">
                  <c:v>1.1208338686651393E-3</c:v>
                </c:pt>
                <c:pt idx="23">
                  <c:v>1.7635415823366752E-3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F509-43A4-A2AE-C45F5834A2A2}"/>
            </c:ext>
          </c:extLst>
        </c:ser>
        <c:ser>
          <c:idx val="6"/>
          <c:order val="6"/>
          <c:spPr>
            <a:solidFill>
              <a:srgbClr val="5B9BD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bdp!$N$74:$AK$74</c:f>
              <c:numCache>
                <c:formatCode>0%</c:formatCode>
                <c:ptCount val="24"/>
                <c:pt idx="0">
                  <c:v>6.6712383005057569E-3</c:v>
                </c:pt>
                <c:pt idx="1">
                  <c:v>5.7099365180699451E-3</c:v>
                </c:pt>
                <c:pt idx="2">
                  <c:v>8.0837809209716102E-3</c:v>
                </c:pt>
                <c:pt idx="3">
                  <c:v>7.343071062604155E-3</c:v>
                </c:pt>
                <c:pt idx="4">
                  <c:v>4.4972134144289303E-3</c:v>
                </c:pt>
                <c:pt idx="5">
                  <c:v>4.8324651573205786E-3</c:v>
                </c:pt>
                <c:pt idx="6">
                  <c:v>6.5984386311609636E-3</c:v>
                </c:pt>
                <c:pt idx="7">
                  <c:v>7.2229114548793489E-3</c:v>
                </c:pt>
                <c:pt idx="8">
                  <c:v>6.4509607897441004E-3</c:v>
                </c:pt>
                <c:pt idx="9">
                  <c:v>6.8322608389670891E-3</c:v>
                </c:pt>
                <c:pt idx="10">
                  <c:v>7.9431614502213192E-3</c:v>
                </c:pt>
                <c:pt idx="11">
                  <c:v>1.6497125987569718E-2</c:v>
                </c:pt>
                <c:pt idx="12">
                  <c:v>2.5600373089909637E-3</c:v>
                </c:pt>
                <c:pt idx="13">
                  <c:v>3.3134564444845156E-4</c:v>
                </c:pt>
                <c:pt idx="14">
                  <c:v>-1.1458866308086809E-3</c:v>
                </c:pt>
                <c:pt idx="15">
                  <c:v>4.2743926391951943E-3</c:v>
                </c:pt>
                <c:pt idx="16">
                  <c:v>4.844858292421238E-4</c:v>
                </c:pt>
                <c:pt idx="17">
                  <c:v>-4.1212093932149415E-4</c:v>
                </c:pt>
                <c:pt idx="18">
                  <c:v>1.3823636230926816E-3</c:v>
                </c:pt>
                <c:pt idx="19">
                  <c:v>1.4239015796898029E-3</c:v>
                </c:pt>
                <c:pt idx="20">
                  <c:v>1.0972189995529535E-3</c:v>
                </c:pt>
                <c:pt idx="21">
                  <c:v>1.6545243338109375E-3</c:v>
                </c:pt>
                <c:pt idx="22">
                  <c:v>2.3012020472776428E-3</c:v>
                </c:pt>
                <c:pt idx="23">
                  <c:v>2.2373880302696543E-3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6-F509-43A4-A2AE-C45F5834A2A2}"/>
            </c:ext>
          </c:extLst>
        </c:ser>
        <c:ser>
          <c:idx val="7"/>
          <c:order val="7"/>
          <c:spPr>
            <a:solidFill>
              <a:srgbClr val="ED7D31"/>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bdp!$N$75:$AK$75</c:f>
              <c:numCache>
                <c:formatCode>0%</c:formatCode>
                <c:ptCount val="24"/>
                <c:pt idx="0">
                  <c:v>2.8787707250432094E-2</c:v>
                </c:pt>
                <c:pt idx="1">
                  <c:v>2.5681626107104418E-2</c:v>
                </c:pt>
                <c:pt idx="2">
                  <c:v>3.8245932465907899E-2</c:v>
                </c:pt>
                <c:pt idx="3">
                  <c:v>1.8831184867042418E-2</c:v>
                </c:pt>
                <c:pt idx="4">
                  <c:v>9.8631013686601172E-3</c:v>
                </c:pt>
                <c:pt idx="5">
                  <c:v>-4.8888194576783284E-3</c:v>
                </c:pt>
                <c:pt idx="6">
                  <c:v>6.078686743382529E-3</c:v>
                </c:pt>
                <c:pt idx="7">
                  <c:v>1.0968366880936371E-2</c:v>
                </c:pt>
                <c:pt idx="8">
                  <c:v>1.2324336660055283E-2</c:v>
                </c:pt>
                <c:pt idx="9">
                  <c:v>5.6812766231695974E-3</c:v>
                </c:pt>
                <c:pt idx="10">
                  <c:v>8.0813029363817311E-3</c:v>
                </c:pt>
                <c:pt idx="11">
                  <c:v>1.4586710012311325E-2</c:v>
                </c:pt>
                <c:pt idx="12">
                  <c:v>9.2600562474925742E-3</c:v>
                </c:pt>
                <c:pt idx="13">
                  <c:v>7.7457224555160407E-3</c:v>
                </c:pt>
                <c:pt idx="14">
                  <c:v>2.1983082716159129E-3</c:v>
                </c:pt>
                <c:pt idx="15">
                  <c:v>-5.913903516702744E-4</c:v>
                </c:pt>
                <c:pt idx="16">
                  <c:v>-1.7935547214172748E-3</c:v>
                </c:pt>
                <c:pt idx="17">
                  <c:v>-3.5271220772459927E-3</c:v>
                </c:pt>
                <c:pt idx="18">
                  <c:v>-4.1275861336228343E-4</c:v>
                </c:pt>
                <c:pt idx="19">
                  <c:v>1.4967703315757123E-3</c:v>
                </c:pt>
                <c:pt idx="20">
                  <c:v>6.1502627349523916E-3</c:v>
                </c:pt>
                <c:pt idx="21">
                  <c:v>5.6568072152776766E-3</c:v>
                </c:pt>
                <c:pt idx="22">
                  <c:v>8.3705085628119277E-3</c:v>
                </c:pt>
                <c:pt idx="23">
                  <c:v>8.2570268977129567E-3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7-F509-43A4-A2AE-C45F5834A2A2}"/>
            </c:ext>
          </c:extLst>
        </c:ser>
        <c:dLbls>
          <c:showLegendKey val="0"/>
          <c:showVal val="0"/>
          <c:showCatName val="0"/>
          <c:showSerName val="0"/>
          <c:showPercent val="0"/>
          <c:showBubbleSize val="0"/>
        </c:dLbls>
        <c:gapWidth val="150"/>
        <c:overlap val="100"/>
        <c:axId val="484773214"/>
        <c:axId val="80578401"/>
      </c:barChart>
      <c:catAx>
        <c:axId val="484773214"/>
        <c:scaling>
          <c:orientation val="minMax"/>
        </c:scaling>
        <c:delete val="0"/>
        <c:axPos val="b"/>
        <c:title>
          <c:tx>
            <c:rich>
              <a:bodyPr/>
              <a:lstStyle/>
              <a:p>
                <a:pPr lvl="0">
                  <a:defRPr b="0">
                    <a:solidFill>
                      <a:srgbClr val="000000"/>
                    </a:solidFill>
                    <a:latin typeface="+mn-lt"/>
                  </a:defRPr>
                </a:pPr>
                <a:endParaRPr lang="hr-H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80578401"/>
        <c:crosses val="autoZero"/>
        <c:auto val="1"/>
        <c:lblAlgn val="ctr"/>
        <c:lblOffset val="100"/>
        <c:noMultiLvlLbl val="1"/>
      </c:catAx>
      <c:valAx>
        <c:axId val="805784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484773214"/>
        <c:crosses val="autoZero"/>
        <c:crossBetween val="between"/>
      </c:valAx>
    </c:plotArea>
    <c:legend>
      <c:legendPos val="t"/>
      <c:layout>
        <c:manualLayout>
          <c:xMode val="edge"/>
          <c:yMode val="edge"/>
          <c:x val="2.6318897637795269E-2"/>
          <c:y val="2.0207254298218236E-2"/>
        </c:manualLayou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nezaposlenost!$O$3</c:f>
              <c:strCache>
                <c:ptCount val="1"/>
                <c:pt idx="0">
                  <c:v>OLS '98-'19</c:v>
                </c:pt>
              </c:strCache>
            </c:strRef>
          </c:tx>
          <c:spPr>
            <a:ln w="28575" cmpd="sng">
              <a:solidFill>
                <a:schemeClr val="accent1"/>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nezaposlenost!$O$4:$O$28</c:f>
              <c:numCache>
                <c:formatCode>General</c:formatCode>
                <c:ptCount val="25"/>
                <c:pt idx="2" formatCode="_-* #,##0.00\ _k_n_-;\-* #,##0.00\ _k_n_-;_-* &quot;-&quot;??\ _k_n_-;_-@">
                  <c:v>18.14</c:v>
                </c:pt>
                <c:pt idx="3" formatCode="_-* #,##0.00\ _k_n_-;\-* #,##0.00\ _k_n_-;_-* &quot;-&quot;??\ _k_n_-;_-@">
                  <c:v>20.399999999999999</c:v>
                </c:pt>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c:v>
                </c:pt>
                <c:pt idx="24" formatCode="_-* #,##0.00\ _k_n_-;\-* #,##0.00\ _k_n_-;_-* &quot;-&quot;??\ _k_n_-;_-@">
                  <c:v>20.028216083724281</c:v>
                </c:pt>
              </c:numCache>
            </c:numRef>
          </c:val>
          <c:smooth val="0"/>
          <c:extLst>
            <c:ext xmlns:c16="http://schemas.microsoft.com/office/drawing/2014/chart" uri="{C3380CC4-5D6E-409C-BE32-E72D297353CC}">
              <c16:uniqueId val="{00000000-3929-4615-82B9-7666AAFC40E4}"/>
            </c:ext>
          </c:extLst>
        </c:ser>
        <c:ser>
          <c:idx val="1"/>
          <c:order val="1"/>
          <c:tx>
            <c:strRef>
              <c:f>nezaposlenost!$P$3</c:f>
              <c:strCache>
                <c:ptCount val="1"/>
                <c:pt idx="0">
                  <c:v>Prosjek</c:v>
                </c:pt>
              </c:strCache>
            </c:strRef>
          </c:tx>
          <c:spPr>
            <a:ln w="28575" cmpd="sng">
              <a:solidFill>
                <a:schemeClr val="accent2"/>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nezaposlenost!$P$4:$P$28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7.7773284968404397</c:v>
                </c:pt>
                <c:pt idx="24" formatCode="_-* #,##0.00\ _k_n_-;\-* #,##0.00\ _k_n_-;_-* &quot;-&quot;??\ _k_n_-;_-@">
                  <c:v>14.840249857284237</c:v>
                </c:pt>
              </c:numCache>
            </c:numRef>
          </c:val>
          <c:smooth val="0"/>
          <c:extLst>
            <c:ext xmlns:c16="http://schemas.microsoft.com/office/drawing/2014/chart" uri="{C3380CC4-5D6E-409C-BE32-E72D297353CC}">
              <c16:uniqueId val="{00000001-3929-4615-82B9-7666AAFC40E4}"/>
            </c:ext>
          </c:extLst>
        </c:ser>
        <c:ser>
          <c:idx val="2"/>
          <c:order val="2"/>
          <c:tx>
            <c:strRef>
              <c:f>nezaposlenost!$Q$3</c:f>
              <c:strCache>
                <c:ptCount val="1"/>
                <c:pt idx="0">
                  <c:v>OLS '00-'19</c:v>
                </c:pt>
              </c:strCache>
            </c:strRef>
          </c:tx>
          <c:spPr>
            <a:ln w="28575" cmpd="sng">
              <a:solidFill>
                <a:schemeClr val="accent3"/>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nezaposlenost!$Q$4:$Q$28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7.7773284968404397</c:v>
                </c:pt>
                <c:pt idx="24" formatCode="_-* #,##0.00\ _k_n_-;\-* #,##0.00\ _k_n_-;_-* &quot;-&quot;??\ _k_n_-;_-@">
                  <c:v>15.177424433947044</c:v>
                </c:pt>
              </c:numCache>
            </c:numRef>
          </c:val>
          <c:smooth val="0"/>
          <c:extLst>
            <c:ext xmlns:c16="http://schemas.microsoft.com/office/drawing/2014/chart" uri="{C3380CC4-5D6E-409C-BE32-E72D297353CC}">
              <c16:uniqueId val="{00000002-3929-4615-82B9-7666AAFC40E4}"/>
            </c:ext>
          </c:extLst>
        </c:ser>
        <c:ser>
          <c:idx val="3"/>
          <c:order val="3"/>
          <c:tx>
            <c:strRef>
              <c:f>nezaposlenost!$R$3</c:f>
              <c:strCache>
                <c:ptCount val="1"/>
                <c:pt idx="0">
                  <c:v>OLS '08-'19</c:v>
                </c:pt>
              </c:strCache>
            </c:strRef>
          </c:tx>
          <c:spPr>
            <a:ln w="28575" cmpd="sng">
              <a:solidFill>
                <a:schemeClr val="accent4"/>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nezaposlenost!$R$4:$R$28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7.7773284968404397</c:v>
                </c:pt>
                <c:pt idx="24" formatCode="_-* #,##0.00\ _k_n_-;\-* #,##0.00\ _k_n_-;_-* &quot;-&quot;??\ _k_n_-;_-@">
                  <c:v>18.621868910277083</c:v>
                </c:pt>
              </c:numCache>
            </c:numRef>
          </c:val>
          <c:smooth val="0"/>
          <c:extLst>
            <c:ext xmlns:c16="http://schemas.microsoft.com/office/drawing/2014/chart" uri="{C3380CC4-5D6E-409C-BE32-E72D297353CC}">
              <c16:uniqueId val="{00000003-3929-4615-82B9-7666AAFC40E4}"/>
            </c:ext>
          </c:extLst>
        </c:ser>
        <c:ser>
          <c:idx val="4"/>
          <c:order val="4"/>
          <c:tx>
            <c:strRef>
              <c:f>nezaposlenost!$S$3</c:f>
              <c:strCache>
                <c:ptCount val="1"/>
                <c:pt idx="0">
                  <c:v>dbdp_r - desno</c:v>
                </c:pt>
              </c:strCache>
            </c:strRef>
          </c:tx>
          <c:spPr>
            <a:ln w="28575" cmpd="sng">
              <a:solidFill>
                <a:schemeClr val="accent5"/>
              </a:solidFill>
              <a:prstDash val="dash"/>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nezaposlenost!$S$4:$S$28</c:f>
              <c:numCache>
                <c:formatCode>_-* #,##0.00\ _k_n_-;\-* #,##0.00\ _k_n_-;_-* "-"??\ _k_n_-;_-@</c:formatCode>
                <c:ptCount val="25"/>
                <c:pt idx="0">
                  <c:v>5.8335407060261275</c:v>
                </c:pt>
                <c:pt idx="1">
                  <c:v>6.7529116027906326</c:v>
                </c:pt>
                <c:pt idx="2">
                  <c:v>2.002959820525362</c:v>
                </c:pt>
                <c:pt idx="3">
                  <c:v>-0.81778934042826279</c:v>
                </c:pt>
                <c:pt idx="4">
                  <c:v>3.2785997299455998</c:v>
                </c:pt>
                <c:pt idx="5">
                  <c:v>3.3469386057616362</c:v>
                </c:pt>
                <c:pt idx="6">
                  <c:v>5.1158304466971742</c:v>
                </c:pt>
                <c:pt idx="7">
                  <c:v>5.640321016589624</c:v>
                </c:pt>
                <c:pt idx="8">
                  <c:v>4.1603675668260962</c:v>
                </c:pt>
                <c:pt idx="9">
                  <c:v>4.3140258709746462</c:v>
                </c:pt>
                <c:pt idx="10">
                  <c:v>5.0010664356343426</c:v>
                </c:pt>
                <c:pt idx="11">
                  <c:v>5.2663673407059832</c:v>
                </c:pt>
                <c:pt idx="12">
                  <c:v>1.759521735413955</c:v>
                </c:pt>
                <c:pt idx="13">
                  <c:v>-7.3594993654901231</c:v>
                </c:pt>
                <c:pt idx="14">
                  <c:v>-1.4962533356099641</c:v>
                </c:pt>
                <c:pt idx="15">
                  <c:v>-0.30982900477832231</c:v>
                </c:pt>
                <c:pt idx="16">
                  <c:v>-2.2377241055942534</c:v>
                </c:pt>
                <c:pt idx="17">
                  <c:v>-0.54850216134040863</c:v>
                </c:pt>
                <c:pt idx="18">
                  <c:v>-0.10388062948614163</c:v>
                </c:pt>
                <c:pt idx="19">
                  <c:v>2.4371332441033076</c:v>
                </c:pt>
                <c:pt idx="20">
                  <c:v>3.4835344484677222</c:v>
                </c:pt>
                <c:pt idx="21">
                  <c:v>3.1391817148095527</c:v>
                </c:pt>
                <c:pt idx="22">
                  <c:v>2.6308045773756561</c:v>
                </c:pt>
                <c:pt idx="23">
                  <c:v>2.9359923102297785</c:v>
                </c:pt>
                <c:pt idx="24">
                  <c:v>-27.712025513587868</c:v>
                </c:pt>
              </c:numCache>
            </c:numRef>
          </c:val>
          <c:smooth val="0"/>
          <c:extLst>
            <c:ext xmlns:c16="http://schemas.microsoft.com/office/drawing/2014/chart" uri="{C3380CC4-5D6E-409C-BE32-E72D297353CC}">
              <c16:uniqueId val="{00000004-3929-4615-82B9-7666AAFC40E4}"/>
            </c:ext>
          </c:extLst>
        </c:ser>
        <c:dLbls>
          <c:showLegendKey val="0"/>
          <c:showVal val="0"/>
          <c:showCatName val="0"/>
          <c:showSerName val="0"/>
          <c:showPercent val="0"/>
          <c:showBubbleSize val="0"/>
        </c:dLbls>
        <c:smooth val="0"/>
        <c:axId val="1136712399"/>
        <c:axId val="327144486"/>
      </c:lineChart>
      <c:dateAx>
        <c:axId val="1136712399"/>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327144486"/>
        <c:crosses val="autoZero"/>
        <c:auto val="1"/>
        <c:lblOffset val="100"/>
        <c:baseTimeUnit val="years"/>
      </c:dateAx>
      <c:valAx>
        <c:axId val="327144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1136712399"/>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place!$Y$2</c:f>
              <c:strCache>
                <c:ptCount val="1"/>
                <c:pt idx="0">
                  <c:v>Scenarij1</c:v>
                </c:pt>
              </c:strCache>
            </c:strRef>
          </c:tx>
          <c:spPr>
            <a:ln w="28575" cmpd="sng">
              <a:solidFill>
                <a:schemeClr val="accent1"/>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place!$Y$3:$Y$94</c:f>
              <c:numCache>
                <c:formatCode>_-* #,##0\ _k_n_-;\-* #,##0\ _k_n_-;_-* "-"??\ _k_n_-;_-@</c:formatCode>
                <c:ptCount val="92"/>
                <c:pt idx="0">
                  <c:v>3969.2229078402634</c:v>
                </c:pt>
                <c:pt idx="1">
                  <c:v>4087.7564200593251</c:v>
                </c:pt>
                <c:pt idx="2">
                  <c:v>4233.2127434558242</c:v>
                </c:pt>
                <c:pt idx="3">
                  <c:v>4219.6600844606091</c:v>
                </c:pt>
                <c:pt idx="4">
                  <c:v>4394.7236830774073</c:v>
                </c:pt>
                <c:pt idx="5">
                  <c:v>4488.2764371298153</c:v>
                </c:pt>
                <c:pt idx="6">
                  <c:v>4582.782573530355</c:v>
                </c:pt>
                <c:pt idx="7">
                  <c:v>4692.9215596640015</c:v>
                </c:pt>
                <c:pt idx="8">
                  <c:v>4831.1416691118175</c:v>
                </c:pt>
                <c:pt idx="9">
                  <c:v>4795.9028448459503</c:v>
                </c:pt>
                <c:pt idx="10">
                  <c:v>4887.1336975988124</c:v>
                </c:pt>
                <c:pt idx="11">
                  <c:v>4951.5277929151553</c:v>
                </c:pt>
                <c:pt idx="12">
                  <c:v>4991.7885262251166</c:v>
                </c:pt>
                <c:pt idx="13">
                  <c:v>5058.4617702823707</c:v>
                </c:pt>
                <c:pt idx="14">
                  <c:v>5062.9163672297245</c:v>
                </c:pt>
                <c:pt idx="15">
                  <c:v>5153.2806295048422</c:v>
                </c:pt>
                <c:pt idx="16">
                  <c:v>5180.2394835797795</c:v>
                </c:pt>
                <c:pt idx="17">
                  <c:v>5356.1782139481556</c:v>
                </c:pt>
                <c:pt idx="18">
                  <c:v>5423.4025174860553</c:v>
                </c:pt>
                <c:pt idx="19">
                  <c:v>5554.3338946996046</c:v>
                </c:pt>
                <c:pt idx="20">
                  <c:v>5541.2391755470662</c:v>
                </c:pt>
                <c:pt idx="21">
                  <c:v>5561.2142031852309</c:v>
                </c:pt>
                <c:pt idx="22">
                  <c:v>5665.7435423275729</c:v>
                </c:pt>
                <c:pt idx="23">
                  <c:v>5713.9950572561456</c:v>
                </c:pt>
                <c:pt idx="24">
                  <c:v>5841.4345515210571</c:v>
                </c:pt>
                <c:pt idx="25">
                  <c:v>5929.1252420019518</c:v>
                </c:pt>
                <c:pt idx="26">
                  <c:v>6027.6301438150558</c:v>
                </c:pt>
                <c:pt idx="27">
                  <c:v>6074.8152978430626</c:v>
                </c:pt>
                <c:pt idx="28">
                  <c:v>6119.8332095359519</c:v>
                </c:pt>
                <c:pt idx="29">
                  <c:v>6241.6640849309397</c:v>
                </c:pt>
                <c:pt idx="30">
                  <c:v>6294.6216545300767</c:v>
                </c:pt>
                <c:pt idx="31">
                  <c:v>6380.988296169804</c:v>
                </c:pt>
                <c:pt idx="32">
                  <c:v>6473.0378906124506</c:v>
                </c:pt>
                <c:pt idx="33">
                  <c:v>6617.1728327471501</c:v>
                </c:pt>
                <c:pt idx="34">
                  <c:v>6665.1317585228289</c:v>
                </c:pt>
                <c:pt idx="35">
                  <c:v>6886.2477822895708</c:v>
                </c:pt>
                <c:pt idx="36">
                  <c:v>6882.9073346238101</c:v>
                </c:pt>
                <c:pt idx="37">
                  <c:v>6947.175473609389</c:v>
                </c:pt>
                <c:pt idx="38">
                  <c:v>7080.5312197835447</c:v>
                </c:pt>
                <c:pt idx="39">
                  <c:v>7309.2665107549919</c:v>
                </c:pt>
                <c:pt idx="40">
                  <c:v>7396.6256891017365</c:v>
                </c:pt>
                <c:pt idx="41">
                  <c:v>7534.2238757630093</c:v>
                </c:pt>
                <c:pt idx="42">
                  <c:v>7571.4643475220018</c:v>
                </c:pt>
                <c:pt idx="43">
                  <c:v>7723.7857241907468</c:v>
                </c:pt>
                <c:pt idx="44">
                  <c:v>7739.9852229073658</c:v>
                </c:pt>
                <c:pt idx="45">
                  <c:v>7721.2688049085109</c:v>
                </c:pt>
                <c:pt idx="46">
                  <c:v>7694.1274957826981</c:v>
                </c:pt>
                <c:pt idx="47">
                  <c:v>7660.8362698642377</c:v>
                </c:pt>
                <c:pt idx="48">
                  <c:v>7598.23499027036</c:v>
                </c:pt>
                <c:pt idx="49">
                  <c:v>7642.4991854230848</c:v>
                </c:pt>
                <c:pt idx="50">
                  <c:v>7708.793048427252</c:v>
                </c:pt>
                <c:pt idx="51">
                  <c:v>7707.5851780575395</c:v>
                </c:pt>
                <c:pt idx="52">
                  <c:v>7620.8155373442214</c:v>
                </c:pt>
                <c:pt idx="53">
                  <c:v>7711.2874061174944</c:v>
                </c:pt>
                <c:pt idx="54">
                  <c:v>7848.8611727306934</c:v>
                </c:pt>
                <c:pt idx="55">
                  <c:v>7959.5351920885923</c:v>
                </c:pt>
                <c:pt idx="56">
                  <c:v>7743.7168964664788</c:v>
                </c:pt>
                <c:pt idx="57">
                  <c:v>7862.8751476639327</c:v>
                </c:pt>
                <c:pt idx="58">
                  <c:v>7911.1063058403843</c:v>
                </c:pt>
                <c:pt idx="59">
                  <c:v>7920.8507329186614</c:v>
                </c:pt>
                <c:pt idx="60">
                  <c:v>7975.3492468263212</c:v>
                </c:pt>
                <c:pt idx="61">
                  <c:v>7948.593985624093</c:v>
                </c:pt>
                <c:pt idx="62">
                  <c:v>7920.7510469475392</c:v>
                </c:pt>
                <c:pt idx="63">
                  <c:v>7917.2007732091452</c:v>
                </c:pt>
                <c:pt idx="64">
                  <c:v>7898.7818757087589</c:v>
                </c:pt>
                <c:pt idx="65">
                  <c:v>7859.9195213738194</c:v>
                </c:pt>
                <c:pt idx="66">
                  <c:v>7986.6330564895661</c:v>
                </c:pt>
                <c:pt idx="67">
                  <c:v>8004.0415280653206</c:v>
                </c:pt>
                <c:pt idx="68">
                  <c:v>7554.7150980715878</c:v>
                </c:pt>
                <c:pt idx="69">
                  <c:v>7580.5081796358027</c:v>
                </c:pt>
                <c:pt idx="70">
                  <c:v>7639.5922279698607</c:v>
                </c:pt>
                <c:pt idx="71">
                  <c:v>7687.0981049090642</c:v>
                </c:pt>
                <c:pt idx="72">
                  <c:v>7697.4624504044741</c:v>
                </c:pt>
                <c:pt idx="73">
                  <c:v>7726.9302275859209</c:v>
                </c:pt>
                <c:pt idx="74">
                  <c:v>7739.1963630430791</c:v>
                </c:pt>
                <c:pt idx="75">
                  <c:v>7842.7198670871858</c:v>
                </c:pt>
                <c:pt idx="76">
                  <c:v>7959.8894372482</c:v>
                </c:pt>
                <c:pt idx="77">
                  <c:v>7991.4145140049641</c:v>
                </c:pt>
                <c:pt idx="78">
                  <c:v>8111.596607050401</c:v>
                </c:pt>
                <c:pt idx="79">
                  <c:v>8274.634307146518</c:v>
                </c:pt>
                <c:pt idx="80">
                  <c:v>8283.2757016011583</c:v>
                </c:pt>
                <c:pt idx="81">
                  <c:v>8506.2908582919008</c:v>
                </c:pt>
                <c:pt idx="82">
                  <c:v>8509.3703859227116</c:v>
                </c:pt>
                <c:pt idx="83">
                  <c:v>8365.1503185713373</c:v>
                </c:pt>
                <c:pt idx="84">
                  <c:v>8909.5458181388367</c:v>
                </c:pt>
                <c:pt idx="85">
                  <c:v>8939.7045714876658</c:v>
                </c:pt>
                <c:pt idx="86">
                  <c:v>8998.9062287740326</c:v>
                </c:pt>
                <c:pt idx="87">
                  <c:v>9070.7575677639325</c:v>
                </c:pt>
                <c:pt idx="88">
                  <c:v>9229.5565982937478</c:v>
                </c:pt>
                <c:pt idx="89">
                  <c:v>7894.4907420453383</c:v>
                </c:pt>
                <c:pt idx="90">
                  <c:v>8916.5986601080585</c:v>
                </c:pt>
                <c:pt idx="91">
                  <c:v>8529.7878885367154</c:v>
                </c:pt>
              </c:numCache>
            </c:numRef>
          </c:val>
          <c:smooth val="0"/>
          <c:extLst>
            <c:ext xmlns:c16="http://schemas.microsoft.com/office/drawing/2014/chart" uri="{C3380CC4-5D6E-409C-BE32-E72D297353CC}">
              <c16:uniqueId val="{00000000-1C1F-4DE2-A4F0-3334C9D6FCE8}"/>
            </c:ext>
          </c:extLst>
        </c:ser>
        <c:ser>
          <c:idx val="1"/>
          <c:order val="1"/>
          <c:tx>
            <c:strRef>
              <c:f>place!$Z$2</c:f>
              <c:strCache>
                <c:ptCount val="1"/>
                <c:pt idx="0">
                  <c:v>Scenarij2</c:v>
                </c:pt>
              </c:strCache>
            </c:strRef>
          </c:tx>
          <c:spPr>
            <a:ln w="28575" cmpd="sng">
              <a:solidFill>
                <a:schemeClr val="accent2"/>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place!$Z$3:$Z$94</c:f>
              <c:numCache>
                <c:formatCode>_-* #,##0\ _k_n_-;\-* #,##0\ _k_n_-;_-* "-"??\ _k_n_-;_-@</c:formatCode>
                <c:ptCount val="92"/>
                <c:pt idx="0">
                  <c:v>3969.2229078402634</c:v>
                </c:pt>
                <c:pt idx="1">
                  <c:v>4087.7564200593251</c:v>
                </c:pt>
                <c:pt idx="2">
                  <c:v>4233.2127434558242</c:v>
                </c:pt>
                <c:pt idx="3">
                  <c:v>4219.6600844606091</c:v>
                </c:pt>
                <c:pt idx="4">
                  <c:v>4394.7236830774073</c:v>
                </c:pt>
                <c:pt idx="5">
                  <c:v>4488.2764371298153</c:v>
                </c:pt>
                <c:pt idx="6">
                  <c:v>4582.782573530355</c:v>
                </c:pt>
                <c:pt idx="7">
                  <c:v>4692.9215596640015</c:v>
                </c:pt>
                <c:pt idx="8">
                  <c:v>4831.1416691118175</c:v>
                </c:pt>
                <c:pt idx="9">
                  <c:v>4795.9028448459503</c:v>
                </c:pt>
                <c:pt idx="10">
                  <c:v>4887.1336975988124</c:v>
                </c:pt>
                <c:pt idx="11">
                  <c:v>4951.5277929151553</c:v>
                </c:pt>
                <c:pt idx="12">
                  <c:v>4991.7885262251166</c:v>
                </c:pt>
                <c:pt idx="13">
                  <c:v>5058.4617702823707</c:v>
                </c:pt>
                <c:pt idx="14">
                  <c:v>5062.9163672297245</c:v>
                </c:pt>
                <c:pt idx="15">
                  <c:v>5153.2806295048422</c:v>
                </c:pt>
                <c:pt idx="16">
                  <c:v>5180.2394835797795</c:v>
                </c:pt>
                <c:pt idx="17">
                  <c:v>5356.1782139481556</c:v>
                </c:pt>
                <c:pt idx="18">
                  <c:v>5423.4025174860553</c:v>
                </c:pt>
                <c:pt idx="19">
                  <c:v>5554.3338946996046</c:v>
                </c:pt>
                <c:pt idx="20">
                  <c:v>5541.2391755470662</c:v>
                </c:pt>
                <c:pt idx="21">
                  <c:v>5561.2142031852309</c:v>
                </c:pt>
                <c:pt idx="22">
                  <c:v>5665.7435423275729</c:v>
                </c:pt>
                <c:pt idx="23">
                  <c:v>5713.9950572561456</c:v>
                </c:pt>
                <c:pt idx="24">
                  <c:v>5841.4345515210571</c:v>
                </c:pt>
                <c:pt idx="25">
                  <c:v>5929.1252420019518</c:v>
                </c:pt>
                <c:pt idx="26">
                  <c:v>6027.6301438150558</c:v>
                </c:pt>
                <c:pt idx="27">
                  <c:v>6074.8152978430626</c:v>
                </c:pt>
                <c:pt idx="28">
                  <c:v>6119.8332095359519</c:v>
                </c:pt>
                <c:pt idx="29">
                  <c:v>6241.6640849309397</c:v>
                </c:pt>
                <c:pt idx="30">
                  <c:v>6294.6216545300767</c:v>
                </c:pt>
                <c:pt idx="31">
                  <c:v>6380.988296169804</c:v>
                </c:pt>
                <c:pt idx="32">
                  <c:v>6473.0378906124506</c:v>
                </c:pt>
                <c:pt idx="33">
                  <c:v>6617.1728327471501</c:v>
                </c:pt>
                <c:pt idx="34">
                  <c:v>6665.1317585228289</c:v>
                </c:pt>
                <c:pt idx="35">
                  <c:v>6886.2477822895708</c:v>
                </c:pt>
                <c:pt idx="36">
                  <c:v>6882.9073346238101</c:v>
                </c:pt>
                <c:pt idx="37">
                  <c:v>6947.175473609389</c:v>
                </c:pt>
                <c:pt idx="38">
                  <c:v>7080.5312197835447</c:v>
                </c:pt>
                <c:pt idx="39">
                  <c:v>7309.2665107549919</c:v>
                </c:pt>
                <c:pt idx="40">
                  <c:v>7396.6256891017365</c:v>
                </c:pt>
                <c:pt idx="41">
                  <c:v>7534.2238757630093</c:v>
                </c:pt>
                <c:pt idx="42">
                  <c:v>7571.4643475220018</c:v>
                </c:pt>
                <c:pt idx="43">
                  <c:v>7723.7857241907468</c:v>
                </c:pt>
                <c:pt idx="44">
                  <c:v>7739.9852229073658</c:v>
                </c:pt>
                <c:pt idx="45">
                  <c:v>7721.2688049085109</c:v>
                </c:pt>
                <c:pt idx="46">
                  <c:v>7694.1274957826981</c:v>
                </c:pt>
                <c:pt idx="47">
                  <c:v>7660.8362698642377</c:v>
                </c:pt>
                <c:pt idx="48">
                  <c:v>7598.23499027036</c:v>
                </c:pt>
                <c:pt idx="49">
                  <c:v>7642.4991854230848</c:v>
                </c:pt>
                <c:pt idx="50">
                  <c:v>7708.793048427252</c:v>
                </c:pt>
                <c:pt idx="51">
                  <c:v>7707.5851780575395</c:v>
                </c:pt>
                <c:pt idx="52">
                  <c:v>7620.8155373442214</c:v>
                </c:pt>
                <c:pt idx="53">
                  <c:v>7711.2874061174944</c:v>
                </c:pt>
                <c:pt idx="54">
                  <c:v>7848.8611727306934</c:v>
                </c:pt>
                <c:pt idx="55">
                  <c:v>7959.5351920885923</c:v>
                </c:pt>
                <c:pt idx="56">
                  <c:v>7743.7168964664788</c:v>
                </c:pt>
                <c:pt idx="57">
                  <c:v>7862.8751476639327</c:v>
                </c:pt>
                <c:pt idx="58">
                  <c:v>7911.1063058403843</c:v>
                </c:pt>
                <c:pt idx="59">
                  <c:v>7920.8507329186614</c:v>
                </c:pt>
                <c:pt idx="60">
                  <c:v>7975.3492468263212</c:v>
                </c:pt>
                <c:pt idx="61">
                  <c:v>7948.593985624093</c:v>
                </c:pt>
                <c:pt idx="62">
                  <c:v>7920.7510469475392</c:v>
                </c:pt>
                <c:pt idx="63">
                  <c:v>7917.2007732091452</c:v>
                </c:pt>
                <c:pt idx="64">
                  <c:v>7898.7818757087589</c:v>
                </c:pt>
                <c:pt idx="65">
                  <c:v>7859.9195213738194</c:v>
                </c:pt>
                <c:pt idx="66">
                  <c:v>7986.6330564895661</c:v>
                </c:pt>
                <c:pt idx="67">
                  <c:v>8004.0415280653206</c:v>
                </c:pt>
                <c:pt idx="68">
                  <c:v>7554.7150980715878</c:v>
                </c:pt>
                <c:pt idx="69">
                  <c:v>7580.5081796358027</c:v>
                </c:pt>
                <c:pt idx="70">
                  <c:v>7639.5922279698607</c:v>
                </c:pt>
                <c:pt idx="71">
                  <c:v>7687.0981049090642</c:v>
                </c:pt>
                <c:pt idx="72">
                  <c:v>7697.4624504044741</c:v>
                </c:pt>
                <c:pt idx="73">
                  <c:v>7726.9302275859209</c:v>
                </c:pt>
                <c:pt idx="74">
                  <c:v>7739.1963630430791</c:v>
                </c:pt>
                <c:pt idx="75">
                  <c:v>7842.7198670871858</c:v>
                </c:pt>
                <c:pt idx="76">
                  <c:v>7959.8894372482</c:v>
                </c:pt>
                <c:pt idx="77">
                  <c:v>7991.4145140049641</c:v>
                </c:pt>
                <c:pt idx="78">
                  <c:v>8111.596607050401</c:v>
                </c:pt>
                <c:pt idx="79">
                  <c:v>8274.634307146518</c:v>
                </c:pt>
                <c:pt idx="80">
                  <c:v>8283.2757016011583</c:v>
                </c:pt>
                <c:pt idx="81">
                  <c:v>8506.2908582919008</c:v>
                </c:pt>
                <c:pt idx="82">
                  <c:v>8509.3703859227116</c:v>
                </c:pt>
                <c:pt idx="83">
                  <c:v>8365.1503185713373</c:v>
                </c:pt>
                <c:pt idx="84">
                  <c:v>8909.5458181388367</c:v>
                </c:pt>
                <c:pt idx="85">
                  <c:v>8939.7045714876658</c:v>
                </c:pt>
                <c:pt idx="86">
                  <c:v>8998.9062287740326</c:v>
                </c:pt>
                <c:pt idx="87">
                  <c:v>9070.7575677639325</c:v>
                </c:pt>
                <c:pt idx="88">
                  <c:v>9229.5565982937478</c:v>
                </c:pt>
                <c:pt idx="89">
                  <c:v>7907.9435435220048</c:v>
                </c:pt>
                <c:pt idx="90">
                  <c:v>9000.9980238185799</c:v>
                </c:pt>
                <c:pt idx="91">
                  <c:v>8680.0680393227667</c:v>
                </c:pt>
              </c:numCache>
            </c:numRef>
          </c:val>
          <c:smooth val="0"/>
          <c:extLst>
            <c:ext xmlns:c16="http://schemas.microsoft.com/office/drawing/2014/chart" uri="{C3380CC4-5D6E-409C-BE32-E72D297353CC}">
              <c16:uniqueId val="{00000001-1C1F-4DE2-A4F0-3334C9D6FCE8}"/>
            </c:ext>
          </c:extLst>
        </c:ser>
        <c:ser>
          <c:idx val="2"/>
          <c:order val="2"/>
          <c:tx>
            <c:strRef>
              <c:f>place!$AA$2</c:f>
              <c:strCache>
                <c:ptCount val="1"/>
                <c:pt idx="0">
                  <c:v>Scenarij3</c:v>
                </c:pt>
              </c:strCache>
            </c:strRef>
          </c:tx>
          <c:spPr>
            <a:ln w="28575" cmpd="sng">
              <a:solidFill>
                <a:schemeClr val="accent3"/>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place!$AA$3:$AA$94</c:f>
              <c:numCache>
                <c:formatCode>_-* #,##0\ _k_n_-;\-* #,##0\ _k_n_-;_-* "-"??\ _k_n_-;_-@</c:formatCode>
                <c:ptCount val="92"/>
                <c:pt idx="0">
                  <c:v>3969.2229078402634</c:v>
                </c:pt>
                <c:pt idx="1">
                  <c:v>4087.7564200593251</c:v>
                </c:pt>
                <c:pt idx="2">
                  <c:v>4233.2127434558242</c:v>
                </c:pt>
                <c:pt idx="3">
                  <c:v>4219.6600844606091</c:v>
                </c:pt>
                <c:pt idx="4">
                  <c:v>4394.7236830774073</c:v>
                </c:pt>
                <c:pt idx="5">
                  <c:v>4488.2764371298153</c:v>
                </c:pt>
                <c:pt idx="6">
                  <c:v>4582.782573530355</c:v>
                </c:pt>
                <c:pt idx="7">
                  <c:v>4692.9215596640015</c:v>
                </c:pt>
                <c:pt idx="8">
                  <c:v>4831.1416691118175</c:v>
                </c:pt>
                <c:pt idx="9">
                  <c:v>4795.9028448459503</c:v>
                </c:pt>
                <c:pt idx="10">
                  <c:v>4887.1336975988124</c:v>
                </c:pt>
                <c:pt idx="11">
                  <c:v>4951.5277929151553</c:v>
                </c:pt>
                <c:pt idx="12">
                  <c:v>4991.7885262251166</c:v>
                </c:pt>
                <c:pt idx="13">
                  <c:v>5058.4617702823707</c:v>
                </c:pt>
                <c:pt idx="14">
                  <c:v>5062.9163672297245</c:v>
                </c:pt>
                <c:pt idx="15">
                  <c:v>5153.2806295048422</c:v>
                </c:pt>
                <c:pt idx="16">
                  <c:v>5180.2394835797795</c:v>
                </c:pt>
                <c:pt idx="17">
                  <c:v>5356.1782139481556</c:v>
                </c:pt>
                <c:pt idx="18">
                  <c:v>5423.4025174860553</c:v>
                </c:pt>
                <c:pt idx="19">
                  <c:v>5554.3338946996046</c:v>
                </c:pt>
                <c:pt idx="20">
                  <c:v>5541.2391755470662</c:v>
                </c:pt>
                <c:pt idx="21">
                  <c:v>5561.2142031852309</c:v>
                </c:pt>
                <c:pt idx="22">
                  <c:v>5665.7435423275729</c:v>
                </c:pt>
                <c:pt idx="23">
                  <c:v>5713.9950572561456</c:v>
                </c:pt>
                <c:pt idx="24">
                  <c:v>5841.4345515210571</c:v>
                </c:pt>
                <c:pt idx="25">
                  <c:v>5929.1252420019518</c:v>
                </c:pt>
                <c:pt idx="26">
                  <c:v>6027.6301438150558</c:v>
                </c:pt>
                <c:pt idx="27">
                  <c:v>6074.8152978430626</c:v>
                </c:pt>
                <c:pt idx="28">
                  <c:v>6119.8332095359519</c:v>
                </c:pt>
                <c:pt idx="29">
                  <c:v>6241.6640849309397</c:v>
                </c:pt>
                <c:pt idx="30">
                  <c:v>6294.6216545300767</c:v>
                </c:pt>
                <c:pt idx="31">
                  <c:v>6380.988296169804</c:v>
                </c:pt>
                <c:pt idx="32">
                  <c:v>6473.0378906124506</c:v>
                </c:pt>
                <c:pt idx="33">
                  <c:v>6617.1728327471501</c:v>
                </c:pt>
                <c:pt idx="34">
                  <c:v>6665.1317585228289</c:v>
                </c:pt>
                <c:pt idx="35">
                  <c:v>6886.2477822895708</c:v>
                </c:pt>
                <c:pt idx="36">
                  <c:v>6882.9073346238101</c:v>
                </c:pt>
                <c:pt idx="37">
                  <c:v>6947.175473609389</c:v>
                </c:pt>
                <c:pt idx="38">
                  <c:v>7080.5312197835447</c:v>
                </c:pt>
                <c:pt idx="39">
                  <c:v>7309.2665107549919</c:v>
                </c:pt>
                <c:pt idx="40">
                  <c:v>7396.6256891017365</c:v>
                </c:pt>
                <c:pt idx="41">
                  <c:v>7534.2238757630093</c:v>
                </c:pt>
                <c:pt idx="42">
                  <c:v>7571.4643475220018</c:v>
                </c:pt>
                <c:pt idx="43">
                  <c:v>7723.7857241907468</c:v>
                </c:pt>
                <c:pt idx="44">
                  <c:v>7739.9852229073658</c:v>
                </c:pt>
                <c:pt idx="45">
                  <c:v>7721.2688049085109</c:v>
                </c:pt>
                <c:pt idx="46">
                  <c:v>7694.1274957826981</c:v>
                </c:pt>
                <c:pt idx="47">
                  <c:v>7660.8362698642377</c:v>
                </c:pt>
                <c:pt idx="48">
                  <c:v>7598.23499027036</c:v>
                </c:pt>
                <c:pt idx="49">
                  <c:v>7642.4991854230848</c:v>
                </c:pt>
                <c:pt idx="50">
                  <c:v>7708.793048427252</c:v>
                </c:pt>
                <c:pt idx="51">
                  <c:v>7707.5851780575395</c:v>
                </c:pt>
                <c:pt idx="52">
                  <c:v>7620.8155373442214</c:v>
                </c:pt>
                <c:pt idx="53">
                  <c:v>7711.2874061174944</c:v>
                </c:pt>
                <c:pt idx="54">
                  <c:v>7848.8611727306934</c:v>
                </c:pt>
                <c:pt idx="55">
                  <c:v>7959.5351920885923</c:v>
                </c:pt>
                <c:pt idx="56">
                  <c:v>7743.7168964664788</c:v>
                </c:pt>
                <c:pt idx="57">
                  <c:v>7862.8751476639327</c:v>
                </c:pt>
                <c:pt idx="58">
                  <c:v>7911.1063058403843</c:v>
                </c:pt>
                <c:pt idx="59">
                  <c:v>7920.8507329186614</c:v>
                </c:pt>
                <c:pt idx="60">
                  <c:v>7975.3492468263212</c:v>
                </c:pt>
                <c:pt idx="61">
                  <c:v>7948.593985624093</c:v>
                </c:pt>
                <c:pt idx="62">
                  <c:v>7920.7510469475392</c:v>
                </c:pt>
                <c:pt idx="63">
                  <c:v>7917.2007732091452</c:v>
                </c:pt>
                <c:pt idx="64">
                  <c:v>7898.7818757087589</c:v>
                </c:pt>
                <c:pt idx="65">
                  <c:v>7859.9195213738194</c:v>
                </c:pt>
                <c:pt idx="66">
                  <c:v>7986.6330564895661</c:v>
                </c:pt>
                <c:pt idx="67">
                  <c:v>8004.0415280653206</c:v>
                </c:pt>
                <c:pt idx="68">
                  <c:v>7554.7150980715878</c:v>
                </c:pt>
                <c:pt idx="69">
                  <c:v>7580.5081796358027</c:v>
                </c:pt>
                <c:pt idx="70">
                  <c:v>7639.5922279698607</c:v>
                </c:pt>
                <c:pt idx="71">
                  <c:v>7687.0981049090642</c:v>
                </c:pt>
                <c:pt idx="72">
                  <c:v>7697.4624504044741</c:v>
                </c:pt>
                <c:pt idx="73">
                  <c:v>7726.9302275859209</c:v>
                </c:pt>
                <c:pt idx="74">
                  <c:v>7739.1963630430791</c:v>
                </c:pt>
                <c:pt idx="75">
                  <c:v>7842.7198670871858</c:v>
                </c:pt>
                <c:pt idx="76">
                  <c:v>7959.8894372482</c:v>
                </c:pt>
                <c:pt idx="77">
                  <c:v>7991.4145140049641</c:v>
                </c:pt>
                <c:pt idx="78">
                  <c:v>8111.596607050401</c:v>
                </c:pt>
                <c:pt idx="79">
                  <c:v>8274.634307146518</c:v>
                </c:pt>
                <c:pt idx="80">
                  <c:v>8283.2757016011583</c:v>
                </c:pt>
                <c:pt idx="81">
                  <c:v>8506.2908582919008</c:v>
                </c:pt>
                <c:pt idx="82">
                  <c:v>8509.3703859227116</c:v>
                </c:pt>
                <c:pt idx="83">
                  <c:v>8365.1503185713373</c:v>
                </c:pt>
                <c:pt idx="84">
                  <c:v>8909.5458181388367</c:v>
                </c:pt>
                <c:pt idx="85">
                  <c:v>8939.7045714876658</c:v>
                </c:pt>
                <c:pt idx="86">
                  <c:v>8998.9062287740326</c:v>
                </c:pt>
                <c:pt idx="87">
                  <c:v>9070.7575677639325</c:v>
                </c:pt>
                <c:pt idx="88">
                  <c:v>9229.5565982937478</c:v>
                </c:pt>
                <c:pt idx="89">
                  <c:v>7932.1310241759693</c:v>
                </c:pt>
                <c:pt idx="90">
                  <c:v>9100.6065042429946</c:v>
                </c:pt>
                <c:pt idx="91">
                  <c:v>8849.6518760188446</c:v>
                </c:pt>
              </c:numCache>
            </c:numRef>
          </c:val>
          <c:smooth val="0"/>
          <c:extLst>
            <c:ext xmlns:c16="http://schemas.microsoft.com/office/drawing/2014/chart" uri="{C3380CC4-5D6E-409C-BE32-E72D297353CC}">
              <c16:uniqueId val="{00000002-1C1F-4DE2-A4F0-3334C9D6FCE8}"/>
            </c:ext>
          </c:extLst>
        </c:ser>
        <c:dLbls>
          <c:showLegendKey val="0"/>
          <c:showVal val="0"/>
          <c:showCatName val="0"/>
          <c:showSerName val="0"/>
          <c:showPercent val="0"/>
          <c:showBubbleSize val="0"/>
        </c:dLbls>
        <c:smooth val="0"/>
        <c:axId val="162697587"/>
        <c:axId val="1646040224"/>
      </c:lineChart>
      <c:dateAx>
        <c:axId val="162697587"/>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646040224"/>
        <c:crosses val="autoZero"/>
        <c:auto val="1"/>
        <c:lblOffset val="100"/>
        <c:baseTimeUnit val="months"/>
      </c:dateAx>
      <c:valAx>
        <c:axId val="16460402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62697587"/>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spPr>
            <a:ln w="28575" cmpd="sng">
              <a:solidFill>
                <a:schemeClr val="accent1"/>
              </a:solidFill>
            </a:ln>
          </c:spPr>
          <c:marker>
            <c:symbol val="none"/>
          </c:marker>
          <c:cat>
            <c:numRef>
              <c:f>place!$X$91:$X$94</c:f>
              <c:numCache>
                <c:formatCode>m/d/yyyy</c:formatCode>
                <c:ptCount val="4"/>
                <c:pt idx="0">
                  <c:v>43921</c:v>
                </c:pt>
                <c:pt idx="1">
                  <c:v>44012</c:v>
                </c:pt>
                <c:pt idx="2">
                  <c:v>44104</c:v>
                </c:pt>
                <c:pt idx="3">
                  <c:v>44196</c:v>
                </c:pt>
              </c:numCache>
            </c:numRef>
          </c:cat>
          <c:val>
            <c:numRef>
              <c:f>place!$Y$91:$Y$94</c:f>
              <c:numCache>
                <c:formatCode>_-* #,##0\ _k_n_-;\-* #,##0\ _k_n_-;_-* "-"??\ _k_n_-;_-@</c:formatCode>
                <c:ptCount val="4"/>
                <c:pt idx="0">
                  <c:v>9229.5565982937478</c:v>
                </c:pt>
                <c:pt idx="1">
                  <c:v>7894.4907420453383</c:v>
                </c:pt>
                <c:pt idx="2">
                  <c:v>8916.5986601080585</c:v>
                </c:pt>
                <c:pt idx="3">
                  <c:v>8529.7878885367154</c:v>
                </c:pt>
              </c:numCache>
            </c:numRef>
          </c:val>
          <c:smooth val="0"/>
          <c:extLst>
            <c:ext xmlns:c16="http://schemas.microsoft.com/office/drawing/2014/chart" uri="{C3380CC4-5D6E-409C-BE32-E72D297353CC}">
              <c16:uniqueId val="{00000000-FC2B-4BB2-8EC4-F09BA40696FF}"/>
            </c:ext>
          </c:extLst>
        </c:ser>
        <c:ser>
          <c:idx val="1"/>
          <c:order val="1"/>
          <c:spPr>
            <a:ln w="28575" cmpd="sng">
              <a:solidFill>
                <a:schemeClr val="accent2"/>
              </a:solidFill>
            </a:ln>
          </c:spPr>
          <c:marker>
            <c:symbol val="none"/>
          </c:marker>
          <c:cat>
            <c:numRef>
              <c:f>place!$X$91:$X$94</c:f>
              <c:numCache>
                <c:formatCode>m/d/yyyy</c:formatCode>
                <c:ptCount val="4"/>
                <c:pt idx="0">
                  <c:v>43921</c:v>
                </c:pt>
                <c:pt idx="1">
                  <c:v>44012</c:v>
                </c:pt>
                <c:pt idx="2">
                  <c:v>44104</c:v>
                </c:pt>
                <c:pt idx="3">
                  <c:v>44196</c:v>
                </c:pt>
              </c:numCache>
            </c:numRef>
          </c:cat>
          <c:val>
            <c:numRef>
              <c:f>place!$Z$91:$Z$94</c:f>
              <c:numCache>
                <c:formatCode>_-* #,##0\ _k_n_-;\-* #,##0\ _k_n_-;_-* "-"??\ _k_n_-;_-@</c:formatCode>
                <c:ptCount val="4"/>
                <c:pt idx="0">
                  <c:v>9229.5565982937478</c:v>
                </c:pt>
                <c:pt idx="1">
                  <c:v>7907.9435435220048</c:v>
                </c:pt>
                <c:pt idx="2">
                  <c:v>9000.9980238185799</c:v>
                </c:pt>
                <c:pt idx="3">
                  <c:v>8680.0680393227667</c:v>
                </c:pt>
              </c:numCache>
            </c:numRef>
          </c:val>
          <c:smooth val="0"/>
          <c:extLst>
            <c:ext xmlns:c16="http://schemas.microsoft.com/office/drawing/2014/chart" uri="{C3380CC4-5D6E-409C-BE32-E72D297353CC}">
              <c16:uniqueId val="{00000001-FC2B-4BB2-8EC4-F09BA40696FF}"/>
            </c:ext>
          </c:extLst>
        </c:ser>
        <c:ser>
          <c:idx val="2"/>
          <c:order val="2"/>
          <c:spPr>
            <a:ln w="28575" cmpd="sng">
              <a:solidFill>
                <a:schemeClr val="accent3"/>
              </a:solidFill>
            </a:ln>
          </c:spPr>
          <c:marker>
            <c:symbol val="none"/>
          </c:marker>
          <c:cat>
            <c:numRef>
              <c:f>place!$X$91:$X$94</c:f>
              <c:numCache>
                <c:formatCode>m/d/yyyy</c:formatCode>
                <c:ptCount val="4"/>
                <c:pt idx="0">
                  <c:v>43921</c:v>
                </c:pt>
                <c:pt idx="1">
                  <c:v>44012</c:v>
                </c:pt>
                <c:pt idx="2">
                  <c:v>44104</c:v>
                </c:pt>
                <c:pt idx="3">
                  <c:v>44196</c:v>
                </c:pt>
              </c:numCache>
            </c:numRef>
          </c:cat>
          <c:val>
            <c:numRef>
              <c:f>place!$AA$91:$AA$94</c:f>
              <c:numCache>
                <c:formatCode>_-* #,##0\ _k_n_-;\-* #,##0\ _k_n_-;_-* "-"??\ _k_n_-;_-@</c:formatCode>
                <c:ptCount val="4"/>
                <c:pt idx="0">
                  <c:v>9229.5565982937478</c:v>
                </c:pt>
                <c:pt idx="1">
                  <c:v>7932.1310241759693</c:v>
                </c:pt>
                <c:pt idx="2">
                  <c:v>9100.6065042429946</c:v>
                </c:pt>
                <c:pt idx="3">
                  <c:v>8849.6518760188446</c:v>
                </c:pt>
              </c:numCache>
            </c:numRef>
          </c:val>
          <c:smooth val="0"/>
          <c:extLst>
            <c:ext xmlns:c16="http://schemas.microsoft.com/office/drawing/2014/chart" uri="{C3380CC4-5D6E-409C-BE32-E72D297353CC}">
              <c16:uniqueId val="{00000002-FC2B-4BB2-8EC4-F09BA40696FF}"/>
            </c:ext>
          </c:extLst>
        </c:ser>
        <c:ser>
          <c:idx val="3"/>
          <c:order val="3"/>
          <c:spPr>
            <a:ln w="28575" cmpd="sng">
              <a:solidFill>
                <a:schemeClr val="accent4"/>
              </a:solidFill>
            </a:ln>
          </c:spPr>
          <c:marker>
            <c:symbol val="none"/>
          </c:marker>
          <c:cat>
            <c:numRef>
              <c:f>place!$X$91:$X$94</c:f>
              <c:numCache>
                <c:formatCode>m/d/yyyy</c:formatCode>
                <c:ptCount val="4"/>
                <c:pt idx="0">
                  <c:v>43921</c:v>
                </c:pt>
                <c:pt idx="1">
                  <c:v>44012</c:v>
                </c:pt>
                <c:pt idx="2">
                  <c:v>44104</c:v>
                </c:pt>
                <c:pt idx="3">
                  <c:v>44196</c:v>
                </c:pt>
              </c:numCache>
            </c:numRef>
          </c:cat>
          <c:val>
            <c:numRef>
              <c:f>place!$AB$91:$AB$94</c:f>
              <c:numCache>
                <c:formatCode>_-* #,##0\ _k_n_-;\-* #,##0\ _k_n_-;_-* "-"??\ _k_n_-;_-@</c:formatCode>
                <c:ptCount val="4"/>
                <c:pt idx="0" formatCode="General">
                  <c:v>0</c:v>
                </c:pt>
                <c:pt idx="1">
                  <c:v>0</c:v>
                </c:pt>
                <c:pt idx="2">
                  <c:v>0</c:v>
                </c:pt>
                <c:pt idx="3">
                  <c:v>0</c:v>
                </c:pt>
              </c:numCache>
            </c:numRef>
          </c:val>
          <c:smooth val="0"/>
          <c:extLst>
            <c:ext xmlns:c16="http://schemas.microsoft.com/office/drawing/2014/chart" uri="{C3380CC4-5D6E-409C-BE32-E72D297353CC}">
              <c16:uniqueId val="{00000003-FC2B-4BB2-8EC4-F09BA40696FF}"/>
            </c:ext>
          </c:extLst>
        </c:ser>
        <c:dLbls>
          <c:showLegendKey val="0"/>
          <c:showVal val="0"/>
          <c:showCatName val="0"/>
          <c:showSerName val="0"/>
          <c:showPercent val="0"/>
          <c:showBubbleSize val="0"/>
        </c:dLbls>
        <c:smooth val="0"/>
        <c:axId val="818667795"/>
        <c:axId val="1339329156"/>
      </c:lineChart>
      <c:dateAx>
        <c:axId val="818667795"/>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339329156"/>
        <c:crosses val="autoZero"/>
        <c:auto val="1"/>
        <c:lblOffset val="100"/>
        <c:baseTimeUnit val="months"/>
      </c:dateAx>
      <c:valAx>
        <c:axId val="1339329156"/>
        <c:scaling>
          <c:orientation val="minMax"/>
          <c:min val="7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818667795"/>
        <c:crosses val="autoZero"/>
        <c:crossBetween val="between"/>
      </c:valAx>
    </c:plotArea>
    <c:legend>
      <c:legendPos val="b"/>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r-Latn-RS"/>
        </a:p>
      </c:txPr>
    </c:title>
    <c:autoTitleDeleted val="0"/>
    <c:plotArea>
      <c:layout/>
      <c:barChart>
        <c:barDir val="col"/>
        <c:grouping val="clustered"/>
        <c:varyColors val="0"/>
        <c:ser>
          <c:idx val="0"/>
          <c:order val="0"/>
          <c:spPr>
            <a:solidFill>
              <a:schemeClr val="accent1"/>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place!$Y$91:$Y$94</c:f>
              <c:numCache>
                <c:formatCode>_-* #,##0\ _k_n_-;\-* #,##0\ _k_n_-;_-* "-"??\ _k_n_-;_-@</c:formatCode>
                <c:ptCount val="4"/>
                <c:pt idx="0">
                  <c:v>9229.5565982937478</c:v>
                </c:pt>
                <c:pt idx="1">
                  <c:v>7894.4907420453383</c:v>
                </c:pt>
                <c:pt idx="2">
                  <c:v>8916.5986601080585</c:v>
                </c:pt>
                <c:pt idx="3">
                  <c:v>8529.7878885367154</c:v>
                </c:pt>
              </c:numCache>
            </c:numRef>
          </c:val>
          <c:extLst>
            <c:ext xmlns:c16="http://schemas.microsoft.com/office/drawing/2014/chart" uri="{C3380CC4-5D6E-409C-BE32-E72D297353CC}">
              <c16:uniqueId val="{00000000-B509-44A8-9301-D3F22D66C788}"/>
            </c:ext>
          </c:extLst>
        </c:ser>
        <c:ser>
          <c:idx val="1"/>
          <c:order val="1"/>
          <c:spPr>
            <a:solidFill>
              <a:schemeClr val="accent2"/>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place!$Z$91:$Z$94</c:f>
              <c:numCache>
                <c:formatCode>_-* #,##0\ _k_n_-;\-* #,##0\ _k_n_-;_-* "-"??\ _k_n_-;_-@</c:formatCode>
                <c:ptCount val="4"/>
                <c:pt idx="0">
                  <c:v>9229.5565982937478</c:v>
                </c:pt>
                <c:pt idx="1">
                  <c:v>7907.9435435220048</c:v>
                </c:pt>
                <c:pt idx="2">
                  <c:v>9000.9980238185799</c:v>
                </c:pt>
                <c:pt idx="3">
                  <c:v>8680.0680393227667</c:v>
                </c:pt>
              </c:numCache>
            </c:numRef>
          </c:val>
          <c:extLst>
            <c:ext xmlns:c16="http://schemas.microsoft.com/office/drawing/2014/chart" uri="{C3380CC4-5D6E-409C-BE32-E72D297353CC}">
              <c16:uniqueId val="{00000001-B509-44A8-9301-D3F22D66C788}"/>
            </c:ext>
          </c:extLst>
        </c:ser>
        <c:ser>
          <c:idx val="2"/>
          <c:order val="2"/>
          <c:spPr>
            <a:solidFill>
              <a:schemeClr val="accent3"/>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place!$AA$91:$AA$94</c:f>
              <c:numCache>
                <c:formatCode>_-* #,##0\ _k_n_-;\-* #,##0\ _k_n_-;_-* "-"??\ _k_n_-;_-@</c:formatCode>
                <c:ptCount val="4"/>
                <c:pt idx="0">
                  <c:v>9229.5565982937478</c:v>
                </c:pt>
                <c:pt idx="1">
                  <c:v>7932.1310241759693</c:v>
                </c:pt>
                <c:pt idx="2">
                  <c:v>9100.6065042429946</c:v>
                </c:pt>
                <c:pt idx="3">
                  <c:v>8849.6518760188446</c:v>
                </c:pt>
              </c:numCache>
            </c:numRef>
          </c:val>
          <c:extLst>
            <c:ext xmlns:c16="http://schemas.microsoft.com/office/drawing/2014/chart" uri="{C3380CC4-5D6E-409C-BE32-E72D297353CC}">
              <c16:uniqueId val="{00000002-B509-44A8-9301-D3F22D66C788}"/>
            </c:ext>
          </c:extLst>
        </c:ser>
        <c:ser>
          <c:idx val="3"/>
          <c:order val="3"/>
          <c:spPr>
            <a:solidFill>
              <a:schemeClr val="accent4"/>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place!$AI$91:$AI$94</c:f>
              <c:numCache>
                <c:formatCode>#,##0.00</c:formatCode>
                <c:ptCount val="4"/>
                <c:pt idx="0" formatCode="General">
                  <c:v>7557.4337639553914</c:v>
                </c:pt>
                <c:pt idx="1">
                  <c:v>7954.5855093371838</c:v>
                </c:pt>
                <c:pt idx="2">
                  <c:v>7677.9866675723324</c:v>
                </c:pt>
                <c:pt idx="3">
                  <c:v>7403.540382318818</c:v>
                </c:pt>
              </c:numCache>
            </c:numRef>
          </c:val>
          <c:extLst>
            <c:ext xmlns:c16="http://schemas.microsoft.com/office/drawing/2014/chart" uri="{C3380CC4-5D6E-409C-BE32-E72D297353CC}">
              <c16:uniqueId val="{00000003-B509-44A8-9301-D3F22D66C788}"/>
            </c:ext>
          </c:extLst>
        </c:ser>
        <c:ser>
          <c:idx val="4"/>
          <c:order val="4"/>
          <c:spPr>
            <a:solidFill>
              <a:schemeClr val="accent5"/>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place!$AJ$91:$AJ$94</c:f>
              <c:numCache>
                <c:formatCode>#,##0.00</c:formatCode>
                <c:ptCount val="4"/>
                <c:pt idx="0" formatCode="General">
                  <c:v>7557.4337639553914</c:v>
                </c:pt>
                <c:pt idx="1">
                  <c:v>7965.9238494584679</c:v>
                </c:pt>
                <c:pt idx="2">
                  <c:v>7747.8487307058522</c:v>
                </c:pt>
                <c:pt idx="3">
                  <c:v>7522.0754682204297</c:v>
                </c:pt>
              </c:numCache>
            </c:numRef>
          </c:val>
          <c:extLst>
            <c:ext xmlns:c16="http://schemas.microsoft.com/office/drawing/2014/chart" uri="{C3380CC4-5D6E-409C-BE32-E72D297353CC}">
              <c16:uniqueId val="{00000004-B509-44A8-9301-D3F22D66C788}"/>
            </c:ext>
          </c:extLst>
        </c:ser>
        <c:ser>
          <c:idx val="5"/>
          <c:order val="5"/>
          <c:spPr>
            <a:solidFill>
              <a:schemeClr val="accent6"/>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place!$AK$91:$AK$94</c:f>
              <c:numCache>
                <c:formatCode>#,##0.00</c:formatCode>
                <c:ptCount val="4"/>
                <c:pt idx="0" formatCode="General">
                  <c:v>7557.4337639553914</c:v>
                </c:pt>
                <c:pt idx="1">
                  <c:v>7986.2742101452423</c:v>
                </c:pt>
                <c:pt idx="2">
                  <c:v>7829.157563126294</c:v>
                </c:pt>
                <c:pt idx="3">
                  <c:v>7653.9859699050776</c:v>
                </c:pt>
              </c:numCache>
            </c:numRef>
          </c:val>
          <c:extLst>
            <c:ext xmlns:c16="http://schemas.microsoft.com/office/drawing/2014/chart" uri="{C3380CC4-5D6E-409C-BE32-E72D297353CC}">
              <c16:uniqueId val="{00000005-B509-44A8-9301-D3F22D66C788}"/>
            </c:ext>
          </c:extLst>
        </c:ser>
        <c:dLbls>
          <c:showLegendKey val="0"/>
          <c:showVal val="0"/>
          <c:showCatName val="0"/>
          <c:showSerName val="0"/>
          <c:showPercent val="0"/>
          <c:showBubbleSize val="0"/>
        </c:dLbls>
        <c:gapWidth val="219"/>
        <c:overlap val="-27"/>
        <c:axId val="1850810272"/>
        <c:axId val="1850811936"/>
      </c:barChart>
      <c:dateAx>
        <c:axId val="1850810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1850811936"/>
        <c:crosses val="autoZero"/>
        <c:auto val="1"/>
        <c:lblOffset val="100"/>
        <c:baseTimeUnit val="months"/>
      </c:dateAx>
      <c:valAx>
        <c:axId val="1850811936"/>
        <c:scaling>
          <c:orientation val="minMax"/>
        </c:scaling>
        <c:delete val="0"/>
        <c:axPos val="l"/>
        <c:majorGridlines>
          <c:spPr>
            <a:ln w="9525" cap="flat" cmpd="sng" algn="ctr">
              <a:solidFill>
                <a:schemeClr val="tx1">
                  <a:lumMod val="15000"/>
                  <a:lumOff val="85000"/>
                </a:schemeClr>
              </a:solidFill>
              <a:round/>
            </a:ln>
            <a:effectLst/>
          </c:spPr>
        </c:majorGridlines>
        <c:numFmt formatCode="_-* #,##0\ _k_n_-;\-* #,##0\ _k_n_-;_-* &quot;-&quot;??\ _k_n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185081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r-Latn-R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strRef>
              <c:f>vanjski_sektor!$K$2</c:f>
              <c:strCache>
                <c:ptCount val="1"/>
                <c:pt idx="0">
                  <c:v>Međunarodne pričuve</c:v>
                </c:pt>
              </c:strCache>
            </c:strRef>
          </c:tx>
          <c:spPr>
            <a:ln w="28575" cmpd="sng">
              <a:solidFill>
                <a:schemeClr val="accent1"/>
              </a:solidFill>
            </a:ln>
          </c:spPr>
          <c:marker>
            <c:symbol val="none"/>
          </c:marker>
          <c:cat>
            <c:numRef>
              <c:f>vanjski_sektor!$A$3:$A$82</c:f>
              <c:numCache>
                <c:formatCode>m/d/yyyy</c:formatCode>
                <c:ptCount val="80"/>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numCache>
            </c:numRef>
          </c:cat>
          <c:val>
            <c:numRef>
              <c:f>vanjski_sektor!$K$3:$K$82</c:f>
              <c:numCache>
                <c:formatCode>#,##0.0</c:formatCode>
                <c:ptCount val="80"/>
                <c:pt idx="0">
                  <c:v>-14.463144744870696</c:v>
                </c:pt>
                <c:pt idx="1">
                  <c:v>363.80881688603733</c:v>
                </c:pt>
                <c:pt idx="2">
                  <c:v>291.65183348756676</c:v>
                </c:pt>
                <c:pt idx="3">
                  <c:v>36.276109757642217</c:v>
                </c:pt>
                <c:pt idx="4">
                  <c:v>152.76247661437964</c:v>
                </c:pt>
                <c:pt idx="5">
                  <c:v>456.39910861869379</c:v>
                </c:pt>
                <c:pt idx="6">
                  <c:v>479.37185957651332</c:v>
                </c:pt>
                <c:pt idx="7">
                  <c:v>460.44937644067926</c:v>
                </c:pt>
                <c:pt idx="8">
                  <c:v>252.23408668900157</c:v>
                </c:pt>
                <c:pt idx="9">
                  <c:v>301.92558547386761</c:v>
                </c:pt>
                <c:pt idx="10">
                  <c:v>171.64396060069762</c:v>
                </c:pt>
                <c:pt idx="11">
                  <c:v>16.062555319322897</c:v>
                </c:pt>
                <c:pt idx="12">
                  <c:v>180.9220558573673</c:v>
                </c:pt>
                <c:pt idx="13">
                  <c:v>253.85490877435984</c:v>
                </c:pt>
                <c:pt idx="14">
                  <c:v>250.0520499279103</c:v>
                </c:pt>
                <c:pt idx="15">
                  <c:v>550.64200951128601</c:v>
                </c:pt>
                <c:pt idx="16">
                  <c:v>-421.65638582364983</c:v>
                </c:pt>
                <c:pt idx="17">
                  <c:v>202.70718659998701</c:v>
                </c:pt>
                <c:pt idx="18">
                  <c:v>88.615892122134042</c:v>
                </c:pt>
                <c:pt idx="19">
                  <c:v>173.36713417672451</c:v>
                </c:pt>
                <c:pt idx="20">
                  <c:v>188.07689987574938</c:v>
                </c:pt>
                <c:pt idx="21">
                  <c:v>282.39218314092022</c:v>
                </c:pt>
                <c:pt idx="22">
                  <c:v>-67.574851451983491</c:v>
                </c:pt>
                <c:pt idx="23">
                  <c:v>418.91583618290446</c:v>
                </c:pt>
                <c:pt idx="24">
                  <c:v>672.55407077532141</c:v>
                </c:pt>
                <c:pt idx="25">
                  <c:v>697.18984428304009</c:v>
                </c:pt>
                <c:pt idx="26">
                  <c:v>-596.41351613621168</c:v>
                </c:pt>
                <c:pt idx="27">
                  <c:v>638.89993150982514</c:v>
                </c:pt>
                <c:pt idx="28">
                  <c:v>808.13699561606006</c:v>
                </c:pt>
                <c:pt idx="29">
                  <c:v>-335.85773201262026</c:v>
                </c:pt>
                <c:pt idx="30">
                  <c:v>-310.46030751967061</c:v>
                </c:pt>
                <c:pt idx="31">
                  <c:v>559.79691599979151</c:v>
                </c:pt>
                <c:pt idx="32">
                  <c:v>695.93103951711885</c:v>
                </c:pt>
                <c:pt idx="33">
                  <c:v>95.761473847593408</c:v>
                </c:pt>
                <c:pt idx="34">
                  <c:v>-383.00667445874035</c:v>
                </c:pt>
                <c:pt idx="35">
                  <c:v>-739.08800235258047</c:v>
                </c:pt>
                <c:pt idx="36">
                  <c:v>-410.67743750344664</c:v>
                </c:pt>
                <c:pt idx="37">
                  <c:v>331.31684989591037</c:v>
                </c:pt>
                <c:pt idx="38">
                  <c:v>304.60927324788605</c:v>
                </c:pt>
                <c:pt idx="39">
                  <c:v>1002.9724449033681</c:v>
                </c:pt>
                <c:pt idx="40">
                  <c:v>-528.1395051165382</c:v>
                </c:pt>
                <c:pt idx="41">
                  <c:v>73.09430872030552</c:v>
                </c:pt>
                <c:pt idx="42">
                  <c:v>1136.4131879717636</c:v>
                </c:pt>
                <c:pt idx="43">
                  <c:v>-574.57801081495995</c:v>
                </c:pt>
                <c:pt idx="44">
                  <c:v>913.97549201153981</c:v>
                </c:pt>
                <c:pt idx="45">
                  <c:v>48.328615217684025</c:v>
                </c:pt>
                <c:pt idx="46">
                  <c:v>-234.14963965682833</c:v>
                </c:pt>
                <c:pt idx="47">
                  <c:v>-265.73963718635486</c:v>
                </c:pt>
                <c:pt idx="48">
                  <c:v>222.64841631672815</c:v>
                </c:pt>
                <c:pt idx="49">
                  <c:v>108.75103219818291</c:v>
                </c:pt>
                <c:pt idx="50">
                  <c:v>-184.30970442646475</c:v>
                </c:pt>
                <c:pt idx="51">
                  <c:v>-101.27979415117382</c:v>
                </c:pt>
                <c:pt idx="52">
                  <c:v>-38.673096000000008</c:v>
                </c:pt>
                <c:pt idx="53">
                  <c:v>804.1762660001001</c:v>
                </c:pt>
                <c:pt idx="54">
                  <c:v>-185.19673200000003</c:v>
                </c:pt>
                <c:pt idx="55">
                  <c:v>1263.579117</c:v>
                </c:pt>
                <c:pt idx="56">
                  <c:v>-801.37541599999997</c:v>
                </c:pt>
                <c:pt idx="57">
                  <c:v>208.69065200000003</c:v>
                </c:pt>
                <c:pt idx="58">
                  <c:v>-407.70781100000005</c:v>
                </c:pt>
                <c:pt idx="59">
                  <c:v>470.31241499999993</c:v>
                </c:pt>
                <c:pt idx="60">
                  <c:v>1115.36526</c:v>
                </c:pt>
                <c:pt idx="61">
                  <c:v>-323.0317970000001</c:v>
                </c:pt>
                <c:pt idx="62">
                  <c:v>-241.97285999999997</c:v>
                </c:pt>
                <c:pt idx="63">
                  <c:v>194.72782900000013</c:v>
                </c:pt>
                <c:pt idx="64">
                  <c:v>-447.73827600000004</c:v>
                </c:pt>
                <c:pt idx="65">
                  <c:v>-388.99733899999995</c:v>
                </c:pt>
                <c:pt idx="66">
                  <c:v>141.94169699989993</c:v>
                </c:pt>
                <c:pt idx="67">
                  <c:v>429.83825699999989</c:v>
                </c:pt>
                <c:pt idx="68">
                  <c:v>2653.7049040000002</c:v>
                </c:pt>
                <c:pt idx="69">
                  <c:v>-1883.3335870000001</c:v>
                </c:pt>
                <c:pt idx="70">
                  <c:v>1009.885355</c:v>
                </c:pt>
                <c:pt idx="71">
                  <c:v>812.65644699999984</c:v>
                </c:pt>
                <c:pt idx="72">
                  <c:v>785.65924904999986</c:v>
                </c:pt>
                <c:pt idx="73">
                  <c:v>25.016777920000031</c:v>
                </c:pt>
                <c:pt idx="74">
                  <c:v>12.73664785000001</c:v>
                </c:pt>
                <c:pt idx="75">
                  <c:v>721.33776333000003</c:v>
                </c:pt>
                <c:pt idx="76">
                  <c:v>725.49159924999992</c:v>
                </c:pt>
                <c:pt idx="77">
                  <c:v>1531.5421312999999</c:v>
                </c:pt>
                <c:pt idx="78">
                  <c:v>365.74429075999996</c:v>
                </c:pt>
                <c:pt idx="79">
                  <c:v>-1633.4239852500002</c:v>
                </c:pt>
              </c:numCache>
            </c:numRef>
          </c:val>
          <c:smooth val="0"/>
          <c:extLst>
            <c:ext xmlns:c16="http://schemas.microsoft.com/office/drawing/2014/chart" uri="{C3380CC4-5D6E-409C-BE32-E72D297353CC}">
              <c16:uniqueId val="{00000000-8478-410A-89D3-AFD445920611}"/>
            </c:ext>
          </c:extLst>
        </c:ser>
        <c:dLbls>
          <c:showLegendKey val="0"/>
          <c:showVal val="0"/>
          <c:showCatName val="0"/>
          <c:showSerName val="0"/>
          <c:showPercent val="0"/>
          <c:showBubbleSize val="0"/>
        </c:dLbls>
        <c:smooth val="0"/>
        <c:axId val="602412268"/>
        <c:axId val="1486986148"/>
      </c:lineChart>
      <c:dateAx>
        <c:axId val="602412268"/>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486986148"/>
        <c:crosses val="autoZero"/>
        <c:auto val="1"/>
        <c:lblOffset val="100"/>
        <c:baseTimeUnit val="months"/>
      </c:dateAx>
      <c:valAx>
        <c:axId val="14869861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602412268"/>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strRef>
              <c:f>krediti!$C$2</c:f>
              <c:strCache>
                <c:ptCount val="1"/>
                <c:pt idx="0">
                  <c:v>dkred</c:v>
                </c:pt>
              </c:strCache>
            </c:strRef>
          </c:tx>
          <c:spPr>
            <a:ln w="28575" cmpd="sng">
              <a:solidFill>
                <a:schemeClr val="accent1"/>
              </a:solidFill>
            </a:ln>
          </c:spPr>
          <c:marker>
            <c:symbol val="none"/>
          </c:marker>
          <c:cat>
            <c:numRef>
              <c:f>krediti!$A$3:$A$82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krediti!$C$3:$C$82</c:f>
              <c:numCache>
                <c:formatCode>0.0</c:formatCode>
                <c:ptCount val="80"/>
                <c:pt idx="0">
                  <c:v>15.339758068527187</c:v>
                </c:pt>
                <c:pt idx="1">
                  <c:v>19.628209963809763</c:v>
                </c:pt>
                <c:pt idx="2">
                  <c:v>23.684996858984153</c:v>
                </c:pt>
                <c:pt idx="3">
                  <c:v>23.144081180534858</c:v>
                </c:pt>
                <c:pt idx="4">
                  <c:v>23.382538845302768</c:v>
                </c:pt>
                <c:pt idx="5">
                  <c:v>25.828519614663037</c:v>
                </c:pt>
                <c:pt idx="6">
                  <c:v>27.52086417033599</c:v>
                </c:pt>
                <c:pt idx="7">
                  <c:v>30.117466156454586</c:v>
                </c:pt>
                <c:pt idx="8">
                  <c:v>28.706081426335817</c:v>
                </c:pt>
                <c:pt idx="9">
                  <c:v>22.507895967338442</c:v>
                </c:pt>
                <c:pt idx="10">
                  <c:v>17.651335654884505</c:v>
                </c:pt>
                <c:pt idx="11">
                  <c:v>14.649778309674577</c:v>
                </c:pt>
                <c:pt idx="12">
                  <c:v>10.384637360180605</c:v>
                </c:pt>
                <c:pt idx="13">
                  <c:v>12.316470325074613</c:v>
                </c:pt>
                <c:pt idx="14">
                  <c:v>12.664669131773598</c:v>
                </c:pt>
                <c:pt idx="15">
                  <c:v>14.155481335172325</c:v>
                </c:pt>
                <c:pt idx="16">
                  <c:v>13.32149727629437</c:v>
                </c:pt>
                <c:pt idx="17">
                  <c:v>14.731427300288447</c:v>
                </c:pt>
                <c:pt idx="18">
                  <c:v>16.93765887210763</c:v>
                </c:pt>
                <c:pt idx="19">
                  <c:v>17.278977973044761</c:v>
                </c:pt>
                <c:pt idx="20">
                  <c:v>22.299405752243008</c:v>
                </c:pt>
                <c:pt idx="21">
                  <c:v>23.300449534493083</c:v>
                </c:pt>
                <c:pt idx="22">
                  <c:v>22.631795556214552</c:v>
                </c:pt>
                <c:pt idx="23">
                  <c:v>23.327638624370529</c:v>
                </c:pt>
                <c:pt idx="24">
                  <c:v>22.744249383353999</c:v>
                </c:pt>
                <c:pt idx="25">
                  <c:v>21.600186313204329</c:v>
                </c:pt>
                <c:pt idx="26">
                  <c:v>17.762938152163123</c:v>
                </c:pt>
                <c:pt idx="27">
                  <c:v>15.363870394136892</c:v>
                </c:pt>
                <c:pt idx="28">
                  <c:v>13.390549315164208</c:v>
                </c:pt>
                <c:pt idx="29">
                  <c:v>10.872020773374217</c:v>
                </c:pt>
                <c:pt idx="30">
                  <c:v>12.041973135024406</c:v>
                </c:pt>
                <c:pt idx="31">
                  <c:v>8.7039305515353931</c:v>
                </c:pt>
                <c:pt idx="32">
                  <c:v>6.5478294595665005</c:v>
                </c:pt>
                <c:pt idx="33">
                  <c:v>3.4683884842165185</c:v>
                </c:pt>
                <c:pt idx="34">
                  <c:v>-0.28058039842994731</c:v>
                </c:pt>
                <c:pt idx="35">
                  <c:v>-0.33655687572895943</c:v>
                </c:pt>
                <c:pt idx="36">
                  <c:v>0.63999509884550321</c:v>
                </c:pt>
                <c:pt idx="37">
                  <c:v>2.0169068936327363</c:v>
                </c:pt>
                <c:pt idx="38">
                  <c:v>3.4382928180565813</c:v>
                </c:pt>
                <c:pt idx="39">
                  <c:v>2.263464407623573</c:v>
                </c:pt>
                <c:pt idx="40">
                  <c:v>2.0821402429715334</c:v>
                </c:pt>
                <c:pt idx="41">
                  <c:v>1.8813782447935523</c:v>
                </c:pt>
                <c:pt idx="42">
                  <c:v>1.9485258562609289</c:v>
                </c:pt>
                <c:pt idx="43">
                  <c:v>3.4904656111675081</c:v>
                </c:pt>
                <c:pt idx="44">
                  <c:v>3.5858524652855976</c:v>
                </c:pt>
                <c:pt idx="45">
                  <c:v>2.1212537292004043</c:v>
                </c:pt>
                <c:pt idx="46">
                  <c:v>0.92266626850106093</c:v>
                </c:pt>
                <c:pt idx="47">
                  <c:v>-1.1882587997532141</c:v>
                </c:pt>
                <c:pt idx="48">
                  <c:v>-1.5941280272353424</c:v>
                </c:pt>
                <c:pt idx="49">
                  <c:v>-0.13619033831960792</c:v>
                </c:pt>
                <c:pt idx="50">
                  <c:v>-0.33567215663687477</c:v>
                </c:pt>
                <c:pt idx="51">
                  <c:v>0.80127183753349129</c:v>
                </c:pt>
                <c:pt idx="52">
                  <c:v>0.3024998421784062</c:v>
                </c:pt>
                <c:pt idx="53">
                  <c:v>-0.99523758808408047</c:v>
                </c:pt>
                <c:pt idx="54">
                  <c:v>-0.89402284902550377</c:v>
                </c:pt>
                <c:pt idx="55">
                  <c:v>-1.49794183246469</c:v>
                </c:pt>
                <c:pt idx="56">
                  <c:v>-1.6046080166230041</c:v>
                </c:pt>
                <c:pt idx="57">
                  <c:v>-1.9168879288737202</c:v>
                </c:pt>
                <c:pt idx="58">
                  <c:v>-1.9763381704152465</c:v>
                </c:pt>
                <c:pt idx="59">
                  <c:v>-2.2821843390586309</c:v>
                </c:pt>
                <c:pt idx="60">
                  <c:v>-0.87373908172831705</c:v>
                </c:pt>
                <c:pt idx="61">
                  <c:v>-0.19383711145928828</c:v>
                </c:pt>
                <c:pt idx="62">
                  <c:v>0.43816731632175276</c:v>
                </c:pt>
                <c:pt idx="63">
                  <c:v>1.1071854037444098</c:v>
                </c:pt>
                <c:pt idx="64">
                  <c:v>0.83939530992257971</c:v>
                </c:pt>
                <c:pt idx="65">
                  <c:v>1.7238004938552933</c:v>
                </c:pt>
                <c:pt idx="66">
                  <c:v>1.8781511318490089</c:v>
                </c:pt>
                <c:pt idx="67">
                  <c:v>2.8526205813892602</c:v>
                </c:pt>
                <c:pt idx="68">
                  <c:v>3.0508764767163967</c:v>
                </c:pt>
                <c:pt idx="69">
                  <c:v>4.1054483670102542</c:v>
                </c:pt>
                <c:pt idx="70">
                  <c:v>4.5564374132871279</c:v>
                </c:pt>
                <c:pt idx="71">
                  <c:v>4.3974496686121682</c:v>
                </c:pt>
                <c:pt idx="72">
                  <c:v>4.5609377229903316</c:v>
                </c:pt>
                <c:pt idx="73">
                  <c:v>3.5782051666062098</c:v>
                </c:pt>
                <c:pt idx="74">
                  <c:v>2.9502087381398918</c:v>
                </c:pt>
                <c:pt idx="75">
                  <c:v>4.1832089500657466</c:v>
                </c:pt>
                <c:pt idx="76">
                  <c:v>5.5755306308101069</c:v>
                </c:pt>
                <c:pt idx="77" formatCode="_-* #,##0.0\ _k_n_-;\-* #,##0.0\ _k_n_-;_-* &quot;-&quot;??\ _k_n_-;_-@">
                  <c:v>-1.2161660592854509</c:v>
                </c:pt>
                <c:pt idx="78" formatCode="_-* #,##0.0\ _k_n_-;\-* #,##0.0\ _k_n_-;_-* &quot;-&quot;??\ _k_n_-;_-@">
                  <c:v>-11.340407786929717</c:v>
                </c:pt>
                <c:pt idx="79" formatCode="_-* #,##0.0\ _k_n_-;\-* #,##0.0\ _k_n_-;_-* &quot;-&quot;??\ _k_n_-;_-@">
                  <c:v>-14.943185951398512</c:v>
                </c:pt>
              </c:numCache>
            </c:numRef>
          </c:val>
          <c:smooth val="0"/>
          <c:extLst>
            <c:ext xmlns:c16="http://schemas.microsoft.com/office/drawing/2014/chart" uri="{C3380CC4-5D6E-409C-BE32-E72D297353CC}">
              <c16:uniqueId val="{00000000-52CC-4E13-99CA-E4903D427D16}"/>
            </c:ext>
          </c:extLst>
        </c:ser>
        <c:dLbls>
          <c:showLegendKey val="0"/>
          <c:showVal val="0"/>
          <c:showCatName val="0"/>
          <c:showSerName val="0"/>
          <c:showPercent val="0"/>
          <c:showBubbleSize val="0"/>
        </c:dLbls>
        <c:smooth val="0"/>
        <c:axId val="355824360"/>
        <c:axId val="486416266"/>
      </c:lineChart>
      <c:dateAx>
        <c:axId val="355824360"/>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486416266"/>
        <c:crosses val="autoZero"/>
        <c:auto val="1"/>
        <c:lblOffset val="100"/>
        <c:baseTimeUnit val="months"/>
      </c:dateAx>
      <c:valAx>
        <c:axId val="4864162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355824360"/>
        <c:crosses val="autoZero"/>
        <c:crossBetween val="between"/>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9.8105671573661998E-2"/>
          <c:y val="0.34126163391933817"/>
          <c:w val="0.88042358231791074"/>
          <c:h val="0.56480116820971316"/>
        </c:manualLayout>
      </c:layout>
      <c:lineChart>
        <c:grouping val="standard"/>
        <c:varyColors val="1"/>
        <c:ser>
          <c:idx val="0"/>
          <c:order val="0"/>
          <c:tx>
            <c:strRef>
              <c:f>inflacija!$D$98</c:f>
              <c:strCache>
                <c:ptCount val="1"/>
                <c:pt idx="0">
                  <c:v>All-items HICP</c:v>
                </c:pt>
              </c:strCache>
            </c:strRef>
          </c:tx>
          <c:spPr>
            <a:ln w="28575" cmpd="sng">
              <a:solidFill>
                <a:schemeClr val="accent1"/>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inflacija!$E$98:$FG$98</c:f>
              <c:numCache>
                <c:formatCode>#,##0.0</c:formatCode>
                <c:ptCount val="159"/>
                <c:pt idx="0">
                  <c:v>1.9</c:v>
                </c:pt>
                <c:pt idx="1">
                  <c:v>1.5</c:v>
                </c:pt>
                <c:pt idx="2">
                  <c:v>2</c:v>
                </c:pt>
                <c:pt idx="3">
                  <c:v>2</c:v>
                </c:pt>
                <c:pt idx="4">
                  <c:v>2</c:v>
                </c:pt>
                <c:pt idx="5">
                  <c:v>1.4</c:v>
                </c:pt>
                <c:pt idx="6">
                  <c:v>1.7</c:v>
                </c:pt>
                <c:pt idx="7">
                  <c:v>2.2000000000000002</c:v>
                </c:pt>
                <c:pt idx="8">
                  <c:v>3.4</c:v>
                </c:pt>
                <c:pt idx="9">
                  <c:v>3.9</c:v>
                </c:pt>
                <c:pt idx="10">
                  <c:v>4.5</c:v>
                </c:pt>
                <c:pt idx="11">
                  <c:v>5.4</c:v>
                </c:pt>
                <c:pt idx="12">
                  <c:v>5.8</c:v>
                </c:pt>
                <c:pt idx="13">
                  <c:v>5.4</c:v>
                </c:pt>
                <c:pt idx="14">
                  <c:v>5.4</c:v>
                </c:pt>
                <c:pt idx="15">
                  <c:v>5.4</c:v>
                </c:pt>
                <c:pt idx="16">
                  <c:v>6.1</c:v>
                </c:pt>
                <c:pt idx="17">
                  <c:v>7.3</c:v>
                </c:pt>
                <c:pt idx="18">
                  <c:v>8</c:v>
                </c:pt>
                <c:pt idx="19">
                  <c:v>7.1</c:v>
                </c:pt>
                <c:pt idx="20">
                  <c:v>6.2</c:v>
                </c:pt>
                <c:pt idx="21">
                  <c:v>5.7</c:v>
                </c:pt>
                <c:pt idx="22">
                  <c:v>4.5</c:v>
                </c:pt>
                <c:pt idx="23">
                  <c:v>2.8</c:v>
                </c:pt>
                <c:pt idx="24">
                  <c:v>3.2</c:v>
                </c:pt>
                <c:pt idx="25">
                  <c:v>3.8</c:v>
                </c:pt>
                <c:pt idx="26">
                  <c:v>3.4</c:v>
                </c:pt>
                <c:pt idx="27">
                  <c:v>3.5</c:v>
                </c:pt>
                <c:pt idx="28">
                  <c:v>2.5</c:v>
                </c:pt>
                <c:pt idx="29">
                  <c:v>1.9</c:v>
                </c:pt>
                <c:pt idx="30">
                  <c:v>1.2</c:v>
                </c:pt>
                <c:pt idx="31">
                  <c:v>1.5</c:v>
                </c:pt>
                <c:pt idx="32">
                  <c:v>0.9</c:v>
                </c:pt>
                <c:pt idx="33">
                  <c:v>1.2</c:v>
                </c:pt>
                <c:pt idx="34">
                  <c:v>1.8</c:v>
                </c:pt>
                <c:pt idx="35">
                  <c:v>1.8</c:v>
                </c:pt>
                <c:pt idx="36">
                  <c:v>1.3</c:v>
                </c:pt>
                <c:pt idx="37">
                  <c:v>0.9</c:v>
                </c:pt>
                <c:pt idx="38">
                  <c:v>1.1000000000000001</c:v>
                </c:pt>
                <c:pt idx="39">
                  <c:v>0.8</c:v>
                </c:pt>
                <c:pt idx="40">
                  <c:v>0.9</c:v>
                </c:pt>
                <c:pt idx="41">
                  <c:v>0.6</c:v>
                </c:pt>
                <c:pt idx="42">
                  <c:v>0.9</c:v>
                </c:pt>
                <c:pt idx="43">
                  <c:v>0.8</c:v>
                </c:pt>
                <c:pt idx="44">
                  <c:v>1.4</c:v>
                </c:pt>
                <c:pt idx="45">
                  <c:v>1.4</c:v>
                </c:pt>
                <c:pt idx="46">
                  <c:v>1.2</c:v>
                </c:pt>
                <c:pt idx="47">
                  <c:v>1.7</c:v>
                </c:pt>
                <c:pt idx="48">
                  <c:v>1.8</c:v>
                </c:pt>
                <c:pt idx="49">
                  <c:v>2.2000000000000002</c:v>
                </c:pt>
                <c:pt idx="50">
                  <c:v>2.5</c:v>
                </c:pt>
                <c:pt idx="51">
                  <c:v>2.2999999999999998</c:v>
                </c:pt>
                <c:pt idx="52">
                  <c:v>2.5</c:v>
                </c:pt>
                <c:pt idx="53">
                  <c:v>2</c:v>
                </c:pt>
                <c:pt idx="54">
                  <c:v>1.9</c:v>
                </c:pt>
                <c:pt idx="55">
                  <c:v>2.1</c:v>
                </c:pt>
                <c:pt idx="56">
                  <c:v>2.1</c:v>
                </c:pt>
                <c:pt idx="57">
                  <c:v>2.5</c:v>
                </c:pt>
                <c:pt idx="58">
                  <c:v>2.5</c:v>
                </c:pt>
                <c:pt idx="59">
                  <c:v>2.1</c:v>
                </c:pt>
                <c:pt idx="60">
                  <c:v>1.4</c:v>
                </c:pt>
                <c:pt idx="61">
                  <c:v>1.6</c:v>
                </c:pt>
                <c:pt idx="62">
                  <c:v>2.1</c:v>
                </c:pt>
                <c:pt idx="63">
                  <c:v>2.6</c:v>
                </c:pt>
                <c:pt idx="64">
                  <c:v>3.5</c:v>
                </c:pt>
                <c:pt idx="65">
                  <c:v>3.6</c:v>
                </c:pt>
                <c:pt idx="66">
                  <c:v>3.4</c:v>
                </c:pt>
                <c:pt idx="67">
                  <c:v>4.0999999999999996</c:v>
                </c:pt>
                <c:pt idx="68">
                  <c:v>4.8</c:v>
                </c:pt>
                <c:pt idx="69">
                  <c:v>4.5999999999999996</c:v>
                </c:pt>
                <c:pt idx="70">
                  <c:v>4.0999999999999996</c:v>
                </c:pt>
                <c:pt idx="71">
                  <c:v>4.4000000000000004</c:v>
                </c:pt>
                <c:pt idx="72">
                  <c:v>4.5999999999999996</c:v>
                </c:pt>
                <c:pt idx="73">
                  <c:v>4.4000000000000004</c:v>
                </c:pt>
                <c:pt idx="74">
                  <c:v>3.4</c:v>
                </c:pt>
                <c:pt idx="75">
                  <c:v>3.1</c:v>
                </c:pt>
                <c:pt idx="76">
                  <c:v>1.8</c:v>
                </c:pt>
                <c:pt idx="77">
                  <c:v>2.2000000000000002</c:v>
                </c:pt>
                <c:pt idx="78">
                  <c:v>2.7</c:v>
                </c:pt>
                <c:pt idx="79">
                  <c:v>2.4</c:v>
                </c:pt>
                <c:pt idx="80">
                  <c:v>1.7</c:v>
                </c:pt>
                <c:pt idx="81">
                  <c:v>0.8</c:v>
                </c:pt>
                <c:pt idx="82">
                  <c:v>0.7</c:v>
                </c:pt>
                <c:pt idx="83">
                  <c:v>0.5</c:v>
                </c:pt>
                <c:pt idx="84">
                  <c:v>0.4</c:v>
                </c:pt>
                <c:pt idx="85">
                  <c:v>-0.2</c:v>
                </c:pt>
                <c:pt idx="86">
                  <c:v>-0.1</c:v>
                </c:pt>
                <c:pt idx="87">
                  <c:v>-0.1</c:v>
                </c:pt>
                <c:pt idx="88">
                  <c:v>0.4</c:v>
                </c:pt>
                <c:pt idx="89">
                  <c:v>0.5</c:v>
                </c:pt>
                <c:pt idx="90">
                  <c:v>0.5</c:v>
                </c:pt>
                <c:pt idx="91">
                  <c:v>0.3</c:v>
                </c:pt>
                <c:pt idx="92">
                  <c:v>0.2</c:v>
                </c:pt>
                <c:pt idx="93">
                  <c:v>0.5</c:v>
                </c:pt>
                <c:pt idx="94">
                  <c:v>0.3</c:v>
                </c:pt>
                <c:pt idx="95">
                  <c:v>-0.1</c:v>
                </c:pt>
                <c:pt idx="96">
                  <c:v>-0.6</c:v>
                </c:pt>
                <c:pt idx="97">
                  <c:v>-0.4</c:v>
                </c:pt>
                <c:pt idx="98">
                  <c:v>0</c:v>
                </c:pt>
                <c:pt idx="99">
                  <c:v>-0.1</c:v>
                </c:pt>
                <c:pt idx="100">
                  <c:v>0</c:v>
                </c:pt>
                <c:pt idx="101">
                  <c:v>0.1</c:v>
                </c:pt>
                <c:pt idx="102">
                  <c:v>-0.2</c:v>
                </c:pt>
                <c:pt idx="103">
                  <c:v>-0.1</c:v>
                </c:pt>
                <c:pt idx="104">
                  <c:v>-0.5</c:v>
                </c:pt>
                <c:pt idx="105">
                  <c:v>-0.5</c:v>
                </c:pt>
                <c:pt idx="106">
                  <c:v>-0.4</c:v>
                </c:pt>
                <c:pt idx="107">
                  <c:v>-0.3</c:v>
                </c:pt>
                <c:pt idx="108">
                  <c:v>-0.2</c:v>
                </c:pt>
                <c:pt idx="109">
                  <c:v>-0.6</c:v>
                </c:pt>
                <c:pt idx="110">
                  <c:v>-0.9</c:v>
                </c:pt>
                <c:pt idx="111">
                  <c:v>-0.9</c:v>
                </c:pt>
                <c:pt idx="112">
                  <c:v>-1.2</c:v>
                </c:pt>
                <c:pt idx="113">
                  <c:v>-1.2</c:v>
                </c:pt>
                <c:pt idx="114">
                  <c:v>-1.1000000000000001</c:v>
                </c:pt>
                <c:pt idx="115">
                  <c:v>-1.5</c:v>
                </c:pt>
                <c:pt idx="116">
                  <c:v>-0.7</c:v>
                </c:pt>
                <c:pt idx="117">
                  <c:v>-0.3</c:v>
                </c:pt>
                <c:pt idx="118">
                  <c:v>0.2</c:v>
                </c:pt>
                <c:pt idx="119">
                  <c:v>0.7</c:v>
                </c:pt>
                <c:pt idx="120">
                  <c:v>0.9</c:v>
                </c:pt>
                <c:pt idx="121">
                  <c:v>1.4</c:v>
                </c:pt>
                <c:pt idx="122">
                  <c:v>1.1000000000000001</c:v>
                </c:pt>
                <c:pt idx="123">
                  <c:v>1.4</c:v>
                </c:pt>
                <c:pt idx="124">
                  <c:v>1</c:v>
                </c:pt>
                <c:pt idx="125">
                  <c:v>1.1000000000000001</c:v>
                </c:pt>
                <c:pt idx="126">
                  <c:v>1.2</c:v>
                </c:pt>
                <c:pt idx="127">
                  <c:v>1.5</c:v>
                </c:pt>
                <c:pt idx="128">
                  <c:v>1.6</c:v>
                </c:pt>
                <c:pt idx="129">
                  <c:v>1.6</c:v>
                </c:pt>
                <c:pt idx="130">
                  <c:v>1.6</c:v>
                </c:pt>
                <c:pt idx="131">
                  <c:v>1.3</c:v>
                </c:pt>
                <c:pt idx="132">
                  <c:v>1.2</c:v>
                </c:pt>
                <c:pt idx="133">
                  <c:v>0.9</c:v>
                </c:pt>
                <c:pt idx="134">
                  <c:v>1.2</c:v>
                </c:pt>
                <c:pt idx="135">
                  <c:v>1.4</c:v>
                </c:pt>
                <c:pt idx="136">
                  <c:v>1.8</c:v>
                </c:pt>
                <c:pt idx="137">
                  <c:v>2.2000000000000002</c:v>
                </c:pt>
                <c:pt idx="138">
                  <c:v>2.2000000000000002</c:v>
                </c:pt>
                <c:pt idx="139">
                  <c:v>2.1</c:v>
                </c:pt>
                <c:pt idx="140">
                  <c:v>1.6</c:v>
                </c:pt>
                <c:pt idx="141">
                  <c:v>1.7</c:v>
                </c:pt>
                <c:pt idx="142">
                  <c:v>1.3</c:v>
                </c:pt>
                <c:pt idx="143">
                  <c:v>1</c:v>
                </c:pt>
                <c:pt idx="144">
                  <c:v>0.6</c:v>
                </c:pt>
                <c:pt idx="145">
                  <c:v>0.8</c:v>
                </c:pt>
                <c:pt idx="146">
                  <c:v>1.1000000000000001</c:v>
                </c:pt>
                <c:pt idx="147">
                  <c:v>0.8</c:v>
                </c:pt>
                <c:pt idx="148">
                  <c:v>1</c:v>
                </c:pt>
                <c:pt idx="149">
                  <c:v>0.5</c:v>
                </c:pt>
                <c:pt idx="150">
                  <c:v>0.9</c:v>
                </c:pt>
                <c:pt idx="151">
                  <c:v>0.6</c:v>
                </c:pt>
                <c:pt idx="152">
                  <c:v>0.6</c:v>
                </c:pt>
                <c:pt idx="153">
                  <c:v>0.6</c:v>
                </c:pt>
                <c:pt idx="154">
                  <c:v>0.8</c:v>
                </c:pt>
                <c:pt idx="155">
                  <c:v>1.3</c:v>
                </c:pt>
                <c:pt idx="156">
                  <c:v>1.8</c:v>
                </c:pt>
                <c:pt idx="157">
                  <c:v>1.2</c:v>
                </c:pt>
                <c:pt idx="158">
                  <c:v>0.5</c:v>
                </c:pt>
              </c:numCache>
            </c:numRef>
          </c:val>
          <c:smooth val="0"/>
          <c:extLst>
            <c:ext xmlns:c16="http://schemas.microsoft.com/office/drawing/2014/chart" uri="{C3380CC4-5D6E-409C-BE32-E72D297353CC}">
              <c16:uniqueId val="{00000000-AA6E-4CB5-8B46-70D57AC6A0EA}"/>
            </c:ext>
          </c:extLst>
        </c:ser>
        <c:ser>
          <c:idx val="1"/>
          <c:order val="1"/>
          <c:tx>
            <c:strRef>
              <c:f>inflacija!$D$99</c:f>
              <c:strCache>
                <c:ptCount val="1"/>
                <c:pt idx="0">
                  <c:v>Food and non-alcoholic beverages</c:v>
                </c:pt>
              </c:strCache>
            </c:strRef>
          </c:tx>
          <c:spPr>
            <a:ln w="28575" cmpd="sng">
              <a:solidFill>
                <a:schemeClr val="accent2"/>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inflacija!$E$99:$FG$99</c:f>
              <c:numCache>
                <c:formatCode>#,##0.0</c:formatCode>
                <c:ptCount val="159"/>
                <c:pt idx="0">
                  <c:v>1.2</c:v>
                </c:pt>
                <c:pt idx="1">
                  <c:v>0.2</c:v>
                </c:pt>
                <c:pt idx="2">
                  <c:v>1.1000000000000001</c:v>
                </c:pt>
                <c:pt idx="3">
                  <c:v>1.1000000000000001</c:v>
                </c:pt>
                <c:pt idx="4">
                  <c:v>0.2</c:v>
                </c:pt>
                <c:pt idx="5">
                  <c:v>-1</c:v>
                </c:pt>
                <c:pt idx="6">
                  <c:v>0.3</c:v>
                </c:pt>
                <c:pt idx="7">
                  <c:v>2.2000000000000002</c:v>
                </c:pt>
                <c:pt idx="8">
                  <c:v>5.5</c:v>
                </c:pt>
                <c:pt idx="9">
                  <c:v>6.6</c:v>
                </c:pt>
                <c:pt idx="10">
                  <c:v>7.4</c:v>
                </c:pt>
                <c:pt idx="11">
                  <c:v>10.1</c:v>
                </c:pt>
                <c:pt idx="12">
                  <c:v>10.4</c:v>
                </c:pt>
                <c:pt idx="13">
                  <c:v>9.1999999999999993</c:v>
                </c:pt>
                <c:pt idx="14">
                  <c:v>8.6</c:v>
                </c:pt>
                <c:pt idx="15">
                  <c:v>8.9</c:v>
                </c:pt>
                <c:pt idx="16">
                  <c:v>10.3</c:v>
                </c:pt>
                <c:pt idx="17">
                  <c:v>12.7</c:v>
                </c:pt>
                <c:pt idx="18">
                  <c:v>13.4</c:v>
                </c:pt>
                <c:pt idx="19">
                  <c:v>12</c:v>
                </c:pt>
                <c:pt idx="20">
                  <c:v>9.4</c:v>
                </c:pt>
                <c:pt idx="21">
                  <c:v>9</c:v>
                </c:pt>
                <c:pt idx="22">
                  <c:v>6.9</c:v>
                </c:pt>
                <c:pt idx="23">
                  <c:v>5</c:v>
                </c:pt>
                <c:pt idx="24">
                  <c:v>4.7</c:v>
                </c:pt>
                <c:pt idx="25">
                  <c:v>6.2</c:v>
                </c:pt>
                <c:pt idx="26">
                  <c:v>6.3</c:v>
                </c:pt>
                <c:pt idx="27">
                  <c:v>4.5999999999999996</c:v>
                </c:pt>
                <c:pt idx="28">
                  <c:v>2.9</c:v>
                </c:pt>
                <c:pt idx="29">
                  <c:v>1.5</c:v>
                </c:pt>
                <c:pt idx="30">
                  <c:v>0.5</c:v>
                </c:pt>
                <c:pt idx="31">
                  <c:v>-0.3</c:v>
                </c:pt>
                <c:pt idx="32">
                  <c:v>-0.9</c:v>
                </c:pt>
                <c:pt idx="33">
                  <c:v>-1.6</c:v>
                </c:pt>
                <c:pt idx="34">
                  <c:v>-1.1000000000000001</c:v>
                </c:pt>
                <c:pt idx="35">
                  <c:v>-2</c:v>
                </c:pt>
                <c:pt idx="36">
                  <c:v>-2.6</c:v>
                </c:pt>
                <c:pt idx="37">
                  <c:v>-3.3</c:v>
                </c:pt>
                <c:pt idx="38">
                  <c:v>-3.4</c:v>
                </c:pt>
                <c:pt idx="39">
                  <c:v>-2.9</c:v>
                </c:pt>
                <c:pt idx="40">
                  <c:v>-2.8</c:v>
                </c:pt>
                <c:pt idx="41">
                  <c:v>-2.6</c:v>
                </c:pt>
                <c:pt idx="42">
                  <c:v>-1.1000000000000001</c:v>
                </c:pt>
                <c:pt idx="43">
                  <c:v>-0.8</c:v>
                </c:pt>
                <c:pt idx="44">
                  <c:v>0.1</c:v>
                </c:pt>
                <c:pt idx="45">
                  <c:v>0.2</c:v>
                </c:pt>
                <c:pt idx="46">
                  <c:v>-0.1</c:v>
                </c:pt>
                <c:pt idx="47">
                  <c:v>0.9</c:v>
                </c:pt>
                <c:pt idx="48">
                  <c:v>2.2999999999999998</c:v>
                </c:pt>
                <c:pt idx="49">
                  <c:v>3.7</c:v>
                </c:pt>
                <c:pt idx="50">
                  <c:v>4.4000000000000004</c:v>
                </c:pt>
                <c:pt idx="51">
                  <c:v>3.4</c:v>
                </c:pt>
                <c:pt idx="52">
                  <c:v>4.5999999999999996</c:v>
                </c:pt>
                <c:pt idx="53">
                  <c:v>3.3</c:v>
                </c:pt>
                <c:pt idx="54">
                  <c:v>2.8</c:v>
                </c:pt>
                <c:pt idx="55">
                  <c:v>2.9</c:v>
                </c:pt>
                <c:pt idx="56">
                  <c:v>2.9</c:v>
                </c:pt>
                <c:pt idx="57">
                  <c:v>3.8</c:v>
                </c:pt>
                <c:pt idx="58">
                  <c:v>4.4000000000000004</c:v>
                </c:pt>
                <c:pt idx="59">
                  <c:v>3.7</c:v>
                </c:pt>
                <c:pt idx="60">
                  <c:v>2.1</c:v>
                </c:pt>
                <c:pt idx="61">
                  <c:v>2.4</c:v>
                </c:pt>
                <c:pt idx="62">
                  <c:v>1.7</c:v>
                </c:pt>
                <c:pt idx="63">
                  <c:v>2.8</c:v>
                </c:pt>
                <c:pt idx="64">
                  <c:v>2</c:v>
                </c:pt>
                <c:pt idx="65">
                  <c:v>3</c:v>
                </c:pt>
                <c:pt idx="66">
                  <c:v>3.8</c:v>
                </c:pt>
                <c:pt idx="67">
                  <c:v>4.8</c:v>
                </c:pt>
                <c:pt idx="68">
                  <c:v>5.7</c:v>
                </c:pt>
                <c:pt idx="69">
                  <c:v>5</c:v>
                </c:pt>
                <c:pt idx="70">
                  <c:v>4.4000000000000004</c:v>
                </c:pt>
                <c:pt idx="71">
                  <c:v>5.6</c:v>
                </c:pt>
                <c:pt idx="72">
                  <c:v>6.3</c:v>
                </c:pt>
                <c:pt idx="73">
                  <c:v>5.2</c:v>
                </c:pt>
                <c:pt idx="74">
                  <c:v>4.5999999999999996</c:v>
                </c:pt>
                <c:pt idx="75">
                  <c:v>5.3</c:v>
                </c:pt>
                <c:pt idx="76">
                  <c:v>6.5</c:v>
                </c:pt>
                <c:pt idx="77">
                  <c:v>6.5</c:v>
                </c:pt>
                <c:pt idx="78">
                  <c:v>4.8</c:v>
                </c:pt>
                <c:pt idx="79">
                  <c:v>4.2</c:v>
                </c:pt>
                <c:pt idx="80">
                  <c:v>2.8</c:v>
                </c:pt>
                <c:pt idx="81">
                  <c:v>1.6</c:v>
                </c:pt>
                <c:pt idx="82">
                  <c:v>1</c:v>
                </c:pt>
                <c:pt idx="83">
                  <c:v>-0.2</c:v>
                </c:pt>
                <c:pt idx="84">
                  <c:v>-0.7</c:v>
                </c:pt>
                <c:pt idx="85">
                  <c:v>-1.4</c:v>
                </c:pt>
                <c:pt idx="86">
                  <c:v>-1.3</c:v>
                </c:pt>
                <c:pt idx="87">
                  <c:v>-2.5</c:v>
                </c:pt>
                <c:pt idx="88">
                  <c:v>-4.0999999999999996</c:v>
                </c:pt>
                <c:pt idx="89">
                  <c:v>-4.4000000000000004</c:v>
                </c:pt>
                <c:pt idx="90">
                  <c:v>-3.2</c:v>
                </c:pt>
                <c:pt idx="91">
                  <c:v>-3.4</c:v>
                </c:pt>
                <c:pt idx="92">
                  <c:v>-2.7</c:v>
                </c:pt>
                <c:pt idx="93">
                  <c:v>-2.2000000000000002</c:v>
                </c:pt>
                <c:pt idx="94">
                  <c:v>-1.4</c:v>
                </c:pt>
                <c:pt idx="95">
                  <c:v>-1.9</c:v>
                </c:pt>
                <c:pt idx="96">
                  <c:v>-0.8</c:v>
                </c:pt>
                <c:pt idx="97">
                  <c:v>0.2</c:v>
                </c:pt>
                <c:pt idx="98">
                  <c:v>0.4</c:v>
                </c:pt>
                <c:pt idx="99">
                  <c:v>0.5</c:v>
                </c:pt>
                <c:pt idx="100">
                  <c:v>0.4</c:v>
                </c:pt>
                <c:pt idx="101">
                  <c:v>0.7</c:v>
                </c:pt>
                <c:pt idx="102">
                  <c:v>0.4</c:v>
                </c:pt>
                <c:pt idx="103">
                  <c:v>0.7</c:v>
                </c:pt>
                <c:pt idx="104">
                  <c:v>0</c:v>
                </c:pt>
                <c:pt idx="105">
                  <c:v>0.7</c:v>
                </c:pt>
                <c:pt idx="106">
                  <c:v>0.4</c:v>
                </c:pt>
                <c:pt idx="107">
                  <c:v>0.2</c:v>
                </c:pt>
                <c:pt idx="108">
                  <c:v>-0.4</c:v>
                </c:pt>
                <c:pt idx="109">
                  <c:v>-1.3</c:v>
                </c:pt>
                <c:pt idx="110">
                  <c:v>-2</c:v>
                </c:pt>
                <c:pt idx="111">
                  <c:v>-1.5</c:v>
                </c:pt>
                <c:pt idx="112">
                  <c:v>-0.1</c:v>
                </c:pt>
                <c:pt idx="113">
                  <c:v>-0.1</c:v>
                </c:pt>
                <c:pt idx="114">
                  <c:v>0.3</c:v>
                </c:pt>
                <c:pt idx="115">
                  <c:v>-0.7</c:v>
                </c:pt>
                <c:pt idx="116">
                  <c:v>-0.3</c:v>
                </c:pt>
                <c:pt idx="117">
                  <c:v>-0.2</c:v>
                </c:pt>
                <c:pt idx="118">
                  <c:v>0.2</c:v>
                </c:pt>
                <c:pt idx="119">
                  <c:v>0.9</c:v>
                </c:pt>
                <c:pt idx="120">
                  <c:v>2.4</c:v>
                </c:pt>
                <c:pt idx="121">
                  <c:v>3.2</c:v>
                </c:pt>
                <c:pt idx="122">
                  <c:v>3.3</c:v>
                </c:pt>
                <c:pt idx="123">
                  <c:v>3.5</c:v>
                </c:pt>
                <c:pt idx="124">
                  <c:v>2.4</c:v>
                </c:pt>
                <c:pt idx="125">
                  <c:v>2.1</c:v>
                </c:pt>
                <c:pt idx="126">
                  <c:v>2.6</c:v>
                </c:pt>
                <c:pt idx="127">
                  <c:v>3.2</c:v>
                </c:pt>
                <c:pt idx="128">
                  <c:v>3.6</c:v>
                </c:pt>
                <c:pt idx="129">
                  <c:v>3.3</c:v>
                </c:pt>
                <c:pt idx="130">
                  <c:v>2.9</c:v>
                </c:pt>
                <c:pt idx="131">
                  <c:v>2</c:v>
                </c:pt>
                <c:pt idx="132">
                  <c:v>0.8</c:v>
                </c:pt>
                <c:pt idx="133">
                  <c:v>0.3</c:v>
                </c:pt>
                <c:pt idx="134">
                  <c:v>0.9</c:v>
                </c:pt>
                <c:pt idx="135">
                  <c:v>1</c:v>
                </c:pt>
                <c:pt idx="136">
                  <c:v>1.2</c:v>
                </c:pt>
                <c:pt idx="137">
                  <c:v>2</c:v>
                </c:pt>
                <c:pt idx="138">
                  <c:v>1.5</c:v>
                </c:pt>
                <c:pt idx="139">
                  <c:v>1.2</c:v>
                </c:pt>
                <c:pt idx="140">
                  <c:v>0.2</c:v>
                </c:pt>
                <c:pt idx="141">
                  <c:v>0.4</c:v>
                </c:pt>
                <c:pt idx="142">
                  <c:v>0.3</c:v>
                </c:pt>
                <c:pt idx="143">
                  <c:v>0.4</c:v>
                </c:pt>
                <c:pt idx="144">
                  <c:v>-0.6</c:v>
                </c:pt>
                <c:pt idx="145">
                  <c:v>-0.6</c:v>
                </c:pt>
                <c:pt idx="146">
                  <c:v>-0.3</c:v>
                </c:pt>
                <c:pt idx="147">
                  <c:v>-1.6</c:v>
                </c:pt>
                <c:pt idx="148">
                  <c:v>-0.6</c:v>
                </c:pt>
                <c:pt idx="149">
                  <c:v>-0.3</c:v>
                </c:pt>
                <c:pt idx="150">
                  <c:v>0.3</c:v>
                </c:pt>
                <c:pt idx="151">
                  <c:v>0.3</c:v>
                </c:pt>
                <c:pt idx="152">
                  <c:v>0.4</c:v>
                </c:pt>
                <c:pt idx="153">
                  <c:v>0.2</c:v>
                </c:pt>
                <c:pt idx="154">
                  <c:v>0.3</c:v>
                </c:pt>
                <c:pt idx="155">
                  <c:v>1.9</c:v>
                </c:pt>
                <c:pt idx="156">
                  <c:v>2.8</c:v>
                </c:pt>
                <c:pt idx="157">
                  <c:v>2.4</c:v>
                </c:pt>
                <c:pt idx="158">
                  <c:v>2.6</c:v>
                </c:pt>
              </c:numCache>
            </c:numRef>
          </c:val>
          <c:smooth val="0"/>
          <c:extLst>
            <c:ext xmlns:c16="http://schemas.microsoft.com/office/drawing/2014/chart" uri="{C3380CC4-5D6E-409C-BE32-E72D297353CC}">
              <c16:uniqueId val="{00000001-AA6E-4CB5-8B46-70D57AC6A0EA}"/>
            </c:ext>
          </c:extLst>
        </c:ser>
        <c:ser>
          <c:idx val="2"/>
          <c:order val="2"/>
          <c:tx>
            <c:strRef>
              <c:f>inflacija!$D$100</c:f>
              <c:strCache>
                <c:ptCount val="1"/>
                <c:pt idx="0">
                  <c:v>Alcoholic beverages, tobacco and narcotics</c:v>
                </c:pt>
              </c:strCache>
            </c:strRef>
          </c:tx>
          <c:spPr>
            <a:ln w="28575" cmpd="sng">
              <a:solidFill>
                <a:schemeClr val="accent3"/>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inflacija!$E$100:$FG$100</c:f>
              <c:numCache>
                <c:formatCode>#,##0.0</c:formatCode>
                <c:ptCount val="159"/>
                <c:pt idx="0">
                  <c:v>2.1</c:v>
                </c:pt>
                <c:pt idx="1">
                  <c:v>1.5</c:v>
                </c:pt>
                <c:pt idx="2">
                  <c:v>1.6</c:v>
                </c:pt>
                <c:pt idx="3">
                  <c:v>1.4</c:v>
                </c:pt>
                <c:pt idx="4">
                  <c:v>2.7</c:v>
                </c:pt>
                <c:pt idx="5">
                  <c:v>2.7</c:v>
                </c:pt>
                <c:pt idx="6">
                  <c:v>3.8</c:v>
                </c:pt>
                <c:pt idx="7">
                  <c:v>3.8</c:v>
                </c:pt>
                <c:pt idx="8">
                  <c:v>3.8</c:v>
                </c:pt>
                <c:pt idx="9">
                  <c:v>3.7</c:v>
                </c:pt>
                <c:pt idx="10">
                  <c:v>3.8</c:v>
                </c:pt>
                <c:pt idx="11">
                  <c:v>5.9</c:v>
                </c:pt>
                <c:pt idx="12">
                  <c:v>6.1</c:v>
                </c:pt>
                <c:pt idx="13">
                  <c:v>6</c:v>
                </c:pt>
                <c:pt idx="14">
                  <c:v>6.1</c:v>
                </c:pt>
                <c:pt idx="15">
                  <c:v>6.8</c:v>
                </c:pt>
                <c:pt idx="16">
                  <c:v>5.4</c:v>
                </c:pt>
                <c:pt idx="17">
                  <c:v>5.3</c:v>
                </c:pt>
                <c:pt idx="18">
                  <c:v>4.3</c:v>
                </c:pt>
                <c:pt idx="19">
                  <c:v>4.5</c:v>
                </c:pt>
                <c:pt idx="20">
                  <c:v>4.5</c:v>
                </c:pt>
                <c:pt idx="21">
                  <c:v>4.5</c:v>
                </c:pt>
                <c:pt idx="22">
                  <c:v>4.3</c:v>
                </c:pt>
                <c:pt idx="23">
                  <c:v>2.2000000000000002</c:v>
                </c:pt>
                <c:pt idx="24">
                  <c:v>6.8</c:v>
                </c:pt>
                <c:pt idx="25">
                  <c:v>7.1</c:v>
                </c:pt>
                <c:pt idx="26">
                  <c:v>6.9</c:v>
                </c:pt>
                <c:pt idx="27">
                  <c:v>14.5</c:v>
                </c:pt>
                <c:pt idx="28">
                  <c:v>14.2</c:v>
                </c:pt>
                <c:pt idx="29">
                  <c:v>14.1</c:v>
                </c:pt>
                <c:pt idx="30">
                  <c:v>14.2</c:v>
                </c:pt>
                <c:pt idx="31">
                  <c:v>13.9</c:v>
                </c:pt>
                <c:pt idx="32">
                  <c:v>12.4</c:v>
                </c:pt>
                <c:pt idx="33">
                  <c:v>12.5</c:v>
                </c:pt>
                <c:pt idx="34">
                  <c:v>12.5</c:v>
                </c:pt>
                <c:pt idx="35">
                  <c:v>12.6</c:v>
                </c:pt>
                <c:pt idx="36">
                  <c:v>7.7</c:v>
                </c:pt>
                <c:pt idx="37">
                  <c:v>7.5</c:v>
                </c:pt>
                <c:pt idx="38">
                  <c:v>7.5</c:v>
                </c:pt>
                <c:pt idx="39">
                  <c:v>-0.3</c:v>
                </c:pt>
                <c:pt idx="40">
                  <c:v>-0.1</c:v>
                </c:pt>
                <c:pt idx="41">
                  <c:v>0.1</c:v>
                </c:pt>
                <c:pt idx="42">
                  <c:v>-0.1</c:v>
                </c:pt>
                <c:pt idx="43">
                  <c:v>-0.3</c:v>
                </c:pt>
                <c:pt idx="44">
                  <c:v>1</c:v>
                </c:pt>
                <c:pt idx="45">
                  <c:v>0.8</c:v>
                </c:pt>
                <c:pt idx="46">
                  <c:v>3.8</c:v>
                </c:pt>
                <c:pt idx="47">
                  <c:v>3.6</c:v>
                </c:pt>
                <c:pt idx="48">
                  <c:v>5.8</c:v>
                </c:pt>
                <c:pt idx="49">
                  <c:v>5.5</c:v>
                </c:pt>
                <c:pt idx="50">
                  <c:v>6.6</c:v>
                </c:pt>
                <c:pt idx="51">
                  <c:v>6.5</c:v>
                </c:pt>
                <c:pt idx="52">
                  <c:v>6.2</c:v>
                </c:pt>
                <c:pt idx="53">
                  <c:v>6.1</c:v>
                </c:pt>
                <c:pt idx="54">
                  <c:v>7.2</c:v>
                </c:pt>
                <c:pt idx="55">
                  <c:v>7.2</c:v>
                </c:pt>
                <c:pt idx="56">
                  <c:v>7.1</c:v>
                </c:pt>
                <c:pt idx="57">
                  <c:v>7.5</c:v>
                </c:pt>
                <c:pt idx="58">
                  <c:v>4.9000000000000004</c:v>
                </c:pt>
                <c:pt idx="59">
                  <c:v>5</c:v>
                </c:pt>
                <c:pt idx="60">
                  <c:v>2.8</c:v>
                </c:pt>
                <c:pt idx="61">
                  <c:v>2.8</c:v>
                </c:pt>
                <c:pt idx="62">
                  <c:v>2</c:v>
                </c:pt>
                <c:pt idx="63">
                  <c:v>3.7</c:v>
                </c:pt>
                <c:pt idx="64">
                  <c:v>3.6</c:v>
                </c:pt>
                <c:pt idx="65">
                  <c:v>4.5999999999999996</c:v>
                </c:pt>
                <c:pt idx="66">
                  <c:v>3.4</c:v>
                </c:pt>
                <c:pt idx="67">
                  <c:v>4.3</c:v>
                </c:pt>
                <c:pt idx="68">
                  <c:v>5.2</c:v>
                </c:pt>
                <c:pt idx="69">
                  <c:v>5</c:v>
                </c:pt>
                <c:pt idx="70">
                  <c:v>4.7</c:v>
                </c:pt>
                <c:pt idx="71">
                  <c:v>4.8</c:v>
                </c:pt>
                <c:pt idx="72">
                  <c:v>4.7</c:v>
                </c:pt>
                <c:pt idx="73">
                  <c:v>7.7</c:v>
                </c:pt>
                <c:pt idx="74">
                  <c:v>7.5</c:v>
                </c:pt>
                <c:pt idx="75">
                  <c:v>6.9</c:v>
                </c:pt>
                <c:pt idx="76">
                  <c:v>6.8</c:v>
                </c:pt>
                <c:pt idx="77">
                  <c:v>5.9</c:v>
                </c:pt>
                <c:pt idx="78">
                  <c:v>11</c:v>
                </c:pt>
                <c:pt idx="79">
                  <c:v>10.8</c:v>
                </c:pt>
                <c:pt idx="80">
                  <c:v>10.1</c:v>
                </c:pt>
                <c:pt idx="81">
                  <c:v>10.4</c:v>
                </c:pt>
                <c:pt idx="82">
                  <c:v>10.3</c:v>
                </c:pt>
                <c:pt idx="83">
                  <c:v>9.9</c:v>
                </c:pt>
                <c:pt idx="84">
                  <c:v>10</c:v>
                </c:pt>
                <c:pt idx="85">
                  <c:v>7.1</c:v>
                </c:pt>
                <c:pt idx="86">
                  <c:v>8.1999999999999993</c:v>
                </c:pt>
                <c:pt idx="87">
                  <c:v>8.1</c:v>
                </c:pt>
                <c:pt idx="88">
                  <c:v>8.4</c:v>
                </c:pt>
                <c:pt idx="89">
                  <c:v>8.1999999999999993</c:v>
                </c:pt>
                <c:pt idx="90">
                  <c:v>3.5</c:v>
                </c:pt>
                <c:pt idx="91">
                  <c:v>2.9</c:v>
                </c:pt>
                <c:pt idx="92">
                  <c:v>2.7</c:v>
                </c:pt>
                <c:pt idx="93">
                  <c:v>2.2999999999999998</c:v>
                </c:pt>
                <c:pt idx="94">
                  <c:v>2.6</c:v>
                </c:pt>
                <c:pt idx="95">
                  <c:v>3.1</c:v>
                </c:pt>
                <c:pt idx="96">
                  <c:v>2.9</c:v>
                </c:pt>
                <c:pt idx="97">
                  <c:v>3</c:v>
                </c:pt>
                <c:pt idx="98">
                  <c:v>1.7</c:v>
                </c:pt>
                <c:pt idx="99">
                  <c:v>2</c:v>
                </c:pt>
                <c:pt idx="100">
                  <c:v>1.9</c:v>
                </c:pt>
                <c:pt idx="101">
                  <c:v>1.8</c:v>
                </c:pt>
                <c:pt idx="102">
                  <c:v>1.5</c:v>
                </c:pt>
                <c:pt idx="103">
                  <c:v>1.9</c:v>
                </c:pt>
                <c:pt idx="104">
                  <c:v>1.9</c:v>
                </c:pt>
                <c:pt idx="105">
                  <c:v>1.8</c:v>
                </c:pt>
                <c:pt idx="106">
                  <c:v>1.2</c:v>
                </c:pt>
                <c:pt idx="107">
                  <c:v>0.9</c:v>
                </c:pt>
                <c:pt idx="108">
                  <c:v>0.9</c:v>
                </c:pt>
                <c:pt idx="109">
                  <c:v>1.2</c:v>
                </c:pt>
                <c:pt idx="110">
                  <c:v>1.3</c:v>
                </c:pt>
                <c:pt idx="111">
                  <c:v>0.1</c:v>
                </c:pt>
                <c:pt idx="112">
                  <c:v>0.2</c:v>
                </c:pt>
                <c:pt idx="113">
                  <c:v>0.3</c:v>
                </c:pt>
                <c:pt idx="114">
                  <c:v>0.5</c:v>
                </c:pt>
                <c:pt idx="115">
                  <c:v>0.1</c:v>
                </c:pt>
                <c:pt idx="116">
                  <c:v>0.2</c:v>
                </c:pt>
                <c:pt idx="117">
                  <c:v>0.3</c:v>
                </c:pt>
                <c:pt idx="118">
                  <c:v>0.3</c:v>
                </c:pt>
                <c:pt idx="119">
                  <c:v>2.4</c:v>
                </c:pt>
                <c:pt idx="120">
                  <c:v>2.2000000000000002</c:v>
                </c:pt>
                <c:pt idx="121">
                  <c:v>1.9</c:v>
                </c:pt>
                <c:pt idx="122">
                  <c:v>2.2000000000000002</c:v>
                </c:pt>
                <c:pt idx="123">
                  <c:v>2.4</c:v>
                </c:pt>
                <c:pt idx="124">
                  <c:v>1.8</c:v>
                </c:pt>
                <c:pt idx="125">
                  <c:v>2.2000000000000002</c:v>
                </c:pt>
                <c:pt idx="126">
                  <c:v>2.1</c:v>
                </c:pt>
                <c:pt idx="127">
                  <c:v>1.8</c:v>
                </c:pt>
                <c:pt idx="128">
                  <c:v>2</c:v>
                </c:pt>
                <c:pt idx="129">
                  <c:v>1.9</c:v>
                </c:pt>
                <c:pt idx="130">
                  <c:v>2.1</c:v>
                </c:pt>
                <c:pt idx="131">
                  <c:v>1.3</c:v>
                </c:pt>
                <c:pt idx="132">
                  <c:v>2.1</c:v>
                </c:pt>
                <c:pt idx="133">
                  <c:v>2</c:v>
                </c:pt>
                <c:pt idx="134">
                  <c:v>1.7</c:v>
                </c:pt>
                <c:pt idx="135">
                  <c:v>1.7</c:v>
                </c:pt>
                <c:pt idx="136">
                  <c:v>2.5</c:v>
                </c:pt>
                <c:pt idx="137">
                  <c:v>1.6</c:v>
                </c:pt>
                <c:pt idx="138">
                  <c:v>1.7</c:v>
                </c:pt>
                <c:pt idx="139">
                  <c:v>2.5</c:v>
                </c:pt>
                <c:pt idx="140">
                  <c:v>1.9</c:v>
                </c:pt>
                <c:pt idx="141">
                  <c:v>2.2000000000000002</c:v>
                </c:pt>
                <c:pt idx="142">
                  <c:v>2.4</c:v>
                </c:pt>
                <c:pt idx="143">
                  <c:v>3.9</c:v>
                </c:pt>
                <c:pt idx="144">
                  <c:v>3.6</c:v>
                </c:pt>
                <c:pt idx="145">
                  <c:v>3.4</c:v>
                </c:pt>
                <c:pt idx="146">
                  <c:v>3.9</c:v>
                </c:pt>
                <c:pt idx="147">
                  <c:v>3.8</c:v>
                </c:pt>
                <c:pt idx="148">
                  <c:v>3.5</c:v>
                </c:pt>
                <c:pt idx="149">
                  <c:v>3.8</c:v>
                </c:pt>
                <c:pt idx="150">
                  <c:v>4</c:v>
                </c:pt>
                <c:pt idx="151">
                  <c:v>3.6</c:v>
                </c:pt>
                <c:pt idx="152">
                  <c:v>3.7</c:v>
                </c:pt>
                <c:pt idx="153">
                  <c:v>3.7</c:v>
                </c:pt>
                <c:pt idx="154">
                  <c:v>3.9</c:v>
                </c:pt>
                <c:pt idx="155">
                  <c:v>1</c:v>
                </c:pt>
                <c:pt idx="156">
                  <c:v>0.8</c:v>
                </c:pt>
                <c:pt idx="157">
                  <c:v>1.3</c:v>
                </c:pt>
                <c:pt idx="158">
                  <c:v>0.5</c:v>
                </c:pt>
              </c:numCache>
            </c:numRef>
          </c:val>
          <c:smooth val="0"/>
          <c:extLst>
            <c:ext xmlns:c16="http://schemas.microsoft.com/office/drawing/2014/chart" uri="{C3380CC4-5D6E-409C-BE32-E72D297353CC}">
              <c16:uniqueId val="{00000002-AA6E-4CB5-8B46-70D57AC6A0EA}"/>
            </c:ext>
          </c:extLst>
        </c:ser>
        <c:ser>
          <c:idx val="3"/>
          <c:order val="3"/>
          <c:tx>
            <c:strRef>
              <c:f>inflacija!$D$101</c:f>
              <c:strCache>
                <c:ptCount val="1"/>
                <c:pt idx="0">
                  <c:v>Clothing and footwear</c:v>
                </c:pt>
              </c:strCache>
            </c:strRef>
          </c:tx>
          <c:spPr>
            <a:ln w="28575" cmpd="sng">
              <a:solidFill>
                <a:schemeClr val="accent4"/>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inflacija!$E$101:$FG$101</c:f>
              <c:numCache>
                <c:formatCode>#,##0.0</c:formatCode>
                <c:ptCount val="159"/>
                <c:pt idx="0">
                  <c:v>5</c:v>
                </c:pt>
                <c:pt idx="1">
                  <c:v>4.5999999999999996</c:v>
                </c:pt>
                <c:pt idx="2">
                  <c:v>5.0999999999999996</c:v>
                </c:pt>
                <c:pt idx="3">
                  <c:v>5.4</c:v>
                </c:pt>
                <c:pt idx="4">
                  <c:v>5.8</c:v>
                </c:pt>
                <c:pt idx="5">
                  <c:v>5.5</c:v>
                </c:pt>
                <c:pt idx="6">
                  <c:v>4.9000000000000004</c:v>
                </c:pt>
                <c:pt idx="7">
                  <c:v>5.5</c:v>
                </c:pt>
                <c:pt idx="8">
                  <c:v>4.9000000000000004</c:v>
                </c:pt>
                <c:pt idx="9">
                  <c:v>4.8</c:v>
                </c:pt>
                <c:pt idx="10">
                  <c:v>4.9000000000000004</c:v>
                </c:pt>
                <c:pt idx="11">
                  <c:v>5.0999999999999996</c:v>
                </c:pt>
                <c:pt idx="12">
                  <c:v>3.8</c:v>
                </c:pt>
                <c:pt idx="13">
                  <c:v>3.8</c:v>
                </c:pt>
                <c:pt idx="14">
                  <c:v>3.7</c:v>
                </c:pt>
                <c:pt idx="15">
                  <c:v>3</c:v>
                </c:pt>
                <c:pt idx="16">
                  <c:v>3.1</c:v>
                </c:pt>
                <c:pt idx="17">
                  <c:v>2.8</c:v>
                </c:pt>
                <c:pt idx="18">
                  <c:v>2.2999999999999998</c:v>
                </c:pt>
                <c:pt idx="19">
                  <c:v>2.1</c:v>
                </c:pt>
                <c:pt idx="20">
                  <c:v>3</c:v>
                </c:pt>
                <c:pt idx="21">
                  <c:v>2.4</c:v>
                </c:pt>
                <c:pt idx="22">
                  <c:v>4</c:v>
                </c:pt>
                <c:pt idx="23">
                  <c:v>-1.1000000000000001</c:v>
                </c:pt>
                <c:pt idx="24">
                  <c:v>0</c:v>
                </c:pt>
                <c:pt idx="25">
                  <c:v>0.4</c:v>
                </c:pt>
                <c:pt idx="26">
                  <c:v>1.6</c:v>
                </c:pt>
                <c:pt idx="27">
                  <c:v>2.7</c:v>
                </c:pt>
                <c:pt idx="28">
                  <c:v>2.2999999999999998</c:v>
                </c:pt>
                <c:pt idx="29">
                  <c:v>1.9</c:v>
                </c:pt>
                <c:pt idx="30">
                  <c:v>1.1000000000000001</c:v>
                </c:pt>
                <c:pt idx="31">
                  <c:v>-1.5</c:v>
                </c:pt>
                <c:pt idx="32">
                  <c:v>-2.2000000000000002</c:v>
                </c:pt>
                <c:pt idx="33">
                  <c:v>-0.3</c:v>
                </c:pt>
                <c:pt idx="34">
                  <c:v>-3.2</c:v>
                </c:pt>
                <c:pt idx="35">
                  <c:v>-4.4000000000000004</c:v>
                </c:pt>
                <c:pt idx="36">
                  <c:v>-4.9000000000000004</c:v>
                </c:pt>
                <c:pt idx="37">
                  <c:v>-3.4</c:v>
                </c:pt>
                <c:pt idx="38">
                  <c:v>-4.5999999999999996</c:v>
                </c:pt>
                <c:pt idx="39">
                  <c:v>-3.9</c:v>
                </c:pt>
                <c:pt idx="40">
                  <c:v>-4.4000000000000004</c:v>
                </c:pt>
                <c:pt idx="41">
                  <c:v>-6.2</c:v>
                </c:pt>
                <c:pt idx="42">
                  <c:v>-6.2</c:v>
                </c:pt>
                <c:pt idx="43">
                  <c:v>-5</c:v>
                </c:pt>
                <c:pt idx="44">
                  <c:v>-2.7</c:v>
                </c:pt>
                <c:pt idx="45">
                  <c:v>-4.8</c:v>
                </c:pt>
                <c:pt idx="46">
                  <c:v>-3.8</c:v>
                </c:pt>
                <c:pt idx="47">
                  <c:v>-2.1</c:v>
                </c:pt>
                <c:pt idx="48">
                  <c:v>-1.1000000000000001</c:v>
                </c:pt>
                <c:pt idx="49">
                  <c:v>-3.1</c:v>
                </c:pt>
                <c:pt idx="50">
                  <c:v>-2.9</c:v>
                </c:pt>
                <c:pt idx="51">
                  <c:v>-4</c:v>
                </c:pt>
                <c:pt idx="52">
                  <c:v>-3.2</c:v>
                </c:pt>
                <c:pt idx="53">
                  <c:v>-4.7</c:v>
                </c:pt>
                <c:pt idx="54">
                  <c:v>-5.9</c:v>
                </c:pt>
                <c:pt idx="55">
                  <c:v>-7.3</c:v>
                </c:pt>
                <c:pt idx="56">
                  <c:v>-6.6</c:v>
                </c:pt>
                <c:pt idx="57">
                  <c:v>-1.6</c:v>
                </c:pt>
                <c:pt idx="58">
                  <c:v>-1.1000000000000001</c:v>
                </c:pt>
                <c:pt idx="59">
                  <c:v>0.4</c:v>
                </c:pt>
                <c:pt idx="60">
                  <c:v>-3.9</c:v>
                </c:pt>
                <c:pt idx="61">
                  <c:v>-6.7</c:v>
                </c:pt>
                <c:pt idx="62">
                  <c:v>-4.2</c:v>
                </c:pt>
                <c:pt idx="63">
                  <c:v>-2.7</c:v>
                </c:pt>
                <c:pt idx="64">
                  <c:v>-3.5</c:v>
                </c:pt>
                <c:pt idx="65">
                  <c:v>-3.5</c:v>
                </c:pt>
                <c:pt idx="66">
                  <c:v>-4.5999999999999996</c:v>
                </c:pt>
                <c:pt idx="67">
                  <c:v>-3.7</c:v>
                </c:pt>
                <c:pt idx="68">
                  <c:v>-2.9</c:v>
                </c:pt>
                <c:pt idx="69">
                  <c:v>-2.5</c:v>
                </c:pt>
                <c:pt idx="70">
                  <c:v>-2.7</c:v>
                </c:pt>
                <c:pt idx="71">
                  <c:v>-4.9000000000000004</c:v>
                </c:pt>
                <c:pt idx="72">
                  <c:v>-3.9</c:v>
                </c:pt>
                <c:pt idx="73">
                  <c:v>-3.3</c:v>
                </c:pt>
                <c:pt idx="74">
                  <c:v>-3.9</c:v>
                </c:pt>
                <c:pt idx="75">
                  <c:v>-4</c:v>
                </c:pt>
                <c:pt idx="76">
                  <c:v>-4</c:v>
                </c:pt>
                <c:pt idx="77">
                  <c:v>-2.8</c:v>
                </c:pt>
                <c:pt idx="78">
                  <c:v>-1.6</c:v>
                </c:pt>
                <c:pt idx="79">
                  <c:v>-1.8</c:v>
                </c:pt>
                <c:pt idx="80">
                  <c:v>-1.9</c:v>
                </c:pt>
                <c:pt idx="81">
                  <c:v>-3.9</c:v>
                </c:pt>
                <c:pt idx="82">
                  <c:v>-5.0999999999999996</c:v>
                </c:pt>
                <c:pt idx="83">
                  <c:v>-5.4</c:v>
                </c:pt>
                <c:pt idx="84">
                  <c:v>-5.4</c:v>
                </c:pt>
                <c:pt idx="85">
                  <c:v>-5.2</c:v>
                </c:pt>
                <c:pt idx="86">
                  <c:v>-2</c:v>
                </c:pt>
                <c:pt idx="87">
                  <c:v>-4.3</c:v>
                </c:pt>
                <c:pt idx="88">
                  <c:v>-4.5999999999999996</c:v>
                </c:pt>
                <c:pt idx="89">
                  <c:v>-4.5999999999999996</c:v>
                </c:pt>
                <c:pt idx="90">
                  <c:v>-4.4000000000000004</c:v>
                </c:pt>
                <c:pt idx="91">
                  <c:v>-3.9</c:v>
                </c:pt>
                <c:pt idx="92">
                  <c:v>-2.1</c:v>
                </c:pt>
                <c:pt idx="93">
                  <c:v>-3.6</c:v>
                </c:pt>
                <c:pt idx="94">
                  <c:v>-3.3</c:v>
                </c:pt>
                <c:pt idx="95">
                  <c:v>-4</c:v>
                </c:pt>
                <c:pt idx="96">
                  <c:v>-2.6</c:v>
                </c:pt>
                <c:pt idx="97">
                  <c:v>-0.7</c:v>
                </c:pt>
                <c:pt idx="98">
                  <c:v>-0.5</c:v>
                </c:pt>
                <c:pt idx="99">
                  <c:v>0</c:v>
                </c:pt>
                <c:pt idx="100">
                  <c:v>-0.1</c:v>
                </c:pt>
                <c:pt idx="101">
                  <c:v>-0.3</c:v>
                </c:pt>
                <c:pt idx="102">
                  <c:v>-1.5</c:v>
                </c:pt>
                <c:pt idx="103">
                  <c:v>-1.1000000000000001</c:v>
                </c:pt>
                <c:pt idx="104">
                  <c:v>0</c:v>
                </c:pt>
                <c:pt idx="105">
                  <c:v>1.3</c:v>
                </c:pt>
                <c:pt idx="106">
                  <c:v>1.1000000000000001</c:v>
                </c:pt>
                <c:pt idx="107">
                  <c:v>3.2</c:v>
                </c:pt>
                <c:pt idx="108">
                  <c:v>0.2</c:v>
                </c:pt>
                <c:pt idx="109">
                  <c:v>-1.5</c:v>
                </c:pt>
                <c:pt idx="110">
                  <c:v>2.4</c:v>
                </c:pt>
                <c:pt idx="111">
                  <c:v>1.7</c:v>
                </c:pt>
                <c:pt idx="112">
                  <c:v>-0.2</c:v>
                </c:pt>
                <c:pt idx="113">
                  <c:v>-1.7</c:v>
                </c:pt>
                <c:pt idx="114">
                  <c:v>-2.7</c:v>
                </c:pt>
                <c:pt idx="115">
                  <c:v>-1.3</c:v>
                </c:pt>
                <c:pt idx="116">
                  <c:v>1.6</c:v>
                </c:pt>
                <c:pt idx="117">
                  <c:v>1.5</c:v>
                </c:pt>
                <c:pt idx="118">
                  <c:v>2</c:v>
                </c:pt>
                <c:pt idx="119">
                  <c:v>-0.6</c:v>
                </c:pt>
                <c:pt idx="120">
                  <c:v>-1.2</c:v>
                </c:pt>
                <c:pt idx="121">
                  <c:v>0.7</c:v>
                </c:pt>
                <c:pt idx="122">
                  <c:v>-1</c:v>
                </c:pt>
                <c:pt idx="123">
                  <c:v>1.5</c:v>
                </c:pt>
                <c:pt idx="124">
                  <c:v>1.8</c:v>
                </c:pt>
                <c:pt idx="125">
                  <c:v>1.3</c:v>
                </c:pt>
                <c:pt idx="126">
                  <c:v>2.6</c:v>
                </c:pt>
                <c:pt idx="127">
                  <c:v>-1.2</c:v>
                </c:pt>
                <c:pt idx="128">
                  <c:v>0</c:v>
                </c:pt>
                <c:pt idx="129">
                  <c:v>0.7</c:v>
                </c:pt>
                <c:pt idx="130">
                  <c:v>0.4</c:v>
                </c:pt>
                <c:pt idx="131">
                  <c:v>2.4</c:v>
                </c:pt>
                <c:pt idx="132">
                  <c:v>-0.3</c:v>
                </c:pt>
                <c:pt idx="133">
                  <c:v>-0.8</c:v>
                </c:pt>
                <c:pt idx="134">
                  <c:v>0</c:v>
                </c:pt>
                <c:pt idx="135">
                  <c:v>-1</c:v>
                </c:pt>
                <c:pt idx="136">
                  <c:v>-0.4</c:v>
                </c:pt>
                <c:pt idx="137">
                  <c:v>0</c:v>
                </c:pt>
                <c:pt idx="138">
                  <c:v>-5</c:v>
                </c:pt>
                <c:pt idx="139">
                  <c:v>-2.2999999999999998</c:v>
                </c:pt>
                <c:pt idx="140">
                  <c:v>-4.0999999999999996</c:v>
                </c:pt>
                <c:pt idx="141">
                  <c:v>-1.8</c:v>
                </c:pt>
                <c:pt idx="142">
                  <c:v>-1.5</c:v>
                </c:pt>
                <c:pt idx="143">
                  <c:v>-1.7</c:v>
                </c:pt>
                <c:pt idx="144">
                  <c:v>-1.3</c:v>
                </c:pt>
                <c:pt idx="145">
                  <c:v>-2.2000000000000002</c:v>
                </c:pt>
                <c:pt idx="146">
                  <c:v>-2.6</c:v>
                </c:pt>
                <c:pt idx="147">
                  <c:v>-2.9</c:v>
                </c:pt>
                <c:pt idx="148">
                  <c:v>-2.2000000000000002</c:v>
                </c:pt>
                <c:pt idx="149">
                  <c:v>-2.1</c:v>
                </c:pt>
                <c:pt idx="150">
                  <c:v>0.8</c:v>
                </c:pt>
                <c:pt idx="151">
                  <c:v>-1.1000000000000001</c:v>
                </c:pt>
                <c:pt idx="152">
                  <c:v>3.8</c:v>
                </c:pt>
                <c:pt idx="153">
                  <c:v>1.3</c:v>
                </c:pt>
                <c:pt idx="154">
                  <c:v>1.3</c:v>
                </c:pt>
                <c:pt idx="155">
                  <c:v>-1.8</c:v>
                </c:pt>
                <c:pt idx="156">
                  <c:v>-1.6</c:v>
                </c:pt>
                <c:pt idx="157">
                  <c:v>0.3</c:v>
                </c:pt>
                <c:pt idx="158">
                  <c:v>0.2</c:v>
                </c:pt>
              </c:numCache>
            </c:numRef>
          </c:val>
          <c:smooth val="0"/>
          <c:extLst>
            <c:ext xmlns:c16="http://schemas.microsoft.com/office/drawing/2014/chart" uri="{C3380CC4-5D6E-409C-BE32-E72D297353CC}">
              <c16:uniqueId val="{00000003-AA6E-4CB5-8B46-70D57AC6A0EA}"/>
            </c:ext>
          </c:extLst>
        </c:ser>
        <c:ser>
          <c:idx val="4"/>
          <c:order val="4"/>
          <c:tx>
            <c:strRef>
              <c:f>inflacija!$D$102</c:f>
              <c:strCache>
                <c:ptCount val="1"/>
                <c:pt idx="0">
                  <c:v>Housing, water, electricity, gas and other fuels</c:v>
                </c:pt>
              </c:strCache>
            </c:strRef>
          </c:tx>
          <c:spPr>
            <a:ln w="28575" cmpd="sng">
              <a:solidFill>
                <a:schemeClr val="accent5"/>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inflacija!$E$102:$FG$102</c:f>
              <c:numCache>
                <c:formatCode>#,##0.0</c:formatCode>
                <c:ptCount val="159"/>
                <c:pt idx="0">
                  <c:v>4.7</c:v>
                </c:pt>
                <c:pt idx="1">
                  <c:v>3.5</c:v>
                </c:pt>
                <c:pt idx="2">
                  <c:v>3</c:v>
                </c:pt>
                <c:pt idx="3">
                  <c:v>3.4</c:v>
                </c:pt>
                <c:pt idx="4">
                  <c:v>2.8</c:v>
                </c:pt>
                <c:pt idx="5">
                  <c:v>2.4</c:v>
                </c:pt>
                <c:pt idx="6">
                  <c:v>2.2999999999999998</c:v>
                </c:pt>
                <c:pt idx="7">
                  <c:v>1.8</c:v>
                </c:pt>
                <c:pt idx="8">
                  <c:v>2.6</c:v>
                </c:pt>
                <c:pt idx="9">
                  <c:v>2.9</c:v>
                </c:pt>
                <c:pt idx="10">
                  <c:v>3.2</c:v>
                </c:pt>
                <c:pt idx="11">
                  <c:v>3.9</c:v>
                </c:pt>
                <c:pt idx="12">
                  <c:v>4.9000000000000004</c:v>
                </c:pt>
                <c:pt idx="13">
                  <c:v>4.7</c:v>
                </c:pt>
                <c:pt idx="14">
                  <c:v>4.9000000000000004</c:v>
                </c:pt>
                <c:pt idx="15">
                  <c:v>4.8</c:v>
                </c:pt>
                <c:pt idx="16">
                  <c:v>5.3</c:v>
                </c:pt>
                <c:pt idx="17">
                  <c:v>5.8</c:v>
                </c:pt>
                <c:pt idx="18">
                  <c:v>10</c:v>
                </c:pt>
                <c:pt idx="19">
                  <c:v>9.1</c:v>
                </c:pt>
                <c:pt idx="20">
                  <c:v>8.1999999999999993</c:v>
                </c:pt>
                <c:pt idx="21">
                  <c:v>8.1999999999999993</c:v>
                </c:pt>
                <c:pt idx="22">
                  <c:v>8.1999999999999993</c:v>
                </c:pt>
                <c:pt idx="23">
                  <c:v>7.1</c:v>
                </c:pt>
                <c:pt idx="24">
                  <c:v>7.2</c:v>
                </c:pt>
                <c:pt idx="25">
                  <c:v>7.3</c:v>
                </c:pt>
                <c:pt idx="26">
                  <c:v>6.4</c:v>
                </c:pt>
                <c:pt idx="27">
                  <c:v>6.3</c:v>
                </c:pt>
                <c:pt idx="28">
                  <c:v>5.4</c:v>
                </c:pt>
                <c:pt idx="29">
                  <c:v>5.2</c:v>
                </c:pt>
                <c:pt idx="30">
                  <c:v>2.2000000000000002</c:v>
                </c:pt>
                <c:pt idx="31">
                  <c:v>3.3</c:v>
                </c:pt>
                <c:pt idx="32">
                  <c:v>3.3</c:v>
                </c:pt>
                <c:pt idx="33">
                  <c:v>3.3</c:v>
                </c:pt>
                <c:pt idx="34">
                  <c:v>3.9</c:v>
                </c:pt>
                <c:pt idx="35">
                  <c:v>4.5</c:v>
                </c:pt>
                <c:pt idx="36">
                  <c:v>4.9000000000000004</c:v>
                </c:pt>
                <c:pt idx="37">
                  <c:v>4.4000000000000004</c:v>
                </c:pt>
                <c:pt idx="38">
                  <c:v>5.2</c:v>
                </c:pt>
                <c:pt idx="39">
                  <c:v>5.7</c:v>
                </c:pt>
                <c:pt idx="40">
                  <c:v>6.8</c:v>
                </c:pt>
                <c:pt idx="41">
                  <c:v>7</c:v>
                </c:pt>
                <c:pt idx="42">
                  <c:v>6.1</c:v>
                </c:pt>
                <c:pt idx="43">
                  <c:v>5.8</c:v>
                </c:pt>
                <c:pt idx="44">
                  <c:v>5.9</c:v>
                </c:pt>
                <c:pt idx="45">
                  <c:v>5.8</c:v>
                </c:pt>
                <c:pt idx="46">
                  <c:v>4.9000000000000004</c:v>
                </c:pt>
                <c:pt idx="47">
                  <c:v>4.7</c:v>
                </c:pt>
                <c:pt idx="48">
                  <c:v>2.1</c:v>
                </c:pt>
                <c:pt idx="49">
                  <c:v>2.2000000000000002</c:v>
                </c:pt>
                <c:pt idx="50">
                  <c:v>2.2000000000000002</c:v>
                </c:pt>
                <c:pt idx="51">
                  <c:v>2.4</c:v>
                </c:pt>
                <c:pt idx="52">
                  <c:v>2.2000000000000002</c:v>
                </c:pt>
                <c:pt idx="53">
                  <c:v>2</c:v>
                </c:pt>
                <c:pt idx="54">
                  <c:v>2.8</c:v>
                </c:pt>
                <c:pt idx="55">
                  <c:v>3</c:v>
                </c:pt>
                <c:pt idx="56">
                  <c:v>3.1</c:v>
                </c:pt>
                <c:pt idx="57">
                  <c:v>3</c:v>
                </c:pt>
                <c:pt idx="58">
                  <c:v>3</c:v>
                </c:pt>
                <c:pt idx="59">
                  <c:v>2.9</c:v>
                </c:pt>
                <c:pt idx="60">
                  <c:v>2.8</c:v>
                </c:pt>
                <c:pt idx="61">
                  <c:v>3</c:v>
                </c:pt>
                <c:pt idx="62">
                  <c:v>5.2</c:v>
                </c:pt>
                <c:pt idx="63">
                  <c:v>4.9000000000000004</c:v>
                </c:pt>
                <c:pt idx="64">
                  <c:v>14.4</c:v>
                </c:pt>
                <c:pt idx="65">
                  <c:v>13.8</c:v>
                </c:pt>
                <c:pt idx="66">
                  <c:v>12.2</c:v>
                </c:pt>
                <c:pt idx="67">
                  <c:v>12.6</c:v>
                </c:pt>
                <c:pt idx="68">
                  <c:v>13.2</c:v>
                </c:pt>
                <c:pt idx="69">
                  <c:v>13.1</c:v>
                </c:pt>
                <c:pt idx="70">
                  <c:v>12.9</c:v>
                </c:pt>
                <c:pt idx="71">
                  <c:v>13.2</c:v>
                </c:pt>
                <c:pt idx="72">
                  <c:v>13.2</c:v>
                </c:pt>
                <c:pt idx="73">
                  <c:v>12.5</c:v>
                </c:pt>
                <c:pt idx="74">
                  <c:v>10.1</c:v>
                </c:pt>
                <c:pt idx="75">
                  <c:v>9.8000000000000007</c:v>
                </c:pt>
                <c:pt idx="76">
                  <c:v>0</c:v>
                </c:pt>
                <c:pt idx="77">
                  <c:v>0.7</c:v>
                </c:pt>
                <c:pt idx="78">
                  <c:v>1.5</c:v>
                </c:pt>
                <c:pt idx="79">
                  <c:v>1</c:v>
                </c:pt>
                <c:pt idx="80">
                  <c:v>0.5</c:v>
                </c:pt>
                <c:pt idx="81">
                  <c:v>-1.5</c:v>
                </c:pt>
                <c:pt idx="82">
                  <c:v>0.2</c:v>
                </c:pt>
                <c:pt idx="83">
                  <c:v>0.1</c:v>
                </c:pt>
                <c:pt idx="84">
                  <c:v>0.5</c:v>
                </c:pt>
                <c:pt idx="85">
                  <c:v>0.4</c:v>
                </c:pt>
                <c:pt idx="86">
                  <c:v>0.1</c:v>
                </c:pt>
                <c:pt idx="87">
                  <c:v>1</c:v>
                </c:pt>
                <c:pt idx="88">
                  <c:v>1.5</c:v>
                </c:pt>
                <c:pt idx="89">
                  <c:v>1.2</c:v>
                </c:pt>
                <c:pt idx="90">
                  <c:v>1.2</c:v>
                </c:pt>
                <c:pt idx="91">
                  <c:v>1</c:v>
                </c:pt>
                <c:pt idx="92">
                  <c:v>0.8</c:v>
                </c:pt>
                <c:pt idx="93">
                  <c:v>3.2</c:v>
                </c:pt>
                <c:pt idx="94">
                  <c:v>0.9</c:v>
                </c:pt>
                <c:pt idx="95">
                  <c:v>0.4</c:v>
                </c:pt>
                <c:pt idx="96">
                  <c:v>-1.1000000000000001</c:v>
                </c:pt>
                <c:pt idx="97">
                  <c:v>-0.7</c:v>
                </c:pt>
                <c:pt idx="98">
                  <c:v>0.3</c:v>
                </c:pt>
                <c:pt idx="99">
                  <c:v>-1.8</c:v>
                </c:pt>
                <c:pt idx="100">
                  <c:v>-1.2</c:v>
                </c:pt>
                <c:pt idx="101">
                  <c:v>-1.6</c:v>
                </c:pt>
                <c:pt idx="102">
                  <c:v>-2.1</c:v>
                </c:pt>
                <c:pt idx="103">
                  <c:v>-2.5</c:v>
                </c:pt>
                <c:pt idx="104">
                  <c:v>-1.9</c:v>
                </c:pt>
                <c:pt idx="105">
                  <c:v>-2.2000000000000002</c:v>
                </c:pt>
                <c:pt idx="106">
                  <c:v>-2.1</c:v>
                </c:pt>
                <c:pt idx="107">
                  <c:v>-2.1</c:v>
                </c:pt>
                <c:pt idx="108">
                  <c:v>-2.2999999999999998</c:v>
                </c:pt>
                <c:pt idx="109">
                  <c:v>-2.7</c:v>
                </c:pt>
                <c:pt idx="110">
                  <c:v>-3.2</c:v>
                </c:pt>
                <c:pt idx="111">
                  <c:v>-3.7</c:v>
                </c:pt>
                <c:pt idx="112">
                  <c:v>-4</c:v>
                </c:pt>
                <c:pt idx="113">
                  <c:v>-3</c:v>
                </c:pt>
                <c:pt idx="114">
                  <c:v>-2.9</c:v>
                </c:pt>
                <c:pt idx="115">
                  <c:v>-2.7</c:v>
                </c:pt>
                <c:pt idx="116">
                  <c:v>-2.8</c:v>
                </c:pt>
                <c:pt idx="117">
                  <c:v>-2.6</c:v>
                </c:pt>
                <c:pt idx="118">
                  <c:v>-2.2000000000000002</c:v>
                </c:pt>
                <c:pt idx="119">
                  <c:v>-1.6</c:v>
                </c:pt>
                <c:pt idx="120">
                  <c:v>-3.8</c:v>
                </c:pt>
                <c:pt idx="121">
                  <c:v>-3.5</c:v>
                </c:pt>
                <c:pt idx="122">
                  <c:v>-4.2</c:v>
                </c:pt>
                <c:pt idx="123">
                  <c:v>-2.6</c:v>
                </c:pt>
                <c:pt idx="124">
                  <c:v>-3.1</c:v>
                </c:pt>
                <c:pt idx="125">
                  <c:v>-3.9</c:v>
                </c:pt>
                <c:pt idx="126">
                  <c:v>-3.8</c:v>
                </c:pt>
                <c:pt idx="127">
                  <c:v>-3.1</c:v>
                </c:pt>
                <c:pt idx="128">
                  <c:v>-0.7</c:v>
                </c:pt>
                <c:pt idx="129">
                  <c:v>-0.5</c:v>
                </c:pt>
                <c:pt idx="130">
                  <c:v>-0.3</c:v>
                </c:pt>
                <c:pt idx="131">
                  <c:v>-0.5</c:v>
                </c:pt>
                <c:pt idx="132">
                  <c:v>3.5</c:v>
                </c:pt>
                <c:pt idx="133">
                  <c:v>3.1</c:v>
                </c:pt>
                <c:pt idx="134">
                  <c:v>3.3</c:v>
                </c:pt>
                <c:pt idx="135">
                  <c:v>3.9</c:v>
                </c:pt>
                <c:pt idx="136">
                  <c:v>4.9000000000000004</c:v>
                </c:pt>
                <c:pt idx="137">
                  <c:v>5.6</c:v>
                </c:pt>
                <c:pt idx="138">
                  <c:v>5.8</c:v>
                </c:pt>
                <c:pt idx="139">
                  <c:v>5.4</c:v>
                </c:pt>
                <c:pt idx="140">
                  <c:v>2.8</c:v>
                </c:pt>
                <c:pt idx="141">
                  <c:v>3</c:v>
                </c:pt>
                <c:pt idx="142">
                  <c:v>2.6</c:v>
                </c:pt>
                <c:pt idx="143">
                  <c:v>1.5</c:v>
                </c:pt>
                <c:pt idx="144">
                  <c:v>1</c:v>
                </c:pt>
                <c:pt idx="145">
                  <c:v>2.1</c:v>
                </c:pt>
                <c:pt idx="146">
                  <c:v>2.6</c:v>
                </c:pt>
                <c:pt idx="147">
                  <c:v>3.3</c:v>
                </c:pt>
                <c:pt idx="148">
                  <c:v>3.2</c:v>
                </c:pt>
                <c:pt idx="149">
                  <c:v>2.6</c:v>
                </c:pt>
                <c:pt idx="150">
                  <c:v>2.2999999999999998</c:v>
                </c:pt>
                <c:pt idx="151">
                  <c:v>2.2000000000000002</c:v>
                </c:pt>
                <c:pt idx="152">
                  <c:v>1.7</c:v>
                </c:pt>
                <c:pt idx="153">
                  <c:v>1.4</c:v>
                </c:pt>
                <c:pt idx="154">
                  <c:v>1.4</c:v>
                </c:pt>
                <c:pt idx="155">
                  <c:v>2.4</c:v>
                </c:pt>
                <c:pt idx="156">
                  <c:v>2.9</c:v>
                </c:pt>
                <c:pt idx="157">
                  <c:v>1.1000000000000001</c:v>
                </c:pt>
                <c:pt idx="158">
                  <c:v>-1.2</c:v>
                </c:pt>
              </c:numCache>
            </c:numRef>
          </c:val>
          <c:smooth val="0"/>
          <c:extLst>
            <c:ext xmlns:c16="http://schemas.microsoft.com/office/drawing/2014/chart" uri="{C3380CC4-5D6E-409C-BE32-E72D297353CC}">
              <c16:uniqueId val="{00000004-AA6E-4CB5-8B46-70D57AC6A0EA}"/>
            </c:ext>
          </c:extLst>
        </c:ser>
        <c:ser>
          <c:idx val="5"/>
          <c:order val="5"/>
          <c:tx>
            <c:strRef>
              <c:f>inflacija!$D$103</c:f>
              <c:strCache>
                <c:ptCount val="1"/>
                <c:pt idx="0">
                  <c:v>Furnishings, household equipment and routine household maintenance</c:v>
                </c:pt>
              </c:strCache>
            </c:strRef>
          </c:tx>
          <c:spPr>
            <a:ln w="28575" cmpd="sng">
              <a:solidFill>
                <a:schemeClr val="accent6"/>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inflacija!$E$103:$FG$103</c:f>
              <c:numCache>
                <c:formatCode>#,##0.0</c:formatCode>
                <c:ptCount val="159"/>
                <c:pt idx="0">
                  <c:v>2.2000000000000002</c:v>
                </c:pt>
                <c:pt idx="1">
                  <c:v>2.1</c:v>
                </c:pt>
                <c:pt idx="2">
                  <c:v>2.2000000000000002</c:v>
                </c:pt>
                <c:pt idx="3">
                  <c:v>2.2000000000000002</c:v>
                </c:pt>
                <c:pt idx="4">
                  <c:v>2.2999999999999998</c:v>
                </c:pt>
                <c:pt idx="5">
                  <c:v>1.8</c:v>
                </c:pt>
                <c:pt idx="6">
                  <c:v>1.6</c:v>
                </c:pt>
                <c:pt idx="7">
                  <c:v>1.9</c:v>
                </c:pt>
                <c:pt idx="8">
                  <c:v>2</c:v>
                </c:pt>
                <c:pt idx="9">
                  <c:v>2.4</c:v>
                </c:pt>
                <c:pt idx="10">
                  <c:v>2.7</c:v>
                </c:pt>
                <c:pt idx="11">
                  <c:v>3.1</c:v>
                </c:pt>
                <c:pt idx="12">
                  <c:v>3.4</c:v>
                </c:pt>
                <c:pt idx="13">
                  <c:v>3.8</c:v>
                </c:pt>
                <c:pt idx="14">
                  <c:v>4</c:v>
                </c:pt>
                <c:pt idx="15">
                  <c:v>4.5</c:v>
                </c:pt>
                <c:pt idx="16">
                  <c:v>4.8</c:v>
                </c:pt>
                <c:pt idx="17">
                  <c:v>5.2</c:v>
                </c:pt>
                <c:pt idx="18">
                  <c:v>5.7</c:v>
                </c:pt>
                <c:pt idx="19">
                  <c:v>5.6</c:v>
                </c:pt>
                <c:pt idx="20">
                  <c:v>5.5</c:v>
                </c:pt>
                <c:pt idx="21">
                  <c:v>5.0999999999999996</c:v>
                </c:pt>
                <c:pt idx="22">
                  <c:v>5</c:v>
                </c:pt>
                <c:pt idx="23">
                  <c:v>4.5999999999999996</c:v>
                </c:pt>
                <c:pt idx="24">
                  <c:v>4.5999999999999996</c:v>
                </c:pt>
                <c:pt idx="25">
                  <c:v>4.5</c:v>
                </c:pt>
                <c:pt idx="26">
                  <c:v>4.2</c:v>
                </c:pt>
                <c:pt idx="27">
                  <c:v>4</c:v>
                </c:pt>
                <c:pt idx="28">
                  <c:v>3.3</c:v>
                </c:pt>
                <c:pt idx="29">
                  <c:v>2.9</c:v>
                </c:pt>
                <c:pt idx="30">
                  <c:v>2.9</c:v>
                </c:pt>
                <c:pt idx="31">
                  <c:v>2.5</c:v>
                </c:pt>
                <c:pt idx="32">
                  <c:v>1.9</c:v>
                </c:pt>
                <c:pt idx="33">
                  <c:v>1.6</c:v>
                </c:pt>
                <c:pt idx="34">
                  <c:v>1.3</c:v>
                </c:pt>
                <c:pt idx="35">
                  <c:v>0.5</c:v>
                </c:pt>
                <c:pt idx="36">
                  <c:v>0.5</c:v>
                </c:pt>
                <c:pt idx="37">
                  <c:v>0.2</c:v>
                </c:pt>
                <c:pt idx="38">
                  <c:v>0</c:v>
                </c:pt>
                <c:pt idx="39">
                  <c:v>-0.7</c:v>
                </c:pt>
                <c:pt idx="40">
                  <c:v>-0.5</c:v>
                </c:pt>
                <c:pt idx="41">
                  <c:v>-0.6</c:v>
                </c:pt>
                <c:pt idx="42">
                  <c:v>-0.7</c:v>
                </c:pt>
                <c:pt idx="43">
                  <c:v>-0.6</c:v>
                </c:pt>
                <c:pt idx="44">
                  <c:v>0.2</c:v>
                </c:pt>
                <c:pt idx="45">
                  <c:v>0.6</c:v>
                </c:pt>
                <c:pt idx="46">
                  <c:v>0.3</c:v>
                </c:pt>
                <c:pt idx="47">
                  <c:v>0.3</c:v>
                </c:pt>
                <c:pt idx="48">
                  <c:v>-0.2</c:v>
                </c:pt>
                <c:pt idx="49">
                  <c:v>0.7</c:v>
                </c:pt>
                <c:pt idx="50">
                  <c:v>1.1000000000000001</c:v>
                </c:pt>
                <c:pt idx="51">
                  <c:v>1.8</c:v>
                </c:pt>
                <c:pt idx="52">
                  <c:v>2.1</c:v>
                </c:pt>
                <c:pt idx="53">
                  <c:v>2.5</c:v>
                </c:pt>
                <c:pt idx="54">
                  <c:v>2.2999999999999998</c:v>
                </c:pt>
                <c:pt idx="55">
                  <c:v>2.7</c:v>
                </c:pt>
                <c:pt idx="56">
                  <c:v>2.5</c:v>
                </c:pt>
                <c:pt idx="57">
                  <c:v>2.2000000000000002</c:v>
                </c:pt>
                <c:pt idx="58">
                  <c:v>2.2999999999999998</c:v>
                </c:pt>
                <c:pt idx="59">
                  <c:v>2.8</c:v>
                </c:pt>
                <c:pt idx="60">
                  <c:v>2.6</c:v>
                </c:pt>
                <c:pt idx="61">
                  <c:v>2.1</c:v>
                </c:pt>
                <c:pt idx="62">
                  <c:v>2.7</c:v>
                </c:pt>
                <c:pt idx="63">
                  <c:v>2.5</c:v>
                </c:pt>
                <c:pt idx="64">
                  <c:v>2.4</c:v>
                </c:pt>
                <c:pt idx="65">
                  <c:v>2</c:v>
                </c:pt>
                <c:pt idx="66">
                  <c:v>2</c:v>
                </c:pt>
                <c:pt idx="67">
                  <c:v>1.6</c:v>
                </c:pt>
                <c:pt idx="68">
                  <c:v>1.5</c:v>
                </c:pt>
                <c:pt idx="69">
                  <c:v>1.6</c:v>
                </c:pt>
                <c:pt idx="70">
                  <c:v>2.1</c:v>
                </c:pt>
                <c:pt idx="71">
                  <c:v>2.2999999999999998</c:v>
                </c:pt>
                <c:pt idx="72">
                  <c:v>2.6</c:v>
                </c:pt>
                <c:pt idx="73">
                  <c:v>2.2000000000000002</c:v>
                </c:pt>
                <c:pt idx="74">
                  <c:v>1.1000000000000001</c:v>
                </c:pt>
                <c:pt idx="75">
                  <c:v>0.7</c:v>
                </c:pt>
                <c:pt idx="76">
                  <c:v>0.4</c:v>
                </c:pt>
                <c:pt idx="77">
                  <c:v>0.3</c:v>
                </c:pt>
                <c:pt idx="78">
                  <c:v>-0.1</c:v>
                </c:pt>
                <c:pt idx="79">
                  <c:v>0</c:v>
                </c:pt>
                <c:pt idx="80">
                  <c:v>0</c:v>
                </c:pt>
                <c:pt idx="81">
                  <c:v>0.2</c:v>
                </c:pt>
                <c:pt idx="82">
                  <c:v>-0.2</c:v>
                </c:pt>
                <c:pt idx="83">
                  <c:v>-0.7</c:v>
                </c:pt>
                <c:pt idx="84">
                  <c:v>-0.6</c:v>
                </c:pt>
                <c:pt idx="85">
                  <c:v>-0.9</c:v>
                </c:pt>
                <c:pt idx="86">
                  <c:v>-0.8</c:v>
                </c:pt>
                <c:pt idx="87">
                  <c:v>-0.8</c:v>
                </c:pt>
                <c:pt idx="88">
                  <c:v>-0.9</c:v>
                </c:pt>
                <c:pt idx="89">
                  <c:v>-0.9</c:v>
                </c:pt>
                <c:pt idx="90">
                  <c:v>-0.7</c:v>
                </c:pt>
                <c:pt idx="91">
                  <c:v>-0.8</c:v>
                </c:pt>
                <c:pt idx="92">
                  <c:v>-1</c:v>
                </c:pt>
                <c:pt idx="93">
                  <c:v>-1</c:v>
                </c:pt>
                <c:pt idx="94">
                  <c:v>-0.6</c:v>
                </c:pt>
                <c:pt idx="95">
                  <c:v>-0.9</c:v>
                </c:pt>
                <c:pt idx="96">
                  <c:v>-0.6</c:v>
                </c:pt>
                <c:pt idx="97">
                  <c:v>-0.1</c:v>
                </c:pt>
                <c:pt idx="98">
                  <c:v>-0.6</c:v>
                </c:pt>
                <c:pt idx="99">
                  <c:v>-0.4</c:v>
                </c:pt>
                <c:pt idx="100">
                  <c:v>-0.3</c:v>
                </c:pt>
                <c:pt idx="101">
                  <c:v>-0.3</c:v>
                </c:pt>
                <c:pt idx="102">
                  <c:v>-0.3</c:v>
                </c:pt>
                <c:pt idx="103">
                  <c:v>-0.2</c:v>
                </c:pt>
                <c:pt idx="104">
                  <c:v>0</c:v>
                </c:pt>
                <c:pt idx="105">
                  <c:v>0.1</c:v>
                </c:pt>
                <c:pt idx="106">
                  <c:v>-0.3</c:v>
                </c:pt>
                <c:pt idx="107">
                  <c:v>-0.3</c:v>
                </c:pt>
                <c:pt idx="108">
                  <c:v>-0.4</c:v>
                </c:pt>
                <c:pt idx="109">
                  <c:v>-0.6</c:v>
                </c:pt>
                <c:pt idx="110">
                  <c:v>-0.1</c:v>
                </c:pt>
                <c:pt idx="111">
                  <c:v>0.2</c:v>
                </c:pt>
                <c:pt idx="112">
                  <c:v>0.2</c:v>
                </c:pt>
                <c:pt idx="113">
                  <c:v>0.2</c:v>
                </c:pt>
                <c:pt idx="114">
                  <c:v>0.3</c:v>
                </c:pt>
                <c:pt idx="115">
                  <c:v>0.6</c:v>
                </c:pt>
                <c:pt idx="116">
                  <c:v>0.3</c:v>
                </c:pt>
                <c:pt idx="117">
                  <c:v>-0.2</c:v>
                </c:pt>
                <c:pt idx="118">
                  <c:v>0</c:v>
                </c:pt>
                <c:pt idx="119">
                  <c:v>0.6</c:v>
                </c:pt>
                <c:pt idx="120">
                  <c:v>0.1</c:v>
                </c:pt>
                <c:pt idx="121">
                  <c:v>0.3</c:v>
                </c:pt>
                <c:pt idx="122">
                  <c:v>0.3</c:v>
                </c:pt>
                <c:pt idx="123">
                  <c:v>0</c:v>
                </c:pt>
                <c:pt idx="124">
                  <c:v>0.3</c:v>
                </c:pt>
                <c:pt idx="125">
                  <c:v>0.4</c:v>
                </c:pt>
                <c:pt idx="126">
                  <c:v>0.2</c:v>
                </c:pt>
                <c:pt idx="127">
                  <c:v>-0.3</c:v>
                </c:pt>
                <c:pt idx="128">
                  <c:v>-0.3</c:v>
                </c:pt>
                <c:pt idx="129">
                  <c:v>0.1</c:v>
                </c:pt>
                <c:pt idx="130">
                  <c:v>-0.1</c:v>
                </c:pt>
                <c:pt idx="131">
                  <c:v>-0.2</c:v>
                </c:pt>
                <c:pt idx="132">
                  <c:v>0.3</c:v>
                </c:pt>
                <c:pt idx="133">
                  <c:v>0.2</c:v>
                </c:pt>
                <c:pt idx="134">
                  <c:v>0.3</c:v>
                </c:pt>
                <c:pt idx="135">
                  <c:v>0.4</c:v>
                </c:pt>
                <c:pt idx="136">
                  <c:v>0.2</c:v>
                </c:pt>
                <c:pt idx="137">
                  <c:v>0.3</c:v>
                </c:pt>
                <c:pt idx="138">
                  <c:v>0.3</c:v>
                </c:pt>
                <c:pt idx="139">
                  <c:v>0.8</c:v>
                </c:pt>
                <c:pt idx="140">
                  <c:v>1.1000000000000001</c:v>
                </c:pt>
                <c:pt idx="141">
                  <c:v>1</c:v>
                </c:pt>
                <c:pt idx="142">
                  <c:v>0.9</c:v>
                </c:pt>
                <c:pt idx="143">
                  <c:v>0.8</c:v>
                </c:pt>
                <c:pt idx="144">
                  <c:v>0.7</c:v>
                </c:pt>
                <c:pt idx="145">
                  <c:v>1.2</c:v>
                </c:pt>
                <c:pt idx="146">
                  <c:v>1</c:v>
                </c:pt>
                <c:pt idx="147">
                  <c:v>1.4</c:v>
                </c:pt>
                <c:pt idx="148">
                  <c:v>1.3</c:v>
                </c:pt>
                <c:pt idx="149">
                  <c:v>0.6</c:v>
                </c:pt>
                <c:pt idx="150">
                  <c:v>1.4</c:v>
                </c:pt>
                <c:pt idx="151">
                  <c:v>0.7</c:v>
                </c:pt>
                <c:pt idx="152">
                  <c:v>0.9</c:v>
                </c:pt>
                <c:pt idx="153">
                  <c:v>1</c:v>
                </c:pt>
                <c:pt idx="154">
                  <c:v>0.7</c:v>
                </c:pt>
                <c:pt idx="155">
                  <c:v>1.2</c:v>
                </c:pt>
                <c:pt idx="156">
                  <c:v>0.8</c:v>
                </c:pt>
                <c:pt idx="157">
                  <c:v>0.6</c:v>
                </c:pt>
                <c:pt idx="158">
                  <c:v>0.9</c:v>
                </c:pt>
              </c:numCache>
            </c:numRef>
          </c:val>
          <c:smooth val="0"/>
          <c:extLst>
            <c:ext xmlns:c16="http://schemas.microsoft.com/office/drawing/2014/chart" uri="{C3380CC4-5D6E-409C-BE32-E72D297353CC}">
              <c16:uniqueId val="{00000005-AA6E-4CB5-8B46-70D57AC6A0EA}"/>
            </c:ext>
          </c:extLst>
        </c:ser>
        <c:ser>
          <c:idx val="6"/>
          <c:order val="6"/>
          <c:tx>
            <c:strRef>
              <c:f>inflacija!$D$104</c:f>
              <c:strCache>
                <c:ptCount val="1"/>
                <c:pt idx="0">
                  <c:v>Health</c:v>
                </c:pt>
              </c:strCache>
            </c:strRef>
          </c:tx>
          <c:spPr>
            <a:ln w="28575" cmpd="sng">
              <a:solidFill>
                <a:schemeClr val="accent1">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inflacija!$E$104:$FG$104</c:f>
              <c:numCache>
                <c:formatCode>#,##0.0</c:formatCode>
                <c:ptCount val="159"/>
                <c:pt idx="0">
                  <c:v>1.7</c:v>
                </c:pt>
                <c:pt idx="1">
                  <c:v>1.8</c:v>
                </c:pt>
                <c:pt idx="2">
                  <c:v>1.6</c:v>
                </c:pt>
                <c:pt idx="3">
                  <c:v>2</c:v>
                </c:pt>
                <c:pt idx="4">
                  <c:v>2.1</c:v>
                </c:pt>
                <c:pt idx="5">
                  <c:v>2.2999999999999998</c:v>
                </c:pt>
                <c:pt idx="6">
                  <c:v>2.4</c:v>
                </c:pt>
                <c:pt idx="7">
                  <c:v>1.5</c:v>
                </c:pt>
                <c:pt idx="8">
                  <c:v>1.4</c:v>
                </c:pt>
                <c:pt idx="9">
                  <c:v>1.5</c:v>
                </c:pt>
                <c:pt idx="10">
                  <c:v>1.5</c:v>
                </c:pt>
                <c:pt idx="11">
                  <c:v>1.4</c:v>
                </c:pt>
                <c:pt idx="12">
                  <c:v>4</c:v>
                </c:pt>
                <c:pt idx="13">
                  <c:v>3.7</c:v>
                </c:pt>
                <c:pt idx="14">
                  <c:v>3.9</c:v>
                </c:pt>
                <c:pt idx="15">
                  <c:v>5.5</c:v>
                </c:pt>
                <c:pt idx="16">
                  <c:v>5.6</c:v>
                </c:pt>
                <c:pt idx="17">
                  <c:v>5.4</c:v>
                </c:pt>
                <c:pt idx="18">
                  <c:v>5.4</c:v>
                </c:pt>
                <c:pt idx="19">
                  <c:v>6.5</c:v>
                </c:pt>
                <c:pt idx="20">
                  <c:v>7.4</c:v>
                </c:pt>
                <c:pt idx="21">
                  <c:v>7.5</c:v>
                </c:pt>
                <c:pt idx="22">
                  <c:v>7.4</c:v>
                </c:pt>
                <c:pt idx="23">
                  <c:v>7.5</c:v>
                </c:pt>
                <c:pt idx="24">
                  <c:v>15.9</c:v>
                </c:pt>
                <c:pt idx="25">
                  <c:v>16.7</c:v>
                </c:pt>
                <c:pt idx="26">
                  <c:v>16.7</c:v>
                </c:pt>
                <c:pt idx="27">
                  <c:v>15.3</c:v>
                </c:pt>
                <c:pt idx="28">
                  <c:v>15.5</c:v>
                </c:pt>
                <c:pt idx="29">
                  <c:v>15.5</c:v>
                </c:pt>
                <c:pt idx="30">
                  <c:v>15.4</c:v>
                </c:pt>
                <c:pt idx="31">
                  <c:v>15.1</c:v>
                </c:pt>
                <c:pt idx="32">
                  <c:v>14.6</c:v>
                </c:pt>
                <c:pt idx="33">
                  <c:v>14.6</c:v>
                </c:pt>
                <c:pt idx="34">
                  <c:v>14.6</c:v>
                </c:pt>
                <c:pt idx="35">
                  <c:v>14.7</c:v>
                </c:pt>
                <c:pt idx="36">
                  <c:v>4.0999999999999996</c:v>
                </c:pt>
                <c:pt idx="37">
                  <c:v>3.9</c:v>
                </c:pt>
                <c:pt idx="38">
                  <c:v>3.5</c:v>
                </c:pt>
                <c:pt idx="39">
                  <c:v>3</c:v>
                </c:pt>
                <c:pt idx="40">
                  <c:v>2.7</c:v>
                </c:pt>
                <c:pt idx="41">
                  <c:v>2.7</c:v>
                </c:pt>
                <c:pt idx="42">
                  <c:v>2.7</c:v>
                </c:pt>
                <c:pt idx="43">
                  <c:v>1.9</c:v>
                </c:pt>
                <c:pt idx="44">
                  <c:v>1.9</c:v>
                </c:pt>
                <c:pt idx="45">
                  <c:v>1.8</c:v>
                </c:pt>
                <c:pt idx="46">
                  <c:v>1.8</c:v>
                </c:pt>
                <c:pt idx="47">
                  <c:v>1.7</c:v>
                </c:pt>
                <c:pt idx="48">
                  <c:v>1.2</c:v>
                </c:pt>
                <c:pt idx="49">
                  <c:v>0.9</c:v>
                </c:pt>
                <c:pt idx="50">
                  <c:v>1.1000000000000001</c:v>
                </c:pt>
                <c:pt idx="51">
                  <c:v>1.4</c:v>
                </c:pt>
                <c:pt idx="52">
                  <c:v>1.2</c:v>
                </c:pt>
                <c:pt idx="53">
                  <c:v>1.1000000000000001</c:v>
                </c:pt>
                <c:pt idx="54">
                  <c:v>1.1000000000000001</c:v>
                </c:pt>
                <c:pt idx="55">
                  <c:v>1.2</c:v>
                </c:pt>
                <c:pt idx="56">
                  <c:v>0.9</c:v>
                </c:pt>
                <c:pt idx="57">
                  <c:v>0.9</c:v>
                </c:pt>
                <c:pt idx="58">
                  <c:v>1.1000000000000001</c:v>
                </c:pt>
                <c:pt idx="59">
                  <c:v>1.4</c:v>
                </c:pt>
                <c:pt idx="60">
                  <c:v>1.3</c:v>
                </c:pt>
                <c:pt idx="61">
                  <c:v>1.2</c:v>
                </c:pt>
                <c:pt idx="62">
                  <c:v>1.8</c:v>
                </c:pt>
                <c:pt idx="63">
                  <c:v>1.6</c:v>
                </c:pt>
                <c:pt idx="64">
                  <c:v>2.2000000000000002</c:v>
                </c:pt>
                <c:pt idx="65">
                  <c:v>2.4</c:v>
                </c:pt>
                <c:pt idx="66">
                  <c:v>2.5</c:v>
                </c:pt>
                <c:pt idx="67">
                  <c:v>2.5</c:v>
                </c:pt>
                <c:pt idx="68">
                  <c:v>2.8</c:v>
                </c:pt>
                <c:pt idx="69">
                  <c:v>2.7</c:v>
                </c:pt>
                <c:pt idx="70">
                  <c:v>2.4</c:v>
                </c:pt>
                <c:pt idx="71">
                  <c:v>2</c:v>
                </c:pt>
                <c:pt idx="72">
                  <c:v>2.8</c:v>
                </c:pt>
                <c:pt idx="73">
                  <c:v>2.8</c:v>
                </c:pt>
                <c:pt idx="74">
                  <c:v>2.1</c:v>
                </c:pt>
                <c:pt idx="75">
                  <c:v>1.9</c:v>
                </c:pt>
                <c:pt idx="76">
                  <c:v>-0.2</c:v>
                </c:pt>
                <c:pt idx="77">
                  <c:v>-0.7</c:v>
                </c:pt>
                <c:pt idx="78">
                  <c:v>-0.7</c:v>
                </c:pt>
                <c:pt idx="79">
                  <c:v>-0.7</c:v>
                </c:pt>
                <c:pt idx="80">
                  <c:v>-0.8</c:v>
                </c:pt>
                <c:pt idx="81">
                  <c:v>-0.7</c:v>
                </c:pt>
                <c:pt idx="82">
                  <c:v>-0.7</c:v>
                </c:pt>
                <c:pt idx="83">
                  <c:v>-0.6</c:v>
                </c:pt>
                <c:pt idx="84">
                  <c:v>-0.9</c:v>
                </c:pt>
                <c:pt idx="85">
                  <c:v>-1.1000000000000001</c:v>
                </c:pt>
                <c:pt idx="86">
                  <c:v>-1.2</c:v>
                </c:pt>
                <c:pt idx="87">
                  <c:v>2.4</c:v>
                </c:pt>
                <c:pt idx="88">
                  <c:v>4.2</c:v>
                </c:pt>
                <c:pt idx="89">
                  <c:v>4.5999999999999996</c:v>
                </c:pt>
                <c:pt idx="90">
                  <c:v>4.5</c:v>
                </c:pt>
                <c:pt idx="91">
                  <c:v>4.4000000000000004</c:v>
                </c:pt>
                <c:pt idx="92">
                  <c:v>4.0999999999999996</c:v>
                </c:pt>
                <c:pt idx="93">
                  <c:v>4.0999999999999996</c:v>
                </c:pt>
                <c:pt idx="94">
                  <c:v>4.0999999999999996</c:v>
                </c:pt>
                <c:pt idx="95">
                  <c:v>4</c:v>
                </c:pt>
                <c:pt idx="96">
                  <c:v>3.6</c:v>
                </c:pt>
                <c:pt idx="97">
                  <c:v>3.8</c:v>
                </c:pt>
                <c:pt idx="98">
                  <c:v>4</c:v>
                </c:pt>
                <c:pt idx="99">
                  <c:v>0.7</c:v>
                </c:pt>
                <c:pt idx="100">
                  <c:v>0.7</c:v>
                </c:pt>
                <c:pt idx="101">
                  <c:v>0.8</c:v>
                </c:pt>
                <c:pt idx="102">
                  <c:v>1</c:v>
                </c:pt>
                <c:pt idx="103">
                  <c:v>6.8</c:v>
                </c:pt>
                <c:pt idx="104">
                  <c:v>6.8</c:v>
                </c:pt>
                <c:pt idx="105">
                  <c:v>6.8</c:v>
                </c:pt>
                <c:pt idx="106">
                  <c:v>6.6</c:v>
                </c:pt>
                <c:pt idx="107">
                  <c:v>6.5</c:v>
                </c:pt>
                <c:pt idx="108">
                  <c:v>6.5</c:v>
                </c:pt>
                <c:pt idx="109">
                  <c:v>6.6</c:v>
                </c:pt>
                <c:pt idx="110">
                  <c:v>6.5</c:v>
                </c:pt>
                <c:pt idx="111">
                  <c:v>6.3</c:v>
                </c:pt>
                <c:pt idx="112">
                  <c:v>6.1</c:v>
                </c:pt>
                <c:pt idx="113">
                  <c:v>6.7</c:v>
                </c:pt>
                <c:pt idx="114">
                  <c:v>7.9</c:v>
                </c:pt>
                <c:pt idx="115">
                  <c:v>2</c:v>
                </c:pt>
                <c:pt idx="116">
                  <c:v>2</c:v>
                </c:pt>
                <c:pt idx="117">
                  <c:v>2</c:v>
                </c:pt>
                <c:pt idx="118">
                  <c:v>2.2000000000000002</c:v>
                </c:pt>
                <c:pt idx="119">
                  <c:v>2.4</c:v>
                </c:pt>
                <c:pt idx="120">
                  <c:v>2.4</c:v>
                </c:pt>
                <c:pt idx="121">
                  <c:v>2.1</c:v>
                </c:pt>
                <c:pt idx="122">
                  <c:v>2.1</c:v>
                </c:pt>
                <c:pt idx="123">
                  <c:v>2.1</c:v>
                </c:pt>
                <c:pt idx="124">
                  <c:v>2.1</c:v>
                </c:pt>
                <c:pt idx="125">
                  <c:v>1.4</c:v>
                </c:pt>
                <c:pt idx="126">
                  <c:v>0.2</c:v>
                </c:pt>
                <c:pt idx="127">
                  <c:v>-0.1</c:v>
                </c:pt>
                <c:pt idx="128">
                  <c:v>0.1</c:v>
                </c:pt>
                <c:pt idx="129">
                  <c:v>0.2</c:v>
                </c:pt>
                <c:pt idx="130">
                  <c:v>0.2</c:v>
                </c:pt>
                <c:pt idx="131">
                  <c:v>0.2</c:v>
                </c:pt>
                <c:pt idx="132">
                  <c:v>0.2</c:v>
                </c:pt>
                <c:pt idx="133">
                  <c:v>0.3</c:v>
                </c:pt>
                <c:pt idx="134">
                  <c:v>1.4</c:v>
                </c:pt>
                <c:pt idx="135">
                  <c:v>1.4</c:v>
                </c:pt>
                <c:pt idx="136">
                  <c:v>1.5</c:v>
                </c:pt>
                <c:pt idx="137">
                  <c:v>1.5</c:v>
                </c:pt>
                <c:pt idx="138">
                  <c:v>1.5</c:v>
                </c:pt>
                <c:pt idx="139">
                  <c:v>1.8</c:v>
                </c:pt>
                <c:pt idx="140">
                  <c:v>1.7</c:v>
                </c:pt>
                <c:pt idx="141">
                  <c:v>1.7</c:v>
                </c:pt>
                <c:pt idx="142">
                  <c:v>1.7</c:v>
                </c:pt>
                <c:pt idx="143">
                  <c:v>1.8</c:v>
                </c:pt>
                <c:pt idx="144">
                  <c:v>-0.1</c:v>
                </c:pt>
                <c:pt idx="145">
                  <c:v>0</c:v>
                </c:pt>
                <c:pt idx="146">
                  <c:v>-1.1000000000000001</c:v>
                </c:pt>
                <c:pt idx="147">
                  <c:v>-1.3</c:v>
                </c:pt>
                <c:pt idx="148">
                  <c:v>-1.2</c:v>
                </c:pt>
                <c:pt idx="149">
                  <c:v>-1.2</c:v>
                </c:pt>
                <c:pt idx="150">
                  <c:v>-1.1000000000000001</c:v>
                </c:pt>
                <c:pt idx="151">
                  <c:v>-1.1000000000000001</c:v>
                </c:pt>
                <c:pt idx="152">
                  <c:v>-1.1000000000000001</c:v>
                </c:pt>
                <c:pt idx="153">
                  <c:v>-0.9</c:v>
                </c:pt>
                <c:pt idx="154">
                  <c:v>-1</c:v>
                </c:pt>
                <c:pt idx="155">
                  <c:v>-1</c:v>
                </c:pt>
                <c:pt idx="156">
                  <c:v>0.8</c:v>
                </c:pt>
                <c:pt idx="157">
                  <c:v>1.2</c:v>
                </c:pt>
                <c:pt idx="158">
                  <c:v>1.2</c:v>
                </c:pt>
              </c:numCache>
            </c:numRef>
          </c:val>
          <c:smooth val="0"/>
          <c:extLst>
            <c:ext xmlns:c16="http://schemas.microsoft.com/office/drawing/2014/chart" uri="{C3380CC4-5D6E-409C-BE32-E72D297353CC}">
              <c16:uniqueId val="{00000006-AA6E-4CB5-8B46-70D57AC6A0EA}"/>
            </c:ext>
          </c:extLst>
        </c:ser>
        <c:ser>
          <c:idx val="7"/>
          <c:order val="7"/>
          <c:tx>
            <c:strRef>
              <c:f>inflacija!$D$105</c:f>
              <c:strCache>
                <c:ptCount val="1"/>
                <c:pt idx="0">
                  <c:v>Transport</c:v>
                </c:pt>
              </c:strCache>
            </c:strRef>
          </c:tx>
          <c:spPr>
            <a:ln w="28575" cmpd="sng">
              <a:solidFill>
                <a:schemeClr val="accent2">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inflacija!$E$105:$FG$105</c:f>
              <c:numCache>
                <c:formatCode>#,##0.0</c:formatCode>
                <c:ptCount val="159"/>
                <c:pt idx="0">
                  <c:v>0.4</c:v>
                </c:pt>
                <c:pt idx="1">
                  <c:v>0.7</c:v>
                </c:pt>
                <c:pt idx="2">
                  <c:v>1.7</c:v>
                </c:pt>
                <c:pt idx="3">
                  <c:v>1.6</c:v>
                </c:pt>
                <c:pt idx="4">
                  <c:v>2.5</c:v>
                </c:pt>
                <c:pt idx="5">
                  <c:v>2.7</c:v>
                </c:pt>
                <c:pt idx="6">
                  <c:v>1.7</c:v>
                </c:pt>
                <c:pt idx="7">
                  <c:v>1.5</c:v>
                </c:pt>
                <c:pt idx="8">
                  <c:v>2.8</c:v>
                </c:pt>
                <c:pt idx="9">
                  <c:v>3.2</c:v>
                </c:pt>
                <c:pt idx="10">
                  <c:v>5.3</c:v>
                </c:pt>
                <c:pt idx="11">
                  <c:v>4.8</c:v>
                </c:pt>
                <c:pt idx="12">
                  <c:v>5.9</c:v>
                </c:pt>
                <c:pt idx="13">
                  <c:v>5.7</c:v>
                </c:pt>
                <c:pt idx="14">
                  <c:v>5.9</c:v>
                </c:pt>
                <c:pt idx="15">
                  <c:v>5.2</c:v>
                </c:pt>
                <c:pt idx="16">
                  <c:v>7.1</c:v>
                </c:pt>
                <c:pt idx="17">
                  <c:v>10</c:v>
                </c:pt>
                <c:pt idx="18">
                  <c:v>10.7</c:v>
                </c:pt>
                <c:pt idx="19">
                  <c:v>6.8</c:v>
                </c:pt>
                <c:pt idx="20">
                  <c:v>6</c:v>
                </c:pt>
                <c:pt idx="21">
                  <c:v>3.5</c:v>
                </c:pt>
                <c:pt idx="22">
                  <c:v>-2.2999999999999998</c:v>
                </c:pt>
                <c:pt idx="23">
                  <c:v>-5.4</c:v>
                </c:pt>
                <c:pt idx="24">
                  <c:v>-6.8</c:v>
                </c:pt>
                <c:pt idx="25">
                  <c:v>-6.4</c:v>
                </c:pt>
                <c:pt idx="26">
                  <c:v>-8.6999999999999993</c:v>
                </c:pt>
                <c:pt idx="27">
                  <c:v>-7.8</c:v>
                </c:pt>
                <c:pt idx="28">
                  <c:v>-9.5</c:v>
                </c:pt>
                <c:pt idx="29">
                  <c:v>-10.3</c:v>
                </c:pt>
                <c:pt idx="30">
                  <c:v>-10.7</c:v>
                </c:pt>
                <c:pt idx="31">
                  <c:v>-5.9</c:v>
                </c:pt>
                <c:pt idx="32">
                  <c:v>-6.9</c:v>
                </c:pt>
                <c:pt idx="33">
                  <c:v>-4.7</c:v>
                </c:pt>
                <c:pt idx="34">
                  <c:v>0.3</c:v>
                </c:pt>
                <c:pt idx="35">
                  <c:v>3.1</c:v>
                </c:pt>
                <c:pt idx="36">
                  <c:v>5.2</c:v>
                </c:pt>
                <c:pt idx="37">
                  <c:v>4.2</c:v>
                </c:pt>
                <c:pt idx="38">
                  <c:v>6.9</c:v>
                </c:pt>
                <c:pt idx="39">
                  <c:v>6.8</c:v>
                </c:pt>
                <c:pt idx="40">
                  <c:v>6</c:v>
                </c:pt>
                <c:pt idx="41">
                  <c:v>4.5</c:v>
                </c:pt>
                <c:pt idx="42">
                  <c:v>3.8</c:v>
                </c:pt>
                <c:pt idx="43">
                  <c:v>1.5</c:v>
                </c:pt>
                <c:pt idx="44">
                  <c:v>3.7</c:v>
                </c:pt>
                <c:pt idx="45">
                  <c:v>5.3</c:v>
                </c:pt>
                <c:pt idx="46">
                  <c:v>4.4000000000000004</c:v>
                </c:pt>
                <c:pt idx="47">
                  <c:v>6.7</c:v>
                </c:pt>
                <c:pt idx="48">
                  <c:v>5.5</c:v>
                </c:pt>
                <c:pt idx="49">
                  <c:v>6.3</c:v>
                </c:pt>
                <c:pt idx="50">
                  <c:v>6.7</c:v>
                </c:pt>
                <c:pt idx="51">
                  <c:v>7</c:v>
                </c:pt>
                <c:pt idx="52">
                  <c:v>6.4</c:v>
                </c:pt>
                <c:pt idx="53">
                  <c:v>6</c:v>
                </c:pt>
                <c:pt idx="54">
                  <c:v>5.9</c:v>
                </c:pt>
                <c:pt idx="55">
                  <c:v>7.6</c:v>
                </c:pt>
                <c:pt idx="56">
                  <c:v>7.4</c:v>
                </c:pt>
                <c:pt idx="57">
                  <c:v>5.4</c:v>
                </c:pt>
                <c:pt idx="58">
                  <c:v>4.5</c:v>
                </c:pt>
                <c:pt idx="59">
                  <c:v>2</c:v>
                </c:pt>
                <c:pt idx="60">
                  <c:v>2.2999999999999998</c:v>
                </c:pt>
                <c:pt idx="61">
                  <c:v>4.0999999999999996</c:v>
                </c:pt>
                <c:pt idx="62">
                  <c:v>4.9000000000000004</c:v>
                </c:pt>
                <c:pt idx="63">
                  <c:v>5.6</c:v>
                </c:pt>
                <c:pt idx="64">
                  <c:v>5.0999999999999996</c:v>
                </c:pt>
                <c:pt idx="65">
                  <c:v>3.4</c:v>
                </c:pt>
                <c:pt idx="66">
                  <c:v>2</c:v>
                </c:pt>
                <c:pt idx="67">
                  <c:v>2.9</c:v>
                </c:pt>
                <c:pt idx="68">
                  <c:v>5.2</c:v>
                </c:pt>
                <c:pt idx="69">
                  <c:v>4.9000000000000004</c:v>
                </c:pt>
                <c:pt idx="70">
                  <c:v>3.8</c:v>
                </c:pt>
                <c:pt idx="71">
                  <c:v>3.6</c:v>
                </c:pt>
                <c:pt idx="72">
                  <c:v>2.7</c:v>
                </c:pt>
                <c:pt idx="73">
                  <c:v>1.9</c:v>
                </c:pt>
                <c:pt idx="74">
                  <c:v>0.1</c:v>
                </c:pt>
                <c:pt idx="75">
                  <c:v>-3</c:v>
                </c:pt>
                <c:pt idx="76">
                  <c:v>-3.9</c:v>
                </c:pt>
                <c:pt idx="77">
                  <c:v>-1.4</c:v>
                </c:pt>
                <c:pt idx="78">
                  <c:v>0.2</c:v>
                </c:pt>
                <c:pt idx="79">
                  <c:v>0.2</c:v>
                </c:pt>
                <c:pt idx="80">
                  <c:v>-2</c:v>
                </c:pt>
                <c:pt idx="81">
                  <c:v>-2.2999999999999998</c:v>
                </c:pt>
                <c:pt idx="82">
                  <c:v>-1.6</c:v>
                </c:pt>
                <c:pt idx="83">
                  <c:v>-0.1</c:v>
                </c:pt>
                <c:pt idx="84">
                  <c:v>-0.2</c:v>
                </c:pt>
                <c:pt idx="85">
                  <c:v>-1.7</c:v>
                </c:pt>
                <c:pt idx="86">
                  <c:v>-1.7</c:v>
                </c:pt>
                <c:pt idx="87">
                  <c:v>-0.5</c:v>
                </c:pt>
                <c:pt idx="88">
                  <c:v>2.9</c:v>
                </c:pt>
                <c:pt idx="89">
                  <c:v>2.9</c:v>
                </c:pt>
                <c:pt idx="90">
                  <c:v>4.4000000000000004</c:v>
                </c:pt>
                <c:pt idx="91">
                  <c:v>1.6</c:v>
                </c:pt>
                <c:pt idx="92">
                  <c:v>0.2</c:v>
                </c:pt>
                <c:pt idx="93">
                  <c:v>0.7</c:v>
                </c:pt>
                <c:pt idx="94">
                  <c:v>-0.4</c:v>
                </c:pt>
                <c:pt idx="95">
                  <c:v>-2.9</c:v>
                </c:pt>
                <c:pt idx="96">
                  <c:v>-6.9</c:v>
                </c:pt>
                <c:pt idx="97">
                  <c:v>-6.9</c:v>
                </c:pt>
                <c:pt idx="98">
                  <c:v>-4.5999999999999996</c:v>
                </c:pt>
                <c:pt idx="99">
                  <c:v>-4.7</c:v>
                </c:pt>
                <c:pt idx="100">
                  <c:v>-4.4000000000000004</c:v>
                </c:pt>
                <c:pt idx="101">
                  <c:v>-4.5</c:v>
                </c:pt>
                <c:pt idx="102">
                  <c:v>-5.5</c:v>
                </c:pt>
                <c:pt idx="103">
                  <c:v>-6.7</c:v>
                </c:pt>
                <c:pt idx="104">
                  <c:v>-7.4</c:v>
                </c:pt>
                <c:pt idx="105">
                  <c:v>-8</c:v>
                </c:pt>
                <c:pt idx="106">
                  <c:v>-6.8</c:v>
                </c:pt>
                <c:pt idx="107">
                  <c:v>-5.4</c:v>
                </c:pt>
                <c:pt idx="108">
                  <c:v>-3</c:v>
                </c:pt>
                <c:pt idx="109">
                  <c:v>-3.9</c:v>
                </c:pt>
                <c:pt idx="110">
                  <c:v>-6.2</c:v>
                </c:pt>
                <c:pt idx="111">
                  <c:v>-5.2</c:v>
                </c:pt>
                <c:pt idx="112">
                  <c:v>-6.1</c:v>
                </c:pt>
                <c:pt idx="113">
                  <c:v>-5</c:v>
                </c:pt>
                <c:pt idx="114">
                  <c:v>-5.8</c:v>
                </c:pt>
                <c:pt idx="115">
                  <c:v>-4.9000000000000004</c:v>
                </c:pt>
                <c:pt idx="116">
                  <c:v>-2.2999999999999998</c:v>
                </c:pt>
                <c:pt idx="117">
                  <c:v>-1.1000000000000001</c:v>
                </c:pt>
                <c:pt idx="118">
                  <c:v>-0.3</c:v>
                </c:pt>
                <c:pt idx="119">
                  <c:v>1.2</c:v>
                </c:pt>
                <c:pt idx="120">
                  <c:v>4.5</c:v>
                </c:pt>
                <c:pt idx="121">
                  <c:v>5.4</c:v>
                </c:pt>
                <c:pt idx="122">
                  <c:v>4.3</c:v>
                </c:pt>
                <c:pt idx="123">
                  <c:v>3.1</c:v>
                </c:pt>
                <c:pt idx="124">
                  <c:v>1.8</c:v>
                </c:pt>
                <c:pt idx="125">
                  <c:v>0.8</c:v>
                </c:pt>
                <c:pt idx="126">
                  <c:v>0.5</c:v>
                </c:pt>
                <c:pt idx="127">
                  <c:v>2.4</c:v>
                </c:pt>
                <c:pt idx="128">
                  <c:v>1.9</c:v>
                </c:pt>
                <c:pt idx="129">
                  <c:v>1.8</c:v>
                </c:pt>
                <c:pt idx="130">
                  <c:v>2.4</c:v>
                </c:pt>
                <c:pt idx="131">
                  <c:v>1.9</c:v>
                </c:pt>
                <c:pt idx="132">
                  <c:v>0.6</c:v>
                </c:pt>
                <c:pt idx="133">
                  <c:v>0.3</c:v>
                </c:pt>
                <c:pt idx="134">
                  <c:v>-0.1</c:v>
                </c:pt>
                <c:pt idx="135">
                  <c:v>1.3</c:v>
                </c:pt>
                <c:pt idx="136">
                  <c:v>3.7</c:v>
                </c:pt>
                <c:pt idx="137">
                  <c:v>5.2</c:v>
                </c:pt>
                <c:pt idx="138">
                  <c:v>5.6</c:v>
                </c:pt>
                <c:pt idx="139">
                  <c:v>4.9000000000000004</c:v>
                </c:pt>
                <c:pt idx="140">
                  <c:v>5.4</c:v>
                </c:pt>
                <c:pt idx="141">
                  <c:v>5.2</c:v>
                </c:pt>
                <c:pt idx="142">
                  <c:v>2.4</c:v>
                </c:pt>
                <c:pt idx="143">
                  <c:v>0</c:v>
                </c:pt>
                <c:pt idx="144">
                  <c:v>-1.1000000000000001</c:v>
                </c:pt>
                <c:pt idx="145">
                  <c:v>-0.3</c:v>
                </c:pt>
                <c:pt idx="146">
                  <c:v>2.2000000000000002</c:v>
                </c:pt>
                <c:pt idx="147">
                  <c:v>2.5</c:v>
                </c:pt>
                <c:pt idx="148">
                  <c:v>1.3</c:v>
                </c:pt>
                <c:pt idx="149">
                  <c:v>-1.6</c:v>
                </c:pt>
                <c:pt idx="150">
                  <c:v>-1.5</c:v>
                </c:pt>
                <c:pt idx="151">
                  <c:v>-1.9</c:v>
                </c:pt>
                <c:pt idx="152">
                  <c:v>-3.3</c:v>
                </c:pt>
                <c:pt idx="153">
                  <c:v>-2.4</c:v>
                </c:pt>
                <c:pt idx="154">
                  <c:v>-0.8</c:v>
                </c:pt>
                <c:pt idx="155">
                  <c:v>1.7</c:v>
                </c:pt>
                <c:pt idx="156">
                  <c:v>3.6</c:v>
                </c:pt>
                <c:pt idx="157">
                  <c:v>0.8</c:v>
                </c:pt>
                <c:pt idx="158">
                  <c:v>-3.3</c:v>
                </c:pt>
              </c:numCache>
            </c:numRef>
          </c:val>
          <c:smooth val="0"/>
          <c:extLst>
            <c:ext xmlns:c16="http://schemas.microsoft.com/office/drawing/2014/chart" uri="{C3380CC4-5D6E-409C-BE32-E72D297353CC}">
              <c16:uniqueId val="{00000007-AA6E-4CB5-8B46-70D57AC6A0EA}"/>
            </c:ext>
          </c:extLst>
        </c:ser>
        <c:ser>
          <c:idx val="8"/>
          <c:order val="8"/>
          <c:tx>
            <c:strRef>
              <c:f>inflacija!$D$106</c:f>
              <c:strCache>
                <c:ptCount val="1"/>
                <c:pt idx="0">
                  <c:v>Communications</c:v>
                </c:pt>
              </c:strCache>
            </c:strRef>
          </c:tx>
          <c:spPr>
            <a:ln w="28575" cmpd="sng">
              <a:solidFill>
                <a:schemeClr val="accent3">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inflacija!$E$106:$FG$106</c:f>
              <c:numCache>
                <c:formatCode>#,##0.0</c:formatCode>
                <c:ptCount val="159"/>
                <c:pt idx="0">
                  <c:v>-0.2</c:v>
                </c:pt>
                <c:pt idx="1">
                  <c:v>-0.2</c:v>
                </c:pt>
                <c:pt idx="2">
                  <c:v>-0.3</c:v>
                </c:pt>
                <c:pt idx="3">
                  <c:v>-0.2</c:v>
                </c:pt>
                <c:pt idx="4">
                  <c:v>-0.2</c:v>
                </c:pt>
                <c:pt idx="5">
                  <c:v>-0.2</c:v>
                </c:pt>
                <c:pt idx="6">
                  <c:v>-0.1</c:v>
                </c:pt>
                <c:pt idx="7">
                  <c:v>-0.1</c:v>
                </c:pt>
                <c:pt idx="8">
                  <c:v>-0.2</c:v>
                </c:pt>
                <c:pt idx="9">
                  <c:v>-0.1</c:v>
                </c:pt>
                <c:pt idx="10">
                  <c:v>-0.1</c:v>
                </c:pt>
                <c:pt idx="11">
                  <c:v>-0.2</c:v>
                </c:pt>
                <c:pt idx="12">
                  <c:v>-1.2</c:v>
                </c:pt>
                <c:pt idx="13">
                  <c:v>-1.3</c:v>
                </c:pt>
                <c:pt idx="14">
                  <c:v>-1.2</c:v>
                </c:pt>
                <c:pt idx="15">
                  <c:v>-1.3</c:v>
                </c:pt>
                <c:pt idx="16">
                  <c:v>-1.3</c:v>
                </c:pt>
                <c:pt idx="17">
                  <c:v>-1.3</c:v>
                </c:pt>
                <c:pt idx="18">
                  <c:v>-1.3</c:v>
                </c:pt>
                <c:pt idx="19">
                  <c:v>-1.4</c:v>
                </c:pt>
                <c:pt idx="20">
                  <c:v>-1.4</c:v>
                </c:pt>
                <c:pt idx="21">
                  <c:v>-1.6</c:v>
                </c:pt>
                <c:pt idx="22">
                  <c:v>-1.6</c:v>
                </c:pt>
                <c:pt idx="23">
                  <c:v>-1.7</c:v>
                </c:pt>
                <c:pt idx="24">
                  <c:v>-0.6</c:v>
                </c:pt>
                <c:pt idx="25">
                  <c:v>-0.5</c:v>
                </c:pt>
                <c:pt idx="26">
                  <c:v>-0.5</c:v>
                </c:pt>
                <c:pt idx="27">
                  <c:v>-0.5</c:v>
                </c:pt>
                <c:pt idx="28">
                  <c:v>-0.5</c:v>
                </c:pt>
                <c:pt idx="29">
                  <c:v>-0.5</c:v>
                </c:pt>
                <c:pt idx="30">
                  <c:v>-0.5</c:v>
                </c:pt>
                <c:pt idx="31">
                  <c:v>-0.2</c:v>
                </c:pt>
                <c:pt idx="32">
                  <c:v>0</c:v>
                </c:pt>
                <c:pt idx="33">
                  <c:v>0.2</c:v>
                </c:pt>
                <c:pt idx="34">
                  <c:v>0.2</c:v>
                </c:pt>
                <c:pt idx="35">
                  <c:v>0.2</c:v>
                </c:pt>
                <c:pt idx="36">
                  <c:v>0.1</c:v>
                </c:pt>
                <c:pt idx="37">
                  <c:v>-0.1</c:v>
                </c:pt>
                <c:pt idx="38">
                  <c:v>0</c:v>
                </c:pt>
                <c:pt idx="39">
                  <c:v>-0.7</c:v>
                </c:pt>
                <c:pt idx="40">
                  <c:v>-0.7</c:v>
                </c:pt>
                <c:pt idx="41">
                  <c:v>-0.7</c:v>
                </c:pt>
                <c:pt idx="42">
                  <c:v>-0.7</c:v>
                </c:pt>
                <c:pt idx="43">
                  <c:v>-1</c:v>
                </c:pt>
                <c:pt idx="44">
                  <c:v>-1.1000000000000001</c:v>
                </c:pt>
                <c:pt idx="45">
                  <c:v>-1.1000000000000001</c:v>
                </c:pt>
                <c:pt idx="46">
                  <c:v>-1.1000000000000001</c:v>
                </c:pt>
                <c:pt idx="47">
                  <c:v>-1.1000000000000001</c:v>
                </c:pt>
                <c:pt idx="48">
                  <c:v>-1.1000000000000001</c:v>
                </c:pt>
                <c:pt idx="49">
                  <c:v>-0.7</c:v>
                </c:pt>
                <c:pt idx="50">
                  <c:v>-0.8</c:v>
                </c:pt>
                <c:pt idx="51">
                  <c:v>-0.1</c:v>
                </c:pt>
                <c:pt idx="52">
                  <c:v>-2.6</c:v>
                </c:pt>
                <c:pt idx="53">
                  <c:v>-2.6</c:v>
                </c:pt>
                <c:pt idx="54">
                  <c:v>-2.7</c:v>
                </c:pt>
                <c:pt idx="55">
                  <c:v>-5.5</c:v>
                </c:pt>
                <c:pt idx="56">
                  <c:v>-7.4</c:v>
                </c:pt>
                <c:pt idx="57">
                  <c:v>-7.3</c:v>
                </c:pt>
                <c:pt idx="58">
                  <c:v>-7.4</c:v>
                </c:pt>
                <c:pt idx="59">
                  <c:v>-9.4</c:v>
                </c:pt>
                <c:pt idx="60">
                  <c:v>-9.4</c:v>
                </c:pt>
                <c:pt idx="61">
                  <c:v>-9.6</c:v>
                </c:pt>
                <c:pt idx="62">
                  <c:v>-8.6</c:v>
                </c:pt>
                <c:pt idx="63">
                  <c:v>-8.6</c:v>
                </c:pt>
                <c:pt idx="64">
                  <c:v>-5.8</c:v>
                </c:pt>
                <c:pt idx="65">
                  <c:v>-5.4</c:v>
                </c:pt>
                <c:pt idx="66">
                  <c:v>-5.2</c:v>
                </c:pt>
                <c:pt idx="67">
                  <c:v>-2.5</c:v>
                </c:pt>
                <c:pt idx="68">
                  <c:v>-1.4</c:v>
                </c:pt>
                <c:pt idx="69">
                  <c:v>-1.4</c:v>
                </c:pt>
                <c:pt idx="70">
                  <c:v>-1.5</c:v>
                </c:pt>
                <c:pt idx="71">
                  <c:v>-0.8</c:v>
                </c:pt>
                <c:pt idx="72">
                  <c:v>0.7</c:v>
                </c:pt>
                <c:pt idx="73">
                  <c:v>0.5</c:v>
                </c:pt>
                <c:pt idx="74">
                  <c:v>-0.6</c:v>
                </c:pt>
                <c:pt idx="75">
                  <c:v>-0.7</c:v>
                </c:pt>
                <c:pt idx="76">
                  <c:v>-3</c:v>
                </c:pt>
                <c:pt idx="77">
                  <c:v>-3.4</c:v>
                </c:pt>
                <c:pt idx="78">
                  <c:v>-3.5</c:v>
                </c:pt>
                <c:pt idx="79">
                  <c:v>-3.6</c:v>
                </c:pt>
                <c:pt idx="80">
                  <c:v>-2.7</c:v>
                </c:pt>
                <c:pt idx="81">
                  <c:v>-2.8</c:v>
                </c:pt>
                <c:pt idx="82">
                  <c:v>-2.6</c:v>
                </c:pt>
                <c:pt idx="83">
                  <c:v>-1.1000000000000001</c:v>
                </c:pt>
                <c:pt idx="84">
                  <c:v>-2.6</c:v>
                </c:pt>
                <c:pt idx="85">
                  <c:v>-1.8</c:v>
                </c:pt>
                <c:pt idx="86">
                  <c:v>-1.8</c:v>
                </c:pt>
                <c:pt idx="87">
                  <c:v>-2.2000000000000002</c:v>
                </c:pt>
                <c:pt idx="88">
                  <c:v>-0.2</c:v>
                </c:pt>
                <c:pt idx="89">
                  <c:v>0.1</c:v>
                </c:pt>
                <c:pt idx="90">
                  <c:v>0.2</c:v>
                </c:pt>
                <c:pt idx="91">
                  <c:v>0.4</c:v>
                </c:pt>
                <c:pt idx="92">
                  <c:v>0.4</c:v>
                </c:pt>
                <c:pt idx="93">
                  <c:v>1.4</c:v>
                </c:pt>
                <c:pt idx="94">
                  <c:v>1.4</c:v>
                </c:pt>
                <c:pt idx="95">
                  <c:v>1.5</c:v>
                </c:pt>
                <c:pt idx="96">
                  <c:v>1.7</c:v>
                </c:pt>
                <c:pt idx="97">
                  <c:v>1.1000000000000001</c:v>
                </c:pt>
                <c:pt idx="98">
                  <c:v>1.1000000000000001</c:v>
                </c:pt>
                <c:pt idx="99">
                  <c:v>1.7</c:v>
                </c:pt>
                <c:pt idx="100">
                  <c:v>1.7</c:v>
                </c:pt>
                <c:pt idx="101">
                  <c:v>1.3</c:v>
                </c:pt>
                <c:pt idx="102">
                  <c:v>1.3</c:v>
                </c:pt>
                <c:pt idx="103">
                  <c:v>1</c:v>
                </c:pt>
                <c:pt idx="104">
                  <c:v>1</c:v>
                </c:pt>
                <c:pt idx="105">
                  <c:v>-0.5</c:v>
                </c:pt>
                <c:pt idx="106">
                  <c:v>-0.3</c:v>
                </c:pt>
                <c:pt idx="107">
                  <c:v>-0.4</c:v>
                </c:pt>
                <c:pt idx="108">
                  <c:v>-0.6</c:v>
                </c:pt>
                <c:pt idx="109">
                  <c:v>-0.6</c:v>
                </c:pt>
                <c:pt idx="110">
                  <c:v>-0.9</c:v>
                </c:pt>
                <c:pt idx="111">
                  <c:v>-1.1000000000000001</c:v>
                </c:pt>
                <c:pt idx="112">
                  <c:v>-3.3</c:v>
                </c:pt>
                <c:pt idx="113">
                  <c:v>-3.2</c:v>
                </c:pt>
                <c:pt idx="114">
                  <c:v>-3.2</c:v>
                </c:pt>
                <c:pt idx="115">
                  <c:v>-3.1</c:v>
                </c:pt>
                <c:pt idx="116">
                  <c:v>-3.3</c:v>
                </c:pt>
                <c:pt idx="117">
                  <c:v>-2.8</c:v>
                </c:pt>
                <c:pt idx="118">
                  <c:v>-3</c:v>
                </c:pt>
                <c:pt idx="119">
                  <c:v>-2.9</c:v>
                </c:pt>
                <c:pt idx="120">
                  <c:v>-2.7</c:v>
                </c:pt>
                <c:pt idx="121">
                  <c:v>-2.7</c:v>
                </c:pt>
                <c:pt idx="122">
                  <c:v>-2.7</c:v>
                </c:pt>
                <c:pt idx="123">
                  <c:v>-3.1</c:v>
                </c:pt>
                <c:pt idx="124">
                  <c:v>-1.6</c:v>
                </c:pt>
                <c:pt idx="125">
                  <c:v>-0.3</c:v>
                </c:pt>
                <c:pt idx="126">
                  <c:v>-1.2</c:v>
                </c:pt>
                <c:pt idx="127">
                  <c:v>-1.1000000000000001</c:v>
                </c:pt>
                <c:pt idx="128">
                  <c:v>-1</c:v>
                </c:pt>
                <c:pt idx="129">
                  <c:v>-1.2</c:v>
                </c:pt>
                <c:pt idx="130">
                  <c:v>-0.5</c:v>
                </c:pt>
                <c:pt idx="131">
                  <c:v>-0.7</c:v>
                </c:pt>
                <c:pt idx="132">
                  <c:v>-0.8</c:v>
                </c:pt>
                <c:pt idx="133">
                  <c:v>-0.7</c:v>
                </c:pt>
                <c:pt idx="134">
                  <c:v>-0.4</c:v>
                </c:pt>
                <c:pt idx="135">
                  <c:v>0.1</c:v>
                </c:pt>
                <c:pt idx="136">
                  <c:v>0.8</c:v>
                </c:pt>
                <c:pt idx="137">
                  <c:v>-0.5</c:v>
                </c:pt>
                <c:pt idx="138">
                  <c:v>0.2</c:v>
                </c:pt>
                <c:pt idx="139">
                  <c:v>0</c:v>
                </c:pt>
                <c:pt idx="140">
                  <c:v>0.3</c:v>
                </c:pt>
                <c:pt idx="141">
                  <c:v>0.4</c:v>
                </c:pt>
                <c:pt idx="142">
                  <c:v>-0.3</c:v>
                </c:pt>
                <c:pt idx="143">
                  <c:v>-0.3</c:v>
                </c:pt>
                <c:pt idx="144">
                  <c:v>-0.4</c:v>
                </c:pt>
                <c:pt idx="145">
                  <c:v>-0.4</c:v>
                </c:pt>
                <c:pt idx="146">
                  <c:v>-0.3</c:v>
                </c:pt>
                <c:pt idx="147">
                  <c:v>-0.6</c:v>
                </c:pt>
                <c:pt idx="148">
                  <c:v>-1.8</c:v>
                </c:pt>
                <c:pt idx="149">
                  <c:v>-0.5</c:v>
                </c:pt>
                <c:pt idx="150">
                  <c:v>-0.5</c:v>
                </c:pt>
                <c:pt idx="151">
                  <c:v>-0.4</c:v>
                </c:pt>
                <c:pt idx="152">
                  <c:v>0.3</c:v>
                </c:pt>
                <c:pt idx="153">
                  <c:v>0.3</c:v>
                </c:pt>
                <c:pt idx="154">
                  <c:v>0.2</c:v>
                </c:pt>
                <c:pt idx="155">
                  <c:v>0</c:v>
                </c:pt>
                <c:pt idx="156">
                  <c:v>0.3</c:v>
                </c:pt>
                <c:pt idx="157">
                  <c:v>0.2</c:v>
                </c:pt>
                <c:pt idx="158">
                  <c:v>0.4</c:v>
                </c:pt>
              </c:numCache>
            </c:numRef>
          </c:val>
          <c:smooth val="0"/>
          <c:extLst>
            <c:ext xmlns:c16="http://schemas.microsoft.com/office/drawing/2014/chart" uri="{C3380CC4-5D6E-409C-BE32-E72D297353CC}">
              <c16:uniqueId val="{00000008-AA6E-4CB5-8B46-70D57AC6A0EA}"/>
            </c:ext>
          </c:extLst>
        </c:ser>
        <c:ser>
          <c:idx val="9"/>
          <c:order val="9"/>
          <c:tx>
            <c:strRef>
              <c:f>inflacija!$D$107</c:f>
              <c:strCache>
                <c:ptCount val="1"/>
                <c:pt idx="0">
                  <c:v>Recreation and culture</c:v>
                </c:pt>
              </c:strCache>
            </c:strRef>
          </c:tx>
          <c:spPr>
            <a:ln w="28575" cmpd="sng">
              <a:solidFill>
                <a:schemeClr val="accent4">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inflacija!$E$107:$FG$107</c:f>
              <c:numCache>
                <c:formatCode>#,##0.0</c:formatCode>
                <c:ptCount val="159"/>
                <c:pt idx="0">
                  <c:v>0.5</c:v>
                </c:pt>
                <c:pt idx="1">
                  <c:v>0.9</c:v>
                </c:pt>
                <c:pt idx="2">
                  <c:v>1.8</c:v>
                </c:pt>
                <c:pt idx="3">
                  <c:v>1.7</c:v>
                </c:pt>
                <c:pt idx="4">
                  <c:v>1.9</c:v>
                </c:pt>
                <c:pt idx="5">
                  <c:v>1</c:v>
                </c:pt>
                <c:pt idx="6">
                  <c:v>1.2</c:v>
                </c:pt>
                <c:pt idx="7">
                  <c:v>2.2000000000000002</c:v>
                </c:pt>
                <c:pt idx="8">
                  <c:v>2.4</c:v>
                </c:pt>
                <c:pt idx="9">
                  <c:v>2.1</c:v>
                </c:pt>
                <c:pt idx="10">
                  <c:v>2.2000000000000002</c:v>
                </c:pt>
                <c:pt idx="11">
                  <c:v>2.2999999999999998</c:v>
                </c:pt>
                <c:pt idx="12">
                  <c:v>2.4</c:v>
                </c:pt>
                <c:pt idx="13">
                  <c:v>1.8</c:v>
                </c:pt>
                <c:pt idx="14">
                  <c:v>1.1000000000000001</c:v>
                </c:pt>
                <c:pt idx="15">
                  <c:v>1</c:v>
                </c:pt>
                <c:pt idx="16">
                  <c:v>0.7</c:v>
                </c:pt>
                <c:pt idx="17">
                  <c:v>2</c:v>
                </c:pt>
                <c:pt idx="18">
                  <c:v>1.5</c:v>
                </c:pt>
                <c:pt idx="19">
                  <c:v>1.6</c:v>
                </c:pt>
                <c:pt idx="20">
                  <c:v>1.6</c:v>
                </c:pt>
                <c:pt idx="21">
                  <c:v>1.7</c:v>
                </c:pt>
                <c:pt idx="22">
                  <c:v>1.4</c:v>
                </c:pt>
                <c:pt idx="23">
                  <c:v>1</c:v>
                </c:pt>
                <c:pt idx="24">
                  <c:v>1</c:v>
                </c:pt>
                <c:pt idx="25">
                  <c:v>1.7</c:v>
                </c:pt>
                <c:pt idx="26">
                  <c:v>2.2000000000000002</c:v>
                </c:pt>
                <c:pt idx="27">
                  <c:v>2</c:v>
                </c:pt>
                <c:pt idx="28">
                  <c:v>2</c:v>
                </c:pt>
                <c:pt idx="29">
                  <c:v>1.9</c:v>
                </c:pt>
                <c:pt idx="30">
                  <c:v>2.7</c:v>
                </c:pt>
                <c:pt idx="31">
                  <c:v>1.6</c:v>
                </c:pt>
                <c:pt idx="32">
                  <c:v>1.4</c:v>
                </c:pt>
                <c:pt idx="33">
                  <c:v>1.8</c:v>
                </c:pt>
                <c:pt idx="34">
                  <c:v>1.9</c:v>
                </c:pt>
                <c:pt idx="35">
                  <c:v>2.2000000000000002</c:v>
                </c:pt>
                <c:pt idx="36">
                  <c:v>1.7</c:v>
                </c:pt>
                <c:pt idx="37">
                  <c:v>1.7</c:v>
                </c:pt>
                <c:pt idx="38">
                  <c:v>1.4</c:v>
                </c:pt>
                <c:pt idx="39">
                  <c:v>1.4</c:v>
                </c:pt>
                <c:pt idx="40">
                  <c:v>2.2000000000000002</c:v>
                </c:pt>
                <c:pt idx="41">
                  <c:v>2</c:v>
                </c:pt>
                <c:pt idx="42">
                  <c:v>2.4</c:v>
                </c:pt>
                <c:pt idx="43">
                  <c:v>2.5</c:v>
                </c:pt>
                <c:pt idx="44">
                  <c:v>1.1000000000000001</c:v>
                </c:pt>
                <c:pt idx="45">
                  <c:v>0.4</c:v>
                </c:pt>
                <c:pt idx="46">
                  <c:v>-0.1</c:v>
                </c:pt>
                <c:pt idx="47">
                  <c:v>-0.8</c:v>
                </c:pt>
                <c:pt idx="48">
                  <c:v>-0.9</c:v>
                </c:pt>
                <c:pt idx="49">
                  <c:v>-1.6</c:v>
                </c:pt>
                <c:pt idx="50">
                  <c:v>-1.6</c:v>
                </c:pt>
                <c:pt idx="51">
                  <c:v>-1.4</c:v>
                </c:pt>
                <c:pt idx="52">
                  <c:v>-2.1</c:v>
                </c:pt>
                <c:pt idx="53">
                  <c:v>-2.7</c:v>
                </c:pt>
                <c:pt idx="54">
                  <c:v>-3.7</c:v>
                </c:pt>
                <c:pt idx="55">
                  <c:v>-3.5</c:v>
                </c:pt>
                <c:pt idx="56">
                  <c:v>-2</c:v>
                </c:pt>
                <c:pt idx="57">
                  <c:v>-0.9</c:v>
                </c:pt>
                <c:pt idx="58">
                  <c:v>-0.9</c:v>
                </c:pt>
                <c:pt idx="59">
                  <c:v>-0.5</c:v>
                </c:pt>
                <c:pt idx="60">
                  <c:v>0</c:v>
                </c:pt>
                <c:pt idx="61">
                  <c:v>0.4</c:v>
                </c:pt>
                <c:pt idx="62">
                  <c:v>1.7</c:v>
                </c:pt>
                <c:pt idx="63">
                  <c:v>2.4</c:v>
                </c:pt>
                <c:pt idx="64">
                  <c:v>3.6</c:v>
                </c:pt>
                <c:pt idx="65">
                  <c:v>4.2</c:v>
                </c:pt>
                <c:pt idx="66">
                  <c:v>5</c:v>
                </c:pt>
                <c:pt idx="67">
                  <c:v>5</c:v>
                </c:pt>
                <c:pt idx="68">
                  <c:v>3.7</c:v>
                </c:pt>
                <c:pt idx="69">
                  <c:v>4.5999999999999996</c:v>
                </c:pt>
                <c:pt idx="70">
                  <c:v>3.6</c:v>
                </c:pt>
                <c:pt idx="71">
                  <c:v>3.5</c:v>
                </c:pt>
                <c:pt idx="72">
                  <c:v>3.7</c:v>
                </c:pt>
                <c:pt idx="73">
                  <c:v>4.2</c:v>
                </c:pt>
                <c:pt idx="74">
                  <c:v>3.7</c:v>
                </c:pt>
                <c:pt idx="75">
                  <c:v>3.4</c:v>
                </c:pt>
                <c:pt idx="76">
                  <c:v>2</c:v>
                </c:pt>
                <c:pt idx="77">
                  <c:v>1.9</c:v>
                </c:pt>
                <c:pt idx="78">
                  <c:v>2.6</c:v>
                </c:pt>
                <c:pt idx="79">
                  <c:v>2.8</c:v>
                </c:pt>
                <c:pt idx="80">
                  <c:v>1.9</c:v>
                </c:pt>
                <c:pt idx="81">
                  <c:v>0.6</c:v>
                </c:pt>
                <c:pt idx="82">
                  <c:v>0.7</c:v>
                </c:pt>
                <c:pt idx="83">
                  <c:v>1.6</c:v>
                </c:pt>
                <c:pt idx="84">
                  <c:v>2</c:v>
                </c:pt>
                <c:pt idx="85">
                  <c:v>1.6</c:v>
                </c:pt>
                <c:pt idx="86">
                  <c:v>0.6</c:v>
                </c:pt>
                <c:pt idx="87">
                  <c:v>0.1</c:v>
                </c:pt>
                <c:pt idx="88">
                  <c:v>1.5</c:v>
                </c:pt>
                <c:pt idx="89">
                  <c:v>1.8</c:v>
                </c:pt>
                <c:pt idx="90">
                  <c:v>1.8</c:v>
                </c:pt>
                <c:pt idx="91">
                  <c:v>3.5</c:v>
                </c:pt>
                <c:pt idx="92">
                  <c:v>3.9</c:v>
                </c:pt>
                <c:pt idx="93">
                  <c:v>3.6</c:v>
                </c:pt>
                <c:pt idx="94">
                  <c:v>3</c:v>
                </c:pt>
                <c:pt idx="95">
                  <c:v>2.2999999999999998</c:v>
                </c:pt>
                <c:pt idx="96">
                  <c:v>1.7</c:v>
                </c:pt>
                <c:pt idx="97">
                  <c:v>0.8</c:v>
                </c:pt>
                <c:pt idx="98">
                  <c:v>1.4</c:v>
                </c:pt>
                <c:pt idx="99">
                  <c:v>2.9</c:v>
                </c:pt>
                <c:pt idx="100">
                  <c:v>3</c:v>
                </c:pt>
                <c:pt idx="101">
                  <c:v>2.6</c:v>
                </c:pt>
                <c:pt idx="102">
                  <c:v>2.5</c:v>
                </c:pt>
                <c:pt idx="103">
                  <c:v>1.5</c:v>
                </c:pt>
                <c:pt idx="104">
                  <c:v>0.3</c:v>
                </c:pt>
                <c:pt idx="105">
                  <c:v>-0.9</c:v>
                </c:pt>
                <c:pt idx="106">
                  <c:v>-0.5</c:v>
                </c:pt>
                <c:pt idx="107">
                  <c:v>-0.7</c:v>
                </c:pt>
                <c:pt idx="108">
                  <c:v>-0.6</c:v>
                </c:pt>
                <c:pt idx="109">
                  <c:v>0.1</c:v>
                </c:pt>
                <c:pt idx="110">
                  <c:v>-0.2</c:v>
                </c:pt>
                <c:pt idx="111">
                  <c:v>-1.8</c:v>
                </c:pt>
                <c:pt idx="112">
                  <c:v>-3.1</c:v>
                </c:pt>
                <c:pt idx="113">
                  <c:v>-3.9</c:v>
                </c:pt>
                <c:pt idx="114">
                  <c:v>-5.2</c:v>
                </c:pt>
                <c:pt idx="115">
                  <c:v>-5.5</c:v>
                </c:pt>
                <c:pt idx="116">
                  <c:v>-2.6</c:v>
                </c:pt>
                <c:pt idx="117">
                  <c:v>0</c:v>
                </c:pt>
                <c:pt idx="118">
                  <c:v>1.2</c:v>
                </c:pt>
                <c:pt idx="119">
                  <c:v>1.8</c:v>
                </c:pt>
                <c:pt idx="120">
                  <c:v>1.6</c:v>
                </c:pt>
                <c:pt idx="121">
                  <c:v>1.8</c:v>
                </c:pt>
                <c:pt idx="122">
                  <c:v>1.4</c:v>
                </c:pt>
                <c:pt idx="123">
                  <c:v>0.9</c:v>
                </c:pt>
                <c:pt idx="124">
                  <c:v>1.2</c:v>
                </c:pt>
                <c:pt idx="125">
                  <c:v>1.3</c:v>
                </c:pt>
                <c:pt idx="126">
                  <c:v>1.3</c:v>
                </c:pt>
                <c:pt idx="127">
                  <c:v>0.8</c:v>
                </c:pt>
                <c:pt idx="128">
                  <c:v>0.9</c:v>
                </c:pt>
                <c:pt idx="129">
                  <c:v>0.6</c:v>
                </c:pt>
                <c:pt idx="130">
                  <c:v>1</c:v>
                </c:pt>
                <c:pt idx="131">
                  <c:v>0.4</c:v>
                </c:pt>
                <c:pt idx="132">
                  <c:v>0.3</c:v>
                </c:pt>
                <c:pt idx="133">
                  <c:v>0.1</c:v>
                </c:pt>
                <c:pt idx="134">
                  <c:v>0.5</c:v>
                </c:pt>
                <c:pt idx="135">
                  <c:v>1.2</c:v>
                </c:pt>
                <c:pt idx="136">
                  <c:v>1</c:v>
                </c:pt>
                <c:pt idx="137">
                  <c:v>1</c:v>
                </c:pt>
                <c:pt idx="138">
                  <c:v>0.3</c:v>
                </c:pt>
                <c:pt idx="139">
                  <c:v>0.4</c:v>
                </c:pt>
                <c:pt idx="140">
                  <c:v>1.3</c:v>
                </c:pt>
                <c:pt idx="141">
                  <c:v>1.6</c:v>
                </c:pt>
                <c:pt idx="142">
                  <c:v>1.1000000000000001</c:v>
                </c:pt>
                <c:pt idx="143">
                  <c:v>0.9</c:v>
                </c:pt>
                <c:pt idx="144">
                  <c:v>0.9</c:v>
                </c:pt>
                <c:pt idx="145">
                  <c:v>0.8</c:v>
                </c:pt>
                <c:pt idx="146">
                  <c:v>0.9</c:v>
                </c:pt>
                <c:pt idx="147">
                  <c:v>0.7</c:v>
                </c:pt>
                <c:pt idx="148">
                  <c:v>0.6</c:v>
                </c:pt>
                <c:pt idx="149">
                  <c:v>0.7</c:v>
                </c:pt>
                <c:pt idx="150">
                  <c:v>1.8</c:v>
                </c:pt>
                <c:pt idx="151">
                  <c:v>1.6</c:v>
                </c:pt>
                <c:pt idx="152">
                  <c:v>-0.1</c:v>
                </c:pt>
                <c:pt idx="153">
                  <c:v>-0.2</c:v>
                </c:pt>
                <c:pt idx="154">
                  <c:v>-0.2</c:v>
                </c:pt>
                <c:pt idx="155">
                  <c:v>-0.2</c:v>
                </c:pt>
                <c:pt idx="156">
                  <c:v>0.4</c:v>
                </c:pt>
                <c:pt idx="157">
                  <c:v>0.4</c:v>
                </c:pt>
                <c:pt idx="158">
                  <c:v>0</c:v>
                </c:pt>
              </c:numCache>
            </c:numRef>
          </c:val>
          <c:smooth val="0"/>
          <c:extLst>
            <c:ext xmlns:c16="http://schemas.microsoft.com/office/drawing/2014/chart" uri="{C3380CC4-5D6E-409C-BE32-E72D297353CC}">
              <c16:uniqueId val="{00000009-AA6E-4CB5-8B46-70D57AC6A0EA}"/>
            </c:ext>
          </c:extLst>
        </c:ser>
        <c:ser>
          <c:idx val="10"/>
          <c:order val="10"/>
          <c:tx>
            <c:strRef>
              <c:f>inflacija!$D$108</c:f>
              <c:strCache>
                <c:ptCount val="1"/>
                <c:pt idx="0">
                  <c:v>Education</c:v>
                </c:pt>
              </c:strCache>
            </c:strRef>
          </c:tx>
          <c:spPr>
            <a:ln w="28575" cmpd="sng">
              <a:solidFill>
                <a:schemeClr val="accent5">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inflacija!$E$108:$FG$108</c:f>
              <c:numCache>
                <c:formatCode>#,##0.0</c:formatCode>
                <c:ptCount val="159"/>
                <c:pt idx="0">
                  <c:v>0.2</c:v>
                </c:pt>
                <c:pt idx="1">
                  <c:v>0.1</c:v>
                </c:pt>
                <c:pt idx="2">
                  <c:v>0.2</c:v>
                </c:pt>
                <c:pt idx="3">
                  <c:v>0.2</c:v>
                </c:pt>
                <c:pt idx="4">
                  <c:v>0.2</c:v>
                </c:pt>
                <c:pt idx="5">
                  <c:v>0.2</c:v>
                </c:pt>
                <c:pt idx="6">
                  <c:v>0.7</c:v>
                </c:pt>
                <c:pt idx="7">
                  <c:v>0.8</c:v>
                </c:pt>
                <c:pt idx="8">
                  <c:v>2.2999999999999998</c:v>
                </c:pt>
                <c:pt idx="9">
                  <c:v>2.2999999999999998</c:v>
                </c:pt>
                <c:pt idx="10">
                  <c:v>2.2999999999999998</c:v>
                </c:pt>
                <c:pt idx="11">
                  <c:v>2.2999999999999998</c:v>
                </c:pt>
                <c:pt idx="12">
                  <c:v>2.2999999999999998</c:v>
                </c:pt>
                <c:pt idx="13">
                  <c:v>2.8</c:v>
                </c:pt>
                <c:pt idx="14">
                  <c:v>2.6</c:v>
                </c:pt>
                <c:pt idx="15">
                  <c:v>2.6</c:v>
                </c:pt>
                <c:pt idx="16">
                  <c:v>2.6</c:v>
                </c:pt>
                <c:pt idx="17">
                  <c:v>2.2000000000000002</c:v>
                </c:pt>
                <c:pt idx="18">
                  <c:v>2.1</c:v>
                </c:pt>
                <c:pt idx="19">
                  <c:v>2.1</c:v>
                </c:pt>
                <c:pt idx="20">
                  <c:v>2</c:v>
                </c:pt>
                <c:pt idx="21">
                  <c:v>2</c:v>
                </c:pt>
                <c:pt idx="22">
                  <c:v>2.8</c:v>
                </c:pt>
                <c:pt idx="23">
                  <c:v>2.8</c:v>
                </c:pt>
                <c:pt idx="24">
                  <c:v>2.8</c:v>
                </c:pt>
                <c:pt idx="25">
                  <c:v>2.6</c:v>
                </c:pt>
                <c:pt idx="26">
                  <c:v>2.6</c:v>
                </c:pt>
                <c:pt idx="27">
                  <c:v>2.6</c:v>
                </c:pt>
                <c:pt idx="28">
                  <c:v>2.6</c:v>
                </c:pt>
                <c:pt idx="29">
                  <c:v>3.1</c:v>
                </c:pt>
                <c:pt idx="30">
                  <c:v>2.6</c:v>
                </c:pt>
                <c:pt idx="31">
                  <c:v>2.5</c:v>
                </c:pt>
                <c:pt idx="32">
                  <c:v>2.6</c:v>
                </c:pt>
                <c:pt idx="33">
                  <c:v>2.6</c:v>
                </c:pt>
                <c:pt idx="34">
                  <c:v>1.9</c:v>
                </c:pt>
                <c:pt idx="35">
                  <c:v>1.9</c:v>
                </c:pt>
                <c:pt idx="36">
                  <c:v>1.9</c:v>
                </c:pt>
                <c:pt idx="37">
                  <c:v>1.7</c:v>
                </c:pt>
                <c:pt idx="38">
                  <c:v>1.7</c:v>
                </c:pt>
                <c:pt idx="39">
                  <c:v>1.6</c:v>
                </c:pt>
                <c:pt idx="40">
                  <c:v>1.5</c:v>
                </c:pt>
                <c:pt idx="41">
                  <c:v>1.5</c:v>
                </c:pt>
                <c:pt idx="42">
                  <c:v>1.6</c:v>
                </c:pt>
                <c:pt idx="43">
                  <c:v>1.7</c:v>
                </c:pt>
                <c:pt idx="44">
                  <c:v>-8.8000000000000007</c:v>
                </c:pt>
                <c:pt idx="45">
                  <c:v>-8.8000000000000007</c:v>
                </c:pt>
                <c:pt idx="46">
                  <c:v>-8.9</c:v>
                </c:pt>
                <c:pt idx="47">
                  <c:v>-8.9</c:v>
                </c:pt>
                <c:pt idx="48">
                  <c:v>-8.9</c:v>
                </c:pt>
                <c:pt idx="49">
                  <c:v>-8.9</c:v>
                </c:pt>
                <c:pt idx="50">
                  <c:v>-8.9</c:v>
                </c:pt>
                <c:pt idx="51">
                  <c:v>-8.9</c:v>
                </c:pt>
                <c:pt idx="52">
                  <c:v>-8.9</c:v>
                </c:pt>
                <c:pt idx="53">
                  <c:v>-8.9</c:v>
                </c:pt>
                <c:pt idx="54">
                  <c:v>-9.4</c:v>
                </c:pt>
                <c:pt idx="55">
                  <c:v>-9.4</c:v>
                </c:pt>
                <c:pt idx="56">
                  <c:v>0.7</c:v>
                </c:pt>
                <c:pt idx="57">
                  <c:v>0.9</c:v>
                </c:pt>
                <c:pt idx="58">
                  <c:v>1.1000000000000001</c:v>
                </c:pt>
                <c:pt idx="59">
                  <c:v>1.1000000000000001</c:v>
                </c:pt>
                <c:pt idx="60">
                  <c:v>-0.8</c:v>
                </c:pt>
                <c:pt idx="61">
                  <c:v>-0.8</c:v>
                </c:pt>
                <c:pt idx="62">
                  <c:v>-0.8</c:v>
                </c:pt>
                <c:pt idx="63">
                  <c:v>-0.8</c:v>
                </c:pt>
                <c:pt idx="64">
                  <c:v>-0.5</c:v>
                </c:pt>
                <c:pt idx="65">
                  <c:v>-0.4</c:v>
                </c:pt>
                <c:pt idx="66">
                  <c:v>0.1</c:v>
                </c:pt>
                <c:pt idx="67">
                  <c:v>-0.6</c:v>
                </c:pt>
                <c:pt idx="68">
                  <c:v>-0.7</c:v>
                </c:pt>
                <c:pt idx="69">
                  <c:v>-1</c:v>
                </c:pt>
                <c:pt idx="70">
                  <c:v>-1</c:v>
                </c:pt>
                <c:pt idx="71">
                  <c:v>-1</c:v>
                </c:pt>
                <c:pt idx="72">
                  <c:v>0.9</c:v>
                </c:pt>
                <c:pt idx="73">
                  <c:v>0.9</c:v>
                </c:pt>
                <c:pt idx="74">
                  <c:v>0.8</c:v>
                </c:pt>
                <c:pt idx="75">
                  <c:v>0.8</c:v>
                </c:pt>
                <c:pt idx="76">
                  <c:v>0.5</c:v>
                </c:pt>
                <c:pt idx="77">
                  <c:v>0.5</c:v>
                </c:pt>
                <c:pt idx="78">
                  <c:v>0.3</c:v>
                </c:pt>
                <c:pt idx="79">
                  <c:v>0.9</c:v>
                </c:pt>
                <c:pt idx="80">
                  <c:v>0.1</c:v>
                </c:pt>
                <c:pt idx="81">
                  <c:v>0</c:v>
                </c:pt>
                <c:pt idx="82">
                  <c:v>0</c:v>
                </c:pt>
                <c:pt idx="83">
                  <c:v>0</c:v>
                </c:pt>
                <c:pt idx="84">
                  <c:v>0</c:v>
                </c:pt>
                <c:pt idx="85">
                  <c:v>0</c:v>
                </c:pt>
                <c:pt idx="86">
                  <c:v>0</c:v>
                </c:pt>
                <c:pt idx="87">
                  <c:v>0</c:v>
                </c:pt>
                <c:pt idx="88">
                  <c:v>0</c:v>
                </c:pt>
                <c:pt idx="89">
                  <c:v>0</c:v>
                </c:pt>
                <c:pt idx="90">
                  <c:v>0.2</c:v>
                </c:pt>
                <c:pt idx="91">
                  <c:v>0.2</c:v>
                </c:pt>
                <c:pt idx="92">
                  <c:v>0.1</c:v>
                </c:pt>
                <c:pt idx="93">
                  <c:v>0.1</c:v>
                </c:pt>
                <c:pt idx="94">
                  <c:v>0.1</c:v>
                </c:pt>
                <c:pt idx="95">
                  <c:v>0.2</c:v>
                </c:pt>
                <c:pt idx="96">
                  <c:v>0.3</c:v>
                </c:pt>
                <c:pt idx="97">
                  <c:v>0.1</c:v>
                </c:pt>
                <c:pt idx="98">
                  <c:v>0.1</c:v>
                </c:pt>
                <c:pt idx="99">
                  <c:v>0.1</c:v>
                </c:pt>
                <c:pt idx="100">
                  <c:v>0.1</c:v>
                </c:pt>
                <c:pt idx="101">
                  <c:v>0.1</c:v>
                </c:pt>
                <c:pt idx="102">
                  <c:v>-0.8</c:v>
                </c:pt>
                <c:pt idx="103">
                  <c:v>-0.9</c:v>
                </c:pt>
                <c:pt idx="104">
                  <c:v>-1</c:v>
                </c:pt>
                <c:pt idx="105">
                  <c:v>-1.1000000000000001</c:v>
                </c:pt>
                <c:pt idx="106">
                  <c:v>-1.1000000000000001</c:v>
                </c:pt>
                <c:pt idx="107">
                  <c:v>-1.1000000000000001</c:v>
                </c:pt>
                <c:pt idx="108">
                  <c:v>-1.2</c:v>
                </c:pt>
                <c:pt idx="109">
                  <c:v>-1</c:v>
                </c:pt>
                <c:pt idx="110">
                  <c:v>-1</c:v>
                </c:pt>
                <c:pt idx="111">
                  <c:v>-1</c:v>
                </c:pt>
                <c:pt idx="112">
                  <c:v>-1</c:v>
                </c:pt>
                <c:pt idx="113">
                  <c:v>-0.9</c:v>
                </c:pt>
                <c:pt idx="114">
                  <c:v>0.6</c:v>
                </c:pt>
                <c:pt idx="115">
                  <c:v>0.7</c:v>
                </c:pt>
                <c:pt idx="116">
                  <c:v>0.7</c:v>
                </c:pt>
                <c:pt idx="117">
                  <c:v>1.1000000000000001</c:v>
                </c:pt>
                <c:pt idx="118">
                  <c:v>1.1000000000000001</c:v>
                </c:pt>
                <c:pt idx="119">
                  <c:v>1.1000000000000001</c:v>
                </c:pt>
                <c:pt idx="120">
                  <c:v>1.1000000000000001</c:v>
                </c:pt>
                <c:pt idx="121">
                  <c:v>1.1000000000000001</c:v>
                </c:pt>
                <c:pt idx="122">
                  <c:v>1.1000000000000001</c:v>
                </c:pt>
                <c:pt idx="123">
                  <c:v>1.1000000000000001</c:v>
                </c:pt>
                <c:pt idx="124">
                  <c:v>1.1000000000000001</c:v>
                </c:pt>
                <c:pt idx="125">
                  <c:v>1</c:v>
                </c:pt>
                <c:pt idx="126">
                  <c:v>0.3</c:v>
                </c:pt>
                <c:pt idx="127">
                  <c:v>0.3</c:v>
                </c:pt>
                <c:pt idx="128">
                  <c:v>0.7</c:v>
                </c:pt>
                <c:pt idx="129">
                  <c:v>0.4</c:v>
                </c:pt>
                <c:pt idx="130">
                  <c:v>0.4</c:v>
                </c:pt>
                <c:pt idx="131">
                  <c:v>0.5</c:v>
                </c:pt>
                <c:pt idx="132">
                  <c:v>0.4</c:v>
                </c:pt>
                <c:pt idx="133">
                  <c:v>0.3</c:v>
                </c:pt>
                <c:pt idx="134">
                  <c:v>0.3</c:v>
                </c:pt>
                <c:pt idx="135">
                  <c:v>0.4</c:v>
                </c:pt>
                <c:pt idx="136">
                  <c:v>0.4</c:v>
                </c:pt>
                <c:pt idx="137">
                  <c:v>0.4</c:v>
                </c:pt>
                <c:pt idx="138">
                  <c:v>0.1</c:v>
                </c:pt>
                <c:pt idx="139">
                  <c:v>0.1</c:v>
                </c:pt>
                <c:pt idx="140">
                  <c:v>-0.2</c:v>
                </c:pt>
                <c:pt idx="141">
                  <c:v>0.8</c:v>
                </c:pt>
                <c:pt idx="142">
                  <c:v>0.8</c:v>
                </c:pt>
                <c:pt idx="143">
                  <c:v>0.7</c:v>
                </c:pt>
                <c:pt idx="144">
                  <c:v>0.8</c:v>
                </c:pt>
                <c:pt idx="145">
                  <c:v>0.9</c:v>
                </c:pt>
                <c:pt idx="146">
                  <c:v>0.8</c:v>
                </c:pt>
                <c:pt idx="147">
                  <c:v>0.8</c:v>
                </c:pt>
                <c:pt idx="148">
                  <c:v>0.8</c:v>
                </c:pt>
                <c:pt idx="149">
                  <c:v>1</c:v>
                </c:pt>
                <c:pt idx="150">
                  <c:v>1.1000000000000001</c:v>
                </c:pt>
                <c:pt idx="151">
                  <c:v>1.1000000000000001</c:v>
                </c:pt>
                <c:pt idx="152">
                  <c:v>1.2</c:v>
                </c:pt>
                <c:pt idx="153">
                  <c:v>0.3</c:v>
                </c:pt>
                <c:pt idx="154">
                  <c:v>0.3</c:v>
                </c:pt>
                <c:pt idx="155">
                  <c:v>0.3</c:v>
                </c:pt>
                <c:pt idx="156">
                  <c:v>0.4</c:v>
                </c:pt>
                <c:pt idx="157">
                  <c:v>0.4</c:v>
                </c:pt>
                <c:pt idx="158">
                  <c:v>-0.6</c:v>
                </c:pt>
              </c:numCache>
            </c:numRef>
          </c:val>
          <c:smooth val="0"/>
          <c:extLst>
            <c:ext xmlns:c16="http://schemas.microsoft.com/office/drawing/2014/chart" uri="{C3380CC4-5D6E-409C-BE32-E72D297353CC}">
              <c16:uniqueId val="{0000000A-AA6E-4CB5-8B46-70D57AC6A0EA}"/>
            </c:ext>
          </c:extLst>
        </c:ser>
        <c:ser>
          <c:idx val="11"/>
          <c:order val="11"/>
          <c:tx>
            <c:strRef>
              <c:f>inflacija!$D$109</c:f>
              <c:strCache>
                <c:ptCount val="1"/>
                <c:pt idx="0">
                  <c:v>Restaurants and hotels</c:v>
                </c:pt>
              </c:strCache>
            </c:strRef>
          </c:tx>
          <c:spPr>
            <a:ln w="28575" cmpd="sng">
              <a:solidFill>
                <a:schemeClr val="accent6">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inflacija!$E$109:$FG$109</c:f>
              <c:numCache>
                <c:formatCode>#,##0.0</c:formatCode>
                <c:ptCount val="159"/>
                <c:pt idx="0">
                  <c:v>2.6</c:v>
                </c:pt>
                <c:pt idx="1">
                  <c:v>2.5</c:v>
                </c:pt>
                <c:pt idx="2">
                  <c:v>2.7</c:v>
                </c:pt>
                <c:pt idx="3">
                  <c:v>2.5</c:v>
                </c:pt>
                <c:pt idx="4">
                  <c:v>2.1</c:v>
                </c:pt>
                <c:pt idx="5">
                  <c:v>0.4</c:v>
                </c:pt>
                <c:pt idx="6">
                  <c:v>1.9</c:v>
                </c:pt>
                <c:pt idx="7">
                  <c:v>1.4</c:v>
                </c:pt>
                <c:pt idx="8">
                  <c:v>1.4</c:v>
                </c:pt>
                <c:pt idx="9">
                  <c:v>1.8</c:v>
                </c:pt>
                <c:pt idx="10">
                  <c:v>1.9</c:v>
                </c:pt>
                <c:pt idx="11">
                  <c:v>2</c:v>
                </c:pt>
                <c:pt idx="12">
                  <c:v>2.5</c:v>
                </c:pt>
                <c:pt idx="13">
                  <c:v>3.4</c:v>
                </c:pt>
                <c:pt idx="14">
                  <c:v>4.4000000000000004</c:v>
                </c:pt>
                <c:pt idx="15">
                  <c:v>4.5</c:v>
                </c:pt>
                <c:pt idx="16">
                  <c:v>6</c:v>
                </c:pt>
                <c:pt idx="17">
                  <c:v>6.4</c:v>
                </c:pt>
                <c:pt idx="18">
                  <c:v>6.5</c:v>
                </c:pt>
                <c:pt idx="19">
                  <c:v>6.9</c:v>
                </c:pt>
                <c:pt idx="20">
                  <c:v>7.2</c:v>
                </c:pt>
                <c:pt idx="21">
                  <c:v>6.7</c:v>
                </c:pt>
                <c:pt idx="22">
                  <c:v>6.5</c:v>
                </c:pt>
                <c:pt idx="23">
                  <c:v>6.5</c:v>
                </c:pt>
                <c:pt idx="24">
                  <c:v>6.1</c:v>
                </c:pt>
                <c:pt idx="25">
                  <c:v>6.4</c:v>
                </c:pt>
                <c:pt idx="26">
                  <c:v>5.2</c:v>
                </c:pt>
                <c:pt idx="27">
                  <c:v>4.5999999999999996</c:v>
                </c:pt>
                <c:pt idx="28">
                  <c:v>3.6</c:v>
                </c:pt>
                <c:pt idx="29">
                  <c:v>4.5999999999999996</c:v>
                </c:pt>
                <c:pt idx="30">
                  <c:v>5</c:v>
                </c:pt>
                <c:pt idx="31">
                  <c:v>4.4000000000000004</c:v>
                </c:pt>
                <c:pt idx="32">
                  <c:v>3.4</c:v>
                </c:pt>
                <c:pt idx="33">
                  <c:v>3.5</c:v>
                </c:pt>
                <c:pt idx="34">
                  <c:v>4.0999999999999996</c:v>
                </c:pt>
                <c:pt idx="35">
                  <c:v>3.7</c:v>
                </c:pt>
                <c:pt idx="36">
                  <c:v>4</c:v>
                </c:pt>
                <c:pt idx="37">
                  <c:v>2.8</c:v>
                </c:pt>
                <c:pt idx="38">
                  <c:v>2.8</c:v>
                </c:pt>
                <c:pt idx="39">
                  <c:v>2.8</c:v>
                </c:pt>
                <c:pt idx="40">
                  <c:v>2.2999999999999998</c:v>
                </c:pt>
                <c:pt idx="41">
                  <c:v>2.2000000000000002</c:v>
                </c:pt>
                <c:pt idx="42">
                  <c:v>2</c:v>
                </c:pt>
                <c:pt idx="43">
                  <c:v>2.7</c:v>
                </c:pt>
                <c:pt idx="44">
                  <c:v>2.1</c:v>
                </c:pt>
                <c:pt idx="45">
                  <c:v>2.2000000000000002</c:v>
                </c:pt>
                <c:pt idx="46">
                  <c:v>1.1000000000000001</c:v>
                </c:pt>
                <c:pt idx="47">
                  <c:v>0.3</c:v>
                </c:pt>
                <c:pt idx="48">
                  <c:v>0.1</c:v>
                </c:pt>
                <c:pt idx="49">
                  <c:v>0.1</c:v>
                </c:pt>
                <c:pt idx="50">
                  <c:v>0.2</c:v>
                </c:pt>
                <c:pt idx="51">
                  <c:v>0.5</c:v>
                </c:pt>
                <c:pt idx="52">
                  <c:v>0.3</c:v>
                </c:pt>
                <c:pt idx="53">
                  <c:v>1.3</c:v>
                </c:pt>
                <c:pt idx="54">
                  <c:v>1.9</c:v>
                </c:pt>
                <c:pt idx="55">
                  <c:v>2</c:v>
                </c:pt>
                <c:pt idx="56">
                  <c:v>0.7</c:v>
                </c:pt>
                <c:pt idx="57">
                  <c:v>0.4</c:v>
                </c:pt>
                <c:pt idx="58">
                  <c:v>0.5</c:v>
                </c:pt>
                <c:pt idx="59">
                  <c:v>0.9</c:v>
                </c:pt>
                <c:pt idx="60">
                  <c:v>0.7</c:v>
                </c:pt>
                <c:pt idx="61">
                  <c:v>0.3</c:v>
                </c:pt>
                <c:pt idx="62">
                  <c:v>1.6</c:v>
                </c:pt>
                <c:pt idx="63">
                  <c:v>1.8</c:v>
                </c:pt>
                <c:pt idx="64">
                  <c:v>-0.8</c:v>
                </c:pt>
                <c:pt idx="65">
                  <c:v>-2.2999999999999998</c:v>
                </c:pt>
                <c:pt idx="66">
                  <c:v>-4.3</c:v>
                </c:pt>
                <c:pt idx="67">
                  <c:v>-4.3</c:v>
                </c:pt>
                <c:pt idx="68">
                  <c:v>-1.2</c:v>
                </c:pt>
                <c:pt idx="69">
                  <c:v>1.1000000000000001</c:v>
                </c:pt>
                <c:pt idx="70">
                  <c:v>1</c:v>
                </c:pt>
                <c:pt idx="71">
                  <c:v>0.9</c:v>
                </c:pt>
                <c:pt idx="72">
                  <c:v>0.7</c:v>
                </c:pt>
                <c:pt idx="73">
                  <c:v>1.1000000000000001</c:v>
                </c:pt>
                <c:pt idx="74">
                  <c:v>0.2</c:v>
                </c:pt>
                <c:pt idx="75">
                  <c:v>1.5</c:v>
                </c:pt>
                <c:pt idx="76">
                  <c:v>4</c:v>
                </c:pt>
                <c:pt idx="77">
                  <c:v>3.5</c:v>
                </c:pt>
                <c:pt idx="78">
                  <c:v>3.6</c:v>
                </c:pt>
                <c:pt idx="79">
                  <c:v>3.1</c:v>
                </c:pt>
                <c:pt idx="80">
                  <c:v>5.8</c:v>
                </c:pt>
                <c:pt idx="81">
                  <c:v>3.9</c:v>
                </c:pt>
                <c:pt idx="82">
                  <c:v>1.3</c:v>
                </c:pt>
                <c:pt idx="83">
                  <c:v>-0.2</c:v>
                </c:pt>
                <c:pt idx="84">
                  <c:v>0.3</c:v>
                </c:pt>
                <c:pt idx="85">
                  <c:v>0.3</c:v>
                </c:pt>
                <c:pt idx="86">
                  <c:v>0.2</c:v>
                </c:pt>
                <c:pt idx="87">
                  <c:v>0.6</c:v>
                </c:pt>
                <c:pt idx="88">
                  <c:v>1.8</c:v>
                </c:pt>
                <c:pt idx="89">
                  <c:v>2.9</c:v>
                </c:pt>
                <c:pt idx="90">
                  <c:v>0.9</c:v>
                </c:pt>
                <c:pt idx="91">
                  <c:v>1.1000000000000001</c:v>
                </c:pt>
                <c:pt idx="92">
                  <c:v>0.9</c:v>
                </c:pt>
                <c:pt idx="93">
                  <c:v>0.3</c:v>
                </c:pt>
                <c:pt idx="94">
                  <c:v>0.8</c:v>
                </c:pt>
                <c:pt idx="95">
                  <c:v>2.6</c:v>
                </c:pt>
                <c:pt idx="96">
                  <c:v>2.5</c:v>
                </c:pt>
                <c:pt idx="97">
                  <c:v>2</c:v>
                </c:pt>
                <c:pt idx="98">
                  <c:v>1.3</c:v>
                </c:pt>
                <c:pt idx="99">
                  <c:v>1.6</c:v>
                </c:pt>
                <c:pt idx="100">
                  <c:v>1.6</c:v>
                </c:pt>
                <c:pt idx="101">
                  <c:v>2.2999999999999998</c:v>
                </c:pt>
                <c:pt idx="102">
                  <c:v>3.3</c:v>
                </c:pt>
                <c:pt idx="103">
                  <c:v>3.4</c:v>
                </c:pt>
                <c:pt idx="104">
                  <c:v>1.6</c:v>
                </c:pt>
                <c:pt idx="105">
                  <c:v>1.4</c:v>
                </c:pt>
                <c:pt idx="106">
                  <c:v>1.4</c:v>
                </c:pt>
                <c:pt idx="107">
                  <c:v>1.4</c:v>
                </c:pt>
                <c:pt idx="108">
                  <c:v>2.2999999999999998</c:v>
                </c:pt>
                <c:pt idx="109">
                  <c:v>1.8</c:v>
                </c:pt>
                <c:pt idx="110">
                  <c:v>2</c:v>
                </c:pt>
                <c:pt idx="111">
                  <c:v>2</c:v>
                </c:pt>
                <c:pt idx="112">
                  <c:v>0.5</c:v>
                </c:pt>
                <c:pt idx="113">
                  <c:v>-1.2</c:v>
                </c:pt>
                <c:pt idx="114">
                  <c:v>-0.5</c:v>
                </c:pt>
                <c:pt idx="115">
                  <c:v>-0.9</c:v>
                </c:pt>
                <c:pt idx="116">
                  <c:v>0.1</c:v>
                </c:pt>
                <c:pt idx="117">
                  <c:v>-0.3</c:v>
                </c:pt>
                <c:pt idx="118">
                  <c:v>0.8</c:v>
                </c:pt>
                <c:pt idx="119">
                  <c:v>1.1000000000000001</c:v>
                </c:pt>
                <c:pt idx="120">
                  <c:v>0.2</c:v>
                </c:pt>
                <c:pt idx="121">
                  <c:v>1</c:v>
                </c:pt>
                <c:pt idx="122">
                  <c:v>1.1000000000000001</c:v>
                </c:pt>
                <c:pt idx="123">
                  <c:v>1.9</c:v>
                </c:pt>
                <c:pt idx="124">
                  <c:v>1.7</c:v>
                </c:pt>
                <c:pt idx="125">
                  <c:v>4.3</c:v>
                </c:pt>
                <c:pt idx="126">
                  <c:v>4.5999999999999996</c:v>
                </c:pt>
                <c:pt idx="127">
                  <c:v>5</c:v>
                </c:pt>
                <c:pt idx="128">
                  <c:v>4.2</c:v>
                </c:pt>
                <c:pt idx="129">
                  <c:v>4.3</c:v>
                </c:pt>
                <c:pt idx="130">
                  <c:v>3.9</c:v>
                </c:pt>
                <c:pt idx="131">
                  <c:v>3.4</c:v>
                </c:pt>
                <c:pt idx="132">
                  <c:v>3.3</c:v>
                </c:pt>
                <c:pt idx="133">
                  <c:v>2.6</c:v>
                </c:pt>
                <c:pt idx="134">
                  <c:v>2.7</c:v>
                </c:pt>
                <c:pt idx="135">
                  <c:v>2.2000000000000002</c:v>
                </c:pt>
                <c:pt idx="136">
                  <c:v>1.6</c:v>
                </c:pt>
                <c:pt idx="137">
                  <c:v>1.5</c:v>
                </c:pt>
                <c:pt idx="138">
                  <c:v>3.4</c:v>
                </c:pt>
                <c:pt idx="139">
                  <c:v>2.6</c:v>
                </c:pt>
                <c:pt idx="140">
                  <c:v>2.6</c:v>
                </c:pt>
                <c:pt idx="141">
                  <c:v>2</c:v>
                </c:pt>
                <c:pt idx="142">
                  <c:v>2.4</c:v>
                </c:pt>
                <c:pt idx="143">
                  <c:v>2.5</c:v>
                </c:pt>
                <c:pt idx="144">
                  <c:v>2.7</c:v>
                </c:pt>
                <c:pt idx="145">
                  <c:v>3</c:v>
                </c:pt>
                <c:pt idx="146">
                  <c:v>2.7</c:v>
                </c:pt>
                <c:pt idx="147">
                  <c:v>2.4</c:v>
                </c:pt>
                <c:pt idx="148">
                  <c:v>3.5</c:v>
                </c:pt>
                <c:pt idx="149">
                  <c:v>2.2000000000000002</c:v>
                </c:pt>
                <c:pt idx="150">
                  <c:v>2.1</c:v>
                </c:pt>
                <c:pt idx="151">
                  <c:v>1.3</c:v>
                </c:pt>
                <c:pt idx="152">
                  <c:v>1.6</c:v>
                </c:pt>
                <c:pt idx="153">
                  <c:v>2.4</c:v>
                </c:pt>
                <c:pt idx="154">
                  <c:v>1.9</c:v>
                </c:pt>
                <c:pt idx="155">
                  <c:v>2.4</c:v>
                </c:pt>
                <c:pt idx="156">
                  <c:v>1.7</c:v>
                </c:pt>
                <c:pt idx="157">
                  <c:v>1.3</c:v>
                </c:pt>
                <c:pt idx="158">
                  <c:v>1.8</c:v>
                </c:pt>
              </c:numCache>
            </c:numRef>
          </c:val>
          <c:smooth val="0"/>
          <c:extLst>
            <c:ext xmlns:c16="http://schemas.microsoft.com/office/drawing/2014/chart" uri="{C3380CC4-5D6E-409C-BE32-E72D297353CC}">
              <c16:uniqueId val="{0000000B-AA6E-4CB5-8B46-70D57AC6A0EA}"/>
            </c:ext>
          </c:extLst>
        </c:ser>
        <c:ser>
          <c:idx val="12"/>
          <c:order val="12"/>
          <c:tx>
            <c:strRef>
              <c:f>inflacija!$D$110</c:f>
              <c:strCache>
                <c:ptCount val="1"/>
                <c:pt idx="0">
                  <c:v>Miscellaneous goods and services</c:v>
                </c:pt>
              </c:strCache>
            </c:strRef>
          </c:tx>
          <c:spPr>
            <a:ln w="28575" cmpd="sng">
              <a:solidFill>
                <a:schemeClr val="accent1">
                  <a:lumOff val="6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inflacija!$E$110:$FG$110</c:f>
              <c:numCache>
                <c:formatCode>#,##0.0</c:formatCode>
                <c:ptCount val="159"/>
                <c:pt idx="0">
                  <c:v>2.7</c:v>
                </c:pt>
                <c:pt idx="1">
                  <c:v>2.7</c:v>
                </c:pt>
                <c:pt idx="2">
                  <c:v>2.7</c:v>
                </c:pt>
                <c:pt idx="3">
                  <c:v>2.8</c:v>
                </c:pt>
                <c:pt idx="4">
                  <c:v>3.1</c:v>
                </c:pt>
                <c:pt idx="5">
                  <c:v>3</c:v>
                </c:pt>
                <c:pt idx="6">
                  <c:v>3</c:v>
                </c:pt>
                <c:pt idx="7">
                  <c:v>3.2</c:v>
                </c:pt>
                <c:pt idx="8">
                  <c:v>3.1</c:v>
                </c:pt>
                <c:pt idx="9">
                  <c:v>3.6</c:v>
                </c:pt>
                <c:pt idx="10">
                  <c:v>3.9</c:v>
                </c:pt>
                <c:pt idx="11">
                  <c:v>4.0999999999999996</c:v>
                </c:pt>
                <c:pt idx="12">
                  <c:v>3.6</c:v>
                </c:pt>
                <c:pt idx="13">
                  <c:v>3.8</c:v>
                </c:pt>
                <c:pt idx="14">
                  <c:v>3.9</c:v>
                </c:pt>
                <c:pt idx="15">
                  <c:v>4.3</c:v>
                </c:pt>
                <c:pt idx="16">
                  <c:v>4</c:v>
                </c:pt>
                <c:pt idx="17">
                  <c:v>4.0999999999999996</c:v>
                </c:pt>
                <c:pt idx="18">
                  <c:v>4.2</c:v>
                </c:pt>
                <c:pt idx="19">
                  <c:v>4.2</c:v>
                </c:pt>
                <c:pt idx="20">
                  <c:v>4.2</c:v>
                </c:pt>
                <c:pt idx="21">
                  <c:v>4.2</c:v>
                </c:pt>
                <c:pt idx="22">
                  <c:v>4.4000000000000004</c:v>
                </c:pt>
                <c:pt idx="23">
                  <c:v>4.4000000000000004</c:v>
                </c:pt>
                <c:pt idx="24">
                  <c:v>4.3</c:v>
                </c:pt>
                <c:pt idx="25">
                  <c:v>4.2</c:v>
                </c:pt>
                <c:pt idx="26">
                  <c:v>4.0999999999999996</c:v>
                </c:pt>
                <c:pt idx="27">
                  <c:v>3.8</c:v>
                </c:pt>
                <c:pt idx="28">
                  <c:v>3.9</c:v>
                </c:pt>
                <c:pt idx="29">
                  <c:v>4</c:v>
                </c:pt>
                <c:pt idx="30">
                  <c:v>4</c:v>
                </c:pt>
                <c:pt idx="31">
                  <c:v>3.8</c:v>
                </c:pt>
                <c:pt idx="32">
                  <c:v>3.4</c:v>
                </c:pt>
                <c:pt idx="33">
                  <c:v>3.2</c:v>
                </c:pt>
                <c:pt idx="34">
                  <c:v>2.8</c:v>
                </c:pt>
                <c:pt idx="35">
                  <c:v>2.6</c:v>
                </c:pt>
                <c:pt idx="36">
                  <c:v>2.7</c:v>
                </c:pt>
                <c:pt idx="37">
                  <c:v>2.2999999999999998</c:v>
                </c:pt>
                <c:pt idx="38">
                  <c:v>2.2999999999999998</c:v>
                </c:pt>
                <c:pt idx="39">
                  <c:v>1.9</c:v>
                </c:pt>
                <c:pt idx="40">
                  <c:v>1.8</c:v>
                </c:pt>
                <c:pt idx="41">
                  <c:v>1.2</c:v>
                </c:pt>
                <c:pt idx="42">
                  <c:v>1.1000000000000001</c:v>
                </c:pt>
                <c:pt idx="43">
                  <c:v>1.1000000000000001</c:v>
                </c:pt>
                <c:pt idx="44">
                  <c:v>1.3</c:v>
                </c:pt>
                <c:pt idx="45">
                  <c:v>1.5</c:v>
                </c:pt>
                <c:pt idx="46">
                  <c:v>1.3</c:v>
                </c:pt>
                <c:pt idx="47">
                  <c:v>1.2</c:v>
                </c:pt>
                <c:pt idx="48">
                  <c:v>1</c:v>
                </c:pt>
                <c:pt idx="49">
                  <c:v>1.2</c:v>
                </c:pt>
                <c:pt idx="50">
                  <c:v>1.3</c:v>
                </c:pt>
                <c:pt idx="51">
                  <c:v>1.4</c:v>
                </c:pt>
                <c:pt idx="52">
                  <c:v>1.4</c:v>
                </c:pt>
                <c:pt idx="53">
                  <c:v>1.8</c:v>
                </c:pt>
                <c:pt idx="54">
                  <c:v>1.8</c:v>
                </c:pt>
                <c:pt idx="55">
                  <c:v>1.8</c:v>
                </c:pt>
                <c:pt idx="56">
                  <c:v>1.9</c:v>
                </c:pt>
                <c:pt idx="57">
                  <c:v>1.7</c:v>
                </c:pt>
                <c:pt idx="58">
                  <c:v>1.7</c:v>
                </c:pt>
                <c:pt idx="59">
                  <c:v>2</c:v>
                </c:pt>
                <c:pt idx="60">
                  <c:v>1.7</c:v>
                </c:pt>
                <c:pt idx="61">
                  <c:v>1.6</c:v>
                </c:pt>
                <c:pt idx="62">
                  <c:v>1.8</c:v>
                </c:pt>
                <c:pt idx="63">
                  <c:v>1.9</c:v>
                </c:pt>
                <c:pt idx="64">
                  <c:v>2.4</c:v>
                </c:pt>
                <c:pt idx="65">
                  <c:v>2.4</c:v>
                </c:pt>
                <c:pt idx="66">
                  <c:v>2.4</c:v>
                </c:pt>
                <c:pt idx="67">
                  <c:v>2.2999999999999998</c:v>
                </c:pt>
                <c:pt idx="68">
                  <c:v>1.9</c:v>
                </c:pt>
                <c:pt idx="69">
                  <c:v>2.2000000000000002</c:v>
                </c:pt>
                <c:pt idx="70">
                  <c:v>2.2000000000000002</c:v>
                </c:pt>
                <c:pt idx="71">
                  <c:v>2.1</c:v>
                </c:pt>
                <c:pt idx="72">
                  <c:v>2.5</c:v>
                </c:pt>
                <c:pt idx="73">
                  <c:v>2.2999999999999998</c:v>
                </c:pt>
                <c:pt idx="74">
                  <c:v>2</c:v>
                </c:pt>
                <c:pt idx="75">
                  <c:v>2</c:v>
                </c:pt>
                <c:pt idx="76">
                  <c:v>1.3</c:v>
                </c:pt>
                <c:pt idx="77">
                  <c:v>1.1000000000000001</c:v>
                </c:pt>
                <c:pt idx="78">
                  <c:v>1.2</c:v>
                </c:pt>
                <c:pt idx="79">
                  <c:v>1</c:v>
                </c:pt>
                <c:pt idx="80">
                  <c:v>1.4</c:v>
                </c:pt>
                <c:pt idx="81">
                  <c:v>1.3</c:v>
                </c:pt>
                <c:pt idx="82">
                  <c:v>1.3</c:v>
                </c:pt>
                <c:pt idx="83">
                  <c:v>1</c:v>
                </c:pt>
                <c:pt idx="84">
                  <c:v>0.7</c:v>
                </c:pt>
                <c:pt idx="85">
                  <c:v>0.5</c:v>
                </c:pt>
                <c:pt idx="86">
                  <c:v>0.6</c:v>
                </c:pt>
                <c:pt idx="87">
                  <c:v>0.2</c:v>
                </c:pt>
                <c:pt idx="88">
                  <c:v>-0.1</c:v>
                </c:pt>
                <c:pt idx="89">
                  <c:v>0</c:v>
                </c:pt>
                <c:pt idx="90">
                  <c:v>-0.1</c:v>
                </c:pt>
                <c:pt idx="91">
                  <c:v>-0.2</c:v>
                </c:pt>
                <c:pt idx="92">
                  <c:v>-0.4</c:v>
                </c:pt>
                <c:pt idx="93">
                  <c:v>-1.1000000000000001</c:v>
                </c:pt>
                <c:pt idx="94">
                  <c:v>-1</c:v>
                </c:pt>
                <c:pt idx="95">
                  <c:v>-0.8</c:v>
                </c:pt>
                <c:pt idx="96">
                  <c:v>-0.5</c:v>
                </c:pt>
                <c:pt idx="97">
                  <c:v>-0.3</c:v>
                </c:pt>
                <c:pt idx="98">
                  <c:v>-0.6</c:v>
                </c:pt>
                <c:pt idx="99">
                  <c:v>-0.2</c:v>
                </c:pt>
                <c:pt idx="100">
                  <c:v>-0.1</c:v>
                </c:pt>
                <c:pt idx="101">
                  <c:v>0.3</c:v>
                </c:pt>
                <c:pt idx="102">
                  <c:v>0.2</c:v>
                </c:pt>
                <c:pt idx="103">
                  <c:v>0.6</c:v>
                </c:pt>
                <c:pt idx="104">
                  <c:v>0.3</c:v>
                </c:pt>
                <c:pt idx="105">
                  <c:v>0.5</c:v>
                </c:pt>
                <c:pt idx="106">
                  <c:v>0.3</c:v>
                </c:pt>
                <c:pt idx="107">
                  <c:v>0.2</c:v>
                </c:pt>
                <c:pt idx="108">
                  <c:v>0.2</c:v>
                </c:pt>
                <c:pt idx="109">
                  <c:v>0.2</c:v>
                </c:pt>
                <c:pt idx="110">
                  <c:v>0.3</c:v>
                </c:pt>
                <c:pt idx="111">
                  <c:v>0.4</c:v>
                </c:pt>
                <c:pt idx="112">
                  <c:v>0.6</c:v>
                </c:pt>
                <c:pt idx="113">
                  <c:v>0.5</c:v>
                </c:pt>
                <c:pt idx="114">
                  <c:v>0.6</c:v>
                </c:pt>
                <c:pt idx="115">
                  <c:v>0.3</c:v>
                </c:pt>
                <c:pt idx="116">
                  <c:v>0.7</c:v>
                </c:pt>
                <c:pt idx="117">
                  <c:v>0.7</c:v>
                </c:pt>
                <c:pt idx="118">
                  <c:v>0.8</c:v>
                </c:pt>
                <c:pt idx="119">
                  <c:v>0.9</c:v>
                </c:pt>
                <c:pt idx="120">
                  <c:v>0.9</c:v>
                </c:pt>
                <c:pt idx="121">
                  <c:v>0.8</c:v>
                </c:pt>
                <c:pt idx="122">
                  <c:v>0.9</c:v>
                </c:pt>
                <c:pt idx="123">
                  <c:v>0.8</c:v>
                </c:pt>
                <c:pt idx="124">
                  <c:v>0.5</c:v>
                </c:pt>
                <c:pt idx="125">
                  <c:v>0.2</c:v>
                </c:pt>
                <c:pt idx="126">
                  <c:v>0</c:v>
                </c:pt>
                <c:pt idx="127">
                  <c:v>0.4</c:v>
                </c:pt>
                <c:pt idx="128">
                  <c:v>0.3</c:v>
                </c:pt>
                <c:pt idx="129">
                  <c:v>0.8</c:v>
                </c:pt>
                <c:pt idx="130">
                  <c:v>0.6</c:v>
                </c:pt>
                <c:pt idx="131">
                  <c:v>0.5</c:v>
                </c:pt>
                <c:pt idx="132">
                  <c:v>0.7</c:v>
                </c:pt>
                <c:pt idx="133">
                  <c:v>1</c:v>
                </c:pt>
                <c:pt idx="134">
                  <c:v>0.8</c:v>
                </c:pt>
                <c:pt idx="135">
                  <c:v>0.7</c:v>
                </c:pt>
                <c:pt idx="136">
                  <c:v>0.9</c:v>
                </c:pt>
                <c:pt idx="137">
                  <c:v>1.1000000000000001</c:v>
                </c:pt>
                <c:pt idx="138">
                  <c:v>1.4</c:v>
                </c:pt>
                <c:pt idx="139">
                  <c:v>1.6</c:v>
                </c:pt>
                <c:pt idx="140">
                  <c:v>1.4</c:v>
                </c:pt>
                <c:pt idx="141">
                  <c:v>0.1</c:v>
                </c:pt>
                <c:pt idx="142">
                  <c:v>0.3</c:v>
                </c:pt>
                <c:pt idx="143">
                  <c:v>0.2</c:v>
                </c:pt>
                <c:pt idx="144">
                  <c:v>0.1</c:v>
                </c:pt>
                <c:pt idx="145">
                  <c:v>0</c:v>
                </c:pt>
                <c:pt idx="146">
                  <c:v>0.2</c:v>
                </c:pt>
                <c:pt idx="147">
                  <c:v>0.2</c:v>
                </c:pt>
                <c:pt idx="148">
                  <c:v>0.3</c:v>
                </c:pt>
                <c:pt idx="149">
                  <c:v>0.1</c:v>
                </c:pt>
                <c:pt idx="150">
                  <c:v>0</c:v>
                </c:pt>
                <c:pt idx="151">
                  <c:v>-0.3</c:v>
                </c:pt>
                <c:pt idx="152">
                  <c:v>0.5</c:v>
                </c:pt>
                <c:pt idx="153">
                  <c:v>1.8</c:v>
                </c:pt>
                <c:pt idx="154">
                  <c:v>1.4</c:v>
                </c:pt>
                <c:pt idx="155">
                  <c:v>1.6</c:v>
                </c:pt>
                <c:pt idx="156">
                  <c:v>1.9</c:v>
                </c:pt>
                <c:pt idx="157">
                  <c:v>2.2000000000000002</c:v>
                </c:pt>
                <c:pt idx="158">
                  <c:v>1.4</c:v>
                </c:pt>
              </c:numCache>
            </c:numRef>
          </c:val>
          <c:smooth val="0"/>
          <c:extLst>
            <c:ext xmlns:c16="http://schemas.microsoft.com/office/drawing/2014/chart" uri="{C3380CC4-5D6E-409C-BE32-E72D297353CC}">
              <c16:uniqueId val="{0000000C-AA6E-4CB5-8B46-70D57AC6A0EA}"/>
            </c:ext>
          </c:extLst>
        </c:ser>
        <c:dLbls>
          <c:showLegendKey val="0"/>
          <c:showVal val="0"/>
          <c:showCatName val="0"/>
          <c:showSerName val="0"/>
          <c:showPercent val="0"/>
          <c:showBubbleSize val="0"/>
        </c:dLbls>
        <c:smooth val="0"/>
        <c:axId val="810398622"/>
        <c:axId val="413073774"/>
      </c:lineChart>
      <c:dateAx>
        <c:axId val="810398622"/>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413073774"/>
        <c:crosses val="autoZero"/>
        <c:auto val="1"/>
        <c:lblOffset val="100"/>
        <c:baseTimeUnit val="months"/>
      </c:dateAx>
      <c:valAx>
        <c:axId val="4130737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810398622"/>
        <c:crosses val="autoZero"/>
        <c:crossBetween val="between"/>
      </c:valAx>
    </c:plotArea>
    <c:legend>
      <c:legendPos val="t"/>
      <c:layout>
        <c:manualLayout>
          <c:xMode val="edge"/>
          <c:yMode val="edge"/>
          <c:x val="1.5023951481373452E-2"/>
          <c:y val="2.0080321285140562E-2"/>
        </c:manualLayou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strRef>
              <c:f>inflacija!$F$2</c:f>
              <c:strCache>
                <c:ptCount val="1"/>
                <c:pt idx="0">
                  <c:v>unemp_s1_gap</c:v>
                </c:pt>
              </c:strCache>
            </c:strRef>
          </c:tx>
          <c:spPr>
            <a:solidFill>
              <a:srgbClr val="A5A5A5"/>
            </a:solidFill>
          </c:spPr>
          <c:invertIfNegative val="1"/>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inflacija!$F$3:$F$82</c:f>
              <c:numCache>
                <c:formatCode>_-* #,##0.0\ _k_n_-;\-* #,##0.0\ _k_n_-;_-* "-"??\ _k_n_-;_-@</c:formatCode>
                <c:ptCount val="80"/>
                <c:pt idx="0">
                  <c:v>0.88571488722695202</c:v>
                </c:pt>
                <c:pt idx="1">
                  <c:v>0.99951859965371004</c:v>
                </c:pt>
                <c:pt idx="2">
                  <c:v>1.4542121268058401</c:v>
                </c:pt>
                <c:pt idx="3">
                  <c:v>1.9284674439827201</c:v>
                </c:pt>
                <c:pt idx="4">
                  <c:v>2.55823368152936</c:v>
                </c:pt>
                <c:pt idx="5">
                  <c:v>2.4964975466587802</c:v>
                </c:pt>
                <c:pt idx="6">
                  <c:v>2.0391786412810902</c:v>
                </c:pt>
                <c:pt idx="7">
                  <c:v>1.1636790873073399</c:v>
                </c:pt>
                <c:pt idx="8">
                  <c:v>0.197972373646425</c:v>
                </c:pt>
                <c:pt idx="9">
                  <c:v>-0.228106969522098</c:v>
                </c:pt>
                <c:pt idx="10">
                  <c:v>-0.77812260598203797</c:v>
                </c:pt>
                <c:pt idx="11">
                  <c:v>-0.84486904598072599</c:v>
                </c:pt>
                <c:pt idx="12">
                  <c:v>-0.87911209039738603</c:v>
                </c:pt>
                <c:pt idx="13">
                  <c:v>-0.82930288717627698</c:v>
                </c:pt>
                <c:pt idx="14">
                  <c:v>-0.60720808090994105</c:v>
                </c:pt>
                <c:pt idx="15">
                  <c:v>-0.42080919310221598</c:v>
                </c:pt>
                <c:pt idx="16">
                  <c:v>-0.158888996306251</c:v>
                </c:pt>
                <c:pt idx="17">
                  <c:v>-0.19791934497426</c:v>
                </c:pt>
                <c:pt idx="18">
                  <c:v>-0.42305912228714698</c:v>
                </c:pt>
                <c:pt idx="19">
                  <c:v>-0.58781104123641104</c:v>
                </c:pt>
                <c:pt idx="20">
                  <c:v>-0.96441390591542198</c:v>
                </c:pt>
                <c:pt idx="21">
                  <c:v>-1.26392680235288</c:v>
                </c:pt>
                <c:pt idx="22">
                  <c:v>-1.19389915514078</c:v>
                </c:pt>
                <c:pt idx="23">
                  <c:v>-1.3507943188358</c:v>
                </c:pt>
                <c:pt idx="24">
                  <c:v>-1.9866257803387</c:v>
                </c:pt>
                <c:pt idx="25">
                  <c:v>-2.4947660084610201</c:v>
                </c:pt>
                <c:pt idx="26">
                  <c:v>-2.8120545478340899</c:v>
                </c:pt>
                <c:pt idx="27">
                  <c:v>-3.2887756136833199</c:v>
                </c:pt>
                <c:pt idx="28">
                  <c:v>-3.8568439568069999</c:v>
                </c:pt>
                <c:pt idx="29">
                  <c:v>-3.8803790126191702</c:v>
                </c:pt>
                <c:pt idx="30">
                  <c:v>-3.93360492860235</c:v>
                </c:pt>
                <c:pt idx="31">
                  <c:v>-3.9920085835817098</c:v>
                </c:pt>
                <c:pt idx="32">
                  <c:v>-3.0092986537059101</c:v>
                </c:pt>
                <c:pt idx="33">
                  <c:v>-2.0709503294624101</c:v>
                </c:pt>
                <c:pt idx="34">
                  <c:v>-1.2627007338638101</c:v>
                </c:pt>
                <c:pt idx="35">
                  <c:v>-0.69767034249272597</c:v>
                </c:pt>
                <c:pt idx="36">
                  <c:v>8.8295169154431905E-2</c:v>
                </c:pt>
                <c:pt idx="37">
                  <c:v>0.55776214348708897</c:v>
                </c:pt>
                <c:pt idx="38">
                  <c:v>0.92596664290096997</c:v>
                </c:pt>
                <c:pt idx="39">
                  <c:v>1.15633242387073</c:v>
                </c:pt>
                <c:pt idx="40">
                  <c:v>0.91396571944666205</c:v>
                </c:pt>
                <c:pt idx="41">
                  <c:v>1.0421656241741499</c:v>
                </c:pt>
                <c:pt idx="42">
                  <c:v>1.0010708839029301</c:v>
                </c:pt>
                <c:pt idx="43">
                  <c:v>1.05763167810818</c:v>
                </c:pt>
                <c:pt idx="44">
                  <c:v>1.5290072061034501</c:v>
                </c:pt>
                <c:pt idx="45">
                  <c:v>1.80234070472</c:v>
                </c:pt>
                <c:pt idx="46">
                  <c:v>2.8061316720477301</c:v>
                </c:pt>
                <c:pt idx="47">
                  <c:v>3.5293614309867798</c:v>
                </c:pt>
                <c:pt idx="48">
                  <c:v>3.5764667724815302</c:v>
                </c:pt>
                <c:pt idx="49">
                  <c:v>3.7581506432262501</c:v>
                </c:pt>
                <c:pt idx="50">
                  <c:v>4.1185832354644001</c:v>
                </c:pt>
                <c:pt idx="51">
                  <c:v>4.4713031781670702</c:v>
                </c:pt>
                <c:pt idx="52">
                  <c:v>4.7490094834812604</c:v>
                </c:pt>
                <c:pt idx="53">
                  <c:v>3.9326786941559302</c:v>
                </c:pt>
                <c:pt idx="54">
                  <c:v>3.2598178937229201</c:v>
                </c:pt>
                <c:pt idx="55">
                  <c:v>2.9305365612408298</c:v>
                </c:pt>
                <c:pt idx="56">
                  <c:v>2.3539206494237899</c:v>
                </c:pt>
                <c:pt idx="57">
                  <c:v>1.98291268812146</c:v>
                </c:pt>
                <c:pt idx="58">
                  <c:v>1.7780585622610701</c:v>
                </c:pt>
                <c:pt idx="59">
                  <c:v>1.5206834000861</c:v>
                </c:pt>
                <c:pt idx="60">
                  <c:v>0.67756886737604805</c:v>
                </c:pt>
                <c:pt idx="61">
                  <c:v>0.23088177814524899</c:v>
                </c:pt>
                <c:pt idx="62">
                  <c:v>-0.33811582911239202</c:v>
                </c:pt>
                <c:pt idx="63">
                  <c:v>-0.678939983785672</c:v>
                </c:pt>
                <c:pt idx="64">
                  <c:v>-1.1869515852733701</c:v>
                </c:pt>
                <c:pt idx="65">
                  <c:v>-1.81538062083096</c:v>
                </c:pt>
                <c:pt idx="66">
                  <c:v>-2.0091566401390701</c:v>
                </c:pt>
                <c:pt idx="67">
                  <c:v>-2.5427254590823201</c:v>
                </c:pt>
                <c:pt idx="68">
                  <c:v>-2.9201148046569498</c:v>
                </c:pt>
                <c:pt idx="69">
                  <c:v>-2.8585456973767598</c:v>
                </c:pt>
                <c:pt idx="70">
                  <c:v>-3.4152319024244702</c:v>
                </c:pt>
                <c:pt idx="71">
                  <c:v>-3.7966706331076701</c:v>
                </c:pt>
                <c:pt idx="72">
                  <c:v>-3.8057337113737102</c:v>
                </c:pt>
                <c:pt idx="73">
                  <c:v>-3.50099503689755</c:v>
                </c:pt>
                <c:pt idx="74">
                  <c:v>-3.61194035408657</c:v>
                </c:pt>
                <c:pt idx="75">
                  <c:v>-3.8232365006773898</c:v>
                </c:pt>
                <c:pt idx="76">
                  <c:v>-2.4478506602775001</c:v>
                </c:pt>
                <c:pt idx="77">
                  <c:v>2.0779321032673201</c:v>
                </c:pt>
                <c:pt idx="78">
                  <c:v>5.1905843763379904</c:v>
                </c:pt>
                <c:pt idx="79">
                  <c:v>6.0229168967197202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5F38-457C-B001-E4D548B656C5}"/>
            </c:ext>
          </c:extLst>
        </c:ser>
        <c:dLbls>
          <c:showLegendKey val="0"/>
          <c:showVal val="0"/>
          <c:showCatName val="0"/>
          <c:showSerName val="0"/>
          <c:showPercent val="0"/>
          <c:showBubbleSize val="0"/>
        </c:dLbls>
        <c:gapWidth val="150"/>
        <c:axId val="110254893"/>
        <c:axId val="34639704"/>
      </c:barChart>
      <c:lineChart>
        <c:grouping val="standard"/>
        <c:varyColors val="1"/>
        <c:ser>
          <c:idx val="1"/>
          <c:order val="1"/>
          <c:tx>
            <c:strRef>
              <c:f>inflacija!$E$2</c:f>
              <c:strCache>
                <c:ptCount val="1"/>
                <c:pt idx="0">
                  <c:v>unemp_s1</c:v>
                </c:pt>
              </c:strCache>
            </c:strRef>
          </c:tx>
          <c:spPr>
            <a:ln w="28575" cmpd="sng">
              <a:solidFill>
                <a:schemeClr val="accent2"/>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inflacija!$E$3:$E$82</c:f>
              <c:numCache>
                <c:formatCode>0.0</c:formatCode>
                <c:ptCount val="80"/>
                <c:pt idx="0">
                  <c:v>21.9192374908319</c:v>
                </c:pt>
                <c:pt idx="1">
                  <c:v>21.853602628401099</c:v>
                </c:pt>
                <c:pt idx="2">
                  <c:v>22.1288930092913</c:v>
                </c:pt>
                <c:pt idx="3">
                  <c:v>22.423856018141102</c:v>
                </c:pt>
                <c:pt idx="4">
                  <c:v>22.8745743631201</c:v>
                </c:pt>
                <c:pt idx="5">
                  <c:v>22.634245467963801</c:v>
                </c:pt>
                <c:pt idx="6">
                  <c:v>21.999101980451801</c:v>
                </c:pt>
                <c:pt idx="7">
                  <c:v>20.946958928266501</c:v>
                </c:pt>
                <c:pt idx="8">
                  <c:v>19.806284273233899</c:v>
                </c:pt>
                <c:pt idx="9">
                  <c:v>19.207453565613999</c:v>
                </c:pt>
                <c:pt idx="10">
                  <c:v>18.487452080598601</c:v>
                </c:pt>
                <c:pt idx="11">
                  <c:v>18.254025122637099</c:v>
                </c:pt>
                <c:pt idx="12">
                  <c:v>18.056915580643</c:v>
                </c:pt>
                <c:pt idx="13">
                  <c:v>17.948147201702501</c:v>
                </c:pt>
                <c:pt idx="14">
                  <c:v>18.016393071770199</c:v>
                </c:pt>
                <c:pt idx="15">
                  <c:v>18.0540782277738</c:v>
                </c:pt>
                <c:pt idx="16">
                  <c:v>18.172802167268401</c:v>
                </c:pt>
                <c:pt idx="17">
                  <c:v>17.9964584735425</c:v>
                </c:pt>
                <c:pt idx="18">
                  <c:v>17.640247345595998</c:v>
                </c:pt>
                <c:pt idx="19">
                  <c:v>17.351017235844001</c:v>
                </c:pt>
                <c:pt idx="20">
                  <c:v>16.8568635832358</c:v>
                </c:pt>
                <c:pt idx="21">
                  <c:v>16.4470380323427</c:v>
                </c:pt>
                <c:pt idx="22">
                  <c:v>16.4142633126169</c:v>
                </c:pt>
                <c:pt idx="23">
                  <c:v>16.1622976664741</c:v>
                </c:pt>
                <c:pt idx="24">
                  <c:v>15.4393014480191</c:v>
                </c:pt>
                <c:pt idx="25">
                  <c:v>14.852021997673701</c:v>
                </c:pt>
                <c:pt idx="26">
                  <c:v>14.463660115008</c:v>
                </c:pt>
                <c:pt idx="27">
                  <c:v>13.9238721383584</c:v>
                </c:pt>
                <c:pt idx="28">
                  <c:v>13.300571388306601</c:v>
                </c:pt>
                <c:pt idx="29">
                  <c:v>13.2293349497932</c:v>
                </c:pt>
                <c:pt idx="30">
                  <c:v>13.1354809219327</c:v>
                </c:pt>
                <c:pt idx="31">
                  <c:v>13.0429094573364</c:v>
                </c:pt>
                <c:pt idx="32">
                  <c:v>13.997141567094801</c:v>
                </c:pt>
                <c:pt idx="33">
                  <c:v>14.9117720676161</c:v>
                </c:pt>
                <c:pt idx="34">
                  <c:v>15.7000134708374</c:v>
                </c:pt>
                <c:pt idx="35">
                  <c:v>16.2476120981128</c:v>
                </c:pt>
                <c:pt idx="36">
                  <c:v>17.017538562852799</c:v>
                </c:pt>
                <c:pt idx="37">
                  <c:v>17.471147589560498</c:v>
                </c:pt>
                <c:pt idx="38">
                  <c:v>17.822467154531701</c:v>
                </c:pt>
                <c:pt idx="39">
                  <c:v>18.033735238627202</c:v>
                </c:pt>
                <c:pt idx="40">
                  <c:v>17.768909337948799</c:v>
                </c:pt>
                <c:pt idx="41">
                  <c:v>17.870186063390602</c:v>
                </c:pt>
                <c:pt idx="42">
                  <c:v>17.796638235779799</c:v>
                </c:pt>
                <c:pt idx="43">
                  <c:v>17.814191796193999</c:v>
                </c:pt>
                <c:pt idx="44">
                  <c:v>18.2390217483842</c:v>
                </c:pt>
                <c:pt idx="45">
                  <c:v>18.457329438886799</c:v>
                </c:pt>
                <c:pt idx="46">
                  <c:v>19.396733635784798</c:v>
                </c:pt>
                <c:pt idx="47">
                  <c:v>20.0454070255993</c:v>
                </c:pt>
                <c:pt idx="48">
                  <c:v>20.0070900081632</c:v>
                </c:pt>
                <c:pt idx="49">
                  <c:v>20.091930313516102</c:v>
                </c:pt>
                <c:pt idx="50">
                  <c:v>20.343685975917701</c:v>
                </c:pt>
                <c:pt idx="51">
                  <c:v>20.5756337923813</c:v>
                </c:pt>
                <c:pt idx="52">
                  <c:v>20.7203756864252</c:v>
                </c:pt>
                <c:pt idx="53">
                  <c:v>19.758969964296899</c:v>
                </c:pt>
                <c:pt idx="54">
                  <c:v>18.929195433406399</c:v>
                </c:pt>
                <c:pt idx="55">
                  <c:v>18.431590603838</c:v>
                </c:pt>
                <c:pt idx="56">
                  <c:v>17.6758008520471</c:v>
                </c:pt>
                <c:pt idx="57">
                  <c:v>17.115445353087399</c:v>
                </c:pt>
                <c:pt idx="58">
                  <c:v>16.711840793915901</c:v>
                </c:pt>
                <c:pt idx="59">
                  <c:v>16.247162421313501</c:v>
                </c:pt>
                <c:pt idx="60">
                  <c:v>15.1891131419394</c:v>
                </c:pt>
                <c:pt idx="61">
                  <c:v>14.520841838024101</c:v>
                </c:pt>
                <c:pt idx="62">
                  <c:v>13.724619719032001</c:v>
                </c:pt>
                <c:pt idx="63">
                  <c:v>13.151949161815899</c:v>
                </c:pt>
                <c:pt idx="64">
                  <c:v>12.4084741485858</c:v>
                </c:pt>
                <c:pt idx="65">
                  <c:v>11.541942416095299</c:v>
                </c:pt>
                <c:pt idx="66">
                  <c:v>11.108354660609599</c:v>
                </c:pt>
                <c:pt idx="67">
                  <c:v>10.334122696964799</c:v>
                </c:pt>
                <c:pt idx="68">
                  <c:v>9.7159960626203006</c:v>
                </c:pt>
                <c:pt idx="69">
                  <c:v>9.5374292924991302</c:v>
                </c:pt>
                <c:pt idx="70">
                  <c:v>8.7417673722633804</c:v>
                </c:pt>
                <c:pt idx="71">
                  <c:v>8.1229574976223802</c:v>
                </c:pt>
                <c:pt idx="72">
                  <c:v>7.8784356463696303</c:v>
                </c:pt>
                <c:pt idx="73">
                  <c:v>7.9497838517455701</c:v>
                </c:pt>
                <c:pt idx="74">
                  <c:v>7.6075200729098897</c:v>
                </c:pt>
                <c:pt idx="75">
                  <c:v>7.16684113589156</c:v>
                </c:pt>
                <c:pt idx="76">
                  <c:v>7.6890692052471978</c:v>
                </c:pt>
                <c:pt idx="77" formatCode="_-* #,##0.0\ _k_n_-;\-* #,##0.0\ _k_n_-;_-* &quot;-&quot;??\ _k_n_-;_-@">
                  <c:v>9.5120651020947573</c:v>
                </c:pt>
                <c:pt idx="78" formatCode="_-* #,##0.0\ _k_n_-;\-* #,##0.0\ _k_n_-;_-* &quot;-&quot;??\ _k_n_-;_-@">
                  <c:v>13.642446913921757</c:v>
                </c:pt>
                <c:pt idx="79" formatCode="_-* #,##0.0\ _k_n_-;\-* #,##0.0\ _k_n_-;_-* &quot;-&quot;??\ _k_n_-;_-@">
                  <c:v>14.217152464071326</c:v>
                </c:pt>
              </c:numCache>
            </c:numRef>
          </c:val>
          <c:smooth val="0"/>
          <c:extLst>
            <c:ext xmlns:c16="http://schemas.microsoft.com/office/drawing/2014/chart" uri="{C3380CC4-5D6E-409C-BE32-E72D297353CC}">
              <c16:uniqueId val="{00000001-5F38-457C-B001-E4D548B656C5}"/>
            </c:ext>
          </c:extLst>
        </c:ser>
        <c:ser>
          <c:idx val="2"/>
          <c:order val="2"/>
          <c:tx>
            <c:strRef>
              <c:f>inflacija!$M$2</c:f>
              <c:strCache>
                <c:ptCount val="1"/>
                <c:pt idx="0">
                  <c:v>unemp_trend</c:v>
                </c:pt>
              </c:strCache>
            </c:strRef>
          </c:tx>
          <c:spPr>
            <a:ln w="28575" cmpd="sng">
              <a:solidFill>
                <a:schemeClr val="accent3"/>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inflacija!$M$3:$M$82</c:f>
              <c:numCache>
                <c:formatCode>_-* #,##0.00\ _k_n_-;\-* #,##0.00\ _k_n_-;_-* "-"??\ _k_n_-;_-@</c:formatCode>
                <c:ptCount val="80"/>
                <c:pt idx="0">
                  <c:v>21.033522603604947</c:v>
                </c:pt>
                <c:pt idx="1">
                  <c:v>20.854084028747387</c:v>
                </c:pt>
                <c:pt idx="2">
                  <c:v>20.674680882485461</c:v>
                </c:pt>
                <c:pt idx="3">
                  <c:v>20.495388574158383</c:v>
                </c:pt>
                <c:pt idx="4">
                  <c:v>20.316340681590741</c:v>
                </c:pt>
                <c:pt idx="5">
                  <c:v>20.137747921305021</c:v>
                </c:pt>
                <c:pt idx="6">
                  <c:v>19.959923339170711</c:v>
                </c:pt>
                <c:pt idx="7">
                  <c:v>19.78327984095916</c:v>
                </c:pt>
                <c:pt idx="8">
                  <c:v>19.608311899587473</c:v>
                </c:pt>
                <c:pt idx="9">
                  <c:v>19.435560535136098</c:v>
                </c:pt>
                <c:pt idx="10">
                  <c:v>19.265574686580639</c:v>
                </c:pt>
                <c:pt idx="11">
                  <c:v>19.098894168617825</c:v>
                </c:pt>
                <c:pt idx="12">
                  <c:v>18.936027671040385</c:v>
                </c:pt>
                <c:pt idx="13">
                  <c:v>18.777450088878776</c:v>
                </c:pt>
                <c:pt idx="14">
                  <c:v>18.623601152680141</c:v>
                </c:pt>
                <c:pt idx="15">
                  <c:v>18.474887420876016</c:v>
                </c:pt>
                <c:pt idx="16">
                  <c:v>18.331691163574654</c:v>
                </c:pt>
                <c:pt idx="17">
                  <c:v>18.19437781851676</c:v>
                </c:pt>
                <c:pt idx="18">
                  <c:v>18.063306467883145</c:v>
                </c:pt>
                <c:pt idx="19">
                  <c:v>17.938828277080411</c:v>
                </c:pt>
                <c:pt idx="20">
                  <c:v>17.821277489151221</c:v>
                </c:pt>
                <c:pt idx="21">
                  <c:v>17.710964834695581</c:v>
                </c:pt>
                <c:pt idx="22">
                  <c:v>17.60816246775768</c:v>
                </c:pt>
                <c:pt idx="23">
                  <c:v>17.513091985309899</c:v>
                </c:pt>
                <c:pt idx="24">
                  <c:v>17.4259272283578</c:v>
                </c:pt>
                <c:pt idx="25">
                  <c:v>17.346788006134719</c:v>
                </c:pt>
                <c:pt idx="26">
                  <c:v>17.275714662842091</c:v>
                </c:pt>
                <c:pt idx="27">
                  <c:v>17.212647752041718</c:v>
                </c:pt>
                <c:pt idx="28">
                  <c:v>17.157415345113602</c:v>
                </c:pt>
                <c:pt idx="29">
                  <c:v>17.109713962412371</c:v>
                </c:pt>
                <c:pt idx="30">
                  <c:v>17.06908585053505</c:v>
                </c:pt>
                <c:pt idx="31">
                  <c:v>17.034918040918111</c:v>
                </c:pt>
                <c:pt idx="32">
                  <c:v>17.006440220800712</c:v>
                </c:pt>
                <c:pt idx="33">
                  <c:v>16.982722397078511</c:v>
                </c:pt>
                <c:pt idx="34">
                  <c:v>16.962714204701211</c:v>
                </c:pt>
                <c:pt idx="35">
                  <c:v>16.945282440605524</c:v>
                </c:pt>
                <c:pt idx="36">
                  <c:v>16.929243393698368</c:v>
                </c:pt>
                <c:pt idx="37">
                  <c:v>16.913385446073409</c:v>
                </c:pt>
                <c:pt idx="38">
                  <c:v>16.89650051163073</c:v>
                </c:pt>
                <c:pt idx="39">
                  <c:v>16.877402814756472</c:v>
                </c:pt>
                <c:pt idx="40">
                  <c:v>16.854943618502137</c:v>
                </c:pt>
                <c:pt idx="41">
                  <c:v>16.828020439216452</c:v>
                </c:pt>
                <c:pt idx="42">
                  <c:v>16.795567351876869</c:v>
                </c:pt>
                <c:pt idx="43">
                  <c:v>16.756560118085819</c:v>
                </c:pt>
                <c:pt idx="44">
                  <c:v>16.710014542280749</c:v>
                </c:pt>
                <c:pt idx="45">
                  <c:v>16.6549887341668</c:v>
                </c:pt>
                <c:pt idx="46">
                  <c:v>16.590601963737068</c:v>
                </c:pt>
                <c:pt idx="47">
                  <c:v>16.516045594612521</c:v>
                </c:pt>
                <c:pt idx="48">
                  <c:v>16.430623235681669</c:v>
                </c:pt>
                <c:pt idx="49">
                  <c:v>16.33377967028985</c:v>
                </c:pt>
                <c:pt idx="50">
                  <c:v>16.225102740453302</c:v>
                </c:pt>
                <c:pt idx="51">
                  <c:v>16.104330614214231</c:v>
                </c:pt>
                <c:pt idx="52">
                  <c:v>15.97136620294394</c:v>
                </c:pt>
                <c:pt idx="53">
                  <c:v>15.826291270140969</c:v>
                </c:pt>
                <c:pt idx="54">
                  <c:v>15.669377539683479</c:v>
                </c:pt>
                <c:pt idx="55">
                  <c:v>15.50105404259717</c:v>
                </c:pt>
                <c:pt idx="56">
                  <c:v>15.32188020262331</c:v>
                </c:pt>
                <c:pt idx="57">
                  <c:v>15.13253266496594</c:v>
                </c:pt>
                <c:pt idx="58">
                  <c:v>14.933782231654831</c:v>
                </c:pt>
                <c:pt idx="59">
                  <c:v>14.726479021227401</c:v>
                </c:pt>
                <c:pt idx="60">
                  <c:v>14.511544274563352</c:v>
                </c:pt>
                <c:pt idx="61">
                  <c:v>14.289960059878851</c:v>
                </c:pt>
                <c:pt idx="62">
                  <c:v>14.062735548144392</c:v>
                </c:pt>
                <c:pt idx="63">
                  <c:v>13.830889145601571</c:v>
                </c:pt>
                <c:pt idx="64">
                  <c:v>13.59542573385917</c:v>
                </c:pt>
                <c:pt idx="65">
                  <c:v>13.357323036926259</c:v>
                </c:pt>
                <c:pt idx="66">
                  <c:v>13.117511300748669</c:v>
                </c:pt>
                <c:pt idx="67">
                  <c:v>12.876848156047119</c:v>
                </c:pt>
                <c:pt idx="68">
                  <c:v>12.63611086727725</c:v>
                </c:pt>
                <c:pt idx="69">
                  <c:v>12.39597498987589</c:v>
                </c:pt>
                <c:pt idx="70">
                  <c:v>12.15699927468785</c:v>
                </c:pt>
                <c:pt idx="71">
                  <c:v>11.91962813073005</c:v>
                </c:pt>
                <c:pt idx="72">
                  <c:v>11.68416935774334</c:v>
                </c:pt>
                <c:pt idx="73">
                  <c:v>11.45077888864312</c:v>
                </c:pt>
                <c:pt idx="74">
                  <c:v>11.219460426996459</c:v>
                </c:pt>
                <c:pt idx="75">
                  <c:v>10.99007763656895</c:v>
                </c:pt>
                <c:pt idx="76">
                  <c:v>10.136919865524698</c:v>
                </c:pt>
                <c:pt idx="77">
                  <c:v>7.4341329988274367</c:v>
                </c:pt>
                <c:pt idx="78">
                  <c:v>8.4518625375837679</c:v>
                </c:pt>
                <c:pt idx="79">
                  <c:v>8.1942355673516047</c:v>
                </c:pt>
              </c:numCache>
            </c:numRef>
          </c:val>
          <c:smooth val="0"/>
          <c:extLst>
            <c:ext xmlns:c16="http://schemas.microsoft.com/office/drawing/2014/chart" uri="{C3380CC4-5D6E-409C-BE32-E72D297353CC}">
              <c16:uniqueId val="{00000002-5F38-457C-B001-E4D548B656C5}"/>
            </c:ext>
          </c:extLst>
        </c:ser>
        <c:dLbls>
          <c:showLegendKey val="0"/>
          <c:showVal val="0"/>
          <c:showCatName val="0"/>
          <c:showSerName val="0"/>
          <c:showPercent val="0"/>
          <c:showBubbleSize val="0"/>
        </c:dLbls>
        <c:marker val="1"/>
        <c:smooth val="0"/>
        <c:axId val="110254893"/>
        <c:axId val="34639704"/>
      </c:lineChart>
      <c:dateAx>
        <c:axId val="110254893"/>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34639704"/>
        <c:crosses val="autoZero"/>
        <c:auto val="1"/>
        <c:lblOffset val="100"/>
        <c:baseTimeUnit val="months"/>
      </c:dateAx>
      <c:valAx>
        <c:axId val="346397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_-* #,##0.0\ _k_n_-;\-* #,##0.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10254893"/>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8.5582238582405309E-2"/>
          <c:y val="0.14904740259920232"/>
          <c:w val="0.85606459413370173"/>
          <c:h val="0.70167134142454468"/>
        </c:manualLayout>
      </c:layout>
      <c:lineChart>
        <c:grouping val="standard"/>
        <c:varyColors val="1"/>
        <c:ser>
          <c:idx val="0"/>
          <c:order val="0"/>
          <c:tx>
            <c:strRef>
              <c:f>inflacija!$C$2</c:f>
              <c:strCache>
                <c:ptCount val="1"/>
                <c:pt idx="0">
                  <c:v>infl_core_s1</c:v>
                </c:pt>
              </c:strCache>
            </c:strRef>
          </c:tx>
          <c:spPr>
            <a:ln w="28575" cmpd="sng">
              <a:solidFill>
                <a:schemeClr val="accent1"/>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inflacija!$C$3:$C$82</c:f>
              <c:numCache>
                <c:formatCode>#,##0.0</c:formatCode>
                <c:ptCount val="80"/>
                <c:pt idx="0">
                  <c:v>0.72838374477175449</c:v>
                </c:pt>
                <c:pt idx="1">
                  <c:v>4.2441317243061105</c:v>
                </c:pt>
                <c:pt idx="2">
                  <c:v>0.86364975597614801</c:v>
                </c:pt>
                <c:pt idx="3">
                  <c:v>-0.90744918932076368</c:v>
                </c:pt>
                <c:pt idx="4">
                  <c:v>2.1413879216594767</c:v>
                </c:pt>
                <c:pt idx="5">
                  <c:v>-0.21287237711273832</c:v>
                </c:pt>
                <c:pt idx="6">
                  <c:v>1.156046299122182</c:v>
                </c:pt>
                <c:pt idx="7">
                  <c:v>1.6039344756552776</c:v>
                </c:pt>
                <c:pt idx="8">
                  <c:v>-0.35433848122886635</c:v>
                </c:pt>
                <c:pt idx="9">
                  <c:v>0.60645321693826304</c:v>
                </c:pt>
                <c:pt idx="10">
                  <c:v>0.86986316474100267</c:v>
                </c:pt>
                <c:pt idx="11">
                  <c:v>3.6318572244394165</c:v>
                </c:pt>
                <c:pt idx="12">
                  <c:v>0.77824286799264009</c:v>
                </c:pt>
                <c:pt idx="13">
                  <c:v>2.1508983421012262</c:v>
                </c:pt>
                <c:pt idx="14">
                  <c:v>2.9011161340753988</c:v>
                </c:pt>
                <c:pt idx="15">
                  <c:v>3.4722906281299037</c:v>
                </c:pt>
                <c:pt idx="16">
                  <c:v>4.088831127809156</c:v>
                </c:pt>
                <c:pt idx="17">
                  <c:v>3.3768953693657178</c:v>
                </c:pt>
                <c:pt idx="18">
                  <c:v>1.208431884148875</c:v>
                </c:pt>
                <c:pt idx="19">
                  <c:v>3.596615806320913</c:v>
                </c:pt>
                <c:pt idx="20">
                  <c:v>2.2296608898638048</c:v>
                </c:pt>
                <c:pt idx="21">
                  <c:v>3.3530570743690813</c:v>
                </c:pt>
                <c:pt idx="22">
                  <c:v>1.7338336649261876</c:v>
                </c:pt>
                <c:pt idx="23">
                  <c:v>2.1005891101427476</c:v>
                </c:pt>
                <c:pt idx="24">
                  <c:v>2.8666010567858224</c:v>
                </c:pt>
                <c:pt idx="25">
                  <c:v>2.474213222709376</c:v>
                </c:pt>
                <c:pt idx="26">
                  <c:v>4.5226202772611801</c:v>
                </c:pt>
                <c:pt idx="27">
                  <c:v>10.941940492810541</c:v>
                </c:pt>
                <c:pt idx="28">
                  <c:v>2.878604379377947</c:v>
                </c:pt>
                <c:pt idx="29">
                  <c:v>7.7714749925014148</c:v>
                </c:pt>
                <c:pt idx="30">
                  <c:v>4.0240242878125665</c:v>
                </c:pt>
                <c:pt idx="31">
                  <c:v>2.5090413938206435</c:v>
                </c:pt>
                <c:pt idx="32">
                  <c:v>2.73758766693597</c:v>
                </c:pt>
                <c:pt idx="33">
                  <c:v>4.2832132527948152</c:v>
                </c:pt>
                <c:pt idx="34">
                  <c:v>-3.3918293427494084</c:v>
                </c:pt>
                <c:pt idx="35">
                  <c:v>-2.2382822930989144</c:v>
                </c:pt>
                <c:pt idx="36">
                  <c:v>-1.5037280779656603</c:v>
                </c:pt>
                <c:pt idx="37">
                  <c:v>0.32408337409062238</c:v>
                </c:pt>
                <c:pt idx="38">
                  <c:v>1.0963558276607221</c:v>
                </c:pt>
                <c:pt idx="39">
                  <c:v>0.4038901724113142</c:v>
                </c:pt>
                <c:pt idx="40">
                  <c:v>4.9569385044027969</c:v>
                </c:pt>
                <c:pt idx="41">
                  <c:v>0.83477324228722338</c:v>
                </c:pt>
                <c:pt idx="42">
                  <c:v>1.6324238230526866</c:v>
                </c:pt>
                <c:pt idx="43">
                  <c:v>4.2655174204735191</c:v>
                </c:pt>
                <c:pt idx="44">
                  <c:v>-0.37843314854444365</c:v>
                </c:pt>
                <c:pt idx="45">
                  <c:v>2.626582709042613</c:v>
                </c:pt>
                <c:pt idx="46">
                  <c:v>1.1286795153737206</c:v>
                </c:pt>
                <c:pt idx="47">
                  <c:v>4.5908685735620791</c:v>
                </c:pt>
                <c:pt idx="48">
                  <c:v>0.22897354780260226</c:v>
                </c:pt>
                <c:pt idx="49">
                  <c:v>2.4050099096386335</c:v>
                </c:pt>
                <c:pt idx="50">
                  <c:v>1.1117482704347426</c:v>
                </c:pt>
                <c:pt idx="51">
                  <c:v>-1.6992614916387705</c:v>
                </c:pt>
                <c:pt idx="52">
                  <c:v>-0.64884954643684711</c:v>
                </c:pt>
                <c:pt idx="53">
                  <c:v>-1.8556913421762244</c:v>
                </c:pt>
                <c:pt idx="54">
                  <c:v>1.0715671104210234</c:v>
                </c:pt>
                <c:pt idx="55">
                  <c:v>-0.21922774717144655</c:v>
                </c:pt>
                <c:pt idx="56">
                  <c:v>1.3835671653238624</c:v>
                </c:pt>
                <c:pt idx="57">
                  <c:v>0.44183647898541345</c:v>
                </c:pt>
                <c:pt idx="58">
                  <c:v>-0.93381350659115236</c:v>
                </c:pt>
                <c:pt idx="59">
                  <c:v>-1.1066789866219562</c:v>
                </c:pt>
                <c:pt idx="60">
                  <c:v>-0.63080242263882091</c:v>
                </c:pt>
                <c:pt idx="61">
                  <c:v>-0.93777294824497481</c:v>
                </c:pt>
                <c:pt idx="62">
                  <c:v>2.0868983635325078</c:v>
                </c:pt>
                <c:pt idx="63">
                  <c:v>1.3900718446254512</c:v>
                </c:pt>
                <c:pt idx="64">
                  <c:v>3.0730172724138249</c:v>
                </c:pt>
                <c:pt idx="65">
                  <c:v>0.71131578216563351</c:v>
                </c:pt>
                <c:pt idx="66">
                  <c:v>0.74244028976717669</c:v>
                </c:pt>
                <c:pt idx="67">
                  <c:v>0.91691067229475731</c:v>
                </c:pt>
                <c:pt idx="68">
                  <c:v>0.42257626033621598</c:v>
                </c:pt>
                <c:pt idx="69">
                  <c:v>0.66626718722795353</c:v>
                </c:pt>
                <c:pt idx="70">
                  <c:v>-0.4767040832646452</c:v>
                </c:pt>
                <c:pt idx="71">
                  <c:v>3.2073553268536559</c:v>
                </c:pt>
                <c:pt idx="72">
                  <c:v>0.21472476375630212</c:v>
                </c:pt>
                <c:pt idx="73">
                  <c:v>1.3795708415246688</c:v>
                </c:pt>
                <c:pt idx="74">
                  <c:v>1.8698924031244513</c:v>
                </c:pt>
                <c:pt idx="75">
                  <c:v>1.1347260556296757</c:v>
                </c:pt>
                <c:pt idx="76">
                  <c:v>1.1227266108534639</c:v>
                </c:pt>
                <c:pt idx="77" formatCode="_-* #,##0.0\ _k_n_-;\-* #,##0.0\ _k_n_-;_-* &quot;-&quot;??\ _k_n_-;_-@">
                  <c:v>0.3966732244043929</c:v>
                </c:pt>
                <c:pt idx="78" formatCode="_-* #,##0.0\ _k_n_-;\-* #,##0.0\ _k_n_-;_-* &quot;-&quot;??\ _k_n_-;_-@">
                  <c:v>-0.26620144449791527</c:v>
                </c:pt>
                <c:pt idx="79" formatCode="_-* #,##0.0\ _k_n_-;\-* #,##0.0\ _k_n_-;_-* &quot;-&quot;??\ _k_n_-;_-@">
                  <c:v>-0.47105108787512306</c:v>
                </c:pt>
              </c:numCache>
            </c:numRef>
          </c:val>
          <c:smooth val="0"/>
          <c:extLst>
            <c:ext xmlns:c16="http://schemas.microsoft.com/office/drawing/2014/chart" uri="{C3380CC4-5D6E-409C-BE32-E72D297353CC}">
              <c16:uniqueId val="{00000000-4FB4-4A41-BBC5-33EAE52A2507}"/>
            </c:ext>
          </c:extLst>
        </c:ser>
        <c:ser>
          <c:idx val="1"/>
          <c:order val="1"/>
          <c:tx>
            <c:strRef>
              <c:f>inflacija!$G$2</c:f>
              <c:strCache>
                <c:ptCount val="1"/>
                <c:pt idx="0">
                  <c:v>infl_core_s2</c:v>
                </c:pt>
              </c:strCache>
            </c:strRef>
          </c:tx>
          <c:spPr>
            <a:ln w="28575" cmpd="sng">
              <a:solidFill>
                <a:schemeClr val="accent2"/>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inflacija!$G$3:$G$82</c:f>
              <c:numCache>
                <c:formatCode>#,##0.0</c:formatCode>
                <c:ptCount val="80"/>
                <c:pt idx="0">
                  <c:v>0.72838374477175449</c:v>
                </c:pt>
                <c:pt idx="1">
                  <c:v>4.2441317243061105</c:v>
                </c:pt>
                <c:pt idx="2">
                  <c:v>0.86364975597614801</c:v>
                </c:pt>
                <c:pt idx="3">
                  <c:v>-0.90744918932076368</c:v>
                </c:pt>
                <c:pt idx="4">
                  <c:v>2.1413879216594767</c:v>
                </c:pt>
                <c:pt idx="5">
                  <c:v>-0.21287237711273832</c:v>
                </c:pt>
                <c:pt idx="6">
                  <c:v>1.156046299122182</c:v>
                </c:pt>
                <c:pt idx="7">
                  <c:v>1.6039344756552776</c:v>
                </c:pt>
                <c:pt idx="8">
                  <c:v>-0.35433848122886635</c:v>
                </c:pt>
                <c:pt idx="9">
                  <c:v>0.60645321693826304</c:v>
                </c:pt>
                <c:pt idx="10">
                  <c:v>0.86986316474100267</c:v>
                </c:pt>
                <c:pt idx="11">
                  <c:v>3.6318572244394165</c:v>
                </c:pt>
                <c:pt idx="12">
                  <c:v>0.77824286799264009</c:v>
                </c:pt>
                <c:pt idx="13">
                  <c:v>2.1508983421012262</c:v>
                </c:pt>
                <c:pt idx="14">
                  <c:v>2.9011161340753988</c:v>
                </c:pt>
                <c:pt idx="15">
                  <c:v>3.4722906281299037</c:v>
                </c:pt>
                <c:pt idx="16">
                  <c:v>4.088831127809156</c:v>
                </c:pt>
                <c:pt idx="17">
                  <c:v>3.3768953693657178</c:v>
                </c:pt>
                <c:pt idx="18">
                  <c:v>1.208431884148875</c:v>
                </c:pt>
                <c:pt idx="19">
                  <c:v>3.596615806320913</c:v>
                </c:pt>
                <c:pt idx="20">
                  <c:v>2.2296608898638048</c:v>
                </c:pt>
                <c:pt idx="21">
                  <c:v>3.3530570743690813</c:v>
                </c:pt>
                <c:pt idx="22">
                  <c:v>1.7338336649261876</c:v>
                </c:pt>
                <c:pt idx="23">
                  <c:v>2.1005891101427476</c:v>
                </c:pt>
                <c:pt idx="24">
                  <c:v>2.8666010567858224</c:v>
                </c:pt>
                <c:pt idx="25">
                  <c:v>2.474213222709376</c:v>
                </c:pt>
                <c:pt idx="26">
                  <c:v>4.5226202772611801</c:v>
                </c:pt>
                <c:pt idx="27">
                  <c:v>10.941940492810541</c:v>
                </c:pt>
                <c:pt idx="28">
                  <c:v>2.878604379377947</c:v>
                </c:pt>
                <c:pt idx="29">
                  <c:v>7.7714749925014148</c:v>
                </c:pt>
                <c:pt idx="30">
                  <c:v>4.0240242878125665</c:v>
                </c:pt>
                <c:pt idx="31">
                  <c:v>2.5090413938206435</c:v>
                </c:pt>
                <c:pt idx="32">
                  <c:v>2.73758766693597</c:v>
                </c:pt>
                <c:pt idx="33">
                  <c:v>4.2832132527948152</c:v>
                </c:pt>
                <c:pt idx="34">
                  <c:v>-3.3918293427494084</c:v>
                </c:pt>
                <c:pt idx="35">
                  <c:v>-2.2382822930989144</c:v>
                </c:pt>
                <c:pt idx="36">
                  <c:v>-1.5037280779656603</c:v>
                </c:pt>
                <c:pt idx="37">
                  <c:v>0.32408337409062238</c:v>
                </c:pt>
                <c:pt idx="38">
                  <c:v>1.0963558276607221</c:v>
                </c:pt>
                <c:pt idx="39">
                  <c:v>0.4038901724113142</c:v>
                </c:pt>
                <c:pt idx="40">
                  <c:v>4.9569385044027969</c:v>
                </c:pt>
                <c:pt idx="41">
                  <c:v>0.83477324228722338</c:v>
                </c:pt>
                <c:pt idx="42">
                  <c:v>1.6324238230526866</c:v>
                </c:pt>
                <c:pt idx="43">
                  <c:v>4.2655174204735191</c:v>
                </c:pt>
                <c:pt idx="44">
                  <c:v>-0.37843314854444365</c:v>
                </c:pt>
                <c:pt idx="45">
                  <c:v>2.626582709042613</c:v>
                </c:pt>
                <c:pt idx="46">
                  <c:v>1.1286795153737206</c:v>
                </c:pt>
                <c:pt idx="47">
                  <c:v>4.5908685735620791</c:v>
                </c:pt>
                <c:pt idx="48">
                  <c:v>0.22897354780260226</c:v>
                </c:pt>
                <c:pt idx="49">
                  <c:v>2.4050099096386335</c:v>
                </c:pt>
                <c:pt idx="50">
                  <c:v>1.1117482704347426</c:v>
                </c:pt>
                <c:pt idx="51">
                  <c:v>-1.6992614916387705</c:v>
                </c:pt>
                <c:pt idx="52">
                  <c:v>-0.64884954643684711</c:v>
                </c:pt>
                <c:pt idx="53">
                  <c:v>-1.8556913421762244</c:v>
                </c:pt>
                <c:pt idx="54">
                  <c:v>1.0715671104210234</c:v>
                </c:pt>
                <c:pt idx="55">
                  <c:v>-0.21922774717144655</c:v>
                </c:pt>
                <c:pt idx="56">
                  <c:v>1.3835671653238624</c:v>
                </c:pt>
                <c:pt idx="57">
                  <c:v>0.44183647898541345</c:v>
                </c:pt>
                <c:pt idx="58">
                  <c:v>-0.93381350659115236</c:v>
                </c:pt>
                <c:pt idx="59">
                  <c:v>-1.1066789866219562</c:v>
                </c:pt>
                <c:pt idx="60">
                  <c:v>-0.63080242263882091</c:v>
                </c:pt>
                <c:pt idx="61">
                  <c:v>-0.93777294824497481</c:v>
                </c:pt>
                <c:pt idx="62">
                  <c:v>2.0868983635325078</c:v>
                </c:pt>
                <c:pt idx="63">
                  <c:v>1.3900718446254512</c:v>
                </c:pt>
                <c:pt idx="64">
                  <c:v>3.0730172724138249</c:v>
                </c:pt>
                <c:pt idx="65">
                  <c:v>0.71131578216563351</c:v>
                </c:pt>
                <c:pt idx="66">
                  <c:v>0.74244028976717669</c:v>
                </c:pt>
                <c:pt idx="67">
                  <c:v>0.91691067229475731</c:v>
                </c:pt>
                <c:pt idx="68">
                  <c:v>0.42257626033621598</c:v>
                </c:pt>
                <c:pt idx="69">
                  <c:v>0.66626718722795353</c:v>
                </c:pt>
                <c:pt idx="70">
                  <c:v>-0.4767040832646452</c:v>
                </c:pt>
                <c:pt idx="71">
                  <c:v>3.2073553268536559</c:v>
                </c:pt>
                <c:pt idx="72">
                  <c:v>0.21472476375630212</c:v>
                </c:pt>
                <c:pt idx="73">
                  <c:v>1.3795708415246688</c:v>
                </c:pt>
                <c:pt idx="74">
                  <c:v>1.8698924031244513</c:v>
                </c:pt>
                <c:pt idx="75">
                  <c:v>1.1347260556296757</c:v>
                </c:pt>
                <c:pt idx="76">
                  <c:v>1.1227266108534639</c:v>
                </c:pt>
                <c:pt idx="77" formatCode="_-* #,##0.0\ _k_n_-;\-* #,##0.0\ _k_n_-;_-* &quot;-&quot;??\ _k_n_-;_-@">
                  <c:v>0.35390739570933216</c:v>
                </c:pt>
                <c:pt idx="78" formatCode="_-* #,##0.0\ _k_n_-;\-* #,##0.0\ _k_n_-;_-* &quot;-&quot;??\ _k_n_-;_-@">
                  <c:v>-0.10988959199354609</c:v>
                </c:pt>
                <c:pt idx="79" formatCode="_-* #,##0.0\ _k_n_-;\-* #,##0.0\ _k_n_-;_-* &quot;-&quot;??\ _k_n_-;_-@">
                  <c:v>-0.25839019616758008</c:v>
                </c:pt>
              </c:numCache>
            </c:numRef>
          </c:val>
          <c:smooth val="0"/>
          <c:extLst>
            <c:ext xmlns:c16="http://schemas.microsoft.com/office/drawing/2014/chart" uri="{C3380CC4-5D6E-409C-BE32-E72D297353CC}">
              <c16:uniqueId val="{00000001-4FB4-4A41-BBC5-33EAE52A2507}"/>
            </c:ext>
          </c:extLst>
        </c:ser>
        <c:ser>
          <c:idx val="2"/>
          <c:order val="2"/>
          <c:tx>
            <c:strRef>
              <c:f>inflacija!$J$2</c:f>
              <c:strCache>
                <c:ptCount val="1"/>
                <c:pt idx="0">
                  <c:v>infl_core_s3</c:v>
                </c:pt>
              </c:strCache>
            </c:strRef>
          </c:tx>
          <c:spPr>
            <a:ln w="28575" cmpd="sng">
              <a:solidFill>
                <a:schemeClr val="accent3"/>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inflacija!$J$3:$J$82</c:f>
              <c:numCache>
                <c:formatCode>#,##0.0</c:formatCode>
                <c:ptCount val="80"/>
                <c:pt idx="0">
                  <c:v>0.72838374477175449</c:v>
                </c:pt>
                <c:pt idx="1">
                  <c:v>4.2441317243061105</c:v>
                </c:pt>
                <c:pt idx="2">
                  <c:v>0.86364975597614801</c:v>
                </c:pt>
                <c:pt idx="3">
                  <c:v>-0.90744918932076368</c:v>
                </c:pt>
                <c:pt idx="4">
                  <c:v>2.1413879216594767</c:v>
                </c:pt>
                <c:pt idx="5">
                  <c:v>-0.21287237711273832</c:v>
                </c:pt>
                <c:pt idx="6">
                  <c:v>1.156046299122182</c:v>
                </c:pt>
                <c:pt idx="7">
                  <c:v>1.6039344756552776</c:v>
                </c:pt>
                <c:pt idx="8">
                  <c:v>-0.35433848122886635</c:v>
                </c:pt>
                <c:pt idx="9">
                  <c:v>0.60645321693826304</c:v>
                </c:pt>
                <c:pt idx="10">
                  <c:v>0.86986316474100267</c:v>
                </c:pt>
                <c:pt idx="11">
                  <c:v>3.6318572244394165</c:v>
                </c:pt>
                <c:pt idx="12">
                  <c:v>0.77824286799264009</c:v>
                </c:pt>
                <c:pt idx="13">
                  <c:v>2.1508983421012262</c:v>
                </c:pt>
                <c:pt idx="14">
                  <c:v>2.9011161340753988</c:v>
                </c:pt>
                <c:pt idx="15">
                  <c:v>3.4722906281299037</c:v>
                </c:pt>
                <c:pt idx="16">
                  <c:v>4.088831127809156</c:v>
                </c:pt>
                <c:pt idx="17">
                  <c:v>3.3768953693657178</c:v>
                </c:pt>
                <c:pt idx="18">
                  <c:v>1.208431884148875</c:v>
                </c:pt>
                <c:pt idx="19">
                  <c:v>3.596615806320913</c:v>
                </c:pt>
                <c:pt idx="20">
                  <c:v>2.2296608898638048</c:v>
                </c:pt>
                <c:pt idx="21">
                  <c:v>3.3530570743690813</c:v>
                </c:pt>
                <c:pt idx="22">
                  <c:v>1.7338336649261876</c:v>
                </c:pt>
                <c:pt idx="23">
                  <c:v>2.1005891101427476</c:v>
                </c:pt>
                <c:pt idx="24">
                  <c:v>2.8666010567858224</c:v>
                </c:pt>
                <c:pt idx="25">
                  <c:v>2.474213222709376</c:v>
                </c:pt>
                <c:pt idx="26">
                  <c:v>4.5226202772611801</c:v>
                </c:pt>
                <c:pt idx="27">
                  <c:v>10.941940492810541</c:v>
                </c:pt>
                <c:pt idx="28">
                  <c:v>2.878604379377947</c:v>
                </c:pt>
                <c:pt idx="29">
                  <c:v>7.7714749925014148</c:v>
                </c:pt>
                <c:pt idx="30">
                  <c:v>4.0240242878125665</c:v>
                </c:pt>
                <c:pt idx="31">
                  <c:v>2.5090413938206435</c:v>
                </c:pt>
                <c:pt idx="32">
                  <c:v>2.73758766693597</c:v>
                </c:pt>
                <c:pt idx="33">
                  <c:v>4.2832132527948152</c:v>
                </c:pt>
                <c:pt idx="34">
                  <c:v>-3.3918293427494084</c:v>
                </c:pt>
                <c:pt idx="35">
                  <c:v>-2.2382822930989144</c:v>
                </c:pt>
                <c:pt idx="36">
                  <c:v>-1.5037280779656603</c:v>
                </c:pt>
                <c:pt idx="37">
                  <c:v>0.32408337409062238</c:v>
                </c:pt>
                <c:pt idx="38">
                  <c:v>1.0963558276607221</c:v>
                </c:pt>
                <c:pt idx="39">
                  <c:v>0.4038901724113142</c:v>
                </c:pt>
                <c:pt idx="40">
                  <c:v>4.9569385044027969</c:v>
                </c:pt>
                <c:pt idx="41">
                  <c:v>0.83477324228722338</c:v>
                </c:pt>
                <c:pt idx="42">
                  <c:v>1.6324238230526866</c:v>
                </c:pt>
                <c:pt idx="43">
                  <c:v>4.2655174204735191</c:v>
                </c:pt>
                <c:pt idx="44">
                  <c:v>-0.37843314854444365</c:v>
                </c:pt>
                <c:pt idx="45">
                  <c:v>2.626582709042613</c:v>
                </c:pt>
                <c:pt idx="46">
                  <c:v>1.1286795153737206</c:v>
                </c:pt>
                <c:pt idx="47">
                  <c:v>4.5908685735620791</c:v>
                </c:pt>
                <c:pt idx="48">
                  <c:v>0.22897354780260226</c:v>
                </c:pt>
                <c:pt idx="49">
                  <c:v>2.4050099096386335</c:v>
                </c:pt>
                <c:pt idx="50">
                  <c:v>1.1117482704347426</c:v>
                </c:pt>
                <c:pt idx="51">
                  <c:v>-1.6992614916387705</c:v>
                </c:pt>
                <c:pt idx="52">
                  <c:v>-0.64884954643684711</c:v>
                </c:pt>
                <c:pt idx="53">
                  <c:v>-1.8556913421762244</c:v>
                </c:pt>
                <c:pt idx="54">
                  <c:v>1.0715671104210234</c:v>
                </c:pt>
                <c:pt idx="55">
                  <c:v>-0.21922774717144655</c:v>
                </c:pt>
                <c:pt idx="56">
                  <c:v>1.3835671653238624</c:v>
                </c:pt>
                <c:pt idx="57">
                  <c:v>0.44183647898541345</c:v>
                </c:pt>
                <c:pt idx="58">
                  <c:v>-0.93381350659115236</c:v>
                </c:pt>
                <c:pt idx="59">
                  <c:v>-1.1066789866219562</c:v>
                </c:pt>
                <c:pt idx="60">
                  <c:v>-0.63080242263882091</c:v>
                </c:pt>
                <c:pt idx="61">
                  <c:v>-0.93777294824497481</c:v>
                </c:pt>
                <c:pt idx="62">
                  <c:v>2.0868983635325078</c:v>
                </c:pt>
                <c:pt idx="63">
                  <c:v>1.3900718446254512</c:v>
                </c:pt>
                <c:pt idx="64">
                  <c:v>3.0730172724138249</c:v>
                </c:pt>
                <c:pt idx="65">
                  <c:v>0.71131578216563351</c:v>
                </c:pt>
                <c:pt idx="66">
                  <c:v>0.74244028976717669</c:v>
                </c:pt>
                <c:pt idx="67">
                  <c:v>0.91691067229475731</c:v>
                </c:pt>
                <c:pt idx="68">
                  <c:v>0.42257626033621598</c:v>
                </c:pt>
                <c:pt idx="69">
                  <c:v>0.66626718722795353</c:v>
                </c:pt>
                <c:pt idx="70">
                  <c:v>-0.4767040832646452</c:v>
                </c:pt>
                <c:pt idx="71">
                  <c:v>3.2073553268536559</c:v>
                </c:pt>
                <c:pt idx="72">
                  <c:v>0.21472476375630212</c:v>
                </c:pt>
                <c:pt idx="73">
                  <c:v>1.3795708415246688</c:v>
                </c:pt>
                <c:pt idx="74">
                  <c:v>1.8698924031244513</c:v>
                </c:pt>
                <c:pt idx="75">
                  <c:v>1.1347260556296757</c:v>
                </c:pt>
                <c:pt idx="76">
                  <c:v>1.1227266108534639</c:v>
                </c:pt>
                <c:pt idx="77" formatCode="_-* #,##0.0\ _k_n_-;\-* #,##0.0\ _k_n_-;_-* &quot;-&quot;??\ _k_n_-;_-@">
                  <c:v>0.31806044410314804</c:v>
                </c:pt>
                <c:pt idx="78" formatCode="_-* #,##0.0\ _k_n_-;\-* #,##0.0\ _k_n_-;_-* &quot;-&quot;??\ _k_n_-;_-@">
                  <c:v>1.9312823654155764E-2</c:v>
                </c:pt>
                <c:pt idx="79" formatCode="_-* #,##0.0\ _k_n_-;\-* #,##0.0\ _k_n_-;_-* &quot;-&quot;??\ _k_n_-;_-@">
                  <c:v>-7.8406184763628373E-2</c:v>
                </c:pt>
              </c:numCache>
            </c:numRef>
          </c:val>
          <c:smooth val="0"/>
          <c:extLst>
            <c:ext xmlns:c16="http://schemas.microsoft.com/office/drawing/2014/chart" uri="{C3380CC4-5D6E-409C-BE32-E72D297353CC}">
              <c16:uniqueId val="{00000002-4FB4-4A41-BBC5-33EAE52A2507}"/>
            </c:ext>
          </c:extLst>
        </c:ser>
        <c:dLbls>
          <c:showLegendKey val="0"/>
          <c:showVal val="0"/>
          <c:showCatName val="0"/>
          <c:showSerName val="0"/>
          <c:showPercent val="0"/>
          <c:showBubbleSize val="0"/>
        </c:dLbls>
        <c:smooth val="0"/>
        <c:axId val="217668132"/>
        <c:axId val="1097041259"/>
      </c:lineChart>
      <c:dateAx>
        <c:axId val="217668132"/>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097041259"/>
        <c:crosses val="autoZero"/>
        <c:auto val="1"/>
        <c:lblOffset val="100"/>
        <c:baseTimeUnit val="months"/>
      </c:dateAx>
      <c:valAx>
        <c:axId val="10970412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217668132"/>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9.3206036745406826E-2"/>
          <c:y val="0.15570948782535685"/>
          <c:w val="0.83457174103237097"/>
          <c:h val="0.60582121819155477"/>
        </c:manualLayout>
      </c:layout>
      <c:lineChart>
        <c:grouping val="standard"/>
        <c:varyColors val="1"/>
        <c:ser>
          <c:idx val="0"/>
          <c:order val="0"/>
          <c:spPr>
            <a:ln w="28575" cmpd="sng">
              <a:solidFill>
                <a:schemeClr val="accent1"/>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nekretnine!$E$3:$E$74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10</c:v>
                </c:pt>
                <c:pt idx="68">
                  <c:v>9.1</c:v>
                </c:pt>
                <c:pt idx="69">
                  <c:v>-3.2386253604363029</c:v>
                </c:pt>
                <c:pt idx="70">
                  <c:v>-7.2835002491770382</c:v>
                </c:pt>
                <c:pt idx="71">
                  <c:v>-11.468143653134511</c:v>
                </c:pt>
              </c:numCache>
            </c:numRef>
          </c:val>
          <c:smooth val="0"/>
          <c:extLst>
            <c:ext xmlns:c16="http://schemas.microsoft.com/office/drawing/2014/chart" uri="{C3380CC4-5D6E-409C-BE32-E72D297353CC}">
              <c16:uniqueId val="{00000000-A9BE-4D90-BE41-D27BADF03BE5}"/>
            </c:ext>
          </c:extLst>
        </c:ser>
        <c:ser>
          <c:idx val="1"/>
          <c:order val="1"/>
          <c:spPr>
            <a:ln w="28575" cmpd="sng">
              <a:solidFill>
                <a:schemeClr val="accent2"/>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nekretnine!$L$3:$L$74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10</c:v>
                </c:pt>
                <c:pt idx="68">
                  <c:v>9.1</c:v>
                </c:pt>
                <c:pt idx="69">
                  <c:v>-0.91160443446250805</c:v>
                </c:pt>
                <c:pt idx="70">
                  <c:v>-5.1655793231109151</c:v>
                </c:pt>
                <c:pt idx="71">
                  <c:v>-9.1408466602398928</c:v>
                </c:pt>
              </c:numCache>
            </c:numRef>
          </c:val>
          <c:smooth val="0"/>
          <c:extLst>
            <c:ext xmlns:c16="http://schemas.microsoft.com/office/drawing/2014/chart" uri="{C3380CC4-5D6E-409C-BE32-E72D297353CC}">
              <c16:uniqueId val="{00000001-A9BE-4D90-BE41-D27BADF03BE5}"/>
            </c:ext>
          </c:extLst>
        </c:ser>
        <c:ser>
          <c:idx val="2"/>
          <c:order val="2"/>
          <c:spPr>
            <a:ln w="28575" cmpd="sng">
              <a:solidFill>
                <a:schemeClr val="accent3"/>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nekretnine!$S$3:$S$74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10</c:v>
                </c:pt>
                <c:pt idx="68">
                  <c:v>9.1</c:v>
                </c:pt>
                <c:pt idx="69">
                  <c:v>-0.13160997959786824</c:v>
                </c:pt>
                <c:pt idx="70">
                  <c:v>-2.8791811584652747</c:v>
                </c:pt>
                <c:pt idx="71">
                  <c:v>-6.6963293879811703</c:v>
                </c:pt>
              </c:numCache>
            </c:numRef>
          </c:val>
          <c:smooth val="0"/>
          <c:extLst>
            <c:ext xmlns:c16="http://schemas.microsoft.com/office/drawing/2014/chart" uri="{C3380CC4-5D6E-409C-BE32-E72D297353CC}">
              <c16:uniqueId val="{00000002-A9BE-4D90-BE41-D27BADF03BE5}"/>
            </c:ext>
          </c:extLst>
        </c:ser>
        <c:dLbls>
          <c:showLegendKey val="0"/>
          <c:showVal val="0"/>
          <c:showCatName val="0"/>
          <c:showSerName val="0"/>
          <c:showPercent val="0"/>
          <c:showBubbleSize val="0"/>
        </c:dLbls>
        <c:smooth val="0"/>
        <c:axId val="1453338986"/>
        <c:axId val="1868256840"/>
      </c:lineChart>
      <c:dateAx>
        <c:axId val="1453338986"/>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868256840"/>
        <c:crosses val="autoZero"/>
        <c:auto val="1"/>
        <c:lblOffset val="100"/>
        <c:baseTimeUnit val="months"/>
      </c:dateAx>
      <c:valAx>
        <c:axId val="1868256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1453338986"/>
        <c:crosses val="autoZero"/>
        <c:crossBetween val="between"/>
      </c:valAx>
    </c:plotArea>
    <c:legend>
      <c:legendPos val="b"/>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0.11780766846341099"/>
          <c:y val="0.11715257169030246"/>
          <c:w val="0.80374411922400957"/>
          <c:h val="0.76551104580456586"/>
        </c:manualLayout>
      </c:layout>
      <c:lineChart>
        <c:grouping val="standard"/>
        <c:varyColors val="1"/>
        <c:ser>
          <c:idx val="0"/>
          <c:order val="0"/>
          <c:tx>
            <c:strRef>
              <c:f>javne_financije!$AH$5</c:f>
              <c:strCache>
                <c:ptCount val="1"/>
                <c:pt idx="0">
                  <c:v>S1</c:v>
                </c:pt>
              </c:strCache>
            </c:strRef>
          </c:tx>
          <c:spPr>
            <a:ln w="28575" cmpd="sng">
              <a:solidFill>
                <a:schemeClr val="accent1"/>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javne_financije!$AH$6:$AH$24</c:f>
              <c:numCache>
                <c:formatCode>0.0%</c:formatCode>
                <c:ptCount val="19"/>
                <c:pt idx="0">
                  <c:v>-3.2897126668182793E-2</c:v>
                </c:pt>
                <c:pt idx="1">
                  <c:v>-4.5207248349414537E-2</c:v>
                </c:pt>
                <c:pt idx="2">
                  <c:v>-4.9664932229455706E-2</c:v>
                </c:pt>
                <c:pt idx="3">
                  <c:v>-3.6654650318774455E-2</c:v>
                </c:pt>
                <c:pt idx="4">
                  <c:v>-3.1323363808934648E-2</c:v>
                </c:pt>
                <c:pt idx="5">
                  <c:v>-2.2294586019104029E-2</c:v>
                </c:pt>
                <c:pt idx="6">
                  <c:v>-2.8237690069133133E-2</c:v>
                </c:pt>
                <c:pt idx="7">
                  <c:v>-6.0481768178698804E-2</c:v>
                </c:pt>
                <c:pt idx="8">
                  <c:v>-6.4654615903470061E-2</c:v>
                </c:pt>
                <c:pt idx="9">
                  <c:v>-7.9134839661361714E-2</c:v>
                </c:pt>
                <c:pt idx="10">
                  <c:v>-5.3535237709838729E-2</c:v>
                </c:pt>
                <c:pt idx="11">
                  <c:v>-5.33720301142903E-2</c:v>
                </c:pt>
                <c:pt idx="12">
                  <c:v>-5.3494452053566122E-2</c:v>
                </c:pt>
                <c:pt idx="13">
                  <c:v>-3.3149926912521763E-2</c:v>
                </c:pt>
                <c:pt idx="14">
                  <c:v>-1.1061066794052084E-2</c:v>
                </c:pt>
                <c:pt idx="15">
                  <c:v>7.9519438666494774E-3</c:v>
                </c:pt>
                <c:pt idx="16">
                  <c:v>2.5897915924943463E-3</c:v>
                </c:pt>
                <c:pt idx="17">
                  <c:v>3.4056297111703135E-3</c:v>
                </c:pt>
                <c:pt idx="18">
                  <c:v>-8.4492591743531423E-2</c:v>
                </c:pt>
              </c:numCache>
            </c:numRef>
          </c:val>
          <c:smooth val="0"/>
          <c:extLst>
            <c:ext xmlns:c16="http://schemas.microsoft.com/office/drawing/2014/chart" uri="{C3380CC4-5D6E-409C-BE32-E72D297353CC}">
              <c16:uniqueId val="{00000000-4DD2-476C-A1E2-7A131ED9A5A7}"/>
            </c:ext>
          </c:extLst>
        </c:ser>
        <c:ser>
          <c:idx val="1"/>
          <c:order val="1"/>
          <c:tx>
            <c:strRef>
              <c:f>javne_financije!$AI$5</c:f>
              <c:strCache>
                <c:ptCount val="1"/>
                <c:pt idx="0">
                  <c:v>S2</c:v>
                </c:pt>
              </c:strCache>
            </c:strRef>
          </c:tx>
          <c:spPr>
            <a:ln w="28575" cmpd="sng">
              <a:solidFill>
                <a:schemeClr val="accent2"/>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javne_financije!$AI$6:$AI$24</c:f>
              <c:numCache>
                <c:formatCode>0.0%</c:formatCode>
                <c:ptCount val="19"/>
                <c:pt idx="0">
                  <c:v>-3.2897126668182793E-2</c:v>
                </c:pt>
                <c:pt idx="1">
                  <c:v>-4.5207248349414537E-2</c:v>
                </c:pt>
                <c:pt idx="2">
                  <c:v>-4.9664932229455706E-2</c:v>
                </c:pt>
                <c:pt idx="3">
                  <c:v>-3.6654650318774455E-2</c:v>
                </c:pt>
                <c:pt idx="4">
                  <c:v>-3.1323363808934648E-2</c:v>
                </c:pt>
                <c:pt idx="5">
                  <c:v>-2.2294586019104029E-2</c:v>
                </c:pt>
                <c:pt idx="6">
                  <c:v>-2.8237690069133133E-2</c:v>
                </c:pt>
                <c:pt idx="7">
                  <c:v>-6.0481768178698804E-2</c:v>
                </c:pt>
                <c:pt idx="8">
                  <c:v>-6.4654615903470061E-2</c:v>
                </c:pt>
                <c:pt idx="9">
                  <c:v>-7.9134839661361714E-2</c:v>
                </c:pt>
                <c:pt idx="10">
                  <c:v>-5.3535237709838729E-2</c:v>
                </c:pt>
                <c:pt idx="11">
                  <c:v>-5.33720301142903E-2</c:v>
                </c:pt>
                <c:pt idx="12">
                  <c:v>-5.3494452053566122E-2</c:v>
                </c:pt>
                <c:pt idx="13">
                  <c:v>-3.3149926912521763E-2</c:v>
                </c:pt>
                <c:pt idx="14">
                  <c:v>-1.1061066794052084E-2</c:v>
                </c:pt>
                <c:pt idx="15">
                  <c:v>7.9519438666494774E-3</c:v>
                </c:pt>
                <c:pt idx="16">
                  <c:v>2.5897915924943463E-3</c:v>
                </c:pt>
                <c:pt idx="17">
                  <c:v>3.4056297111703135E-3</c:v>
                </c:pt>
                <c:pt idx="18">
                  <c:v>-7.7397360589765457E-2</c:v>
                </c:pt>
              </c:numCache>
            </c:numRef>
          </c:val>
          <c:smooth val="0"/>
          <c:extLst>
            <c:ext xmlns:c16="http://schemas.microsoft.com/office/drawing/2014/chart" uri="{C3380CC4-5D6E-409C-BE32-E72D297353CC}">
              <c16:uniqueId val="{00000001-4DD2-476C-A1E2-7A131ED9A5A7}"/>
            </c:ext>
          </c:extLst>
        </c:ser>
        <c:ser>
          <c:idx val="2"/>
          <c:order val="2"/>
          <c:tx>
            <c:strRef>
              <c:f>javne_financije!$AJ$5</c:f>
              <c:strCache>
                <c:ptCount val="1"/>
                <c:pt idx="0">
                  <c:v>S3</c:v>
                </c:pt>
              </c:strCache>
            </c:strRef>
          </c:tx>
          <c:spPr>
            <a:ln w="28575" cmpd="sng">
              <a:solidFill>
                <a:schemeClr val="accent3"/>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javne_financije!$AJ$6:$AJ$24</c:f>
              <c:numCache>
                <c:formatCode>0.0%</c:formatCode>
                <c:ptCount val="19"/>
                <c:pt idx="0">
                  <c:v>-3.2897126668182793E-2</c:v>
                </c:pt>
                <c:pt idx="1">
                  <c:v>-4.5207248349414537E-2</c:v>
                </c:pt>
                <c:pt idx="2">
                  <c:v>-4.9664932229455706E-2</c:v>
                </c:pt>
                <c:pt idx="3">
                  <c:v>-3.6654650318774455E-2</c:v>
                </c:pt>
                <c:pt idx="4">
                  <c:v>-3.1323363808934648E-2</c:v>
                </c:pt>
                <c:pt idx="5">
                  <c:v>-2.2294586019104029E-2</c:v>
                </c:pt>
                <c:pt idx="6">
                  <c:v>-2.8237690069133133E-2</c:v>
                </c:pt>
                <c:pt idx="7">
                  <c:v>-6.0481768178698804E-2</c:v>
                </c:pt>
                <c:pt idx="8">
                  <c:v>-6.4654615903470061E-2</c:v>
                </c:pt>
                <c:pt idx="9">
                  <c:v>-7.9134839661361714E-2</c:v>
                </c:pt>
                <c:pt idx="10">
                  <c:v>-5.3535237709838729E-2</c:v>
                </c:pt>
                <c:pt idx="11">
                  <c:v>-5.33720301142903E-2</c:v>
                </c:pt>
                <c:pt idx="12">
                  <c:v>-5.3494452053566122E-2</c:v>
                </c:pt>
                <c:pt idx="13">
                  <c:v>-3.3149926912521763E-2</c:v>
                </c:pt>
                <c:pt idx="14">
                  <c:v>-1.1061066794052084E-2</c:v>
                </c:pt>
                <c:pt idx="15">
                  <c:v>7.9519438666494774E-3</c:v>
                </c:pt>
                <c:pt idx="16">
                  <c:v>2.5897915924943463E-3</c:v>
                </c:pt>
                <c:pt idx="17">
                  <c:v>3.4056297111703135E-3</c:v>
                </c:pt>
                <c:pt idx="18">
                  <c:v>-6.974669651287517E-2</c:v>
                </c:pt>
              </c:numCache>
            </c:numRef>
          </c:val>
          <c:smooth val="0"/>
          <c:extLst>
            <c:ext xmlns:c16="http://schemas.microsoft.com/office/drawing/2014/chart" uri="{C3380CC4-5D6E-409C-BE32-E72D297353CC}">
              <c16:uniqueId val="{00000002-4DD2-476C-A1E2-7A131ED9A5A7}"/>
            </c:ext>
          </c:extLst>
        </c:ser>
        <c:dLbls>
          <c:showLegendKey val="0"/>
          <c:showVal val="0"/>
          <c:showCatName val="0"/>
          <c:showSerName val="0"/>
          <c:showPercent val="0"/>
          <c:showBubbleSize val="0"/>
        </c:dLbls>
        <c:smooth val="0"/>
        <c:axId val="175804679"/>
        <c:axId val="1582255700"/>
      </c:lineChart>
      <c:dateAx>
        <c:axId val="17580467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582255700"/>
        <c:crosses val="autoZero"/>
        <c:auto val="1"/>
        <c:lblOffset val="100"/>
        <c:baseTimeUnit val="years"/>
      </c:dateAx>
      <c:valAx>
        <c:axId val="15822557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lang="hr-HR"/>
                  <a:t>u % BDP-a</a:t>
                </a: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175804679"/>
        <c:crosses val="autoZero"/>
        <c:crossBetween val="between"/>
      </c:valAx>
    </c:plotArea>
    <c:legend>
      <c:legendPos val="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hr-HR"/>
              <a:t>Dug opće države (u % BDP-a)</a:t>
            </a:r>
          </a:p>
        </c:rich>
      </c:tx>
      <c:layout/>
      <c:overlay val="0"/>
    </c:title>
    <c:autoTitleDeleted val="0"/>
    <c:plotArea>
      <c:layout>
        <c:manualLayout>
          <c:xMode val="edge"/>
          <c:yMode val="edge"/>
          <c:x val="8.9089989827917257E-2"/>
          <c:y val="0.20715086199861818"/>
          <c:w val="0.85230517050778154"/>
          <c:h val="0.67980600270921621"/>
        </c:manualLayout>
      </c:layout>
      <c:lineChart>
        <c:grouping val="standard"/>
        <c:varyColors val="1"/>
        <c:ser>
          <c:idx val="0"/>
          <c:order val="0"/>
          <c:tx>
            <c:strRef>
              <c:f>javne_financije!$AY$5</c:f>
              <c:strCache>
                <c:ptCount val="1"/>
                <c:pt idx="0">
                  <c:v>S1</c:v>
                </c:pt>
              </c:strCache>
            </c:strRef>
          </c:tx>
          <c:spPr>
            <a:ln w="28575" cmpd="sng">
              <a:solidFill>
                <a:schemeClr val="accent1"/>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javne_financije!$AY$6:$AY$31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formatCode="0.0%">
                  <c:v>0.73236259075629795</c:v>
                </c:pt>
                <c:pt idx="25">
                  <c:v>0.93645845016172369</c:v>
                </c:pt>
              </c:numCache>
            </c:numRef>
          </c:val>
          <c:smooth val="0"/>
          <c:extLst>
            <c:ext xmlns:c16="http://schemas.microsoft.com/office/drawing/2014/chart" uri="{C3380CC4-5D6E-409C-BE32-E72D297353CC}">
              <c16:uniqueId val="{00000000-A9B6-4638-92C4-E0AFC805A354}"/>
            </c:ext>
          </c:extLst>
        </c:ser>
        <c:ser>
          <c:idx val="1"/>
          <c:order val="1"/>
          <c:tx>
            <c:strRef>
              <c:f>javne_financije!$AZ$5</c:f>
              <c:strCache>
                <c:ptCount val="1"/>
                <c:pt idx="0">
                  <c:v>S2</c:v>
                </c:pt>
              </c:strCache>
            </c:strRef>
          </c:tx>
          <c:spPr>
            <a:ln w="28575" cmpd="sng">
              <a:solidFill>
                <a:schemeClr val="accent2"/>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javne_financije!$AZ$6:$AZ$31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c:v>0.73236259075629795</c:v>
                </c:pt>
                <c:pt idx="25">
                  <c:v>0.90298331745248916</c:v>
                </c:pt>
              </c:numCache>
            </c:numRef>
          </c:val>
          <c:smooth val="0"/>
          <c:extLst>
            <c:ext xmlns:c16="http://schemas.microsoft.com/office/drawing/2014/chart" uri="{C3380CC4-5D6E-409C-BE32-E72D297353CC}">
              <c16:uniqueId val="{00000001-A9B6-4638-92C4-E0AFC805A354}"/>
            </c:ext>
          </c:extLst>
        </c:ser>
        <c:ser>
          <c:idx val="2"/>
          <c:order val="2"/>
          <c:tx>
            <c:strRef>
              <c:f>javne_financije!$BA$5</c:f>
              <c:strCache>
                <c:ptCount val="1"/>
                <c:pt idx="0">
                  <c:v>S3</c:v>
                </c:pt>
              </c:strCache>
            </c:strRef>
          </c:tx>
          <c:spPr>
            <a:ln w="28575" cmpd="sng">
              <a:solidFill>
                <a:schemeClr val="accent3"/>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javne_financije!$BA$6:$BA$31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c:v>0.73236259075629795</c:v>
                </c:pt>
                <c:pt idx="25">
                  <c:v>0.86864856676839763</c:v>
                </c:pt>
              </c:numCache>
            </c:numRef>
          </c:val>
          <c:smooth val="0"/>
          <c:extLst>
            <c:ext xmlns:c16="http://schemas.microsoft.com/office/drawing/2014/chart" uri="{C3380CC4-5D6E-409C-BE32-E72D297353CC}">
              <c16:uniqueId val="{00000002-A9B6-4638-92C4-E0AFC805A354}"/>
            </c:ext>
          </c:extLst>
        </c:ser>
        <c:dLbls>
          <c:showLegendKey val="0"/>
          <c:showVal val="0"/>
          <c:showCatName val="0"/>
          <c:showSerName val="0"/>
          <c:showPercent val="0"/>
          <c:showBubbleSize val="0"/>
        </c:dLbls>
        <c:smooth val="0"/>
        <c:axId val="43362821"/>
        <c:axId val="977367150"/>
      </c:lineChart>
      <c:dateAx>
        <c:axId val="43362821"/>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rot="-5400000"/>
          <a:lstStyle/>
          <a:p>
            <a:pPr lvl="0">
              <a:defRPr sz="900" b="0" i="0">
                <a:solidFill>
                  <a:srgbClr val="000000"/>
                </a:solidFill>
                <a:latin typeface="+mn-lt"/>
              </a:defRPr>
            </a:pPr>
            <a:endParaRPr lang="sr-Latn-RS"/>
          </a:p>
        </c:txPr>
        <c:crossAx val="977367150"/>
        <c:crosses val="autoZero"/>
        <c:auto val="1"/>
        <c:lblOffset val="100"/>
        <c:baseTimeUnit val="years"/>
      </c:dateAx>
      <c:valAx>
        <c:axId val="9773671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43362821"/>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javne_financije!$AT$36</c:f>
              <c:strCache>
                <c:ptCount val="1"/>
                <c:pt idx="0">
                  <c:v>ddug</c:v>
                </c:pt>
              </c:strCache>
            </c:strRef>
          </c:tx>
          <c:spPr>
            <a:ln w="28575" cmpd="sng">
              <a:solidFill>
                <a:schemeClr val="accent1"/>
              </a:solidFill>
            </a:ln>
          </c:spPr>
          <c:marker>
            <c:symbol val="none"/>
          </c:marker>
          <c:cat>
            <c:numRef>
              <c:f>javne_financije!$AS$37:$AS$54</c:f>
              <c:numCache>
                <c:formatCode>m/d/yyyy</c:formatCode>
                <c:ptCount val="18"/>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numCache>
            </c:numRef>
          </c:cat>
          <c:val>
            <c:numRef>
              <c:f>javne_financije!$AT$37:$AT$54</c:f>
              <c:numCache>
                <c:formatCode>_-* #,##0\ _k_n_-;\-* #,##0\ _k_n_-;_-* "-"??\ _k_n_-;_-@</c:formatCode>
                <c:ptCount val="18"/>
                <c:pt idx="0">
                  <c:v>6691.5592977695342</c:v>
                </c:pt>
                <c:pt idx="1">
                  <c:v>11119.142676079136</c:v>
                </c:pt>
                <c:pt idx="2">
                  <c:v>12379.404531050503</c:v>
                </c:pt>
                <c:pt idx="3">
                  <c:v>10232.286965108826</c:v>
                </c:pt>
                <c:pt idx="4">
                  <c:v>2682.9048806465144</c:v>
                </c:pt>
                <c:pt idx="5">
                  <c:v>6484.4089126058971</c:v>
                </c:pt>
                <c:pt idx="6">
                  <c:v>15627.346650719599</c:v>
                </c:pt>
                <c:pt idx="7">
                  <c:v>24772.83297960044</c:v>
                </c:pt>
                <c:pt idx="8">
                  <c:v>29058.104883675289</c:v>
                </c:pt>
                <c:pt idx="9">
                  <c:v>24456.139782561426</c:v>
                </c:pt>
                <c:pt idx="10">
                  <c:v>17272.568529483222</c:v>
                </c:pt>
                <c:pt idx="11">
                  <c:v>37146.800375040213</c:v>
                </c:pt>
                <c:pt idx="12">
                  <c:v>11700.569470188522</c:v>
                </c:pt>
                <c:pt idx="13">
                  <c:v>5802.4702626041835</c:v>
                </c:pt>
                <c:pt idx="14">
                  <c:v>-2657.4266513478942</c:v>
                </c:pt>
                <c:pt idx="15">
                  <c:v>1166.8953191431356</c:v>
                </c:pt>
                <c:pt idx="16">
                  <c:v>1218.107869726955</c:v>
                </c:pt>
                <c:pt idx="17">
                  <c:v>6881.9216579805361</c:v>
                </c:pt>
              </c:numCache>
            </c:numRef>
          </c:val>
          <c:smooth val="0"/>
          <c:extLst>
            <c:ext xmlns:c16="http://schemas.microsoft.com/office/drawing/2014/chart" uri="{C3380CC4-5D6E-409C-BE32-E72D297353CC}">
              <c16:uniqueId val="{00000000-6627-4C7F-8557-C303AF080529}"/>
            </c:ext>
          </c:extLst>
        </c:ser>
        <c:ser>
          <c:idx val="1"/>
          <c:order val="1"/>
          <c:tx>
            <c:strRef>
              <c:f>javne_financije!$AU$36</c:f>
              <c:strCache>
                <c:ptCount val="1"/>
                <c:pt idx="0">
                  <c:v>deficit</c:v>
                </c:pt>
              </c:strCache>
            </c:strRef>
          </c:tx>
          <c:spPr>
            <a:ln w="28575" cmpd="sng">
              <a:solidFill>
                <a:schemeClr val="accent2"/>
              </a:solidFill>
            </a:ln>
          </c:spPr>
          <c:marker>
            <c:symbol val="none"/>
          </c:marker>
          <c:cat>
            <c:numRef>
              <c:f>javne_financije!$AS$37:$AS$54</c:f>
              <c:numCache>
                <c:formatCode>m/d/yyyy</c:formatCode>
                <c:ptCount val="18"/>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numCache>
            </c:numRef>
          </c:cat>
          <c:val>
            <c:numRef>
              <c:f>javne_financije!$AU$37:$AU$54</c:f>
              <c:numCache>
                <c:formatCode>_-* #,##0\ _k_n_-;\-* #,##0\ _k_n_-;_-* "-"??\ _k_n_-;_-@</c:formatCode>
                <c:ptCount val="18"/>
                <c:pt idx="0">
                  <c:v>6944.1000000000058</c:v>
                </c:pt>
                <c:pt idx="1">
                  <c:v>10513.999999999985</c:v>
                </c:pt>
                <c:pt idx="2">
                  <c:v>12465.600000000006</c:v>
                </c:pt>
                <c:pt idx="3">
                  <c:v>9897.3000000000029</c:v>
                </c:pt>
                <c:pt idx="4">
                  <c:v>9223.0000000000146</c:v>
                </c:pt>
                <c:pt idx="5">
                  <c:v>7196.5</c:v>
                </c:pt>
                <c:pt idx="6">
                  <c:v>9791</c:v>
                </c:pt>
                <c:pt idx="7">
                  <c:v>20005.600000000035</c:v>
                </c:pt>
                <c:pt idx="8">
                  <c:v>21260</c:v>
                </c:pt>
                <c:pt idx="9">
                  <c:v>26368.899999999994</c:v>
                </c:pt>
                <c:pt idx="10">
                  <c:v>17693.900000000023</c:v>
                </c:pt>
                <c:pt idx="11">
                  <c:v>17677.299999999988</c:v>
                </c:pt>
                <c:pt idx="12">
                  <c:v>17724.999999999971</c:v>
                </c:pt>
                <c:pt idx="13">
                  <c:v>11260.900000000052</c:v>
                </c:pt>
                <c:pt idx="14">
                  <c:v>3884.3000000000175</c:v>
                </c:pt>
                <c:pt idx="15">
                  <c:v>-2913.8000000000466</c:v>
                </c:pt>
                <c:pt idx="16">
                  <c:v>-991.80000000007567</c:v>
                </c:pt>
                <c:pt idx="17">
                  <c:v>-1362.6000000000058</c:v>
                </c:pt>
              </c:numCache>
            </c:numRef>
          </c:val>
          <c:smooth val="0"/>
          <c:extLst>
            <c:ext xmlns:c16="http://schemas.microsoft.com/office/drawing/2014/chart" uri="{C3380CC4-5D6E-409C-BE32-E72D297353CC}">
              <c16:uniqueId val="{00000001-6627-4C7F-8557-C303AF080529}"/>
            </c:ext>
          </c:extLst>
        </c:ser>
        <c:dLbls>
          <c:showLegendKey val="0"/>
          <c:showVal val="0"/>
          <c:showCatName val="0"/>
          <c:showSerName val="0"/>
          <c:showPercent val="0"/>
          <c:showBubbleSize val="0"/>
        </c:dLbls>
        <c:smooth val="0"/>
        <c:axId val="1560752069"/>
        <c:axId val="1464050618"/>
      </c:lineChart>
      <c:dateAx>
        <c:axId val="156075206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464050618"/>
        <c:crosses val="autoZero"/>
        <c:auto val="1"/>
        <c:lblOffset val="100"/>
        <c:baseTimeUnit val="years"/>
      </c:dateAx>
      <c:valAx>
        <c:axId val="14640506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560752069"/>
        <c:crosses val="autoZero"/>
        <c:crossBetween val="between"/>
      </c:valAx>
    </c:plotArea>
    <c:legend>
      <c:legendPos val="b"/>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prinos!$B$2</c:f>
              <c:strCache>
                <c:ptCount val="1"/>
                <c:pt idx="0">
                  <c:v>yld</c:v>
                </c:pt>
              </c:strCache>
            </c:strRef>
          </c:tx>
          <c:spPr>
            <a:ln w="28575" cmpd="sng">
              <a:solidFill>
                <a:schemeClr val="accent1"/>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prinos!$B$3:$B$78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c:v>0.61</c:v>
                </c:pt>
                <c:pt idx="73">
                  <c:v>1.24</c:v>
                </c:pt>
                <c:pt idx="74" formatCode="0.00">
                  <c:v>1.712841307489849</c:v>
                </c:pt>
                <c:pt idx="75" formatCode="0.00">
                  <c:v>1.6728332801114423</c:v>
                </c:pt>
              </c:numCache>
            </c:numRef>
          </c:val>
          <c:smooth val="0"/>
          <c:extLst>
            <c:ext xmlns:c16="http://schemas.microsoft.com/office/drawing/2014/chart" uri="{C3380CC4-5D6E-409C-BE32-E72D297353CC}">
              <c16:uniqueId val="{00000000-DEC9-4518-8E7C-608BEF5C1CC9}"/>
            </c:ext>
          </c:extLst>
        </c:ser>
        <c:ser>
          <c:idx val="1"/>
          <c:order val="1"/>
          <c:tx>
            <c:strRef>
              <c:f>prinos!$N$2</c:f>
              <c:strCache>
                <c:ptCount val="1"/>
                <c:pt idx="0">
                  <c:v>yld</c:v>
                </c:pt>
              </c:strCache>
            </c:strRef>
          </c:tx>
          <c:spPr>
            <a:ln w="28575" cmpd="sng">
              <a:solidFill>
                <a:schemeClr val="accent2"/>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prinos!$N$3:$N$78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c:v>0.61</c:v>
                </c:pt>
                <c:pt idx="73">
                  <c:v>1.24</c:v>
                </c:pt>
                <c:pt idx="74" formatCode="0.00">
                  <c:v>1.7039082004908401</c:v>
                </c:pt>
                <c:pt idx="75" formatCode="0.00">
                  <c:v>1.6827392291892114</c:v>
                </c:pt>
              </c:numCache>
            </c:numRef>
          </c:val>
          <c:smooth val="0"/>
          <c:extLst>
            <c:ext xmlns:c16="http://schemas.microsoft.com/office/drawing/2014/chart" uri="{C3380CC4-5D6E-409C-BE32-E72D297353CC}">
              <c16:uniqueId val="{00000001-DEC9-4518-8E7C-608BEF5C1CC9}"/>
            </c:ext>
          </c:extLst>
        </c:ser>
        <c:ser>
          <c:idx val="2"/>
          <c:order val="2"/>
          <c:tx>
            <c:strRef>
              <c:f>prinos!$Z$2</c:f>
              <c:strCache>
                <c:ptCount val="1"/>
                <c:pt idx="0">
                  <c:v>yld</c:v>
                </c:pt>
              </c:strCache>
            </c:strRef>
          </c:tx>
          <c:spPr>
            <a:ln w="28575" cmpd="sng">
              <a:solidFill>
                <a:schemeClr val="accent3"/>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prinos!$Z$3:$Z$78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c:v>0.61</c:v>
                </c:pt>
                <c:pt idx="73">
                  <c:v>1.24</c:v>
                </c:pt>
                <c:pt idx="74" formatCode="0.00">
                  <c:v>1.6980323791879877</c:v>
                </c:pt>
                <c:pt idx="75" formatCode="0.00">
                  <c:v>1.6973551560480951</c:v>
                </c:pt>
              </c:numCache>
            </c:numRef>
          </c:val>
          <c:smooth val="0"/>
          <c:extLst>
            <c:ext xmlns:c16="http://schemas.microsoft.com/office/drawing/2014/chart" uri="{C3380CC4-5D6E-409C-BE32-E72D297353CC}">
              <c16:uniqueId val="{00000002-DEC9-4518-8E7C-608BEF5C1CC9}"/>
            </c:ext>
          </c:extLst>
        </c:ser>
        <c:dLbls>
          <c:showLegendKey val="0"/>
          <c:showVal val="0"/>
          <c:showCatName val="0"/>
          <c:showSerName val="0"/>
          <c:showPercent val="0"/>
          <c:showBubbleSize val="0"/>
        </c:dLbls>
        <c:smooth val="0"/>
        <c:axId val="1197153379"/>
        <c:axId val="580456369"/>
      </c:lineChart>
      <c:dateAx>
        <c:axId val="119715337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580456369"/>
        <c:crosses val="autoZero"/>
        <c:auto val="1"/>
        <c:lblOffset val="100"/>
        <c:baseTimeUnit val="months"/>
      </c:dateAx>
      <c:valAx>
        <c:axId val="5804563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1197153379"/>
        <c:crosses val="autoZero"/>
        <c:crossBetween val="between"/>
      </c:valAx>
    </c:plotArea>
    <c:legend>
      <c:legendPos val="b"/>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kstope!$B$2</c:f>
              <c:strCache>
                <c:ptCount val="1"/>
                <c:pt idx="0">
                  <c:v>kks</c:v>
                </c:pt>
              </c:strCache>
            </c:strRef>
          </c:tx>
          <c:spPr>
            <a:ln w="28575" cmpd="sng">
              <a:solidFill>
                <a:schemeClr val="accent1"/>
              </a:solidFill>
            </a:ln>
          </c:spPr>
          <c:marker>
            <c:symbol val="none"/>
          </c:marker>
          <c:cat>
            <c:strRef>
              <c:f>kstope!$A$3:$A$78</c:f>
              <c:strCache>
                <c:ptCount val="76"/>
                <c:pt idx="0">
                  <c:v>31.3.2002</c:v>
                </c:pt>
                <c:pt idx="1">
                  <c:v>30.6.2002</c:v>
                </c:pt>
                <c:pt idx="2">
                  <c:v>30.9.2002</c:v>
                </c:pt>
                <c:pt idx="3">
                  <c:v>31.12.2002</c:v>
                </c:pt>
                <c:pt idx="4">
                  <c:v>31.3.2003</c:v>
                </c:pt>
                <c:pt idx="5">
                  <c:v>30.6.2003</c:v>
                </c:pt>
                <c:pt idx="6">
                  <c:v>30.9.2003</c:v>
                </c:pt>
                <c:pt idx="7">
                  <c:v>31.12.2003</c:v>
                </c:pt>
                <c:pt idx="8">
                  <c:v>31.3.2004</c:v>
                </c:pt>
                <c:pt idx="9">
                  <c:v>30.6.2004</c:v>
                </c:pt>
                <c:pt idx="10">
                  <c:v>30.9.2004</c:v>
                </c:pt>
                <c:pt idx="11">
                  <c:v>31.12.2004</c:v>
                </c:pt>
                <c:pt idx="12">
                  <c:v>31.3.2005</c:v>
                </c:pt>
                <c:pt idx="13">
                  <c:v>30.6.2005</c:v>
                </c:pt>
                <c:pt idx="14">
                  <c:v>30.9.2005</c:v>
                </c:pt>
                <c:pt idx="15">
                  <c:v>31.12.2005</c:v>
                </c:pt>
                <c:pt idx="16">
                  <c:v>31.3.2006</c:v>
                </c:pt>
                <c:pt idx="17">
                  <c:v>30.6.2006</c:v>
                </c:pt>
                <c:pt idx="18">
                  <c:v>30.9.2006</c:v>
                </c:pt>
                <c:pt idx="19">
                  <c:v>31.12.2006</c:v>
                </c:pt>
                <c:pt idx="20">
                  <c:v>31.3.2007</c:v>
                </c:pt>
                <c:pt idx="21">
                  <c:v>30.6.2007</c:v>
                </c:pt>
                <c:pt idx="22">
                  <c:v>30.9.2007</c:v>
                </c:pt>
                <c:pt idx="23">
                  <c:v>31.12.2007</c:v>
                </c:pt>
                <c:pt idx="24">
                  <c:v>31.3.2008</c:v>
                </c:pt>
                <c:pt idx="25">
                  <c:v>30.6.2008</c:v>
                </c:pt>
                <c:pt idx="26">
                  <c:v>30.9.2008</c:v>
                </c:pt>
                <c:pt idx="27">
                  <c:v>31.12.2008</c:v>
                </c:pt>
                <c:pt idx="28">
                  <c:v>31.3.2009</c:v>
                </c:pt>
                <c:pt idx="29">
                  <c:v>30.6.2009</c:v>
                </c:pt>
                <c:pt idx="30">
                  <c:v>30.9.2009</c:v>
                </c:pt>
                <c:pt idx="31">
                  <c:v>31.12.2009</c:v>
                </c:pt>
                <c:pt idx="32">
                  <c:v>31.3.2010</c:v>
                </c:pt>
                <c:pt idx="33">
                  <c:v>30.6.2010</c:v>
                </c:pt>
                <c:pt idx="34">
                  <c:v>30.9.2010</c:v>
                </c:pt>
                <c:pt idx="35">
                  <c:v>31.12.2010</c:v>
                </c:pt>
                <c:pt idx="36">
                  <c:v>31.3.2011</c:v>
                </c:pt>
                <c:pt idx="37">
                  <c:v>30.6.2011</c:v>
                </c:pt>
                <c:pt idx="38">
                  <c:v>30.9.2011</c:v>
                </c:pt>
                <c:pt idx="39">
                  <c:v>31.12.2011</c:v>
                </c:pt>
                <c:pt idx="40">
                  <c:v>31.3.2012</c:v>
                </c:pt>
                <c:pt idx="41">
                  <c:v>30.6.2012</c:v>
                </c:pt>
                <c:pt idx="42">
                  <c:v>30.9.2012</c:v>
                </c:pt>
                <c:pt idx="43">
                  <c:v>31.12.2012</c:v>
                </c:pt>
                <c:pt idx="44">
                  <c:v>31.3.2013</c:v>
                </c:pt>
                <c:pt idx="45">
                  <c:v>30.6.2013</c:v>
                </c:pt>
                <c:pt idx="46">
                  <c:v>30.9.2013</c:v>
                </c:pt>
                <c:pt idx="47">
                  <c:v>31.12.2013</c:v>
                </c:pt>
                <c:pt idx="48">
                  <c:v>31.3.2014</c:v>
                </c:pt>
                <c:pt idx="49">
                  <c:v>30.6.2014</c:v>
                </c:pt>
                <c:pt idx="50">
                  <c:v>30.9.2014</c:v>
                </c:pt>
                <c:pt idx="51">
                  <c:v>31.12.2014</c:v>
                </c:pt>
                <c:pt idx="52">
                  <c:v>31.3.2015</c:v>
                </c:pt>
                <c:pt idx="53">
                  <c:v>30.6.2015</c:v>
                </c:pt>
                <c:pt idx="54">
                  <c:v>30.9.2015</c:v>
                </c:pt>
                <c:pt idx="55">
                  <c:v>31.12.2015</c:v>
                </c:pt>
                <c:pt idx="56">
                  <c:v>31.3.2016</c:v>
                </c:pt>
                <c:pt idx="57">
                  <c:v>30.6.2016</c:v>
                </c:pt>
                <c:pt idx="58">
                  <c:v>30.9.2016</c:v>
                </c:pt>
                <c:pt idx="59">
                  <c:v>31.12.2016</c:v>
                </c:pt>
                <c:pt idx="60">
                  <c:v>31.3.2017</c:v>
                </c:pt>
                <c:pt idx="61">
                  <c:v>30.6.2017</c:v>
                </c:pt>
                <c:pt idx="62">
                  <c:v>30.9.2017</c:v>
                </c:pt>
                <c:pt idx="63">
                  <c:v>31.12.2017</c:v>
                </c:pt>
                <c:pt idx="64">
                  <c:v>31.3.2018</c:v>
                </c:pt>
                <c:pt idx="65">
                  <c:v>30.6.2018</c:v>
                </c:pt>
                <c:pt idx="66">
                  <c:v>30.9.2018</c:v>
                </c:pt>
                <c:pt idx="67">
                  <c:v>31.12.2018</c:v>
                </c:pt>
                <c:pt idx="68">
                  <c:v>31.3.2019</c:v>
                </c:pt>
                <c:pt idx="69">
                  <c:v>30.6.2019</c:v>
                </c:pt>
                <c:pt idx="70">
                  <c:v>30.9.2019</c:v>
                </c:pt>
                <c:pt idx="71">
                  <c:v>31.12.2019</c:v>
                </c:pt>
                <c:pt idx="72">
                  <c:v>31.3.2020</c:v>
                </c:pt>
                <c:pt idx="73">
                  <c:v>30.6.2020</c:v>
                </c:pt>
                <c:pt idx="74">
                  <c:v>30.9.2020</c:v>
                </c:pt>
                <c:pt idx="75">
                  <c:v>31.12.2020</c:v>
                </c:pt>
              </c:strCache>
            </c:strRef>
          </c:cat>
          <c:val>
            <c:numRef>
              <c:f>kstope!$B$3:$B$78</c:f>
              <c:numCache>
                <c:formatCode>#,##0.00</c:formatCode>
                <c:ptCount val="76"/>
                <c:pt idx="0">
                  <c:v>10.203802021823027</c:v>
                </c:pt>
                <c:pt idx="1">
                  <c:v>10.971615479063095</c:v>
                </c:pt>
                <c:pt idx="2">
                  <c:v>11.196896711463111</c:v>
                </c:pt>
                <c:pt idx="3">
                  <c:v>10.376249236273903</c:v>
                </c:pt>
                <c:pt idx="4">
                  <c:v>9.7543611623486743</c:v>
                </c:pt>
                <c:pt idx="5">
                  <c:v>9.7662938063104683</c:v>
                </c:pt>
                <c:pt idx="6">
                  <c:v>10.317305232046301</c:v>
                </c:pt>
                <c:pt idx="7">
                  <c:v>9.6760175120490395</c:v>
                </c:pt>
                <c:pt idx="8">
                  <c:v>8.897918571524583</c:v>
                </c:pt>
                <c:pt idx="9">
                  <c:v>9.5021468879323923</c:v>
                </c:pt>
                <c:pt idx="10">
                  <c:v>10.077823022838334</c:v>
                </c:pt>
                <c:pt idx="11">
                  <c:v>9.6316071020483118</c:v>
                </c:pt>
                <c:pt idx="12">
                  <c:v>9.1284850891557383</c:v>
                </c:pt>
                <c:pt idx="13">
                  <c:v>9.1043223166424667</c:v>
                </c:pt>
                <c:pt idx="14">
                  <c:v>9.4685691361919577</c:v>
                </c:pt>
                <c:pt idx="15">
                  <c:v>8.5849364469215868</c:v>
                </c:pt>
                <c:pt idx="16">
                  <c:v>8.1891794632643098</c:v>
                </c:pt>
                <c:pt idx="17">
                  <c:v>8.9117407172703835</c:v>
                </c:pt>
                <c:pt idx="18">
                  <c:v>8.9353107794524576</c:v>
                </c:pt>
                <c:pt idx="19">
                  <c:v>8.7935166132953935</c:v>
                </c:pt>
                <c:pt idx="20">
                  <c:v>8.1968071315474091</c:v>
                </c:pt>
                <c:pt idx="21">
                  <c:v>8.813725503792103</c:v>
                </c:pt>
                <c:pt idx="22">
                  <c:v>9.3415510150639367</c:v>
                </c:pt>
                <c:pt idx="23">
                  <c:v>9.0134137687054157</c:v>
                </c:pt>
                <c:pt idx="24">
                  <c:v>8.5556199752349702</c:v>
                </c:pt>
                <c:pt idx="25">
                  <c:v>9.4080681277911484</c:v>
                </c:pt>
                <c:pt idx="26">
                  <c:v>10.032822848831886</c:v>
                </c:pt>
                <c:pt idx="27">
                  <c:v>10.13248673066844</c:v>
                </c:pt>
                <c:pt idx="28">
                  <c:v>10.174293590304348</c:v>
                </c:pt>
                <c:pt idx="29">
                  <c:v>10.702430781182846</c:v>
                </c:pt>
                <c:pt idx="30">
                  <c:v>11.524706108858707</c:v>
                </c:pt>
                <c:pt idx="31">
                  <c:v>10.622468297818509</c:v>
                </c:pt>
                <c:pt idx="32">
                  <c:v>9.4145415746893306</c:v>
                </c:pt>
                <c:pt idx="33">
                  <c:v>9.5645289843469286</c:v>
                </c:pt>
                <c:pt idx="34">
                  <c:v>9.9995320211083669</c:v>
                </c:pt>
                <c:pt idx="35">
                  <c:v>9.2989757834066147</c:v>
                </c:pt>
                <c:pt idx="36">
                  <c:v>9.0738595216319737</c:v>
                </c:pt>
                <c:pt idx="37">
                  <c:v>9.2057790361843104</c:v>
                </c:pt>
                <c:pt idx="38">
                  <c:v>9.3856557288438616</c:v>
                </c:pt>
                <c:pt idx="39">
                  <c:v>9.2620734426870364</c:v>
                </c:pt>
                <c:pt idx="40">
                  <c:v>9.0738595216319737</c:v>
                </c:pt>
                <c:pt idx="41">
                  <c:v>9.2057790361843104</c:v>
                </c:pt>
                <c:pt idx="42">
                  <c:v>9.3856557288438616</c:v>
                </c:pt>
                <c:pt idx="43">
                  <c:v>9.0516177399443372</c:v>
                </c:pt>
                <c:pt idx="44">
                  <c:v>9.0737698177362258</c:v>
                </c:pt>
                <c:pt idx="45">
                  <c:v>8.7744357872498675</c:v>
                </c:pt>
                <c:pt idx="46">
                  <c:v>8.5550672160763757</c:v>
                </c:pt>
                <c:pt idx="47">
                  <c:v>8.1627736169334426</c:v>
                </c:pt>
                <c:pt idx="48">
                  <c:v>8.1218224994627377</c:v>
                </c:pt>
                <c:pt idx="49">
                  <c:v>8.1907738973199216</c:v>
                </c:pt>
                <c:pt idx="50">
                  <c:v>8.0539317359124123</c:v>
                </c:pt>
                <c:pt idx="51">
                  <c:v>7.9207029171446734</c:v>
                </c:pt>
                <c:pt idx="52">
                  <c:v>7.7461153320346847</c:v>
                </c:pt>
                <c:pt idx="53">
                  <c:v>7.8806741511939791</c:v>
                </c:pt>
                <c:pt idx="54">
                  <c:v>7.4572010065440582</c:v>
                </c:pt>
                <c:pt idx="55">
                  <c:v>7.3669886765019656</c:v>
                </c:pt>
                <c:pt idx="56">
                  <c:v>6.7988516250244571</c:v>
                </c:pt>
                <c:pt idx="57">
                  <c:v>6.8388510807878609</c:v>
                </c:pt>
                <c:pt idx="58">
                  <c:v>6.6967794250920232</c:v>
                </c:pt>
                <c:pt idx="59">
                  <c:v>6.6976397205007254</c:v>
                </c:pt>
                <c:pt idx="60">
                  <c:v>6.7756154459704083</c:v>
                </c:pt>
                <c:pt idx="61">
                  <c:v>6.779869405942156</c:v>
                </c:pt>
                <c:pt idx="62">
                  <c:v>6.7475239428247615</c:v>
                </c:pt>
                <c:pt idx="63">
                  <c:v>6.0833202722275148</c:v>
                </c:pt>
                <c:pt idx="64">
                  <c:v>5.9295090792082945</c:v>
                </c:pt>
                <c:pt idx="65">
                  <c:v>6.1886260215069404</c:v>
                </c:pt>
                <c:pt idx="66">
                  <c:v>5.8871190102159723</c:v>
                </c:pt>
                <c:pt idx="67">
                  <c:v>5.7731940247603148</c:v>
                </c:pt>
                <c:pt idx="68">
                  <c:v>5.7477218100096588</c:v>
                </c:pt>
                <c:pt idx="69">
                  <c:v>5.7674461642034434</c:v>
                </c:pt>
                <c:pt idx="70">
                  <c:v>5.6000556649403119</c:v>
                </c:pt>
                <c:pt idx="71">
                  <c:v>5.3034085089182197</c:v>
                </c:pt>
                <c:pt idx="72">
                  <c:v>5.05</c:v>
                </c:pt>
                <c:pt idx="73">
                  <c:v>5.0792726930000001</c:v>
                </c:pt>
                <c:pt idx="74">
                  <c:v>5.2627203327185565</c:v>
                </c:pt>
                <c:pt idx="75">
                  <c:v>5.374976755777455</c:v>
                </c:pt>
              </c:numCache>
            </c:numRef>
          </c:val>
          <c:smooth val="0"/>
          <c:extLst>
            <c:ext xmlns:c16="http://schemas.microsoft.com/office/drawing/2014/chart" uri="{C3380CC4-5D6E-409C-BE32-E72D297353CC}">
              <c16:uniqueId val="{00000000-5F7F-407E-9010-4AA4C4BBB853}"/>
            </c:ext>
          </c:extLst>
        </c:ser>
        <c:ser>
          <c:idx val="1"/>
          <c:order val="1"/>
          <c:tx>
            <c:strRef>
              <c:f>kstope!$C$2</c:f>
              <c:strCache>
                <c:ptCount val="1"/>
                <c:pt idx="0">
                  <c:v>dks</c:v>
                </c:pt>
              </c:strCache>
            </c:strRef>
          </c:tx>
          <c:spPr>
            <a:ln w="28575" cmpd="sng">
              <a:solidFill>
                <a:schemeClr val="accent2"/>
              </a:solidFill>
            </a:ln>
          </c:spPr>
          <c:marker>
            <c:symbol val="none"/>
          </c:marker>
          <c:cat>
            <c:strRef>
              <c:f>kstope!$A$3:$A$78</c:f>
              <c:strCache>
                <c:ptCount val="76"/>
                <c:pt idx="0">
                  <c:v>31.3.2002</c:v>
                </c:pt>
                <c:pt idx="1">
                  <c:v>30.6.2002</c:v>
                </c:pt>
                <c:pt idx="2">
                  <c:v>30.9.2002</c:v>
                </c:pt>
                <c:pt idx="3">
                  <c:v>31.12.2002</c:v>
                </c:pt>
                <c:pt idx="4">
                  <c:v>31.3.2003</c:v>
                </c:pt>
                <c:pt idx="5">
                  <c:v>30.6.2003</c:v>
                </c:pt>
                <c:pt idx="6">
                  <c:v>30.9.2003</c:v>
                </c:pt>
                <c:pt idx="7">
                  <c:v>31.12.2003</c:v>
                </c:pt>
                <c:pt idx="8">
                  <c:v>31.3.2004</c:v>
                </c:pt>
                <c:pt idx="9">
                  <c:v>30.6.2004</c:v>
                </c:pt>
                <c:pt idx="10">
                  <c:v>30.9.2004</c:v>
                </c:pt>
                <c:pt idx="11">
                  <c:v>31.12.2004</c:v>
                </c:pt>
                <c:pt idx="12">
                  <c:v>31.3.2005</c:v>
                </c:pt>
                <c:pt idx="13">
                  <c:v>30.6.2005</c:v>
                </c:pt>
                <c:pt idx="14">
                  <c:v>30.9.2005</c:v>
                </c:pt>
                <c:pt idx="15">
                  <c:v>31.12.2005</c:v>
                </c:pt>
                <c:pt idx="16">
                  <c:v>31.3.2006</c:v>
                </c:pt>
                <c:pt idx="17">
                  <c:v>30.6.2006</c:v>
                </c:pt>
                <c:pt idx="18">
                  <c:v>30.9.2006</c:v>
                </c:pt>
                <c:pt idx="19">
                  <c:v>31.12.2006</c:v>
                </c:pt>
                <c:pt idx="20">
                  <c:v>31.3.2007</c:v>
                </c:pt>
                <c:pt idx="21">
                  <c:v>30.6.2007</c:v>
                </c:pt>
                <c:pt idx="22">
                  <c:v>30.9.2007</c:v>
                </c:pt>
                <c:pt idx="23">
                  <c:v>31.12.2007</c:v>
                </c:pt>
                <c:pt idx="24">
                  <c:v>31.3.2008</c:v>
                </c:pt>
                <c:pt idx="25">
                  <c:v>30.6.2008</c:v>
                </c:pt>
                <c:pt idx="26">
                  <c:v>30.9.2008</c:v>
                </c:pt>
                <c:pt idx="27">
                  <c:v>31.12.2008</c:v>
                </c:pt>
                <c:pt idx="28">
                  <c:v>31.3.2009</c:v>
                </c:pt>
                <c:pt idx="29">
                  <c:v>30.6.2009</c:v>
                </c:pt>
                <c:pt idx="30">
                  <c:v>30.9.2009</c:v>
                </c:pt>
                <c:pt idx="31">
                  <c:v>31.12.2009</c:v>
                </c:pt>
                <c:pt idx="32">
                  <c:v>31.3.2010</c:v>
                </c:pt>
                <c:pt idx="33">
                  <c:v>30.6.2010</c:v>
                </c:pt>
                <c:pt idx="34">
                  <c:v>30.9.2010</c:v>
                </c:pt>
                <c:pt idx="35">
                  <c:v>31.12.2010</c:v>
                </c:pt>
                <c:pt idx="36">
                  <c:v>31.3.2011</c:v>
                </c:pt>
                <c:pt idx="37">
                  <c:v>30.6.2011</c:v>
                </c:pt>
                <c:pt idx="38">
                  <c:v>30.9.2011</c:v>
                </c:pt>
                <c:pt idx="39">
                  <c:v>31.12.2011</c:v>
                </c:pt>
                <c:pt idx="40">
                  <c:v>31.3.2012</c:v>
                </c:pt>
                <c:pt idx="41">
                  <c:v>30.6.2012</c:v>
                </c:pt>
                <c:pt idx="42">
                  <c:v>30.9.2012</c:v>
                </c:pt>
                <c:pt idx="43">
                  <c:v>31.12.2012</c:v>
                </c:pt>
                <c:pt idx="44">
                  <c:v>31.3.2013</c:v>
                </c:pt>
                <c:pt idx="45">
                  <c:v>30.6.2013</c:v>
                </c:pt>
                <c:pt idx="46">
                  <c:v>30.9.2013</c:v>
                </c:pt>
                <c:pt idx="47">
                  <c:v>31.12.2013</c:v>
                </c:pt>
                <c:pt idx="48">
                  <c:v>31.3.2014</c:v>
                </c:pt>
                <c:pt idx="49">
                  <c:v>30.6.2014</c:v>
                </c:pt>
                <c:pt idx="50">
                  <c:v>30.9.2014</c:v>
                </c:pt>
                <c:pt idx="51">
                  <c:v>31.12.2014</c:v>
                </c:pt>
                <c:pt idx="52">
                  <c:v>31.3.2015</c:v>
                </c:pt>
                <c:pt idx="53">
                  <c:v>30.6.2015</c:v>
                </c:pt>
                <c:pt idx="54">
                  <c:v>30.9.2015</c:v>
                </c:pt>
                <c:pt idx="55">
                  <c:v>31.12.2015</c:v>
                </c:pt>
                <c:pt idx="56">
                  <c:v>31.3.2016</c:v>
                </c:pt>
                <c:pt idx="57">
                  <c:v>30.6.2016</c:v>
                </c:pt>
                <c:pt idx="58">
                  <c:v>30.9.2016</c:v>
                </c:pt>
                <c:pt idx="59">
                  <c:v>31.12.2016</c:v>
                </c:pt>
                <c:pt idx="60">
                  <c:v>31.3.2017</c:v>
                </c:pt>
                <c:pt idx="61">
                  <c:v>30.6.2017</c:v>
                </c:pt>
                <c:pt idx="62">
                  <c:v>30.9.2017</c:v>
                </c:pt>
                <c:pt idx="63">
                  <c:v>31.12.2017</c:v>
                </c:pt>
                <c:pt idx="64">
                  <c:v>31.3.2018</c:v>
                </c:pt>
                <c:pt idx="65">
                  <c:v>30.6.2018</c:v>
                </c:pt>
                <c:pt idx="66">
                  <c:v>30.9.2018</c:v>
                </c:pt>
                <c:pt idx="67">
                  <c:v>31.12.2018</c:v>
                </c:pt>
                <c:pt idx="68">
                  <c:v>31.3.2019</c:v>
                </c:pt>
                <c:pt idx="69">
                  <c:v>30.6.2019</c:v>
                </c:pt>
                <c:pt idx="70">
                  <c:v>30.9.2019</c:v>
                </c:pt>
                <c:pt idx="71">
                  <c:v>31.12.2019</c:v>
                </c:pt>
                <c:pt idx="72">
                  <c:v>31.3.2020</c:v>
                </c:pt>
                <c:pt idx="73">
                  <c:v>30.6.2020</c:v>
                </c:pt>
                <c:pt idx="74">
                  <c:v>30.9.2020</c:v>
                </c:pt>
                <c:pt idx="75">
                  <c:v>31.12.2020</c:v>
                </c:pt>
              </c:strCache>
            </c:strRef>
          </c:cat>
          <c:val>
            <c:numRef>
              <c:f>kstope!$C$3:$C$78</c:f>
              <c:numCache>
                <c:formatCode>#,##0.00</c:formatCode>
                <c:ptCount val="76"/>
                <c:pt idx="15">
                  <c:v>6.3156164567222994</c:v>
                </c:pt>
                <c:pt idx="16">
                  <c:v>6.8025216141603089</c:v>
                </c:pt>
                <c:pt idx="17">
                  <c:v>6.7024130577264698</c:v>
                </c:pt>
                <c:pt idx="18">
                  <c:v>7.1506196753550544</c:v>
                </c:pt>
                <c:pt idx="19">
                  <c:v>6.6005280834442237</c:v>
                </c:pt>
                <c:pt idx="20">
                  <c:v>6.8954213452860724</c:v>
                </c:pt>
                <c:pt idx="21">
                  <c:v>7.036892576508615</c:v>
                </c:pt>
                <c:pt idx="22">
                  <c:v>7.4447894500980603</c:v>
                </c:pt>
                <c:pt idx="23">
                  <c:v>7.1304071031017289</c:v>
                </c:pt>
                <c:pt idx="24">
                  <c:v>7.7213317064118794</c:v>
                </c:pt>
                <c:pt idx="25">
                  <c:v>7.9579358285881669</c:v>
                </c:pt>
                <c:pt idx="26">
                  <c:v>7.8384623880750866</c:v>
                </c:pt>
                <c:pt idx="27">
                  <c:v>7.8633992841038092</c:v>
                </c:pt>
                <c:pt idx="28">
                  <c:v>8.213225520517458</c:v>
                </c:pt>
                <c:pt idx="29">
                  <c:v>8.4183951732151758</c:v>
                </c:pt>
                <c:pt idx="30">
                  <c:v>8.2614760028667451</c:v>
                </c:pt>
                <c:pt idx="31">
                  <c:v>8.1994379061833058</c:v>
                </c:pt>
                <c:pt idx="32">
                  <c:v>8.3382705110944642</c:v>
                </c:pt>
                <c:pt idx="33">
                  <c:v>7.2361488881867384</c:v>
                </c:pt>
                <c:pt idx="34">
                  <c:v>8.0551831003679677</c:v>
                </c:pt>
                <c:pt idx="35">
                  <c:v>7.4719224729320421</c:v>
                </c:pt>
                <c:pt idx="36">
                  <c:v>7.7931422632367022</c:v>
                </c:pt>
                <c:pt idx="37">
                  <c:v>7.12305051227451</c:v>
                </c:pt>
                <c:pt idx="38">
                  <c:v>6.9044840100039728</c:v>
                </c:pt>
                <c:pt idx="39">
                  <c:v>8.2973139186193876</c:v>
                </c:pt>
                <c:pt idx="40">
                  <c:v>8.6974258098922466</c:v>
                </c:pt>
                <c:pt idx="41">
                  <c:v>8.3936710548261075</c:v>
                </c:pt>
                <c:pt idx="42">
                  <c:v>8.4954346380338794</c:v>
                </c:pt>
                <c:pt idx="43">
                  <c:v>8.1681318649890269</c:v>
                </c:pt>
                <c:pt idx="44">
                  <c:v>8.2508639916089237</c:v>
                </c:pt>
                <c:pt idx="45">
                  <c:v>8.1752419659962765</c:v>
                </c:pt>
                <c:pt idx="46">
                  <c:v>8.4751057514151213</c:v>
                </c:pt>
                <c:pt idx="47">
                  <c:v>7.9815141439801991</c:v>
                </c:pt>
                <c:pt idx="48">
                  <c:v>8.0968661278290153</c:v>
                </c:pt>
                <c:pt idx="49">
                  <c:v>8.0377235523691901</c:v>
                </c:pt>
                <c:pt idx="50">
                  <c:v>8.0905536577693375</c:v>
                </c:pt>
                <c:pt idx="51">
                  <c:v>7.4199699024953247</c:v>
                </c:pt>
                <c:pt idx="52">
                  <c:v>7.7803689795146216</c:v>
                </c:pt>
                <c:pt idx="53">
                  <c:v>7.4207007304054793</c:v>
                </c:pt>
                <c:pt idx="54">
                  <c:v>7.463197074229762</c:v>
                </c:pt>
                <c:pt idx="55">
                  <c:v>6.1542007858131074</c:v>
                </c:pt>
                <c:pt idx="56">
                  <c:v>6.6286284616258646</c:v>
                </c:pt>
                <c:pt idx="57">
                  <c:v>6.4896024050653338</c:v>
                </c:pt>
                <c:pt idx="58">
                  <c:v>6.3431531473707778</c:v>
                </c:pt>
                <c:pt idx="59">
                  <c:v>5.5566104476887261</c:v>
                </c:pt>
                <c:pt idx="60">
                  <c:v>5.5575043771093888</c:v>
                </c:pt>
                <c:pt idx="61">
                  <c:v>5.7143864203134358</c:v>
                </c:pt>
                <c:pt idx="62">
                  <c:v>5.9364190836570652</c:v>
                </c:pt>
                <c:pt idx="63">
                  <c:v>4.6785761835220567</c:v>
                </c:pt>
                <c:pt idx="64">
                  <c:v>5.2541416779102459</c:v>
                </c:pt>
                <c:pt idx="65">
                  <c:v>5.046486473771731</c:v>
                </c:pt>
                <c:pt idx="66">
                  <c:v>4.7830686151030966</c:v>
                </c:pt>
                <c:pt idx="67">
                  <c:v>4.7195912536756222</c:v>
                </c:pt>
                <c:pt idx="68">
                  <c:v>4.8871524907366499</c:v>
                </c:pt>
                <c:pt idx="69">
                  <c:v>4.4718246634376211</c:v>
                </c:pt>
                <c:pt idx="70">
                  <c:v>4.5288650329364533</c:v>
                </c:pt>
                <c:pt idx="71">
                  <c:v>3.8212305193457872</c:v>
                </c:pt>
                <c:pt idx="72">
                  <c:v>4.3</c:v>
                </c:pt>
                <c:pt idx="73">
                  <c:v>4.1880054999999992</c:v>
                </c:pt>
                <c:pt idx="74">
                  <c:v>4.1151280294521291</c:v>
                </c:pt>
                <c:pt idx="75">
                  <c:v>4.1106805317535109</c:v>
                </c:pt>
              </c:numCache>
            </c:numRef>
          </c:val>
          <c:smooth val="0"/>
          <c:extLst>
            <c:ext xmlns:c16="http://schemas.microsoft.com/office/drawing/2014/chart" uri="{C3380CC4-5D6E-409C-BE32-E72D297353CC}">
              <c16:uniqueId val="{00000001-5F7F-407E-9010-4AA4C4BBB853}"/>
            </c:ext>
          </c:extLst>
        </c:ser>
        <c:dLbls>
          <c:showLegendKey val="0"/>
          <c:showVal val="0"/>
          <c:showCatName val="0"/>
          <c:showSerName val="0"/>
          <c:showPercent val="0"/>
          <c:showBubbleSize val="0"/>
        </c:dLbls>
        <c:smooth val="0"/>
        <c:axId val="184726508"/>
        <c:axId val="913058505"/>
      </c:lineChart>
      <c:catAx>
        <c:axId val="184726508"/>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913058505"/>
        <c:crosses val="autoZero"/>
        <c:auto val="1"/>
        <c:lblAlgn val="ctr"/>
        <c:lblOffset val="100"/>
        <c:noMultiLvlLbl val="1"/>
      </c:catAx>
      <c:valAx>
        <c:axId val="9130585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sr-Latn-RS"/>
          </a:p>
        </c:txPr>
        <c:crossAx val="184726508"/>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tecaj!$B$2</c:f>
              <c:strCache>
                <c:ptCount val="1"/>
                <c:pt idx="0">
                  <c:v>reserv</c:v>
                </c:pt>
              </c:strCache>
            </c:strRef>
          </c:tx>
          <c:spPr>
            <a:ln w="28575" cmpd="sng">
              <a:solidFill>
                <a:schemeClr val="accent1"/>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tecaj!$B$3:$B$86</c:f>
              <c:numCache>
                <c:formatCode>General</c:formatCode>
                <c:ptCount val="84"/>
                <c:pt idx="3" formatCode="_-* #,##0.00\ _k_n_-;\-* #,##0.00\ _k_n_-;_-* &quot;-&quot;??\ _k_n_-;_-@">
                  <c:v>0.67727361538637554</c:v>
                </c:pt>
                <c:pt idx="4" formatCode="_-* #,##0.00\ _k_n_-;\-* #,##0.00\ _k_n_-;_-* &quot;-&quot;??\ _k_n_-;_-@">
                  <c:v>0.84449923674562588</c:v>
                </c:pt>
                <c:pt idx="5" formatCode="_-* #,##0.00\ _k_n_-;\-* #,##0.00\ _k_n_-;_-* &quot;-&quot;??\ _k_n_-;_-@">
                  <c:v>0.93708952847828242</c:v>
                </c:pt>
                <c:pt idx="6" formatCode="_-* #,##0.00\ _k_n_-;\-* #,##0.00\ _k_n_-;_-* &quot;-&quot;??\ _k_n_-;_-@">
                  <c:v>1.124809554567229</c:v>
                </c:pt>
                <c:pt idx="7" formatCode="_-* #,##0.00\ _k_n_-;\-* #,##0.00\ _k_n_-;_-* &quot;-&quot;??\ _k_n_-;_-@">
                  <c:v>1.5489828212502661</c:v>
                </c:pt>
                <c:pt idx="8" formatCode="_-* #,##0.00\ _k_n_-;\-* #,##0.00\ _k_n_-;_-* &quot;-&quot;??\ _k_n_-;_-@">
                  <c:v>1.6484544313248879</c:v>
                </c:pt>
                <c:pt idx="9" formatCode="_-* #,##0.00\ _k_n_-;\-* #,##0.00\ _k_n_-;_-* &quot;-&quot;??\ _k_n_-;_-@">
                  <c:v>1.4939809081800617</c:v>
                </c:pt>
                <c:pt idx="10" formatCode="_-* #,##0.00\ _k_n_-;\-* #,##0.00\ _k_n_-;_-* &quot;-&quot;??\ _k_n_-;_-@">
                  <c:v>1.1862530092042463</c:v>
                </c:pt>
                <c:pt idx="11" formatCode="_-* #,##0.00\ _k_n_-;\-* #,##0.00\ _k_n_-;_-* &quot;-&quot;??\ _k_n_-;_-@">
                  <c:v>0.74186618808288962</c:v>
                </c:pt>
                <c:pt idx="12" formatCode="_-* #,##0.00\ _k_n_-;\-* #,##0.00\ _k_n_-;_-* &quot;-&quot;??\ _k_n_-;_-@">
                  <c:v>0.67055415725125544</c:v>
                </c:pt>
                <c:pt idx="13" formatCode="_-* #,##0.00\ _k_n_-;\-* #,##0.00\ _k_n_-;_-* &quot;-&quot;??\ _k_n_-;_-@">
                  <c:v>0.62248348055174763</c:v>
                </c:pt>
                <c:pt idx="14" formatCode="_-* #,##0.00\ _k_n_-;\-* #,##0.00\ _k_n_-;_-* &quot;-&quot;??\ _k_n_-;_-@">
                  <c:v>0.7008915698789604</c:v>
                </c:pt>
                <c:pt idx="15" formatCode="_-* #,##0.00\ _k_n_-;\-* #,##0.00\ _k_n_-;_-* &quot;-&quot;??\ _k_n_-;_-@">
                  <c:v>1.2354710240709235</c:v>
                </c:pt>
                <c:pt idx="16" formatCode="_-* #,##0.00\ _k_n_-;\-* #,##0.00\ _k_n_-;_-* &quot;-&quot;??\ _k_n_-;_-@">
                  <c:v>0.63289258238990642</c:v>
                </c:pt>
                <c:pt idx="17" formatCode="_-* #,##0.00\ _k_n_-;\-* #,##0.00\ _k_n_-;_-* &quot;-&quot;??\ _k_n_-;_-@">
                  <c:v>0.5817448602155334</c:v>
                </c:pt>
                <c:pt idx="18" formatCode="_-* #,##0.00\ _k_n_-;\-* #,##0.00\ _k_n_-;_-* &quot;-&quot;??\ _k_n_-;_-@">
                  <c:v>0.42030870240975721</c:v>
                </c:pt>
                <c:pt idx="19" formatCode="_-* #,##0.00\ _k_n_-;\-* #,##0.00\ _k_n_-;_-* &quot;-&quot;??\ _k_n_-;_-@">
                  <c:v>4.3033827075195742E-2</c:v>
                </c:pt>
                <c:pt idx="20" formatCode="_-* #,##0.00\ _k_n_-;\-* #,##0.00\ _k_n_-;_-* &quot;-&quot;??\ _k_n_-;_-@">
                  <c:v>0.65276711277459487</c:v>
                </c:pt>
                <c:pt idx="21" formatCode="_-* #,##0.00\ _k_n_-;\-* #,##0.00\ _k_n_-;_-* &quot;-&quot;??\ _k_n_-;_-@">
                  <c:v>0.73245210931552807</c:v>
                </c:pt>
                <c:pt idx="22" formatCode="_-* #,##0.00\ _k_n_-;\-* #,##0.00\ _k_n_-;_-* &quot;-&quot;??\ _k_n_-;_-@">
                  <c:v>0.57626136574141062</c:v>
                </c:pt>
                <c:pt idx="23" formatCode="_-* #,##0.00\ _k_n_-;\-* #,##0.00\ _k_n_-;_-* &quot;-&quot;??\ _k_n_-;_-@">
                  <c:v>0.82181006774759069</c:v>
                </c:pt>
                <c:pt idx="24" formatCode="_-* #,##0.00\ _k_n_-;\-* #,##0.00\ _k_n_-;_-* &quot;-&quot;??\ _k_n_-;_-@">
                  <c:v>1.3062872386471627</c:v>
                </c:pt>
                <c:pt idx="25" formatCode="_-* #,##0.00\ _k_n_-;\-* #,##0.00\ _k_n_-;_-* &quot;-&quot;??\ _k_n_-;_-@">
                  <c:v>1.7210848997892827</c:v>
                </c:pt>
                <c:pt idx="26" formatCode="_-* #,##0.00\ _k_n_-;\-* #,##0.00\ _k_n_-;_-* &quot;-&quot;??\ _k_n_-;_-@">
                  <c:v>1.1922462351050542</c:v>
                </c:pt>
                <c:pt idx="27" formatCode="_-* #,##0.00\ _k_n_-;\-* #,##0.00\ _k_n_-;_-* &quot;-&quot;??\ _k_n_-;_-@">
                  <c:v>1.4122303304319748</c:v>
                </c:pt>
                <c:pt idx="28" formatCode="_-* #,##0.00\ _k_n_-;\-* #,##0.00\ _k_n_-;_-* &quot;-&quot;??\ _k_n_-;_-@">
                  <c:v>1.5478132552727135</c:v>
                </c:pt>
                <c:pt idx="29" formatCode="_-* #,##0.00\ _k_n_-;\-* #,##0.00\ _k_n_-;_-* &quot;-&quot;??\ _k_n_-;_-@">
                  <c:v>0.51476567897705328</c:v>
                </c:pt>
                <c:pt idx="30" formatCode="_-* #,##0.00\ _k_n_-;\-* #,##0.00\ _k_n_-;_-* &quot;-&quot;??\ _k_n_-;_-@">
                  <c:v>0.80071888759359422</c:v>
                </c:pt>
                <c:pt idx="31" formatCode="_-* #,##0.00\ _k_n_-;\-* #,##0.00\ _k_n_-;_-* &quot;-&quot;??\ _k_n_-;_-@">
                  <c:v>0.72161587208356071</c:v>
                </c:pt>
                <c:pt idx="32" formatCode="_-* #,##0.00\ _k_n_-;\-* #,##0.00\ _k_n_-;_-* &quot;-&quot;??\ _k_n_-;_-@">
                  <c:v>0.60940991598461947</c:v>
                </c:pt>
                <c:pt idx="33" formatCode="_-* #,##0.00\ _k_n_-;\-* #,##0.00\ _k_n_-;_-* &quot;-&quot;??\ _k_n_-;_-@">
                  <c:v>1.0410291218448331</c:v>
                </c:pt>
                <c:pt idx="34" formatCode="_-* #,##0.00\ _k_n_-;\-* #,##0.00\ _k_n_-;_-* &quot;-&quot;??\ _k_n_-;_-@">
                  <c:v>0.9684827549057633</c:v>
                </c:pt>
                <c:pt idx="35" formatCode="_-* #,##0.00\ _k_n_-;\-* #,##0.00\ _k_n_-;_-* &quot;-&quot;??\ _k_n_-;_-@">
                  <c:v>-0.33040216344660861</c:v>
                </c:pt>
                <c:pt idx="36" formatCode="_-* #,##0.00\ _k_n_-;\-* #,##0.00\ _k_n_-;_-* &quot;-&quot;??\ _k_n_-;_-@">
                  <c:v>-1.4370106404671743</c:v>
                </c:pt>
                <c:pt idx="37" formatCode="_-* #,##0.00\ _k_n_-;\-* #,##0.00\ _k_n_-;_-* &quot;-&quot;??\ _k_n_-;_-@">
                  <c:v>-1.201455264418857</c:v>
                </c:pt>
                <c:pt idx="38" formatCode="_-* #,##0.00\ _k_n_-;\-* #,##0.00\ _k_n_-;_-* &quot;-&quot;??\ _k_n_-;_-@">
                  <c:v>-0.51383931671223082</c:v>
                </c:pt>
                <c:pt idx="39" formatCode="_-* #,##0.00\ _k_n_-;\-* #,##0.00\ _k_n_-;_-* &quot;-&quot;??\ _k_n_-;_-@">
                  <c:v>1.2282211305437178</c:v>
                </c:pt>
                <c:pt idx="40" formatCode="_-* #,##0.00\ _k_n_-;\-* #,##0.00\ _k_n_-;_-* &quot;-&quot;??\ _k_n_-;_-@">
                  <c:v>1.1107590629306265</c:v>
                </c:pt>
                <c:pt idx="41" formatCode="_-* #,##0.00\ _k_n_-;\-* #,##0.00\ _k_n_-;_-* &quot;-&quot;??\ _k_n_-;_-@">
                  <c:v>0.85253652175502148</c:v>
                </c:pt>
                <c:pt idx="42" formatCode="_-* #,##0.00\ _k_n_-;\-* #,##0.00\ _k_n_-;_-* &quot;-&quot;??\ _k_n_-;_-@">
                  <c:v>1.684340436478899</c:v>
                </c:pt>
                <c:pt idx="43" formatCode="_-* #,##0.00\ _k_n_-;\-* #,##0.00\ _k_n_-;_-* &quot;-&quot;??\ _k_n_-;_-@">
                  <c:v>0.10678998076057099</c:v>
                </c:pt>
                <c:pt idx="44" formatCode="_-* #,##0.00\ _k_n_-;\-* #,##0.00\ _k_n_-;_-* &quot;-&quot;??\ _k_n_-;_-@">
                  <c:v>1.5489049778886488</c:v>
                </c:pt>
                <c:pt idx="45" formatCode="_-* #,##0.00\ _k_n_-;\-* #,##0.00\ _k_n_-;_-* &quot;-&quot;??\ _k_n_-;_-@">
                  <c:v>1.5241392843860273</c:v>
                </c:pt>
                <c:pt idx="46" formatCode="_-* #,##0.00\ _k_n_-;\-* #,##0.00\ _k_n_-;_-* &quot;-&quot;??\ _k_n_-;_-@">
                  <c:v>0.15357645675743559</c:v>
                </c:pt>
                <c:pt idx="47" formatCode="_-* #,##0.00\ _k_n_-;\-* #,##0.00\ _k_n_-;_-* &quot;-&quot;??\ _k_n_-;_-@">
                  <c:v>0.4624148303860407</c:v>
                </c:pt>
                <c:pt idx="48" formatCode="_-* #,##0.00\ _k_n_-;\-* #,##0.00\ _k_n_-;_-* &quot;-&quot;??\ _k_n_-;_-@">
                  <c:v>-0.22891224530877102</c:v>
                </c:pt>
                <c:pt idx="49" formatCode="_-* #,##0.00\ _k_n_-;\-* #,##0.00\ _k_n_-;_-* &quot;-&quot;??\ _k_n_-;_-@">
                  <c:v>-0.1684898283282722</c:v>
                </c:pt>
                <c:pt idx="50" formatCode="_-* #,##0.00\ _k_n_-;\-* #,##0.00\ _k_n_-;_-* &quot;-&quot;??\ _k_n_-;_-@">
                  <c:v>-0.11864989309790855</c:v>
                </c:pt>
                <c:pt idx="51" formatCode="_-* #,##0.00\ _k_n_-;\-* #,##0.00\ _k_n_-;_-* &quot;-&quot;??\ _k_n_-;_-@">
                  <c:v>4.5809949937272491E-2</c:v>
                </c:pt>
                <c:pt idx="52" formatCode="_-* #,##0.00\ _k_n_-;\-* #,##0.00\ _k_n_-;_-* &quot;-&quot;??\ _k_n_-;_-@">
                  <c:v>-0.21551156237945568</c:v>
                </c:pt>
                <c:pt idx="53" formatCode="_-* #,##0.00\ _k_n_-;\-* #,##0.00\ _k_n_-;_-* &quot;-&quot;??\ _k_n_-;_-@">
                  <c:v>0.47991367142246155</c:v>
                </c:pt>
                <c:pt idx="54" formatCode="_-* #,##0.00\ _k_n_-;\-* #,##0.00\ _k_n_-;_-* &quot;-&quot;??\ _k_n_-;_-@">
                  <c:v>0.47902664384892624</c:v>
                </c:pt>
                <c:pt idx="55" formatCode="_-* #,##0.00\ _k_n_-;\-* #,##0.00\ _k_n_-;_-* &quot;-&quot;??\ _k_n_-;_-@">
                  <c:v>1.8438855550001001</c:v>
                </c:pt>
                <c:pt idx="56" formatCode="_-* #,##0.00\ _k_n_-;\-* #,##0.00\ _k_n_-;_-* &quot;-&quot;??\ _k_n_-;_-@">
                  <c:v>1.0811832350001001</c:v>
                </c:pt>
                <c:pt idx="57" formatCode="_-* #,##0.00\ _k_n_-;\-* #,##0.00\ _k_n_-;_-* &quot;-&quot;??\ _k_n_-;_-@">
                  <c:v>0.48569762099999991</c:v>
                </c:pt>
                <c:pt idx="58" formatCode="_-* #,##0.00\ _k_n_-;\-* #,##0.00\ _k_n_-;_-* &quot;-&quot;??\ _k_n_-;_-@">
                  <c:v>0.26318654199999997</c:v>
                </c:pt>
                <c:pt idx="59" formatCode="_-* #,##0.00\ _k_n_-;\-* #,##0.00\ _k_n_-;_-* &quot;-&quot;??\ _k_n_-;_-@">
                  <c:v>-0.53008016000000024</c:v>
                </c:pt>
                <c:pt idx="60" formatCode="_-* #,##0.00\ _k_n_-;\-* #,##0.00\ _k_n_-;_-* &quot;-&quot;??\ _k_n_-;_-@">
                  <c:v>1.3866605159999998</c:v>
                </c:pt>
                <c:pt idx="61" formatCode="_-* #,##0.00\ _k_n_-;\-* #,##0.00\ _k_n_-;_-* &quot;-&quot;??\ _k_n_-;_-@">
                  <c:v>0.85493806699999986</c:v>
                </c:pt>
                <c:pt idx="62" formatCode="_-* #,##0.00\ _k_n_-;\-* #,##0.00\ _k_n_-;_-* &quot;-&quot;??\ _k_n_-;_-@">
                  <c:v>1.0206730179999999</c:v>
                </c:pt>
                <c:pt idx="63" formatCode="_-* #,##0.00\ _k_n_-;\-* #,##0.00\ _k_n_-;_-* &quot;-&quot;??\ _k_n_-;_-@">
                  <c:v>0.74508843200000008</c:v>
                </c:pt>
                <c:pt idx="64" formatCode="_-* #,##0.00\ _k_n_-;\-* #,##0.00\ _k_n_-;_-* &quot;-&quot;??\ _k_n_-;_-@">
                  <c:v>-0.81801510399999999</c:v>
                </c:pt>
                <c:pt idx="65" formatCode="_-* #,##0.00\ _k_n_-;\-* #,##0.00\ _k_n_-;_-* &quot;-&quot;??\ _k_n_-;_-@">
                  <c:v>-0.8839806459999997</c:v>
                </c:pt>
                <c:pt idx="66" formatCode="_-* #,##0.00\ _k_n_-;\-* #,##0.00\ _k_n_-;_-* &quot;-&quot;??\ _k_n_-;_-@">
                  <c:v>-0.50006608900009997</c:v>
                </c:pt>
                <c:pt idx="67" formatCode="_-* #,##0.00\ _k_n_-;\-* #,##0.00\ _k_n_-;_-* &quot;-&quot;??\ _k_n_-;_-@">
                  <c:v>-0.26495566100010026</c:v>
                </c:pt>
                <c:pt idx="68" formatCode="_-* #,##0.00\ _k_n_-;\-* #,##0.00\ _k_n_-;_-* &quot;-&quot;??\ _k_n_-;_-@">
                  <c:v>2.8364875189999004</c:v>
                </c:pt>
                <c:pt idx="69" formatCode="_-* #,##0.00\ _k_n_-;\-* #,##0.00\ _k_n_-;_-* &quot;-&quot;??\ _k_n_-;_-@">
                  <c:v>1.3421512709998997</c:v>
                </c:pt>
                <c:pt idx="70" formatCode="_-* #,##0.00\ _k_n_-;\-* #,##0.00\ _k_n_-;_-* &quot;-&quot;??\ _k_n_-;_-@">
                  <c:v>2.2100949289999998</c:v>
                </c:pt>
                <c:pt idx="71" formatCode="_-* #,##0.00\ _k_n_-;\-* #,##0.00\ _k_n_-;_-* &quot;-&quot;??\ _k_n_-;_-@">
                  <c:v>2.5929131189999999</c:v>
                </c:pt>
                <c:pt idx="72" formatCode="_-* #,##0.00\ _k_n_-;\-* #,##0.00\ _k_n_-;_-* &quot;-&quot;??\ _k_n_-;_-@">
                  <c:v>0.72486746404999958</c:v>
                </c:pt>
                <c:pt idx="73" formatCode="_-* #,##0.00\ _k_n_-;\-* #,##0.00\ _k_n_-;_-* &quot;-&quot;??\ _k_n_-;_-@">
                  <c:v>2.6332178289699995</c:v>
                </c:pt>
                <c:pt idx="74" formatCode="_-* #,##0.00\ _k_n_-;\-* #,##0.00\ _k_n_-;_-* &quot;-&quot;??\ _k_n_-;_-@">
                  <c:v>1.6360691218199996</c:v>
                </c:pt>
                <c:pt idx="75" formatCode="_-* #,##0.00\ _k_n_-;\-* #,##0.00\ _k_n_-;_-* &quot;-&quot;??\ _k_n_-;_-@">
                  <c:v>1.5447504381499999</c:v>
                </c:pt>
                <c:pt idx="76" formatCode="_-* #,##0.00\ _k_n_-;\-* #,##0.00\ _k_n_-;_-* &quot;-&quot;??\ _k_n_-;_-@">
                  <c:v>1.48458278835</c:v>
                </c:pt>
                <c:pt idx="77" formatCode="_-* #,##0.00\ _k_n_-;\-* #,##0.00\ _k_n_-;_-* &quot;-&quot;??\ _k_n_-;_-@">
                  <c:v>2.9911081417300003</c:v>
                </c:pt>
                <c:pt idx="78" formatCode="_-* #,##0.00\ _k_n_-;\-* #,##0.00\ _k_n_-;_-* &quot;-&quot;??\ _k_n_-;_-@">
                  <c:v>3.3441157846399996</c:v>
                </c:pt>
                <c:pt idx="79" formatCode="_-* #,##0.00\ _k_n_-;\-* #,##0.00\ _k_n_-;_-* &quot;-&quot;??\ _k_n_-;_-@">
                  <c:v>0.98935403605999928</c:v>
                </c:pt>
                <c:pt idx="80" formatCode="_-* #,##0.00\ _k_n_-;\-* #,##0.00\ _k_n_-;_-* &quot;-&quot;??\ _k_n_-;_-@">
                  <c:v>-1.8727198371200999</c:v>
                </c:pt>
                <c:pt idx="81" formatCode="_-* #,##0.00\ _k_n_-;\-* #,##0.00\ _k_n_-;_-* &quot;-&quot;??\ _k_n_-;_-@">
                  <c:v>-3.4042619684201001</c:v>
                </c:pt>
                <c:pt idx="82" formatCode="_-* #,##0.00\ _k_n_-;\-* #,##0.00\ _k_n_-;_-* &quot;-&quot;??\ _k_n_-;_-@">
                  <c:v>-3.7700062591800996</c:v>
                </c:pt>
                <c:pt idx="83" formatCode="_-* #,##0.00\ _k_n_-;\-* #,##0.00\ _k_n_-;_-* &quot;-&quot;??\ _k_n_-;_-@">
                  <c:v>-2.1365822739300997</c:v>
                </c:pt>
              </c:numCache>
            </c:numRef>
          </c:val>
          <c:smooth val="0"/>
          <c:extLst>
            <c:ext xmlns:c16="http://schemas.microsoft.com/office/drawing/2014/chart" uri="{C3380CC4-5D6E-409C-BE32-E72D297353CC}">
              <c16:uniqueId val="{00000000-A8B3-4591-B2D5-C072239A3196}"/>
            </c:ext>
          </c:extLst>
        </c:ser>
        <c:ser>
          <c:idx val="1"/>
          <c:order val="1"/>
          <c:tx>
            <c:strRef>
              <c:f>tecaj!$C$2</c:f>
              <c:strCache>
                <c:ptCount val="1"/>
                <c:pt idx="0">
                  <c:v>curacc</c:v>
                </c:pt>
              </c:strCache>
            </c:strRef>
          </c:tx>
          <c:spPr>
            <a:ln w="28575" cmpd="sng">
              <a:solidFill>
                <a:schemeClr val="accent2"/>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tecaj!$C$3:$C$86</c:f>
              <c:numCache>
                <c:formatCode>General</c:formatCode>
                <c:ptCount val="84"/>
                <c:pt idx="3" formatCode="_-* #,##0.0\ _k_n_-;\-* #,##0.0\ _k_n_-;_-* &quot;-&quot;??\ _k_n_-;_-@">
                  <c:v>-0.3377432708046274</c:v>
                </c:pt>
                <c:pt idx="4" formatCode="_-* #,##0.0\ _k_n_-;\-* #,##0.0\ _k_n_-;_-* &quot;-&quot;??\ _k_n_-;_-@">
                  <c:v>-0.58259252907869952</c:v>
                </c:pt>
                <c:pt idx="5" formatCode="_-* #,##0.0\ _k_n_-;\-* #,##0.0\ _k_n_-;_-* &quot;-&quot;??\ _k_n_-;_-@">
                  <c:v>-1.1170641546131732</c:v>
                </c:pt>
                <c:pt idx="6" formatCode="_-* #,##0.0\ _k_n_-;\-* #,##0.0\ _k_n_-;_-* &quot;-&quot;??\ _k_n_-;_-@">
                  <c:v>-0.6657073693945067</c:v>
                </c:pt>
                <c:pt idx="7" formatCode="_-* #,##0.0\ _k_n_-;\-* #,##0.0\ _k_n_-;_-* &quot;-&quot;??\ _k_n_-;_-@">
                  <c:v>-0.56092868767653636</c:v>
                </c:pt>
                <c:pt idx="8" formatCode="_-* #,##0.0\ _k_n_-;\-* #,##0.0\ _k_n_-;_-* &quot;-&quot;??\ _k_n_-;_-@">
                  <c:v>-0.88412060843671225</c:v>
                </c:pt>
                <c:pt idx="9" formatCode="_-* #,##0.0\ _k_n_-;\-* #,##0.0\ _k_n_-;_-* &quot;-&quot;??\ _k_n_-;_-@">
                  <c:v>-0.90359918053366806</c:v>
                </c:pt>
                <c:pt idx="10" formatCode="_-* #,##0.0\ _k_n_-;\-* #,##0.0\ _k_n_-;_-* &quot;-&quot;??\ _k_n_-;_-@">
                  <c:v>-1.3332220880355194</c:v>
                </c:pt>
                <c:pt idx="11" formatCode="_-* #,##0.0\ _k_n_-;\-* #,##0.0\ _k_n_-;_-* &quot;-&quot;??\ _k_n_-;_-@">
                  <c:v>-1.8077562324782652</c:v>
                </c:pt>
                <c:pt idx="12" formatCode="_-* #,##0.0\ _k_n_-;\-* #,##0.0\ _k_n_-;_-* &quot;-&quot;??\ _k_n_-;_-@">
                  <c:v>-1.872499393353513</c:v>
                </c:pt>
                <c:pt idx="13" formatCode="_-* #,##0.0\ _k_n_-;\-* #,##0.0\ _k_n_-;_-* &quot;-&quot;??\ _k_n_-;_-@">
                  <c:v>-2.3385597874807127</c:v>
                </c:pt>
                <c:pt idx="14" formatCode="_-* #,##0.0\ _k_n_-;\-* #,##0.0\ _k_n_-;_-* &quot;-&quot;??\ _k_n_-;_-@">
                  <c:v>-2.4125318694700635</c:v>
                </c:pt>
                <c:pt idx="15" formatCode="_-* #,##0.0\ _k_n_-;\-* #,##0.0\ _k_n_-;_-* &quot;-&quot;??\ _k_n_-;_-@">
                  <c:v>-2.7857863126715063</c:v>
                </c:pt>
                <c:pt idx="16" formatCode="_-* #,##0.0\ _k_n_-;\-* #,##0.0\ _k_n_-;_-* &quot;-&quot;??\ _k_n_-;_-@">
                  <c:v>-3.0223214033437125</c:v>
                </c:pt>
                <c:pt idx="17" formatCode="_-* #,##0.0\ _k_n_-;\-* #,##0.0\ _k_n_-;_-* &quot;-&quot;??\ _k_n_-;_-@">
                  <c:v>-2.6006425313105019</c:v>
                </c:pt>
                <c:pt idx="18" formatCode="_-* #,##0.0\ _k_n_-;\-* #,##0.0\ _k_n_-;_-* &quot;-&quot;??\ _k_n_-;_-@">
                  <c:v>-2.2597435264446828</c:v>
                </c:pt>
                <c:pt idx="19" formatCode="_-* #,##0.0\ _k_n_-;\-* #,##0.0\ _k_n_-;_-* &quot;-&quot;??\ _k_n_-;_-@">
                  <c:v>-2.0052392405654542</c:v>
                </c:pt>
                <c:pt idx="20" formatCode="_-* #,##0.0\ _k_n_-;\-* #,##0.0\ _k_n_-;_-* &quot;-&quot;??\ _k_n_-;_-@">
                  <c:v>-2.1573231349883173</c:v>
                </c:pt>
                <c:pt idx="21" formatCode="_-* #,##0.0\ _k_n_-;\-* #,##0.0\ _k_n_-;_-* &quot;-&quot;??\ _k_n_-;_-@">
                  <c:v>-2.4767454624114431</c:v>
                </c:pt>
                <c:pt idx="22" formatCode="_-* #,##0.0\ _k_n_-;\-* #,##0.0\ _k_n_-;_-* &quot;-&quot;??\ _k_n_-;_-@">
                  <c:v>-2.3805422209392288</c:v>
                </c:pt>
                <c:pt idx="23" formatCode="_-* #,##0.0\ _k_n_-;\-* #,##0.0\ _k_n_-;_-* &quot;-&quot;??\ _k_n_-;_-@">
                  <c:v>-2.6422774076092574</c:v>
                </c:pt>
                <c:pt idx="24" formatCode="_-* #,##0.0\ _k_n_-;\-* #,##0.0\ _k_n_-;_-* &quot;-&quot;??\ _k_n_-;_-@">
                  <c:v>-3.1198621359245817</c:v>
                </c:pt>
                <c:pt idx="25" formatCode="_-* #,##0.0\ _k_n_-;\-* #,##0.0\ _k_n_-;_-* &quot;-&quot;??\ _k_n_-;_-@">
                  <c:v>-3.2687589911713504</c:v>
                </c:pt>
                <c:pt idx="26" formatCode="_-* #,##0.0\ _k_n_-;\-* #,##0.0\ _k_n_-;_-* &quot;-&quot;??\ _k_n_-;_-@">
                  <c:v>-3.146920535527487</c:v>
                </c:pt>
                <c:pt idx="27" formatCode="_-* #,##0.0\ _k_n_-;\-* #,##0.0\ _k_n_-;_-* &quot;-&quot;??\ _k_n_-;_-@">
                  <c:v>-3.1316488574129355</c:v>
                </c:pt>
                <c:pt idx="28" formatCode="_-* #,##0.0\ _k_n_-;\-* #,##0.0\ _k_n_-;_-* &quot;-&quot;??\ _k_n_-;_-@">
                  <c:v>-3.2242631909668473</c:v>
                </c:pt>
                <c:pt idx="29" formatCode="_-* #,##0.0\ _k_n_-;\-* #,##0.0\ _k_n_-;_-* &quot;-&quot;??\ _k_n_-;_-@">
                  <c:v>-3.2749520068921947</c:v>
                </c:pt>
                <c:pt idx="30" formatCode="_-* #,##0.0\ _k_n_-;\-* #,##0.0\ _k_n_-;_-* &quot;-&quot;??\ _k_n_-;_-@">
                  <c:v>-3.0414669217701378</c:v>
                </c:pt>
                <c:pt idx="31" formatCode="_-* #,##0.0\ _k_n_-;\-* #,##0.0\ _k_n_-;_-* &quot;-&quot;??\ _k_n_-;_-@">
                  <c:v>-3.4358957236502428</c:v>
                </c:pt>
                <c:pt idx="32" formatCode="_-* #,##0.0\ _k_n_-;\-* #,##0.0\ _k_n_-;_-* &quot;-&quot;??\ _k_n_-;_-@">
                  <c:v>-3.9334096161409464</c:v>
                </c:pt>
                <c:pt idx="33" formatCode="_-* #,##0.0\ _k_n_-;\-* #,##0.0\ _k_n_-;_-* &quot;-&quot;??\ _k_n_-;_-@">
                  <c:v>-4.623398074649125</c:v>
                </c:pt>
                <c:pt idx="34" formatCode="_-* #,##0.0\ _k_n_-;\-* #,##0.0\ _k_n_-;_-* &quot;-&quot;??\ _k_n_-;_-@">
                  <c:v>-5.0238718512875407</c:v>
                </c:pt>
                <c:pt idx="35" formatCode="_-* #,##0.0\ _k_n_-;\-* #,##0.0\ _k_n_-;_-* &quot;-&quot;??\ _k_n_-;_-@">
                  <c:v>-5.047520526699854</c:v>
                </c:pt>
                <c:pt idx="36" formatCode="_-* #,##0.0\ _k_n_-;\-* #,##0.0\ _k_n_-;_-* &quot;-&quot;??\ _k_n_-;_-@">
                  <c:v>-4.4050955539078052</c:v>
                </c:pt>
                <c:pt idx="37" formatCode="_-* #,##0.0\ _k_n_-;\-* #,##0.0\ _k_n_-;_-* &quot;-&quot;??\ _k_n_-;_-@">
                  <c:v>-3.4141494328604822</c:v>
                </c:pt>
                <c:pt idx="38" formatCode="_-* #,##0.0\ _k_n_-;\-* #,##0.0\ _k_n_-;_-* &quot;-&quot;??\ _k_n_-;_-@">
                  <c:v>-3.2831322868029429</c:v>
                </c:pt>
                <c:pt idx="39" formatCode="_-* #,##0.0\ _k_n_-;\-* #,##0.0\ _k_n_-;_-* &quot;-&quot;??\ _k_n_-;_-@">
                  <c:v>-2.9588230560751678</c:v>
                </c:pt>
                <c:pt idx="40" formatCode="_-* #,##0.0\ _k_n_-;\-* #,##0.0\ _k_n_-;_-* &quot;-&quot;??\ _k_n_-;_-@">
                  <c:v>-2.5214538959323938</c:v>
                </c:pt>
                <c:pt idx="41" formatCode="_-* #,##0.0\ _k_n_-;\-* #,##0.0\ _k_n_-;_-* &quot;-&quot;??\ _k_n_-;_-@">
                  <c:v>-1.6728034977328006</c:v>
                </c:pt>
                <c:pt idx="42" formatCode="_-* #,##0.0\ _k_n_-;\-* #,##0.0\ _k_n_-;_-* &quot;-&quot;??\ _k_n_-;_-@">
                  <c:v>-1.432624522207544</c:v>
                </c:pt>
                <c:pt idx="43" formatCode="_-* #,##0.0\ _k_n_-;\-* #,##0.0\ _k_n_-;_-* &quot;-&quot;??\ _k_n_-;_-@">
                  <c:v>-0.97351535056872718</c:v>
                </c:pt>
                <c:pt idx="44" formatCode="_-* #,##0.0\ _k_n_-;\-* #,##0.0\ _k_n_-;_-* &quot;-&quot;??\ _k_n_-;_-@">
                  <c:v>-1.185355389734486</c:v>
                </c:pt>
                <c:pt idx="45" formatCode="_-* #,##0.0\ _k_n_-;\-* #,##0.0\ _k_n_-;_-* &quot;-&quot;??\ _k_n_-;_-@">
                  <c:v>-1.4258620778895961</c:v>
                </c:pt>
                <c:pt idx="46" formatCode="_-* #,##0.0\ _k_n_-;\-* #,##0.0\ _k_n_-;_-* &quot;-&quot;??\ _k_n_-;_-@">
                  <c:v>-0.93730078049493615</c:v>
                </c:pt>
                <c:pt idx="47" formatCode="_-* #,##0.0\ _k_n_-;\-* #,##0.0\ _k_n_-;_-* &quot;-&quot;??\ _k_n_-;_-@">
                  <c:v>-0.79946727392246297</c:v>
                </c:pt>
                <c:pt idx="48" formatCode="_-* #,##0.0\ _k_n_-;\-* #,##0.0\ _k_n_-;_-* &quot;-&quot;??\ _k_n_-;_-@">
                  <c:v>-0.87414834791025353</c:v>
                </c:pt>
                <c:pt idx="49" formatCode="_-* #,##0.0\ _k_n_-;\-* #,##0.0\ _k_n_-;_-* &quot;-&quot;??\ _k_n_-;_-@">
                  <c:v>-0.98522746399552941</c:v>
                </c:pt>
                <c:pt idx="50" formatCode="_-* #,##0.0\ _k_n_-;\-* #,##0.0\ _k_n_-;_-* &quot;-&quot;??\ _k_n_-;_-@">
                  <c:v>-0.97907349597071602</c:v>
                </c:pt>
                <c:pt idx="51" formatCode="_-* #,##0.0\ _k_n_-;\-* #,##0.0\ _k_n_-;_-* &quot;-&quot;??\ _k_n_-;_-@">
                  <c:v>-0.78890830419244407</c:v>
                </c:pt>
                <c:pt idx="52" formatCode="_-* #,##0.0\ _k_n_-;\-* #,##0.0\ _k_n_-;_-* &quot;-&quot;??\ _k_n_-;_-@">
                  <c:v>-0.50649217793039225</c:v>
                </c:pt>
                <c:pt idx="53" formatCode="_-* #,##0.0\ _k_n_-;\-* #,##0.0\ _k_n_-;_-* &quot;-&quot;??\ _k_n_-;_-@">
                  <c:v>-0.49487145528783638</c:v>
                </c:pt>
                <c:pt idx="54" formatCode="_-* #,##0.0\ _k_n_-;\-* #,##0.0\ _k_n_-;_-* &quot;-&quot;??\ _k_n_-;_-@">
                  <c:v>-0.36414631032399941</c:v>
                </c:pt>
                <c:pt idx="55" formatCode="_-* #,##0.0\ _k_n_-;\-* #,##0.0\ _k_n_-;_-* &quot;-&quot;??\ _k_n_-;_-@">
                  <c:v>-0.46099721355880774</c:v>
                </c:pt>
                <c:pt idx="56" formatCode="_-* #,##0.0\ _k_n_-;\-* #,##0.0\ _k_n_-;_-* &quot;-&quot;??\ _k_n_-;_-@">
                  <c:v>-0.52066931316339649</c:v>
                </c:pt>
                <c:pt idx="57" formatCode="_-* #,##0.0\ _k_n_-;\-* #,##0.0\ _k_n_-;_-* &quot;-&quot;??\ _k_n_-;_-@">
                  <c:v>-0.52332888114609799</c:v>
                </c:pt>
                <c:pt idx="58" formatCode="_-* #,##0.0\ _k_n_-;\-* #,##0.0\ _k_n_-;_-* &quot;-&quot;??\ _k_n_-;_-@">
                  <c:v>-0.50278835364497898</c:v>
                </c:pt>
                <c:pt idx="59" formatCode="_-* #,##0.0\ _k_n_-;\-* #,##0.0\ _k_n_-;_-* &quot;-&quot;??\ _k_n_-;_-@">
                  <c:v>0.11113160990711367</c:v>
                </c:pt>
                <c:pt idx="60" formatCode="_-* #,##0.0\ _k_n_-;\-* #,##0.0\ _k_n_-;_-* &quot;-&quot;??\ _k_n_-;_-@">
                  <c:v>0.25599223032435292</c:v>
                </c:pt>
                <c:pt idx="61" formatCode="_-* #,##0.0\ _k_n_-;\-* #,##0.0\ _k_n_-;_-* &quot;-&quot;??\ _k_n_-;_-@">
                  <c:v>0.49104863420817035</c:v>
                </c:pt>
                <c:pt idx="62" formatCode="_-* #,##0.0\ _k_n_-;\-* #,##0.0\ _k_n_-;_-* &quot;-&quot;??\ _k_n_-;_-@">
                  <c:v>1.7166060446929723</c:v>
                </c:pt>
                <c:pt idx="63" formatCode="_-* #,##0.0\ _k_n_-;\-* #,##0.0\ _k_n_-;_-* &quot;-&quot;??\ _k_n_-;_-@">
                  <c:v>1.4523680657510558</c:v>
                </c:pt>
                <c:pt idx="64" formatCode="_-* #,##0.0\ _k_n_-;\-* #,##0.0\ _k_n_-;_-* &quot;-&quot;??\ _k_n_-;_-@">
                  <c:v>1.1802582853284156</c:v>
                </c:pt>
                <c:pt idx="65" formatCode="_-* #,##0.0\ _k_n_-;\-* #,##0.0\ _k_n_-;_-* &quot;-&quot;??\ _k_n_-;_-@">
                  <c:v>1.459671235445845</c:v>
                </c:pt>
                <c:pt idx="66" formatCode="_-* #,##0.0\ _k_n_-;\-* #,##0.0\ _k_n_-;_-* &quot;-&quot;??\ _k_n_-;_-@">
                  <c:v>1.0942800343095487</c:v>
                </c:pt>
                <c:pt idx="67" formatCode="_-* #,##0.0\ _k_n_-;\-* #,##0.0\ _k_n_-;_-* &quot;-&quot;??\ _k_n_-;_-@">
                  <c:v>0.99371802914583807</c:v>
                </c:pt>
                <c:pt idx="68" formatCode="_-* #,##0.0\ _k_n_-;\-* #,##0.0\ _k_n_-;_-* &quot;-&quot;??\ _k_n_-;_-@">
                  <c:v>1.2550828450603895</c:v>
                </c:pt>
                <c:pt idx="69" formatCode="_-* #,##0.0\ _k_n_-;\-* #,##0.0\ _k_n_-;_-* &quot;-&quot;??\ _k_n_-;_-@">
                  <c:v>1.2085513740580418</c:v>
                </c:pt>
                <c:pt idx="70" formatCode="_-* #,##0.0\ _k_n_-;\-* #,##0.0\ _k_n_-;_-* &quot;-&quot;??\ _k_n_-;_-@">
                  <c:v>1.7255096578517568</c:v>
                </c:pt>
                <c:pt idx="71" formatCode="_-* #,##0.0\ _k_n_-;\-* #,##0.0\ _k_n_-;_-* &quot;-&quot;??\ _k_n_-;_-@">
                  <c:v>1.7023631617667625</c:v>
                </c:pt>
                <c:pt idx="72" formatCode="_-* #,##0.0\ _k_n_-;\-* #,##0.0\ _k_n_-;_-* &quot;-&quot;??\ _k_n_-;_-@">
                  <c:v>1.1345037805694702</c:v>
                </c:pt>
                <c:pt idx="73" formatCode="_-* #,##0.0\ _k_n_-;\-* #,##0.0\ _k_n_-;_-* &quot;-&quot;??\ _k_n_-;_-@">
                  <c:v>1.2052527476768438</c:v>
                </c:pt>
                <c:pt idx="74" formatCode="_-* #,##0.0\ _k_n_-;\-* #,##0.0\ _k_n_-;_-* &quot;-&quot;??\ _k_n_-;_-@">
                  <c:v>1.3077126066706679</c:v>
                </c:pt>
                <c:pt idx="75" formatCode="_-* #,##0.0\ _k_n_-;\-* #,##0.0\ _k_n_-;_-* &quot;-&quot;??\ _k_n_-;_-@">
                  <c:v>0.95079708940326779</c:v>
                </c:pt>
                <c:pt idx="76" formatCode="_-* #,##0.0\ _k_n_-;\-* #,##0.0\ _k_n_-;_-* &quot;-&quot;??\ _k_n_-;_-@">
                  <c:v>0.6929670519835408</c:v>
                </c:pt>
                <c:pt idx="77" formatCode="_-* #,##0.0\ _k_n_-;\-* #,##0.0\ _k_n_-;_-* &quot;-&quot;??\ _k_n_-;_-@">
                  <c:v>0.46223459848309995</c:v>
                </c:pt>
                <c:pt idx="78" formatCode="_-* #,##0.0\ _k_n_-;\-* #,##0.0\ _k_n_-;_-* &quot;-&quot;??\ _k_n_-;_-@">
                  <c:v>1.2153799971331718</c:v>
                </c:pt>
                <c:pt idx="79" formatCode="_-* #,##0.0\ _k_n_-;\-* #,##0.0\ _k_n_-;_-* &quot;-&quot;??\ _k_n_-;_-@">
                  <c:v>1.4988845897750589</c:v>
                </c:pt>
                <c:pt idx="80" formatCode="_-* #,##0.0\ _k_n_-;\-* #,##0.0\ _k_n_-;_-* &quot;-&quot;??\ _k_n_-;_-@">
                  <c:v>2.1101623033620691</c:v>
                </c:pt>
                <c:pt idx="81" formatCode="_-* #,##0.0\ _k_n_-;\-* #,##0.0\ _k_n_-;_-* &quot;-&quot;??\ _k_n_-;_-@">
                  <c:v>1.0943995083196469</c:v>
                </c:pt>
                <c:pt idx="82" formatCode="_-* #,##0.0\ _k_n_-;\-* #,##0.0\ _k_n_-;_-* &quot;-&quot;??\ _k_n_-;_-@">
                  <c:v>-1.4119394166303436</c:v>
                </c:pt>
                <c:pt idx="83" formatCode="_-* #,##0.0\ _k_n_-;\-* #,##0.0\ _k_n_-;_-* &quot;-&quot;??\ _k_n_-;_-@">
                  <c:v>-1.5197092979853841</c:v>
                </c:pt>
              </c:numCache>
            </c:numRef>
          </c:val>
          <c:smooth val="0"/>
          <c:extLst>
            <c:ext xmlns:c16="http://schemas.microsoft.com/office/drawing/2014/chart" uri="{C3380CC4-5D6E-409C-BE32-E72D297353CC}">
              <c16:uniqueId val="{00000001-A8B3-4591-B2D5-C072239A3196}"/>
            </c:ext>
          </c:extLst>
        </c:ser>
        <c:ser>
          <c:idx val="2"/>
          <c:order val="2"/>
          <c:tx>
            <c:strRef>
              <c:f>tecaj!$D$2</c:f>
              <c:strCache>
                <c:ptCount val="1"/>
                <c:pt idx="0">
                  <c:v>bop</c:v>
                </c:pt>
              </c:strCache>
            </c:strRef>
          </c:tx>
          <c:spPr>
            <a:ln w="28575" cmpd="sng">
              <a:solidFill>
                <a:schemeClr val="accent3"/>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tecaj!$D$3:$D$86</c:f>
              <c:numCache>
                <c:formatCode>General</c:formatCode>
                <c:ptCount val="84"/>
                <c:pt idx="3" formatCode="_-* #,##0.0\ _k_n_-;\-* #,##0.0\ _k_n_-;_-* &quot;-&quot;??\ _k_n_-;_-@">
                  <c:v>-3.3053003761833648</c:v>
                </c:pt>
                <c:pt idx="4" formatCode="_-* #,##0.0\ _k_n_-;\-* #,##0.0\ _k_n_-;_-* &quot;-&quot;??\ _k_n_-;_-@">
                  <c:v>-3.7218953201676195</c:v>
                </c:pt>
                <c:pt idx="5" formatCode="_-* #,##0.0\ _k_n_-;\-* #,##0.0\ _k_n_-;_-* &quot;-&quot;??\ _k_n_-;_-@">
                  <c:v>-4.0408269290270376</c:v>
                </c:pt>
                <c:pt idx="6" formatCode="_-* #,##0.0\ _k_n_-;\-* #,##0.0\ _k_n_-;_-* &quot;-&quot;??\ _k_n_-;_-@">
                  <c:v>-2.9531449996992141</c:v>
                </c:pt>
                <c:pt idx="7" formatCode="_-* #,##0.0\ _k_n_-;\-* #,##0.0\ _k_n_-;_-* &quot;-&quot;??\ _k_n_-;_-@">
                  <c:v>-3.5560296329897514</c:v>
                </c:pt>
                <c:pt idx="8" formatCode="_-* #,##0.0\ _k_n_-;\-* #,##0.0\ _k_n_-;_-* &quot;-&quot;??\ _k_n_-;_-@">
                  <c:v>-4.4400511923356554</c:v>
                </c:pt>
                <c:pt idx="9" formatCode="_-* #,##0.0\ _k_n_-;\-* #,##0.0\ _k_n_-;_-* &quot;-&quot;??\ _k_n_-;_-@">
                  <c:v>-3.5231033864105461</c:v>
                </c:pt>
                <c:pt idx="10" formatCode="_-* #,##0.0\ _k_n_-;\-* #,##0.0\ _k_n_-;_-* &quot;-&quot;??\ _k_n_-;_-@">
                  <c:v>-4.8764064840915875</c:v>
                </c:pt>
                <c:pt idx="11" formatCode="_-* #,##0.0\ _k_n_-;\-* #,##0.0\ _k_n_-;_-* &quot;-&quot;??\ _k_n_-;_-@">
                  <c:v>-4.6242185553659523</c:v>
                </c:pt>
                <c:pt idx="12" formatCode="_-* #,##0.0\ _k_n_-;\-* #,##0.0\ _k_n_-;_-* &quot;-&quot;??\ _k_n_-;_-@">
                  <c:v>-4.8507389499403324</c:v>
                </c:pt>
                <c:pt idx="13" formatCode="_-* #,##0.0\ _k_n_-;\-* #,##0.0\ _k_n_-;_-* &quot;-&quot;??\ _k_n_-;_-@">
                  <c:v>-7.2510832474930451</c:v>
                </c:pt>
                <c:pt idx="14" formatCode="_-* #,##0.0\ _k_n_-;\-* #,##0.0\ _k_n_-;_-* &quot;-&quot;??\ _k_n_-;_-@">
                  <c:v>-7.1094844060182192</c:v>
                </c:pt>
                <c:pt idx="15" formatCode="_-* #,##0.0\ _k_n_-;\-* #,##0.0\ _k_n_-;_-* &quot;-&quot;??\ _k_n_-;_-@">
                  <c:v>-7.2455485069999455</c:v>
                </c:pt>
                <c:pt idx="16" formatCode="_-* #,##0.0\ _k_n_-;\-* #,##0.0\ _k_n_-;_-* &quot;-&quot;??\ _k_n_-;_-@">
                  <c:v>-6.6130075790736971</c:v>
                </c:pt>
                <c:pt idx="17" formatCode="_-* #,##0.0\ _k_n_-;\-* #,##0.0\ _k_n_-;_-* &quot;-&quot;??\ _k_n_-;_-@">
                  <c:v>-5.8368146287345404</c:v>
                </c:pt>
                <c:pt idx="18" formatCode="_-* #,##0.0\ _k_n_-;\-* #,##0.0\ _k_n_-;_-* &quot;-&quot;??\ _k_n_-;_-@">
                  <c:v>-5.5856139112655674</c:v>
                </c:pt>
                <c:pt idx="19" formatCode="_-* #,##0.0\ _k_n_-;\-* #,##0.0\ _k_n_-;_-* &quot;-&quot;??\ _k_n_-;_-@">
                  <c:v>-5.2741496585915852</c:v>
                </c:pt>
                <c:pt idx="20" formatCode="_-* #,##0.0\ _k_n_-;\-* #,##0.0\ _k_n_-;_-* &quot;-&quot;??\ _k_n_-;_-@">
                  <c:v>-6.1174015855270278</c:v>
                </c:pt>
                <c:pt idx="21" formatCode="_-* #,##0.0\ _k_n_-;\-* #,##0.0\ _k_n_-;_-* &quot;-&quot;??\ _k_n_-;_-@">
                  <c:v>-6.5300944696119325</c:v>
                </c:pt>
                <c:pt idx="22" formatCode="_-* #,##0.0\ _k_n_-;\-* #,##0.0\ _k_n_-;_-* &quot;-&quot;??\ _k_n_-;_-@">
                  <c:v>-6.0655275885177407</c:v>
                </c:pt>
                <c:pt idx="23" formatCode="_-* #,##0.0\ _k_n_-;\-* #,##0.0\ _k_n_-;_-* &quot;-&quot;??\ _k_n_-;_-@">
                  <c:v>-7.2217151410857463</c:v>
                </c:pt>
                <c:pt idx="24" formatCode="_-* #,##0.0\ _k_n_-;\-* #,##0.0\ _k_n_-;_-* &quot;-&quot;??\ _k_n_-;_-@">
                  <c:v>-8.5884224286230815</c:v>
                </c:pt>
                <c:pt idx="25" formatCode="_-* #,##0.0\ _k_n_-;\-* #,##0.0\ _k_n_-;_-* &quot;-&quot;??\ _k_n_-;_-@">
                  <c:v>-9.7361478694634709</c:v>
                </c:pt>
                <c:pt idx="26" formatCode="_-* #,##0.0\ _k_n_-;\-* #,##0.0\ _k_n_-;_-* &quot;-&quot;??\ _k_n_-;_-@">
                  <c:v>-9.6183015706824779</c:v>
                </c:pt>
                <c:pt idx="27" formatCode="_-* #,##0.0\ _k_n_-;\-* #,##0.0\ _k_n_-;_-* &quot;-&quot;??\ _k_n_-;_-@">
                  <c:v>-9.3283970899816442</c:v>
                </c:pt>
                <c:pt idx="28" formatCode="_-* #,##0.0\ _k_n_-;\-* #,##0.0\ _k_n_-;_-* &quot;-&quot;??\ _k_n_-;_-@">
                  <c:v>-9.9485527153220108</c:v>
                </c:pt>
                <c:pt idx="29" formatCode="_-* #,##0.0\ _k_n_-;\-* #,##0.0\ _k_n_-;_-* &quot;-&quot;??\ _k_n_-;_-@">
                  <c:v>-8.7689298840950389</c:v>
                </c:pt>
                <c:pt idx="30" formatCode="_-* #,##0.0\ _k_n_-;\-* #,##0.0\ _k_n_-;_-* &quot;-&quot;??\ _k_n_-;_-@">
                  <c:v>-8.7913392842786706</c:v>
                </c:pt>
                <c:pt idx="31" formatCode="_-* #,##0.0\ _k_n_-;\-* #,##0.0\ _k_n_-;_-* &quot;-&quot;??\ _k_n_-;_-@">
                  <c:v>-9.5060434475985431</c:v>
                </c:pt>
                <c:pt idx="32" formatCode="_-* #,##0.0\ _k_n_-;\-* #,##0.0\ _k_n_-;_-* &quot;-&quot;??\ _k_n_-;_-@">
                  <c:v>-10.724474884764426</c:v>
                </c:pt>
                <c:pt idx="33" formatCode="_-* #,##0.0\ _k_n_-;\-* #,##0.0\ _k_n_-;_-* &quot;-&quot;??\ _k_n_-;_-@">
                  <c:v>-11.469186543171849</c:v>
                </c:pt>
                <c:pt idx="34" formatCode="_-* #,##0.0\ _k_n_-;\-* #,##0.0\ _k_n_-;_-* &quot;-&quot;??\ _k_n_-;_-@">
                  <c:v>-11.811372953585719</c:v>
                </c:pt>
                <c:pt idx="35" formatCode="_-* #,##0.0\ _k_n_-;\-* #,##0.0\ _k_n_-;_-* &quot;-&quot;??\ _k_n_-;_-@">
                  <c:v>-11.88662452521533</c:v>
                </c:pt>
                <c:pt idx="36" formatCode="_-* #,##0.0\ _k_n_-;\-* #,##0.0\ _k_n_-;_-* &quot;-&quot;??\ _k_n_-;_-@">
                  <c:v>-9.3776578899886331</c:v>
                </c:pt>
                <c:pt idx="37" formatCode="_-* #,##0.0\ _k_n_-;\-* #,##0.0\ _k_n_-;_-* &quot;-&quot;??\ _k_n_-;_-@">
                  <c:v>-7.7791534823573656</c:v>
                </c:pt>
                <c:pt idx="38" formatCode="_-* #,##0.0\ _k_n_-;\-* #,##0.0\ _k_n_-;_-* &quot;-&quot;??\ _k_n_-;_-@">
                  <c:v>-7.5177285351271239</c:v>
                </c:pt>
                <c:pt idx="39" formatCode="_-* #,##0.0\ _k_n_-;\-* #,##0.0\ _k_n_-;_-* &quot;-&quot;??\ _k_n_-;_-@">
                  <c:v>-7.2450940119177076</c:v>
                </c:pt>
                <c:pt idx="40" formatCode="_-* #,##0.0\ _k_n_-;\-* #,##0.0\ _k_n_-;_-* &quot;-&quot;??\ _k_n_-;_-@">
                  <c:v>-4.8275866059477703</c:v>
                </c:pt>
                <c:pt idx="41" formatCode="_-* #,##0.0\ _k_n_-;\-* #,##0.0\ _k_n_-;_-* &quot;-&quot;??\ _k_n_-;_-@">
                  <c:v>-2.7909522724773494</c:v>
                </c:pt>
                <c:pt idx="42" formatCode="_-* #,##0.0\ _k_n_-;\-* #,##0.0\ _k_n_-;_-* &quot;-&quot;??\ _k_n_-;_-@">
                  <c:v>-2.8759467662633202</c:v>
                </c:pt>
                <c:pt idx="43" formatCode="_-* #,##0.0\ _k_n_-;\-* #,##0.0\ _k_n_-;_-* &quot;-&quot;??\ _k_n_-;_-@">
                  <c:v>-1.7550718524903408</c:v>
                </c:pt>
                <c:pt idx="44" formatCode="_-* #,##0.0\ _k_n_-;\-* #,##0.0\ _k_n_-;_-* &quot;-&quot;??\ _k_n_-;_-@">
                  <c:v>-4.534505662132073</c:v>
                </c:pt>
                <c:pt idx="45" formatCode="_-* #,##0.0\ _k_n_-;\-* #,##0.0\ _k_n_-;_-* &quot;-&quot;??\ _k_n_-;_-@">
                  <c:v>-5.1147548151165916</c:v>
                </c:pt>
                <c:pt idx="46" formatCode="_-* #,##0.0\ _k_n_-;\-* #,##0.0\ _k_n_-;_-* &quot;-&quot;??\ _k_n_-;_-@">
                  <c:v>-2.9715204138668962</c:v>
                </c:pt>
                <c:pt idx="47" formatCode="_-* #,##0.0\ _k_n_-;\-* #,##0.0\ _k_n_-;_-* &quot;-&quot;??\ _k_n_-;_-@">
                  <c:v>-2.7497404452868692</c:v>
                </c:pt>
                <c:pt idx="48" formatCode="_-* #,##0.0\ _k_n_-;\-* #,##0.0\ _k_n_-;_-* &quot;-&quot;??\ _k_n_-;_-@">
                  <c:v>-1.9941411869137808</c:v>
                </c:pt>
                <c:pt idx="49" formatCode="_-* #,##0.0\ _k_n_-;\-* #,##0.0\ _k_n_-;_-* &quot;-&quot;??\ _k_n_-;_-@">
                  <c:v>-1.6410733917337132</c:v>
                </c:pt>
                <c:pt idx="50" formatCode="_-* #,##0.0\ _k_n_-;\-* #,##0.0\ _k_n_-;_-* &quot;-&quot;??\ _k_n_-;_-@">
                  <c:v>-0.8386418602422393</c:v>
                </c:pt>
                <c:pt idx="51" formatCode="_-* #,##0.0\ _k_n_-;\-* #,##0.0\ _k_n_-;_-* &quot;-&quot;??\ _k_n_-;_-@">
                  <c:v>-0.35810100173843429</c:v>
                </c:pt>
                <c:pt idx="52" formatCode="_-* #,##0.0\ _k_n_-;\-* #,##0.0\ _k_n_-;_-* &quot;-&quot;??\ _k_n_-;_-@">
                  <c:v>0.28528549543939541</c:v>
                </c:pt>
                <c:pt idx="53" formatCode="_-* #,##0.0\ _k_n_-;\-* #,##0.0\ _k_n_-;_-* &quot;-&quot;??\ _k_n_-;_-@">
                  <c:v>-1.2619311814455096</c:v>
                </c:pt>
                <c:pt idx="54" formatCode="_-* #,##0.0\ _k_n_-;\-* #,##0.0\ _k_n_-;_-* &quot;-&quot;??\ _k_n_-;_-@">
                  <c:v>-1.8901845115184224</c:v>
                </c:pt>
                <c:pt idx="55" formatCode="_-* #,##0.0\ _k_n_-;\-* #,##0.0\ _k_n_-;_-* &quot;-&quot;??\ _k_n_-;_-@">
                  <c:v>-2.9057376953216636</c:v>
                </c:pt>
                <c:pt idx="56" formatCode="_-* #,##0.0\ _k_n_-;\-* #,##0.0\ _k_n_-;_-* &quot;-&quot;??\ _k_n_-;_-@">
                  <c:v>-1.5535025673127343</c:v>
                </c:pt>
                <c:pt idx="57" formatCode="_-* #,##0.0\ _k_n_-;\-* #,##0.0\ _k_n_-;_-* &quot;-&quot;??\ _k_n_-;_-@">
                  <c:v>5.5612099943913333E-3</c:v>
                </c:pt>
                <c:pt idx="58" formatCode="_-* #,##0.0\ _k_n_-;\-* #,##0.0\ _k_n_-;_-* &quot;-&quot;??\ _k_n_-;_-@">
                  <c:v>0.58223327243875289</c:v>
                </c:pt>
                <c:pt idx="59" formatCode="_-* #,##0.0\ _k_n_-;\-* #,##0.0\ _k_n_-;_-* &quot;-&quot;??\ _k_n_-;_-@">
                  <c:v>2.0680216261251707</c:v>
                </c:pt>
                <c:pt idx="60" formatCode="_-* #,##0.0\ _k_n_-;\-* #,##0.0\ _k_n_-;_-* &quot;-&quot;??\ _k_n_-;_-@">
                  <c:v>0.65506104802351361</c:v>
                </c:pt>
                <c:pt idx="61" formatCode="_-* #,##0.0\ _k_n_-;\-* #,##0.0\ _k_n_-;_-* &quot;-&quot;??\ _k_n_-;_-@">
                  <c:v>1.0168883486572842</c:v>
                </c:pt>
                <c:pt idx="62" formatCode="_-* #,##0.0\ _k_n_-;\-* #,##0.0\ _k_n_-;_-* &quot;-&quot;??\ _k_n_-;_-@">
                  <c:v>2.8211451616315921</c:v>
                </c:pt>
                <c:pt idx="63" formatCode="_-* #,##0.0\ _k_n_-;\-* #,##0.0\ _k_n_-;_-* &quot;-&quot;??\ _k_n_-;_-@">
                  <c:v>2.8535430218468449</c:v>
                </c:pt>
                <c:pt idx="64" formatCode="_-* #,##0.0\ _k_n_-;\-* #,##0.0\ _k_n_-;_-* &quot;-&quot;??\ _k_n_-;_-@">
                  <c:v>3.8423454408138387</c:v>
                </c:pt>
                <c:pt idx="65" formatCode="_-* #,##0.0\ _k_n_-;\-* #,##0.0\ _k_n_-;_-* &quot;-&quot;??\ _k_n_-;_-@">
                  <c:v>4.797437504448153</c:v>
                </c:pt>
                <c:pt idx="66" formatCode="_-* #,##0.0\ _k_n_-;\-* #,##0.0\ _k_n_-;_-* &quot;-&quot;??\ _k_n_-;_-@">
                  <c:v>3.6945029554209521</c:v>
                </c:pt>
                <c:pt idx="67" formatCode="_-* #,##0.0\ _k_n_-;\-* #,##0.0\ _k_n_-;_-* &quot;-&quot;??\ _k_n_-;_-@">
                  <c:v>3.2359074278538755</c:v>
                </c:pt>
                <c:pt idx="68" formatCode="_-* #,##0.0\ _k_n_-;\-* #,##0.0\ _k_n_-;_-* &quot;-&quot;??\ _k_n_-;_-@">
                  <c:v>1.1837311498067593</c:v>
                </c:pt>
                <c:pt idx="69" formatCode="_-* #,##0.0\ _k_n_-;\-* #,##0.0\ _k_n_-;_-* &quot;-&quot;??\ _k_n_-;_-@">
                  <c:v>2.195900676786033</c:v>
                </c:pt>
                <c:pt idx="70" formatCode="_-* #,##0.0\ _k_n_-;\-* #,##0.0\ _k_n_-;_-* &quot;-&quot;??\ _k_n_-;_-@">
                  <c:v>2.842355599695642</c:v>
                </c:pt>
                <c:pt idx="71" formatCode="_-* #,##0.0\ _k_n_-;\-* #,##0.0\ _k_n_-;_-* &quot;-&quot;??\ _k_n_-;_-@">
                  <c:v>2.2163544337561842</c:v>
                </c:pt>
                <c:pt idx="72" formatCode="_-* #,##0.0\ _k_n_-;\-* #,##0.0\ _k_n_-;_-* &quot;-&quot;??\ _k_n_-;_-@">
                  <c:v>2.9450766879713282</c:v>
                </c:pt>
                <c:pt idx="73" formatCode="_-* #,##0.0\ _k_n_-;\-* #,##0.0\ _k_n_-;_-* &quot;-&quot;??\ _k_n_-;_-@">
                  <c:v>1.4210013764471978</c:v>
                </c:pt>
                <c:pt idx="74" formatCode="_-* #,##0.0\ _k_n_-;\-* #,##0.0\ _k_n_-;_-* &quot;-&quot;??\ _k_n_-;_-@">
                  <c:v>2.098963058597322</c:v>
                </c:pt>
                <c:pt idx="75" formatCode="_-* #,##0.0\ _k_n_-;\-* #,##0.0\ _k_n_-;_-* &quot;-&quot;??\ _k_n_-;_-@">
                  <c:v>1.9775654877533766</c:v>
                </c:pt>
                <c:pt idx="76" formatCode="_-* #,##0.0\ _k_n_-;\-* #,##0.0\ _k_n_-;_-* &quot;-&quot;??\ _k_n_-;_-@">
                  <c:v>1.0078831985911196</c:v>
                </c:pt>
                <c:pt idx="77" formatCode="_-* #,##0.0\ _k_n_-;\-* #,##0.0\ _k_n_-;_-* &quot;-&quot;??\ _k_n_-;_-@">
                  <c:v>-0.37692877506646438</c:v>
                </c:pt>
                <c:pt idx="78" formatCode="_-* #,##0.0\ _k_n_-;\-* #,##0.0\ _k_n_-;_-* &quot;-&quot;??\ _k_n_-;_-@">
                  <c:v>1.12385656930505</c:v>
                </c:pt>
                <c:pt idx="79" formatCode="_-* #,##0.0\ _k_n_-;\-* #,##0.0\ _k_n_-;_-* &quot;-&quot;??\ _k_n_-;_-@">
                  <c:v>3.9848022665017178</c:v>
                </c:pt>
                <c:pt idx="80" formatCode="_-* #,##0.0\ _k_n_-;\-* #,##0.0\ _k_n_-;_-* &quot;-&quot;??\ _k_n_-;_-@">
                  <c:v>7.4364108325052571</c:v>
                </c:pt>
                <c:pt idx="81" formatCode="_-* #,##0.0\ _k_n_-;\-* #,##0.0\ _k_n_-;_-* &quot;-&quot;??\ _k_n_-;_-@">
                  <c:v>6.4206480374628336</c:v>
                </c:pt>
                <c:pt idx="82" formatCode="_-* #,##0.0\ _k_n_-;\-* #,##0.0\ _k_n_-;_-* &quot;-&quot;??\ _k_n_-;_-@">
                  <c:v>3.9143091125128375</c:v>
                </c:pt>
                <c:pt idx="83" formatCode="_-* #,##0.0\ _k_n_-;\-* #,##0.0\ _k_n_-;_-* &quot;-&quot;??\ _k_n_-;_-@">
                  <c:v>3.8065392311577977</c:v>
                </c:pt>
              </c:numCache>
            </c:numRef>
          </c:val>
          <c:smooth val="0"/>
          <c:extLst>
            <c:ext xmlns:c16="http://schemas.microsoft.com/office/drawing/2014/chart" uri="{C3380CC4-5D6E-409C-BE32-E72D297353CC}">
              <c16:uniqueId val="{00000002-A8B3-4591-B2D5-C072239A3196}"/>
            </c:ext>
          </c:extLst>
        </c:ser>
        <c:dLbls>
          <c:showLegendKey val="0"/>
          <c:showVal val="0"/>
          <c:showCatName val="0"/>
          <c:showSerName val="0"/>
          <c:showPercent val="0"/>
          <c:showBubbleSize val="0"/>
        </c:dLbls>
        <c:marker val="1"/>
        <c:smooth val="0"/>
        <c:axId val="795468977"/>
        <c:axId val="1250890202"/>
      </c:lineChart>
      <c:lineChart>
        <c:grouping val="standard"/>
        <c:varyColors val="1"/>
        <c:ser>
          <c:idx val="3"/>
          <c:order val="3"/>
          <c:tx>
            <c:strRef>
              <c:f>tecaj!$E$2</c:f>
              <c:strCache>
                <c:ptCount val="1"/>
                <c:pt idx="0">
                  <c:v>tecaj</c:v>
                </c:pt>
              </c:strCache>
            </c:strRef>
          </c:tx>
          <c:spPr>
            <a:ln w="28575" cmpd="sng">
              <a:solidFill>
                <a:schemeClr val="accent4"/>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tecaj!$E$3:$E$86</c:f>
              <c:numCache>
                <c:formatCode>_-* #,##0.00\ _k_n_-;\-* #,##0.00\ _k_n_-;_-* "-"??\ _k_n_-;_-@</c:formatCode>
                <c:ptCount val="84"/>
                <c:pt idx="0">
                  <c:v>7.7272800000000004</c:v>
                </c:pt>
                <c:pt idx="1">
                  <c:v>7.6391080000000002</c:v>
                </c:pt>
                <c:pt idx="2">
                  <c:v>7.5113110000000001</c:v>
                </c:pt>
                <c:pt idx="3">
                  <c:v>7.5983340000000004</c:v>
                </c:pt>
                <c:pt idx="4">
                  <c:v>7.680701</c:v>
                </c:pt>
                <c:pt idx="5">
                  <c:v>7.3206800000000003</c:v>
                </c:pt>
                <c:pt idx="6">
                  <c:v>7.5420319999999998</c:v>
                </c:pt>
                <c:pt idx="7">
                  <c:v>7.3700299999999999</c:v>
                </c:pt>
                <c:pt idx="8">
                  <c:v>7.4025350000000003</c:v>
                </c:pt>
                <c:pt idx="9">
                  <c:v>7.320722</c:v>
                </c:pt>
                <c:pt idx="10">
                  <c:v>7.3413430000000002</c:v>
                </c:pt>
                <c:pt idx="11">
                  <c:v>7.4422920000000001</c:v>
                </c:pt>
                <c:pt idx="12">
                  <c:v>7.6923180000000002</c:v>
                </c:pt>
                <c:pt idx="13">
                  <c:v>7.5088439999999999</c:v>
                </c:pt>
                <c:pt idx="14">
                  <c:v>7.5713699999999999</c:v>
                </c:pt>
                <c:pt idx="15">
                  <c:v>7.646909</c:v>
                </c:pt>
                <c:pt idx="16">
                  <c:v>7.3954399999999998</c:v>
                </c:pt>
                <c:pt idx="17">
                  <c:v>7.365831</c:v>
                </c:pt>
                <c:pt idx="18">
                  <c:v>7.5478399999999999</c:v>
                </c:pt>
                <c:pt idx="19">
                  <c:v>7.6712340000000001</c:v>
                </c:pt>
                <c:pt idx="20">
                  <c:v>7.4417559999999998</c:v>
                </c:pt>
                <c:pt idx="21">
                  <c:v>7.3105029999999998</c:v>
                </c:pt>
                <c:pt idx="22">
                  <c:v>7.4386960000000002</c:v>
                </c:pt>
                <c:pt idx="23">
                  <c:v>7.3756259999999996</c:v>
                </c:pt>
                <c:pt idx="24">
                  <c:v>7.3235539999999997</c:v>
                </c:pt>
                <c:pt idx="25">
                  <c:v>7.2569790000000003</c:v>
                </c:pt>
                <c:pt idx="26">
                  <c:v>7.3817769999999996</c:v>
                </c:pt>
                <c:pt idx="27">
                  <c:v>7.3450810000000004</c:v>
                </c:pt>
                <c:pt idx="28">
                  <c:v>7.382466</c:v>
                </c:pt>
                <c:pt idx="29">
                  <c:v>7.3032180000000002</c:v>
                </c:pt>
                <c:pt idx="30">
                  <c:v>7.2816340000000004</c:v>
                </c:pt>
                <c:pt idx="31">
                  <c:v>7.3251309999999998</c:v>
                </c:pt>
                <c:pt idx="32">
                  <c:v>7.2566519999999999</c:v>
                </c:pt>
                <c:pt idx="33">
                  <c:v>7.246264</c:v>
                </c:pt>
                <c:pt idx="34">
                  <c:v>7.1077409999999999</c:v>
                </c:pt>
                <c:pt idx="35">
                  <c:v>7.3244249999999997</c:v>
                </c:pt>
                <c:pt idx="36">
                  <c:v>7.457249</c:v>
                </c:pt>
                <c:pt idx="37">
                  <c:v>7.2920350000000003</c:v>
                </c:pt>
                <c:pt idx="38">
                  <c:v>7.288341</c:v>
                </c:pt>
                <c:pt idx="39">
                  <c:v>7.3061990000000003</c:v>
                </c:pt>
                <c:pt idx="40">
                  <c:v>7.259334</c:v>
                </c:pt>
                <c:pt idx="41">
                  <c:v>7.1934550000000002</c:v>
                </c:pt>
                <c:pt idx="42">
                  <c:v>7.2927429999999998</c:v>
                </c:pt>
                <c:pt idx="43">
                  <c:v>7.385173</c:v>
                </c:pt>
                <c:pt idx="44">
                  <c:v>7.3828069999999997</c:v>
                </c:pt>
                <c:pt idx="45">
                  <c:v>7.3739460000000001</c:v>
                </c:pt>
                <c:pt idx="46">
                  <c:v>7.4920229999999997</c:v>
                </c:pt>
                <c:pt idx="47">
                  <c:v>7.5304200000000003</c:v>
                </c:pt>
                <c:pt idx="48">
                  <c:v>7.5069169999999996</c:v>
                </c:pt>
                <c:pt idx="49">
                  <c:v>7.5101000000000004</c:v>
                </c:pt>
                <c:pt idx="50">
                  <c:v>7.4497460000000002</c:v>
                </c:pt>
                <c:pt idx="51">
                  <c:v>7.5456240000000001</c:v>
                </c:pt>
                <c:pt idx="52">
                  <c:v>7.5867269999999998</c:v>
                </c:pt>
                <c:pt idx="53">
                  <c:v>7.4513439999999997</c:v>
                </c:pt>
                <c:pt idx="54">
                  <c:v>7.6115930000000001</c:v>
                </c:pt>
                <c:pt idx="55">
                  <c:v>7.6376429999999997</c:v>
                </c:pt>
                <c:pt idx="56">
                  <c:v>7.6583940000000004</c:v>
                </c:pt>
                <c:pt idx="57">
                  <c:v>7.5713710000000001</c:v>
                </c:pt>
                <c:pt idx="58">
                  <c:v>7.6262670000000004</c:v>
                </c:pt>
                <c:pt idx="59">
                  <c:v>7.6614709999999997</c:v>
                </c:pt>
                <c:pt idx="60">
                  <c:v>7.6445959999999999</c:v>
                </c:pt>
                <c:pt idx="61">
                  <c:v>7.58066</c:v>
                </c:pt>
                <c:pt idx="62">
                  <c:v>7.6320779999999999</c:v>
                </c:pt>
                <c:pt idx="63">
                  <c:v>7.6350470000000001</c:v>
                </c:pt>
                <c:pt idx="64">
                  <c:v>7.5237030000000003</c:v>
                </c:pt>
                <c:pt idx="65">
                  <c:v>7.5127370000000004</c:v>
                </c:pt>
                <c:pt idx="66">
                  <c:v>7.5077530000000001</c:v>
                </c:pt>
                <c:pt idx="67">
                  <c:v>7.5577870000000003</c:v>
                </c:pt>
                <c:pt idx="68">
                  <c:v>7.4383900000000001</c:v>
                </c:pt>
                <c:pt idx="69">
                  <c:v>7.4066450000000001</c:v>
                </c:pt>
                <c:pt idx="70">
                  <c:v>7.497115</c:v>
                </c:pt>
                <c:pt idx="71">
                  <c:v>7.5136479999999999</c:v>
                </c:pt>
                <c:pt idx="72">
                  <c:v>7.4320259999999996</c:v>
                </c:pt>
                <c:pt idx="73">
                  <c:v>7.3795770000000003</c:v>
                </c:pt>
                <c:pt idx="74">
                  <c:v>7.4240149999999998</c:v>
                </c:pt>
                <c:pt idx="75">
                  <c:v>7.4175750000000003</c:v>
                </c:pt>
                <c:pt idx="76">
                  <c:v>7.4250579999999999</c:v>
                </c:pt>
                <c:pt idx="77">
                  <c:v>7.3936330000000003</c:v>
                </c:pt>
                <c:pt idx="78">
                  <c:v>7.4022639999999997</c:v>
                </c:pt>
                <c:pt idx="79">
                  <c:v>7.4425800000000004</c:v>
                </c:pt>
                <c:pt idx="80">
                  <c:v>7.6092310000000003</c:v>
                </c:pt>
                <c:pt idx="81">
                  <c:v>7.5588179999999996</c:v>
                </c:pt>
                <c:pt idx="82">
                  <c:v>7.6872299491196392</c:v>
                </c:pt>
                <c:pt idx="83">
                  <c:v>7.640255420183732</c:v>
                </c:pt>
              </c:numCache>
            </c:numRef>
          </c:val>
          <c:smooth val="0"/>
          <c:extLst>
            <c:ext xmlns:c16="http://schemas.microsoft.com/office/drawing/2014/chart" uri="{C3380CC4-5D6E-409C-BE32-E72D297353CC}">
              <c16:uniqueId val="{00000003-A8B3-4591-B2D5-C072239A3196}"/>
            </c:ext>
          </c:extLst>
        </c:ser>
        <c:dLbls>
          <c:showLegendKey val="0"/>
          <c:showVal val="0"/>
          <c:showCatName val="0"/>
          <c:showSerName val="0"/>
          <c:showPercent val="0"/>
          <c:showBubbleSize val="0"/>
        </c:dLbls>
        <c:marker val="1"/>
        <c:smooth val="0"/>
        <c:axId val="631945264"/>
        <c:axId val="631942768"/>
      </c:lineChart>
      <c:dateAx>
        <c:axId val="795468977"/>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250890202"/>
        <c:crosses val="autoZero"/>
        <c:auto val="1"/>
        <c:lblOffset val="100"/>
        <c:baseTimeUnit val="months"/>
      </c:dateAx>
      <c:valAx>
        <c:axId val="12508902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795468977"/>
        <c:crosses val="autoZero"/>
        <c:crossBetween val="between"/>
      </c:valAx>
      <c:valAx>
        <c:axId val="631942768"/>
        <c:scaling>
          <c:orientation val="minMax"/>
        </c:scaling>
        <c:delete val="0"/>
        <c:axPos val="r"/>
        <c:numFmt formatCode="_-* #,##0.00\ _k_n_-;\-* #,##0.00\ _k_n_-;_-* &quot;-&quot;??\ _k_n_-;_-@" sourceLinked="1"/>
        <c:majorTickMark val="out"/>
        <c:minorTickMark val="none"/>
        <c:tickLblPos val="nextTo"/>
        <c:crossAx val="631945264"/>
        <c:crosses val="max"/>
        <c:crossBetween val="between"/>
      </c:valAx>
      <c:dateAx>
        <c:axId val="631945264"/>
        <c:scaling>
          <c:orientation val="minMax"/>
        </c:scaling>
        <c:delete val="1"/>
        <c:axPos val="b"/>
        <c:numFmt formatCode="m/d/yyyy" sourceLinked="1"/>
        <c:majorTickMark val="out"/>
        <c:minorTickMark val="none"/>
        <c:tickLblPos val="nextTo"/>
        <c:crossAx val="631942768"/>
        <c:crosses val="autoZero"/>
        <c:auto val="1"/>
        <c:lblOffset val="100"/>
        <c:baseTimeUnit val="months"/>
      </c:date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r-Latn-R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OMF_neto_uplate!$AI$6:$AI$23</c:f>
              <c:numCache>
                <c:formatCode>#,##0</c:formatCode>
                <c:ptCount val="18"/>
                <c:pt idx="0">
                  <c:v>0</c:v>
                </c:pt>
                <c:pt idx="1">
                  <c:v>221835.45</c:v>
                </c:pt>
                <c:pt idx="2">
                  <c:v>15902633.359999999</c:v>
                </c:pt>
                <c:pt idx="3">
                  <c:v>20650273.440000001</c:v>
                </c:pt>
                <c:pt idx="4">
                  <c:v>51518304.080000006</c:v>
                </c:pt>
                <c:pt idx="5">
                  <c:v>47637882.390000008</c:v>
                </c:pt>
                <c:pt idx="6">
                  <c:v>22194579.799999997</c:v>
                </c:pt>
                <c:pt idx="7">
                  <c:v>114298170.17999999</c:v>
                </c:pt>
                <c:pt idx="8">
                  <c:v>195701155.29000002</c:v>
                </c:pt>
                <c:pt idx="9">
                  <c:v>95741948.700000018</c:v>
                </c:pt>
                <c:pt idx="10">
                  <c:v>187460102.93000001</c:v>
                </c:pt>
                <c:pt idx="11">
                  <c:v>269219559.50999999</c:v>
                </c:pt>
                <c:pt idx="12">
                  <c:v>3364292233.6200004</c:v>
                </c:pt>
                <c:pt idx="13">
                  <c:v>1615442909.4100003</c:v>
                </c:pt>
                <c:pt idx="14">
                  <c:v>522625055.24000001</c:v>
                </c:pt>
                <c:pt idx="15">
                  <c:v>620316439.20000005</c:v>
                </c:pt>
                <c:pt idx="16">
                  <c:v>1000357786.5600001</c:v>
                </c:pt>
                <c:pt idx="17">
                  <c:v>1136742678.0899999</c:v>
                </c:pt>
              </c:numCache>
            </c:numRef>
          </c:yVal>
          <c:smooth val="0"/>
          <c:extLst>
            <c:ext xmlns:c16="http://schemas.microsoft.com/office/drawing/2014/chart" uri="{C3380CC4-5D6E-409C-BE32-E72D297353CC}">
              <c16:uniqueId val="{00000000-7E22-417F-A2B2-79E41DC49032}"/>
            </c:ext>
          </c:extLst>
        </c:ser>
        <c:dLbls>
          <c:showLegendKey val="0"/>
          <c:showVal val="0"/>
          <c:showCatName val="0"/>
          <c:showSerName val="0"/>
          <c:showPercent val="0"/>
          <c:showBubbleSize val="0"/>
        </c:dLbls>
        <c:axId val="392489376"/>
        <c:axId val="392520576"/>
      </c:scatterChart>
      <c:valAx>
        <c:axId val="39248937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392520576"/>
        <c:crosses val="autoZero"/>
        <c:crossBetween val="midCat"/>
      </c:valAx>
      <c:valAx>
        <c:axId val="392520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39248937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r-Latn-R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oneCellAnchor>
    <xdr:from>
      <xdr:col>24</xdr:col>
      <xdr:colOff>0</xdr:colOff>
      <xdr:row>2</xdr:row>
      <xdr:rowOff>0</xdr:rowOff>
    </xdr:from>
    <xdr:ext cx="10648950" cy="81438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51</xdr:col>
      <xdr:colOff>9525</xdr:colOff>
      <xdr:row>113</xdr:row>
      <xdr:rowOff>0</xdr:rowOff>
    </xdr:from>
    <xdr:ext cx="5524500" cy="3581400"/>
    <xdr:graphicFrame macro="">
      <xdr:nvGraphicFramePr>
        <xdr:cNvPr id="142438787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56</xdr:col>
      <xdr:colOff>0</xdr:colOff>
      <xdr:row>113</xdr:row>
      <xdr:rowOff>0</xdr:rowOff>
    </xdr:from>
    <xdr:ext cx="5486400" cy="3581400"/>
    <xdr:graphicFrame macro="">
      <xdr:nvGraphicFramePr>
        <xdr:cNvPr id="680177122"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11</xdr:col>
      <xdr:colOff>0</xdr:colOff>
      <xdr:row>76</xdr:row>
      <xdr:rowOff>171450</xdr:rowOff>
    </xdr:from>
    <xdr:ext cx="6867525" cy="3886200"/>
    <xdr:graphicFrame macro="">
      <xdr:nvGraphicFramePr>
        <xdr:cNvPr id="1819816277"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18</xdr:col>
      <xdr:colOff>581025</xdr:colOff>
      <xdr:row>77</xdr:row>
      <xdr:rowOff>0</xdr:rowOff>
    </xdr:from>
    <xdr:ext cx="7029450" cy="4048125"/>
    <xdr:graphicFrame macro="">
      <xdr:nvGraphicFramePr>
        <xdr:cNvPr id="36003742"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12</xdr:col>
      <xdr:colOff>0</xdr:colOff>
      <xdr:row>29</xdr:row>
      <xdr:rowOff>38100</xdr:rowOff>
    </xdr:from>
    <xdr:ext cx="4619625" cy="3057525"/>
    <xdr:graphicFrame macro="">
      <xdr:nvGraphicFramePr>
        <xdr:cNvPr id="1342637142"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21</xdr:col>
      <xdr:colOff>281842</xdr:colOff>
      <xdr:row>95</xdr:row>
      <xdr:rowOff>162657</xdr:rowOff>
    </xdr:from>
    <xdr:ext cx="4819650" cy="2714625"/>
    <xdr:graphicFrame macro="">
      <xdr:nvGraphicFramePr>
        <xdr:cNvPr id="872375326"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14</xdr:col>
      <xdr:colOff>575653</xdr:colOff>
      <xdr:row>96</xdr:row>
      <xdr:rowOff>7816</xdr:rowOff>
    </xdr:from>
    <xdr:ext cx="4438650" cy="2714625"/>
    <xdr:graphicFrame macro="">
      <xdr:nvGraphicFramePr>
        <xdr:cNvPr id="1336961224"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29</xdr:col>
      <xdr:colOff>976924</xdr:colOff>
      <xdr:row>98</xdr:row>
      <xdr:rowOff>79131</xdr:rowOff>
    </xdr:from>
    <xdr:to>
      <xdr:col>32</xdr:col>
      <xdr:colOff>254000</xdr:colOff>
      <xdr:row>114</xdr:row>
      <xdr:rowOff>8792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73</xdr:col>
      <xdr:colOff>161925</xdr:colOff>
      <xdr:row>1</xdr:row>
      <xdr:rowOff>152400</xdr:rowOff>
    </xdr:from>
    <xdr:ext cx="4572000" cy="2705100"/>
    <xdr:graphicFrame macro="">
      <xdr:nvGraphicFramePr>
        <xdr:cNvPr id="114963417"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333375</xdr:colOff>
      <xdr:row>93</xdr:row>
      <xdr:rowOff>114300</xdr:rowOff>
    </xdr:from>
    <xdr:ext cx="4410075" cy="2714625"/>
    <xdr:graphicFrame macro="">
      <xdr:nvGraphicFramePr>
        <xdr:cNvPr id="650658752" name="Chart 9" title="Grafiko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247650</xdr:colOff>
      <xdr:row>111</xdr:row>
      <xdr:rowOff>0</xdr:rowOff>
    </xdr:from>
    <xdr:ext cx="7153275" cy="3914775"/>
    <xdr:graphicFrame macro="">
      <xdr:nvGraphicFramePr>
        <xdr:cNvPr id="1310546018"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13</xdr:col>
      <xdr:colOff>0</xdr:colOff>
      <xdr:row>18</xdr:row>
      <xdr:rowOff>0</xdr:rowOff>
    </xdr:from>
    <xdr:ext cx="4152900" cy="2714625"/>
    <xdr:graphicFrame macro="">
      <xdr:nvGraphicFramePr>
        <xdr:cNvPr id="758632066"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13</xdr:col>
      <xdr:colOff>114300</xdr:colOff>
      <xdr:row>1</xdr:row>
      <xdr:rowOff>85725</xdr:rowOff>
    </xdr:from>
    <xdr:ext cx="4362450" cy="2857500"/>
    <xdr:graphicFrame macro="">
      <xdr:nvGraphicFramePr>
        <xdr:cNvPr id="573072226"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771525</xdr:colOff>
      <xdr:row>75</xdr:row>
      <xdr:rowOff>171450</xdr:rowOff>
    </xdr:from>
    <xdr:ext cx="4600575" cy="3000375"/>
    <xdr:graphicFrame macro="">
      <xdr:nvGraphicFramePr>
        <xdr:cNvPr id="1168313757"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36</xdr:col>
      <xdr:colOff>400050</xdr:colOff>
      <xdr:row>5</xdr:row>
      <xdr:rowOff>0</xdr:rowOff>
    </xdr:from>
    <xdr:ext cx="5038725" cy="3638550"/>
    <xdr:graphicFrame macro="">
      <xdr:nvGraphicFramePr>
        <xdr:cNvPr id="748936260"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36</xdr:col>
      <xdr:colOff>390525</xdr:colOff>
      <xdr:row>26</xdr:row>
      <xdr:rowOff>57150</xdr:rowOff>
    </xdr:from>
    <xdr:ext cx="5010150" cy="3800475"/>
    <xdr:graphicFrame macro="">
      <xdr:nvGraphicFramePr>
        <xdr:cNvPr id="1422310892"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48</xdr:col>
      <xdr:colOff>57150</xdr:colOff>
      <xdr:row>35</xdr:row>
      <xdr:rowOff>114300</xdr:rowOff>
    </xdr:from>
    <xdr:ext cx="4772025" cy="3371850"/>
    <xdr:graphicFrame macro="">
      <xdr:nvGraphicFramePr>
        <xdr:cNvPr id="1906605082"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11</xdr:col>
      <xdr:colOff>361950</xdr:colOff>
      <xdr:row>49</xdr:row>
      <xdr:rowOff>9525</xdr:rowOff>
    </xdr:from>
    <xdr:ext cx="4552950" cy="2724150"/>
    <xdr:graphicFrame macro="">
      <xdr:nvGraphicFramePr>
        <xdr:cNvPr id="757896764"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21</xdr:col>
      <xdr:colOff>116205</xdr:colOff>
      <xdr:row>2</xdr:row>
      <xdr:rowOff>83820</xdr:rowOff>
    </xdr:from>
    <xdr:ext cx="4495800" cy="2686050"/>
    <xdr:graphicFrame macro="">
      <xdr:nvGraphicFramePr>
        <xdr:cNvPr id="1546927510"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16</xdr:col>
      <xdr:colOff>163830</xdr:colOff>
      <xdr:row>2</xdr:row>
      <xdr:rowOff>62865</xdr:rowOff>
    </xdr:from>
    <xdr:ext cx="4552950" cy="2714625"/>
    <xdr:graphicFrame macro="">
      <xdr:nvGraphicFramePr>
        <xdr:cNvPr id="263808144"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dr:twoCellAnchor>
    <xdr:from>
      <xdr:col>31</xdr:col>
      <xdr:colOff>476250</xdr:colOff>
      <xdr:row>27</xdr:row>
      <xdr:rowOff>9525</xdr:rowOff>
    </xdr:from>
    <xdr:to>
      <xdr:col>34</xdr:col>
      <xdr:colOff>1266825</xdr:colOff>
      <xdr:row>44</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ANFA/KORONA/OMF%20&#269;lanstvo,%20doprinosi,%20naknade,%20isplate,%20NAV.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članstvo - unos podataka"/>
      <sheetName val="neto doprinosi - unos podataka"/>
      <sheetName val="doprinosi"/>
      <sheetName val="OMF doprinosi"/>
      <sheetName val="doprinosi po članu"/>
      <sheetName val="ulazne naknade - unos podataka"/>
      <sheetName val="Sheet2"/>
      <sheetName val="izlazne naknade - unos podat"/>
      <sheetName val="isplate(zatvaranje OR) - unos"/>
      <sheetName val="neto imovina - unos podataka"/>
      <sheetName val="NAV UKUPNE UPLATE ISPLATE"/>
      <sheetName val="MI OMF Članovi"/>
      <sheetName val="OMF uplate naknade i isplate"/>
      <sheetName val="MI OMF nav"/>
      <sheetName val="Chart4"/>
      <sheetName val="Chart5"/>
      <sheetName val="Chart6"/>
    </sheetNames>
    <sheetDataSet>
      <sheetData sheetId="0" refreshError="1"/>
      <sheetData sheetId="1">
        <row r="1">
          <cell r="A1" t="str">
            <v>za mjesec</v>
          </cell>
          <cell r="B1">
            <v>37376</v>
          </cell>
          <cell r="C1">
            <v>37407</v>
          </cell>
          <cell r="D1">
            <v>37437</v>
          </cell>
          <cell r="E1">
            <v>37468</v>
          </cell>
          <cell r="F1">
            <v>37499</v>
          </cell>
          <cell r="G1">
            <v>37529</v>
          </cell>
          <cell r="H1">
            <v>37560</v>
          </cell>
          <cell r="I1">
            <v>37590</v>
          </cell>
          <cell r="J1">
            <v>37621</v>
          </cell>
          <cell r="K1">
            <v>37652</v>
          </cell>
          <cell r="L1">
            <v>37680</v>
          </cell>
          <cell r="M1">
            <v>37711</v>
          </cell>
          <cell r="N1">
            <v>37741</v>
          </cell>
          <cell r="O1">
            <v>37772</v>
          </cell>
          <cell r="P1">
            <v>37802</v>
          </cell>
          <cell r="Q1">
            <v>37833</v>
          </cell>
          <cell r="R1">
            <v>37864</v>
          </cell>
          <cell r="S1">
            <v>37894</v>
          </cell>
          <cell r="T1">
            <v>37925</v>
          </cell>
          <cell r="U1">
            <v>37955</v>
          </cell>
          <cell r="V1">
            <v>37986</v>
          </cell>
          <cell r="W1">
            <v>38017</v>
          </cell>
          <cell r="X1">
            <v>38046</v>
          </cell>
          <cell r="Y1">
            <v>38077</v>
          </cell>
          <cell r="Z1">
            <v>38107</v>
          </cell>
          <cell r="AA1">
            <v>38138</v>
          </cell>
          <cell r="AB1">
            <v>38168</v>
          </cell>
          <cell r="AC1">
            <v>38199</v>
          </cell>
          <cell r="AD1">
            <v>38230</v>
          </cell>
          <cell r="AE1">
            <v>38260</v>
          </cell>
          <cell r="AF1">
            <v>38291</v>
          </cell>
          <cell r="AG1">
            <v>38321</v>
          </cell>
          <cell r="AH1">
            <v>38352</v>
          </cell>
          <cell r="AI1">
            <v>38383</v>
          </cell>
          <cell r="AJ1">
            <v>38411</v>
          </cell>
          <cell r="AK1">
            <v>38442</v>
          </cell>
          <cell r="AL1">
            <v>38472</v>
          </cell>
          <cell r="AM1">
            <v>38503</v>
          </cell>
          <cell r="AN1">
            <v>38533</v>
          </cell>
          <cell r="AO1">
            <v>38564</v>
          </cell>
          <cell r="AP1">
            <v>38595</v>
          </cell>
          <cell r="AQ1">
            <v>38625</v>
          </cell>
          <cell r="AR1">
            <v>38656</v>
          </cell>
          <cell r="AS1">
            <v>38686</v>
          </cell>
          <cell r="AT1">
            <v>38717</v>
          </cell>
          <cell r="AU1">
            <v>38748</v>
          </cell>
          <cell r="AV1">
            <v>38776</v>
          </cell>
          <cell r="AW1">
            <v>38807</v>
          </cell>
          <cell r="AX1">
            <v>38837</v>
          </cell>
          <cell r="AY1">
            <v>38868</v>
          </cell>
          <cell r="AZ1">
            <v>38898</v>
          </cell>
          <cell r="BA1">
            <v>38929</v>
          </cell>
          <cell r="BB1">
            <v>38960</v>
          </cell>
          <cell r="BC1">
            <v>38990</v>
          </cell>
          <cell r="BD1">
            <v>39021</v>
          </cell>
          <cell r="BE1">
            <v>39051</v>
          </cell>
          <cell r="BF1">
            <v>39082</v>
          </cell>
          <cell r="BG1">
            <v>39113</v>
          </cell>
          <cell r="BH1">
            <v>39141</v>
          </cell>
          <cell r="BI1">
            <v>39172</v>
          </cell>
          <cell r="BJ1">
            <v>39202</v>
          </cell>
          <cell r="BK1">
            <v>39233</v>
          </cell>
          <cell r="BL1">
            <v>39263</v>
          </cell>
          <cell r="BM1">
            <v>39294</v>
          </cell>
          <cell r="BN1">
            <v>39325</v>
          </cell>
          <cell r="BO1">
            <v>39355</v>
          </cell>
          <cell r="BP1">
            <v>39386</v>
          </cell>
          <cell r="BQ1">
            <v>39416</v>
          </cell>
          <cell r="BR1">
            <v>39447</v>
          </cell>
          <cell r="BS1">
            <v>39478</v>
          </cell>
          <cell r="BT1">
            <v>39507</v>
          </cell>
          <cell r="BU1">
            <v>39538</v>
          </cell>
          <cell r="BV1">
            <v>39568</v>
          </cell>
          <cell r="BW1">
            <v>39599</v>
          </cell>
          <cell r="BX1">
            <v>39629</v>
          </cell>
          <cell r="BY1">
            <v>39660</v>
          </cell>
          <cell r="BZ1">
            <v>39691</v>
          </cell>
          <cell r="CA1">
            <v>39721</v>
          </cell>
          <cell r="CB1">
            <v>39752</v>
          </cell>
          <cell r="CC1">
            <v>39782</v>
          </cell>
          <cell r="CD1">
            <v>39813</v>
          </cell>
          <cell r="CE1">
            <v>39844</v>
          </cell>
          <cell r="CF1">
            <v>39872</v>
          </cell>
          <cell r="CG1">
            <v>39903</v>
          </cell>
          <cell r="CH1">
            <v>39933</v>
          </cell>
          <cell r="CI1">
            <v>39964</v>
          </cell>
          <cell r="CJ1">
            <v>39994</v>
          </cell>
          <cell r="CK1">
            <v>40025</v>
          </cell>
          <cell r="CL1">
            <v>40056</v>
          </cell>
          <cell r="CM1">
            <v>40086</v>
          </cell>
          <cell r="CN1">
            <v>40117</v>
          </cell>
          <cell r="CO1">
            <v>40147</v>
          </cell>
          <cell r="CP1">
            <v>40178</v>
          </cell>
          <cell r="CQ1">
            <v>40209</v>
          </cell>
          <cell r="CR1">
            <v>40237</v>
          </cell>
          <cell r="CS1">
            <v>40268</v>
          </cell>
          <cell r="CT1">
            <v>40298</v>
          </cell>
          <cell r="CU1">
            <v>40329</v>
          </cell>
          <cell r="CV1">
            <v>40359</v>
          </cell>
          <cell r="CW1">
            <v>40390</v>
          </cell>
          <cell r="CX1">
            <v>40421</v>
          </cell>
          <cell r="CY1">
            <v>40451</v>
          </cell>
          <cell r="CZ1">
            <v>40482</v>
          </cell>
          <cell r="DA1">
            <v>40512</v>
          </cell>
          <cell r="DB1">
            <v>40543</v>
          </cell>
          <cell r="DC1">
            <v>40574</v>
          </cell>
          <cell r="DD1">
            <v>40602</v>
          </cell>
          <cell r="DE1">
            <v>40633</v>
          </cell>
          <cell r="DF1">
            <v>40663</v>
          </cell>
          <cell r="DG1">
            <v>40694</v>
          </cell>
          <cell r="DH1">
            <v>40724</v>
          </cell>
          <cell r="DI1">
            <v>40755</v>
          </cell>
          <cell r="DJ1">
            <v>40786</v>
          </cell>
          <cell r="DK1">
            <v>40816</v>
          </cell>
          <cell r="DL1">
            <v>40847</v>
          </cell>
          <cell r="DM1">
            <v>40877</v>
          </cell>
          <cell r="DN1">
            <v>40908</v>
          </cell>
          <cell r="DO1">
            <v>40939</v>
          </cell>
          <cell r="DP1">
            <v>40968</v>
          </cell>
          <cell r="DQ1">
            <v>40999</v>
          </cell>
          <cell r="DR1">
            <v>41029</v>
          </cell>
          <cell r="DS1">
            <v>41060</v>
          </cell>
          <cell r="DT1">
            <v>41090</v>
          </cell>
          <cell r="DU1">
            <v>41121</v>
          </cell>
          <cell r="DV1">
            <v>41152</v>
          </cell>
          <cell r="DW1">
            <v>41182</v>
          </cell>
          <cell r="DX1">
            <v>41213</v>
          </cell>
          <cell r="DY1">
            <v>41243</v>
          </cell>
          <cell r="DZ1">
            <v>41274</v>
          </cell>
          <cell r="EA1">
            <v>41305</v>
          </cell>
          <cell r="EB1">
            <v>41333</v>
          </cell>
          <cell r="EC1">
            <v>41364</v>
          </cell>
          <cell r="ED1">
            <v>41394</v>
          </cell>
          <cell r="EE1">
            <v>41425</v>
          </cell>
          <cell r="EF1">
            <v>41455</v>
          </cell>
          <cell r="EG1">
            <v>41486</v>
          </cell>
          <cell r="EH1">
            <v>41517</v>
          </cell>
          <cell r="EI1">
            <v>41547</v>
          </cell>
          <cell r="EJ1">
            <v>41578</v>
          </cell>
          <cell r="EK1">
            <v>41608</v>
          </cell>
          <cell r="EL1">
            <v>41639</v>
          </cell>
          <cell r="EM1">
            <v>41670</v>
          </cell>
          <cell r="EN1">
            <v>41698</v>
          </cell>
          <cell r="EO1">
            <v>41729</v>
          </cell>
          <cell r="EP1">
            <v>41759</v>
          </cell>
          <cell r="EQ1">
            <v>41790</v>
          </cell>
          <cell r="ER1">
            <v>41820</v>
          </cell>
          <cell r="ES1">
            <v>41851</v>
          </cell>
          <cell r="ET1">
            <v>41882</v>
          </cell>
          <cell r="EU1">
            <v>41912</v>
          </cell>
          <cell r="EV1">
            <v>41943</v>
          </cell>
          <cell r="EW1">
            <v>41973</v>
          </cell>
          <cell r="EX1">
            <v>42004</v>
          </cell>
          <cell r="EY1">
            <v>42035</v>
          </cell>
          <cell r="EZ1">
            <v>42063</v>
          </cell>
          <cell r="FA1">
            <v>42094</v>
          </cell>
          <cell r="FB1">
            <v>42124</v>
          </cell>
          <cell r="FC1">
            <v>42155</v>
          </cell>
          <cell r="FD1">
            <v>42185</v>
          </cell>
          <cell r="FE1">
            <v>42216</v>
          </cell>
          <cell r="FF1">
            <v>42247</v>
          </cell>
          <cell r="FG1">
            <v>42277</v>
          </cell>
          <cell r="FH1">
            <v>42308</v>
          </cell>
          <cell r="FI1">
            <v>42338</v>
          </cell>
          <cell r="FJ1">
            <v>42369</v>
          </cell>
          <cell r="FK1">
            <v>42400</v>
          </cell>
          <cell r="FL1">
            <v>42429</v>
          </cell>
          <cell r="FM1">
            <v>42460</v>
          </cell>
          <cell r="FN1">
            <v>42490</v>
          </cell>
          <cell r="FO1">
            <v>42521</v>
          </cell>
          <cell r="FP1">
            <v>42551</v>
          </cell>
          <cell r="FQ1">
            <v>42582</v>
          </cell>
          <cell r="FR1">
            <v>42613</v>
          </cell>
          <cell r="FS1">
            <v>42643</v>
          </cell>
          <cell r="FT1">
            <v>42674</v>
          </cell>
          <cell r="FU1">
            <v>42704</v>
          </cell>
          <cell r="FV1">
            <v>42735</v>
          </cell>
          <cell r="FW1">
            <v>42766</v>
          </cell>
          <cell r="FX1">
            <v>42794</v>
          </cell>
          <cell r="FY1">
            <v>42825</v>
          </cell>
          <cell r="FZ1">
            <v>42855</v>
          </cell>
          <cell r="GA1">
            <v>42886</v>
          </cell>
          <cell r="GB1">
            <v>42916</v>
          </cell>
          <cell r="GC1">
            <v>42947</v>
          </cell>
          <cell r="GD1">
            <v>42978</v>
          </cell>
          <cell r="GE1">
            <v>43008</v>
          </cell>
          <cell r="GF1">
            <v>43039</v>
          </cell>
          <cell r="GG1">
            <v>43069</v>
          </cell>
          <cell r="GH1">
            <v>43100</v>
          </cell>
          <cell r="GI1">
            <v>43131</v>
          </cell>
          <cell r="GJ1">
            <v>43159</v>
          </cell>
          <cell r="GK1">
            <v>43190</v>
          </cell>
          <cell r="GL1">
            <v>43220</v>
          </cell>
          <cell r="GM1">
            <v>43251</v>
          </cell>
          <cell r="GN1">
            <v>43281</v>
          </cell>
          <cell r="GO1">
            <v>43312</v>
          </cell>
          <cell r="GP1">
            <v>43343</v>
          </cell>
          <cell r="GQ1">
            <v>43373</v>
          </cell>
          <cell r="GR1">
            <v>43404</v>
          </cell>
          <cell r="GS1">
            <v>43434</v>
          </cell>
          <cell r="GT1">
            <v>43465</v>
          </cell>
          <cell r="GU1">
            <v>43496</v>
          </cell>
          <cell r="GV1">
            <v>43524</v>
          </cell>
          <cell r="GW1">
            <v>43555</v>
          </cell>
          <cell r="GX1">
            <v>43585</v>
          </cell>
          <cell r="GY1">
            <v>43616</v>
          </cell>
          <cell r="GZ1">
            <v>43646</v>
          </cell>
          <cell r="HA1">
            <v>43677</v>
          </cell>
          <cell r="HB1">
            <v>43708</v>
          </cell>
          <cell r="HC1">
            <v>43738</v>
          </cell>
          <cell r="HD1">
            <v>43769</v>
          </cell>
          <cell r="HE1">
            <v>43799</v>
          </cell>
          <cell r="HF1">
            <v>43830</v>
          </cell>
          <cell r="HG1">
            <v>43861</v>
          </cell>
          <cell r="HH1">
            <v>43890</v>
          </cell>
          <cell r="HI1">
            <v>43921</v>
          </cell>
          <cell r="HJ1">
            <v>43951</v>
          </cell>
          <cell r="HK1">
            <v>43982</v>
          </cell>
          <cell r="HL1">
            <v>44012</v>
          </cell>
          <cell r="HM1">
            <v>44043</v>
          </cell>
          <cell r="HN1">
            <v>44074</v>
          </cell>
          <cell r="HO1">
            <v>44104</v>
          </cell>
          <cell r="HP1">
            <v>44135</v>
          </cell>
          <cell r="HQ1">
            <v>44165</v>
          </cell>
          <cell r="HR1">
            <v>44196</v>
          </cell>
          <cell r="HS1">
            <v>44227</v>
          </cell>
          <cell r="HT1">
            <v>44255</v>
          </cell>
          <cell r="HU1">
            <v>44286</v>
          </cell>
          <cell r="HV1">
            <v>44316</v>
          </cell>
          <cell r="HW1">
            <v>44347</v>
          </cell>
          <cell r="HX1">
            <v>44377</v>
          </cell>
          <cell r="HY1">
            <v>44408</v>
          </cell>
          <cell r="HZ1">
            <v>44439</v>
          </cell>
          <cell r="IA1">
            <v>44469</v>
          </cell>
          <cell r="IB1">
            <v>44500</v>
          </cell>
          <cell r="IC1">
            <v>44530</v>
          </cell>
          <cell r="ID1">
            <v>44561</v>
          </cell>
          <cell r="IE1">
            <v>44592</v>
          </cell>
          <cell r="IF1">
            <v>44620</v>
          </cell>
          <cell r="IG1">
            <v>44651</v>
          </cell>
          <cell r="IH1">
            <v>44681</v>
          </cell>
          <cell r="II1">
            <v>44712</v>
          </cell>
          <cell r="IJ1">
            <v>44742</v>
          </cell>
          <cell r="IK1">
            <v>44773</v>
          </cell>
          <cell r="IL1">
            <v>44804</v>
          </cell>
          <cell r="IM1">
            <v>44834</v>
          </cell>
          <cell r="IN1">
            <v>44865</v>
          </cell>
          <cell r="IO1">
            <v>44895</v>
          </cell>
          <cell r="IP1">
            <v>44926</v>
          </cell>
          <cell r="IQ1">
            <v>44957</v>
          </cell>
          <cell r="IR1">
            <v>44985</v>
          </cell>
          <cell r="IS1">
            <v>45016</v>
          </cell>
          <cell r="IT1">
            <v>45046</v>
          </cell>
          <cell r="IU1">
            <v>45077</v>
          </cell>
          <cell r="IV1">
            <v>45107</v>
          </cell>
          <cell r="IW1">
            <v>45138</v>
          </cell>
          <cell r="IX1">
            <v>45169</v>
          </cell>
          <cell r="IY1">
            <v>45199</v>
          </cell>
          <cell r="IZ1">
            <v>45230</v>
          </cell>
          <cell r="JA1">
            <v>45260</v>
          </cell>
          <cell r="JB1">
            <v>45291</v>
          </cell>
          <cell r="JC1">
            <v>45322</v>
          </cell>
          <cell r="JD1">
            <v>45351</v>
          </cell>
          <cell r="JE1">
            <v>45382</v>
          </cell>
          <cell r="JF1">
            <v>45412</v>
          </cell>
          <cell r="JG1">
            <v>45443</v>
          </cell>
          <cell r="JH1">
            <v>45473</v>
          </cell>
          <cell r="JI1">
            <v>45504</v>
          </cell>
          <cell r="JJ1">
            <v>45535</v>
          </cell>
          <cell r="JK1">
            <v>45565</v>
          </cell>
          <cell r="JL1">
            <v>45596</v>
          </cell>
          <cell r="JM1">
            <v>45626</v>
          </cell>
          <cell r="JN1">
            <v>45657</v>
          </cell>
          <cell r="JO1">
            <v>45688</v>
          </cell>
          <cell r="JP1">
            <v>45716</v>
          </cell>
          <cell r="JQ1">
            <v>45747</v>
          </cell>
          <cell r="JR1">
            <v>45777</v>
          </cell>
          <cell r="JS1">
            <v>45808</v>
          </cell>
          <cell r="JT1">
            <v>45838</v>
          </cell>
          <cell r="JU1">
            <v>45869</v>
          </cell>
          <cell r="JV1">
            <v>45900</v>
          </cell>
          <cell r="JW1">
            <v>45930</v>
          </cell>
          <cell r="JX1">
            <v>45961</v>
          </cell>
          <cell r="JY1">
            <v>45991</v>
          </cell>
          <cell r="JZ1">
            <v>46022</v>
          </cell>
          <cell r="KA1">
            <v>46053</v>
          </cell>
          <cell r="KB1">
            <v>46081</v>
          </cell>
          <cell r="KC1">
            <v>46112</v>
          </cell>
          <cell r="KD1">
            <v>46142</v>
          </cell>
          <cell r="KE1">
            <v>46173</v>
          </cell>
          <cell r="KF1">
            <v>46203</v>
          </cell>
          <cell r="KG1">
            <v>46234</v>
          </cell>
          <cell r="KH1">
            <v>46265</v>
          </cell>
          <cell r="KI1">
            <v>46295</v>
          </cell>
          <cell r="KJ1">
            <v>46326</v>
          </cell>
          <cell r="KK1">
            <v>46356</v>
          </cell>
          <cell r="KL1">
            <v>46387</v>
          </cell>
          <cell r="KM1">
            <v>46418</v>
          </cell>
          <cell r="KN1">
            <v>46446</v>
          </cell>
          <cell r="KO1">
            <v>46477</v>
          </cell>
          <cell r="KP1">
            <v>46507</v>
          </cell>
          <cell r="KQ1">
            <v>46538</v>
          </cell>
          <cell r="KR1">
            <v>46568</v>
          </cell>
          <cell r="KS1">
            <v>46599</v>
          </cell>
          <cell r="KT1">
            <v>46630</v>
          </cell>
          <cell r="KU1">
            <v>46660</v>
          </cell>
          <cell r="KV1">
            <v>46691</v>
          </cell>
          <cell r="KW1">
            <v>46721</v>
          </cell>
          <cell r="KX1">
            <v>46752</v>
          </cell>
          <cell r="KY1">
            <v>46783</v>
          </cell>
          <cell r="KZ1">
            <v>46812</v>
          </cell>
          <cell r="LA1">
            <v>46843</v>
          </cell>
          <cell r="LB1">
            <v>46873</v>
          </cell>
          <cell r="LC1">
            <v>46904</v>
          </cell>
          <cell r="LD1">
            <v>46934</v>
          </cell>
          <cell r="LE1">
            <v>46965</v>
          </cell>
          <cell r="LF1">
            <v>46996</v>
          </cell>
          <cell r="LG1">
            <v>47026</v>
          </cell>
          <cell r="LH1">
            <v>47057</v>
          </cell>
          <cell r="LI1">
            <v>47087</v>
          </cell>
          <cell r="LJ1">
            <v>47118</v>
          </cell>
          <cell r="LK1">
            <v>47149</v>
          </cell>
          <cell r="LL1">
            <v>47177</v>
          </cell>
          <cell r="LM1">
            <v>47208</v>
          </cell>
          <cell r="LN1">
            <v>47238</v>
          </cell>
          <cell r="LO1">
            <v>47269</v>
          </cell>
          <cell r="LP1">
            <v>47299</v>
          </cell>
          <cell r="LQ1">
            <v>47330</v>
          </cell>
          <cell r="LR1">
            <v>47361</v>
          </cell>
          <cell r="LS1">
            <v>47391</v>
          </cell>
          <cell r="LT1">
            <v>47422</v>
          </cell>
          <cell r="LU1">
            <v>47452</v>
          </cell>
          <cell r="LV1">
            <v>47483</v>
          </cell>
          <cell r="LW1">
            <v>47514</v>
          </cell>
          <cell r="LX1">
            <v>47542</v>
          </cell>
          <cell r="LY1">
            <v>47573</v>
          </cell>
          <cell r="LZ1">
            <v>47603</v>
          </cell>
          <cell r="MA1">
            <v>47634</v>
          </cell>
          <cell r="MB1">
            <v>47664</v>
          </cell>
          <cell r="MC1">
            <v>47695</v>
          </cell>
          <cell r="MD1">
            <v>47726</v>
          </cell>
          <cell r="ME1">
            <v>47756</v>
          </cell>
          <cell r="MF1">
            <v>47787</v>
          </cell>
          <cell r="MG1">
            <v>47817</v>
          </cell>
          <cell r="MH1">
            <v>47848</v>
          </cell>
        </row>
        <row r="2">
          <cell r="A2" t="str">
            <v>AZ OMF A</v>
          </cell>
          <cell r="ET2">
            <v>72036.02</v>
          </cell>
          <cell r="EU2">
            <v>1059029.33</v>
          </cell>
          <cell r="EV2">
            <v>1114122.5900000001</v>
          </cell>
          <cell r="EW2">
            <v>1082887.43</v>
          </cell>
          <cell r="EX2">
            <v>1197348.9099999999</v>
          </cell>
          <cell r="EY2">
            <v>1128769.44</v>
          </cell>
          <cell r="EZ2">
            <v>1114357.97</v>
          </cell>
          <cell r="FA2">
            <v>1248738.21</v>
          </cell>
          <cell r="FB2">
            <v>1205136.6399999999</v>
          </cell>
          <cell r="FC2">
            <v>1368314.48</v>
          </cell>
          <cell r="FD2">
            <v>1201121.0900000001</v>
          </cell>
          <cell r="FE2">
            <v>1176832.3999999999</v>
          </cell>
          <cell r="FF2">
            <v>1150051.49</v>
          </cell>
          <cell r="FG2">
            <v>1157793.92</v>
          </cell>
          <cell r="FH2">
            <v>1180569.8899999999</v>
          </cell>
          <cell r="FI2">
            <v>1165571.3999999999</v>
          </cell>
          <cell r="FJ2">
            <v>1251298.6100000001</v>
          </cell>
          <cell r="FK2">
            <v>1156619.42</v>
          </cell>
          <cell r="FL2">
            <v>1308473.95</v>
          </cell>
          <cell r="FM2">
            <v>1314830.4099999999</v>
          </cell>
          <cell r="FN2">
            <v>1268169.33</v>
          </cell>
          <cell r="FO2">
            <v>1422732.16</v>
          </cell>
          <cell r="FP2">
            <v>1240057.92</v>
          </cell>
          <cell r="FQ2">
            <v>1256932.68</v>
          </cell>
          <cell r="FR2">
            <v>1234228</v>
          </cell>
          <cell r="FS2">
            <v>1226278.03</v>
          </cell>
          <cell r="FT2">
            <v>1250384.74</v>
          </cell>
          <cell r="FU2">
            <v>1223365.02</v>
          </cell>
          <cell r="FV2">
            <v>1302054.69</v>
          </cell>
          <cell r="FW2">
            <v>1332959.6399999999</v>
          </cell>
          <cell r="FX2">
            <v>1276989.3500000001</v>
          </cell>
          <cell r="FY2">
            <v>1449631.2</v>
          </cell>
          <cell r="FZ2">
            <v>1582772.88</v>
          </cell>
          <cell r="GA2">
            <v>1490818.12</v>
          </cell>
          <cell r="GB2">
            <v>1327157.76</v>
          </cell>
          <cell r="GC2">
            <v>1371210.37</v>
          </cell>
          <cell r="GD2">
            <v>1330733.2</v>
          </cell>
          <cell r="GE2">
            <v>1340640.79</v>
          </cell>
          <cell r="GF2">
            <v>1396826.84</v>
          </cell>
          <cell r="GG2">
            <v>1318293.5900000001</v>
          </cell>
          <cell r="GH2">
            <v>1430077.36</v>
          </cell>
          <cell r="GI2">
            <v>1354870.89</v>
          </cell>
          <cell r="GJ2">
            <v>1377169.93</v>
          </cell>
          <cell r="GK2">
            <v>1471188.23</v>
          </cell>
          <cell r="GL2">
            <v>1668366.04</v>
          </cell>
          <cell r="GM2">
            <v>1610209.12</v>
          </cell>
          <cell r="GN2">
            <v>1462533.15</v>
          </cell>
          <cell r="GO2">
            <v>1419578.09</v>
          </cell>
          <cell r="GP2">
            <v>1388801.06</v>
          </cell>
          <cell r="GQ2">
            <v>1389783.12</v>
          </cell>
          <cell r="GR2">
            <v>1449600.46</v>
          </cell>
          <cell r="GS2">
            <v>1434615.82</v>
          </cell>
          <cell r="GT2">
            <v>1656777.96</v>
          </cell>
          <cell r="GU2">
            <v>1456195.99</v>
          </cell>
          <cell r="GV2">
            <v>1454508.31</v>
          </cell>
          <cell r="GW2">
            <v>1546627.71</v>
          </cell>
          <cell r="GX2">
            <v>1741413.29</v>
          </cell>
          <cell r="GY2">
            <v>1677294.08</v>
          </cell>
          <cell r="GZ2">
            <v>1555723.33</v>
          </cell>
          <cell r="HA2">
            <v>1649333.22</v>
          </cell>
          <cell r="HB2">
            <v>1593017.27</v>
          </cell>
          <cell r="HC2">
            <v>1601972.5</v>
          </cell>
          <cell r="HD2">
            <v>1910037.05</v>
          </cell>
          <cell r="HE2">
            <v>2199226.2400000002</v>
          </cell>
          <cell r="HF2">
            <v>2623079.34</v>
          </cell>
          <cell r="HG2">
            <v>2647673.44</v>
          </cell>
          <cell r="HH2">
            <v>2776832.05</v>
          </cell>
          <cell r="HI2">
            <v>3045775.31</v>
          </cell>
          <cell r="HJ2">
            <v>2531075.84</v>
          </cell>
          <cell r="HK2">
            <v>2631868.63</v>
          </cell>
          <cell r="HL2">
            <v>2689410.19</v>
          </cell>
        </row>
        <row r="3">
          <cell r="A3" t="str">
            <v>AZ OMF B</v>
          </cell>
          <cell r="B3">
            <v>133519395.23999999</v>
          </cell>
          <cell r="C3">
            <v>96827429.179999992</v>
          </cell>
          <cell r="D3">
            <v>65339376.649999999</v>
          </cell>
          <cell r="E3">
            <v>68824411.650000006</v>
          </cell>
          <cell r="F3">
            <v>66974532.719999999</v>
          </cell>
          <cell r="G3">
            <v>96572004.350000009</v>
          </cell>
          <cell r="H3">
            <v>106554742.75</v>
          </cell>
          <cell r="I3">
            <v>77102011.360000014</v>
          </cell>
          <cell r="J3">
            <v>100510487.83</v>
          </cell>
          <cell r="K3">
            <v>75707235.399999991</v>
          </cell>
          <cell r="L3">
            <v>77383082.849999994</v>
          </cell>
          <cell r="M3">
            <v>83559231.600000009</v>
          </cell>
          <cell r="N3">
            <v>81223184.040000007</v>
          </cell>
          <cell r="O3">
            <v>89026076.489999995</v>
          </cell>
          <cell r="P3">
            <v>80973536.609999999</v>
          </cell>
          <cell r="Q3">
            <v>93438338.790000007</v>
          </cell>
          <cell r="R3">
            <v>91544028.280000001</v>
          </cell>
          <cell r="S3">
            <v>88453167.63000001</v>
          </cell>
          <cell r="T3">
            <v>87444585.61999999</v>
          </cell>
          <cell r="U3">
            <v>91412776.109999999</v>
          </cell>
          <cell r="V3">
            <v>97425214.310000002</v>
          </cell>
          <cell r="W3">
            <v>86382047.079999998</v>
          </cell>
          <cell r="X3">
            <v>87866899.579999998</v>
          </cell>
          <cell r="Y3">
            <v>89730238.129999995</v>
          </cell>
          <cell r="Z3">
            <v>90590009.069999993</v>
          </cell>
          <cell r="AA3">
            <v>97346279.109999999</v>
          </cell>
          <cell r="AB3">
            <v>98585628.930000007</v>
          </cell>
          <cell r="AC3">
            <v>103555071.06999999</v>
          </cell>
          <cell r="AD3">
            <v>96658375.769999996</v>
          </cell>
          <cell r="AE3">
            <v>101193724.94</v>
          </cell>
          <cell r="AF3">
            <v>97880460.760000005</v>
          </cell>
          <cell r="AG3">
            <v>99695909.409999996</v>
          </cell>
          <cell r="AH3">
            <v>108747857.33</v>
          </cell>
          <cell r="AI3">
            <v>98462660.280000001</v>
          </cell>
          <cell r="AJ3">
            <v>84430618.379999995</v>
          </cell>
          <cell r="AK3">
            <v>111041658.84</v>
          </cell>
          <cell r="AL3">
            <v>113045151.06</v>
          </cell>
          <cell r="AM3">
            <v>106728176.04000001</v>
          </cell>
          <cell r="AN3">
            <v>113117517.31999999</v>
          </cell>
          <cell r="AO3">
            <v>108804603.78</v>
          </cell>
          <cell r="AP3">
            <v>110591674</v>
          </cell>
          <cell r="AQ3">
            <v>108737265</v>
          </cell>
          <cell r="AR3">
            <v>112326591.43000001</v>
          </cell>
          <cell r="AS3">
            <v>112694971</v>
          </cell>
          <cell r="AT3">
            <v>126305188.68000001</v>
          </cell>
          <cell r="AU3">
            <v>110552679.16</v>
          </cell>
          <cell r="AV3">
            <v>113326500.44</v>
          </cell>
          <cell r="AW3">
            <v>116507854.48</v>
          </cell>
          <cell r="AX3">
            <v>114831808.40000001</v>
          </cell>
          <cell r="AY3">
            <v>118206455.42</v>
          </cell>
          <cell r="AZ3">
            <v>119711828.93000001</v>
          </cell>
          <cell r="BA3">
            <v>123235614.51000001</v>
          </cell>
          <cell r="BB3">
            <v>119938068.26000001</v>
          </cell>
          <cell r="BC3">
            <v>124838562.95</v>
          </cell>
          <cell r="BD3">
            <v>120961184.06</v>
          </cell>
          <cell r="BE3">
            <v>121147514.34999999</v>
          </cell>
          <cell r="BF3">
            <v>132771322.67</v>
          </cell>
          <cell r="BG3">
            <v>124046527.16</v>
          </cell>
          <cell r="BH3">
            <v>124457058.98999999</v>
          </cell>
          <cell r="BI3">
            <v>125927073.56999999</v>
          </cell>
          <cell r="BJ3">
            <v>136150205.50999999</v>
          </cell>
          <cell r="BK3">
            <v>135531286.31999999</v>
          </cell>
          <cell r="BL3">
            <v>127966890.05</v>
          </cell>
          <cell r="BM3">
            <v>139953004.53999999</v>
          </cell>
          <cell r="BN3">
            <v>136026483.41</v>
          </cell>
          <cell r="BO3">
            <v>127597168.95999999</v>
          </cell>
          <cell r="BP3">
            <v>137446425.66</v>
          </cell>
          <cell r="BQ3">
            <v>132296104.92</v>
          </cell>
          <cell r="BR3">
            <v>144600322.71000001</v>
          </cell>
          <cell r="BS3">
            <v>136904122.69999999</v>
          </cell>
          <cell r="BT3">
            <v>136701173.84</v>
          </cell>
          <cell r="BU3">
            <v>136598504.88999999</v>
          </cell>
          <cell r="BV3">
            <v>145489678.78999999</v>
          </cell>
          <cell r="BW3">
            <v>140055150.69999999</v>
          </cell>
          <cell r="BX3">
            <v>144568215.09</v>
          </cell>
          <cell r="BY3">
            <v>153902631.56999999</v>
          </cell>
          <cell r="BZ3">
            <v>140783352.68000001</v>
          </cell>
          <cell r="CA3">
            <v>147354355.94</v>
          </cell>
          <cell r="CB3">
            <v>149814342.53999999</v>
          </cell>
          <cell r="CC3">
            <v>142231939.81</v>
          </cell>
          <cell r="CD3">
            <v>168467922.55000001</v>
          </cell>
          <cell r="CE3">
            <v>144190231.84</v>
          </cell>
          <cell r="CF3">
            <v>141921281.34999999</v>
          </cell>
          <cell r="CG3">
            <v>152255142.53999999</v>
          </cell>
          <cell r="CH3">
            <v>146234309</v>
          </cell>
          <cell r="CI3">
            <v>145840241.08000001</v>
          </cell>
          <cell r="CJ3">
            <v>147815380.13999999</v>
          </cell>
          <cell r="CK3">
            <v>154655193.86000001</v>
          </cell>
          <cell r="CL3">
            <v>141058249.53999999</v>
          </cell>
          <cell r="CM3">
            <v>147249767.16</v>
          </cell>
          <cell r="CN3">
            <v>151211023.41999999</v>
          </cell>
          <cell r="CO3">
            <v>142006645.52000001</v>
          </cell>
          <cell r="CP3">
            <v>159012025.56</v>
          </cell>
          <cell r="CQ3">
            <v>121741409.12</v>
          </cell>
          <cell r="CR3">
            <v>141598305.56999999</v>
          </cell>
          <cell r="CS3">
            <v>155218089.75999999</v>
          </cell>
          <cell r="CT3">
            <v>141357214.03</v>
          </cell>
          <cell r="CU3">
            <v>141296964.03999999</v>
          </cell>
          <cell r="CV3">
            <v>144300608.31999999</v>
          </cell>
          <cell r="CW3">
            <v>148703424.84</v>
          </cell>
          <cell r="CX3">
            <v>148399953.05000001</v>
          </cell>
          <cell r="CY3">
            <v>150353946.40000001</v>
          </cell>
          <cell r="CZ3">
            <v>147085131.75</v>
          </cell>
          <cell r="DA3">
            <v>148531741.71000001</v>
          </cell>
          <cell r="DB3">
            <v>167883311.88</v>
          </cell>
          <cell r="DC3">
            <v>136739038.31999999</v>
          </cell>
          <cell r="DD3">
            <v>139433250.33000001</v>
          </cell>
          <cell r="DE3">
            <v>152320877.25999999</v>
          </cell>
          <cell r="DF3">
            <v>148680669</v>
          </cell>
          <cell r="DG3">
            <v>149076936.38999999</v>
          </cell>
          <cell r="DH3">
            <v>148663169.91</v>
          </cell>
          <cell r="DI3">
            <v>158840703.97</v>
          </cell>
          <cell r="DJ3">
            <v>153339349.65000001</v>
          </cell>
          <cell r="DK3">
            <v>154564338.75999999</v>
          </cell>
          <cell r="DL3">
            <v>147641514.31</v>
          </cell>
          <cell r="DM3">
            <v>164795976.25</v>
          </cell>
          <cell r="DN3">
            <v>161081605.24000001</v>
          </cell>
          <cell r="DO3">
            <v>141117021.69999999</v>
          </cell>
          <cell r="DP3">
            <v>148071345.93000001</v>
          </cell>
          <cell r="DQ3">
            <v>156793849.69999999</v>
          </cell>
          <cell r="DR3">
            <v>156650902.97</v>
          </cell>
          <cell r="DS3">
            <v>171638652.78</v>
          </cell>
          <cell r="DT3">
            <v>153963892.06</v>
          </cell>
          <cell r="DU3">
            <v>173685457.80000001</v>
          </cell>
          <cell r="DV3">
            <v>158645863.13999999</v>
          </cell>
          <cell r="DW3">
            <v>155466788.81999999</v>
          </cell>
          <cell r="DX3">
            <v>164069498.99000001</v>
          </cell>
          <cell r="DY3">
            <v>149850815.81999999</v>
          </cell>
          <cell r="DZ3">
            <v>158588474.05000001</v>
          </cell>
          <cell r="EA3">
            <v>154234045.53</v>
          </cell>
          <cell r="EB3">
            <v>150547150.88</v>
          </cell>
          <cell r="EC3">
            <v>156550430.34</v>
          </cell>
          <cell r="ED3">
            <v>160179581.41999999</v>
          </cell>
          <cell r="EE3">
            <v>154974545.09</v>
          </cell>
          <cell r="EF3">
            <v>154370340.83000001</v>
          </cell>
          <cell r="EG3">
            <v>170689256.16999999</v>
          </cell>
          <cell r="EH3">
            <v>155839155.34999999</v>
          </cell>
          <cell r="EI3">
            <v>158608188.78</v>
          </cell>
          <cell r="EJ3">
            <v>176597898.28999999</v>
          </cell>
          <cell r="EK3">
            <v>161163485.24000001</v>
          </cell>
          <cell r="EL3">
            <v>174640272.72999999</v>
          </cell>
          <cell r="EM3">
            <v>148183272.22999999</v>
          </cell>
          <cell r="EN3">
            <v>158576146.11000001</v>
          </cell>
          <cell r="EO3">
            <v>159292909.99000001</v>
          </cell>
          <cell r="EP3">
            <v>149337686.91999999</v>
          </cell>
          <cell r="EQ3">
            <v>144451974.15000001</v>
          </cell>
          <cell r="ER3">
            <v>152409480.03</v>
          </cell>
          <cell r="ES3">
            <v>174004223.68000001</v>
          </cell>
          <cell r="ET3">
            <v>150534128.06</v>
          </cell>
          <cell r="EU3">
            <v>149943345.06</v>
          </cell>
          <cell r="EV3">
            <v>155950305.62</v>
          </cell>
          <cell r="EW3">
            <v>150459153.16999999</v>
          </cell>
          <cell r="EX3">
            <v>169134828.62</v>
          </cell>
          <cell r="EY3">
            <v>155809364.58000001</v>
          </cell>
          <cell r="EZ3">
            <v>144421667.21000001</v>
          </cell>
          <cell r="FA3">
            <v>161026703.15000001</v>
          </cell>
          <cell r="FB3">
            <v>163461716.59999999</v>
          </cell>
          <cell r="FC3">
            <v>167153491.55000001</v>
          </cell>
          <cell r="FD3">
            <v>159419366.75999999</v>
          </cell>
          <cell r="FE3">
            <v>164140575.88</v>
          </cell>
          <cell r="FF3">
            <v>158393100.11000001</v>
          </cell>
          <cell r="FG3">
            <v>159914546.61000001</v>
          </cell>
          <cell r="FH3">
            <v>160923725.53</v>
          </cell>
          <cell r="FI3">
            <v>160914888.13</v>
          </cell>
          <cell r="FJ3">
            <v>166626409.46000001</v>
          </cell>
          <cell r="FK3">
            <v>152304198.40000001</v>
          </cell>
          <cell r="FL3">
            <v>174825728.72</v>
          </cell>
          <cell r="FM3">
            <v>159321980.88999999</v>
          </cell>
          <cell r="FN3">
            <v>161185917.69</v>
          </cell>
          <cell r="FO3">
            <v>165714404.72999999</v>
          </cell>
          <cell r="FP3">
            <v>160606426.94</v>
          </cell>
          <cell r="FQ3">
            <v>165980671.34999999</v>
          </cell>
          <cell r="FR3">
            <v>160931393.15000001</v>
          </cell>
          <cell r="FS3">
            <v>164856515.09</v>
          </cell>
          <cell r="FT3">
            <v>164508289.38999999</v>
          </cell>
          <cell r="FU3">
            <v>163557621.62</v>
          </cell>
          <cell r="FV3">
            <v>171122787.88999999</v>
          </cell>
          <cell r="FW3">
            <v>160833965.81999999</v>
          </cell>
          <cell r="FX3">
            <v>159057136.5</v>
          </cell>
          <cell r="FY3">
            <v>170175907.47999999</v>
          </cell>
          <cell r="FZ3">
            <v>170136246.13</v>
          </cell>
          <cell r="GA3">
            <v>173372547.34</v>
          </cell>
          <cell r="GB3">
            <v>173837934.02000001</v>
          </cell>
          <cell r="GC3">
            <v>174345050.50999999</v>
          </cell>
          <cell r="GD3">
            <v>173047919.47</v>
          </cell>
          <cell r="GE3">
            <v>173945347.22999999</v>
          </cell>
          <cell r="GF3">
            <v>174918097.84</v>
          </cell>
          <cell r="GG3">
            <v>172584616.72999999</v>
          </cell>
          <cell r="GH3">
            <v>178589915.03</v>
          </cell>
          <cell r="GI3">
            <v>172362206.77000001</v>
          </cell>
          <cell r="GJ3">
            <v>173411659.99000001</v>
          </cell>
          <cell r="GK3">
            <v>182602128.78</v>
          </cell>
          <cell r="GL3">
            <v>180109681.25999999</v>
          </cell>
          <cell r="GM3">
            <v>180552656.87</v>
          </cell>
          <cell r="GN3">
            <v>185978930.74000001</v>
          </cell>
          <cell r="GO3">
            <v>190174260.81999999</v>
          </cell>
          <cell r="GP3">
            <v>185428570.00999999</v>
          </cell>
          <cell r="GQ3">
            <v>192624923.38999999</v>
          </cell>
          <cell r="GR3">
            <v>187079225.40000001</v>
          </cell>
          <cell r="GS3">
            <v>186356651.30000001</v>
          </cell>
          <cell r="GT3">
            <v>186850268.65000001</v>
          </cell>
          <cell r="GU3">
            <v>182634699.11000001</v>
          </cell>
          <cell r="GV3">
            <v>183775730.13999999</v>
          </cell>
          <cell r="GW3">
            <v>195634285.41</v>
          </cell>
          <cell r="GX3">
            <v>192036648.12</v>
          </cell>
          <cell r="GY3">
            <v>196710755.88</v>
          </cell>
          <cell r="GZ3">
            <v>195801363.72999999</v>
          </cell>
          <cell r="HA3">
            <v>202544514.19</v>
          </cell>
          <cell r="HB3">
            <v>197680618.00999999</v>
          </cell>
          <cell r="HC3">
            <v>197536106.72999999</v>
          </cell>
          <cell r="HD3">
            <v>201234757.15000001</v>
          </cell>
          <cell r="HE3">
            <v>197679591.25</v>
          </cell>
          <cell r="HF3">
            <v>205544509.90000001</v>
          </cell>
          <cell r="HG3">
            <v>195972243.36000001</v>
          </cell>
          <cell r="HH3">
            <v>197299731.84999999</v>
          </cell>
          <cell r="HI3">
            <v>198972476.75</v>
          </cell>
          <cell r="HJ3">
            <v>154949116.41999999</v>
          </cell>
          <cell r="HK3">
            <v>152799049.88999999</v>
          </cell>
          <cell r="HL3">
            <v>165736967.83000001</v>
          </cell>
        </row>
        <row r="4">
          <cell r="A4" t="str">
            <v>AZ OMF C</v>
          </cell>
          <cell r="ET4">
            <v>191847.32</v>
          </cell>
          <cell r="EU4">
            <v>2621285.27</v>
          </cell>
          <cell r="EV4">
            <v>2741032.72</v>
          </cell>
          <cell r="EW4">
            <v>2793428.18</v>
          </cell>
          <cell r="EX4">
            <v>3137952.27</v>
          </cell>
          <cell r="EY4">
            <v>3152300.12</v>
          </cell>
          <cell r="EZ4">
            <v>2980075.53</v>
          </cell>
          <cell r="FA4">
            <v>3168920.72</v>
          </cell>
          <cell r="FB4">
            <v>3304911.96</v>
          </cell>
          <cell r="FC4">
            <v>3287942.87</v>
          </cell>
          <cell r="FD4">
            <v>3240292.79</v>
          </cell>
          <cell r="FE4">
            <v>3408036.52</v>
          </cell>
          <cell r="FF4">
            <v>3465288.23</v>
          </cell>
          <cell r="FG4">
            <v>3424841.15</v>
          </cell>
          <cell r="FH4">
            <v>3579565.16</v>
          </cell>
          <cell r="FI4">
            <v>3648138.52</v>
          </cell>
          <cell r="FJ4">
            <v>4162327.43</v>
          </cell>
          <cell r="FK4">
            <v>4070109.09</v>
          </cell>
          <cell r="FL4">
            <v>3985550.77</v>
          </cell>
          <cell r="FM4">
            <v>3883404.81</v>
          </cell>
          <cell r="FN4">
            <v>4253937.1500000004</v>
          </cell>
          <cell r="FO4">
            <v>4068129.51</v>
          </cell>
          <cell r="FP4">
            <v>3946837.88</v>
          </cell>
          <cell r="FQ4">
            <v>4215114.3899999997</v>
          </cell>
          <cell r="FR4">
            <v>4098873.69</v>
          </cell>
          <cell r="FS4">
            <v>4330465.55</v>
          </cell>
          <cell r="FT4">
            <v>4376056.83</v>
          </cell>
          <cell r="FU4">
            <v>4436175.01</v>
          </cell>
          <cell r="FV4">
            <v>4916847.9000000004</v>
          </cell>
          <cell r="FW4">
            <v>4846372.03</v>
          </cell>
          <cell r="FX4">
            <v>4564634.53</v>
          </cell>
          <cell r="FY4">
            <v>4918797.91</v>
          </cell>
          <cell r="FZ4">
            <v>5087575.0999999996</v>
          </cell>
          <cell r="GA4">
            <v>5056209.1399999997</v>
          </cell>
          <cell r="GB4">
            <v>5206117.9000000004</v>
          </cell>
          <cell r="GC4">
            <v>5290642.92</v>
          </cell>
          <cell r="GD4">
            <v>5056069.9800000004</v>
          </cell>
          <cell r="GE4">
            <v>5322227.3</v>
          </cell>
          <cell r="GF4">
            <v>5303207.59</v>
          </cell>
          <cell r="GG4">
            <v>5437228.1399999997</v>
          </cell>
          <cell r="GH4">
            <v>5881674.3600000003</v>
          </cell>
          <cell r="GI4">
            <v>6147983.4500000002</v>
          </cell>
          <cell r="GJ4">
            <v>5645486.9500000002</v>
          </cell>
          <cell r="GK4">
            <v>5732976.0499999998</v>
          </cell>
          <cell r="GL4">
            <v>6006235.3700000001</v>
          </cell>
          <cell r="GM4">
            <v>6006787.6900000004</v>
          </cell>
          <cell r="GN4">
            <v>6272376.7599999998</v>
          </cell>
          <cell r="GO4">
            <v>6318811.8499999996</v>
          </cell>
          <cell r="GP4">
            <v>6143699.3600000003</v>
          </cell>
          <cell r="GQ4">
            <v>6451602.7199999997</v>
          </cell>
          <cell r="GR4">
            <v>6376900.46</v>
          </cell>
          <cell r="GS4">
            <v>6532161.2800000003</v>
          </cell>
          <cell r="GT4">
            <v>6898561.4299999997</v>
          </cell>
          <cell r="GU4">
            <v>6975641.8799999999</v>
          </cell>
          <cell r="GV4">
            <v>6702037.3600000003</v>
          </cell>
          <cell r="GW4">
            <v>6873325.1100000003</v>
          </cell>
          <cell r="GX4">
            <v>7050200.2000000002</v>
          </cell>
          <cell r="GY4">
            <v>7717473.5700000003</v>
          </cell>
          <cell r="GZ4">
            <v>7213692.6100000003</v>
          </cell>
          <cell r="HA4">
            <v>7168804.8099999996</v>
          </cell>
          <cell r="HB4">
            <v>7056066.0899999999</v>
          </cell>
          <cell r="HC4">
            <v>6996950.54</v>
          </cell>
          <cell r="HD4">
            <v>7215291.0700000003</v>
          </cell>
          <cell r="HE4">
            <v>7266255.7400000002</v>
          </cell>
          <cell r="HF4">
            <v>7798751.9699999997</v>
          </cell>
          <cell r="HG4">
            <v>7873184.4000000004</v>
          </cell>
          <cell r="HH4">
            <v>8151048.04</v>
          </cell>
          <cell r="HI4">
            <v>8325540.7699999996</v>
          </cell>
          <cell r="HJ4">
            <v>7433186.7000000002</v>
          </cell>
          <cell r="HK4">
            <v>7278998.1100000003</v>
          </cell>
          <cell r="HL4">
            <v>7764126.8899999997</v>
          </cell>
        </row>
        <row r="5">
          <cell r="A5" t="str">
            <v>Erste Plavi OMF A</v>
          </cell>
          <cell r="ET5">
            <v>19433.64</v>
          </cell>
          <cell r="EU5">
            <v>329800.46999999997</v>
          </cell>
          <cell r="EV5">
            <v>354862.62</v>
          </cell>
          <cell r="EW5">
            <v>338232.75</v>
          </cell>
          <cell r="EX5">
            <v>393600.55</v>
          </cell>
          <cell r="EY5">
            <v>362344.29</v>
          </cell>
          <cell r="EZ5">
            <v>342284.22</v>
          </cell>
          <cell r="FA5">
            <v>405587.17</v>
          </cell>
          <cell r="FB5">
            <v>455870.12</v>
          </cell>
          <cell r="FC5">
            <v>478522.19</v>
          </cell>
          <cell r="FD5">
            <v>346635.29</v>
          </cell>
          <cell r="FE5">
            <v>369142.48</v>
          </cell>
          <cell r="FF5">
            <v>357703.42</v>
          </cell>
          <cell r="FG5">
            <v>359438.03</v>
          </cell>
          <cell r="FH5">
            <v>364094.93</v>
          </cell>
          <cell r="FI5">
            <v>362002.98</v>
          </cell>
          <cell r="FJ5">
            <v>393922.59</v>
          </cell>
          <cell r="FK5">
            <v>356150.44</v>
          </cell>
          <cell r="FL5">
            <v>405071.41</v>
          </cell>
          <cell r="FM5">
            <v>404334.81</v>
          </cell>
          <cell r="FN5">
            <v>415638.73</v>
          </cell>
          <cell r="FO5">
            <v>477687.7</v>
          </cell>
          <cell r="FP5">
            <v>383497.2</v>
          </cell>
          <cell r="FQ5">
            <v>384078.78</v>
          </cell>
          <cell r="FR5">
            <v>394230.59</v>
          </cell>
          <cell r="FS5">
            <v>389740.53</v>
          </cell>
          <cell r="FT5">
            <v>398903.69</v>
          </cell>
          <cell r="FU5">
            <v>378931.97</v>
          </cell>
          <cell r="FV5">
            <v>405677.84</v>
          </cell>
          <cell r="FW5">
            <v>380829.34</v>
          </cell>
          <cell r="FX5">
            <v>374768.46</v>
          </cell>
          <cell r="FY5">
            <v>451819.72</v>
          </cell>
          <cell r="FZ5">
            <v>502363.09</v>
          </cell>
          <cell r="GA5">
            <v>459529.11</v>
          </cell>
          <cell r="GB5">
            <v>423764.72</v>
          </cell>
          <cell r="GC5">
            <v>415320.41</v>
          </cell>
          <cell r="GD5">
            <v>407546.27</v>
          </cell>
          <cell r="GE5">
            <v>409175.26</v>
          </cell>
          <cell r="GF5">
            <v>435122.03</v>
          </cell>
          <cell r="GG5">
            <v>423160.22</v>
          </cell>
          <cell r="GH5">
            <v>436538.51</v>
          </cell>
          <cell r="GI5">
            <v>447663.26</v>
          </cell>
          <cell r="GJ5">
            <v>432433.75</v>
          </cell>
          <cell r="GK5">
            <v>506437.27</v>
          </cell>
          <cell r="GL5">
            <v>583216.36</v>
          </cell>
          <cell r="GM5">
            <v>473451.29</v>
          </cell>
          <cell r="GN5">
            <v>471773.31</v>
          </cell>
          <cell r="GO5">
            <v>485079.98</v>
          </cell>
          <cell r="GP5">
            <v>473331.8</v>
          </cell>
          <cell r="GQ5">
            <v>458063.45</v>
          </cell>
          <cell r="GR5">
            <v>479416.41</v>
          </cell>
          <cell r="GS5">
            <v>475043.51</v>
          </cell>
          <cell r="GT5">
            <v>721911.2</v>
          </cell>
          <cell r="GU5">
            <v>474566.12</v>
          </cell>
          <cell r="GV5">
            <v>477417.78</v>
          </cell>
          <cell r="GW5">
            <v>553747.41</v>
          </cell>
          <cell r="GX5">
            <v>637841.59</v>
          </cell>
          <cell r="GY5">
            <v>563194.56000000006</v>
          </cell>
          <cell r="GZ5">
            <v>532703.02</v>
          </cell>
          <cell r="HA5">
            <v>572584.09</v>
          </cell>
          <cell r="HB5">
            <v>548110.14</v>
          </cell>
          <cell r="HC5">
            <v>562930.81000000006</v>
          </cell>
          <cell r="HD5">
            <v>1233229</v>
          </cell>
          <cell r="HE5">
            <v>1765713.9199999999</v>
          </cell>
          <cell r="HF5">
            <v>2437627.02</v>
          </cell>
          <cell r="HG5">
            <v>2681185.61</v>
          </cell>
          <cell r="HH5">
            <v>2675775.86</v>
          </cell>
          <cell r="HI5">
            <v>2902797.76</v>
          </cell>
          <cell r="HJ5">
            <v>2381250.91</v>
          </cell>
          <cell r="HK5">
            <v>2343763.4700000002</v>
          </cell>
          <cell r="HL5">
            <v>2519298.69</v>
          </cell>
        </row>
        <row r="6">
          <cell r="A6" t="str">
            <v>Erste Plavi OMF B</v>
          </cell>
          <cell r="B6">
            <v>32182005.280000001</v>
          </cell>
          <cell r="C6">
            <v>22884081.379999995</v>
          </cell>
          <cell r="D6">
            <v>15506226.550000001</v>
          </cell>
          <cell r="E6">
            <v>16667003.35</v>
          </cell>
          <cell r="F6">
            <v>16225520.799999999</v>
          </cell>
          <cell r="G6">
            <v>23330987.969999999</v>
          </cell>
          <cell r="H6">
            <v>25886914.780000001</v>
          </cell>
          <cell r="I6">
            <v>18304929.940000005</v>
          </cell>
          <cell r="J6">
            <v>24066805.289999999</v>
          </cell>
          <cell r="K6">
            <v>17126319.380000003</v>
          </cell>
          <cell r="L6">
            <v>18444385.5</v>
          </cell>
          <cell r="M6">
            <v>19500542.149999999</v>
          </cell>
          <cell r="N6">
            <v>18634003.970000003</v>
          </cell>
          <cell r="O6">
            <v>21109673.899999999</v>
          </cell>
          <cell r="P6">
            <v>18743640.75</v>
          </cell>
          <cell r="Q6">
            <v>22082828.02</v>
          </cell>
          <cell r="R6">
            <v>21969511.960000001</v>
          </cell>
          <cell r="S6">
            <v>21189465.829999998</v>
          </cell>
          <cell r="T6">
            <v>20455234.350000001</v>
          </cell>
          <cell r="U6">
            <v>21330123.829999998</v>
          </cell>
          <cell r="V6">
            <v>23066573.629999999</v>
          </cell>
          <cell r="W6">
            <v>20091998.300000001</v>
          </cell>
          <cell r="X6">
            <v>20059726.489999998</v>
          </cell>
          <cell r="Y6">
            <v>20330224.66</v>
          </cell>
          <cell r="Z6">
            <v>20434151.670000002</v>
          </cell>
          <cell r="AA6">
            <v>21945641.98</v>
          </cell>
          <cell r="AB6">
            <v>22891606.219999999</v>
          </cell>
          <cell r="AC6">
            <v>24053311.48</v>
          </cell>
          <cell r="AD6">
            <v>22313153.899999999</v>
          </cell>
          <cell r="AE6">
            <v>23347876.77</v>
          </cell>
          <cell r="AF6">
            <v>22583799.23</v>
          </cell>
          <cell r="AG6">
            <v>23066654.469999999</v>
          </cell>
          <cell r="AH6">
            <v>25713968.109999999</v>
          </cell>
          <cell r="AI6">
            <v>22772786.18</v>
          </cell>
          <cell r="AJ6">
            <v>19259356.699999999</v>
          </cell>
          <cell r="AK6">
            <v>25199475.41</v>
          </cell>
          <cell r="AL6">
            <v>25982328.559999999</v>
          </cell>
          <cell r="AM6">
            <v>25842064.949999999</v>
          </cell>
          <cell r="AN6">
            <v>26244056.350000001</v>
          </cell>
          <cell r="AO6">
            <v>25974864.579999998</v>
          </cell>
          <cell r="AP6">
            <v>26604523</v>
          </cell>
          <cell r="AQ6">
            <v>25803733</v>
          </cell>
          <cell r="AR6">
            <v>26891125.039999999</v>
          </cell>
          <cell r="AS6">
            <v>26821844</v>
          </cell>
          <cell r="AT6">
            <v>30278388.719999999</v>
          </cell>
          <cell r="AU6">
            <v>27101517.149999999</v>
          </cell>
          <cell r="AV6">
            <v>27657294.620000001</v>
          </cell>
          <cell r="AW6">
            <v>28062126.27</v>
          </cell>
          <cell r="AX6">
            <v>27417863.600000001</v>
          </cell>
          <cell r="AY6">
            <v>29797190.149999999</v>
          </cell>
          <cell r="AZ6">
            <v>30121947.829999998</v>
          </cell>
          <cell r="BA6">
            <v>31301779.219999999</v>
          </cell>
          <cell r="BB6">
            <v>30840804.329999998</v>
          </cell>
          <cell r="BC6">
            <v>32035312.960000001</v>
          </cell>
          <cell r="BD6">
            <v>31549114.469999999</v>
          </cell>
          <cell r="BE6">
            <v>31581056.210000001</v>
          </cell>
          <cell r="BF6">
            <v>34949131.07</v>
          </cell>
          <cell r="BG6">
            <v>33437465.25</v>
          </cell>
          <cell r="BH6">
            <v>33602549.140000001</v>
          </cell>
          <cell r="BI6">
            <v>34051644.850000001</v>
          </cell>
          <cell r="BJ6">
            <v>37013796.880000003</v>
          </cell>
          <cell r="BK6">
            <v>39196336.380000003</v>
          </cell>
          <cell r="BL6">
            <v>37017488.950000003</v>
          </cell>
          <cell r="BM6">
            <v>41828693.340000004</v>
          </cell>
          <cell r="BN6">
            <v>43778394.340000004</v>
          </cell>
          <cell r="BO6">
            <v>40041032.079999998</v>
          </cell>
          <cell r="BP6">
            <v>45101162.289999999</v>
          </cell>
          <cell r="BQ6">
            <v>43934317.659999996</v>
          </cell>
          <cell r="BR6">
            <v>48962058.979999997</v>
          </cell>
          <cell r="BS6">
            <v>46384792.369999997</v>
          </cell>
          <cell r="BT6">
            <v>47799007.200000003</v>
          </cell>
          <cell r="BU6">
            <v>45977699</v>
          </cell>
          <cell r="BV6">
            <v>49303923.460000001</v>
          </cell>
          <cell r="BW6">
            <v>47624008.060000002</v>
          </cell>
          <cell r="BX6">
            <v>49724889.890000001</v>
          </cell>
          <cell r="BY6">
            <v>53876924.659999996</v>
          </cell>
          <cell r="BZ6">
            <v>49948197.509999998</v>
          </cell>
          <cell r="CA6">
            <v>52005012.350000001</v>
          </cell>
          <cell r="CB6">
            <v>52965748.649999999</v>
          </cell>
          <cell r="CC6">
            <v>49540609.609999999</v>
          </cell>
          <cell r="CD6">
            <v>59995341.439999998</v>
          </cell>
          <cell r="CE6">
            <v>49429880.469999999</v>
          </cell>
          <cell r="CF6">
            <v>48536387.039999999</v>
          </cell>
          <cell r="CG6">
            <v>53554243.119999997</v>
          </cell>
          <cell r="CH6">
            <v>50406058.259999998</v>
          </cell>
          <cell r="CI6">
            <v>49040124.100000001</v>
          </cell>
          <cell r="CJ6">
            <v>50804298.630000003</v>
          </cell>
          <cell r="CK6">
            <v>54068126.390000001</v>
          </cell>
          <cell r="CL6">
            <v>49427052.079999998</v>
          </cell>
          <cell r="CM6">
            <v>51291839.740000002</v>
          </cell>
          <cell r="CN6">
            <v>53034774.079999998</v>
          </cell>
          <cell r="CO6">
            <v>49406031.289999999</v>
          </cell>
          <cell r="CP6">
            <v>55365865.149999999</v>
          </cell>
          <cell r="CQ6">
            <v>40594870.189999998</v>
          </cell>
          <cell r="CR6">
            <v>49556236.310000002</v>
          </cell>
          <cell r="CS6">
            <v>53530145.640000001</v>
          </cell>
          <cell r="CT6">
            <v>47141604.780000001</v>
          </cell>
          <cell r="CU6">
            <v>47966025.539999999</v>
          </cell>
          <cell r="CV6">
            <v>49845814.049999997</v>
          </cell>
          <cell r="CW6">
            <v>52214997.869999997</v>
          </cell>
          <cell r="CX6">
            <v>52413032.479999997</v>
          </cell>
          <cell r="CY6">
            <v>52791789.210000001</v>
          </cell>
          <cell r="CZ6">
            <v>51561939.640000001</v>
          </cell>
          <cell r="DA6">
            <v>52048565.850000001</v>
          </cell>
          <cell r="DB6">
            <v>58368919.32</v>
          </cell>
          <cell r="DC6">
            <v>46887000.649999999</v>
          </cell>
          <cell r="DD6">
            <v>48138531.259999998</v>
          </cell>
          <cell r="DE6">
            <v>53849855.270000003</v>
          </cell>
          <cell r="DF6">
            <v>51370790.780000001</v>
          </cell>
          <cell r="DG6">
            <v>51359224.390000001</v>
          </cell>
          <cell r="DH6">
            <v>51378437.619999997</v>
          </cell>
          <cell r="DI6">
            <v>56046256.18</v>
          </cell>
          <cell r="DJ6">
            <v>53977761.270000003</v>
          </cell>
          <cell r="DK6">
            <v>54900621.420000002</v>
          </cell>
          <cell r="DL6">
            <v>51842136.770000003</v>
          </cell>
          <cell r="DM6">
            <v>58855459.869999997</v>
          </cell>
          <cell r="DN6">
            <v>56636393.450000003</v>
          </cell>
          <cell r="DO6">
            <v>48712779.490000002</v>
          </cell>
          <cell r="DP6">
            <v>51695812.219999999</v>
          </cell>
          <cell r="DQ6">
            <v>55766820.729999997</v>
          </cell>
          <cell r="DR6">
            <v>54084762.890000001</v>
          </cell>
          <cell r="DS6">
            <v>60755583.939999998</v>
          </cell>
          <cell r="DT6">
            <v>53402195.619999997</v>
          </cell>
          <cell r="DU6">
            <v>61568522.159999996</v>
          </cell>
          <cell r="DV6">
            <v>57181406.060000002</v>
          </cell>
          <cell r="DW6">
            <v>54955158.520000003</v>
          </cell>
          <cell r="DX6">
            <v>58602753.340000004</v>
          </cell>
          <cell r="DY6">
            <v>53264145.850000001</v>
          </cell>
          <cell r="DZ6">
            <v>56038080.810000002</v>
          </cell>
          <cell r="EA6">
            <v>53286401.659999996</v>
          </cell>
          <cell r="EB6">
            <v>53014677.149999999</v>
          </cell>
          <cell r="EC6">
            <v>55184315.549999997</v>
          </cell>
          <cell r="ED6">
            <v>55238058.07</v>
          </cell>
          <cell r="EE6">
            <v>54262083.630000003</v>
          </cell>
          <cell r="EF6">
            <v>53237420.869999997</v>
          </cell>
          <cell r="EG6">
            <v>61214948.130000003</v>
          </cell>
          <cell r="EH6">
            <v>55829028.420000002</v>
          </cell>
          <cell r="EI6">
            <v>57113376.890000001</v>
          </cell>
          <cell r="EJ6">
            <v>63944384.090000004</v>
          </cell>
          <cell r="EK6">
            <v>57874085.700000003</v>
          </cell>
          <cell r="EL6">
            <v>61631109.859999999</v>
          </cell>
          <cell r="EM6">
            <v>52234127.840000004</v>
          </cell>
          <cell r="EN6">
            <v>55746042.240000002</v>
          </cell>
          <cell r="EO6">
            <v>55532815.789999999</v>
          </cell>
          <cell r="EP6">
            <v>51740155.07</v>
          </cell>
          <cell r="EQ6">
            <v>50072777.409999996</v>
          </cell>
          <cell r="ER6">
            <v>53377468.899999999</v>
          </cell>
          <cell r="ES6">
            <v>61804988.990000002</v>
          </cell>
          <cell r="ET6">
            <v>53045765.82</v>
          </cell>
          <cell r="EU6">
            <v>53519018.130000003</v>
          </cell>
          <cell r="EV6">
            <v>56015416.609999999</v>
          </cell>
          <cell r="EW6">
            <v>53749828.57</v>
          </cell>
          <cell r="EX6">
            <v>61333964.039999999</v>
          </cell>
          <cell r="EY6">
            <v>56117497.780000001</v>
          </cell>
          <cell r="EZ6">
            <v>51611143.189999998</v>
          </cell>
          <cell r="FA6">
            <v>57065293.07</v>
          </cell>
          <cell r="FB6">
            <v>59000097.700000003</v>
          </cell>
          <cell r="FC6">
            <v>61017788.009999998</v>
          </cell>
          <cell r="FD6">
            <v>58663464.899999999</v>
          </cell>
          <cell r="FE6">
            <v>60378687.609999999</v>
          </cell>
          <cell r="FF6">
            <v>58330515.359999999</v>
          </cell>
          <cell r="FG6">
            <v>59525888.210000001</v>
          </cell>
          <cell r="FH6">
            <v>59554548.969999999</v>
          </cell>
          <cell r="FI6">
            <v>60154423.490000002</v>
          </cell>
          <cell r="FJ6">
            <v>61469493.75</v>
          </cell>
          <cell r="FK6">
            <v>55904890.670000002</v>
          </cell>
          <cell r="FL6">
            <v>65521210.119999997</v>
          </cell>
          <cell r="FM6">
            <v>58082125.219999999</v>
          </cell>
          <cell r="FN6">
            <v>58740950.380000003</v>
          </cell>
          <cell r="FO6">
            <v>62328513.350000001</v>
          </cell>
          <cell r="FP6">
            <v>60332437.609999999</v>
          </cell>
          <cell r="FQ6">
            <v>62682645.200000003</v>
          </cell>
          <cell r="FR6">
            <v>61273445.869999997</v>
          </cell>
          <cell r="FS6">
            <v>62996042.960000001</v>
          </cell>
          <cell r="FT6">
            <v>62593495.579999998</v>
          </cell>
          <cell r="FU6">
            <v>62525754.350000001</v>
          </cell>
          <cell r="FV6">
            <v>64942929.950000003</v>
          </cell>
          <cell r="FW6">
            <v>61017498.810000002</v>
          </cell>
          <cell r="FX6">
            <v>60871738.890000001</v>
          </cell>
          <cell r="FY6">
            <v>63786730.640000001</v>
          </cell>
          <cell r="FZ6">
            <v>65725915.469999999</v>
          </cell>
          <cell r="GA6">
            <v>66592582.189999998</v>
          </cell>
          <cell r="GB6">
            <v>67156278.769999996</v>
          </cell>
          <cell r="GC6">
            <v>68240655.260000005</v>
          </cell>
          <cell r="GD6">
            <v>68478189.489999995</v>
          </cell>
          <cell r="GE6">
            <v>68864420.200000003</v>
          </cell>
          <cell r="GF6">
            <v>69339742.480000004</v>
          </cell>
          <cell r="GG6">
            <v>67995910.480000004</v>
          </cell>
          <cell r="GH6">
            <v>69863942.569999993</v>
          </cell>
          <cell r="GI6">
            <v>68314999.939999998</v>
          </cell>
          <cell r="GJ6">
            <v>68609799.909999996</v>
          </cell>
          <cell r="GK6">
            <v>72380257.069999993</v>
          </cell>
          <cell r="GL6">
            <v>71243662.939999998</v>
          </cell>
          <cell r="GM6">
            <v>72036544.640000001</v>
          </cell>
          <cell r="GN6">
            <v>75018178.420000002</v>
          </cell>
          <cell r="GO6">
            <v>76826497.230000004</v>
          </cell>
          <cell r="GP6">
            <v>76343978.030000001</v>
          </cell>
          <cell r="GQ6">
            <v>82039520.629999995</v>
          </cell>
          <cell r="GR6">
            <v>77506674.170000002</v>
          </cell>
          <cell r="GS6">
            <v>76711208.959999993</v>
          </cell>
          <cell r="GT6">
            <v>76069233.709999993</v>
          </cell>
          <cell r="GU6">
            <v>75096687.829999998</v>
          </cell>
          <cell r="GV6">
            <v>75508211.870000005</v>
          </cell>
          <cell r="GW6">
            <v>79689747.810000002</v>
          </cell>
          <cell r="GX6">
            <v>79344384.920000002</v>
          </cell>
          <cell r="GY6">
            <v>81539333.120000005</v>
          </cell>
          <cell r="GZ6">
            <v>81417941.099999994</v>
          </cell>
          <cell r="HA6">
            <v>86223162.590000004</v>
          </cell>
          <cell r="HB6">
            <v>84951957.689999998</v>
          </cell>
          <cell r="HC6">
            <v>84963378.510000005</v>
          </cell>
          <cell r="HD6">
            <v>85733893.719999999</v>
          </cell>
          <cell r="HE6">
            <v>83710537.299999997</v>
          </cell>
          <cell r="HF6">
            <v>86923522.939999998</v>
          </cell>
          <cell r="HG6">
            <v>82051789.310000002</v>
          </cell>
          <cell r="HH6">
            <v>82814036.540000007</v>
          </cell>
          <cell r="HI6">
            <v>83505995.069999993</v>
          </cell>
          <cell r="HJ6">
            <v>64184578.560000002</v>
          </cell>
          <cell r="HK6">
            <v>62995679.719999999</v>
          </cell>
          <cell r="HL6">
            <v>69333227.109999999</v>
          </cell>
        </row>
        <row r="7">
          <cell r="A7" t="str">
            <v>Erste Plavi OMF C</v>
          </cell>
          <cell r="ET7">
            <v>41677.589999999997</v>
          </cell>
          <cell r="EU7">
            <v>727003.99</v>
          </cell>
          <cell r="EV7">
            <v>788891.3</v>
          </cell>
          <cell r="EW7">
            <v>784806.25</v>
          </cell>
          <cell r="EX7">
            <v>898540.19</v>
          </cell>
          <cell r="EY7">
            <v>804844.85</v>
          </cell>
          <cell r="EZ7">
            <v>775385.14</v>
          </cell>
          <cell r="FA7">
            <v>869008.29</v>
          </cell>
          <cell r="FB7">
            <v>883379.6</v>
          </cell>
          <cell r="FC7">
            <v>880158.92</v>
          </cell>
          <cell r="FD7">
            <v>876083.13</v>
          </cell>
          <cell r="FE7">
            <v>905349.22</v>
          </cell>
          <cell r="FF7">
            <v>932115.2</v>
          </cell>
          <cell r="FG7">
            <v>931599.76</v>
          </cell>
          <cell r="FH7">
            <v>935554.11</v>
          </cell>
          <cell r="FI7">
            <v>992814.14</v>
          </cell>
          <cell r="FJ7">
            <v>1118413.6000000001</v>
          </cell>
          <cell r="FK7">
            <v>1076360.97</v>
          </cell>
          <cell r="FL7">
            <v>990583.43</v>
          </cell>
          <cell r="FM7">
            <v>1031460.73</v>
          </cell>
          <cell r="FN7">
            <v>1048319.81</v>
          </cell>
          <cell r="FO7">
            <v>1086330.7</v>
          </cell>
          <cell r="FP7">
            <v>1041063.9</v>
          </cell>
          <cell r="FQ7">
            <v>1078466.19</v>
          </cell>
          <cell r="FR7">
            <v>1092354.0900000001</v>
          </cell>
          <cell r="FS7">
            <v>1180680.6200000001</v>
          </cell>
          <cell r="FT7">
            <v>1130855.92</v>
          </cell>
          <cell r="FU7">
            <v>1189101.93</v>
          </cell>
          <cell r="FV7">
            <v>1269603.03</v>
          </cell>
          <cell r="FW7">
            <v>1225717.51</v>
          </cell>
          <cell r="FX7">
            <v>1186175.49</v>
          </cell>
          <cell r="FY7">
            <v>1273132.42</v>
          </cell>
          <cell r="FZ7">
            <v>1297537.3400000001</v>
          </cell>
          <cell r="GA7">
            <v>1333143.8</v>
          </cell>
          <cell r="GB7">
            <v>1330955.1100000001</v>
          </cell>
          <cell r="GC7">
            <v>1337863.48</v>
          </cell>
          <cell r="GD7">
            <v>1324579.5</v>
          </cell>
          <cell r="GE7">
            <v>1399785.35</v>
          </cell>
          <cell r="GF7">
            <v>1398670.47</v>
          </cell>
          <cell r="GG7">
            <v>1439861.62</v>
          </cell>
          <cell r="GH7">
            <v>1512230.1</v>
          </cell>
          <cell r="GI7">
            <v>1592872.56</v>
          </cell>
          <cell r="GJ7">
            <v>1440274.26</v>
          </cell>
          <cell r="GK7">
            <v>1522612.88</v>
          </cell>
          <cell r="GL7">
            <v>1504755.77</v>
          </cell>
          <cell r="GM7">
            <v>1518801.6</v>
          </cell>
          <cell r="GN7">
            <v>1615215.56</v>
          </cell>
          <cell r="GO7">
            <v>1641007.52</v>
          </cell>
          <cell r="GP7">
            <v>1654075.57</v>
          </cell>
          <cell r="GQ7">
            <v>1675621.67</v>
          </cell>
          <cell r="GR7">
            <v>1828234.95</v>
          </cell>
          <cell r="GS7">
            <v>1739474.32</v>
          </cell>
          <cell r="GT7">
            <v>1762939.41</v>
          </cell>
          <cell r="GU7">
            <v>1828532.82</v>
          </cell>
          <cell r="GV7">
            <v>1760535.7</v>
          </cell>
          <cell r="GW7">
            <v>1711945.55</v>
          </cell>
          <cell r="GX7">
            <v>1878065.09</v>
          </cell>
          <cell r="GY7">
            <v>1846034.66</v>
          </cell>
          <cell r="GZ7">
            <v>1853237.46</v>
          </cell>
          <cell r="HA7">
            <v>1917047.88</v>
          </cell>
          <cell r="HB7">
            <v>1860259.19</v>
          </cell>
          <cell r="HC7">
            <v>1868168.28</v>
          </cell>
          <cell r="HD7">
            <v>1904314.7</v>
          </cell>
          <cell r="HE7">
            <v>1904442.3</v>
          </cell>
          <cell r="HF7">
            <v>2070656.43</v>
          </cell>
          <cell r="HG7">
            <v>2118851.04</v>
          </cell>
          <cell r="HH7">
            <v>2123559.83</v>
          </cell>
          <cell r="HI7">
            <v>2090265.29</v>
          </cell>
          <cell r="HJ7">
            <v>1834997.12</v>
          </cell>
          <cell r="HK7">
            <v>1814581.71</v>
          </cell>
          <cell r="HL7">
            <v>1973216.46</v>
          </cell>
        </row>
        <row r="8">
          <cell r="A8" t="str">
            <v>PBZ/CO OMF A</v>
          </cell>
          <cell r="ET8">
            <v>25142.31</v>
          </cell>
          <cell r="EU8">
            <v>336821.96</v>
          </cell>
          <cell r="EV8">
            <v>409811.07</v>
          </cell>
          <cell r="EW8">
            <v>360642.82</v>
          </cell>
          <cell r="EX8">
            <v>379786.63</v>
          </cell>
          <cell r="EY8">
            <v>345646.39</v>
          </cell>
          <cell r="EZ8">
            <v>339077.38</v>
          </cell>
          <cell r="FA8">
            <v>393822.98</v>
          </cell>
          <cell r="FB8">
            <v>383367.72</v>
          </cell>
          <cell r="FC8">
            <v>404337.02</v>
          </cell>
          <cell r="FD8">
            <v>436644.79</v>
          </cell>
          <cell r="FE8">
            <v>397200.34</v>
          </cell>
          <cell r="FF8">
            <v>378907.65</v>
          </cell>
          <cell r="FG8">
            <v>379192.31</v>
          </cell>
          <cell r="FH8">
            <v>389019.69</v>
          </cell>
          <cell r="FI8">
            <v>393904.91</v>
          </cell>
          <cell r="FJ8">
            <v>437625.23</v>
          </cell>
          <cell r="FK8">
            <v>387095.19</v>
          </cell>
          <cell r="FL8">
            <v>417929.08</v>
          </cell>
          <cell r="FM8">
            <v>410039.15</v>
          </cell>
          <cell r="FN8">
            <v>390100.84</v>
          </cell>
          <cell r="FO8">
            <v>491745.81</v>
          </cell>
          <cell r="FP8">
            <v>394118.3</v>
          </cell>
          <cell r="FQ8">
            <v>420533.53</v>
          </cell>
          <cell r="FR8">
            <v>398598.89</v>
          </cell>
          <cell r="FS8">
            <v>405787.65</v>
          </cell>
          <cell r="FT8">
            <v>407490.34</v>
          </cell>
          <cell r="FU8">
            <v>431847.94</v>
          </cell>
          <cell r="FV8">
            <v>427200.35</v>
          </cell>
          <cell r="FW8">
            <v>417854.65</v>
          </cell>
          <cell r="FX8">
            <v>399337.01</v>
          </cell>
          <cell r="FY8">
            <v>459143.49</v>
          </cell>
          <cell r="FZ8">
            <v>473528.3</v>
          </cell>
          <cell r="GA8">
            <v>547914.27</v>
          </cell>
          <cell r="GB8">
            <v>454271.08</v>
          </cell>
          <cell r="GC8">
            <v>448731.42</v>
          </cell>
          <cell r="GD8">
            <v>455075.92</v>
          </cell>
          <cell r="GE8">
            <v>477669.78</v>
          </cell>
          <cell r="GF8">
            <v>489867.47</v>
          </cell>
          <cell r="GG8">
            <v>487929.85</v>
          </cell>
          <cell r="GH8">
            <v>538215.65</v>
          </cell>
          <cell r="GI8">
            <v>498874.61</v>
          </cell>
          <cell r="GJ8">
            <v>512657.74</v>
          </cell>
          <cell r="GK8">
            <v>543502.66</v>
          </cell>
          <cell r="GL8">
            <v>542872.26</v>
          </cell>
          <cell r="GM8">
            <v>581732.21</v>
          </cell>
          <cell r="GN8">
            <v>599415.24</v>
          </cell>
          <cell r="GO8">
            <v>570877.30000000005</v>
          </cell>
          <cell r="GP8">
            <v>559345.71</v>
          </cell>
          <cell r="GQ8">
            <v>549410.34</v>
          </cell>
          <cell r="GR8">
            <v>555134.4</v>
          </cell>
          <cell r="GS8">
            <v>566408.30000000005</v>
          </cell>
          <cell r="GT8">
            <v>575531.29</v>
          </cell>
          <cell r="GU8">
            <v>618107.28</v>
          </cell>
          <cell r="GV8">
            <v>580646.27</v>
          </cell>
          <cell r="GW8">
            <v>660319.6</v>
          </cell>
          <cell r="GX8">
            <v>712444.75</v>
          </cell>
          <cell r="GY8">
            <v>651351.78</v>
          </cell>
          <cell r="GZ8">
            <v>706705.5</v>
          </cell>
          <cell r="HA8">
            <v>730075.99</v>
          </cell>
          <cell r="HB8">
            <v>686714.36</v>
          </cell>
          <cell r="HC8">
            <v>744059.89</v>
          </cell>
          <cell r="HD8">
            <v>1078968.43</v>
          </cell>
          <cell r="HE8">
            <v>1361673.75</v>
          </cell>
          <cell r="HF8">
            <v>1761573.7</v>
          </cell>
          <cell r="HG8">
            <v>1868816.4</v>
          </cell>
          <cell r="HH8">
            <v>2216021.0699999998</v>
          </cell>
          <cell r="HI8">
            <v>2689311.32</v>
          </cell>
          <cell r="HJ8">
            <v>2200631.1800000002</v>
          </cell>
          <cell r="HK8">
            <v>2336042.1</v>
          </cell>
          <cell r="HL8">
            <v>2575913.75</v>
          </cell>
        </row>
        <row r="9">
          <cell r="A9" t="str">
            <v>PBZ/CO OMF B</v>
          </cell>
          <cell r="B9">
            <v>52863291.549999997</v>
          </cell>
          <cell r="C9">
            <v>38640445.830000013</v>
          </cell>
          <cell r="D9">
            <v>26409074.010000002</v>
          </cell>
          <cell r="E9">
            <v>28342907.829999998</v>
          </cell>
          <cell r="F9">
            <v>27128417.050000001</v>
          </cell>
          <cell r="G9">
            <v>36823364.149999999</v>
          </cell>
          <cell r="H9">
            <v>44778410.32</v>
          </cell>
          <cell r="I9">
            <v>31242080.460000001</v>
          </cell>
          <cell r="J9">
            <v>41102257.589999996</v>
          </cell>
          <cell r="K9">
            <v>28528945.539999999</v>
          </cell>
          <cell r="L9">
            <v>34739927.399999999</v>
          </cell>
          <cell r="M9">
            <v>34150265.170000002</v>
          </cell>
          <cell r="N9">
            <v>32925531.580000002</v>
          </cell>
          <cell r="O9">
            <v>35737417.880000003</v>
          </cell>
          <cell r="P9">
            <v>31125089.210000001</v>
          </cell>
          <cell r="Q9">
            <v>38267585.200000003</v>
          </cell>
          <cell r="R9">
            <v>39985749.43</v>
          </cell>
          <cell r="S9">
            <v>36962907.719999999</v>
          </cell>
          <cell r="T9">
            <v>35671073.119999997</v>
          </cell>
          <cell r="U9">
            <v>37039602.380000003</v>
          </cell>
          <cell r="V9">
            <v>39462159.32</v>
          </cell>
          <cell r="W9">
            <v>35894673.93</v>
          </cell>
          <cell r="X9">
            <v>35858896.100000001</v>
          </cell>
          <cell r="Y9">
            <v>36001661.509999998</v>
          </cell>
          <cell r="Z9">
            <v>36381522.43</v>
          </cell>
          <cell r="AA9">
            <v>39021106.460000001</v>
          </cell>
          <cell r="AB9">
            <v>39970010.649999999</v>
          </cell>
          <cell r="AC9">
            <v>42311373.82</v>
          </cell>
          <cell r="AD9">
            <v>39081624.939999998</v>
          </cell>
          <cell r="AE9">
            <v>41213777.490000002</v>
          </cell>
          <cell r="AF9">
            <v>39948806.880000003</v>
          </cell>
          <cell r="AG9">
            <v>40517217.450000003</v>
          </cell>
          <cell r="AH9">
            <v>44456186.560000002</v>
          </cell>
          <cell r="AI9">
            <v>39917335.399999999</v>
          </cell>
          <cell r="AJ9">
            <v>32185666.75</v>
          </cell>
          <cell r="AK9">
            <v>45184918.439999998</v>
          </cell>
          <cell r="AL9">
            <v>46492709.719999999</v>
          </cell>
          <cell r="AM9">
            <v>43768999.82</v>
          </cell>
          <cell r="AN9">
            <v>45367734.390000001</v>
          </cell>
          <cell r="AO9">
            <v>42750854.950000003</v>
          </cell>
          <cell r="AP9">
            <v>47614543</v>
          </cell>
          <cell r="AQ9">
            <v>44879847</v>
          </cell>
          <cell r="AR9">
            <v>46051978.25</v>
          </cell>
          <cell r="AS9">
            <v>46749775</v>
          </cell>
          <cell r="AT9">
            <v>50846764.049999997</v>
          </cell>
          <cell r="AU9">
            <v>45660667.390000001</v>
          </cell>
          <cell r="AV9">
            <v>47806984.710000001</v>
          </cell>
          <cell r="AW9">
            <v>47554119.149999999</v>
          </cell>
          <cell r="AX9">
            <v>46415079.789999999</v>
          </cell>
          <cell r="AY9">
            <v>49647805.960000001</v>
          </cell>
          <cell r="AZ9">
            <v>49824606.100000001</v>
          </cell>
          <cell r="BA9">
            <v>51439423.950000003</v>
          </cell>
          <cell r="BB9">
            <v>50378132.280000001</v>
          </cell>
          <cell r="BC9">
            <v>52041647.469999999</v>
          </cell>
          <cell r="BD9">
            <v>50721298.590000004</v>
          </cell>
          <cell r="BE9">
            <v>50159161.799999997</v>
          </cell>
          <cell r="BF9">
            <v>54762718.43</v>
          </cell>
          <cell r="BG9">
            <v>52460926.43</v>
          </cell>
          <cell r="BH9">
            <v>52506725.909999996</v>
          </cell>
          <cell r="BI9">
            <v>51804212.149999999</v>
          </cell>
          <cell r="BJ9">
            <v>54838935.060000002</v>
          </cell>
          <cell r="BK9">
            <v>58088793.799999997</v>
          </cell>
          <cell r="BL9">
            <v>53890700.119999997</v>
          </cell>
          <cell r="BM9">
            <v>59616882.289999999</v>
          </cell>
          <cell r="BN9">
            <v>58927089.259999998</v>
          </cell>
          <cell r="BO9">
            <v>54877744.850000001</v>
          </cell>
          <cell r="BP9">
            <v>58311085.899999999</v>
          </cell>
          <cell r="BQ9">
            <v>56424835.75</v>
          </cell>
          <cell r="BR9">
            <v>62233944.82</v>
          </cell>
          <cell r="BS9">
            <v>58812768.799999997</v>
          </cell>
          <cell r="BT9">
            <v>59747121.119999997</v>
          </cell>
          <cell r="BU9">
            <v>59243772.630000003</v>
          </cell>
          <cell r="BV9">
            <v>63458422.579999998</v>
          </cell>
          <cell r="BW9">
            <v>63050661.340000004</v>
          </cell>
          <cell r="BX9">
            <v>65705418.740000002</v>
          </cell>
          <cell r="BY9">
            <v>70455247.650000006</v>
          </cell>
          <cell r="BZ9">
            <v>65395350.240000002</v>
          </cell>
          <cell r="CA9">
            <v>68306825.920000002</v>
          </cell>
          <cell r="CB9">
            <v>69214435.590000004</v>
          </cell>
          <cell r="CC9">
            <v>65490908.18</v>
          </cell>
          <cell r="CD9">
            <v>77878352.730000004</v>
          </cell>
          <cell r="CE9">
            <v>65705548.43</v>
          </cell>
          <cell r="CF9">
            <v>64172079.590000004</v>
          </cell>
          <cell r="CG9">
            <v>68211455.409999996</v>
          </cell>
          <cell r="CH9">
            <v>66758140.079999998</v>
          </cell>
          <cell r="CI9">
            <v>64273834.270000003</v>
          </cell>
          <cell r="CJ9">
            <v>66571291.390000001</v>
          </cell>
          <cell r="CK9">
            <v>70608432.189999998</v>
          </cell>
          <cell r="CL9">
            <v>65132501.280000001</v>
          </cell>
          <cell r="CM9">
            <v>67265538.159999996</v>
          </cell>
          <cell r="CN9">
            <v>69860698.730000004</v>
          </cell>
          <cell r="CO9">
            <v>64946356</v>
          </cell>
          <cell r="CP9">
            <v>72717256.230000004</v>
          </cell>
          <cell r="CQ9">
            <v>55997704.740000002</v>
          </cell>
          <cell r="CR9">
            <v>65168339.170000002</v>
          </cell>
          <cell r="CS9">
            <v>69340139.609999999</v>
          </cell>
          <cell r="CT9">
            <v>62289037.479999997</v>
          </cell>
          <cell r="CU9">
            <v>64018888.5</v>
          </cell>
          <cell r="CV9">
            <v>65528979.439999998</v>
          </cell>
          <cell r="CW9">
            <v>68560870.290000007</v>
          </cell>
          <cell r="CX9">
            <v>69063447.329999998</v>
          </cell>
          <cell r="CY9">
            <v>68951404.799999997</v>
          </cell>
          <cell r="CZ9">
            <v>67897231.969999999</v>
          </cell>
          <cell r="DA9">
            <v>68060965</v>
          </cell>
          <cell r="DB9">
            <v>76934042.420000002</v>
          </cell>
          <cell r="DC9">
            <v>62791120.43</v>
          </cell>
          <cell r="DD9">
            <v>64002482.170000002</v>
          </cell>
          <cell r="DE9">
            <v>68663788.950000003</v>
          </cell>
          <cell r="DF9">
            <v>67634358.069999993</v>
          </cell>
          <cell r="DG9">
            <v>67842688.379999995</v>
          </cell>
          <cell r="DH9">
            <v>67574457.879999995</v>
          </cell>
          <cell r="DI9">
            <v>73485078.310000002</v>
          </cell>
          <cell r="DJ9">
            <v>70611833.939999998</v>
          </cell>
          <cell r="DK9">
            <v>72284575.959999993</v>
          </cell>
          <cell r="DL9">
            <v>68325445.379999995</v>
          </cell>
          <cell r="DM9">
            <v>76149265.579999998</v>
          </cell>
          <cell r="DN9">
            <v>74522477.200000003</v>
          </cell>
          <cell r="DO9">
            <v>63386577.560000002</v>
          </cell>
          <cell r="DP9">
            <v>69932171.920000002</v>
          </cell>
          <cell r="DQ9">
            <v>70693927.129999995</v>
          </cell>
          <cell r="DR9">
            <v>72148110.060000002</v>
          </cell>
          <cell r="DS9">
            <v>77988162.989999995</v>
          </cell>
          <cell r="DT9">
            <v>70636236.019999996</v>
          </cell>
          <cell r="DU9">
            <v>80198242.989999995</v>
          </cell>
          <cell r="DV9">
            <v>73991469.030000001</v>
          </cell>
          <cell r="DW9">
            <v>71906901.400000006</v>
          </cell>
          <cell r="DX9">
            <v>75671766.709999993</v>
          </cell>
          <cell r="DY9">
            <v>69314125.659999996</v>
          </cell>
          <cell r="DZ9">
            <v>73819037.530000001</v>
          </cell>
          <cell r="EA9">
            <v>69329443.359999999</v>
          </cell>
          <cell r="EB9">
            <v>70642222.239999995</v>
          </cell>
          <cell r="EC9">
            <v>70080971.489999995</v>
          </cell>
          <cell r="ED9">
            <v>71441350.790000007</v>
          </cell>
          <cell r="EE9">
            <v>70982076.650000006</v>
          </cell>
          <cell r="EF9">
            <v>68948911.650000006</v>
          </cell>
          <cell r="EG9">
            <v>80192776.079999998</v>
          </cell>
          <cell r="EH9">
            <v>72662205.859999999</v>
          </cell>
          <cell r="EI9">
            <v>75523904.180000007</v>
          </cell>
          <cell r="EJ9">
            <v>80990517.569999993</v>
          </cell>
          <cell r="EK9">
            <v>74946021.319999993</v>
          </cell>
          <cell r="EL9">
            <v>80046924.780000001</v>
          </cell>
          <cell r="EM9">
            <v>66803964.399999999</v>
          </cell>
          <cell r="EN9">
            <v>74274772.209999993</v>
          </cell>
          <cell r="EO9">
            <v>70537815.159999996</v>
          </cell>
          <cell r="EP9">
            <v>66111531.140000001</v>
          </cell>
          <cell r="EQ9">
            <v>63962437.170000002</v>
          </cell>
          <cell r="ER9">
            <v>68573495.939999998</v>
          </cell>
          <cell r="ES9">
            <v>79101389.010000005</v>
          </cell>
          <cell r="ET9">
            <v>68024812.560000002</v>
          </cell>
          <cell r="EU9">
            <v>68022663.090000004</v>
          </cell>
          <cell r="EV9">
            <v>71067885.709999993</v>
          </cell>
          <cell r="EW9">
            <v>68979862.560000002</v>
          </cell>
          <cell r="EX9">
            <v>76862324.340000004</v>
          </cell>
          <cell r="EY9">
            <v>71320790.140000001</v>
          </cell>
          <cell r="EZ9">
            <v>65367636.939999998</v>
          </cell>
          <cell r="FA9">
            <v>72100554.409999996</v>
          </cell>
          <cell r="FB9">
            <v>73075901.109999999</v>
          </cell>
          <cell r="FC9">
            <v>76296481.379999995</v>
          </cell>
          <cell r="FD9">
            <v>73745265.329999998</v>
          </cell>
          <cell r="FE9">
            <v>75637314.510000005</v>
          </cell>
          <cell r="FF9">
            <v>73107781.870000005</v>
          </cell>
          <cell r="FG9">
            <v>73938475.030000001</v>
          </cell>
          <cell r="FH9">
            <v>74391894.049999997</v>
          </cell>
          <cell r="FI9">
            <v>74534823.640000001</v>
          </cell>
          <cell r="FJ9">
            <v>77332626.280000001</v>
          </cell>
          <cell r="FK9">
            <v>70175729.939999998</v>
          </cell>
          <cell r="FL9">
            <v>80984766.840000004</v>
          </cell>
          <cell r="FM9">
            <v>71860800.480000004</v>
          </cell>
          <cell r="FN9">
            <v>73306190.060000002</v>
          </cell>
          <cell r="FO9">
            <v>77332372.569999993</v>
          </cell>
          <cell r="FP9">
            <v>74951013.829999998</v>
          </cell>
          <cell r="FQ9">
            <v>77802424.239999995</v>
          </cell>
          <cell r="FR9">
            <v>75597606.760000005</v>
          </cell>
          <cell r="FS9">
            <v>77223766.579999998</v>
          </cell>
          <cell r="FT9">
            <v>77589355.400000006</v>
          </cell>
          <cell r="FU9">
            <v>76826097.730000004</v>
          </cell>
          <cell r="FV9">
            <v>79770089.439999998</v>
          </cell>
          <cell r="FW9">
            <v>76324544.049999997</v>
          </cell>
          <cell r="FX9">
            <v>75201588.980000004</v>
          </cell>
          <cell r="FY9">
            <v>78154399.939999998</v>
          </cell>
          <cell r="FZ9">
            <v>79310956.530000001</v>
          </cell>
          <cell r="GA9">
            <v>82234771.329999998</v>
          </cell>
          <cell r="GB9">
            <v>82805151.859999999</v>
          </cell>
          <cell r="GC9">
            <v>83330137.569999993</v>
          </cell>
          <cell r="GD9">
            <v>83250778.25</v>
          </cell>
          <cell r="GE9">
            <v>84474481.859999999</v>
          </cell>
          <cell r="GF9">
            <v>84235264.879999995</v>
          </cell>
          <cell r="GG9">
            <v>83109315.030000001</v>
          </cell>
          <cell r="GH9">
            <v>85937768.969999999</v>
          </cell>
          <cell r="GI9">
            <v>83016665.579999998</v>
          </cell>
          <cell r="GJ9">
            <v>83835191.980000004</v>
          </cell>
          <cell r="GK9">
            <v>87458024.290000007</v>
          </cell>
          <cell r="GL9">
            <v>85975347.890000001</v>
          </cell>
          <cell r="GM9">
            <v>87563850.810000002</v>
          </cell>
          <cell r="GN9">
            <v>92383929.939999998</v>
          </cell>
          <cell r="GO9">
            <v>92534855.480000004</v>
          </cell>
          <cell r="GP9">
            <v>91710830.180000007</v>
          </cell>
          <cell r="GQ9">
            <v>97616291.689999998</v>
          </cell>
          <cell r="GR9">
            <v>93015023.609999999</v>
          </cell>
          <cell r="GS9">
            <v>92501803.439999998</v>
          </cell>
          <cell r="GT9">
            <v>92077306.319999993</v>
          </cell>
          <cell r="GU9">
            <v>91039390.019999996</v>
          </cell>
          <cell r="GV9">
            <v>91237466.420000002</v>
          </cell>
          <cell r="GW9">
            <v>96067032.260000005</v>
          </cell>
          <cell r="GX9">
            <v>94599033.049999997</v>
          </cell>
          <cell r="GY9">
            <v>98111530.739999995</v>
          </cell>
          <cell r="GZ9">
            <v>99609842.980000004</v>
          </cell>
          <cell r="HA9">
            <v>102564221.47</v>
          </cell>
          <cell r="HB9">
            <v>100722776.61</v>
          </cell>
          <cell r="HC9">
            <v>100747504.05</v>
          </cell>
          <cell r="HD9">
            <v>102307925.97</v>
          </cell>
          <cell r="HE9">
            <v>100072031.43000001</v>
          </cell>
          <cell r="HF9">
            <v>103638262.08</v>
          </cell>
          <cell r="HG9">
            <v>98610660.260000005</v>
          </cell>
          <cell r="HH9">
            <v>99217202.609999999</v>
          </cell>
          <cell r="HI9">
            <v>99462977.569999993</v>
          </cell>
          <cell r="HJ9">
            <v>77177770.950000003</v>
          </cell>
          <cell r="HK9">
            <v>76512555.319999993</v>
          </cell>
          <cell r="HL9">
            <v>84736804.640000001</v>
          </cell>
        </row>
        <row r="10">
          <cell r="A10" t="str">
            <v>PBZ/CO OMF C</v>
          </cell>
          <cell r="ET10">
            <v>72378.009999999995</v>
          </cell>
          <cell r="EU10">
            <v>1069614.22</v>
          </cell>
          <cell r="EV10">
            <v>1197770.81</v>
          </cell>
          <cell r="EW10">
            <v>1195553.18</v>
          </cell>
          <cell r="EX10">
            <v>1305350.3500000001</v>
          </cell>
          <cell r="EY10">
            <v>1265262.52</v>
          </cell>
          <cell r="EZ10">
            <v>1172375.8799999999</v>
          </cell>
          <cell r="FA10">
            <v>1356876.68</v>
          </cell>
          <cell r="FB10">
            <v>1325583.74</v>
          </cell>
          <cell r="FC10">
            <v>1308786.21</v>
          </cell>
          <cell r="FD10">
            <v>1321707.98</v>
          </cell>
          <cell r="FE10">
            <v>1380099.22</v>
          </cell>
          <cell r="FF10">
            <v>1369004.72</v>
          </cell>
          <cell r="FG10">
            <v>1433708.92</v>
          </cell>
          <cell r="FH10">
            <v>1522281.87</v>
          </cell>
          <cell r="FI10">
            <v>1444000.7</v>
          </cell>
          <cell r="FJ10">
            <v>1715364.45</v>
          </cell>
          <cell r="FK10">
            <v>1653776.95</v>
          </cell>
          <cell r="FL10">
            <v>1532803.13</v>
          </cell>
          <cell r="FM10">
            <v>1535130.32</v>
          </cell>
          <cell r="FN10">
            <v>1615454.21</v>
          </cell>
          <cell r="FO10">
            <v>1680776.6</v>
          </cell>
          <cell r="FP10">
            <v>1589214.2</v>
          </cell>
          <cell r="FQ10">
            <v>1637421.09</v>
          </cell>
          <cell r="FR10">
            <v>1619015.58</v>
          </cell>
          <cell r="FS10">
            <v>1761232.96</v>
          </cell>
          <cell r="FT10">
            <v>1760651.81</v>
          </cell>
          <cell r="FU10">
            <v>1777305.4</v>
          </cell>
          <cell r="FV10">
            <v>1899604.8</v>
          </cell>
          <cell r="FW10">
            <v>1907581.52</v>
          </cell>
          <cell r="FX10">
            <v>1802076.67</v>
          </cell>
          <cell r="FY10">
            <v>1930067.12</v>
          </cell>
          <cell r="FZ10">
            <v>1959237.52</v>
          </cell>
          <cell r="GA10">
            <v>2016539.62</v>
          </cell>
          <cell r="GB10">
            <v>2058691.3</v>
          </cell>
          <cell r="GC10">
            <v>2016526.52</v>
          </cell>
          <cell r="GD10">
            <v>2059583.75</v>
          </cell>
          <cell r="GE10">
            <v>2183628.14</v>
          </cell>
          <cell r="GF10">
            <v>2147410.96</v>
          </cell>
          <cell r="GG10">
            <v>2167851.9500000002</v>
          </cell>
          <cell r="GH10">
            <v>2399355.0099999998</v>
          </cell>
          <cell r="GI10">
            <v>2488247.52</v>
          </cell>
          <cell r="GJ10">
            <v>2412849.06</v>
          </cell>
          <cell r="GK10">
            <v>2283305.64</v>
          </cell>
          <cell r="GL10">
            <v>2375718.64</v>
          </cell>
          <cell r="GM10">
            <v>2420475.44</v>
          </cell>
          <cell r="GN10">
            <v>2733848.08</v>
          </cell>
          <cell r="GO10">
            <v>2474411.84</v>
          </cell>
          <cell r="GP10">
            <v>2471511.9300000002</v>
          </cell>
          <cell r="GQ10">
            <v>2584498.61</v>
          </cell>
          <cell r="GR10">
            <v>2539999.96</v>
          </cell>
          <cell r="GS10">
            <v>2671246.58</v>
          </cell>
          <cell r="GT10">
            <v>2821601.53</v>
          </cell>
          <cell r="GU10">
            <v>2872015.75</v>
          </cell>
          <cell r="GV10">
            <v>2902896.72</v>
          </cell>
          <cell r="GW10">
            <v>2747556.8</v>
          </cell>
          <cell r="GX10">
            <v>2722741.91</v>
          </cell>
          <cell r="GY10">
            <v>2913988.13</v>
          </cell>
          <cell r="GZ10">
            <v>3166709.69</v>
          </cell>
          <cell r="HA10">
            <v>2882728.11</v>
          </cell>
          <cell r="HB10">
            <v>2820246.22</v>
          </cell>
          <cell r="HC10">
            <v>2895537.12</v>
          </cell>
          <cell r="HD10">
            <v>3635490.11</v>
          </cell>
          <cell r="HE10">
            <v>2979271.79</v>
          </cell>
          <cell r="HF10">
            <v>3109940.18</v>
          </cell>
          <cell r="HG10">
            <v>3226409.05</v>
          </cell>
          <cell r="HH10">
            <v>3279553.04</v>
          </cell>
          <cell r="HI10">
            <v>3242399.87</v>
          </cell>
          <cell r="HJ10">
            <v>2862224.95</v>
          </cell>
          <cell r="HK10">
            <v>2962580.79</v>
          </cell>
          <cell r="HL10">
            <v>3262863.89</v>
          </cell>
        </row>
        <row r="11">
          <cell r="A11" t="str">
            <v>Raiffeisen OMF A</v>
          </cell>
          <cell r="ET11">
            <v>45549.24</v>
          </cell>
          <cell r="EU11">
            <v>613111.04000000004</v>
          </cell>
          <cell r="EV11">
            <v>644186.68999999994</v>
          </cell>
          <cell r="EW11">
            <v>624931.86</v>
          </cell>
          <cell r="EX11">
            <v>691290.48</v>
          </cell>
          <cell r="EY11">
            <v>651601.26</v>
          </cell>
          <cell r="EZ11">
            <v>630732.97</v>
          </cell>
          <cell r="FA11">
            <v>731182.4</v>
          </cell>
          <cell r="FB11">
            <v>677062.89</v>
          </cell>
          <cell r="FC11">
            <v>693354.38</v>
          </cell>
          <cell r="FD11">
            <v>668646.9</v>
          </cell>
          <cell r="FE11">
            <v>695894.47</v>
          </cell>
          <cell r="FF11">
            <v>673968.66</v>
          </cell>
          <cell r="FG11">
            <v>685357.5</v>
          </cell>
          <cell r="FH11">
            <v>680876.02</v>
          </cell>
          <cell r="FI11">
            <v>667414.94999999995</v>
          </cell>
          <cell r="FJ11">
            <v>707578.18</v>
          </cell>
          <cell r="FK11">
            <v>658473.91</v>
          </cell>
          <cell r="FL11">
            <v>742915.4</v>
          </cell>
          <cell r="FM11">
            <v>716552.97</v>
          </cell>
          <cell r="FN11">
            <v>725997.78</v>
          </cell>
          <cell r="FO11">
            <v>764330.39</v>
          </cell>
          <cell r="FP11">
            <v>686022.58</v>
          </cell>
          <cell r="FQ11">
            <v>701871.42</v>
          </cell>
          <cell r="FR11">
            <v>695213.03</v>
          </cell>
          <cell r="FS11">
            <v>723250.1</v>
          </cell>
          <cell r="FT11">
            <v>707127.35</v>
          </cell>
          <cell r="FU11">
            <v>706199.79</v>
          </cell>
          <cell r="FV11">
            <v>740698.36</v>
          </cell>
          <cell r="FW11">
            <v>705752.3</v>
          </cell>
          <cell r="FX11">
            <v>704824.93</v>
          </cell>
          <cell r="FY11">
            <v>765403.5</v>
          </cell>
          <cell r="FZ11">
            <v>791390.9</v>
          </cell>
          <cell r="GA11">
            <v>810294.6</v>
          </cell>
          <cell r="GB11">
            <v>794080.5</v>
          </cell>
          <cell r="GC11">
            <v>791497.62</v>
          </cell>
          <cell r="GD11">
            <v>773282.96</v>
          </cell>
          <cell r="GE11">
            <v>768264.56</v>
          </cell>
          <cell r="GF11">
            <v>791870.06</v>
          </cell>
          <cell r="GG11">
            <v>830090.73</v>
          </cell>
          <cell r="GH11">
            <v>851406.86</v>
          </cell>
          <cell r="GI11">
            <v>903375.97</v>
          </cell>
          <cell r="GJ11">
            <v>870050.85</v>
          </cell>
          <cell r="GK11">
            <v>901658.23</v>
          </cell>
          <cell r="GL11">
            <v>957205.12</v>
          </cell>
          <cell r="GM11">
            <v>900189.63</v>
          </cell>
          <cell r="GN11">
            <v>963039.63</v>
          </cell>
          <cell r="GO11">
            <v>983905.56</v>
          </cell>
          <cell r="GP11">
            <v>991285.74</v>
          </cell>
          <cell r="GQ11">
            <v>956436.64</v>
          </cell>
          <cell r="GR11">
            <v>938398.48</v>
          </cell>
          <cell r="GS11">
            <v>968401.88</v>
          </cell>
          <cell r="GT11">
            <v>989121.53</v>
          </cell>
          <cell r="GU11">
            <v>1022766.86</v>
          </cell>
          <cell r="GV11">
            <v>1014523.47</v>
          </cell>
          <cell r="GW11">
            <v>1189526.76</v>
          </cell>
          <cell r="GX11">
            <v>1089592.02</v>
          </cell>
          <cell r="GY11">
            <v>1083647.8</v>
          </cell>
          <cell r="GZ11">
            <v>1206743.04</v>
          </cell>
          <cell r="HA11">
            <v>1149323.54</v>
          </cell>
          <cell r="HB11">
            <v>1088835.51</v>
          </cell>
          <cell r="HC11">
            <v>1125673.29</v>
          </cell>
          <cell r="HD11">
            <v>1436921.73</v>
          </cell>
          <cell r="HE11">
            <v>1733000.38</v>
          </cell>
          <cell r="HF11">
            <v>2123815.5</v>
          </cell>
          <cell r="HG11">
            <v>2140788.7999999998</v>
          </cell>
          <cell r="HH11">
            <v>2271148.6</v>
          </cell>
          <cell r="HI11">
            <v>2487581.19</v>
          </cell>
          <cell r="HJ11">
            <v>2036287.51</v>
          </cell>
          <cell r="HK11">
            <v>2068671.7</v>
          </cell>
          <cell r="HL11">
            <v>2206242.7400000002</v>
          </cell>
        </row>
        <row r="12">
          <cell r="A12" t="str">
            <v>Raiffeisen OMF B</v>
          </cell>
          <cell r="B12">
            <v>94877100.280000001</v>
          </cell>
          <cell r="C12">
            <v>65268498.519999996</v>
          </cell>
          <cell r="D12">
            <v>45731360.380000003</v>
          </cell>
          <cell r="E12">
            <v>49409484.850000001</v>
          </cell>
          <cell r="F12">
            <v>48170148.689999998</v>
          </cell>
          <cell r="G12">
            <v>69915545.359999999</v>
          </cell>
          <cell r="H12">
            <v>77354226.370000005</v>
          </cell>
          <cell r="I12">
            <v>55832611.790000007</v>
          </cell>
          <cell r="J12">
            <v>72089363.170000002</v>
          </cell>
          <cell r="K12">
            <v>53602906.729999997</v>
          </cell>
          <cell r="L12">
            <v>56369413.609999999</v>
          </cell>
          <cell r="M12">
            <v>60229619.009999998</v>
          </cell>
          <cell r="N12">
            <v>57869821.180000007</v>
          </cell>
          <cell r="O12">
            <v>63786046.43</v>
          </cell>
          <cell r="P12">
            <v>58444375.549999997</v>
          </cell>
          <cell r="Q12">
            <v>68569479.579999998</v>
          </cell>
          <cell r="R12">
            <v>67715468.609999999</v>
          </cell>
          <cell r="S12">
            <v>65642441.740000002</v>
          </cell>
          <cell r="T12">
            <v>64047407.579999998</v>
          </cell>
          <cell r="U12">
            <v>66500510.329999998</v>
          </cell>
          <cell r="V12">
            <v>71104262.859999999</v>
          </cell>
          <cell r="W12">
            <v>63384262.460000001</v>
          </cell>
          <cell r="X12">
            <v>64267730.079999998</v>
          </cell>
          <cell r="Y12">
            <v>65057222.189999998</v>
          </cell>
          <cell r="Z12">
            <v>64701117.939999998</v>
          </cell>
          <cell r="AA12">
            <v>69617125.980000004</v>
          </cell>
          <cell r="AB12">
            <v>72089028.430000007</v>
          </cell>
          <cell r="AC12">
            <v>76345950.109999999</v>
          </cell>
          <cell r="AD12">
            <v>70486418.939999998</v>
          </cell>
          <cell r="AE12">
            <v>74390343.530000001</v>
          </cell>
          <cell r="AF12">
            <v>72095809.700000003</v>
          </cell>
          <cell r="AG12">
            <v>73644932.260000005</v>
          </cell>
          <cell r="AH12">
            <v>79746954.620000005</v>
          </cell>
          <cell r="AI12">
            <v>72900068.069999993</v>
          </cell>
          <cell r="AJ12">
            <v>62737590.170000002</v>
          </cell>
          <cell r="AK12">
            <v>79704933.650000006</v>
          </cell>
          <cell r="AL12">
            <v>82197113.409999996</v>
          </cell>
          <cell r="AM12">
            <v>78872657.319999993</v>
          </cell>
          <cell r="AN12">
            <v>82615753.560000002</v>
          </cell>
          <cell r="AO12">
            <v>80080980.659999996</v>
          </cell>
          <cell r="AP12">
            <v>82975886</v>
          </cell>
          <cell r="AQ12">
            <v>81043928</v>
          </cell>
          <cell r="AR12">
            <v>83503981.819999993</v>
          </cell>
          <cell r="AS12">
            <v>84433380</v>
          </cell>
          <cell r="AT12">
            <v>93448858.510000005</v>
          </cell>
          <cell r="AU12">
            <v>82524633.930000007</v>
          </cell>
          <cell r="AV12">
            <v>84451189.359999999</v>
          </cell>
          <cell r="AW12">
            <v>86877680.230000004</v>
          </cell>
          <cell r="AX12">
            <v>84357732.439999998</v>
          </cell>
          <cell r="AY12">
            <v>88793834.370000005</v>
          </cell>
          <cell r="AZ12">
            <v>90839861.420000002</v>
          </cell>
          <cell r="BA12">
            <v>93394479.099999994</v>
          </cell>
          <cell r="BB12">
            <v>92548304.920000002</v>
          </cell>
          <cell r="BC12">
            <v>95892404.140000001</v>
          </cell>
          <cell r="BD12">
            <v>93058006.049999997</v>
          </cell>
          <cell r="BE12">
            <v>93359691.090000004</v>
          </cell>
          <cell r="BF12">
            <v>102717993.68000001</v>
          </cell>
          <cell r="BG12">
            <v>97258278.349999994</v>
          </cell>
          <cell r="BH12">
            <v>97458301.560000002</v>
          </cell>
          <cell r="BI12">
            <v>98135291.040000007</v>
          </cell>
          <cell r="BJ12">
            <v>103767327</v>
          </cell>
          <cell r="BK12">
            <v>107083926.06</v>
          </cell>
          <cell r="BL12">
            <v>99769183.590000004</v>
          </cell>
          <cell r="BM12">
            <v>110306062.18000001</v>
          </cell>
          <cell r="BN12">
            <v>107862706.06999999</v>
          </cell>
          <cell r="BO12">
            <v>101069728.39</v>
          </cell>
          <cell r="BP12">
            <v>109290655.05</v>
          </cell>
          <cell r="BQ12">
            <v>104808529.92</v>
          </cell>
          <cell r="BR12">
            <v>114104681.86</v>
          </cell>
          <cell r="BS12">
            <v>108403426.59</v>
          </cell>
          <cell r="BT12">
            <v>108310567.56</v>
          </cell>
          <cell r="BU12">
            <v>107263802.23</v>
          </cell>
          <cell r="BV12">
            <v>113741822.98999999</v>
          </cell>
          <cell r="BW12">
            <v>109955347.01000001</v>
          </cell>
          <cell r="BX12">
            <v>113547740.44</v>
          </cell>
          <cell r="BY12">
            <v>122142533.38</v>
          </cell>
          <cell r="BZ12">
            <v>111777934.62</v>
          </cell>
          <cell r="CA12">
            <v>117671388.75</v>
          </cell>
          <cell r="CB12">
            <v>119267249.69</v>
          </cell>
          <cell r="CC12">
            <v>112748826.17</v>
          </cell>
          <cell r="CD12">
            <v>133388114.98999999</v>
          </cell>
          <cell r="CE12">
            <v>112292334.36</v>
          </cell>
          <cell r="CF12">
            <v>110509570.31</v>
          </cell>
          <cell r="CG12">
            <v>118881768.83</v>
          </cell>
          <cell r="CH12">
            <v>114805327.40000001</v>
          </cell>
          <cell r="CI12">
            <v>111769972.86</v>
          </cell>
          <cell r="CJ12">
            <v>115027536.64</v>
          </cell>
          <cell r="CK12">
            <v>120850133.41</v>
          </cell>
          <cell r="CL12">
            <v>111204856.83</v>
          </cell>
          <cell r="CM12">
            <v>116169712.03</v>
          </cell>
          <cell r="CN12">
            <v>119125253.26000001</v>
          </cell>
          <cell r="CO12">
            <v>111929329.31999999</v>
          </cell>
          <cell r="CP12">
            <v>124662426.23</v>
          </cell>
          <cell r="CQ12">
            <v>94254026.030000001</v>
          </cell>
          <cell r="CR12">
            <v>110989668.31999999</v>
          </cell>
          <cell r="CS12">
            <v>122022457.98999999</v>
          </cell>
          <cell r="CT12">
            <v>109019706.06999999</v>
          </cell>
          <cell r="CU12">
            <v>109986972.09</v>
          </cell>
          <cell r="CV12">
            <v>112108805.79000001</v>
          </cell>
          <cell r="CW12">
            <v>116820654.27</v>
          </cell>
          <cell r="CX12">
            <v>117157011.8</v>
          </cell>
          <cell r="CY12">
            <v>119645473.51000001</v>
          </cell>
          <cell r="CZ12">
            <v>116123140.94</v>
          </cell>
          <cell r="DA12">
            <v>116979803.84999999</v>
          </cell>
          <cell r="DB12">
            <v>132354366.65000001</v>
          </cell>
          <cell r="DC12">
            <v>106966192.45</v>
          </cell>
          <cell r="DD12">
            <v>109295668.03</v>
          </cell>
          <cell r="DE12">
            <v>119915536.62</v>
          </cell>
          <cell r="DF12">
            <v>116653857.14</v>
          </cell>
          <cell r="DG12">
            <v>117067980.38</v>
          </cell>
          <cell r="DH12">
            <v>115519040.66</v>
          </cell>
          <cell r="DI12">
            <v>126156376.45</v>
          </cell>
          <cell r="DJ12">
            <v>121278904.7</v>
          </cell>
          <cell r="DK12">
            <v>122970953.34</v>
          </cell>
          <cell r="DL12">
            <v>116233828.48</v>
          </cell>
          <cell r="DM12">
            <v>130784848.19</v>
          </cell>
          <cell r="DN12">
            <v>126746408.95999999</v>
          </cell>
          <cell r="DO12">
            <v>110900502.38</v>
          </cell>
          <cell r="DP12">
            <v>116236449.64</v>
          </cell>
          <cell r="DQ12">
            <v>122905940.77</v>
          </cell>
          <cell r="DR12">
            <v>122719030.13</v>
          </cell>
          <cell r="DS12">
            <v>134380726.22999999</v>
          </cell>
          <cell r="DT12">
            <v>120005711.59</v>
          </cell>
          <cell r="DU12">
            <v>138082457.08000001</v>
          </cell>
          <cell r="DV12">
            <v>125850350.48999999</v>
          </cell>
          <cell r="DW12">
            <v>122025987.48</v>
          </cell>
          <cell r="DX12">
            <v>130563545.17</v>
          </cell>
          <cell r="DY12">
            <v>118833221.65000001</v>
          </cell>
          <cell r="DZ12">
            <v>125185838.59</v>
          </cell>
          <cell r="EA12">
            <v>120026536.64</v>
          </cell>
          <cell r="EB12">
            <v>119657822.17</v>
          </cell>
          <cell r="EC12">
            <v>121940474.59</v>
          </cell>
          <cell r="ED12">
            <v>123840763.51000001</v>
          </cell>
          <cell r="EE12">
            <v>122452558.17</v>
          </cell>
          <cell r="EF12">
            <v>119542814.84999999</v>
          </cell>
          <cell r="EG12">
            <v>135196641.72</v>
          </cell>
          <cell r="EH12">
            <v>123608660.48999999</v>
          </cell>
          <cell r="EI12">
            <v>126417805.66</v>
          </cell>
          <cell r="EJ12">
            <v>140038471.77000001</v>
          </cell>
          <cell r="EK12">
            <v>128120878.09999999</v>
          </cell>
          <cell r="EL12">
            <v>138280937.50999999</v>
          </cell>
          <cell r="EM12">
            <v>117325126.84</v>
          </cell>
          <cell r="EN12">
            <v>124007097.54000001</v>
          </cell>
          <cell r="EO12">
            <v>122317535.36</v>
          </cell>
          <cell r="EP12">
            <v>117060287.68000001</v>
          </cell>
          <cell r="EQ12">
            <v>113112306.69</v>
          </cell>
          <cell r="ER12">
            <v>119174715.31</v>
          </cell>
          <cell r="ES12">
            <v>138737796.37</v>
          </cell>
          <cell r="ET12">
            <v>118379306.38</v>
          </cell>
          <cell r="EU12">
            <v>118556369.7</v>
          </cell>
          <cell r="EV12">
            <v>123073617.06</v>
          </cell>
          <cell r="EW12">
            <v>118973606.84999999</v>
          </cell>
          <cell r="EX12">
            <v>133723635.67</v>
          </cell>
          <cell r="EY12">
            <v>123586711.38</v>
          </cell>
          <cell r="EZ12">
            <v>112552213.66</v>
          </cell>
          <cell r="FA12">
            <v>126284278.44</v>
          </cell>
          <cell r="FB12">
            <v>128511446.69</v>
          </cell>
          <cell r="FC12">
            <v>130945783.89</v>
          </cell>
          <cell r="FD12">
            <v>126276007.45</v>
          </cell>
          <cell r="FE12">
            <v>130373128.62</v>
          </cell>
          <cell r="FF12">
            <v>125373812.65000001</v>
          </cell>
          <cell r="FG12">
            <v>127024289.63</v>
          </cell>
          <cell r="FH12">
            <v>127718215.37</v>
          </cell>
          <cell r="FI12">
            <v>128044816.69</v>
          </cell>
          <cell r="FJ12">
            <v>131521253.67</v>
          </cell>
          <cell r="FK12">
            <v>120007683.94</v>
          </cell>
          <cell r="FL12">
            <v>139778479.13</v>
          </cell>
          <cell r="FM12">
            <v>125328395.70999999</v>
          </cell>
          <cell r="FN12">
            <v>127948104.09999999</v>
          </cell>
          <cell r="FO12">
            <v>129947386.11</v>
          </cell>
          <cell r="FP12">
            <v>127473384.7</v>
          </cell>
          <cell r="FQ12">
            <v>132350667.45999999</v>
          </cell>
          <cell r="FR12">
            <v>128560993.23</v>
          </cell>
          <cell r="FS12">
            <v>131550397.55</v>
          </cell>
          <cell r="FT12">
            <v>131034576.47</v>
          </cell>
          <cell r="FU12">
            <v>130833022.23999999</v>
          </cell>
          <cell r="FV12">
            <v>136179342.06999999</v>
          </cell>
          <cell r="FW12">
            <v>127509021.13</v>
          </cell>
          <cell r="FX12">
            <v>127118539.68000001</v>
          </cell>
          <cell r="FY12">
            <v>134390523.61000001</v>
          </cell>
          <cell r="FZ12">
            <v>135282616.06</v>
          </cell>
          <cell r="GA12">
            <v>137286136.15000001</v>
          </cell>
          <cell r="GB12">
            <v>138581702.47999999</v>
          </cell>
          <cell r="GC12">
            <v>139505107.46000001</v>
          </cell>
          <cell r="GD12">
            <v>139291882.52000001</v>
          </cell>
          <cell r="GE12">
            <v>139626934.59999999</v>
          </cell>
          <cell r="GF12">
            <v>140463925.77000001</v>
          </cell>
          <cell r="GG12">
            <v>138426686.59999999</v>
          </cell>
          <cell r="GH12">
            <v>142563499.53</v>
          </cell>
          <cell r="GI12">
            <v>137767419.59999999</v>
          </cell>
          <cell r="GJ12">
            <v>139562949.87</v>
          </cell>
          <cell r="GK12">
            <v>146359813.71000001</v>
          </cell>
          <cell r="GL12">
            <v>143570357.18000001</v>
          </cell>
          <cell r="GM12">
            <v>144182249.88999999</v>
          </cell>
          <cell r="GN12">
            <v>149724607.72</v>
          </cell>
          <cell r="GO12">
            <v>152519885.40000001</v>
          </cell>
          <cell r="GP12">
            <v>150332013.25999999</v>
          </cell>
          <cell r="GQ12">
            <v>156833357.11000001</v>
          </cell>
          <cell r="GR12">
            <v>152180577.61000001</v>
          </cell>
          <cell r="GS12">
            <v>151198327.69999999</v>
          </cell>
          <cell r="GT12">
            <v>150292084.80000001</v>
          </cell>
          <cell r="GU12">
            <v>148084761</v>
          </cell>
          <cell r="GV12">
            <v>148964407.94999999</v>
          </cell>
          <cell r="GW12">
            <v>157673778.31</v>
          </cell>
          <cell r="GX12">
            <v>155130636.31999999</v>
          </cell>
          <cell r="GY12">
            <v>158201662.55000001</v>
          </cell>
          <cell r="GZ12">
            <v>158807215.75999999</v>
          </cell>
          <cell r="HA12">
            <v>165215759.99000001</v>
          </cell>
          <cell r="HB12">
            <v>161491250.02000001</v>
          </cell>
          <cell r="HC12">
            <v>161114263.88</v>
          </cell>
          <cell r="HD12">
            <v>164124436.40000001</v>
          </cell>
          <cell r="HE12">
            <v>161258566.91</v>
          </cell>
          <cell r="HF12">
            <v>168006380.03</v>
          </cell>
          <cell r="HG12">
            <v>158777592.19999999</v>
          </cell>
          <cell r="HH12">
            <v>159567369.06999999</v>
          </cell>
          <cell r="HI12">
            <v>161036819.31</v>
          </cell>
          <cell r="HJ12">
            <v>123918568.77</v>
          </cell>
          <cell r="HK12">
            <v>121930065.88</v>
          </cell>
          <cell r="HL12">
            <v>134232723.50999999</v>
          </cell>
        </row>
        <row r="13">
          <cell r="A13" t="str">
            <v>Raiffeisen OMF C</v>
          </cell>
          <cell r="ET13">
            <v>152733.9</v>
          </cell>
          <cell r="EU13">
            <v>2368836.36</v>
          </cell>
          <cell r="EV13">
            <v>2495565.0299999998</v>
          </cell>
          <cell r="EW13">
            <v>2490735.91</v>
          </cell>
          <cell r="EX13">
            <v>2827497.14</v>
          </cell>
          <cell r="EY13">
            <v>2644577.67</v>
          </cell>
          <cell r="EZ13">
            <v>2623191.5499999998</v>
          </cell>
          <cell r="FA13">
            <v>2792719.56</v>
          </cell>
          <cell r="FB13">
            <v>2846526.56</v>
          </cell>
          <cell r="FC13">
            <v>2855653.85</v>
          </cell>
          <cell r="FD13">
            <v>2863174.96</v>
          </cell>
          <cell r="FE13">
            <v>3069052.09</v>
          </cell>
          <cell r="FF13">
            <v>2971497.93</v>
          </cell>
          <cell r="FG13">
            <v>3091940.27</v>
          </cell>
          <cell r="FH13">
            <v>3327648.95</v>
          </cell>
          <cell r="FI13">
            <v>3275160.9</v>
          </cell>
          <cell r="FJ13">
            <v>3591373.38</v>
          </cell>
          <cell r="FK13">
            <v>3685740.71</v>
          </cell>
          <cell r="FL13">
            <v>3457058.6</v>
          </cell>
          <cell r="FM13">
            <v>3355203.63</v>
          </cell>
          <cell r="FN13">
            <v>3501425.52</v>
          </cell>
          <cell r="FO13">
            <v>3466672.01</v>
          </cell>
          <cell r="FP13">
            <v>3530971.33</v>
          </cell>
          <cell r="FQ13">
            <v>3631231.93</v>
          </cell>
          <cell r="FR13">
            <v>3636094.84</v>
          </cell>
          <cell r="FS13">
            <v>3679557.6</v>
          </cell>
          <cell r="FT13">
            <v>3823278.36</v>
          </cell>
          <cell r="FU13">
            <v>3834005.16</v>
          </cell>
          <cell r="FV13">
            <v>4266783.43</v>
          </cell>
          <cell r="FW13">
            <v>4189856.48</v>
          </cell>
          <cell r="FX13">
            <v>3907986.08</v>
          </cell>
          <cell r="FY13">
            <v>4150352.99</v>
          </cell>
          <cell r="FZ13">
            <v>4217954.99</v>
          </cell>
          <cell r="GA13">
            <v>4271802.8899999997</v>
          </cell>
          <cell r="GB13">
            <v>4333759.6900000004</v>
          </cell>
          <cell r="GC13">
            <v>4408509.5999999996</v>
          </cell>
          <cell r="GD13">
            <v>4350196.1100000003</v>
          </cell>
          <cell r="GE13">
            <v>4611933.26</v>
          </cell>
          <cell r="GF13">
            <v>4568534.84</v>
          </cell>
          <cell r="GG13">
            <v>4655592.2699999996</v>
          </cell>
          <cell r="GH13">
            <v>5128787.38</v>
          </cell>
          <cell r="GI13">
            <v>5229363.71</v>
          </cell>
          <cell r="GJ13">
            <v>4688741.12</v>
          </cell>
          <cell r="GK13">
            <v>4854975.97</v>
          </cell>
          <cell r="GL13">
            <v>5001643.91</v>
          </cell>
          <cell r="GM13">
            <v>4960755.1500000004</v>
          </cell>
          <cell r="GN13">
            <v>5246761.88</v>
          </cell>
          <cell r="GO13">
            <v>5274670.79</v>
          </cell>
          <cell r="GP13">
            <v>5222771.1500000004</v>
          </cell>
          <cell r="GQ13">
            <v>5509243.6399999997</v>
          </cell>
          <cell r="GR13">
            <v>5442849.4500000002</v>
          </cell>
          <cell r="GS13">
            <v>5518479.0599999996</v>
          </cell>
          <cell r="GT13">
            <v>5654870.5</v>
          </cell>
          <cell r="GU13">
            <v>5872185</v>
          </cell>
          <cell r="GV13">
            <v>5575759.6100000003</v>
          </cell>
          <cell r="GW13">
            <v>5678535.7000000002</v>
          </cell>
          <cell r="GX13">
            <v>5703431.4000000004</v>
          </cell>
          <cell r="GY13">
            <v>5774615.4299999997</v>
          </cell>
          <cell r="GZ13">
            <v>5924004.8200000003</v>
          </cell>
          <cell r="HA13">
            <v>5958338.6799999997</v>
          </cell>
          <cell r="HB13">
            <v>5852898.7599999998</v>
          </cell>
          <cell r="HC13">
            <v>6123900.5199999996</v>
          </cell>
          <cell r="HD13">
            <v>5896684.4199999999</v>
          </cell>
          <cell r="HE13">
            <v>5996188.2300000004</v>
          </cell>
          <cell r="HF13">
            <v>6571713.6900000004</v>
          </cell>
          <cell r="HG13">
            <v>6632781.4699999997</v>
          </cell>
          <cell r="HH13">
            <v>6928442.2400000002</v>
          </cell>
          <cell r="HI13">
            <v>6845844.6100000003</v>
          </cell>
          <cell r="HJ13">
            <v>5970267.79</v>
          </cell>
          <cell r="HK13">
            <v>5864684.7300000004</v>
          </cell>
          <cell r="HL13">
            <v>6224561.3499999996</v>
          </cell>
        </row>
        <row r="14">
          <cell r="A14" t="str">
            <v>UKUPNO</v>
          </cell>
          <cell r="B14">
            <v>313441792.35000002</v>
          </cell>
          <cell r="C14">
            <v>223620454.90999997</v>
          </cell>
          <cell r="D14">
            <v>152986037.59</v>
          </cell>
          <cell r="E14">
            <v>163243807.68000001</v>
          </cell>
          <cell r="F14">
            <v>158498619.25999999</v>
          </cell>
          <cell r="G14">
            <v>226641901.82999998</v>
          </cell>
          <cell r="H14">
            <v>254574294.22</v>
          </cell>
          <cell r="I14">
            <v>182481633.55000001</v>
          </cell>
          <cell r="J14">
            <v>237768913.88</v>
          </cell>
          <cell r="K14">
            <v>174965407.04999998</v>
          </cell>
          <cell r="L14">
            <v>186936809.36000001</v>
          </cell>
          <cell r="M14">
            <v>197439657.93000001</v>
          </cell>
          <cell r="N14">
            <v>190652540.77000001</v>
          </cell>
          <cell r="O14">
            <v>209659214.69999999</v>
          </cell>
          <cell r="P14">
            <v>189286642.12</v>
          </cell>
          <cell r="Q14">
            <v>222358231.58999997</v>
          </cell>
          <cell r="R14">
            <v>221214758.28000003</v>
          </cell>
          <cell r="S14">
            <v>212247982.92000002</v>
          </cell>
          <cell r="T14">
            <v>207618300.67000002</v>
          </cell>
          <cell r="U14">
            <v>216283012.64999998</v>
          </cell>
          <cell r="V14">
            <v>231058210.12</v>
          </cell>
          <cell r="W14">
            <v>205752981.77000001</v>
          </cell>
          <cell r="X14">
            <v>208053252.25</v>
          </cell>
          <cell r="Y14">
            <v>211119346.48999998</v>
          </cell>
          <cell r="Z14">
            <v>212106801.10999998</v>
          </cell>
          <cell r="AA14">
            <v>227930153.53000003</v>
          </cell>
          <cell r="AB14">
            <v>233536274.23000002</v>
          </cell>
          <cell r="AC14">
            <v>246265706.48000002</v>
          </cell>
          <cell r="AD14">
            <v>228539573.54999998</v>
          </cell>
          <cell r="AE14">
            <v>240145722.72999999</v>
          </cell>
          <cell r="AF14">
            <v>232508876.56999999</v>
          </cell>
          <cell r="AG14">
            <v>236924713.58999997</v>
          </cell>
          <cell r="AH14">
            <v>258664966.62</v>
          </cell>
          <cell r="AI14">
            <v>234052849.93000001</v>
          </cell>
          <cell r="AJ14">
            <v>198613232</v>
          </cell>
          <cell r="AK14">
            <v>261130986.34</v>
          </cell>
          <cell r="AL14">
            <v>267717302.75</v>
          </cell>
          <cell r="AM14">
            <v>255211898.13</v>
          </cell>
          <cell r="AN14">
            <v>267345061.62</v>
          </cell>
          <cell r="AO14">
            <v>257611303.97</v>
          </cell>
          <cell r="AP14">
            <v>267786626</v>
          </cell>
          <cell r="AQ14">
            <v>260464773</v>
          </cell>
          <cell r="AR14">
            <v>268773676.53999996</v>
          </cell>
          <cell r="AS14">
            <v>270699970</v>
          </cell>
          <cell r="AT14">
            <v>300879199.95999998</v>
          </cell>
          <cell r="AU14">
            <v>265839497.63</v>
          </cell>
          <cell r="AV14">
            <v>273241969.13</v>
          </cell>
          <cell r="AW14">
            <v>279001780.13</v>
          </cell>
          <cell r="AX14">
            <v>273022484.23000002</v>
          </cell>
          <cell r="AY14">
            <v>286445285.89999998</v>
          </cell>
          <cell r="AZ14">
            <v>290498244.27999997</v>
          </cell>
          <cell r="BA14">
            <v>299371296.77999997</v>
          </cell>
          <cell r="BB14">
            <v>293705309.79000002</v>
          </cell>
          <cell r="BC14">
            <v>304807927.51999998</v>
          </cell>
          <cell r="BD14">
            <v>296289603.17000002</v>
          </cell>
          <cell r="BE14">
            <v>296247423.45000005</v>
          </cell>
          <cell r="BF14">
            <v>325201165.85000002</v>
          </cell>
          <cell r="BG14">
            <v>307203197.19</v>
          </cell>
          <cell r="BH14">
            <v>308024635.60000002</v>
          </cell>
          <cell r="BI14">
            <v>309918221.61000001</v>
          </cell>
          <cell r="BJ14">
            <v>331770264.44999999</v>
          </cell>
          <cell r="BK14">
            <v>339900342.56</v>
          </cell>
          <cell r="BL14">
            <v>318644262.71000004</v>
          </cell>
          <cell r="BM14">
            <v>351704642.35000002</v>
          </cell>
          <cell r="BN14">
            <v>346594673.07999998</v>
          </cell>
          <cell r="BO14">
            <v>323585674.27999997</v>
          </cell>
          <cell r="BP14">
            <v>350149328.89999998</v>
          </cell>
          <cell r="BQ14">
            <v>337463788.25</v>
          </cell>
          <cell r="BR14">
            <v>369901008.37</v>
          </cell>
          <cell r="BS14">
            <v>350505110.46000004</v>
          </cell>
          <cell r="BT14">
            <v>352557869.72000003</v>
          </cell>
          <cell r="BU14">
            <v>349083778.75</v>
          </cell>
          <cell r="BV14">
            <v>371993847.81999999</v>
          </cell>
          <cell r="BW14">
            <v>360685167.11000001</v>
          </cell>
          <cell r="BX14">
            <v>373546264.16000003</v>
          </cell>
          <cell r="BY14">
            <v>400377337.25999999</v>
          </cell>
          <cell r="BZ14">
            <v>367904835.05000001</v>
          </cell>
          <cell r="CA14">
            <v>385337582.95999998</v>
          </cell>
          <cell r="CB14">
            <v>391261776.46999997</v>
          </cell>
          <cell r="CC14">
            <v>370012283.77000004</v>
          </cell>
          <cell r="CD14">
            <v>439729731.71000004</v>
          </cell>
          <cell r="CE14">
            <v>371617995.10000002</v>
          </cell>
          <cell r="CF14">
            <v>365139318.28999996</v>
          </cell>
          <cell r="CG14">
            <v>392902609.89999998</v>
          </cell>
          <cell r="CH14">
            <v>378203834.74000001</v>
          </cell>
          <cell r="CI14">
            <v>370924172.31</v>
          </cell>
          <cell r="CJ14">
            <v>380218506.79999995</v>
          </cell>
          <cell r="CK14">
            <v>400181885.85000002</v>
          </cell>
          <cell r="CL14">
            <v>366822659.73000002</v>
          </cell>
          <cell r="CM14">
            <v>381976857.09000003</v>
          </cell>
          <cell r="CN14">
            <v>393231749.49000001</v>
          </cell>
          <cell r="CO14">
            <v>368288362.13</v>
          </cell>
          <cell r="CP14">
            <v>411757573.17000002</v>
          </cell>
          <cell r="CQ14">
            <v>312588010.08000004</v>
          </cell>
          <cell r="CR14">
            <v>367312549.37</v>
          </cell>
          <cell r="CS14">
            <v>400110833</v>
          </cell>
          <cell r="CT14">
            <v>359807562.36000001</v>
          </cell>
          <cell r="CU14">
            <v>363268850.16999996</v>
          </cell>
          <cell r="CV14">
            <v>371784207.60000002</v>
          </cell>
          <cell r="CW14">
            <v>386299947.26999998</v>
          </cell>
          <cell r="CX14">
            <v>387033444.66000003</v>
          </cell>
          <cell r="CY14">
            <v>391742613.92000002</v>
          </cell>
          <cell r="CZ14">
            <v>382667444.29999995</v>
          </cell>
          <cell r="DA14">
            <v>385621076.40999997</v>
          </cell>
          <cell r="DB14">
            <v>435540640.26999998</v>
          </cell>
          <cell r="DC14">
            <v>353383351.85000002</v>
          </cell>
          <cell r="DD14">
            <v>360869931.78999996</v>
          </cell>
          <cell r="DE14">
            <v>394750058.10000002</v>
          </cell>
          <cell r="DF14">
            <v>384339674.99000001</v>
          </cell>
          <cell r="DG14">
            <v>385346829.53999996</v>
          </cell>
          <cell r="DH14">
            <v>383135106.06999999</v>
          </cell>
          <cell r="DI14">
            <v>414528414.91000003</v>
          </cell>
          <cell r="DJ14">
            <v>399207849.56</v>
          </cell>
          <cell r="DK14">
            <v>404720489.48000002</v>
          </cell>
          <cell r="DL14">
            <v>384042924.94</v>
          </cell>
          <cell r="DM14">
            <v>430585549.88999999</v>
          </cell>
          <cell r="DN14">
            <v>418986884.84999996</v>
          </cell>
          <cell r="DO14">
            <v>364116881.13</v>
          </cell>
          <cell r="DP14">
            <v>385935779.70999998</v>
          </cell>
          <cell r="DQ14">
            <v>406160538.32999992</v>
          </cell>
          <cell r="DR14">
            <v>405602806.05000001</v>
          </cell>
          <cell r="DS14">
            <v>444763125.93999994</v>
          </cell>
          <cell r="DT14">
            <v>398008035.28999996</v>
          </cell>
          <cell r="DU14">
            <v>453534680.02999997</v>
          </cell>
          <cell r="DV14">
            <v>415669088.72000003</v>
          </cell>
          <cell r="DW14">
            <v>404354836.22000003</v>
          </cell>
          <cell r="DX14">
            <v>428907564.21000004</v>
          </cell>
          <cell r="DY14">
            <v>391262308.98000002</v>
          </cell>
          <cell r="DZ14">
            <v>413631430.98000002</v>
          </cell>
          <cell r="EA14">
            <v>396876427.19</v>
          </cell>
          <cell r="EB14">
            <v>393861872.44</v>
          </cell>
          <cell r="EC14">
            <v>403756191.97000003</v>
          </cell>
          <cell r="ED14">
            <v>410699753.78999996</v>
          </cell>
          <cell r="EE14">
            <v>402671263.54000002</v>
          </cell>
          <cell r="EF14">
            <v>396099488.20000005</v>
          </cell>
          <cell r="EG14">
            <v>447293622.10000002</v>
          </cell>
          <cell r="EH14">
            <v>407939050.12</v>
          </cell>
          <cell r="EI14">
            <v>417663275.50999999</v>
          </cell>
          <cell r="EJ14">
            <v>461571271.72000003</v>
          </cell>
          <cell r="EK14">
            <v>422104470.36000001</v>
          </cell>
          <cell r="EL14">
            <v>454599244.88</v>
          </cell>
          <cell r="EM14">
            <v>384546491.31</v>
          </cell>
          <cell r="EN14">
            <v>412604058.10000002</v>
          </cell>
          <cell r="EO14">
            <v>407681076.30000001</v>
          </cell>
          <cell r="EP14">
            <v>384249660.81</v>
          </cell>
          <cell r="EQ14">
            <v>371599495.42000002</v>
          </cell>
          <cell r="ER14">
            <v>393535160.18000001</v>
          </cell>
          <cell r="ES14">
            <v>453648398.05000001</v>
          </cell>
          <cell r="ET14">
            <v>390604810.84999996</v>
          </cell>
          <cell r="EU14">
            <v>399166898.62000012</v>
          </cell>
          <cell r="EV14">
            <v>415853467.82999998</v>
          </cell>
          <cell r="EW14">
            <v>401833669.53000003</v>
          </cell>
          <cell r="EX14">
            <v>451886119.19000006</v>
          </cell>
          <cell r="EY14">
            <v>417189710.41999996</v>
          </cell>
          <cell r="EZ14">
            <v>383930141.64000005</v>
          </cell>
          <cell r="FA14">
            <v>427443685.07999998</v>
          </cell>
          <cell r="FB14">
            <v>435131001.32999998</v>
          </cell>
          <cell r="FC14">
            <v>446690614.74999994</v>
          </cell>
          <cell r="FD14">
            <v>429058411.36999995</v>
          </cell>
          <cell r="FE14">
            <v>441931313.36000001</v>
          </cell>
          <cell r="FF14">
            <v>426503747.29000014</v>
          </cell>
          <cell r="FG14">
            <v>431867071.33999997</v>
          </cell>
          <cell r="FH14">
            <v>434567994.53999996</v>
          </cell>
          <cell r="FI14">
            <v>435597960.44999993</v>
          </cell>
          <cell r="FJ14">
            <v>450327686.63000005</v>
          </cell>
          <cell r="FK14">
            <v>411436829.63</v>
          </cell>
          <cell r="FL14">
            <v>473950570.58000004</v>
          </cell>
          <cell r="FM14">
            <v>427244259.13</v>
          </cell>
          <cell r="FN14">
            <v>434400205.5999999</v>
          </cell>
          <cell r="FO14">
            <v>448781081.63999999</v>
          </cell>
          <cell r="FP14">
            <v>436175046.38999993</v>
          </cell>
          <cell r="FQ14">
            <v>452142058.25999993</v>
          </cell>
          <cell r="FR14">
            <v>439532047.71999997</v>
          </cell>
          <cell r="FS14">
            <v>450323715.22000009</v>
          </cell>
          <cell r="FT14">
            <v>449580465.88</v>
          </cell>
          <cell r="FU14">
            <v>447719428.16000003</v>
          </cell>
          <cell r="FV14">
            <v>467243619.75</v>
          </cell>
          <cell r="FW14">
            <v>440691953.27999997</v>
          </cell>
          <cell r="FX14">
            <v>436465796.57000005</v>
          </cell>
          <cell r="FY14">
            <v>461905910.01999998</v>
          </cell>
          <cell r="FZ14">
            <v>466368094.31</v>
          </cell>
          <cell r="GA14">
            <v>475472288.56000006</v>
          </cell>
          <cell r="GB14">
            <v>478309865.19</v>
          </cell>
          <cell r="GC14">
            <v>481501253.13999999</v>
          </cell>
          <cell r="GD14">
            <v>479825837.41999996</v>
          </cell>
          <cell r="GE14">
            <v>483424508.32999992</v>
          </cell>
          <cell r="GF14">
            <v>485488541.22999996</v>
          </cell>
          <cell r="GG14">
            <v>478876537.20999992</v>
          </cell>
          <cell r="GH14">
            <v>495133411.33000004</v>
          </cell>
          <cell r="GI14">
            <v>480124543.85999995</v>
          </cell>
          <cell r="GJ14">
            <v>482799265.41000003</v>
          </cell>
          <cell r="GK14">
            <v>506616880.78000009</v>
          </cell>
          <cell r="GL14">
            <v>499539062.74000001</v>
          </cell>
          <cell r="GM14">
            <v>502807704.33999997</v>
          </cell>
          <cell r="GN14">
            <v>522470610.42999995</v>
          </cell>
          <cell r="GO14">
            <v>531223841.85999995</v>
          </cell>
          <cell r="GP14">
            <v>522720213.79999995</v>
          </cell>
          <cell r="GQ14">
            <v>548688753.00999987</v>
          </cell>
          <cell r="GR14">
            <v>529392035.36000001</v>
          </cell>
          <cell r="GS14">
            <v>526673822.14999998</v>
          </cell>
          <cell r="GT14">
            <v>526370208.32999998</v>
          </cell>
          <cell r="GU14">
            <v>517975549.65999997</v>
          </cell>
          <cell r="GV14">
            <v>519954141.60000008</v>
          </cell>
          <cell r="GW14">
            <v>550026428.43000007</v>
          </cell>
          <cell r="GX14">
            <v>542646432.65999997</v>
          </cell>
          <cell r="GY14">
            <v>556790882.30000007</v>
          </cell>
          <cell r="GZ14">
            <v>557795883.04000008</v>
          </cell>
          <cell r="HA14">
            <v>578575894.56000006</v>
          </cell>
          <cell r="HB14">
            <v>566352749.87</v>
          </cell>
          <cell r="HC14">
            <v>566280446.11999989</v>
          </cell>
          <cell r="HD14">
            <v>577711949.75</v>
          </cell>
          <cell r="HE14">
            <v>567926499.24000001</v>
          </cell>
          <cell r="HF14">
            <v>592609832.78000009</v>
          </cell>
          <cell r="HG14">
            <v>564601975.34000003</v>
          </cell>
          <cell r="HH14">
            <v>569320720.80000007</v>
          </cell>
          <cell r="HI14">
            <v>574607784.82000005</v>
          </cell>
          <cell r="HJ14">
            <v>447479956.69999999</v>
          </cell>
          <cell r="HK14">
            <v>441538542.05000001</v>
          </cell>
          <cell r="HL14">
            <v>483255357.05000001</v>
          </cell>
          <cell r="HM14" t="str">
            <v/>
          </cell>
          <cell r="HN14" t="str">
            <v/>
          </cell>
          <cell r="HO14" t="str">
            <v/>
          </cell>
          <cell r="HP14" t="str">
            <v/>
          </cell>
          <cell r="HQ14" t="str">
            <v/>
          </cell>
          <cell r="HR14" t="str">
            <v/>
          </cell>
          <cell r="HS14" t="str">
            <v/>
          </cell>
          <cell r="HT14" t="str">
            <v/>
          </cell>
          <cell r="HU14" t="str">
            <v/>
          </cell>
          <cell r="HV14" t="str">
            <v/>
          </cell>
          <cell r="HW14" t="str">
            <v/>
          </cell>
          <cell r="HX14" t="str">
            <v/>
          </cell>
          <cell r="HY14" t="str">
            <v/>
          </cell>
          <cell r="HZ14" t="str">
            <v/>
          </cell>
          <cell r="IA14" t="str">
            <v/>
          </cell>
          <cell r="IB14" t="str">
            <v/>
          </cell>
          <cell r="IC14" t="str">
            <v/>
          </cell>
          <cell r="ID14" t="str">
            <v/>
          </cell>
          <cell r="IE14" t="str">
            <v/>
          </cell>
          <cell r="IF14" t="str">
            <v/>
          </cell>
          <cell r="IG14" t="str">
            <v/>
          </cell>
          <cell r="IH14" t="str">
            <v/>
          </cell>
          <cell r="II14" t="str">
            <v/>
          </cell>
          <cell r="IJ14" t="str">
            <v/>
          </cell>
          <cell r="IK14" t="str">
            <v/>
          </cell>
          <cell r="IL14" t="str">
            <v/>
          </cell>
          <cell r="IM14" t="str">
            <v/>
          </cell>
          <cell r="IN14" t="str">
            <v/>
          </cell>
          <cell r="IO14" t="str">
            <v/>
          </cell>
          <cell r="IP14" t="str">
            <v/>
          </cell>
          <cell r="IQ14" t="str">
            <v/>
          </cell>
          <cell r="IR14" t="str">
            <v/>
          </cell>
          <cell r="IS14" t="str">
            <v/>
          </cell>
          <cell r="IT14" t="str">
            <v/>
          </cell>
          <cell r="IU14" t="str">
            <v/>
          </cell>
          <cell r="IV14" t="str">
            <v/>
          </cell>
          <cell r="IW14" t="str">
            <v/>
          </cell>
          <cell r="IX14" t="str">
            <v/>
          </cell>
          <cell r="IY14" t="str">
            <v/>
          </cell>
          <cell r="IZ14" t="str">
            <v/>
          </cell>
          <cell r="JA14" t="str">
            <v/>
          </cell>
          <cell r="JB14" t="str">
            <v/>
          </cell>
          <cell r="JC14" t="str">
            <v/>
          </cell>
          <cell r="JD14" t="str">
            <v/>
          </cell>
          <cell r="JE14" t="str">
            <v/>
          </cell>
          <cell r="JF14" t="str">
            <v/>
          </cell>
          <cell r="JG14" t="str">
            <v/>
          </cell>
          <cell r="JH14" t="str">
            <v/>
          </cell>
          <cell r="JI14" t="str">
            <v/>
          </cell>
          <cell r="JJ14" t="str">
            <v/>
          </cell>
          <cell r="JK14" t="str">
            <v/>
          </cell>
          <cell r="JL14" t="str">
            <v/>
          </cell>
          <cell r="JM14" t="str">
            <v/>
          </cell>
          <cell r="JN14" t="str">
            <v/>
          </cell>
          <cell r="JO14" t="str">
            <v/>
          </cell>
          <cell r="JP14" t="str">
            <v/>
          </cell>
          <cell r="JQ14" t="str">
            <v/>
          </cell>
          <cell r="JR14" t="str">
            <v/>
          </cell>
          <cell r="JS14" t="str">
            <v/>
          </cell>
          <cell r="JT14" t="str">
            <v/>
          </cell>
          <cell r="JU14" t="str">
            <v/>
          </cell>
          <cell r="JV14" t="str">
            <v/>
          </cell>
          <cell r="JW14" t="str">
            <v/>
          </cell>
          <cell r="JX14" t="str">
            <v/>
          </cell>
          <cell r="JY14" t="str">
            <v/>
          </cell>
          <cell r="JZ14" t="str">
            <v/>
          </cell>
          <cell r="KA14" t="str">
            <v/>
          </cell>
          <cell r="KB14" t="str">
            <v/>
          </cell>
          <cell r="KC14" t="str">
            <v/>
          </cell>
          <cell r="KD14" t="str">
            <v/>
          </cell>
          <cell r="KE14" t="str">
            <v/>
          </cell>
          <cell r="KF14" t="str">
            <v/>
          </cell>
          <cell r="KG14" t="str">
            <v/>
          </cell>
          <cell r="KH14" t="str">
            <v/>
          </cell>
          <cell r="KI14" t="str">
            <v/>
          </cell>
          <cell r="KJ14" t="str">
            <v/>
          </cell>
          <cell r="KK14" t="str">
            <v/>
          </cell>
          <cell r="KL14" t="str">
            <v/>
          </cell>
          <cell r="KM14" t="str">
            <v/>
          </cell>
          <cell r="KN14" t="str">
            <v/>
          </cell>
          <cell r="KO14" t="str">
            <v/>
          </cell>
          <cell r="KP14" t="str">
            <v/>
          </cell>
          <cell r="KQ14" t="str">
            <v/>
          </cell>
          <cell r="KR14" t="str">
            <v/>
          </cell>
          <cell r="KS14" t="str">
            <v/>
          </cell>
          <cell r="KT14" t="str">
            <v/>
          </cell>
          <cell r="KU14" t="str">
            <v/>
          </cell>
          <cell r="KV14" t="str">
            <v/>
          </cell>
          <cell r="KW14" t="str">
            <v/>
          </cell>
          <cell r="KX14" t="str">
            <v/>
          </cell>
          <cell r="KY14" t="str">
            <v/>
          </cell>
          <cell r="KZ14" t="str">
            <v/>
          </cell>
          <cell r="LA14" t="str">
            <v/>
          </cell>
          <cell r="LB14" t="str">
            <v/>
          </cell>
          <cell r="LC14" t="str">
            <v/>
          </cell>
          <cell r="LD14" t="str">
            <v/>
          </cell>
          <cell r="LE14" t="str">
            <v/>
          </cell>
          <cell r="LF14" t="str">
            <v/>
          </cell>
          <cell r="LG14" t="str">
            <v/>
          </cell>
          <cell r="LH14" t="str">
            <v/>
          </cell>
          <cell r="LI14" t="str">
            <v/>
          </cell>
          <cell r="LJ14" t="str">
            <v/>
          </cell>
          <cell r="LK14" t="str">
            <v/>
          </cell>
          <cell r="LL14" t="str">
            <v/>
          </cell>
          <cell r="LM14" t="str">
            <v/>
          </cell>
          <cell r="LN14" t="str">
            <v/>
          </cell>
          <cell r="LO14" t="str">
            <v/>
          </cell>
          <cell r="LP14" t="str">
            <v/>
          </cell>
          <cell r="LQ14" t="str">
            <v/>
          </cell>
          <cell r="LR14" t="str">
            <v/>
          </cell>
          <cell r="LS14" t="str">
            <v/>
          </cell>
          <cell r="LT14" t="str">
            <v/>
          </cell>
          <cell r="LU14" t="str">
            <v/>
          </cell>
          <cell r="LV14" t="str">
            <v/>
          </cell>
          <cell r="LW14" t="str">
            <v/>
          </cell>
          <cell r="LX14" t="str">
            <v/>
          </cell>
          <cell r="LY14" t="str">
            <v/>
          </cell>
          <cell r="LZ14" t="str">
            <v/>
          </cell>
          <cell r="MA14" t="str">
            <v/>
          </cell>
          <cell r="MB14" t="str">
            <v/>
          </cell>
          <cell r="MC14" t="str">
            <v/>
          </cell>
          <cell r="MD14" t="str">
            <v/>
          </cell>
          <cell r="ME14" t="str">
            <v/>
          </cell>
          <cell r="MF14" t="str">
            <v/>
          </cell>
          <cell r="MG14" t="str">
            <v/>
          </cell>
          <cell r="MH14" t="str">
            <v/>
          </cell>
        </row>
        <row r="15">
          <cell r="AH15">
            <v>228462364.07666668</v>
          </cell>
        </row>
        <row r="16">
          <cell r="A16" t="str">
            <v>promjena</v>
          </cell>
        </row>
        <row r="17">
          <cell r="A17" t="str">
            <v>AZ OMF A</v>
          </cell>
          <cell r="ET17" t="e">
            <v>#DIV/0!</v>
          </cell>
          <cell r="EU17">
            <v>13.701385917767251</v>
          </cell>
          <cell r="EV17">
            <v>5.2022411881642604E-2</v>
          </cell>
          <cell r="EW17">
            <v>-2.8035658086782125E-2</v>
          </cell>
          <cell r="EX17">
            <v>0.10570025732037538</v>
          </cell>
          <cell r="EY17">
            <v>-5.7276095069063851E-2</v>
          </cell>
          <cell r="EZ17">
            <v>-1.2767416878330771E-2</v>
          </cell>
          <cell r="FA17">
            <v>0.12058983164987817</v>
          </cell>
          <cell r="FB17">
            <v>-3.4916501834279634E-2</v>
          </cell>
          <cell r="FC17">
            <v>0.13540194081228837</v>
          </cell>
          <cell r="FD17">
            <v>-0.12218930110276981</v>
          </cell>
          <cell r="FE17">
            <v>-2.0221683061114326E-2</v>
          </cell>
          <cell r="FF17">
            <v>-2.2756774881452887E-2</v>
          </cell>
          <cell r="FG17">
            <v>6.7322463970721303E-3</v>
          </cell>
          <cell r="FH17">
            <v>1.9671868720816891E-2</v>
          </cell>
          <cell r="FI17">
            <v>-1.2704449035202814E-2</v>
          </cell>
          <cell r="FJ17">
            <v>7.3549513998027241E-2</v>
          </cell>
          <cell r="FK17">
            <v>-7.5664744804599615E-2</v>
          </cell>
          <cell r="FL17">
            <v>0.13129170008229685</v>
          </cell>
          <cell r="FM17">
            <v>4.857918646374193E-3</v>
          </cell>
          <cell r="FN17">
            <v>-3.5488287801314078E-2</v>
          </cell>
          <cell r="FO17">
            <v>0.12187870053599226</v>
          </cell>
          <cell r="FP17">
            <v>-0.12839678833154378</v>
          </cell>
          <cell r="FQ17">
            <v>1.3608041792112502E-2</v>
          </cell>
          <cell r="FR17">
            <v>-1.8063560890150376E-2</v>
          </cell>
          <cell r="FS17">
            <v>-6.4412491047034504E-3</v>
          </cell>
          <cell r="FT17">
            <v>1.9658437491536951E-2</v>
          </cell>
          <cell r="FU17">
            <v>-2.160912488423361E-2</v>
          </cell>
          <cell r="FV17">
            <v>6.4322314855790097E-2</v>
          </cell>
          <cell r="FW17">
            <v>2.3735523735950004E-2</v>
          </cell>
          <cell r="FX17">
            <v>-4.1989485893211165E-2</v>
          </cell>
          <cell r="FY17">
            <v>0.13519443212271098</v>
          </cell>
          <cell r="FZ17">
            <v>9.1845208629615538E-2</v>
          </cell>
          <cell r="GA17">
            <v>-5.8097255242331336E-2</v>
          </cell>
          <cell r="GB17">
            <v>-0.10977889106955585</v>
          </cell>
          <cell r="GC17">
            <v>3.319319777024865E-2</v>
          </cell>
          <cell r="GD17">
            <v>-2.9519299799344534E-2</v>
          </cell>
          <cell r="GE17">
            <v>7.4452114067644626E-3</v>
          </cell>
          <cell r="GF17">
            <v>4.1909846708453546E-2</v>
          </cell>
          <cell r="GG17">
            <v>-5.6222609525458433E-2</v>
          </cell>
          <cell r="GH17">
            <v>8.4794290777064241E-2</v>
          </cell>
          <cell r="GI17">
            <v>-5.2589092103381141E-2</v>
          </cell>
          <cell r="GJ17">
            <v>1.6458424315249687E-2</v>
          </cell>
          <cell r="GK17">
            <v>6.8269207707722712E-2</v>
          </cell>
          <cell r="GL17">
            <v>0.13402622858123325</v>
          </cell>
          <cell r="GM17">
            <v>-3.4858609325325252E-2</v>
          </cell>
          <cell r="GN17">
            <v>-9.1712292624451242E-2</v>
          </cell>
          <cell r="GO17">
            <v>-2.9370315469430475E-2</v>
          </cell>
          <cell r="GP17">
            <v>-2.168040646499414E-2</v>
          </cell>
          <cell r="GQ17">
            <v>7.0712791650673346E-4</v>
          </cell>
          <cell r="GR17">
            <v>4.3040773153151912E-2</v>
          </cell>
          <cell r="GS17">
            <v>-1.0337082812459819E-2</v>
          </cell>
          <cell r="GT17">
            <v>0.1548582811529291</v>
          </cell>
          <cell r="GU17">
            <v>-0.12106750261211829</v>
          </cell>
          <cell r="GV17">
            <v>-1.1589648725787161E-3</v>
          </cell>
          <cell r="GW17">
            <v>6.333370484490386E-2</v>
          </cell>
          <cell r="GX17">
            <v>0.12594212475347422</v>
          </cell>
          <cell r="GY17">
            <v>-3.6820213999859797E-2</v>
          </cell>
          <cell r="GZ17">
            <v>-7.2480283242876475E-2</v>
          </cell>
          <cell r="HA17">
            <v>6.0171296653370732E-2</v>
          </cell>
          <cell r="HB17">
            <v>-3.4144676962245324E-2</v>
          </cell>
          <cell r="HC17">
            <v>5.6215523639615572E-3</v>
          </cell>
          <cell r="HD17">
            <v>0.19230326987510704</v>
          </cell>
          <cell r="HE17">
            <v>0.15140501593935052</v>
          </cell>
          <cell r="HF17">
            <v>0.19272828428965982</v>
          </cell>
          <cell r="HG17">
            <v>9.376041214216535E-3</v>
          </cell>
          <cell r="HH17">
            <v>4.878192606713605E-2</v>
          </cell>
          <cell r="HI17">
            <v>9.6852548212269518E-2</v>
          </cell>
          <cell r="HJ17">
            <v>-0.1689879973450833</v>
          </cell>
          <cell r="HK17">
            <v>3.982211374590805E-2</v>
          </cell>
          <cell r="HL17">
            <v>2.1863386091577119E-2</v>
          </cell>
          <cell r="HM17" t="str">
            <v/>
          </cell>
          <cell r="HN17" t="str">
            <v/>
          </cell>
          <cell r="HO17" t="str">
            <v/>
          </cell>
        </row>
        <row r="18">
          <cell r="A18" t="str">
            <v>AZ OMF B</v>
          </cell>
          <cell r="C18">
            <v>-0.27480626312039913</v>
          </cell>
          <cell r="D18">
            <v>-0.32519765108566934</v>
          </cell>
          <cell r="E18">
            <v>5.3337438749501864E-2</v>
          </cell>
          <cell r="F18">
            <v>-2.6878238195589529E-2</v>
          </cell>
          <cell r="G18">
            <v>0.44192128601685016</v>
          </cell>
          <cell r="H18">
            <v>0.10337093516067206</v>
          </cell>
          <cell r="I18">
            <v>-0.27640938948257171</v>
          </cell>
          <cell r="J18">
            <v>0.30360396644780835</v>
          </cell>
          <cell r="K18">
            <v>-0.24677277929395169</v>
          </cell>
          <cell r="L18">
            <v>2.2135895481398112E-2</v>
          </cell>
          <cell r="M18">
            <v>7.9812647965601377E-2</v>
          </cell>
          <cell r="N18">
            <v>-2.7956786045887982E-2</v>
          </cell>
          <cell r="O18">
            <v>9.606730568648103E-2</v>
          </cell>
          <cell r="P18">
            <v>-9.0451474416088751E-2</v>
          </cell>
          <cell r="Q18">
            <v>0.15393673911064717</v>
          </cell>
          <cell r="R18">
            <v>-2.0273375303229802E-2</v>
          </cell>
          <cell r="S18">
            <v>-3.3763651306081582E-2</v>
          </cell>
          <cell r="T18">
            <v>-1.1402440828562786E-2</v>
          </cell>
          <cell r="U18">
            <v>4.5379487613380835E-2</v>
          </cell>
          <cell r="V18">
            <v>6.5772405738614023E-2</v>
          </cell>
          <cell r="W18">
            <v>-0.11335019695067278</v>
          </cell>
          <cell r="X18">
            <v>1.7189364575081797E-2</v>
          </cell>
          <cell r="Y18">
            <v>2.1206376450138505E-2</v>
          </cell>
          <cell r="Z18">
            <v>9.5817302831000262E-3</v>
          </cell>
          <cell r="AA18">
            <v>7.458074140139842E-2</v>
          </cell>
          <cell r="AB18">
            <v>1.2731352767983654E-2</v>
          </cell>
          <cell r="AC18">
            <v>5.0407368639180675E-2</v>
          </cell>
          <cell r="AD18">
            <v>-6.6599300533897052E-2</v>
          </cell>
          <cell r="AE18">
            <v>4.6921429559213065E-2</v>
          </cell>
          <cell r="AF18">
            <v>-3.2741794829318716E-2</v>
          </cell>
          <cell r="AG18">
            <v>1.8547610380088193E-2</v>
          </cell>
          <cell r="AH18">
            <v>9.0795580014961436E-2</v>
          </cell>
          <cell r="AI18">
            <v>-9.4578388048503145E-2</v>
          </cell>
          <cell r="AJ18">
            <v>-0.14251130184881092</v>
          </cell>
          <cell r="AK18">
            <v>0.31518234700391173</v>
          </cell>
          <cell r="AL18">
            <v>1.8042707943392956E-2</v>
          </cell>
          <cell r="AM18">
            <v>-5.5880105964449457E-2</v>
          </cell>
          <cell r="AN18">
            <v>5.9865553006409139E-2</v>
          </cell>
          <cell r="AO18">
            <v>-3.8127724530932904E-2</v>
          </cell>
          <cell r="AP18">
            <v>1.6424582765021661E-2</v>
          </cell>
          <cell r="AQ18">
            <v>-1.6768070623472072E-2</v>
          </cell>
          <cell r="AR18">
            <v>3.3009165992909671E-2</v>
          </cell>
          <cell r="AS18">
            <v>3.2795401810938119E-3</v>
          </cell>
          <cell r="AT18">
            <v>0.12077040846836019</v>
          </cell>
          <cell r="AU18">
            <v>-0.12471783372185696</v>
          </cell>
          <cell r="AV18">
            <v>2.5090493519252684E-2</v>
          </cell>
          <cell r="AW18">
            <v>2.8072463436602406E-2</v>
          </cell>
          <cell r="AX18">
            <v>-1.438569174138995E-2</v>
          </cell>
          <cell r="AY18">
            <v>2.9387737309203566E-2</v>
          </cell>
          <cell r="AZ18">
            <v>1.2735120976695009E-2</v>
          </cell>
          <cell r="BA18">
            <v>2.943556715736494E-2</v>
          </cell>
          <cell r="BB18">
            <v>-2.6758062294828085E-2</v>
          </cell>
          <cell r="BC18">
            <v>4.0858542755389193E-2</v>
          </cell>
          <cell r="BD18">
            <v>-3.1059143892524281E-2</v>
          </cell>
          <cell r="BE18">
            <v>1.5404139058986628E-3</v>
          </cell>
          <cell r="BF18">
            <v>9.5947559323572768E-2</v>
          </cell>
          <cell r="BG18">
            <v>-6.5712951671689515E-2</v>
          </cell>
          <cell r="BH18">
            <v>3.3094987775875292E-3</v>
          </cell>
          <cell r="BI18">
            <v>1.1811419873886883E-2</v>
          </cell>
          <cell r="BJ18">
            <v>8.118295494508726E-2</v>
          </cell>
          <cell r="BK18">
            <v>-4.5458557163510051E-3</v>
          </cell>
          <cell r="BL18">
            <v>-5.5812915787871023E-2</v>
          </cell>
          <cell r="BM18">
            <v>9.3665748111223981E-2</v>
          </cell>
          <cell r="BN18">
            <v>-2.8055997389307606E-2</v>
          </cell>
          <cell r="BO18">
            <v>-6.1968186184693512E-2</v>
          </cell>
          <cell r="BP18">
            <v>7.7190244738796779E-2</v>
          </cell>
          <cell r="BQ18">
            <v>-3.7471478179725806E-2</v>
          </cell>
          <cell r="BR18">
            <v>9.3005140230246516E-2</v>
          </cell>
          <cell r="BS18">
            <v>-5.3223947677039175E-2</v>
          </cell>
          <cell r="BT18">
            <v>-1.4824159857092785E-3</v>
          </cell>
          <cell r="BU18">
            <v>-7.5104658662394029E-4</v>
          </cell>
          <cell r="BV18">
            <v>6.5089833209813597E-2</v>
          </cell>
          <cell r="BW18">
            <v>-3.735335822580383E-2</v>
          </cell>
          <cell r="BX18">
            <v>3.2223480303605972E-2</v>
          </cell>
          <cell r="BY18">
            <v>6.4567557081540425E-2</v>
          </cell>
          <cell r="BZ18">
            <v>-8.5244019261833767E-2</v>
          </cell>
          <cell r="CA18">
            <v>4.6674575757091497E-2</v>
          </cell>
          <cell r="CB18">
            <v>1.669435955460764E-2</v>
          </cell>
          <cell r="CC18">
            <v>-5.0611994829370288E-2</v>
          </cell>
          <cell r="CD18">
            <v>0.18445915013918285</v>
          </cell>
          <cell r="CE18">
            <v>-0.1441086845645323</v>
          </cell>
          <cell r="CF18">
            <v>-1.5735812759617027E-2</v>
          </cell>
          <cell r="CG18">
            <v>7.2814035299717209E-2</v>
          </cell>
          <cell r="CH18">
            <v>-3.9544369008214071E-2</v>
          </cell>
          <cell r="CI18">
            <v>-2.6947706232193901E-3</v>
          </cell>
          <cell r="CJ18">
            <v>1.3543169192352876E-2</v>
          </cell>
          <cell r="CK18">
            <v>4.627267956502127E-2</v>
          </cell>
          <cell r="CL18">
            <v>-8.791779946497312E-2</v>
          </cell>
          <cell r="CM18">
            <v>4.3893339384197247E-2</v>
          </cell>
          <cell r="CN18">
            <v>2.6901613064662658E-2</v>
          </cell>
          <cell r="CO18">
            <v>-6.0871077331671276E-2</v>
          </cell>
          <cell r="CP18">
            <v>0.11975059320449181</v>
          </cell>
          <cell r="CQ18">
            <v>-0.23438866531472916</v>
          </cell>
          <cell r="CR18">
            <v>0.16310716783659968</v>
          </cell>
          <cell r="CS18">
            <v>9.6186067588689986E-2</v>
          </cell>
          <cell r="CT18">
            <v>-8.9299357770939169E-2</v>
          </cell>
          <cell r="CU18">
            <v>-4.2622508100097944E-4</v>
          </cell>
          <cell r="CV18">
            <v>2.1257670328639861E-2</v>
          </cell>
          <cell r="CW18">
            <v>3.0511420369319277E-2</v>
          </cell>
          <cell r="CX18">
            <v>-2.040785478387719E-3</v>
          </cell>
          <cell r="CY18">
            <v>1.3167075257373161E-2</v>
          </cell>
          <cell r="CZ18">
            <v>-2.1740797154094559E-2</v>
          </cell>
          <cell r="DA18">
            <v>9.835188253145841E-3</v>
          </cell>
          <cell r="DB18">
            <v>0.1302857554029283</v>
          </cell>
          <cell r="DC18">
            <v>-0.18551143178698651</v>
          </cell>
          <cell r="DD18">
            <v>1.9703312551423394E-2</v>
          </cell>
          <cell r="DE18">
            <v>9.2428648830164412E-2</v>
          </cell>
          <cell r="DF18">
            <v>-2.3898288438730795E-2</v>
          </cell>
          <cell r="DG18">
            <v>2.6652246903730685E-3</v>
          </cell>
          <cell r="DH18">
            <v>-2.7755230957895146E-3</v>
          </cell>
          <cell r="DI18">
            <v>6.8460359523891734E-2</v>
          </cell>
          <cell r="DJ18">
            <v>-3.4634411599176906E-2</v>
          </cell>
          <cell r="DK18">
            <v>7.988745959833829E-3</v>
          </cell>
          <cell r="DL18">
            <v>-4.4789273551316476E-2</v>
          </cell>
          <cell r="DM18">
            <v>0.11618996201827833</v>
          </cell>
          <cell r="DN18">
            <v>-2.253920935766774E-2</v>
          </cell>
          <cell r="DO18">
            <v>-0.12394080323606303</v>
          </cell>
          <cell r="DP18">
            <v>4.9280548485385302E-2</v>
          </cell>
          <cell r="DQ18">
            <v>5.8907438945841023E-2</v>
          </cell>
          <cell r="DR18">
            <v>-9.1168582360529461E-4</v>
          </cell>
          <cell r="DS18">
            <v>9.5676115016523622E-2</v>
          </cell>
          <cell r="DT18">
            <v>-0.10297657569390763</v>
          </cell>
          <cell r="DU18">
            <v>0.12809214859490872</v>
          </cell>
          <cell r="DV18">
            <v>-8.6590983784711681E-2</v>
          </cell>
          <cell r="DW18">
            <v>-2.00388100709223E-2</v>
          </cell>
          <cell r="DX18">
            <v>5.533471319048254E-2</v>
          </cell>
          <cell r="DY18">
            <v>-8.6662562252759978E-2</v>
          </cell>
          <cell r="DZ18">
            <v>5.8309046782205366E-2</v>
          </cell>
          <cell r="EA18">
            <v>-2.7457408529116309E-2</v>
          </cell>
          <cell r="EB18">
            <v>-2.3904544793146007E-2</v>
          </cell>
          <cell r="EC18">
            <v>3.9876406992153425E-2</v>
          </cell>
          <cell r="ED18">
            <v>2.3181993636926485E-2</v>
          </cell>
          <cell r="EE18">
            <v>-3.2495005192653623E-2</v>
          </cell>
          <cell r="EF18">
            <v>-3.8987322701873688E-3</v>
          </cell>
          <cell r="EG18">
            <v>0.1057127635545687</v>
          </cell>
          <cell r="EH18">
            <v>-8.7000794034803569E-2</v>
          </cell>
          <cell r="EI18">
            <v>1.7768534639327455E-2</v>
          </cell>
          <cell r="EJ18">
            <v>0.11342232483943752</v>
          </cell>
          <cell r="EK18">
            <v>-8.739862251732114E-2</v>
          </cell>
          <cell r="EL18">
            <v>8.362184194472301E-2</v>
          </cell>
          <cell r="EM18">
            <v>-0.15149426925657322</v>
          </cell>
          <cell r="EN18">
            <v>7.0135270490375684E-2</v>
          </cell>
          <cell r="EO18">
            <v>4.5199981055334473E-3</v>
          </cell>
          <cell r="EP18">
            <v>-6.249633502599071E-2</v>
          </cell>
          <cell r="EQ18">
            <v>-3.271587280320775E-2</v>
          </cell>
          <cell r="ER18">
            <v>5.5087553678822426E-2</v>
          </cell>
          <cell r="ES18">
            <v>0.14168897922720644</v>
          </cell>
          <cell r="ET18">
            <v>-0.13488233287464532</v>
          </cell>
          <cell r="EU18">
            <v>-3.9245784833889978E-3</v>
          </cell>
          <cell r="EV18">
            <v>4.006153495906277E-2</v>
          </cell>
          <cell r="EW18">
            <v>-3.5210911759161051E-2</v>
          </cell>
          <cell r="EX18">
            <v>0.1241245551136317</v>
          </cell>
          <cell r="EY18">
            <v>-7.8786043943312747E-2</v>
          </cell>
          <cell r="EZ18">
            <v>-7.308737443796591E-2</v>
          </cell>
          <cell r="FA18">
            <v>0.11497607153263936</v>
          </cell>
          <cell r="FB18">
            <v>1.5121799070379763E-2</v>
          </cell>
          <cell r="FC18">
            <v>2.2584951551891497E-2</v>
          </cell>
          <cell r="FD18">
            <v>-4.6269597591304522E-2</v>
          </cell>
          <cell r="FE18">
            <v>2.9615028687873361E-2</v>
          </cell>
          <cell r="FF18">
            <v>-3.5015569667562571E-2</v>
          </cell>
          <cell r="FG18">
            <v>9.6055099555687317E-3</v>
          </cell>
          <cell r="FH18">
            <v>6.3107387126023935E-3</v>
          </cell>
          <cell r="FI18">
            <v>-5.4916700262190113E-5</v>
          </cell>
          <cell r="FJ18">
            <v>3.549405152235377E-2</v>
          </cell>
          <cell r="FK18">
            <v>-8.5954027974407987E-2</v>
          </cell>
          <cell r="FL18">
            <v>0.14787202556853485</v>
          </cell>
          <cell r="FM18">
            <v>-8.8681156621007062E-2</v>
          </cell>
          <cell r="FN18">
            <v>1.1699181679688753E-2</v>
          </cell>
          <cell r="FO18">
            <v>2.8094805705727754E-2</v>
          </cell>
          <cell r="FP18">
            <v>-3.0823981767441833E-2</v>
          </cell>
          <cell r="FQ18">
            <v>3.3462200189583458E-2</v>
          </cell>
          <cell r="FR18">
            <v>-3.0420880690093632E-2</v>
          </cell>
          <cell r="FS18">
            <v>2.4390032691393504E-2</v>
          </cell>
          <cell r="FT18">
            <v>-2.1122956518273561E-3</v>
          </cell>
          <cell r="FU18">
            <v>-5.7788441757256059E-3</v>
          </cell>
          <cell r="FV18">
            <v>4.6253829048556572E-2</v>
          </cell>
          <cell r="FW18">
            <v>-6.0125376619119764E-2</v>
          </cell>
          <cell r="FX18">
            <v>-1.1047599995069213E-2</v>
          </cell>
          <cell r="FY18">
            <v>6.9904257203825537E-2</v>
          </cell>
          <cell r="FZ18">
            <v>-2.3306089908559091E-4</v>
          </cell>
          <cell r="GA18">
            <v>1.9021820944181256E-2</v>
          </cell>
          <cell r="GB18">
            <v>2.6843158685747603E-3</v>
          </cell>
          <cell r="GC18">
            <v>2.9171796872691225E-3</v>
          </cell>
          <cell r="GD18">
            <v>-7.4400221641255371E-3</v>
          </cell>
          <cell r="GE18">
            <v>5.1860072212863706E-3</v>
          </cell>
          <cell r="GF18">
            <v>5.5922772611662896E-3</v>
          </cell>
          <cell r="GG18">
            <v>-1.3340421253234092E-2</v>
          </cell>
          <cell r="GH18">
            <v>3.4796254809865257E-2</v>
          </cell>
          <cell r="GI18">
            <v>-3.4871556207156762E-2</v>
          </cell>
          <cell r="GJ18">
            <v>6.088650404670215E-3</v>
          </cell>
          <cell r="GK18">
            <v>5.2997986355300286E-2</v>
          </cell>
          <cell r="GL18">
            <v>-1.3649608231035004E-2</v>
          </cell>
          <cell r="GM18">
            <v>2.4594769526049554E-3</v>
          </cell>
          <cell r="GN18">
            <v>3.0053691615886891E-2</v>
          </cell>
          <cell r="GO18">
            <v>2.2558093345880659E-2</v>
          </cell>
          <cell r="GP18">
            <v>-2.4954432789891623E-2</v>
          </cell>
          <cell r="GQ18">
            <v>3.8809302038040228E-2</v>
          </cell>
          <cell r="GR18">
            <v>-2.8790137290654938E-2</v>
          </cell>
          <cell r="GS18">
            <v>-3.86239625728102E-3</v>
          </cell>
          <cell r="GT18">
            <v>2.6487777418009451E-3</v>
          </cell>
          <cell r="GU18">
            <v>-2.2561217441417813E-2</v>
          </cell>
          <cell r="GV18">
            <v>6.2476136000462201E-3</v>
          </cell>
          <cell r="GW18">
            <v>6.4527319581134002E-2</v>
          </cell>
          <cell r="GX18">
            <v>-1.8389605290607736E-2</v>
          </cell>
          <cell r="GY18">
            <v>2.4339665401154287E-2</v>
          </cell>
          <cell r="GZ18">
            <v>-4.622991487840955E-3</v>
          </cell>
          <cell r="HA18">
            <v>3.4438730821601871E-2</v>
          </cell>
          <cell r="HB18">
            <v>-2.4013961570133469E-2</v>
          </cell>
          <cell r="HC18">
            <v>-7.3103413705788434E-4</v>
          </cell>
          <cell r="HD18">
            <v>1.8723920812388384E-2</v>
          </cell>
          <cell r="HE18">
            <v>-1.7666758716785691E-2</v>
          </cell>
          <cell r="HF18">
            <v>3.9786194418286902E-2</v>
          </cell>
          <cell r="HG18">
            <v>-4.6570285650816112E-2</v>
          </cell>
          <cell r="HH18">
            <v>6.7738597427871028E-3</v>
          </cell>
          <cell r="HI18">
            <v>8.4781914517335633E-3</v>
          </cell>
          <cell r="HJ18">
            <v>-0.22125351731593201</v>
          </cell>
          <cell r="HK18">
            <v>-1.3875952181438111E-2</v>
          </cell>
          <cell r="HL18">
            <v>8.4672764322252236E-2</v>
          </cell>
          <cell r="HM18" t="str">
            <v/>
          </cell>
          <cell r="HN18" t="str">
            <v/>
          </cell>
          <cell r="HO18" t="str">
            <v/>
          </cell>
        </row>
        <row r="19">
          <cell r="A19" t="str">
            <v>AZ OMF C</v>
          </cell>
          <cell r="ET19" t="e">
            <v>#DIV/0!</v>
          </cell>
          <cell r="EU19">
            <v>12.663392691646671</v>
          </cell>
          <cell r="EV19">
            <v>4.5682723422163125E-2</v>
          </cell>
          <cell r="EW19">
            <v>1.911522603057433E-2</v>
          </cell>
          <cell r="EX19">
            <v>0.12333379195737899</v>
          </cell>
          <cell r="EY19">
            <v>4.5723608154180414E-3</v>
          </cell>
          <cell r="EZ19">
            <v>-5.4634579019716023E-2</v>
          </cell>
          <cell r="FA19">
            <v>6.3369262993143133E-2</v>
          </cell>
          <cell r="FB19">
            <v>4.2914055609444134E-2</v>
          </cell>
          <cell r="FC19">
            <v>-5.1345059128291726E-3</v>
          </cell>
          <cell r="FD19">
            <v>-1.4492368597633228E-2</v>
          </cell>
          <cell r="FE19">
            <v>5.1768078032232386E-2</v>
          </cell>
          <cell r="FF19">
            <v>1.6799030662969529E-2</v>
          </cell>
          <cell r="FG19">
            <v>-1.1672068040354634E-2</v>
          </cell>
          <cell r="FH19">
            <v>4.5176988719608277E-2</v>
          </cell>
          <cell r="FI19">
            <v>1.9156896699709713E-2</v>
          </cell>
          <cell r="FJ19">
            <v>0.14094555543356949</v>
          </cell>
          <cell r="FK19">
            <v>-2.2155474683547505E-2</v>
          </cell>
          <cell r="FL19">
            <v>-2.0775443146660133E-2</v>
          </cell>
          <cell r="FM19">
            <v>-2.5629070082075489E-2</v>
          </cell>
          <cell r="FN19">
            <v>9.5414297022514249E-2</v>
          </cell>
          <cell r="FO19">
            <v>-4.3678981011743612E-2</v>
          </cell>
          <cell r="FP19">
            <v>-2.9815085705076294E-2</v>
          </cell>
          <cell r="FQ19">
            <v>6.7972518293555995E-2</v>
          </cell>
          <cell r="FR19">
            <v>-2.757711635911253E-2</v>
          </cell>
          <cell r="FS19">
            <v>5.6501340981795378E-2</v>
          </cell>
          <cell r="FT19">
            <v>1.0528032026487333E-2</v>
          </cell>
          <cell r="FU19">
            <v>1.3737979723631666E-2</v>
          </cell>
          <cell r="FV19">
            <v>0.10835300431485928</v>
          </cell>
          <cell r="FW19">
            <v>-1.4333546905121897E-2</v>
          </cell>
          <cell r="FX19">
            <v>-5.8133692225027178E-2</v>
          </cell>
          <cell r="FY19">
            <v>7.7588551213102264E-2</v>
          </cell>
          <cell r="FZ19">
            <v>3.4312690435374993E-2</v>
          </cell>
          <cell r="GA19">
            <v>-6.1652082541248099E-3</v>
          </cell>
          <cell r="GB19">
            <v>2.964844923325316E-2</v>
          </cell>
          <cell r="GC19">
            <v>1.6235709913523078E-2</v>
          </cell>
          <cell r="GD19">
            <v>-4.4337322239845989E-2</v>
          </cell>
          <cell r="GE19">
            <v>5.2641146394892147E-2</v>
          </cell>
          <cell r="GF19">
            <v>-3.5736373003084632E-3</v>
          </cell>
          <cell r="GG19">
            <v>2.5271601710013414E-2</v>
          </cell>
          <cell r="GH19">
            <v>8.1741322702710839E-2</v>
          </cell>
          <cell r="GI19">
            <v>4.5277768489039527E-2</v>
          </cell>
          <cell r="GJ19">
            <v>-8.1733547932696493E-2</v>
          </cell>
          <cell r="GK19">
            <v>1.5497175137390018E-2</v>
          </cell>
          <cell r="GL19">
            <v>4.7664479603050092E-2</v>
          </cell>
          <cell r="GM19">
            <v>9.1957768215245039E-5</v>
          </cell>
          <cell r="GN19">
            <v>4.4214825578428041E-2</v>
          </cell>
          <cell r="GO19">
            <v>7.4031091844042329E-3</v>
          </cell>
          <cell r="GP19">
            <v>-2.7712882446404796E-2</v>
          </cell>
          <cell r="GQ19">
            <v>5.0116931502976358E-2</v>
          </cell>
          <cell r="GR19">
            <v>-1.1578868576086143E-2</v>
          </cell>
          <cell r="GS19">
            <v>2.4347380200443025E-2</v>
          </cell>
          <cell r="GT19">
            <v>5.609171823755088E-2</v>
          </cell>
          <cell r="GU19">
            <v>1.1173409236423959E-2</v>
          </cell>
          <cell r="GV19">
            <v>-3.9222844966347314E-2</v>
          </cell>
          <cell r="GW19">
            <v>2.5557564185228587E-2</v>
          </cell>
          <cell r="GX19">
            <v>2.5733555036217437E-2</v>
          </cell>
          <cell r="GY19">
            <v>9.464601728614741E-2</v>
          </cell>
          <cell r="GZ19">
            <v>-6.5277963757250701E-2</v>
          </cell>
          <cell r="HA19">
            <v>-6.2225828610682488E-3</v>
          </cell>
          <cell r="HB19">
            <v>-1.5726292316222246E-2</v>
          </cell>
          <cell r="HC19">
            <v>-8.3779756660413707E-3</v>
          </cell>
          <cell r="HD19">
            <v>3.120509838561758E-2</v>
          </cell>
          <cell r="HE19">
            <v>7.0634253705859074E-3</v>
          </cell>
          <cell r="HF19">
            <v>7.328344185144231E-2</v>
          </cell>
          <cell r="HG19">
            <v>9.5441463308905128E-3</v>
          </cell>
          <cell r="HH19">
            <v>3.5292408494839833E-2</v>
          </cell>
          <cell r="HI19">
            <v>2.1407398060188543E-2</v>
          </cell>
          <cell r="HJ19">
            <v>-0.10718271577210703</v>
          </cell>
          <cell r="HK19">
            <v>-2.0743268832464579E-2</v>
          </cell>
          <cell r="HL19">
            <v>6.6647740893560847E-2</v>
          </cell>
          <cell r="HM19" t="str">
            <v/>
          </cell>
          <cell r="HN19" t="str">
            <v/>
          </cell>
          <cell r="HO19" t="str">
            <v/>
          </cell>
        </row>
        <row r="20">
          <cell r="A20" t="str">
            <v>Erste Plavi OMF A</v>
          </cell>
          <cell r="ET20" t="e">
            <v>#DIV/0!</v>
          </cell>
          <cell r="EU20">
            <v>15.970596861936311</v>
          </cell>
          <cell r="EV20">
            <v>7.5991856530707877E-2</v>
          </cell>
          <cell r="EW20">
            <v>-4.6862839484192488E-2</v>
          </cell>
          <cell r="EX20">
            <v>0.16369733563648106</v>
          </cell>
          <cell r="EY20">
            <v>-7.9411118709056705E-2</v>
          </cell>
          <cell r="EZ20">
            <v>-5.5361904557679129E-2</v>
          </cell>
          <cell r="FA20">
            <v>0.18494264795496565</v>
          </cell>
          <cell r="FB20">
            <v>0.12397569183463079</v>
          </cell>
          <cell r="FC20">
            <v>4.9689744965079108E-2</v>
          </cell>
          <cell r="FD20">
            <v>-0.27561292403179888</v>
          </cell>
          <cell r="FE20">
            <v>6.4930463369727895E-2</v>
          </cell>
          <cell r="FF20">
            <v>-3.0988197294443052E-2</v>
          </cell>
          <cell r="FG20">
            <v>4.849296660345166E-3</v>
          </cell>
          <cell r="FH20">
            <v>1.2956058099917709E-2</v>
          </cell>
          <cell r="FI20">
            <v>-5.7456169466573231E-3</v>
          </cell>
          <cell r="FJ20">
            <v>8.8174992371609889E-2</v>
          </cell>
          <cell r="FK20">
            <v>-9.5887240180869138E-2</v>
          </cell>
          <cell r="FL20">
            <v>0.13736040870818522</v>
          </cell>
          <cell r="FM20">
            <v>-1.8184448021152377E-3</v>
          </cell>
          <cell r="FN20">
            <v>2.7956831122207815E-2</v>
          </cell>
          <cell r="FO20">
            <v>0.14928582329178042</v>
          </cell>
          <cell r="FP20">
            <v>-0.19718008230063278</v>
          </cell>
          <cell r="FQ20">
            <v>1.516516939367607E-3</v>
          </cell>
          <cell r="FR20">
            <v>2.6431582603964721E-2</v>
          </cell>
          <cell r="FS20">
            <v>-1.138942566582668E-2</v>
          </cell>
          <cell r="FT20">
            <v>2.3510924049905624E-2</v>
          </cell>
          <cell r="FU20">
            <v>-5.0066521069283776E-2</v>
          </cell>
          <cell r="FV20">
            <v>7.0582247256677944E-2</v>
          </cell>
          <cell r="FW20">
            <v>-6.1251805126945058E-2</v>
          </cell>
          <cell r="FX20">
            <v>-1.5914950250419224E-2</v>
          </cell>
          <cell r="FY20">
            <v>0.2055969704601075</v>
          </cell>
          <cell r="FZ20">
            <v>0.11186623284171859</v>
          </cell>
          <cell r="GA20">
            <v>-8.5264982345737317E-2</v>
          </cell>
          <cell r="GB20">
            <v>-7.7828344759268919E-2</v>
          </cell>
          <cell r="GC20">
            <v>-1.9926883011875063E-2</v>
          </cell>
          <cell r="GD20">
            <v>-1.8718415499974994E-2</v>
          </cell>
          <cell r="GE20">
            <v>3.9970676213034739E-3</v>
          </cell>
          <cell r="GF20">
            <v>6.3412362712252035E-2</v>
          </cell>
          <cell r="GG20">
            <v>-2.7490701861268785E-2</v>
          </cell>
          <cell r="GH20">
            <v>3.1615188214052958E-2</v>
          </cell>
          <cell r="GI20">
            <v>2.5484005981511126E-2</v>
          </cell>
          <cell r="GJ20">
            <v>-3.4020013167933461E-2</v>
          </cell>
          <cell r="GK20">
            <v>0.17113261858030282</v>
          </cell>
          <cell r="GL20">
            <v>0.15160631838963967</v>
          </cell>
          <cell r="GM20">
            <v>-0.18820643165771278</v>
          </cell>
          <cell r="GN20">
            <v>-3.5441449531165015E-3</v>
          </cell>
          <cell r="GO20">
            <v>2.8205643935219626E-2</v>
          </cell>
          <cell r="GP20">
            <v>-2.4219057649008668E-2</v>
          </cell>
          <cell r="GQ20">
            <v>-3.2257181959885139E-2</v>
          </cell>
          <cell r="GR20">
            <v>4.6615725397867847E-2</v>
          </cell>
          <cell r="GS20">
            <v>-9.1212981216057809E-3</v>
          </cell>
          <cell r="GT20">
            <v>0.51967385050687231</v>
          </cell>
          <cell r="GU20">
            <v>-0.34262535336756095</v>
          </cell>
          <cell r="GV20">
            <v>6.0089835321577301E-3</v>
          </cell>
          <cell r="GW20">
            <v>0.15988015779387177</v>
          </cell>
          <cell r="GX20">
            <v>0.15186378930422428</v>
          </cell>
          <cell r="GY20">
            <v>-0.11703067214541452</v>
          </cell>
          <cell r="GZ20">
            <v>-5.4140331185017154E-2</v>
          </cell>
          <cell r="HA20">
            <v>7.4865485087732164E-2</v>
          </cell>
          <cell r="HB20">
            <v>-4.2742979463505471E-2</v>
          </cell>
          <cell r="HC20">
            <v>2.703958368659265E-2</v>
          </cell>
          <cell r="HD20">
            <v>1.1907292656445647</v>
          </cell>
          <cell r="HE20">
            <v>0.43178105607312189</v>
          </cell>
          <cell r="HF20">
            <v>0.38053338787746549</v>
          </cell>
          <cell r="HG20">
            <v>9.9916266107027196E-2</v>
          </cell>
          <cell r="HH20">
            <v>-2.0176708318228043E-3</v>
          </cell>
          <cell r="HI20">
            <v>8.4843391927453826E-2</v>
          </cell>
          <cell r="HJ20">
            <v>-0.17967040528514111</v>
          </cell>
          <cell r="HK20">
            <v>-1.5742750939253147E-2</v>
          </cell>
          <cell r="HL20">
            <v>7.4894596765773258E-2</v>
          </cell>
          <cell r="HM20" t="str">
            <v/>
          </cell>
          <cell r="HN20" t="str">
            <v/>
          </cell>
          <cell r="HO20" t="str">
            <v/>
          </cell>
        </row>
        <row r="21">
          <cell r="A21" t="str">
            <v>Erste Plavi OMF B</v>
          </cell>
          <cell r="C21">
            <v>-0.28891685956494273</v>
          </cell>
          <cell r="D21">
            <v>-0.3224011795574202</v>
          </cell>
          <cell r="E21">
            <v>7.4858754079018583E-2</v>
          </cell>
          <cell r="F21">
            <v>-2.6488417907469898E-2</v>
          </cell>
          <cell r="G21">
            <v>0.43791920503408438</v>
          </cell>
          <cell r="H21">
            <v>0.10955073198299722</v>
          </cell>
          <cell r="I21">
            <v>-0.29288870089137736</v>
          </cell>
          <cell r="J21">
            <v>0.31477177836169268</v>
          </cell>
          <cell r="K21">
            <v>-0.28838418005084532</v>
          </cell>
          <cell r="L21">
            <v>7.6961435247974289E-2</v>
          </cell>
          <cell r="M21">
            <v>5.7261688116418873E-2</v>
          </cell>
          <cell r="N21">
            <v>-4.4436619932641003E-2</v>
          </cell>
          <cell r="O21">
            <v>0.13285764744848852</v>
          </cell>
          <cell r="P21">
            <v>-0.11208288489951514</v>
          </cell>
          <cell r="Q21">
            <v>0.17815040922612643</v>
          </cell>
          <cell r="R21">
            <v>-5.1314107005393716E-3</v>
          </cell>
          <cell r="S21">
            <v>-3.5505846985596973E-2</v>
          </cell>
          <cell r="T21">
            <v>-3.4650778169238859E-2</v>
          </cell>
          <cell r="U21">
            <v>4.2770934081231712E-2</v>
          </cell>
          <cell r="V21">
            <v>8.1408331889651339E-2</v>
          </cell>
          <cell r="W21">
            <v>-0.12895609801931376</v>
          </cell>
          <cell r="X21">
            <v>-1.6062021068358532E-3</v>
          </cell>
          <cell r="Y21">
            <v>1.3484638992204017E-2</v>
          </cell>
          <cell r="Z21">
            <v>5.1119459690221461E-3</v>
          </cell>
          <cell r="AA21">
            <v>7.3968830926270532E-2</v>
          </cell>
          <cell r="AB21">
            <v>4.310487890315972E-2</v>
          </cell>
          <cell r="AC21">
            <v>5.0748088571654699E-2</v>
          </cell>
          <cell r="AD21">
            <v>-7.234586312354202E-2</v>
          </cell>
          <cell r="AE21">
            <v>4.6372775208618135E-2</v>
          </cell>
          <cell r="AF21">
            <v>-3.2725782627984937E-2</v>
          </cell>
          <cell r="AG21">
            <v>2.1380602753436645E-2</v>
          </cell>
          <cell r="AH21">
            <v>0.1147679930543478</v>
          </cell>
          <cell r="AI21">
            <v>-0.11438071002569972</v>
          </cell>
          <cell r="AJ21">
            <v>-0.15428193336683763</v>
          </cell>
          <cell r="AK21">
            <v>0.3084276802454155</v>
          </cell>
          <cell r="AL21">
            <v>3.1066247898531095E-2</v>
          </cell>
          <cell r="AM21">
            <v>-5.3984233813414379E-3</v>
          </cell>
          <cell r="AN21">
            <v>1.555569962299016E-2</v>
          </cell>
          <cell r="AO21">
            <v>-1.0257247066153448E-2</v>
          </cell>
          <cell r="AP21">
            <v>2.4241066514927016E-2</v>
          </cell>
          <cell r="AQ21">
            <v>-3.0099769125723472E-2</v>
          </cell>
          <cell r="AR21">
            <v>4.2140880933778033E-2</v>
          </cell>
          <cell r="AS21">
            <v>-2.5763533469479235E-3</v>
          </cell>
          <cell r="AT21">
            <v>0.12887051017073989</v>
          </cell>
          <cell r="AU21">
            <v>-0.10492208153406653</v>
          </cell>
          <cell r="AV21">
            <v>2.0507245661706527E-2</v>
          </cell>
          <cell r="AW21">
            <v>1.4637427686338125E-2</v>
          </cell>
          <cell r="AX21">
            <v>-2.2958440989154529E-2</v>
          </cell>
          <cell r="AY21">
            <v>8.67801585386834E-2</v>
          </cell>
          <cell r="AZ21">
            <v>1.0898936388470164E-2</v>
          </cell>
          <cell r="BA21">
            <v>3.9168495897365103E-2</v>
          </cell>
          <cell r="BB21">
            <v>-1.472679513711044E-2</v>
          </cell>
          <cell r="BC21">
            <v>3.873143570506881E-2</v>
          </cell>
          <cell r="BD21">
            <v>-1.5176954587803786E-2</v>
          </cell>
          <cell r="BE21">
            <v>1.0124448985842514E-3</v>
          </cell>
          <cell r="BF21">
            <v>0.10664858190947754</v>
          </cell>
          <cell r="BG21">
            <v>-4.3253316283379639E-2</v>
          </cell>
          <cell r="BH21">
            <v>4.9370934299513211E-3</v>
          </cell>
          <cell r="BI21">
            <v>1.3364929789371358E-2</v>
          </cell>
          <cell r="BJ21">
            <v>8.698998368650028E-2</v>
          </cell>
          <cell r="BK21">
            <v>5.8965566463658615E-2</v>
          </cell>
          <cell r="BL21">
            <v>-5.5588037843040866E-2</v>
          </cell>
          <cell r="BM21">
            <v>0.12997111707113781</v>
          </cell>
          <cell r="BN21">
            <v>4.6611568383264246E-2</v>
          </cell>
          <cell r="BO21">
            <v>-8.5370016793539741E-2</v>
          </cell>
          <cell r="BP21">
            <v>0.12637362093689572</v>
          </cell>
          <cell r="BQ21">
            <v>-2.5871719724143781E-2</v>
          </cell>
          <cell r="BR21">
            <v>0.11443767851156382</v>
          </cell>
          <cell r="BS21">
            <v>-5.2638035729926314E-2</v>
          </cell>
          <cell r="BT21">
            <v>3.0488760598930017E-2</v>
          </cell>
          <cell r="BU21">
            <v>-3.8103473412728184E-2</v>
          </cell>
          <cell r="BV21">
            <v>7.2344300222592722E-2</v>
          </cell>
          <cell r="BW21">
            <v>-3.4072651466833151E-2</v>
          </cell>
          <cell r="BX21">
            <v>4.4113923115273346E-2</v>
          </cell>
          <cell r="BY21">
            <v>8.3500129998980599E-2</v>
          </cell>
          <cell r="BZ21">
            <v>-7.2920404696313612E-2</v>
          </cell>
          <cell r="CA21">
            <v>4.1178960253534957E-2</v>
          </cell>
          <cell r="CB21">
            <v>1.8473917351160805E-2</v>
          </cell>
          <cell r="CC21">
            <v>-6.46670561126865E-2</v>
          </cell>
          <cell r="CD21">
            <v>0.21103357250350957</v>
          </cell>
          <cell r="CE21">
            <v>-0.17610468940436452</v>
          </cell>
          <cell r="CF21">
            <v>-1.8075977961190481E-2</v>
          </cell>
          <cell r="CG21">
            <v>0.10338338689825971</v>
          </cell>
          <cell r="CH21">
            <v>-5.8784975318310492E-2</v>
          </cell>
          <cell r="CI21">
            <v>-2.7098610904156752E-2</v>
          </cell>
          <cell r="CJ21">
            <v>3.5974104111208827E-2</v>
          </cell>
          <cell r="CK21">
            <v>6.4243141781563803E-2</v>
          </cell>
          <cell r="CL21">
            <v>-8.5837527946194522E-2</v>
          </cell>
          <cell r="CM21">
            <v>3.7728077672561935E-2</v>
          </cell>
          <cell r="CN21">
            <v>3.3980733559860338E-2</v>
          </cell>
          <cell r="CO21">
            <v>-6.8421952444376266E-2</v>
          </cell>
          <cell r="CP21">
            <v>0.12062968233609762</v>
          </cell>
          <cell r="CQ21">
            <v>-0.26678884037992862</v>
          </cell>
          <cell r="CR21">
            <v>0.22075119536180995</v>
          </cell>
          <cell r="CS21">
            <v>8.0189893864036216E-2</v>
          </cell>
          <cell r="CT21">
            <v>-0.11934473152686904</v>
          </cell>
          <cell r="CU21">
            <v>1.7488177669118331E-2</v>
          </cell>
          <cell r="CV21">
            <v>3.9189999355531302E-2</v>
          </cell>
          <cell r="CW21">
            <v>4.753024632366297E-2</v>
          </cell>
          <cell r="CX21">
            <v>3.7926767802049402E-3</v>
          </cell>
          <cell r="CY21">
            <v>7.2263845856377776E-3</v>
          </cell>
          <cell r="CZ21">
            <v>-2.3296228227988113E-2</v>
          </cell>
          <cell r="DA21">
            <v>9.4377017892960102E-3</v>
          </cell>
          <cell r="DB21">
            <v>0.1214318467143701</v>
          </cell>
          <cell r="DC21">
            <v>-0.19671288767660539</v>
          </cell>
          <cell r="DD21">
            <v>2.6692486033439621E-2</v>
          </cell>
          <cell r="DE21">
            <v>0.11864350366555004</v>
          </cell>
          <cell r="DF21">
            <v>-4.6036604510265047E-2</v>
          </cell>
          <cell r="DG21">
            <v>-2.2515499225103804E-4</v>
          </cell>
          <cell r="DH21">
            <v>3.7409501853259437E-4</v>
          </cell>
          <cell r="DI21">
            <v>9.0851703092329317E-2</v>
          </cell>
          <cell r="DJ21">
            <v>-3.6906923869397271E-2</v>
          </cell>
          <cell r="DK21">
            <v>1.7097043824841059E-2</v>
          </cell>
          <cell r="DL21">
            <v>-5.5709472331870707E-2</v>
          </cell>
          <cell r="DM21">
            <v>0.13528229230046826</v>
          </cell>
          <cell r="DN21">
            <v>-3.7703662921018212E-2</v>
          </cell>
          <cell r="DO21">
            <v>-0.1399032225982956</v>
          </cell>
          <cell r="DP21">
            <v>6.1237169408745566E-2</v>
          </cell>
          <cell r="DQ21">
            <v>7.8749290032917058E-2</v>
          </cell>
          <cell r="DR21">
            <v>-3.0162340581397461E-2</v>
          </cell>
          <cell r="DS21">
            <v>0.12334011824305137</v>
          </cell>
          <cell r="DT21">
            <v>-0.12103230424485656</v>
          </cell>
          <cell r="DU21">
            <v>0.15292117571550889</v>
          </cell>
          <cell r="DV21">
            <v>-7.1255829214140656E-2</v>
          </cell>
          <cell r="DW21">
            <v>-3.8933067467141591E-2</v>
          </cell>
          <cell r="DX21">
            <v>6.6374020532986355E-2</v>
          </cell>
          <cell r="DY21">
            <v>-9.10982366140137E-2</v>
          </cell>
          <cell r="DZ21">
            <v>5.2078840573391093E-2</v>
          </cell>
          <cell r="EA21">
            <v>-4.9103736427550324E-2</v>
          </cell>
          <cell r="EB21">
            <v>-5.099321806973707E-3</v>
          </cell>
          <cell r="EC21">
            <v>4.0925240266223115E-2</v>
          </cell>
          <cell r="ED21">
            <v>9.7387309173581447E-4</v>
          </cell>
          <cell r="EE21">
            <v>-1.7668514681729065E-2</v>
          </cell>
          <cell r="EF21">
            <v>-1.8883586686182792E-2</v>
          </cell>
          <cell r="EG21">
            <v>0.14984811678763066</v>
          </cell>
          <cell r="EH21">
            <v>-8.7983733949461421E-2</v>
          </cell>
          <cell r="EI21">
            <v>2.3005029934210681E-2</v>
          </cell>
          <cell r="EJ21">
            <v>0.11960433040330427</v>
          </cell>
          <cell r="EK21">
            <v>-9.493090716858292E-2</v>
          </cell>
          <cell r="EL21">
            <v>6.4917209741768692E-2</v>
          </cell>
          <cell r="EM21">
            <v>-0.1524714067513305</v>
          </cell>
          <cell r="EN21">
            <v>6.7234096657217163E-2</v>
          </cell>
          <cell r="EO21">
            <v>-3.8249612247271705E-3</v>
          </cell>
          <cell r="EP21">
            <v>-6.8295847528101708E-2</v>
          </cell>
          <cell r="EQ21">
            <v>-3.2225988842595941E-2</v>
          </cell>
          <cell r="ER21">
            <v>6.5997766869229521E-2</v>
          </cell>
          <cell r="ES21">
            <v>0.15788534495310255</v>
          </cell>
          <cell r="ET21">
            <v>-0.14172356169203812</v>
          </cell>
          <cell r="EU21">
            <v>8.9215850253889766E-3</v>
          </cell>
          <cell r="EV21">
            <v>4.6645072485002194E-2</v>
          </cell>
          <cell r="EW21">
            <v>-4.0445794695661355E-2</v>
          </cell>
          <cell r="EX21">
            <v>0.14110064481643794</v>
          </cell>
          <cell r="EY21">
            <v>-8.505020573263436E-2</v>
          </cell>
          <cell r="EZ21">
            <v>-8.0302129786086904E-2</v>
          </cell>
          <cell r="FA21">
            <v>0.1056777576098485</v>
          </cell>
          <cell r="FB21">
            <v>3.3905102837667817E-2</v>
          </cell>
          <cell r="FC21">
            <v>3.4198084217748587E-2</v>
          </cell>
          <cell r="FD21">
            <v>-3.8584209404873171E-2</v>
          </cell>
          <cell r="FE21">
            <v>2.9238346438005932E-2</v>
          </cell>
          <cell r="FF21">
            <v>-3.3922106144963292E-2</v>
          </cell>
          <cell r="FG21">
            <v>2.0493095982822833E-2</v>
          </cell>
          <cell r="FH21">
            <v>4.8148395365200236E-4</v>
          </cell>
          <cell r="FI21">
            <v>1.0072690170186395E-2</v>
          </cell>
          <cell r="FJ21">
            <v>2.1861571995925016E-2</v>
          </cell>
          <cell r="FK21">
            <v>-9.0526255228838615E-2</v>
          </cell>
          <cell r="FL21">
            <v>0.17201213229740486</v>
          </cell>
          <cell r="FM21">
            <v>-0.11353704985569635</v>
          </cell>
          <cell r="FN21">
            <v>1.1342993347859487E-2</v>
          </cell>
          <cell r="FO21">
            <v>6.1074309264520954E-2</v>
          </cell>
          <cell r="FP21">
            <v>-3.2025081823967572E-2</v>
          </cell>
          <cell r="FQ21">
            <v>3.8954295286263374E-2</v>
          </cell>
          <cell r="FR21">
            <v>-2.2481491096996709E-2</v>
          </cell>
          <cell r="FS21">
            <v>2.8113272650843291E-2</v>
          </cell>
          <cell r="FT21">
            <v>-6.3900423119529481E-3</v>
          </cell>
          <cell r="FU21">
            <v>-1.08224072441232E-3</v>
          </cell>
          <cell r="FV21">
            <v>3.8658879451008099E-2</v>
          </cell>
          <cell r="FW21">
            <v>-6.0444318465800895E-2</v>
          </cell>
          <cell r="FX21">
            <v>-2.3888216141713103E-3</v>
          </cell>
          <cell r="FY21">
            <v>4.7887440102008849E-2</v>
          </cell>
          <cell r="FZ21">
            <v>3.0401069478609655E-2</v>
          </cell>
          <cell r="GA21">
            <v>1.318607300944441E-2</v>
          </cell>
          <cell r="GB21">
            <v>8.4648554157529254E-3</v>
          </cell>
          <cell r="GC21">
            <v>1.6147060406873193E-2</v>
          </cell>
          <cell r="GD21">
            <v>3.4808316112289184E-3</v>
          </cell>
          <cell r="GE21">
            <v>5.6402003744040474E-3</v>
          </cell>
          <cell r="GF21">
            <v>6.9022911776435159E-3</v>
          </cell>
          <cell r="GG21">
            <v>-1.9380400790897201E-2</v>
          </cell>
          <cell r="GH21">
            <v>2.74727123559797E-2</v>
          </cell>
          <cell r="GI21">
            <v>-2.2170844830980418E-2</v>
          </cell>
          <cell r="GJ21">
            <v>4.3153036706276016E-3</v>
          </cell>
          <cell r="GK21">
            <v>5.4955081707656284E-2</v>
          </cell>
          <cell r="GL21">
            <v>-1.5703096065281752E-2</v>
          </cell>
          <cell r="GM21">
            <v>1.1129154050764534E-2</v>
          </cell>
          <cell r="GN21">
            <v>4.1390571895148609E-2</v>
          </cell>
          <cell r="GO21">
            <v>2.4105074904323454E-2</v>
          </cell>
          <cell r="GP21">
            <v>-6.280635163613657E-3</v>
          </cell>
          <cell r="GQ21">
            <v>7.4603691698667873E-2</v>
          </cell>
          <cell r="GR21">
            <v>-5.52519861792371E-2</v>
          </cell>
          <cell r="GS21">
            <v>-1.0263183377669738E-2</v>
          </cell>
          <cell r="GT21">
            <v>-8.3687280998888669E-3</v>
          </cell>
          <cell r="GU21">
            <v>-1.2785009557315208E-2</v>
          </cell>
          <cell r="GV21">
            <v>5.4799226422821423E-3</v>
          </cell>
          <cell r="GW21">
            <v>5.5378558655305055E-2</v>
          </cell>
          <cell r="GX21">
            <v>-4.3338434301917195E-3</v>
          </cell>
          <cell r="GY21">
            <v>2.7663560593646164E-2</v>
          </cell>
          <cell r="GZ21">
            <v>-1.4887541430018691E-3</v>
          </cell>
          <cell r="HA21">
            <v>5.9019196814349417E-2</v>
          </cell>
          <cell r="HB21">
            <v>-1.4743195004858656E-2</v>
          </cell>
          <cell r="HC21">
            <v>1.3443857340744714E-4</v>
          </cell>
          <cell r="HD21">
            <v>9.0687920314904691E-3</v>
          </cell>
          <cell r="HE21">
            <v>-2.3600426064960045E-2</v>
          </cell>
          <cell r="HF21">
            <v>3.8382093146593688E-2</v>
          </cell>
          <cell r="HG21">
            <v>-5.6046205505991376E-2</v>
          </cell>
          <cell r="HH21">
            <v>9.2898306838886668E-3</v>
          </cell>
          <cell r="HI21">
            <v>8.3555706123050744E-3</v>
          </cell>
          <cell r="HJ21">
            <v>-0.23137759742643105</v>
          </cell>
          <cell r="HK21">
            <v>-1.8523122947494586E-2</v>
          </cell>
          <cell r="HL21">
            <v>0.10060288924841854</v>
          </cell>
          <cell r="HM21" t="str">
            <v/>
          </cell>
          <cell r="HN21" t="str">
            <v/>
          </cell>
          <cell r="HO21" t="str">
            <v/>
          </cell>
        </row>
        <row r="22">
          <cell r="A22" t="str">
            <v>Erste Plavi OMF C</v>
          </cell>
          <cell r="ET22" t="e">
            <v>#DIV/0!</v>
          </cell>
          <cell r="EU22">
            <v>16.443522766071649</v>
          </cell>
          <cell r="EV22">
            <v>8.5126506664702145E-2</v>
          </cell>
          <cell r="EW22">
            <v>-5.1782165679860413E-3</v>
          </cell>
          <cell r="EX22">
            <v>0.14491976841417858</v>
          </cell>
          <cell r="EY22">
            <v>-0.10427506865330083</v>
          </cell>
          <cell r="EZ22">
            <v>-3.6602967640284909E-2</v>
          </cell>
          <cell r="FA22">
            <v>0.12074406017118154</v>
          </cell>
          <cell r="FB22">
            <v>1.6537598277687245E-2</v>
          </cell>
          <cell r="FC22">
            <v>-3.6458618695744557E-3</v>
          </cell>
          <cell r="FD22">
            <v>-4.6307432753167318E-3</v>
          </cell>
          <cell r="FE22">
            <v>3.3405608438094189E-2</v>
          </cell>
          <cell r="FF22">
            <v>2.9564260297258536E-2</v>
          </cell>
          <cell r="FG22">
            <v>-5.5297885926540425E-4</v>
          </cell>
          <cell r="FH22">
            <v>4.2446876542776013E-3</v>
          </cell>
          <cell r="FI22">
            <v>6.1204402169747325E-2</v>
          </cell>
          <cell r="FJ22">
            <v>0.12650853260409856</v>
          </cell>
          <cell r="FK22">
            <v>-3.7600249138601383E-2</v>
          </cell>
          <cell r="FL22">
            <v>-7.9692168696900878E-2</v>
          </cell>
          <cell r="FM22">
            <v>4.1265883076602616E-2</v>
          </cell>
          <cell r="FN22">
            <v>1.6344858810087848E-2</v>
          </cell>
          <cell r="FO22">
            <v>3.6258868369567487E-2</v>
          </cell>
          <cell r="FP22">
            <v>-4.1669447434376949E-2</v>
          </cell>
          <cell r="FQ22">
            <v>3.5926987767033181E-2</v>
          </cell>
          <cell r="FR22">
            <v>1.2877455156939277E-2</v>
          </cell>
          <cell r="FS22">
            <v>8.0858881573831143E-2</v>
          </cell>
          <cell r="FT22">
            <v>-4.2199981227777017E-2</v>
          </cell>
          <cell r="FU22">
            <v>5.1506128207738477E-2</v>
          </cell>
          <cell r="FV22">
            <v>6.7699074376239565E-2</v>
          </cell>
          <cell r="FW22">
            <v>-3.4566332123514232E-2</v>
          </cell>
          <cell r="FX22">
            <v>-3.2260304415492991E-2</v>
          </cell>
          <cell r="FY22">
            <v>7.3308655197385608E-2</v>
          </cell>
          <cell r="FZ22">
            <v>1.916919215677515E-2</v>
          </cell>
          <cell r="GA22">
            <v>2.7441568656513482E-2</v>
          </cell>
          <cell r="GB22">
            <v>-1.641750874886827E-3</v>
          </cell>
          <cell r="GC22">
            <v>5.1905356898174215E-3</v>
          </cell>
          <cell r="GD22">
            <v>-9.9292492833423784E-3</v>
          </cell>
          <cell r="GE22">
            <v>5.6777150786343933E-2</v>
          </cell>
          <cell r="GF22">
            <v>-7.9646497229035607E-4</v>
          </cell>
          <cell r="GG22">
            <v>2.9450217820070401E-2</v>
          </cell>
          <cell r="GH22">
            <v>5.02607188043529E-2</v>
          </cell>
          <cell r="GI22">
            <v>5.3326844902769732E-2</v>
          </cell>
          <cell r="GJ22">
            <v>-9.580069607075159E-2</v>
          </cell>
          <cell r="GK22">
            <v>5.7168708965193771E-2</v>
          </cell>
          <cell r="GL22">
            <v>-1.1727938358172763E-2</v>
          </cell>
          <cell r="GM22">
            <v>9.3342921688879255E-3</v>
          </cell>
          <cell r="GN22">
            <v>6.3480286036043054E-2</v>
          </cell>
          <cell r="GO22">
            <v>1.5968122545822805E-2</v>
          </cell>
          <cell r="GP22">
            <v>7.9634309049358976E-3</v>
          </cell>
          <cell r="GQ22">
            <v>1.3026067484933401E-2</v>
          </cell>
          <cell r="GR22">
            <v>9.107860248668187E-2</v>
          </cell>
          <cell r="GS22">
            <v>-4.8549903282398055E-2</v>
          </cell>
          <cell r="GT22">
            <v>1.3489759365921561E-2</v>
          </cell>
          <cell r="GU22">
            <v>3.7206843087137065E-2</v>
          </cell>
          <cell r="GV22">
            <v>-3.7186710162522618E-2</v>
          </cell>
          <cell r="GW22">
            <v>-2.7599639132566245E-2</v>
          </cell>
          <cell r="GX22">
            <v>9.7035527794677945E-2</v>
          </cell>
          <cell r="GY22">
            <v>-1.7055015915343086E-2</v>
          </cell>
          <cell r="GZ22">
            <v>3.9017685615936326E-3</v>
          </cell>
          <cell r="HA22">
            <v>3.4431863901563942E-2</v>
          </cell>
          <cell r="HB22">
            <v>-2.9622989906751829E-2</v>
          </cell>
          <cell r="HC22">
            <v>4.2516064656561436E-3</v>
          </cell>
          <cell r="HD22">
            <v>1.9348588875516048E-2</v>
          </cell>
          <cell r="HE22">
            <v>6.7005731773317478E-5</v>
          </cell>
          <cell r="HF22">
            <v>8.7277062686540674E-2</v>
          </cell>
          <cell r="HG22">
            <v>2.3275039403808817E-2</v>
          </cell>
          <cell r="HH22">
            <v>2.2223317784528795E-3</v>
          </cell>
          <cell r="HI22">
            <v>-1.5678644665264807E-2</v>
          </cell>
          <cell r="HJ22">
            <v>-0.1221223790210858</v>
          </cell>
          <cell r="HK22">
            <v>-1.11255814941007E-2</v>
          </cell>
          <cell r="HL22">
            <v>8.7422213684717365E-2</v>
          </cell>
          <cell r="HM22" t="str">
            <v/>
          </cell>
          <cell r="HN22" t="str">
            <v/>
          </cell>
          <cell r="HO22" t="str">
            <v/>
          </cell>
        </row>
        <row r="23">
          <cell r="A23" t="str">
            <v>PBZ/CO OMF A</v>
          </cell>
          <cell r="ET23" t="e">
            <v>#DIV/0!</v>
          </cell>
          <cell r="EU23">
            <v>12.396619483253527</v>
          </cell>
          <cell r="EV23">
            <v>0.21669938028981239</v>
          </cell>
          <cell r="EW23">
            <v>-0.11997784735292777</v>
          </cell>
          <cell r="EX23">
            <v>5.3082465360047917E-2</v>
          </cell>
          <cell r="EY23">
            <v>-8.9893211880576182E-2</v>
          </cell>
          <cell r="EZ23">
            <v>-1.9005001035885285E-2</v>
          </cell>
          <cell r="FA23">
            <v>0.16145459186926589</v>
          </cell>
          <cell r="FB23">
            <v>-2.6548120681022754E-2</v>
          </cell>
          <cell r="FC23">
            <v>5.469761512523811E-2</v>
          </cell>
          <cell r="FD23">
            <v>7.9903071947258153E-2</v>
          </cell>
          <cell r="FE23">
            <v>-9.0335327257654793E-2</v>
          </cell>
          <cell r="FF23">
            <v>-4.6054064304174566E-2</v>
          </cell>
          <cell r="FG23">
            <v>7.5126485305845468E-4</v>
          </cell>
          <cell r="FH23">
            <v>2.5916612074754375E-2</v>
          </cell>
          <cell r="FI23">
            <v>1.2557770533414317E-2</v>
          </cell>
          <cell r="FJ23">
            <v>0.11099206658784733</v>
          </cell>
          <cell r="FK23">
            <v>-0.11546418381773826</v>
          </cell>
          <cell r="FL23">
            <v>7.9654541819545788E-2</v>
          </cell>
          <cell r="FM23">
            <v>-1.8878633666745581E-2</v>
          </cell>
          <cell r="FN23">
            <v>-4.8625381259326028E-2</v>
          </cell>
          <cell r="FO23">
            <v>0.2605607565469481</v>
          </cell>
          <cell r="FP23">
            <v>-0.19853246944798575</v>
          </cell>
          <cell r="FQ23">
            <v>6.7023606871337904E-2</v>
          </cell>
          <cell r="FR23">
            <v>-5.2159075163400237E-2</v>
          </cell>
          <cell r="FS23">
            <v>1.8035072802134566E-2</v>
          </cell>
          <cell r="FT23">
            <v>4.1960123724811282E-3</v>
          </cell>
          <cell r="FU23">
            <v>5.9774668523430385E-2</v>
          </cell>
          <cell r="FV23">
            <v>-1.0762098344153315E-2</v>
          </cell>
          <cell r="FW23">
            <v>-2.1876620653517587E-2</v>
          </cell>
          <cell r="FX23">
            <v>-4.4315984038947542E-2</v>
          </cell>
          <cell r="FY23">
            <v>0.14976443079994017</v>
          </cell>
          <cell r="FZ23">
            <v>3.1329661235096617E-2</v>
          </cell>
          <cell r="GA23">
            <v>0.15708875266800315</v>
          </cell>
          <cell r="GB23">
            <v>-0.17090847077226146</v>
          </cell>
          <cell r="GC23">
            <v>-1.2194612961054063E-2</v>
          </cell>
          <cell r="GD23">
            <v>1.413874695914985E-2</v>
          </cell>
          <cell r="GE23">
            <v>4.9648550949476844E-2</v>
          </cell>
          <cell r="GF23">
            <v>2.5535821001696934E-2</v>
          </cell>
          <cell r="GG23">
            <v>-3.9553963442398032E-3</v>
          </cell>
          <cell r="GH23">
            <v>0.1030594869323942</v>
          </cell>
          <cell r="GI23">
            <v>-7.3095310402066627E-2</v>
          </cell>
          <cell r="GJ23">
            <v>2.762844555268118E-2</v>
          </cell>
          <cell r="GK23">
            <v>6.0166691328994659E-2</v>
          </cell>
          <cell r="GL23">
            <v>-1.1598839277070505E-3</v>
          </cell>
          <cell r="GM23">
            <v>7.1582125047243927E-2</v>
          </cell>
          <cell r="GN23">
            <v>3.0397199426175803E-2</v>
          </cell>
          <cell r="GO23">
            <v>-4.7609633682320074E-2</v>
          </cell>
          <cell r="GP23">
            <v>-2.0199769722845984E-2</v>
          </cell>
          <cell r="GQ23">
            <v>-1.7762485386720872E-2</v>
          </cell>
          <cell r="GR23">
            <v>1.0418551642111584E-2</v>
          </cell>
          <cell r="GS23">
            <v>2.0308415403549107E-2</v>
          </cell>
          <cell r="GT23">
            <v>1.6106737842648045E-2</v>
          </cell>
          <cell r="GU23">
            <v>7.3976846680221309E-2</v>
          </cell>
          <cell r="GV23">
            <v>-6.0606000304672003E-2</v>
          </cell>
          <cell r="GW23">
            <v>0.13721491744018266</v>
          </cell>
          <cell r="GX23">
            <v>7.8939274254467007E-2</v>
          </cell>
          <cell r="GY23">
            <v>-8.5751168774841791E-2</v>
          </cell>
          <cell r="GZ23">
            <v>8.4982833700093519E-2</v>
          </cell>
          <cell r="HA23">
            <v>3.3069630843399311E-2</v>
          </cell>
          <cell r="HB23">
            <v>-5.9393310551138612E-2</v>
          </cell>
          <cell r="HC23">
            <v>8.3507107671376035E-2</v>
          </cell>
          <cell r="HD23">
            <v>0.45010965447956064</v>
          </cell>
          <cell r="HE23">
            <v>0.26201445022816849</v>
          </cell>
          <cell r="HF23">
            <v>0.29368264608170636</v>
          </cell>
          <cell r="HG23">
            <v>6.0878917526981713E-2</v>
          </cell>
          <cell r="HH23">
            <v>0.18578853974098264</v>
          </cell>
          <cell r="HI23">
            <v>0.21357660195893358</v>
          </cell>
          <cell r="HJ23">
            <v>-0.18171200052807557</v>
          </cell>
          <cell r="HK23">
            <v>6.1532764431702747E-2</v>
          </cell>
          <cell r="HL23">
            <v>0.10268293109957227</v>
          </cell>
          <cell r="HM23" t="str">
            <v/>
          </cell>
          <cell r="HN23" t="str">
            <v/>
          </cell>
          <cell r="HO23" t="str">
            <v/>
          </cell>
        </row>
        <row r="24">
          <cell r="A24" t="str">
            <v>PBZ/CO OMF B</v>
          </cell>
          <cell r="C24">
            <v>-0.26904956734575458</v>
          </cell>
          <cell r="D24">
            <v>-0.31654323746191643</v>
          </cell>
          <cell r="E24">
            <v>7.3226112330471535E-2</v>
          </cell>
          <cell r="F24">
            <v>-4.2849900486022136E-2</v>
          </cell>
          <cell r="G24">
            <v>0.35737238491030932</v>
          </cell>
          <cell r="H24">
            <v>0.21603257479667301</v>
          </cell>
          <cell r="I24">
            <v>-0.30229590026232084</v>
          </cell>
          <cell r="J24">
            <v>0.31560565061037538</v>
          </cell>
          <cell r="K24">
            <v>-0.30590319819948358</v>
          </cell>
          <cell r="L24">
            <v>0.21770807656706684</v>
          </cell>
          <cell r="M24">
            <v>-1.6973617221779133E-2</v>
          </cell>
          <cell r="N24">
            <v>-3.5863077018678385E-2</v>
          </cell>
          <cell r="O24">
            <v>8.5401394148121465E-2</v>
          </cell>
          <cell r="P24">
            <v>-0.12906160947294498</v>
          </cell>
          <cell r="Q24">
            <v>0.22947712508741117</v>
          </cell>
          <cell r="R24">
            <v>4.4898684383147244E-2</v>
          </cell>
          <cell r="S24">
            <v>-7.5597975606080836E-2</v>
          </cell>
          <cell r="T24">
            <v>-3.4949485299854047E-2</v>
          </cell>
          <cell r="U24">
            <v>3.8365239402699682E-2</v>
          </cell>
          <cell r="V24">
            <v>6.5404507185209085E-2</v>
          </cell>
          <cell r="W24">
            <v>-9.0402690868260388E-2</v>
          </cell>
          <cell r="X24">
            <v>-9.9674481149404919E-4</v>
          </cell>
          <cell r="Y24">
            <v>3.9813107911037008E-3</v>
          </cell>
          <cell r="Z24">
            <v>1.0551205251860105E-2</v>
          </cell>
          <cell r="AA24">
            <v>7.2552874472988388E-2</v>
          </cell>
          <cell r="AB24">
            <v>2.4317716130697272E-2</v>
          </cell>
          <cell r="AC24">
            <v>5.8577997151471911E-2</v>
          </cell>
          <cell r="AD24">
            <v>-7.6332876680864123E-2</v>
          </cell>
          <cell r="AE24">
            <v>5.4556394553025578E-2</v>
          </cell>
          <cell r="AF24">
            <v>-3.0692906281326152E-2</v>
          </cell>
          <cell r="AG24">
            <v>1.4228474249742105E-2</v>
          </cell>
          <cell r="AH24">
            <v>9.721716736498151E-2</v>
          </cell>
          <cell r="AI24">
            <v>-0.10209717727079837</v>
          </cell>
          <cell r="AJ24">
            <v>-0.19369200304888085</v>
          </cell>
          <cell r="AK24">
            <v>0.40388324998735647</v>
          </cell>
          <cell r="AL24">
            <v>2.894309263248061E-2</v>
          </cell>
          <cell r="AM24">
            <v>-5.8583591199639774E-2</v>
          </cell>
          <cell r="AN24">
            <v>3.6526641608782377E-2</v>
          </cell>
          <cell r="AO24">
            <v>-5.7681510332965022E-2</v>
          </cell>
          <cell r="AP24">
            <v>0.11376820547070712</v>
          </cell>
          <cell r="AQ24">
            <v>-5.7434049088741647E-2</v>
          </cell>
          <cell r="AR24">
            <v>2.6117095497228411E-2</v>
          </cell>
          <cell r="AS24">
            <v>1.5152372960221313E-2</v>
          </cell>
          <cell r="AT24">
            <v>8.763655119195754E-2</v>
          </cell>
          <cell r="AU24">
            <v>-0.10199462555572397</v>
          </cell>
          <cell r="AV24">
            <v>4.7005824546271495E-2</v>
          </cell>
          <cell r="AW24">
            <v>-5.2893015849859561E-3</v>
          </cell>
          <cell r="AX24">
            <v>-2.3952485722785161E-2</v>
          </cell>
          <cell r="AY24">
            <v>6.9648187283661289E-2</v>
          </cell>
          <cell r="AZ24">
            <v>3.5610866700221165E-3</v>
          </cell>
          <cell r="BA24">
            <v>3.2410047492578198E-2</v>
          </cell>
          <cell r="BB24">
            <v>-2.0631873153004111E-2</v>
          </cell>
          <cell r="BC24">
            <v>3.3020580849528816E-2</v>
          </cell>
          <cell r="BD24">
            <v>-2.5371004650864011E-2</v>
          </cell>
          <cell r="BE24">
            <v>-1.1082854848492286E-2</v>
          </cell>
          <cell r="BF24">
            <v>9.1778978451749232E-2</v>
          </cell>
          <cell r="BG24">
            <v>-4.2032098953273235E-2</v>
          </cell>
          <cell r="BH24">
            <v>8.730208007498338E-4</v>
          </cell>
          <cell r="BI24">
            <v>-1.3379500393990534E-2</v>
          </cell>
          <cell r="BJ24">
            <v>5.8580620842430937E-2</v>
          </cell>
          <cell r="BK24">
            <v>5.9261886403233058E-2</v>
          </cell>
          <cell r="BL24">
            <v>-7.2270284944357027E-2</v>
          </cell>
          <cell r="BM24">
            <v>0.10625547928027182</v>
          </cell>
          <cell r="BN24">
            <v>-1.1570431117893354E-2</v>
          </cell>
          <cell r="BO24">
            <v>-6.8717875952320484E-2</v>
          </cell>
          <cell r="BP24">
            <v>6.2563450072238111E-2</v>
          </cell>
          <cell r="BQ24">
            <v>-3.2348053905818248E-2</v>
          </cell>
          <cell r="BR24">
            <v>0.10295305237109176</v>
          </cell>
          <cell r="BS24">
            <v>-5.4972829215552903E-2</v>
          </cell>
          <cell r="BT24">
            <v>1.588689563617349E-2</v>
          </cell>
          <cell r="BU24">
            <v>-8.4246484276461926E-3</v>
          </cell>
          <cell r="BV24">
            <v>7.1140809622677048E-2</v>
          </cell>
          <cell r="BW24">
            <v>-6.4256441213290973E-3</v>
          </cell>
          <cell r="BX24">
            <v>4.2105147568306196E-2</v>
          </cell>
          <cell r="BY24">
            <v>7.2289759369700404E-2</v>
          </cell>
          <cell r="BZ24">
            <v>-7.1817182946201791E-2</v>
          </cell>
          <cell r="CA24">
            <v>4.4521142089077058E-2</v>
          </cell>
          <cell r="CB24">
            <v>1.3287247032426621E-2</v>
          </cell>
          <cell r="CC24">
            <v>-5.3796977151656114E-2</v>
          </cell>
          <cell r="CD24">
            <v>0.18914754573189679</v>
          </cell>
          <cell r="CE24">
            <v>-0.15630536437002529</v>
          </cell>
          <cell r="CF24">
            <v>-2.3338498447108939E-2</v>
          </cell>
          <cell r="CG24">
            <v>6.2946001529136236E-2</v>
          </cell>
          <cell r="CH24">
            <v>-2.1306030215372564E-2</v>
          </cell>
          <cell r="CI24">
            <v>-3.7213526425734944E-2</v>
          </cell>
          <cell r="CJ24">
            <v>3.5744827519529856E-2</v>
          </cell>
          <cell r="CK24">
            <v>6.0643870889463256E-2</v>
          </cell>
          <cell r="CL24">
            <v>-7.755349807604893E-2</v>
          </cell>
          <cell r="CM24">
            <v>3.2749193383963884E-2</v>
          </cell>
          <cell r="CN24">
            <v>3.8580834123813509E-2</v>
          </cell>
          <cell r="CO24">
            <v>-7.0344883737752509E-2</v>
          </cell>
          <cell r="CP24">
            <v>0.11965105832881531</v>
          </cell>
          <cell r="CQ24">
            <v>-0.22992549989946179</v>
          </cell>
          <cell r="CR24">
            <v>0.16376804143276391</v>
          </cell>
          <cell r="CS24">
            <v>6.4015755091092919E-2</v>
          </cell>
          <cell r="CT24">
            <v>-0.10168860590213055</v>
          </cell>
          <cell r="CU24">
            <v>2.7771355763129755E-2</v>
          </cell>
          <cell r="CV24">
            <v>2.3588209282952445E-2</v>
          </cell>
          <cell r="CW24">
            <v>4.6267939404978607E-2</v>
          </cell>
          <cell r="CX24">
            <v>7.3303771943702325E-3</v>
          </cell>
          <cell r="CY24">
            <v>-1.6223130227577245E-3</v>
          </cell>
          <cell r="CZ24">
            <v>-1.5288634554404296E-2</v>
          </cell>
          <cell r="DA24">
            <v>2.4114831378154811E-3</v>
          </cell>
          <cell r="DB24">
            <v>0.13036955059335409</v>
          </cell>
          <cell r="DC24">
            <v>-0.18383178038131226</v>
          </cell>
          <cell r="DD24">
            <v>1.9291927452551781E-2</v>
          </cell>
          <cell r="DE24">
            <v>7.2830093801969822E-2</v>
          </cell>
          <cell r="DF24">
            <v>-1.4992340151074784E-2</v>
          </cell>
          <cell r="DG24">
            <v>3.080243768771862E-3</v>
          </cell>
          <cell r="DH24">
            <v>-3.9537127198967879E-3</v>
          </cell>
          <cell r="DI24">
            <v>8.7468262645868336E-2</v>
          </cell>
          <cell r="DJ24">
            <v>-3.9099698007792796E-2</v>
          </cell>
          <cell r="DK24">
            <v>2.3689258962192532E-2</v>
          </cell>
          <cell r="DL24">
            <v>-5.4771443664425122E-2</v>
          </cell>
          <cell r="DM24">
            <v>0.11450814782819062</v>
          </cell>
          <cell r="DN24">
            <v>-2.1363152587347584E-2</v>
          </cell>
          <cell r="DO24">
            <v>-0.14943007879507259</v>
          </cell>
          <cell r="DP24">
            <v>0.10326467545600042</v>
          </cell>
          <cell r="DQ24">
            <v>1.0892772083089529E-2</v>
          </cell>
          <cell r="DR24">
            <v>2.0570125172504436E-2</v>
          </cell>
          <cell r="DS24">
            <v>8.094533488324604E-2</v>
          </cell>
          <cell r="DT24">
            <v>-9.4269780029857822E-2</v>
          </cell>
          <cell r="DU24">
            <v>0.13536971261170549</v>
          </cell>
          <cell r="DV24">
            <v>-7.7392892021012516E-2</v>
          </cell>
          <cell r="DW24">
            <v>-2.8173080725763164E-2</v>
          </cell>
          <cell r="DX24">
            <v>5.2357496105373651E-2</v>
          </cell>
          <cell r="DY24">
            <v>-8.401602508323408E-2</v>
          </cell>
          <cell r="DZ24">
            <v>6.4992695602877848E-2</v>
          </cell>
          <cell r="EA24">
            <v>-6.0818920433301969E-2</v>
          </cell>
          <cell r="EB24">
            <v>1.8935373145623872E-2</v>
          </cell>
          <cell r="EC24">
            <v>-7.9449758544288974E-3</v>
          </cell>
          <cell r="ED24">
            <v>1.9411535985829297E-2</v>
          </cell>
          <cell r="EE24">
            <v>-6.4286877966518996E-3</v>
          </cell>
          <cell r="EF24">
            <v>-2.8643357534116322E-2</v>
          </cell>
          <cell r="EG24">
            <v>0.16307529968096302</v>
          </cell>
          <cell r="EH24">
            <v>-9.3905842746827117E-2</v>
          </cell>
          <cell r="EI24">
            <v>3.9383587191306989E-2</v>
          </cell>
          <cell r="EJ24">
            <v>7.2382558202646996E-2</v>
          </cell>
          <cell r="EK24">
            <v>-7.4632147458197809E-2</v>
          </cell>
          <cell r="EL24">
            <v>6.8061030727975258E-2</v>
          </cell>
          <cell r="EM24">
            <v>-0.16543996432588504</v>
          </cell>
          <cell r="EN24">
            <v>0.11183180335327517</v>
          </cell>
          <cell r="EO24">
            <v>-5.031260196173138E-2</v>
          </cell>
          <cell r="EP24">
            <v>-6.2750512047472895E-2</v>
          </cell>
          <cell r="EQ24">
            <v>-3.2507097218017915E-2</v>
          </cell>
          <cell r="ER24">
            <v>7.2090104348974032E-2</v>
          </cell>
          <cell r="ES24">
            <v>0.15352714522840774</v>
          </cell>
          <cell r="ET24">
            <v>-0.14003011310711247</v>
          </cell>
          <cell r="EU24">
            <v>-3.159832301048839E-5</v>
          </cell>
          <cell r="EV24">
            <v>4.4767765354480328E-2</v>
          </cell>
          <cell r="EW24">
            <v>-2.9380684807768023E-2</v>
          </cell>
          <cell r="EX24">
            <v>0.11427192643568528</v>
          </cell>
          <cell r="EY24">
            <v>-7.2096885536365798E-2</v>
          </cell>
          <cell r="EZ24">
            <v>-8.3470096003061517E-2</v>
          </cell>
          <cell r="FA24">
            <v>0.10300077814010694</v>
          </cell>
          <cell r="FB24">
            <v>1.3527589461430371E-2</v>
          </cell>
          <cell r="FC24">
            <v>4.4071714766159467E-2</v>
          </cell>
          <cell r="FD24">
            <v>-3.3438187500331583E-2</v>
          </cell>
          <cell r="FE24">
            <v>2.5656551258353269E-2</v>
          </cell>
          <cell r="FF24">
            <v>-3.3442919759738052E-2</v>
          </cell>
          <cell r="FG24">
            <v>1.1362581913333549E-2</v>
          </cell>
          <cell r="FH24">
            <v>6.1323826305049482E-3</v>
          </cell>
          <cell r="FI24">
            <v>1.921305967877875E-3</v>
          </cell>
          <cell r="FJ24">
            <v>3.7536851948738313E-2</v>
          </cell>
          <cell r="FK24">
            <v>-9.2546919512171533E-2</v>
          </cell>
          <cell r="FL24">
            <v>0.1540281363548579</v>
          </cell>
          <cell r="FM24">
            <v>-0.11266274777361573</v>
          </cell>
          <cell r="FN24">
            <v>2.0113741710994004E-2</v>
          </cell>
          <cell r="FO24">
            <v>5.4922817659799561E-2</v>
          </cell>
          <cell r="FP24">
            <v>-3.0793814554757493E-2</v>
          </cell>
          <cell r="FQ24">
            <v>3.8043653638460739E-2</v>
          </cell>
          <cell r="FR24">
            <v>-2.8338673268055392E-2</v>
          </cell>
          <cell r="FS24">
            <v>2.1510731486018786E-2</v>
          </cell>
          <cell r="FT24">
            <v>4.7341490345627069E-3</v>
          </cell>
          <cell r="FU24">
            <v>-9.8371441039192264E-3</v>
          </cell>
          <cell r="FV24">
            <v>3.8320203641559969E-2</v>
          </cell>
          <cell r="FW24">
            <v>-4.3193450254203514E-2</v>
          </cell>
          <cell r="FX24">
            <v>-1.4712895883981281E-2</v>
          </cell>
          <cell r="FY24">
            <v>3.9265273514171417E-2</v>
          </cell>
          <cell r="FZ24">
            <v>1.4798355446243638E-2</v>
          </cell>
          <cell r="GA24">
            <v>3.6865206623678093E-2</v>
          </cell>
          <cell r="GB24">
            <v>6.936001897678068E-3</v>
          </cell>
          <cell r="GC24">
            <v>6.3400126466477413E-3</v>
          </cell>
          <cell r="GD24">
            <v>-9.5234836175961401E-4</v>
          </cell>
          <cell r="GE24">
            <v>1.4699005051042935E-2</v>
          </cell>
          <cell r="GF24">
            <v>-2.8318253599526333E-3</v>
          </cell>
          <cell r="GG24">
            <v>-1.3366727719132832E-2</v>
          </cell>
          <cell r="GH24">
            <v>3.4032935285040145E-2</v>
          </cell>
          <cell r="GI24">
            <v>-3.3990914879576728E-2</v>
          </cell>
          <cell r="GJ24">
            <v>9.8597841081826676E-3</v>
          </cell>
          <cell r="GK24">
            <v>4.3213741442427622E-2</v>
          </cell>
          <cell r="GL24">
            <v>-1.6953005879524974E-2</v>
          </cell>
          <cell r="GM24">
            <v>1.8476260451221416E-2</v>
          </cell>
          <cell r="GN24">
            <v>5.5046449938100928E-2</v>
          </cell>
          <cell r="GO24">
            <v>1.6336774166030299E-3</v>
          </cell>
          <cell r="GP24">
            <v>-8.9050260653197322E-3</v>
          </cell>
          <cell r="GQ24">
            <v>6.4392193358291383E-2</v>
          </cell>
          <cell r="GR24">
            <v>-4.7136272033486359E-2</v>
          </cell>
          <cell r="GS24">
            <v>-5.517605114544355E-3</v>
          </cell>
          <cell r="GT24">
            <v>-4.589068582596334E-3</v>
          </cell>
          <cell r="GU24">
            <v>-1.1272227017511627E-2</v>
          </cell>
          <cell r="GV24">
            <v>2.1757219589948473E-3</v>
          </cell>
          <cell r="GW24">
            <v>5.2934019646794228E-2</v>
          </cell>
          <cell r="GX24">
            <v>-1.5280988445931731E-2</v>
          </cell>
          <cell r="GY24">
            <v>3.7130376249654429E-2</v>
          </cell>
          <cell r="GZ24">
            <v>1.5271520367678315E-2</v>
          </cell>
          <cell r="HA24">
            <v>2.9659503535139464E-2</v>
          </cell>
          <cell r="HB24">
            <v>-1.7954066570267102E-2</v>
          </cell>
          <cell r="HC24">
            <v>2.4549998354128633E-4</v>
          </cell>
          <cell r="HD24">
            <v>1.5488442465290131E-2</v>
          </cell>
          <cell r="HE24">
            <v>-2.1854558371710353E-2</v>
          </cell>
          <cell r="HF24">
            <v>3.5636636920821863E-2</v>
          </cell>
          <cell r="HG24">
            <v>-4.8511058745071445E-2</v>
          </cell>
          <cell r="HH24">
            <v>6.150880121893243E-3</v>
          </cell>
          <cell r="HI24">
            <v>2.4771405918999623E-3</v>
          </cell>
          <cell r="HJ24">
            <v>-0.22405529338105845</v>
          </cell>
          <cell r="HK24">
            <v>-8.6192646122285055E-3</v>
          </cell>
          <cell r="HL24">
            <v>0.10748888578617666</v>
          </cell>
          <cell r="HM24" t="str">
            <v/>
          </cell>
          <cell r="HN24" t="str">
            <v/>
          </cell>
          <cell r="HO24" t="str">
            <v/>
          </cell>
        </row>
        <row r="25">
          <cell r="A25" t="str">
            <v>PBZ/CO OMF C</v>
          </cell>
          <cell r="ET25" t="e">
            <v>#DIV/0!</v>
          </cell>
          <cell r="EU25">
            <v>13.778165633456902</v>
          </cell>
          <cell r="EV25">
            <v>0.1198157126220705</v>
          </cell>
          <cell r="EW25">
            <v>-1.8514643882498029E-3</v>
          </cell>
          <cell r="EX25">
            <v>9.1837964079523562E-2</v>
          </cell>
          <cell r="EY25">
            <v>-3.0710398936193699E-2</v>
          </cell>
          <cell r="EZ25">
            <v>-7.3412938842130668E-2</v>
          </cell>
          <cell r="FA25">
            <v>0.15737341849782857</v>
          </cell>
          <cell r="FB25">
            <v>-2.3062479045627009E-2</v>
          </cell>
          <cell r="FC25">
            <v>-1.267179846367158E-2</v>
          </cell>
          <cell r="FD25">
            <v>9.873094552241668E-3</v>
          </cell>
          <cell r="FE25">
            <v>4.4178624086085937E-2</v>
          </cell>
          <cell r="FF25">
            <v>-8.03891476730202E-3</v>
          </cell>
          <cell r="FG25">
            <v>4.7263679266204395E-2</v>
          </cell>
          <cell r="FH25">
            <v>6.1778893026626487E-2</v>
          </cell>
          <cell r="FI25">
            <v>-5.1423571115643746E-2</v>
          </cell>
          <cell r="FJ25">
            <v>0.18792494352668943</v>
          </cell>
          <cell r="FK25">
            <v>-3.5903448972607555E-2</v>
          </cell>
          <cell r="FL25">
            <v>-7.3150021833355505E-2</v>
          </cell>
          <cell r="FM25">
            <v>1.5182575990695391E-3</v>
          </cell>
          <cell r="FN25">
            <v>5.2323824859377366E-2</v>
          </cell>
          <cell r="FO25">
            <v>4.0435927923949011E-2</v>
          </cell>
          <cell r="FP25">
            <v>-5.4476246278059914E-2</v>
          </cell>
          <cell r="FQ25">
            <v>3.0333790120929072E-2</v>
          </cell>
          <cell r="FR25">
            <v>-1.1240547781145249E-2</v>
          </cell>
          <cell r="FS25">
            <v>8.784188475814414E-2</v>
          </cell>
          <cell r="FT25">
            <v>-3.2996770625959293E-4</v>
          </cell>
          <cell r="FU25">
            <v>9.4587640244438997E-3</v>
          </cell>
          <cell r="FV25">
            <v>6.88116966279404E-2</v>
          </cell>
          <cell r="FW25">
            <v>4.1991471068087982E-3</v>
          </cell>
          <cell r="FX25">
            <v>-5.5308173671131056E-2</v>
          </cell>
          <cell r="FY25">
            <v>7.1023864928011271E-2</v>
          </cell>
          <cell r="FZ25">
            <v>1.5113671279991525E-2</v>
          </cell>
          <cell r="GA25">
            <v>2.9247143041646106E-2</v>
          </cell>
          <cell r="GB25">
            <v>2.0902976357092262E-2</v>
          </cell>
          <cell r="GC25">
            <v>-2.0481351429425088E-2</v>
          </cell>
          <cell r="GD25">
            <v>2.1352176414719315E-2</v>
          </cell>
          <cell r="GE25">
            <v>6.0227893136173716E-2</v>
          </cell>
          <cell r="GF25">
            <v>-1.658578186302373E-2</v>
          </cell>
          <cell r="GG25">
            <v>9.5188999128514862E-3</v>
          </cell>
          <cell r="GH25">
            <v>0.10678914674039408</v>
          </cell>
          <cell r="GI25">
            <v>3.7048502464001931E-2</v>
          </cell>
          <cell r="GJ25">
            <v>-3.0301832672981033E-2</v>
          </cell>
          <cell r="GK25">
            <v>-5.3688986247651949E-2</v>
          </cell>
          <cell r="GL25">
            <v>4.0473337594874037E-2</v>
          </cell>
          <cell r="GM25">
            <v>1.8839267936206383E-2</v>
          </cell>
          <cell r="GN25">
            <v>0.12946739091886839</v>
          </cell>
          <cell r="GO25">
            <v>-9.4897826217176018E-2</v>
          </cell>
          <cell r="GP25">
            <v>-1.1719593129653205E-3</v>
          </cell>
          <cell r="GQ25">
            <v>4.5715611819846513E-2</v>
          </cell>
          <cell r="GR25">
            <v>-1.7217517482046474E-2</v>
          </cell>
          <cell r="GS25">
            <v>5.1671898451526088E-2</v>
          </cell>
          <cell r="GT25">
            <v>5.6286436125263961E-2</v>
          </cell>
          <cell r="GU25">
            <v>1.786723584601968E-2</v>
          </cell>
          <cell r="GV25">
            <v>1.0752367914417027E-2</v>
          </cell>
          <cell r="GW25">
            <v>-5.3512038140991924E-2</v>
          </cell>
          <cell r="GX25">
            <v>-9.0316203836076081E-3</v>
          </cell>
          <cell r="GY25">
            <v>7.0240304193943892E-2</v>
          </cell>
          <cell r="GZ25">
            <v>8.6727038246377397E-2</v>
          </cell>
          <cell r="HA25">
            <v>-8.9677175301787759E-2</v>
          </cell>
          <cell r="HB25">
            <v>-2.1674569232961627E-2</v>
          </cell>
          <cell r="HC25">
            <v>2.6696569776804679E-2</v>
          </cell>
          <cell r="HD25">
            <v>0.25554947470333222</v>
          </cell>
          <cell r="HE25">
            <v>-0.18050339848125729</v>
          </cell>
          <cell r="HF25">
            <v>4.3859170700233374E-2</v>
          </cell>
          <cell r="HG25">
            <v>3.7450517778126358E-2</v>
          </cell>
          <cell r="HH25">
            <v>1.6471559922013101E-2</v>
          </cell>
          <cell r="HI25">
            <v>-1.1328729722267283E-2</v>
          </cell>
          <cell r="HJ25">
            <v>-0.11725109031663017</v>
          </cell>
          <cell r="HK25">
            <v>3.5062177764888736E-2</v>
          </cell>
          <cell r="HL25">
            <v>0.10135861982687056</v>
          </cell>
          <cell r="HM25" t="str">
            <v/>
          </cell>
          <cell r="HN25" t="str">
            <v/>
          </cell>
          <cell r="HO25" t="str">
            <v/>
          </cell>
        </row>
        <row r="26">
          <cell r="A26" t="str">
            <v>Raiffeisen OMF A</v>
          </cell>
          <cell r="ET26" t="e">
            <v>#DIV/0!</v>
          </cell>
          <cell r="EU26">
            <v>12.460401095605549</v>
          </cell>
          <cell r="EV26">
            <v>5.0685190728256835E-2</v>
          </cell>
          <cell r="EW26">
            <v>-2.9890139456311894E-2</v>
          </cell>
          <cell r="EX26">
            <v>0.106185368753643</v>
          </cell>
          <cell r="EY26">
            <v>-5.7413230976361737E-2</v>
          </cell>
          <cell r="EZ26">
            <v>-3.2026165818034233E-2</v>
          </cell>
          <cell r="FA26">
            <v>0.15925825155453671</v>
          </cell>
          <cell r="FB26">
            <v>-7.4016428732420272E-2</v>
          </cell>
          <cell r="FC26">
            <v>2.406200404810252E-2</v>
          </cell>
          <cell r="FD26">
            <v>-3.5634706742603953E-2</v>
          </cell>
          <cell r="FE26">
            <v>4.0750312309830415E-2</v>
          </cell>
          <cell r="FF26">
            <v>-3.1507377835607663E-2</v>
          </cell>
          <cell r="FG26">
            <v>1.6898174464076664E-2</v>
          </cell>
          <cell r="FH26">
            <v>-6.5388939349171511E-3</v>
          </cell>
          <cell r="FI26">
            <v>-1.9770221897372837E-2</v>
          </cell>
          <cell r="FJ26">
            <v>6.0177300493493742E-2</v>
          </cell>
          <cell r="FK26">
            <v>-6.9397660057861077E-2</v>
          </cell>
          <cell r="FL26">
            <v>0.1282381711980054</v>
          </cell>
          <cell r="FM26">
            <v>-3.5485103687445507E-2</v>
          </cell>
          <cell r="FN26">
            <v>1.3180895754294486E-2</v>
          </cell>
          <cell r="FO26">
            <v>5.279989974624999E-2</v>
          </cell>
          <cell r="FP26">
            <v>-0.10245282802375566</v>
          </cell>
          <cell r="FQ26">
            <v>2.3102504876734598E-2</v>
          </cell>
          <cell r="FR26">
            <v>-9.4866236325736875E-3</v>
          </cell>
          <cell r="FS26">
            <v>4.0328746427551687E-2</v>
          </cell>
          <cell r="FT26">
            <v>-2.2292081259304375E-2</v>
          </cell>
          <cell r="FU26">
            <v>-1.3117297754073887E-3</v>
          </cell>
          <cell r="FV26">
            <v>4.8851005747254428E-2</v>
          </cell>
          <cell r="FW26">
            <v>-4.7179880349674241E-2</v>
          </cell>
          <cell r="FX26">
            <v>-1.3140162632130359E-3</v>
          </cell>
          <cell r="FY26">
            <v>8.5948392886727065E-2</v>
          </cell>
          <cell r="FZ26">
            <v>3.3952549210971794E-2</v>
          </cell>
          <cell r="GA26">
            <v>2.3886678504895453E-2</v>
          </cell>
          <cell r="GB26">
            <v>-2.0010129649142394E-2</v>
          </cell>
          <cell r="GC26">
            <v>-3.252667708122825E-3</v>
          </cell>
          <cell r="GD26">
            <v>-2.3012905585237275E-2</v>
          </cell>
          <cell r="GE26">
            <v>-6.4897330726128022E-3</v>
          </cell>
          <cell r="GF26">
            <v>3.0725743746399026E-2</v>
          </cell>
          <cell r="GG26">
            <v>4.8266340566026633E-2</v>
          </cell>
          <cell r="GH26">
            <v>2.5679277252018018E-2</v>
          </cell>
          <cell r="GI26">
            <v>6.1039101799109208E-2</v>
          </cell>
          <cell r="GJ26">
            <v>-3.6889535593912282E-2</v>
          </cell>
          <cell r="GK26">
            <v>3.6328198518511989E-2</v>
          </cell>
          <cell r="GL26">
            <v>6.1605260343489565E-2</v>
          </cell>
          <cell r="GM26">
            <v>-5.9564547669782586E-2</v>
          </cell>
          <cell r="GN26">
            <v>6.9818622549562059E-2</v>
          </cell>
          <cell r="GO26">
            <v>2.1666740754998859E-2</v>
          </cell>
          <cell r="GP26">
            <v>7.5009028305521586E-3</v>
          </cell>
          <cell r="GQ26">
            <v>-3.5155453764522004E-2</v>
          </cell>
          <cell r="GR26">
            <v>-1.8859754264537565E-2</v>
          </cell>
          <cell r="GS26">
            <v>3.1972984440469254E-2</v>
          </cell>
          <cell r="GT26">
            <v>2.1395714349501382E-2</v>
          </cell>
          <cell r="GU26">
            <v>3.4015365129095976E-2</v>
          </cell>
          <cell r="GV26">
            <v>-8.0598915768546053E-3</v>
          </cell>
          <cell r="GW26">
            <v>0.17249802017887284</v>
          </cell>
          <cell r="GX26">
            <v>-8.4012183130709905E-2</v>
          </cell>
          <cell r="GY26">
            <v>-5.4554547857279534E-3</v>
          </cell>
          <cell r="GZ26">
            <v>0.11359340184144706</v>
          </cell>
          <cell r="HA26">
            <v>-4.7582209382371898E-2</v>
          </cell>
          <cell r="HB26">
            <v>-5.2629244851280066E-2</v>
          </cell>
          <cell r="HC26">
            <v>3.383227279205836E-2</v>
          </cell>
          <cell r="HD26">
            <v>0.27649980039945676</v>
          </cell>
          <cell r="HE26">
            <v>0.20605064550036412</v>
          </cell>
          <cell r="HF26">
            <v>0.22551358009511802</v>
          </cell>
          <cell r="HG26">
            <v>7.9918900676634319E-3</v>
          </cell>
          <cell r="HH26">
            <v>6.0893349217821191E-2</v>
          </cell>
          <cell r="HI26">
            <v>9.5296534097328411E-2</v>
          </cell>
          <cell r="HJ26">
            <v>-0.18141867361523178</v>
          </cell>
          <cell r="HK26">
            <v>1.5903544976318074E-2</v>
          </cell>
          <cell r="HL26">
            <v>6.6502113409295571E-2</v>
          </cell>
          <cell r="HM26" t="str">
            <v/>
          </cell>
          <cell r="HN26" t="str">
            <v/>
          </cell>
          <cell r="HO26" t="str">
            <v/>
          </cell>
        </row>
        <row r="27">
          <cell r="A27" t="str">
            <v>Raiffeisen OMF B</v>
          </cell>
          <cell r="C27">
            <v>-0.31207321548212902</v>
          </cell>
          <cell r="D27">
            <v>-0.29933487950566684</v>
          </cell>
          <cell r="E27">
            <v>8.0428931906617346E-2</v>
          </cell>
          <cell r="F27">
            <v>-2.5082960564402724E-2</v>
          </cell>
          <cell r="G27">
            <v>0.45142888825074962</v>
          </cell>
          <cell r="H27">
            <v>0.1063952368775459</v>
          </cell>
          <cell r="I27">
            <v>-0.27822157353184573</v>
          </cell>
          <cell r="J27">
            <v>0.29116945918893389</v>
          </cell>
          <cell r="K27">
            <v>-0.2564380600284335</v>
          </cell>
          <cell r="L27">
            <v>5.161113545455677E-2</v>
          </cell>
          <cell r="M27">
            <v>6.8480495942487396E-2</v>
          </cell>
          <cell r="N27">
            <v>-3.9180022533567588E-2</v>
          </cell>
          <cell r="O27">
            <v>0.10223334251540177</v>
          </cell>
          <cell r="P27">
            <v>-8.3743564289755004E-2</v>
          </cell>
          <cell r="Q27">
            <v>0.17324342906765819</v>
          </cell>
          <cell r="R27">
            <v>-1.2454680642626496E-2</v>
          </cell>
          <cell r="S27">
            <v>-3.0613786075075016E-2</v>
          </cell>
          <cell r="T27">
            <v>-2.4298824323411034E-2</v>
          </cell>
          <cell r="U27">
            <v>3.830135898843199E-2</v>
          </cell>
          <cell r="V27">
            <v>6.9228830081972115E-2</v>
          </cell>
          <cell r="W27">
            <v>-0.10857296158459885</v>
          </cell>
          <cell r="X27">
            <v>1.3938280350860413E-2</v>
          </cell>
          <cell r="Y27">
            <v>1.2284424998630658E-2</v>
          </cell>
          <cell r="Z27">
            <v>-5.4737081912288764E-3</v>
          </cell>
          <cell r="AA27">
            <v>7.5980264275477008E-2</v>
          </cell>
          <cell r="AB27">
            <v>3.5507102817058905E-2</v>
          </cell>
          <cell r="AC27">
            <v>5.905089543734876E-2</v>
          </cell>
          <cell r="AD27">
            <v>-7.6749731473084448E-2</v>
          </cell>
          <cell r="AE27">
            <v>5.5385486292375455E-2</v>
          </cell>
          <cell r="AF27">
            <v>-3.0844511815900713E-2</v>
          </cell>
          <cell r="AG27">
            <v>2.148699857101407E-2</v>
          </cell>
          <cell r="AH27">
            <v>8.2857328708743919E-2</v>
          </cell>
          <cell r="AI27">
            <v>-8.5857655412998779E-2</v>
          </cell>
          <cell r="AJ27">
            <v>-0.13940285885936063</v>
          </cell>
          <cell r="AK27">
            <v>0.27044939778565941</v>
          </cell>
          <cell r="AL27">
            <v>3.1267572104678495E-2</v>
          </cell>
          <cell r="AM27">
            <v>-4.044492503547642E-2</v>
          </cell>
          <cell r="AN27">
            <v>4.7457463298258375E-2</v>
          </cell>
          <cell r="AO27">
            <v>-3.0681471641593364E-2</v>
          </cell>
          <cell r="AP27">
            <v>3.6149723893753372E-2</v>
          </cell>
          <cell r="AQ27">
            <v>-2.3283366929037673E-2</v>
          </cell>
          <cell r="AR27">
            <v>3.0354572892863644E-2</v>
          </cell>
          <cell r="AS27">
            <v>1.1129986376019826E-2</v>
          </cell>
          <cell r="AT27">
            <v>0.10677623600997621</v>
          </cell>
          <cell r="AU27">
            <v>-0.11690056737109306</v>
          </cell>
          <cell r="AV27">
            <v>2.3345216310006987E-2</v>
          </cell>
          <cell r="AW27">
            <v>2.8732465325696212E-2</v>
          </cell>
          <cell r="AX27">
            <v>-2.9005698394900692E-2</v>
          </cell>
          <cell r="AY27">
            <v>5.2586784894380775E-2</v>
          </cell>
          <cell r="AZ27">
            <v>2.3042445058451832E-2</v>
          </cell>
          <cell r="BA27">
            <v>2.8122210228708561E-2</v>
          </cell>
          <cell r="BB27">
            <v>-9.0602162799577335E-3</v>
          </cell>
          <cell r="BC27">
            <v>3.6133554503139556E-2</v>
          </cell>
          <cell r="BD27">
            <v>-2.9558108542798327E-2</v>
          </cell>
          <cell r="BE27">
            <v>3.2419031183400964E-3</v>
          </cell>
          <cell r="BF27">
            <v>0.10023921973968909</v>
          </cell>
          <cell r="BG27">
            <v>-5.31524724578325E-2</v>
          </cell>
          <cell r="BH27">
            <v>2.0566188646707457E-3</v>
          </cell>
          <cell r="BI27">
            <v>6.9464526793873681E-3</v>
          </cell>
          <cell r="BJ27">
            <v>5.7390525878242643E-2</v>
          </cell>
          <cell r="BK27">
            <v>3.196188199007962E-2</v>
          </cell>
          <cell r="BL27">
            <v>-6.8308500996699439E-2</v>
          </cell>
          <cell r="BM27">
            <v>0.10561255701260573</v>
          </cell>
          <cell r="BN27">
            <v>-2.2150696541164607E-2</v>
          </cell>
          <cell r="BO27">
            <v>-6.2978001642120238E-2</v>
          </cell>
          <cell r="BP27">
            <v>8.1339158529027844E-2</v>
          </cell>
          <cell r="BQ27">
            <v>-4.1011055592533895E-2</v>
          </cell>
          <cell r="BR27">
            <v>8.8696520665786635E-2</v>
          </cell>
          <cell r="BS27">
            <v>-4.9965130063594709E-2</v>
          </cell>
          <cell r="BT27">
            <v>-8.5660604024270987E-4</v>
          </cell>
          <cell r="BU27">
            <v>-9.6644801479793679E-3</v>
          </cell>
          <cell r="BV27">
            <v>6.0393353818555852E-2</v>
          </cell>
          <cell r="BW27">
            <v>-3.3290094008189851E-2</v>
          </cell>
          <cell r="BX27">
            <v>3.2671384590994723E-2</v>
          </cell>
          <cell r="BY27">
            <v>7.5693209804924222E-2</v>
          </cell>
          <cell r="BZ27">
            <v>-8.4856589045475966E-2</v>
          </cell>
          <cell r="CA27">
            <v>5.2724664756379401E-2</v>
          </cell>
          <cell r="CB27">
            <v>1.3562013306314426E-2</v>
          </cell>
          <cell r="CC27">
            <v>-5.4653926680985045E-2</v>
          </cell>
          <cell r="CD27">
            <v>0.18305546515296367</v>
          </cell>
          <cell r="CE27">
            <v>-0.15815337544564245</v>
          </cell>
          <cell r="CF27">
            <v>-1.5876097510668912E-2</v>
          </cell>
          <cell r="CG27">
            <v>7.5759940940087034E-2</v>
          </cell>
          <cell r="CH27">
            <v>-3.4289878676260876E-2</v>
          </cell>
          <cell r="CI27">
            <v>-2.6439143624618994E-2</v>
          </cell>
          <cell r="CJ27">
            <v>2.9145249807659309E-2</v>
          </cell>
          <cell r="CK27">
            <v>5.0619155552490809E-2</v>
          </cell>
          <cell r="CL27">
            <v>-7.9811881938740822E-2</v>
          </cell>
          <cell r="CM27">
            <v>4.464602843372055E-2</v>
          </cell>
          <cell r="CN27">
            <v>2.5441581788863837E-2</v>
          </cell>
          <cell r="CO27">
            <v>-6.040636844896654E-2</v>
          </cell>
          <cell r="CP27">
            <v>0.1137601465796044</v>
          </cell>
          <cell r="CQ27">
            <v>-0.24392594560847897</v>
          </cell>
          <cell r="CR27">
            <v>0.17755891175060495</v>
          </cell>
          <cell r="CS27">
            <v>9.9403753853834403E-2</v>
          </cell>
          <cell r="CT27">
            <v>-0.10656031794627187</v>
          </cell>
          <cell r="CU27">
            <v>8.8723961462429841E-3</v>
          </cell>
          <cell r="CV27">
            <v>1.9291682093618794E-2</v>
          </cell>
          <cell r="CW27">
            <v>4.2029245131966979E-2</v>
          </cell>
          <cell r="CX27">
            <v>2.8792642200291042E-3</v>
          </cell>
          <cell r="CY27">
            <v>2.1240399287821444E-2</v>
          </cell>
          <cell r="CZ27">
            <v>-2.9439747837226873E-2</v>
          </cell>
          <cell r="DA27">
            <v>7.3771937536776418E-3</v>
          </cell>
          <cell r="DB27">
            <v>0.13142920652965356</v>
          </cell>
          <cell r="DC27">
            <v>-0.19181969467722129</v>
          </cell>
          <cell r="DD27">
            <v>2.1777680654463626E-2</v>
          </cell>
          <cell r="DE27">
            <v>9.7166418225148779E-2</v>
          </cell>
          <cell r="DF27">
            <v>-2.7199807230450304E-2</v>
          </cell>
          <cell r="DG27">
            <v>3.550017548952472E-3</v>
          </cell>
          <cell r="DH27">
            <v>-1.3231113366542891E-2</v>
          </cell>
          <cell r="DI27">
            <v>9.2082965104499218E-2</v>
          </cell>
          <cell r="DJ27">
            <v>-3.8662110368500521E-2</v>
          </cell>
          <cell r="DK27">
            <v>1.3951714390771544E-2</v>
          </cell>
          <cell r="DL27">
            <v>-5.478631072634408E-2</v>
          </cell>
          <cell r="DM27">
            <v>0.12518747683256207</v>
          </cell>
          <cell r="DN27">
            <v>-3.0878494610729602E-2</v>
          </cell>
          <cell r="DO27">
            <v>-0.12502055647983543</v>
          </cell>
          <cell r="DP27">
            <v>4.8114725772083609E-2</v>
          </cell>
          <cell r="DQ27">
            <v>5.7378654894022579E-2</v>
          </cell>
          <cell r="DR27">
            <v>-1.5207616395840114E-3</v>
          </cell>
          <cell r="DS27">
            <v>9.5027609716654415E-2</v>
          </cell>
          <cell r="DT27">
            <v>-0.10697229463841681</v>
          </cell>
          <cell r="DU27">
            <v>0.15063237616355532</v>
          </cell>
          <cell r="DV27">
            <v>-8.8585522365909053E-2</v>
          </cell>
          <cell r="DW27">
            <v>-3.0388179255042062E-2</v>
          </cell>
          <cell r="DX27">
            <v>6.99650776552765E-2</v>
          </cell>
          <cell r="DY27">
            <v>-8.9843788361648358E-2</v>
          </cell>
          <cell r="DZ27">
            <v>5.3458257310488366E-2</v>
          </cell>
          <cell r="EA27">
            <v>-4.1213143659942171E-2</v>
          </cell>
          <cell r="EB27">
            <v>-3.0719412583393758E-3</v>
          </cell>
          <cell r="EC27">
            <v>1.9076499794196462E-2</v>
          </cell>
          <cell r="ED27">
            <v>1.5583742201999262E-2</v>
          </cell>
          <cell r="EE27">
            <v>-1.1209599332677785E-2</v>
          </cell>
          <cell r="EF27">
            <v>-2.3762209328125526E-2</v>
          </cell>
          <cell r="EG27">
            <v>0.13094745083292644</v>
          </cell>
          <cell r="EH27">
            <v>-8.5712049371754209E-2</v>
          </cell>
          <cell r="EI27">
            <v>2.2726119341995969E-2</v>
          </cell>
          <cell r="EJ27">
            <v>0.10774325688449871</v>
          </cell>
          <cell r="EK27">
            <v>-8.5102283103842644E-2</v>
          </cell>
          <cell r="EL27">
            <v>7.9300575836437362E-2</v>
          </cell>
          <cell r="EM27">
            <v>-0.15154518798720565</v>
          </cell>
          <cell r="EN27">
            <v>5.6952597282186775E-2</v>
          </cell>
          <cell r="EO27">
            <v>-1.3624721596721658E-2</v>
          </cell>
          <cell r="EP27">
            <v>-4.298032710131932E-2</v>
          </cell>
          <cell r="EQ27">
            <v>-3.3726048929525486E-2</v>
          </cell>
          <cell r="ER27">
            <v>5.3596366278824803E-2</v>
          </cell>
          <cell r="ES27">
            <v>0.16415462801074931</v>
          </cell>
          <cell r="ET27">
            <v>-0.14674076223400526</v>
          </cell>
          <cell r="EU27">
            <v>1.4957286489889615E-3</v>
          </cell>
          <cell r="EV27">
            <v>3.8102105955425514E-2</v>
          </cell>
          <cell r="EW27">
            <v>-3.3313477802486294E-2</v>
          </cell>
          <cell r="EX27">
            <v>0.12397731909226394</v>
          </cell>
          <cell r="EY27">
            <v>-7.5805030570778573E-2</v>
          </cell>
          <cell r="EZ27">
            <v>-8.9285470879401585E-2</v>
          </cell>
          <cell r="FA27">
            <v>0.12200617236620596</v>
          </cell>
          <cell r="FB27">
            <v>1.7636148200808454E-2</v>
          </cell>
          <cell r="FC27">
            <v>1.8942570974803515E-2</v>
          </cell>
          <cell r="FD27">
            <v>-3.5661907556510622E-2</v>
          </cell>
          <cell r="FE27">
            <v>3.2445761096954934E-2</v>
          </cell>
          <cell r="FF27">
            <v>-3.8346214614298012E-2</v>
          </cell>
          <cell r="FG27">
            <v>1.3164447543822774E-2</v>
          </cell>
          <cell r="FH27">
            <v>5.4629373800971172E-3</v>
          </cell>
          <cell r="FI27">
            <v>2.5572023462262449E-3</v>
          </cell>
          <cell r="FJ27">
            <v>2.7150157810890176E-2</v>
          </cell>
          <cell r="FK27">
            <v>-8.7541514460382941E-2</v>
          </cell>
          <cell r="FL27">
            <v>0.16474607742521519</v>
          </cell>
          <cell r="FM27">
            <v>-0.10337845646868715</v>
          </cell>
          <cell r="FN27">
            <v>2.0902752126994439E-2</v>
          </cell>
          <cell r="FO27">
            <v>1.5625725946180724E-2</v>
          </cell>
          <cell r="FP27">
            <v>-1.9038485375194591E-2</v>
          </cell>
          <cell r="FQ27">
            <v>3.8261185042496093E-2</v>
          </cell>
          <cell r="FR27">
            <v>-2.8633586084069629E-2</v>
          </cell>
          <cell r="FS27">
            <v>2.3252809774515715E-2</v>
          </cell>
          <cell r="FT27">
            <v>-3.9210910009143118E-3</v>
          </cell>
          <cell r="FU27">
            <v>-1.5381759183702437E-3</v>
          </cell>
          <cell r="FV27">
            <v>4.0863688222325889E-2</v>
          </cell>
          <cell r="FW27">
            <v>-6.3668400861734309E-2</v>
          </cell>
          <cell r="FX27">
            <v>-3.0623829321211327E-3</v>
          </cell>
          <cell r="FY27">
            <v>5.7206320559581858E-2</v>
          </cell>
          <cell r="FZ27">
            <v>6.638060675980606E-3</v>
          </cell>
          <cell r="GA27">
            <v>1.4809885766190467E-2</v>
          </cell>
          <cell r="GB27">
            <v>9.4369786078358775E-3</v>
          </cell>
          <cell r="GC27">
            <v>6.6632532540382705E-3</v>
          </cell>
          <cell r="GD27">
            <v>-1.528438233425522E-3</v>
          </cell>
          <cell r="GE27">
            <v>2.4053955904563828E-3</v>
          </cell>
          <cell r="GF27">
            <v>5.9944821706343632E-3</v>
          </cell>
          <cell r="GG27">
            <v>-1.4503646817730642E-2</v>
          </cell>
          <cell r="GH27">
            <v>2.9884504437744708E-2</v>
          </cell>
          <cell r="GI27">
            <v>-3.3641710155906779E-2</v>
          </cell>
          <cell r="GJ27">
            <v>1.3033054369554264E-2</v>
          </cell>
          <cell r="GK27">
            <v>4.8701061752643771E-2</v>
          </cell>
          <cell r="GL27">
            <v>-1.9058896423078786E-2</v>
          </cell>
          <cell r="GM27">
            <v>4.2619710782834108E-3</v>
          </cell>
          <cell r="GN27">
            <v>3.8439945514988194E-2</v>
          </cell>
          <cell r="GO27">
            <v>1.8669460702327889E-2</v>
          </cell>
          <cell r="GP27">
            <v>-1.434483204771686E-2</v>
          </cell>
          <cell r="GQ27">
            <v>4.3246569436650395E-2</v>
          </cell>
          <cell r="GR27">
            <v>-2.9667027383317612E-2</v>
          </cell>
          <cell r="GS27">
            <v>-6.4545024432571818E-3</v>
          </cell>
          <cell r="GT27">
            <v>-5.9937362653779136E-3</v>
          </cell>
          <cell r="GU27">
            <v>-1.4686893211557916E-2</v>
          </cell>
          <cell r="GV27">
            <v>5.9401584880161007E-3</v>
          </cell>
          <cell r="GW27">
            <v>5.8466116033054849E-2</v>
          </cell>
          <cell r="GX27">
            <v>-1.6129137116255188E-2</v>
          </cell>
          <cell r="GY27">
            <v>1.9796387759701828E-2</v>
          </cell>
          <cell r="GZ27">
            <v>3.827729748469455E-3</v>
          </cell>
          <cell r="HA27">
            <v>4.0354238309202817E-2</v>
          </cell>
          <cell r="HB27">
            <v>-2.2543309247407328E-2</v>
          </cell>
          <cell r="HC27">
            <v>-2.3344059814591755E-3</v>
          </cell>
          <cell r="HD27">
            <v>1.8683463819454404E-2</v>
          </cell>
          <cell r="HE27">
            <v>-1.7461564852021105E-2</v>
          </cell>
          <cell r="HF27">
            <v>4.1844679940421514E-2</v>
          </cell>
          <cell r="HG27">
            <v>-5.4931174806290506E-2</v>
          </cell>
          <cell r="HH27">
            <v>4.974107864069266E-3</v>
          </cell>
          <cell r="HI27">
            <v>9.2089645180235546E-3</v>
          </cell>
          <cell r="HJ27">
            <v>-0.23049542768567988</v>
          </cell>
          <cell r="HK27">
            <v>-1.6046851652158578E-2</v>
          </cell>
          <cell r="HL27">
            <v>0.10089929453583579</v>
          </cell>
          <cell r="HM27" t="str">
            <v/>
          </cell>
          <cell r="HN27" t="str">
            <v/>
          </cell>
          <cell r="HO27" t="str">
            <v/>
          </cell>
        </row>
        <row r="28">
          <cell r="A28" t="str">
            <v>Raiffeisen OMF C</v>
          </cell>
          <cell r="ET28" t="e">
            <v>#DIV/0!</v>
          </cell>
          <cell r="EU28">
            <v>14.509565067087268</v>
          </cell>
          <cell r="EV28">
            <v>5.3498279636335848E-2</v>
          </cell>
          <cell r="EW28">
            <v>-1.9350808101360703E-3</v>
          </cell>
          <cell r="EX28">
            <v>0.13520551442163933</v>
          </cell>
          <cell r="EY28">
            <v>-6.4693069857534924E-2</v>
          </cell>
          <cell r="EZ28">
            <v>-8.0867808280329738E-3</v>
          </cell>
          <cell r="FA28">
            <v>6.4626622482067797E-2</v>
          </cell>
          <cell r="FB28">
            <v>1.9266882636794366E-2</v>
          </cell>
          <cell r="FC28">
            <v>3.2064657777161358E-3</v>
          </cell>
          <cell r="FD28">
            <v>2.6337610911770239E-3</v>
          </cell>
          <cell r="FE28">
            <v>7.19051866812917E-2</v>
          </cell>
          <cell r="FF28">
            <v>-3.1786413895633713E-2</v>
          </cell>
          <cell r="FG28">
            <v>4.0532533704305776E-2</v>
          </cell>
          <cell r="FH28">
            <v>7.6233257895373302E-2</v>
          </cell>
          <cell r="FI28">
            <v>-1.5773313468056861E-2</v>
          </cell>
          <cell r="FJ28">
            <v>9.6548685592820802E-2</v>
          </cell>
          <cell r="FK28">
            <v>2.6276112232028748E-2</v>
          </cell>
          <cell r="FL28">
            <v>-6.2045088896120371E-2</v>
          </cell>
          <cell r="FM28">
            <v>-2.9462899471822679E-2</v>
          </cell>
          <cell r="FN28">
            <v>4.3580630603931469E-2</v>
          </cell>
          <cell r="FO28">
            <v>-9.925531701728274E-3</v>
          </cell>
          <cell r="FP28">
            <v>1.8547852180570201E-2</v>
          </cell>
          <cell r="FQ28">
            <v>2.8394623073872527E-2</v>
          </cell>
          <cell r="FR28">
            <v>1.3391901409061102E-3</v>
          </cell>
          <cell r="FS28">
            <v>1.195314256434532E-2</v>
          </cell>
          <cell r="FT28">
            <v>3.9059249948961261E-2</v>
          </cell>
          <cell r="FU28">
            <v>2.8056549876740444E-3</v>
          </cell>
          <cell r="FV28">
            <v>0.11287889607326451</v>
          </cell>
          <cell r="FW28">
            <v>-1.8029260510182388E-2</v>
          </cell>
          <cell r="FX28">
            <v>-6.727447618921778E-2</v>
          </cell>
          <cell r="FY28">
            <v>6.2018365735837078E-2</v>
          </cell>
          <cell r="FZ28">
            <v>1.6288253110731121E-2</v>
          </cell>
          <cell r="GA28">
            <v>1.2766352445121587E-2</v>
          </cell>
          <cell r="GB28">
            <v>1.4503665453534209E-2</v>
          </cell>
          <cell r="GC28">
            <v>1.7248282172286133E-2</v>
          </cell>
          <cell r="GD28">
            <v>-1.3227483955121522E-2</v>
          </cell>
          <cell r="GE28">
            <v>6.0166747287169864E-2</v>
          </cell>
          <cell r="GF28">
            <v>-9.4100277591614434E-3</v>
          </cell>
          <cell r="GG28">
            <v>1.905587525299457E-2</v>
          </cell>
          <cell r="GH28">
            <v>0.10164015286501882</v>
          </cell>
          <cell r="GI28">
            <v>1.9610157830329156E-2</v>
          </cell>
          <cell r="GJ28">
            <v>-0.10338209770457907</v>
          </cell>
          <cell r="GK28">
            <v>3.5454047418169266E-2</v>
          </cell>
          <cell r="GL28">
            <v>3.0209817907708603E-2</v>
          </cell>
          <cell r="GM28">
            <v>-8.1750641860467432E-3</v>
          </cell>
          <cell r="GN28">
            <v>5.7653869492026777E-2</v>
          </cell>
          <cell r="GO28">
            <v>5.3192636979362273E-3</v>
          </cell>
          <cell r="GP28">
            <v>-9.8394083851439662E-3</v>
          </cell>
          <cell r="GQ28">
            <v>5.4850668691466486E-2</v>
          </cell>
          <cell r="GR28">
            <v>-1.2051416553434446E-2</v>
          </cell>
          <cell r="GS28">
            <v>1.3895223576319893E-2</v>
          </cell>
          <cell r="GT28">
            <v>2.4715404102666039E-2</v>
          </cell>
          <cell r="GU28">
            <v>3.842961567378067E-2</v>
          </cell>
          <cell r="GV28">
            <v>-5.0479572765503744E-2</v>
          </cell>
          <cell r="GW28">
            <v>1.8432661590301214E-2</v>
          </cell>
          <cell r="GX28">
            <v>4.3841760121363649E-3</v>
          </cell>
          <cell r="GY28">
            <v>1.2480912806279942E-2</v>
          </cell>
          <cell r="GZ28">
            <v>2.5870015382132738E-2</v>
          </cell>
          <cell r="HA28">
            <v>5.7957177691829731E-3</v>
          </cell>
          <cell r="HB28">
            <v>-1.7696194470100179E-2</v>
          </cell>
          <cell r="HC28">
            <v>4.630214379447084E-2</v>
          </cell>
          <cell r="HD28">
            <v>-3.7103166398267939E-2</v>
          </cell>
          <cell r="HE28">
            <v>1.6874535402048974E-2</v>
          </cell>
          <cell r="HF28">
            <v>9.5981886812782635E-2</v>
          </cell>
          <cell r="HG28">
            <v>9.2925198632625161E-3</v>
          </cell>
          <cell r="HH28">
            <v>4.4575683872184024E-2</v>
          </cell>
          <cell r="HI28">
            <v>-1.1921529708819545E-2</v>
          </cell>
          <cell r="HJ28">
            <v>-0.12789902048331769</v>
          </cell>
          <cell r="HK28">
            <v>-1.768481142116396E-2</v>
          </cell>
          <cell r="HL28">
            <v>6.1363336064613749E-2</v>
          </cell>
          <cell r="HM28" t="str">
            <v/>
          </cell>
          <cell r="HN28" t="str">
            <v/>
          </cell>
          <cell r="HO28" t="str">
            <v/>
          </cell>
        </row>
        <row r="29">
          <cell r="A29" t="str">
            <v>UKUPNO</v>
          </cell>
          <cell r="C29">
            <v>-0.28656464974428941</v>
          </cell>
          <cell r="D29">
            <v>-0.31586742522470962</v>
          </cell>
          <cell r="E29">
            <v>6.7050367808666661E-2</v>
          </cell>
          <cell r="F29">
            <v>-2.9068106701491615E-2</v>
          </cell>
          <cell r="G29">
            <v>0.42992981824162296</v>
          </cell>
          <cell r="H29">
            <v>0.12324460818790517</v>
          </cell>
          <cell r="I29">
            <v>-0.28318908195694886</v>
          </cell>
          <cell r="J29">
            <v>0.30297449258010534</v>
          </cell>
          <cell r="K29">
            <v>-0.26413674439248364</v>
          </cell>
          <cell r="L29">
            <v>6.8421538359173806E-2</v>
          </cell>
          <cell r="M29">
            <v>5.6183951175574898E-2</v>
          </cell>
          <cell r="N29">
            <v>-3.4375652952185989E-2</v>
          </cell>
          <cell r="O29">
            <v>9.9692738702755107E-2</v>
          </cell>
          <cell r="P29">
            <v>-9.7169936504584192E-2</v>
          </cell>
          <cell r="Q29">
            <v>0.17471697474053099</v>
          </cell>
          <cell r="R29">
            <v>-5.1424824789412819E-3</v>
          </cell>
          <cell r="S29">
            <v>-4.0534254720249824E-2</v>
          </cell>
          <cell r="T29">
            <v>-2.1812608941235538E-2</v>
          </cell>
          <cell r="U29">
            <v>4.1733854636312288E-2</v>
          </cell>
          <cell r="V29">
            <v>6.8314183758435038E-2</v>
          </cell>
          <cell r="W29">
            <v>-0.10951884521592084</v>
          </cell>
          <cell r="X29">
            <v>1.1179767409501436E-2</v>
          </cell>
          <cell r="Y29">
            <v>1.4737064702625815E-2</v>
          </cell>
          <cell r="Z29">
            <v>4.677234163600337E-3</v>
          </cell>
          <cell r="AA29">
            <v>7.460087247175988E-2</v>
          </cell>
          <cell r="AB29">
            <v>2.4595783458997732E-2</v>
          </cell>
          <cell r="AC29">
            <v>5.4507302096732602E-2</v>
          </cell>
          <cell r="AD29">
            <v>-7.1979705105386357E-2</v>
          </cell>
          <cell r="AE29">
            <v>5.0783980208402767E-2</v>
          </cell>
          <cell r="AF29">
            <v>-3.180088353514518E-2</v>
          </cell>
          <cell r="AG29">
            <v>1.8992122301492144E-2</v>
          </cell>
          <cell r="AH29">
            <v>9.1760174363328367E-2</v>
          </cell>
          <cell r="AI29">
            <v>-9.5150561019564775E-2</v>
          </cell>
          <cell r="AJ29">
            <v>-0.1514171604430333</v>
          </cell>
          <cell r="AK29">
            <v>0.31477134584869959</v>
          </cell>
          <cell r="AL29">
            <v>2.5222270640162268E-2</v>
          </cell>
          <cell r="AM29">
            <v>-4.6711230434283185E-2</v>
          </cell>
          <cell r="AN29">
            <v>4.754152756553541E-2</v>
          </cell>
          <cell r="AO29">
            <v>-3.6408967463313062E-2</v>
          </cell>
          <cell r="AP29">
            <v>3.9498740440306782E-2</v>
          </cell>
          <cell r="AQ29">
            <v>-2.7342116032336879E-2</v>
          </cell>
          <cell r="AR29">
            <v>3.190029670538197E-2</v>
          </cell>
          <cell r="AS29">
            <v>7.1669721707786349E-3</v>
          </cell>
          <cell r="AT29">
            <v>0.11148590064490949</v>
          </cell>
          <cell r="AU29">
            <v>-0.11645770905618698</v>
          </cell>
          <cell r="AV29">
            <v>2.7845642073484837E-2</v>
          </cell>
          <cell r="AW29">
            <v>2.1079525295250898E-2</v>
          </cell>
          <cell r="AX29">
            <v>-2.1431031361928737E-2</v>
          </cell>
          <cell r="AY29">
            <v>4.9163722569795024E-2</v>
          </cell>
          <cell r="AZ29">
            <v>1.4149153711033357E-2</v>
          </cell>
          <cell r="BA29">
            <v>3.0544255170945576E-2</v>
          </cell>
          <cell r="BB29">
            <v>-1.8926286691284679E-2</v>
          </cell>
          <cell r="BC29">
            <v>3.780189652661832E-2</v>
          </cell>
          <cell r="BD29">
            <v>-2.7946531506930817E-2</v>
          </cell>
          <cell r="BE29">
            <v>-1.4235977080764403E-4</v>
          </cell>
          <cell r="BF29">
            <v>9.7735001583521691E-2</v>
          </cell>
          <cell r="BG29">
            <v>-5.5344108662579765E-2</v>
          </cell>
          <cell r="BH29">
            <v>2.6739253286220859E-3</v>
          </cell>
          <cell r="BI29">
            <v>6.1475148126106261E-3</v>
          </cell>
          <cell r="BJ29">
            <v>7.0509061153230634E-2</v>
          </cell>
          <cell r="BK29">
            <v>2.4505144014270969E-2</v>
          </cell>
          <cell r="BL29">
            <v>-6.2536211908194209E-2</v>
          </cell>
          <cell r="BM29">
            <v>0.10375325561749853</v>
          </cell>
          <cell r="BN29">
            <v>-1.4529149333533215E-2</v>
          </cell>
          <cell r="BO29">
            <v>-6.6385898535402887E-2</v>
          </cell>
          <cell r="BP29">
            <v>8.2091565639010239E-2</v>
          </cell>
          <cell r="BQ29">
            <v>-3.6228944632999346E-2</v>
          </cell>
          <cell r="BR29">
            <v>9.6120595007277806E-2</v>
          </cell>
          <cell r="BS29">
            <v>-5.2435374522144793E-2</v>
          </cell>
          <cell r="BT29">
            <v>5.856574408589838E-3</v>
          </cell>
          <cell r="BU29">
            <v>-9.8539595010576197E-3</v>
          </cell>
          <cell r="BV29">
            <v>6.5629142528582735E-2</v>
          </cell>
          <cell r="BW29">
            <v>-3.0400182089764052E-2</v>
          </cell>
          <cell r="BX29">
            <v>3.5657404913681127E-2</v>
          </cell>
          <cell r="BY29">
            <v>7.182797868514483E-2</v>
          </cell>
          <cell r="BZ29">
            <v>-8.1104745918505236E-2</v>
          </cell>
          <cell r="CA29">
            <v>4.7383851064721053E-2</v>
          </cell>
          <cell r="CB29">
            <v>1.5374035059058728E-2</v>
          </cell>
          <cell r="CC29">
            <v>-5.4310167713582505E-2</v>
          </cell>
          <cell r="CD29">
            <v>0.18841927957001672</v>
          </cell>
          <cell r="CE29">
            <v>-0.15489454475850503</v>
          </cell>
          <cell r="CF29">
            <v>-1.7433700454297676E-2</v>
          </cell>
          <cell r="CG29">
            <v>7.6034790610935876E-2</v>
          </cell>
          <cell r="CH29">
            <v>-3.7410734338825191E-2</v>
          </cell>
          <cell r="CI29">
            <v>-1.9247986829653601E-2</v>
          </cell>
          <cell r="CJ29">
            <v>2.5057235909209514E-2</v>
          </cell>
          <cell r="CK29">
            <v>5.2505016702148792E-2</v>
          </cell>
          <cell r="CL29">
            <v>-8.3360160216007451E-2</v>
          </cell>
          <cell r="CM29">
            <v>4.131205354422289E-2</v>
          </cell>
          <cell r="CN29">
            <v>2.9464854194944427E-2</v>
          </cell>
          <cell r="CO29">
            <v>-6.3431773737370439E-2</v>
          </cell>
          <cell r="CP29">
            <v>0.11803036834668176</v>
          </cell>
          <cell r="CQ29">
            <v>-0.24084453948599605</v>
          </cell>
          <cell r="CR29">
            <v>0.17506922058844937</v>
          </cell>
          <cell r="CS29">
            <v>8.929257572673277E-2</v>
          </cell>
          <cell r="CT29">
            <v>-0.10073026600606934</v>
          </cell>
          <cell r="CU29">
            <v>9.6198306319554335E-3</v>
          </cell>
          <cell r="CV29">
            <v>2.3440923784175578E-2</v>
          </cell>
          <cell r="CW29">
            <v>3.9043454168492649E-2</v>
          </cell>
          <cell r="CX29">
            <v>1.8987768317953603E-3</v>
          </cell>
          <cell r="CY29">
            <v>1.2167344514986004E-2</v>
          </cell>
          <cell r="CZ29">
            <v>-2.316615373851913E-2</v>
          </cell>
          <cell r="DA29">
            <v>7.7185351249385459E-3</v>
          </cell>
          <cell r="DB29">
            <v>0.1294523741407862</v>
          </cell>
          <cell r="DC29">
            <v>-0.18863288709193493</v>
          </cell>
          <cell r="DD29">
            <v>2.118543474333718E-2</v>
          </cell>
          <cell r="DE29">
            <v>9.3884591996752531E-2</v>
          </cell>
          <cell r="DF29">
            <v>-2.6372087594127232E-2</v>
          </cell>
          <cell r="DG29">
            <v>2.6204803082745935E-3</v>
          </cell>
          <cell r="DH29">
            <v>-5.7395657637566901E-3</v>
          </cell>
          <cell r="DI29">
            <v>8.1937959593460952E-2</v>
          </cell>
          <cell r="DJ29">
            <v>-3.6959023311650026E-2</v>
          </cell>
          <cell r="DK29">
            <v>1.3808946708026791E-2</v>
          </cell>
          <cell r="DL29">
            <v>-5.1090975321183583E-2</v>
          </cell>
          <cell r="DM29">
            <v>0.12119120527287792</v>
          </cell>
          <cell r="DN29">
            <v>-2.6936958388322801E-2</v>
          </cell>
          <cell r="DO29">
            <v>-0.13095876196612644</v>
          </cell>
          <cell r="DP29">
            <v>5.9922787738616333E-2</v>
          </cell>
          <cell r="DQ29">
            <v>5.2404466450861956E-2</v>
          </cell>
          <cell r="DR29">
            <v>-1.373181851425364E-3</v>
          </cell>
          <cell r="DS29">
            <v>9.6548444206701334E-2</v>
          </cell>
          <cell r="DT29">
            <v>-0.10512357685045004</v>
          </cell>
          <cell r="DU29">
            <v>0.13951136614501192</v>
          </cell>
          <cell r="DV29">
            <v>-8.3489957829675221E-2</v>
          </cell>
          <cell r="DW29">
            <v>-2.7219374273994727E-2</v>
          </cell>
          <cell r="DX29">
            <v>6.0720747696563826E-2</v>
          </cell>
          <cell r="DY29">
            <v>-8.7770089341600646E-2</v>
          </cell>
          <cell r="DZ29">
            <v>5.7171676102191156E-2</v>
          </cell>
          <cell r="EA29">
            <v>-4.0507085620411089E-2</v>
          </cell>
          <cell r="EB29">
            <v>-7.5957011892692147E-3</v>
          </cell>
          <cell r="EC29">
            <v>2.5121293078469557E-2</v>
          </cell>
          <cell r="ED29">
            <v>1.719741259228999E-2</v>
          </cell>
          <cell r="EE29">
            <v>-1.9548320094939935E-2</v>
          </cell>
          <cell r="EF29">
            <v>-1.6320447807041377E-2</v>
          </cell>
          <cell r="EG29">
            <v>0.12924564516011403</v>
          </cell>
          <cell r="EH29">
            <v>-8.7983753927082922E-2</v>
          </cell>
          <cell r="EI29">
            <v>2.3837446763528749E-2</v>
          </cell>
          <cell r="EJ29">
            <v>0.10512773993927259</v>
          </cell>
          <cell r="EK29">
            <v>-8.5505324482026052E-2</v>
          </cell>
          <cell r="EL29">
            <v>7.6982777491757387E-2</v>
          </cell>
          <cell r="EM29">
            <v>-0.15409782211251083</v>
          </cell>
          <cell r="EN29">
            <v>7.2962742929778987E-2</v>
          </cell>
          <cell r="EO29">
            <v>-1.1931491470708856E-2</v>
          </cell>
          <cell r="EP29">
            <v>-5.7474866635108542E-2</v>
          </cell>
          <cell r="EQ29">
            <v>-3.2921734695440928E-2</v>
          </cell>
          <cell r="ER29">
            <v>5.9030394363714683E-2</v>
          </cell>
          <cell r="ES29">
            <v>0.15275188586073138</v>
          </cell>
          <cell r="ET29">
            <v>-0.13897015281215991</v>
          </cell>
          <cell r="EU29">
            <v>2.1920077613401881E-2</v>
          </cell>
          <cell r="EV29">
            <v>4.1803489386741909E-2</v>
          </cell>
          <cell r="EW29">
            <v>-3.3713313425418438E-2</v>
          </cell>
          <cell r="EX29">
            <v>0.12456011891323909</v>
          </cell>
          <cell r="EY29">
            <v>-7.6781311256457624E-2</v>
          </cell>
          <cell r="EZ29">
            <v>-7.9722888530774888E-2</v>
          </cell>
          <cell r="FA29">
            <v>0.11333713798590292</v>
          </cell>
          <cell r="FB29">
            <v>1.7984395414711175E-2</v>
          </cell>
          <cell r="FC29">
            <v>2.6565823590292147E-2</v>
          </cell>
          <cell r="FD29">
            <v>-3.9472965846547366E-2</v>
          </cell>
          <cell r="FE29">
            <v>3.0002679469437275E-2</v>
          </cell>
          <cell r="FF29">
            <v>-3.4909420544799646E-2</v>
          </cell>
          <cell r="FG29">
            <v>1.2575092444271197E-2</v>
          </cell>
          <cell r="FH29">
            <v>6.2540614444614772E-3</v>
          </cell>
          <cell r="FI29">
            <v>2.3700914999278968E-3</v>
          </cell>
          <cell r="FJ29">
            <v>3.3814956720144874E-2</v>
          </cell>
          <cell r="FK29">
            <v>-8.6361239059133621E-2</v>
          </cell>
          <cell r="FL29">
            <v>0.15194007062084802</v>
          </cell>
          <cell r="FM29">
            <v>-9.8546798652110246E-2</v>
          </cell>
          <cell r="FN29">
            <v>1.6749075773590416E-2</v>
          </cell>
          <cell r="FO29">
            <v>3.3105131753188299E-2</v>
          </cell>
          <cell r="FP29">
            <v>-2.8089497899361771E-2</v>
          </cell>
          <cell r="FQ29">
            <v>3.6606889830472555E-2</v>
          </cell>
          <cell r="FR29">
            <v>-2.788948807046987E-2</v>
          </cell>
          <cell r="FS29">
            <v>2.4552629452118779E-2</v>
          </cell>
          <cell r="FT29">
            <v>-1.6504779004077319E-3</v>
          </cell>
          <cell r="FU29">
            <v>-4.1394986242501153E-3</v>
          </cell>
          <cell r="FV29">
            <v>4.3608095521427082E-2</v>
          </cell>
          <cell r="FW29">
            <v>-5.6826172359949134E-2</v>
          </cell>
          <cell r="FX29">
            <v>-9.5898204597232306E-3</v>
          </cell>
          <cell r="FY29">
            <v>5.8286614094215317E-2</v>
          </cell>
          <cell r="FZ29">
            <v>9.6603749664230243E-3</v>
          </cell>
          <cell r="GA29">
            <v>1.9521477479006899E-2</v>
          </cell>
          <cell r="GB29">
            <v>5.9679116917490393E-3</v>
          </cell>
          <cell r="GC29">
            <v>6.6722185391938638E-3</v>
          </cell>
          <cell r="GD29">
            <v>-3.4795666866372921E-3</v>
          </cell>
          <cell r="GE29">
            <v>7.4999523355179232E-3</v>
          </cell>
          <cell r="GF29">
            <v>4.2696074866586109E-3</v>
          </cell>
          <cell r="GG29">
            <v>-1.3619279258884953E-2</v>
          </cell>
          <cell r="GH29">
            <v>3.3947944525983376E-2</v>
          </cell>
          <cell r="GI29">
            <v>-3.0312774550366295E-2</v>
          </cell>
          <cell r="GJ29">
            <v>5.5708911035798891E-3</v>
          </cell>
          <cell r="GK29">
            <v>4.9332335561392826E-2</v>
          </cell>
          <cell r="GL29">
            <v>-1.3970750499081031E-2</v>
          </cell>
          <cell r="GM29">
            <v>6.5433153156657653E-3</v>
          </cell>
          <cell r="GN29">
            <v>3.9106214801959194E-2</v>
          </cell>
          <cell r="GO29">
            <v>1.6753538390984257E-2</v>
          </cell>
          <cell r="GP29">
            <v>-1.6007617486116232E-2</v>
          </cell>
          <cell r="GQ29">
            <v>4.9679615450907155E-2</v>
          </cell>
          <cell r="GR29">
            <v>-3.5168786573702926E-2</v>
          </cell>
          <cell r="GS29">
            <v>-5.1345940785670896E-3</v>
          </cell>
          <cell r="GT29">
            <v>-5.7647410452366099E-4</v>
          </cell>
          <cell r="GU29">
            <v>-1.5948202495413843E-2</v>
          </cell>
          <cell r="GV29">
            <v>3.8198558624993328E-3</v>
          </cell>
          <cell r="GW29">
            <v>5.7836421376434632E-2</v>
          </cell>
          <cell r="GX29">
            <v>-1.3417529392297789E-2</v>
          </cell>
          <cell r="GY29">
            <v>2.6065682530456158E-2</v>
          </cell>
          <cell r="GZ29">
            <v>1.8049877825738747E-3</v>
          </cell>
          <cell r="HA29">
            <v>3.7253791488650823E-2</v>
          </cell>
          <cell r="HB29">
            <v>-2.112625984754446E-2</v>
          </cell>
          <cell r="HC29">
            <v>-1.2766557594490191E-4</v>
          </cell>
          <cell r="HD29">
            <v>2.0187000466510341E-2</v>
          </cell>
          <cell r="HE29">
            <v>-1.6938286483834331E-2</v>
          </cell>
          <cell r="HF29">
            <v>4.3462197261496582E-2</v>
          </cell>
          <cell r="HG29">
            <v>-4.726188444868018E-2</v>
          </cell>
          <cell r="HH29">
            <v>8.3576495763382219E-3</v>
          </cell>
          <cell r="HI29">
            <v>9.2866179410626692E-3</v>
          </cell>
          <cell r="HJ29">
            <v>-0.22124278765179584</v>
          </cell>
          <cell r="HK29">
            <v>-1.3277498938311649E-2</v>
          </cell>
          <cell r="HL29">
            <v>9.4480574235523918E-2</v>
          </cell>
          <cell r="HM29" t="str">
            <v/>
          </cell>
          <cell r="HN29" t="str">
            <v/>
          </cell>
          <cell r="HO29" t="str">
            <v/>
          </cell>
        </row>
        <row r="31">
          <cell r="A31" t="str">
            <v>ukupno</v>
          </cell>
        </row>
        <row r="32">
          <cell r="A32" t="str">
            <v>AZ OMF A</v>
          </cell>
          <cell r="ET32">
            <v>72036.02</v>
          </cell>
          <cell r="EU32">
            <v>1131065.3500000001</v>
          </cell>
          <cell r="EV32">
            <v>2245187.9400000004</v>
          </cell>
          <cell r="EW32">
            <v>3328075.37</v>
          </cell>
          <cell r="EX32">
            <v>4525424.28</v>
          </cell>
          <cell r="EY32">
            <v>5654193.7200000007</v>
          </cell>
          <cell r="EZ32">
            <v>6768551.6900000004</v>
          </cell>
          <cell r="FA32">
            <v>8017289.9000000004</v>
          </cell>
          <cell r="FB32">
            <v>9222426.540000001</v>
          </cell>
          <cell r="FC32">
            <v>10590741.020000001</v>
          </cell>
          <cell r="FD32">
            <v>11791862.110000001</v>
          </cell>
          <cell r="FE32">
            <v>12968694.510000002</v>
          </cell>
          <cell r="FF32">
            <v>14118746.000000002</v>
          </cell>
          <cell r="FG32">
            <v>15276539.920000002</v>
          </cell>
          <cell r="FH32">
            <v>16457109.810000002</v>
          </cell>
          <cell r="FI32">
            <v>17622681.210000001</v>
          </cell>
          <cell r="FJ32">
            <v>18873979.82</v>
          </cell>
          <cell r="FK32">
            <v>20030599.240000002</v>
          </cell>
          <cell r="FL32">
            <v>21339073.190000001</v>
          </cell>
          <cell r="FM32">
            <v>22653903.600000001</v>
          </cell>
          <cell r="FN32">
            <v>23922072.93</v>
          </cell>
          <cell r="FO32">
            <v>25344805.09</v>
          </cell>
          <cell r="FP32">
            <v>26584863.009999998</v>
          </cell>
          <cell r="FQ32">
            <v>27841795.689999998</v>
          </cell>
          <cell r="FR32">
            <v>29076023.689999998</v>
          </cell>
          <cell r="FS32">
            <v>30302301.719999999</v>
          </cell>
          <cell r="FT32">
            <v>31552686.459999997</v>
          </cell>
          <cell r="FU32">
            <v>32776051.479999997</v>
          </cell>
          <cell r="FV32">
            <v>34078106.169999994</v>
          </cell>
          <cell r="FW32">
            <v>35411065.809999995</v>
          </cell>
          <cell r="FX32">
            <v>36688055.159999996</v>
          </cell>
          <cell r="FY32">
            <v>38137686.359999999</v>
          </cell>
          <cell r="FZ32">
            <v>39720459.240000002</v>
          </cell>
          <cell r="GA32">
            <v>41211277.359999999</v>
          </cell>
          <cell r="GB32">
            <v>42538435.119999997</v>
          </cell>
          <cell r="GC32">
            <v>43909645.489999995</v>
          </cell>
          <cell r="GD32">
            <v>45240378.689999998</v>
          </cell>
          <cell r="GE32">
            <v>46581019.479999997</v>
          </cell>
          <cell r="GF32">
            <v>47977846.32</v>
          </cell>
          <cell r="GG32">
            <v>49296139.910000004</v>
          </cell>
          <cell r="GH32">
            <v>50726217.270000003</v>
          </cell>
          <cell r="GI32">
            <v>52081088.160000004</v>
          </cell>
          <cell r="GJ32">
            <v>53458258.090000004</v>
          </cell>
          <cell r="GK32">
            <v>54929446.32</v>
          </cell>
          <cell r="GL32">
            <v>56597812.359999999</v>
          </cell>
          <cell r="GM32">
            <v>58208021.479999997</v>
          </cell>
          <cell r="GN32">
            <v>59670554.629999995</v>
          </cell>
          <cell r="GO32">
            <v>61090132.719999999</v>
          </cell>
          <cell r="GP32">
            <v>62478933.780000001</v>
          </cell>
          <cell r="GQ32">
            <v>63868716.899999999</v>
          </cell>
          <cell r="GR32">
            <v>65318317.359999999</v>
          </cell>
          <cell r="GS32">
            <v>66752933.18</v>
          </cell>
          <cell r="GT32">
            <v>68409711.140000001</v>
          </cell>
          <cell r="GU32">
            <v>69865907.129999995</v>
          </cell>
          <cell r="GV32">
            <v>71320415.439999998</v>
          </cell>
          <cell r="GW32">
            <v>72867043.149999991</v>
          </cell>
          <cell r="GX32">
            <v>74608456.439999998</v>
          </cell>
          <cell r="GY32">
            <v>76285750.519999996</v>
          </cell>
          <cell r="GZ32">
            <v>77841473.849999994</v>
          </cell>
          <cell r="HA32">
            <v>79490807.069999993</v>
          </cell>
          <cell r="HB32">
            <v>81083824.339999989</v>
          </cell>
          <cell r="HC32">
            <v>82685796.839999989</v>
          </cell>
          <cell r="HD32">
            <v>84595833.889999986</v>
          </cell>
          <cell r="HE32">
            <v>86795060.12999998</v>
          </cell>
          <cell r="HF32">
            <v>89418139.469999984</v>
          </cell>
          <cell r="HG32">
            <v>92065812.909999982</v>
          </cell>
          <cell r="HH32">
            <v>94842644.959999979</v>
          </cell>
          <cell r="HI32">
            <v>97888420.269999981</v>
          </cell>
          <cell r="HJ32">
            <v>100419496.10999998</v>
          </cell>
          <cell r="HK32">
            <v>103051364.73999998</v>
          </cell>
          <cell r="HL32">
            <v>105740774.92999998</v>
          </cell>
          <cell r="HM32" t="str">
            <v/>
          </cell>
          <cell r="HN32" t="str">
            <v/>
          </cell>
          <cell r="HO32" t="str">
            <v/>
          </cell>
        </row>
        <row r="33">
          <cell r="A33" t="str">
            <v>AZ OMF B</v>
          </cell>
          <cell r="B33">
            <v>133519395.23999999</v>
          </cell>
          <cell r="C33">
            <v>230346824.41999999</v>
          </cell>
          <cell r="D33">
            <v>295686201.06999999</v>
          </cell>
          <cell r="E33">
            <v>364510612.72000003</v>
          </cell>
          <cell r="F33">
            <v>431485145.44000006</v>
          </cell>
          <cell r="G33">
            <v>528057149.79000008</v>
          </cell>
          <cell r="H33">
            <v>634611892.54000008</v>
          </cell>
          <cell r="I33">
            <v>711713903.9000001</v>
          </cell>
          <cell r="J33">
            <v>812224391.73000014</v>
          </cell>
          <cell r="K33">
            <v>887931627.13000011</v>
          </cell>
          <cell r="L33">
            <v>965314709.98000014</v>
          </cell>
          <cell r="M33">
            <v>1048873941.5800002</v>
          </cell>
          <cell r="N33">
            <v>1130097125.6200001</v>
          </cell>
          <cell r="O33">
            <v>1219123202.1100001</v>
          </cell>
          <cell r="P33">
            <v>1300096738.72</v>
          </cell>
          <cell r="Q33">
            <v>1393535077.51</v>
          </cell>
          <cell r="R33">
            <v>1485079105.79</v>
          </cell>
          <cell r="S33">
            <v>1573532273.4200001</v>
          </cell>
          <cell r="T33">
            <v>1660976859.04</v>
          </cell>
          <cell r="U33">
            <v>1752389635.1499999</v>
          </cell>
          <cell r="V33">
            <v>1849814849.4599998</v>
          </cell>
          <cell r="W33">
            <v>1936196896.5399997</v>
          </cell>
          <cell r="X33">
            <v>2024063796.1199996</v>
          </cell>
          <cell r="Y33">
            <v>2113794034.2499995</v>
          </cell>
          <cell r="Z33">
            <v>2204384043.3199997</v>
          </cell>
          <cell r="AA33">
            <v>2301730322.4299998</v>
          </cell>
          <cell r="AB33">
            <v>2400315951.3599997</v>
          </cell>
          <cell r="AC33">
            <v>2503871022.4299998</v>
          </cell>
          <cell r="AD33">
            <v>2600529398.1999998</v>
          </cell>
          <cell r="AE33">
            <v>2701723123.1399999</v>
          </cell>
          <cell r="AF33">
            <v>2799603583.9000001</v>
          </cell>
          <cell r="AG33">
            <v>2899299493.3099999</v>
          </cell>
          <cell r="AH33">
            <v>3008047350.6399999</v>
          </cell>
          <cell r="AI33">
            <v>3106510010.9200001</v>
          </cell>
          <cell r="AJ33">
            <v>3190940629.3000002</v>
          </cell>
          <cell r="AK33">
            <v>3301982288.1400003</v>
          </cell>
          <cell r="AL33">
            <v>3415027439.2000003</v>
          </cell>
          <cell r="AM33">
            <v>3521755615.2400002</v>
          </cell>
          <cell r="AN33">
            <v>3634873132.5600004</v>
          </cell>
          <cell r="AO33">
            <v>3743677736.3400006</v>
          </cell>
          <cell r="AP33">
            <v>3854269410.3400006</v>
          </cell>
          <cell r="AQ33">
            <v>3963006675.3400006</v>
          </cell>
          <cell r="AR33">
            <v>4075333266.7700005</v>
          </cell>
          <cell r="AS33">
            <v>4188028237.7700005</v>
          </cell>
          <cell r="AT33">
            <v>4314333426.4500008</v>
          </cell>
          <cell r="AU33">
            <v>4424886105.6100006</v>
          </cell>
          <cell r="AV33">
            <v>4538212606.0500002</v>
          </cell>
          <cell r="AW33">
            <v>4654720460.5299997</v>
          </cell>
          <cell r="AX33">
            <v>4769552268.9299994</v>
          </cell>
          <cell r="AY33">
            <v>4887758724.3499994</v>
          </cell>
          <cell r="AZ33">
            <v>5007470553.2799997</v>
          </cell>
          <cell r="BA33">
            <v>5130706167.79</v>
          </cell>
          <cell r="BB33">
            <v>5250644236.0500002</v>
          </cell>
          <cell r="BC33">
            <v>5375482799</v>
          </cell>
          <cell r="BD33">
            <v>5496443983.0600004</v>
          </cell>
          <cell r="BE33">
            <v>5617591497.4100008</v>
          </cell>
          <cell r="BF33">
            <v>5750362820.0800009</v>
          </cell>
          <cell r="BG33">
            <v>5874409347.2400007</v>
          </cell>
          <cell r="BH33">
            <v>5998866406.2300005</v>
          </cell>
          <cell r="BI33">
            <v>6124793479.8000002</v>
          </cell>
          <cell r="BJ33">
            <v>6260943685.3100004</v>
          </cell>
          <cell r="BK33">
            <v>6396474971.6300001</v>
          </cell>
          <cell r="BL33">
            <v>6524441861.6800003</v>
          </cell>
          <cell r="BM33">
            <v>6664394866.2200003</v>
          </cell>
          <cell r="BN33">
            <v>6800421349.6300001</v>
          </cell>
          <cell r="BO33">
            <v>6928018518.5900002</v>
          </cell>
          <cell r="BP33">
            <v>7065464944.25</v>
          </cell>
          <cell r="BQ33">
            <v>7197761049.1700001</v>
          </cell>
          <cell r="BR33">
            <v>7342361371.8800001</v>
          </cell>
          <cell r="BS33">
            <v>7479265494.5799999</v>
          </cell>
          <cell r="BT33">
            <v>7615966668.4200001</v>
          </cell>
          <cell r="BU33">
            <v>7752565173.3100004</v>
          </cell>
          <cell r="BV33">
            <v>7898054852.1000004</v>
          </cell>
          <cell r="BW33">
            <v>8038110002.8000002</v>
          </cell>
          <cell r="BX33">
            <v>8182678217.8900003</v>
          </cell>
          <cell r="BY33">
            <v>8336580849.46</v>
          </cell>
          <cell r="BZ33">
            <v>8477364202.1400003</v>
          </cell>
          <cell r="CA33">
            <v>8624718558.0799999</v>
          </cell>
          <cell r="CB33">
            <v>8774532900.6200008</v>
          </cell>
          <cell r="CC33">
            <v>8916764840.4300003</v>
          </cell>
          <cell r="CD33">
            <v>9085232762.9799995</v>
          </cell>
          <cell r="CE33">
            <v>9229422994.8199997</v>
          </cell>
          <cell r="CF33">
            <v>9371344276.1700001</v>
          </cell>
          <cell r="CG33">
            <v>9523599418.710001</v>
          </cell>
          <cell r="CH33">
            <v>9669833727.710001</v>
          </cell>
          <cell r="CI33">
            <v>9815673968.7900009</v>
          </cell>
          <cell r="CJ33">
            <v>9963489348.9300003</v>
          </cell>
          <cell r="CK33">
            <v>10118144542.790001</v>
          </cell>
          <cell r="CL33">
            <v>10259202792.330002</v>
          </cell>
          <cell r="CM33">
            <v>10406452559.490002</v>
          </cell>
          <cell r="CN33">
            <v>10557663582.910002</v>
          </cell>
          <cell r="CO33">
            <v>10699670228.430002</v>
          </cell>
          <cell r="CP33">
            <v>10858682253.990002</v>
          </cell>
          <cell r="CQ33">
            <v>10980423663.110003</v>
          </cell>
          <cell r="CR33">
            <v>11122021968.680002</v>
          </cell>
          <cell r="CS33">
            <v>11277240058.440002</v>
          </cell>
          <cell r="CT33">
            <v>11418597272.470003</v>
          </cell>
          <cell r="CU33">
            <v>11559894236.510004</v>
          </cell>
          <cell r="CV33">
            <v>11704194844.830004</v>
          </cell>
          <cell r="CW33">
            <v>11852898269.670004</v>
          </cell>
          <cell r="CX33">
            <v>12001298222.720003</v>
          </cell>
          <cell r="CY33">
            <v>12151652169.120003</v>
          </cell>
          <cell r="CZ33">
            <v>12298737300.870003</v>
          </cell>
          <cell r="DA33">
            <v>12447269042.580002</v>
          </cell>
          <cell r="DB33">
            <v>12615152354.460001</v>
          </cell>
          <cell r="DC33">
            <v>12751891392.780001</v>
          </cell>
          <cell r="DD33">
            <v>12891324643.110001</v>
          </cell>
          <cell r="DE33">
            <v>13043645520.370001</v>
          </cell>
          <cell r="DF33">
            <v>13192326189.370001</v>
          </cell>
          <cell r="DG33">
            <v>13341403125.76</v>
          </cell>
          <cell r="DH33">
            <v>13490066295.67</v>
          </cell>
          <cell r="DI33">
            <v>13648906999.639999</v>
          </cell>
          <cell r="DJ33">
            <v>13802246349.289999</v>
          </cell>
          <cell r="DK33">
            <v>13956810688.049999</v>
          </cell>
          <cell r="DL33">
            <v>14104452202.359999</v>
          </cell>
          <cell r="DM33">
            <v>14269248178.609999</v>
          </cell>
          <cell r="DN33">
            <v>14430329783.849998</v>
          </cell>
          <cell r="DO33">
            <v>14571446805.549999</v>
          </cell>
          <cell r="DP33">
            <v>14719518151.48</v>
          </cell>
          <cell r="DQ33">
            <v>14876312001.18</v>
          </cell>
          <cell r="DR33">
            <v>15032962904.15</v>
          </cell>
          <cell r="DS33">
            <v>15204601556.93</v>
          </cell>
          <cell r="DT33">
            <v>15358565448.99</v>
          </cell>
          <cell r="DU33">
            <v>15532250906.789999</v>
          </cell>
          <cell r="DV33">
            <v>15690896769.929998</v>
          </cell>
          <cell r="DW33">
            <v>15846363558.749998</v>
          </cell>
          <cell r="DX33">
            <v>16010433057.739998</v>
          </cell>
          <cell r="DY33">
            <v>16160283873.559998</v>
          </cell>
          <cell r="DZ33">
            <v>16318872347.609997</v>
          </cell>
          <cell r="EA33">
            <v>16473106393.139997</v>
          </cell>
          <cell r="EB33">
            <v>16623653544.019997</v>
          </cell>
          <cell r="EC33">
            <v>16780203974.359997</v>
          </cell>
          <cell r="ED33">
            <v>16940383555.779997</v>
          </cell>
          <cell r="EE33">
            <v>17095358100.869997</v>
          </cell>
          <cell r="EF33">
            <v>17249728441.699997</v>
          </cell>
          <cell r="EG33">
            <v>17420417697.869995</v>
          </cell>
          <cell r="EH33">
            <v>17576256853.219994</v>
          </cell>
          <cell r="EI33">
            <v>17734865041.999992</v>
          </cell>
          <cell r="EJ33">
            <v>17911462940.289993</v>
          </cell>
          <cell r="EK33">
            <v>18072626425.529995</v>
          </cell>
          <cell r="EL33">
            <v>18247266698.259995</v>
          </cell>
          <cell r="EM33">
            <v>18395449970.489994</v>
          </cell>
          <cell r="EN33">
            <v>18554026116.599995</v>
          </cell>
          <cell r="EO33">
            <v>18713319026.589996</v>
          </cell>
          <cell r="EP33">
            <v>18862656713.509995</v>
          </cell>
          <cell r="EQ33">
            <v>19007108687.659996</v>
          </cell>
          <cell r="ER33">
            <v>19159518167.689995</v>
          </cell>
          <cell r="ES33">
            <v>19333522391.369995</v>
          </cell>
          <cell r="ET33">
            <v>19484056519.429996</v>
          </cell>
          <cell r="EU33">
            <v>19633999864.489998</v>
          </cell>
          <cell r="EV33">
            <v>19789950170.109997</v>
          </cell>
          <cell r="EW33">
            <v>19940409323.279995</v>
          </cell>
          <cell r="EX33">
            <v>20109544151.899994</v>
          </cell>
          <cell r="EY33">
            <v>20265353516.479996</v>
          </cell>
          <cell r="EZ33">
            <v>20409775183.689995</v>
          </cell>
          <cell r="FA33">
            <v>20570801886.839996</v>
          </cell>
          <cell r="FB33">
            <v>20734263603.439995</v>
          </cell>
          <cell r="FC33">
            <v>20901417094.989994</v>
          </cell>
          <cell r="FD33">
            <v>21060836461.749992</v>
          </cell>
          <cell r="FE33">
            <v>21224977037.629993</v>
          </cell>
          <cell r="FF33">
            <v>21383370137.739994</v>
          </cell>
          <cell r="FG33">
            <v>21543284684.349995</v>
          </cell>
          <cell r="FH33">
            <v>21704208409.879993</v>
          </cell>
          <cell r="FI33">
            <v>21865123298.009995</v>
          </cell>
          <cell r="FJ33">
            <v>22031749707.469994</v>
          </cell>
          <cell r="FK33">
            <v>22184053905.869995</v>
          </cell>
          <cell r="FL33">
            <v>22358879634.589996</v>
          </cell>
          <cell r="FM33">
            <v>22518201615.479996</v>
          </cell>
          <cell r="FN33">
            <v>22679387533.169994</v>
          </cell>
          <cell r="FO33">
            <v>22845101937.899994</v>
          </cell>
          <cell r="FP33">
            <v>23005708364.839993</v>
          </cell>
          <cell r="FQ33">
            <v>23171689036.189991</v>
          </cell>
          <cell r="FR33">
            <v>23332620429.339993</v>
          </cell>
          <cell r="FS33">
            <v>23497476944.429993</v>
          </cell>
          <cell r="FT33">
            <v>23661985233.819992</v>
          </cell>
          <cell r="FU33">
            <v>23825542855.439991</v>
          </cell>
          <cell r="FV33">
            <v>23996665643.32999</v>
          </cell>
          <cell r="FW33">
            <v>24157499609.14999</v>
          </cell>
          <cell r="FX33">
            <v>24316556745.64999</v>
          </cell>
          <cell r="FY33">
            <v>24486732653.12999</v>
          </cell>
          <cell r="FZ33">
            <v>24656868899.259991</v>
          </cell>
          <cell r="GA33">
            <v>24830241446.599991</v>
          </cell>
          <cell r="GB33">
            <v>25004079380.619991</v>
          </cell>
          <cell r="GC33">
            <v>25178424431.12999</v>
          </cell>
          <cell r="GD33">
            <v>25351472350.599991</v>
          </cell>
          <cell r="GE33">
            <v>25525417697.82999</v>
          </cell>
          <cell r="GF33">
            <v>25700335795.669991</v>
          </cell>
          <cell r="GG33">
            <v>25872920412.39999</v>
          </cell>
          <cell r="GH33">
            <v>26051510327.429989</v>
          </cell>
          <cell r="GI33">
            <v>26223872534.199989</v>
          </cell>
          <cell r="GJ33">
            <v>26397284194.189991</v>
          </cell>
          <cell r="GK33">
            <v>26579886322.96999</v>
          </cell>
          <cell r="GL33">
            <v>26759996004.229988</v>
          </cell>
          <cell r="GM33">
            <v>26940548661.099987</v>
          </cell>
          <cell r="GN33">
            <v>27126527591.839989</v>
          </cell>
          <cell r="GO33">
            <v>27316701852.659988</v>
          </cell>
          <cell r="GP33">
            <v>27502130422.669987</v>
          </cell>
          <cell r="GQ33">
            <v>27694755346.059986</v>
          </cell>
          <cell r="GR33">
            <v>27881834571.459988</v>
          </cell>
          <cell r="GS33">
            <v>28068191222.759987</v>
          </cell>
          <cell r="GT33">
            <v>28255041491.409988</v>
          </cell>
          <cell r="GU33">
            <v>28437676190.519989</v>
          </cell>
          <cell r="GV33">
            <v>28621451920.659988</v>
          </cell>
          <cell r="GW33">
            <v>28817086206.069988</v>
          </cell>
          <cell r="GX33">
            <v>29009122854.189987</v>
          </cell>
          <cell r="GY33">
            <v>29205833610.069988</v>
          </cell>
          <cell r="GZ33">
            <v>29401634973.799988</v>
          </cell>
          <cell r="HA33">
            <v>29604179487.989986</v>
          </cell>
          <cell r="HB33">
            <v>29801860105.999985</v>
          </cell>
          <cell r="HC33">
            <v>29999396212.729984</v>
          </cell>
          <cell r="HD33">
            <v>30200630969.879986</v>
          </cell>
          <cell r="HE33">
            <v>30398310561.129986</v>
          </cell>
          <cell r="HF33">
            <v>30603855071.029987</v>
          </cell>
          <cell r="HG33">
            <v>30799827314.389988</v>
          </cell>
          <cell r="HH33">
            <v>30997127046.239986</v>
          </cell>
          <cell r="HI33">
            <v>31196099522.989986</v>
          </cell>
          <cell r="HJ33">
            <v>31351048639.409985</v>
          </cell>
          <cell r="HK33">
            <v>31503847689.299984</v>
          </cell>
          <cell r="HL33">
            <v>31669584657.129986</v>
          </cell>
          <cell r="HM33" t="str">
            <v/>
          </cell>
          <cell r="HN33" t="str">
            <v/>
          </cell>
          <cell r="HO33" t="str">
            <v/>
          </cell>
        </row>
        <row r="34">
          <cell r="A34" t="str">
            <v>AZ OMF C</v>
          </cell>
          <cell r="ET34">
            <v>191847.32</v>
          </cell>
          <cell r="EU34">
            <v>2813132.59</v>
          </cell>
          <cell r="EV34">
            <v>5554165.3100000005</v>
          </cell>
          <cell r="EW34">
            <v>8347593.4900000002</v>
          </cell>
          <cell r="EX34">
            <v>11485545.76</v>
          </cell>
          <cell r="EY34">
            <v>14637845.879999999</v>
          </cell>
          <cell r="EZ34">
            <v>17617921.41</v>
          </cell>
          <cell r="FA34">
            <v>20786842.129999999</v>
          </cell>
          <cell r="FB34">
            <v>24091754.09</v>
          </cell>
          <cell r="FC34">
            <v>27379696.960000001</v>
          </cell>
          <cell r="FD34">
            <v>30619989.75</v>
          </cell>
          <cell r="FE34">
            <v>34028026.270000003</v>
          </cell>
          <cell r="FF34">
            <v>37493314.5</v>
          </cell>
          <cell r="FG34">
            <v>40918155.649999999</v>
          </cell>
          <cell r="FH34">
            <v>44497720.810000002</v>
          </cell>
          <cell r="FI34">
            <v>48145859.330000006</v>
          </cell>
          <cell r="FJ34">
            <v>52308186.760000005</v>
          </cell>
          <cell r="FK34">
            <v>56378295.850000009</v>
          </cell>
          <cell r="FL34">
            <v>60363846.620000012</v>
          </cell>
          <cell r="FM34">
            <v>64247251.430000015</v>
          </cell>
          <cell r="FN34">
            <v>68501188.580000013</v>
          </cell>
          <cell r="FO34">
            <v>72569318.090000018</v>
          </cell>
          <cell r="FP34">
            <v>76516155.970000014</v>
          </cell>
          <cell r="FQ34">
            <v>80731270.360000014</v>
          </cell>
          <cell r="FR34">
            <v>84830144.050000012</v>
          </cell>
          <cell r="FS34">
            <v>89160609.600000009</v>
          </cell>
          <cell r="FT34">
            <v>93536666.430000007</v>
          </cell>
          <cell r="FU34">
            <v>97972841.440000013</v>
          </cell>
          <cell r="FV34">
            <v>102889689.34000002</v>
          </cell>
          <cell r="FW34">
            <v>107736061.37000002</v>
          </cell>
          <cell r="FX34">
            <v>112300695.90000002</v>
          </cell>
          <cell r="FY34">
            <v>117219493.81000002</v>
          </cell>
          <cell r="FZ34">
            <v>122307068.91000001</v>
          </cell>
          <cell r="GA34">
            <v>127363278.05000001</v>
          </cell>
          <cell r="GB34">
            <v>132569395.95000002</v>
          </cell>
          <cell r="GC34">
            <v>137860038.87</v>
          </cell>
          <cell r="GD34">
            <v>142916108.84999999</v>
          </cell>
          <cell r="GE34">
            <v>148238336.15000001</v>
          </cell>
          <cell r="GF34">
            <v>153541543.74000001</v>
          </cell>
          <cell r="GG34">
            <v>158978771.88</v>
          </cell>
          <cell r="GH34">
            <v>164860446.24000001</v>
          </cell>
          <cell r="GI34">
            <v>171008429.69</v>
          </cell>
          <cell r="GJ34">
            <v>176653916.63999999</v>
          </cell>
          <cell r="GK34">
            <v>182386892.69</v>
          </cell>
          <cell r="GL34">
            <v>188393128.06</v>
          </cell>
          <cell r="GM34">
            <v>194399915.75</v>
          </cell>
          <cell r="GN34">
            <v>200672292.50999999</v>
          </cell>
          <cell r="GO34">
            <v>206991104.35999998</v>
          </cell>
          <cell r="GP34">
            <v>213134803.72</v>
          </cell>
          <cell r="GQ34">
            <v>219586406.44</v>
          </cell>
          <cell r="GR34">
            <v>225963306.90000001</v>
          </cell>
          <cell r="GS34">
            <v>232495468.18000001</v>
          </cell>
          <cell r="GT34">
            <v>239394029.61000001</v>
          </cell>
          <cell r="GU34">
            <v>246369671.49000001</v>
          </cell>
          <cell r="GV34">
            <v>253071708.85000002</v>
          </cell>
          <cell r="GW34">
            <v>259945033.96000004</v>
          </cell>
          <cell r="GX34">
            <v>266995234.16000003</v>
          </cell>
          <cell r="GY34">
            <v>274712707.73000002</v>
          </cell>
          <cell r="GZ34">
            <v>281926400.34000003</v>
          </cell>
          <cell r="HA34">
            <v>289095205.15000004</v>
          </cell>
          <cell r="HB34">
            <v>296151271.24000001</v>
          </cell>
          <cell r="HC34">
            <v>303148221.78000003</v>
          </cell>
          <cell r="HD34">
            <v>310363512.85000002</v>
          </cell>
          <cell r="HE34">
            <v>317629768.59000003</v>
          </cell>
          <cell r="HF34">
            <v>325428520.56000006</v>
          </cell>
          <cell r="HG34">
            <v>333301704.96000004</v>
          </cell>
          <cell r="HH34">
            <v>341452753.00000006</v>
          </cell>
          <cell r="HI34">
            <v>349778293.77000004</v>
          </cell>
          <cell r="HJ34">
            <v>357211480.47000003</v>
          </cell>
          <cell r="HK34">
            <v>364490478.58000004</v>
          </cell>
          <cell r="HL34">
            <v>372254605.47000003</v>
          </cell>
          <cell r="HM34" t="str">
            <v/>
          </cell>
          <cell r="HN34" t="str">
            <v/>
          </cell>
          <cell r="HO34" t="str">
            <v/>
          </cell>
        </row>
        <row r="35">
          <cell r="A35" t="str">
            <v>Erste Plavi OMF A</v>
          </cell>
          <cell r="ET35">
            <v>19433.64</v>
          </cell>
          <cell r="EU35">
            <v>349234.11</v>
          </cell>
          <cell r="EV35">
            <v>704096.73</v>
          </cell>
          <cell r="EW35">
            <v>1042329.48</v>
          </cell>
          <cell r="EX35">
            <v>1435930.03</v>
          </cell>
          <cell r="EY35">
            <v>1798274.32</v>
          </cell>
          <cell r="EZ35">
            <v>2140558.54</v>
          </cell>
          <cell r="FA35">
            <v>2546145.71</v>
          </cell>
          <cell r="FB35">
            <v>3002015.83</v>
          </cell>
          <cell r="FC35">
            <v>3480538.02</v>
          </cell>
          <cell r="FD35">
            <v>3827173.31</v>
          </cell>
          <cell r="FE35">
            <v>4196315.79</v>
          </cell>
          <cell r="FF35">
            <v>4554019.21</v>
          </cell>
          <cell r="FG35">
            <v>4913457.24</v>
          </cell>
          <cell r="FH35">
            <v>5277552.17</v>
          </cell>
          <cell r="FI35">
            <v>5639555.1500000004</v>
          </cell>
          <cell r="FJ35">
            <v>6033477.7400000002</v>
          </cell>
          <cell r="FK35">
            <v>6389628.1800000006</v>
          </cell>
          <cell r="FL35">
            <v>6794699.5900000008</v>
          </cell>
          <cell r="FM35">
            <v>7199034.4000000004</v>
          </cell>
          <cell r="FN35">
            <v>7614673.1300000008</v>
          </cell>
          <cell r="FO35">
            <v>8092360.830000001</v>
          </cell>
          <cell r="FP35">
            <v>8475858.0300000012</v>
          </cell>
          <cell r="FQ35">
            <v>8859936.8100000005</v>
          </cell>
          <cell r="FR35">
            <v>9254167.4000000004</v>
          </cell>
          <cell r="FS35">
            <v>9643907.9299999997</v>
          </cell>
          <cell r="FT35">
            <v>10042811.619999999</v>
          </cell>
          <cell r="FU35">
            <v>10421743.59</v>
          </cell>
          <cell r="FV35">
            <v>10827421.43</v>
          </cell>
          <cell r="FW35">
            <v>11208250.77</v>
          </cell>
          <cell r="FX35">
            <v>11583019.23</v>
          </cell>
          <cell r="FY35">
            <v>12034838.950000001</v>
          </cell>
          <cell r="FZ35">
            <v>12537202.040000001</v>
          </cell>
          <cell r="GA35">
            <v>12996731.15</v>
          </cell>
          <cell r="GB35">
            <v>13420495.870000001</v>
          </cell>
          <cell r="GC35">
            <v>13835816.280000001</v>
          </cell>
          <cell r="GD35">
            <v>14243362.550000001</v>
          </cell>
          <cell r="GE35">
            <v>14652537.810000001</v>
          </cell>
          <cell r="GF35">
            <v>15087659.84</v>
          </cell>
          <cell r="GG35">
            <v>15510820.060000001</v>
          </cell>
          <cell r="GH35">
            <v>15947358.57</v>
          </cell>
          <cell r="GI35">
            <v>16395021.83</v>
          </cell>
          <cell r="GJ35">
            <v>16827455.579999998</v>
          </cell>
          <cell r="GK35">
            <v>17333892.849999998</v>
          </cell>
          <cell r="GL35">
            <v>17917109.209999997</v>
          </cell>
          <cell r="GM35">
            <v>18390560.499999996</v>
          </cell>
          <cell r="GN35">
            <v>18862333.809999995</v>
          </cell>
          <cell r="GO35">
            <v>19347413.789999995</v>
          </cell>
          <cell r="GP35">
            <v>19820745.589999996</v>
          </cell>
          <cell r="GQ35">
            <v>20278809.039999995</v>
          </cell>
          <cell r="GR35">
            <v>20758225.449999996</v>
          </cell>
          <cell r="GS35">
            <v>21233268.959999997</v>
          </cell>
          <cell r="GT35">
            <v>21955180.159999996</v>
          </cell>
          <cell r="GU35">
            <v>22429746.279999997</v>
          </cell>
          <cell r="GV35">
            <v>22907164.059999999</v>
          </cell>
          <cell r="GW35">
            <v>23460911.469999999</v>
          </cell>
          <cell r="GX35">
            <v>24098753.059999999</v>
          </cell>
          <cell r="GY35">
            <v>24661947.619999997</v>
          </cell>
          <cell r="GZ35">
            <v>25194650.639999997</v>
          </cell>
          <cell r="HA35">
            <v>25767234.729999997</v>
          </cell>
          <cell r="HB35">
            <v>26315344.869999997</v>
          </cell>
          <cell r="HC35">
            <v>26878275.679999996</v>
          </cell>
          <cell r="HD35">
            <v>28111504.679999996</v>
          </cell>
          <cell r="HE35">
            <v>29877218.599999994</v>
          </cell>
          <cell r="HF35">
            <v>32314845.619999994</v>
          </cell>
          <cell r="HG35">
            <v>34996031.229999997</v>
          </cell>
          <cell r="HH35">
            <v>37671807.089999996</v>
          </cell>
          <cell r="HI35">
            <v>40574604.849999994</v>
          </cell>
          <cell r="HJ35">
            <v>42955855.75999999</v>
          </cell>
          <cell r="HK35">
            <v>45299619.229999989</v>
          </cell>
          <cell r="HL35">
            <v>47818917.919999987</v>
          </cell>
          <cell r="HM35" t="str">
            <v/>
          </cell>
          <cell r="HN35" t="str">
            <v/>
          </cell>
          <cell r="HO35" t="str">
            <v/>
          </cell>
        </row>
        <row r="36">
          <cell r="A36" t="str">
            <v>Erste Plavi OMF B</v>
          </cell>
          <cell r="B36">
            <v>32182005.280000001</v>
          </cell>
          <cell r="C36">
            <v>55066086.659999996</v>
          </cell>
          <cell r="D36">
            <v>70572313.209999993</v>
          </cell>
          <cell r="E36">
            <v>87239316.559999987</v>
          </cell>
          <cell r="F36">
            <v>103464837.35999998</v>
          </cell>
          <cell r="G36">
            <v>126795825.32999998</v>
          </cell>
          <cell r="H36">
            <v>152682740.10999998</v>
          </cell>
          <cell r="I36">
            <v>170987670.04999998</v>
          </cell>
          <cell r="J36">
            <v>195054475.33999997</v>
          </cell>
          <cell r="K36">
            <v>212180794.71999997</v>
          </cell>
          <cell r="L36">
            <v>230625180.21999997</v>
          </cell>
          <cell r="M36">
            <v>250125722.36999997</v>
          </cell>
          <cell r="N36">
            <v>268759726.33999997</v>
          </cell>
          <cell r="O36">
            <v>289869400.23999995</v>
          </cell>
          <cell r="P36">
            <v>308613040.98999995</v>
          </cell>
          <cell r="Q36">
            <v>330695869.00999993</v>
          </cell>
          <cell r="R36">
            <v>352665380.96999991</v>
          </cell>
          <cell r="S36">
            <v>373854846.79999989</v>
          </cell>
          <cell r="T36">
            <v>394310081.14999992</v>
          </cell>
          <cell r="U36">
            <v>415640204.9799999</v>
          </cell>
          <cell r="V36">
            <v>438706778.6099999</v>
          </cell>
          <cell r="W36">
            <v>458798776.90999991</v>
          </cell>
          <cell r="X36">
            <v>478858503.39999992</v>
          </cell>
          <cell r="Y36">
            <v>499188728.05999994</v>
          </cell>
          <cell r="Z36">
            <v>519622879.72999996</v>
          </cell>
          <cell r="AA36">
            <v>541568521.70999992</v>
          </cell>
          <cell r="AB36">
            <v>564460127.92999995</v>
          </cell>
          <cell r="AC36">
            <v>588513439.40999997</v>
          </cell>
          <cell r="AD36">
            <v>610826593.30999994</v>
          </cell>
          <cell r="AE36">
            <v>634174470.07999992</v>
          </cell>
          <cell r="AF36">
            <v>656758269.30999994</v>
          </cell>
          <cell r="AG36">
            <v>679824923.77999997</v>
          </cell>
          <cell r="AH36">
            <v>705538891.88999999</v>
          </cell>
          <cell r="AI36">
            <v>728311678.06999993</v>
          </cell>
          <cell r="AJ36">
            <v>747571034.76999998</v>
          </cell>
          <cell r="AK36">
            <v>772770510.17999995</v>
          </cell>
          <cell r="AL36">
            <v>798752838.73999989</v>
          </cell>
          <cell r="AM36">
            <v>824594903.68999994</v>
          </cell>
          <cell r="AN36">
            <v>850838960.03999996</v>
          </cell>
          <cell r="AO36">
            <v>876813824.62</v>
          </cell>
          <cell r="AP36">
            <v>903418347.62</v>
          </cell>
          <cell r="AQ36">
            <v>929222080.62</v>
          </cell>
          <cell r="AR36">
            <v>956113205.65999997</v>
          </cell>
          <cell r="AS36">
            <v>982935049.65999997</v>
          </cell>
          <cell r="AT36">
            <v>1013213438.38</v>
          </cell>
          <cell r="AU36">
            <v>1040314955.53</v>
          </cell>
          <cell r="AV36">
            <v>1067972250.15</v>
          </cell>
          <cell r="AW36">
            <v>1096034376.4200001</v>
          </cell>
          <cell r="AX36">
            <v>1123452240.02</v>
          </cell>
          <cell r="AY36">
            <v>1153249430.1700001</v>
          </cell>
          <cell r="AZ36">
            <v>1183371378</v>
          </cell>
          <cell r="BA36">
            <v>1214673157.22</v>
          </cell>
          <cell r="BB36">
            <v>1245513961.55</v>
          </cell>
          <cell r="BC36">
            <v>1277549274.51</v>
          </cell>
          <cell r="BD36">
            <v>1309098388.98</v>
          </cell>
          <cell r="BE36">
            <v>1340679445.1900001</v>
          </cell>
          <cell r="BF36">
            <v>1375628576.26</v>
          </cell>
          <cell r="BG36">
            <v>1409066041.51</v>
          </cell>
          <cell r="BH36">
            <v>1442668590.6500001</v>
          </cell>
          <cell r="BI36">
            <v>1476720235.5</v>
          </cell>
          <cell r="BJ36">
            <v>1513734032.3800001</v>
          </cell>
          <cell r="BK36">
            <v>1552930368.7600002</v>
          </cell>
          <cell r="BL36">
            <v>1589947857.7100003</v>
          </cell>
          <cell r="BM36">
            <v>1631776551.0500002</v>
          </cell>
          <cell r="BN36">
            <v>1675554945.3900001</v>
          </cell>
          <cell r="BO36">
            <v>1715595977.47</v>
          </cell>
          <cell r="BP36">
            <v>1760697139.76</v>
          </cell>
          <cell r="BQ36">
            <v>1804631457.4200001</v>
          </cell>
          <cell r="BR36">
            <v>1853593516.4000001</v>
          </cell>
          <cell r="BS36">
            <v>1899978308.77</v>
          </cell>
          <cell r="BT36">
            <v>1947777315.97</v>
          </cell>
          <cell r="BU36">
            <v>1993755014.97</v>
          </cell>
          <cell r="BV36">
            <v>2043058938.4300001</v>
          </cell>
          <cell r="BW36">
            <v>2090682946.49</v>
          </cell>
          <cell r="BX36">
            <v>2140407836.3800001</v>
          </cell>
          <cell r="BY36">
            <v>2194284761.04</v>
          </cell>
          <cell r="BZ36">
            <v>2244232958.5500002</v>
          </cell>
          <cell r="CA36">
            <v>2296237970.9000001</v>
          </cell>
          <cell r="CB36">
            <v>2349203719.5500002</v>
          </cell>
          <cell r="CC36">
            <v>2398744329.1600003</v>
          </cell>
          <cell r="CD36">
            <v>2458739670.6000004</v>
          </cell>
          <cell r="CE36">
            <v>2508169551.0700002</v>
          </cell>
          <cell r="CF36">
            <v>2556705938.1100001</v>
          </cell>
          <cell r="CG36">
            <v>2610260181.23</v>
          </cell>
          <cell r="CH36">
            <v>2660666239.4900002</v>
          </cell>
          <cell r="CI36">
            <v>2709706363.5900002</v>
          </cell>
          <cell r="CJ36">
            <v>2760510662.2200003</v>
          </cell>
          <cell r="CK36">
            <v>2814578788.6100001</v>
          </cell>
          <cell r="CL36">
            <v>2864005840.6900001</v>
          </cell>
          <cell r="CM36">
            <v>2915297680.4299998</v>
          </cell>
          <cell r="CN36">
            <v>2968332454.5099998</v>
          </cell>
          <cell r="CO36">
            <v>3017738485.7999997</v>
          </cell>
          <cell r="CP36">
            <v>3073104350.9499998</v>
          </cell>
          <cell r="CQ36">
            <v>3113699221.1399999</v>
          </cell>
          <cell r="CR36">
            <v>3163255457.4499998</v>
          </cell>
          <cell r="CS36">
            <v>3216785603.0899997</v>
          </cell>
          <cell r="CT36">
            <v>3263927207.8699999</v>
          </cell>
          <cell r="CU36">
            <v>3311893233.4099998</v>
          </cell>
          <cell r="CV36">
            <v>3361739047.46</v>
          </cell>
          <cell r="CW36">
            <v>3413954045.3299999</v>
          </cell>
          <cell r="CX36">
            <v>3466367077.8099999</v>
          </cell>
          <cell r="CY36">
            <v>3519158867.02</v>
          </cell>
          <cell r="CZ36">
            <v>3570720806.6599998</v>
          </cell>
          <cell r="DA36">
            <v>3622769372.5099998</v>
          </cell>
          <cell r="DB36">
            <v>3681138291.8299999</v>
          </cell>
          <cell r="DC36">
            <v>3728025292.48</v>
          </cell>
          <cell r="DD36">
            <v>3776163823.7400002</v>
          </cell>
          <cell r="DE36">
            <v>3830013679.0100002</v>
          </cell>
          <cell r="DF36">
            <v>3881384469.7900004</v>
          </cell>
          <cell r="DG36">
            <v>3932743694.1800003</v>
          </cell>
          <cell r="DH36">
            <v>3984122131.8000002</v>
          </cell>
          <cell r="DI36">
            <v>4040168387.98</v>
          </cell>
          <cell r="DJ36">
            <v>4094146149.25</v>
          </cell>
          <cell r="DK36">
            <v>4149046770.6700001</v>
          </cell>
          <cell r="DL36">
            <v>4200888907.4400001</v>
          </cell>
          <cell r="DM36">
            <v>4259744367.3099999</v>
          </cell>
          <cell r="DN36">
            <v>4316380760.7600002</v>
          </cell>
          <cell r="DO36">
            <v>4365093540.25</v>
          </cell>
          <cell r="DP36">
            <v>4416789352.4700003</v>
          </cell>
          <cell r="DQ36">
            <v>4472556173.1999998</v>
          </cell>
          <cell r="DR36">
            <v>4526640936.0900002</v>
          </cell>
          <cell r="DS36">
            <v>4587396520.0299997</v>
          </cell>
          <cell r="DT36">
            <v>4640798715.6499996</v>
          </cell>
          <cell r="DU36">
            <v>4702367237.8099995</v>
          </cell>
          <cell r="DV36">
            <v>4759548643.8699999</v>
          </cell>
          <cell r="DW36">
            <v>4814503802.3900003</v>
          </cell>
          <cell r="DX36">
            <v>4873106555.7300005</v>
          </cell>
          <cell r="DY36">
            <v>4926370701.5800009</v>
          </cell>
          <cell r="DZ36">
            <v>4982408782.3900013</v>
          </cell>
          <cell r="EA36">
            <v>5035695184.0500011</v>
          </cell>
          <cell r="EB36">
            <v>5088709861.2000008</v>
          </cell>
          <cell r="EC36">
            <v>5143894176.750001</v>
          </cell>
          <cell r="ED36">
            <v>5199132234.8200006</v>
          </cell>
          <cell r="EE36">
            <v>5253394318.4500008</v>
          </cell>
          <cell r="EF36">
            <v>5306631739.3200006</v>
          </cell>
          <cell r="EG36">
            <v>5367846687.4500008</v>
          </cell>
          <cell r="EH36">
            <v>5423675715.8700008</v>
          </cell>
          <cell r="EI36">
            <v>5480789092.7600012</v>
          </cell>
          <cell r="EJ36">
            <v>5544733476.8500013</v>
          </cell>
          <cell r="EK36">
            <v>5602607562.5500011</v>
          </cell>
          <cell r="EL36">
            <v>5664238672.4100008</v>
          </cell>
          <cell r="EM36">
            <v>5716472800.250001</v>
          </cell>
          <cell r="EN36">
            <v>5772218842.4900007</v>
          </cell>
          <cell r="EO36">
            <v>5827751658.2800007</v>
          </cell>
          <cell r="EP36">
            <v>5879491813.3500004</v>
          </cell>
          <cell r="EQ36">
            <v>5929564590.7600002</v>
          </cell>
          <cell r="ER36">
            <v>5982942059.6599998</v>
          </cell>
          <cell r="ES36">
            <v>6044747048.6499996</v>
          </cell>
          <cell r="ET36">
            <v>6097792814.4699993</v>
          </cell>
          <cell r="EU36">
            <v>6151311832.5999994</v>
          </cell>
          <cell r="EV36">
            <v>6207327249.2099991</v>
          </cell>
          <cell r="EW36">
            <v>6261077077.7799988</v>
          </cell>
          <cell r="EX36">
            <v>6322411041.8199987</v>
          </cell>
          <cell r="EY36">
            <v>6378528539.5999985</v>
          </cell>
          <cell r="EZ36">
            <v>6430139682.7899981</v>
          </cell>
          <cell r="FA36">
            <v>6487204975.8599977</v>
          </cell>
          <cell r="FB36">
            <v>6546205073.5599976</v>
          </cell>
          <cell r="FC36">
            <v>6607222861.5699978</v>
          </cell>
          <cell r="FD36">
            <v>6665886326.4699974</v>
          </cell>
          <cell r="FE36">
            <v>6726265014.0799971</v>
          </cell>
          <cell r="FF36">
            <v>6784595529.4399967</v>
          </cell>
          <cell r="FG36">
            <v>6844121417.6499968</v>
          </cell>
          <cell r="FH36">
            <v>6903675966.619997</v>
          </cell>
          <cell r="FI36">
            <v>6963830390.1099968</v>
          </cell>
          <cell r="FJ36">
            <v>7025299883.8599968</v>
          </cell>
          <cell r="FK36">
            <v>7081204774.5299969</v>
          </cell>
          <cell r="FL36">
            <v>7146725984.6499968</v>
          </cell>
          <cell r="FM36">
            <v>7204808109.869997</v>
          </cell>
          <cell r="FN36">
            <v>7263549060.2499971</v>
          </cell>
          <cell r="FO36">
            <v>7325877573.5999975</v>
          </cell>
          <cell r="FP36">
            <v>7386210011.2099972</v>
          </cell>
          <cell r="FQ36">
            <v>7448892656.409997</v>
          </cell>
          <cell r="FR36">
            <v>7510166102.2799969</v>
          </cell>
          <cell r="FS36">
            <v>7573162145.2399969</v>
          </cell>
          <cell r="FT36">
            <v>7635755640.8199968</v>
          </cell>
          <cell r="FU36">
            <v>7698281395.1699972</v>
          </cell>
          <cell r="FV36">
            <v>7763224325.119997</v>
          </cell>
          <cell r="FW36">
            <v>7824241823.9299974</v>
          </cell>
          <cell r="FX36">
            <v>7885113562.8199978</v>
          </cell>
          <cell r="FY36">
            <v>7948900293.4599981</v>
          </cell>
          <cell r="FZ36">
            <v>8014626208.9299984</v>
          </cell>
          <cell r="GA36">
            <v>8081218791.119998</v>
          </cell>
          <cell r="GB36">
            <v>8148375069.8899984</v>
          </cell>
          <cell r="GC36">
            <v>8216615725.1499987</v>
          </cell>
          <cell r="GD36">
            <v>8285093914.6399984</v>
          </cell>
          <cell r="GE36">
            <v>8353958334.8399982</v>
          </cell>
          <cell r="GF36">
            <v>8423298077.3199978</v>
          </cell>
          <cell r="GG36">
            <v>8491293987.7999973</v>
          </cell>
          <cell r="GH36">
            <v>8561157930.369997</v>
          </cell>
          <cell r="GI36">
            <v>8629472930.3099976</v>
          </cell>
          <cell r="GJ36">
            <v>8698082730.2199974</v>
          </cell>
          <cell r="GK36">
            <v>8770462987.2899971</v>
          </cell>
          <cell r="GL36">
            <v>8841706650.2299976</v>
          </cell>
          <cell r="GM36">
            <v>8913743194.869997</v>
          </cell>
          <cell r="GN36">
            <v>8988761373.2899971</v>
          </cell>
          <cell r="GO36">
            <v>9065587870.5199966</v>
          </cell>
          <cell r="GP36">
            <v>9141931848.5499973</v>
          </cell>
          <cell r="GQ36">
            <v>9223971369.1799965</v>
          </cell>
          <cell r="GR36">
            <v>9301478043.3499966</v>
          </cell>
          <cell r="GS36">
            <v>9378189252.3099957</v>
          </cell>
          <cell r="GT36">
            <v>9454258486.0199947</v>
          </cell>
          <cell r="GU36">
            <v>9529355173.8499947</v>
          </cell>
          <cell r="GV36">
            <v>9604863385.7199955</v>
          </cell>
          <cell r="GW36">
            <v>9684553133.529995</v>
          </cell>
          <cell r="GX36">
            <v>9763897518.449995</v>
          </cell>
          <cell r="GY36">
            <v>9845436851.5699959</v>
          </cell>
          <cell r="GZ36">
            <v>9926854792.6699963</v>
          </cell>
          <cell r="HA36">
            <v>10013077955.259996</v>
          </cell>
          <cell r="HB36">
            <v>10098029912.949997</v>
          </cell>
          <cell r="HC36">
            <v>10182993291.459997</v>
          </cell>
          <cell r="HD36">
            <v>10268727185.179996</v>
          </cell>
          <cell r="HE36">
            <v>10352437722.479996</v>
          </cell>
          <cell r="HF36">
            <v>10439361245.419996</v>
          </cell>
          <cell r="HG36">
            <v>10521413034.729996</v>
          </cell>
          <cell r="HH36">
            <v>10604227071.269997</v>
          </cell>
          <cell r="HI36">
            <v>10687733066.339996</v>
          </cell>
          <cell r="HJ36">
            <v>10751917644.899996</v>
          </cell>
          <cell r="HK36">
            <v>10814913324.619995</v>
          </cell>
          <cell r="HL36">
            <v>10884246551.729996</v>
          </cell>
          <cell r="HM36" t="str">
            <v/>
          </cell>
          <cell r="HN36" t="str">
            <v/>
          </cell>
          <cell r="HO36" t="str">
            <v/>
          </cell>
        </row>
        <row r="37">
          <cell r="A37" t="str">
            <v>Erste Plavi OMF C</v>
          </cell>
          <cell r="ET37">
            <v>41677.589999999997</v>
          </cell>
          <cell r="EU37">
            <v>768681.58</v>
          </cell>
          <cell r="EV37">
            <v>1557572.88</v>
          </cell>
          <cell r="EW37">
            <v>2342379.13</v>
          </cell>
          <cell r="EX37">
            <v>3240919.32</v>
          </cell>
          <cell r="EY37">
            <v>4045764.17</v>
          </cell>
          <cell r="EZ37">
            <v>4821149.3099999996</v>
          </cell>
          <cell r="FA37">
            <v>5690157.5999999996</v>
          </cell>
          <cell r="FB37">
            <v>6573537.1999999993</v>
          </cell>
          <cell r="FC37">
            <v>7453696.1199999992</v>
          </cell>
          <cell r="FD37">
            <v>8329779.2499999991</v>
          </cell>
          <cell r="FE37">
            <v>9235128.4699999988</v>
          </cell>
          <cell r="FF37">
            <v>10167243.669999998</v>
          </cell>
          <cell r="FG37">
            <v>11098843.429999998</v>
          </cell>
          <cell r="FH37">
            <v>12034397.539999997</v>
          </cell>
          <cell r="FI37">
            <v>13027211.679999998</v>
          </cell>
          <cell r="FJ37">
            <v>14145625.279999997</v>
          </cell>
          <cell r="FK37">
            <v>15221986.249999998</v>
          </cell>
          <cell r="FL37">
            <v>16212569.679999998</v>
          </cell>
          <cell r="FM37">
            <v>17244030.409999996</v>
          </cell>
          <cell r="FN37">
            <v>18292350.219999995</v>
          </cell>
          <cell r="FO37">
            <v>19378680.919999994</v>
          </cell>
          <cell r="FP37">
            <v>20419744.819999993</v>
          </cell>
          <cell r="FQ37">
            <v>21498211.009999994</v>
          </cell>
          <cell r="FR37">
            <v>22590565.099999994</v>
          </cell>
          <cell r="FS37">
            <v>23771245.719999995</v>
          </cell>
          <cell r="FT37">
            <v>24902101.639999993</v>
          </cell>
          <cell r="FU37">
            <v>26091203.569999993</v>
          </cell>
          <cell r="FV37">
            <v>27360806.599999994</v>
          </cell>
          <cell r="FW37">
            <v>28586524.109999996</v>
          </cell>
          <cell r="FX37">
            <v>29772699.599999994</v>
          </cell>
          <cell r="FY37">
            <v>31045832.019999996</v>
          </cell>
          <cell r="FZ37">
            <v>32343369.359999996</v>
          </cell>
          <cell r="GA37">
            <v>33676513.159999996</v>
          </cell>
          <cell r="GB37">
            <v>35007468.269999996</v>
          </cell>
          <cell r="GC37">
            <v>36345331.749999993</v>
          </cell>
          <cell r="GD37">
            <v>37669911.249999993</v>
          </cell>
          <cell r="GE37">
            <v>39069696.599999994</v>
          </cell>
          <cell r="GF37">
            <v>40468367.069999993</v>
          </cell>
          <cell r="GG37">
            <v>41908228.68999999</v>
          </cell>
          <cell r="GH37">
            <v>43420458.789999992</v>
          </cell>
          <cell r="GI37">
            <v>45013331.349999994</v>
          </cell>
          <cell r="GJ37">
            <v>46453605.609999992</v>
          </cell>
          <cell r="GK37">
            <v>47976218.489999995</v>
          </cell>
          <cell r="GL37">
            <v>49480974.259999998</v>
          </cell>
          <cell r="GM37">
            <v>50999775.859999999</v>
          </cell>
          <cell r="GN37">
            <v>52614991.420000002</v>
          </cell>
          <cell r="GO37">
            <v>54255998.940000005</v>
          </cell>
          <cell r="GP37">
            <v>55910074.510000005</v>
          </cell>
          <cell r="GQ37">
            <v>57585696.180000007</v>
          </cell>
          <cell r="GR37">
            <v>59413931.13000001</v>
          </cell>
          <cell r="GS37">
            <v>61153405.45000001</v>
          </cell>
          <cell r="GT37">
            <v>62916344.860000007</v>
          </cell>
          <cell r="GU37">
            <v>64744877.680000007</v>
          </cell>
          <cell r="GV37">
            <v>66505413.38000001</v>
          </cell>
          <cell r="GW37">
            <v>68217358.930000007</v>
          </cell>
          <cell r="GX37">
            <v>70095424.020000011</v>
          </cell>
          <cell r="GY37">
            <v>71941458.680000007</v>
          </cell>
          <cell r="GZ37">
            <v>73794696.140000001</v>
          </cell>
          <cell r="HA37">
            <v>75711744.019999996</v>
          </cell>
          <cell r="HB37">
            <v>77572003.209999993</v>
          </cell>
          <cell r="HC37">
            <v>79440171.489999995</v>
          </cell>
          <cell r="HD37">
            <v>81344486.189999998</v>
          </cell>
          <cell r="HE37">
            <v>83248928.489999995</v>
          </cell>
          <cell r="HF37">
            <v>85319584.920000002</v>
          </cell>
          <cell r="HG37">
            <v>87438435.960000008</v>
          </cell>
          <cell r="HH37">
            <v>89561995.790000007</v>
          </cell>
          <cell r="HI37">
            <v>91652261.080000013</v>
          </cell>
          <cell r="HJ37">
            <v>93487258.200000018</v>
          </cell>
          <cell r="HK37">
            <v>95301839.910000011</v>
          </cell>
          <cell r="HL37">
            <v>97275056.370000005</v>
          </cell>
          <cell r="HM37" t="str">
            <v/>
          </cell>
          <cell r="HN37" t="str">
            <v/>
          </cell>
          <cell r="HO37" t="str">
            <v/>
          </cell>
        </row>
        <row r="38">
          <cell r="A38" t="str">
            <v>PBZ/CO OMF A</v>
          </cell>
          <cell r="ET38">
            <v>25142.31</v>
          </cell>
          <cell r="EU38">
            <v>361964.27</v>
          </cell>
          <cell r="EV38">
            <v>771775.34000000008</v>
          </cell>
          <cell r="EW38">
            <v>1132418.1600000001</v>
          </cell>
          <cell r="EX38">
            <v>1512204.79</v>
          </cell>
          <cell r="EY38">
            <v>1857851.1800000002</v>
          </cell>
          <cell r="EZ38">
            <v>2196928.56</v>
          </cell>
          <cell r="FA38">
            <v>2590751.54</v>
          </cell>
          <cell r="FB38">
            <v>2974119.26</v>
          </cell>
          <cell r="FC38">
            <v>3378456.28</v>
          </cell>
          <cell r="FD38">
            <v>3815101.07</v>
          </cell>
          <cell r="FE38">
            <v>4212301.41</v>
          </cell>
          <cell r="FF38">
            <v>4591209.0600000005</v>
          </cell>
          <cell r="FG38">
            <v>4970401.37</v>
          </cell>
          <cell r="FH38">
            <v>5359421.0600000005</v>
          </cell>
          <cell r="FI38">
            <v>5753325.9700000007</v>
          </cell>
          <cell r="FJ38">
            <v>6190951.2000000011</v>
          </cell>
          <cell r="FK38">
            <v>6578046.3900000015</v>
          </cell>
          <cell r="FL38">
            <v>6995975.4700000016</v>
          </cell>
          <cell r="FM38">
            <v>7406014.620000002</v>
          </cell>
          <cell r="FN38">
            <v>7796115.4600000018</v>
          </cell>
          <cell r="FO38">
            <v>8287861.2700000014</v>
          </cell>
          <cell r="FP38">
            <v>8681979.5700000022</v>
          </cell>
          <cell r="FQ38">
            <v>9102513.1000000015</v>
          </cell>
          <cell r="FR38">
            <v>9501111.9900000021</v>
          </cell>
          <cell r="FS38">
            <v>9906899.6400000025</v>
          </cell>
          <cell r="FT38">
            <v>10314389.980000002</v>
          </cell>
          <cell r="FU38">
            <v>10746237.920000002</v>
          </cell>
          <cell r="FV38">
            <v>11173438.270000001</v>
          </cell>
          <cell r="FW38">
            <v>11591292.920000002</v>
          </cell>
          <cell r="FX38">
            <v>11990629.930000002</v>
          </cell>
          <cell r="FY38">
            <v>12449773.420000002</v>
          </cell>
          <cell r="FZ38">
            <v>12923301.720000003</v>
          </cell>
          <cell r="GA38">
            <v>13471215.990000002</v>
          </cell>
          <cell r="GB38">
            <v>13925487.070000002</v>
          </cell>
          <cell r="GC38">
            <v>14374218.490000002</v>
          </cell>
          <cell r="GD38">
            <v>14829294.410000002</v>
          </cell>
          <cell r="GE38">
            <v>15306964.190000001</v>
          </cell>
          <cell r="GF38">
            <v>15796831.660000002</v>
          </cell>
          <cell r="GG38">
            <v>16284761.510000002</v>
          </cell>
          <cell r="GH38">
            <v>16822977.16</v>
          </cell>
          <cell r="GI38">
            <v>17321851.77</v>
          </cell>
          <cell r="GJ38">
            <v>17834509.509999998</v>
          </cell>
          <cell r="GK38">
            <v>18378012.169999998</v>
          </cell>
          <cell r="GL38">
            <v>18920884.43</v>
          </cell>
          <cell r="GM38">
            <v>19502616.640000001</v>
          </cell>
          <cell r="GN38">
            <v>20102031.879999999</v>
          </cell>
          <cell r="GO38">
            <v>20672909.18</v>
          </cell>
          <cell r="GP38">
            <v>21232254.890000001</v>
          </cell>
          <cell r="GQ38">
            <v>21781665.23</v>
          </cell>
          <cell r="GR38">
            <v>22336799.629999999</v>
          </cell>
          <cell r="GS38">
            <v>22903207.93</v>
          </cell>
          <cell r="GT38">
            <v>23478739.219999999</v>
          </cell>
          <cell r="GU38">
            <v>24096846.5</v>
          </cell>
          <cell r="GV38">
            <v>24677492.77</v>
          </cell>
          <cell r="GW38">
            <v>25337812.370000001</v>
          </cell>
          <cell r="GX38">
            <v>26050257.120000001</v>
          </cell>
          <cell r="GY38">
            <v>26701608.900000002</v>
          </cell>
          <cell r="GZ38">
            <v>27408314.400000002</v>
          </cell>
          <cell r="HA38">
            <v>28138390.390000001</v>
          </cell>
          <cell r="HB38">
            <v>28825104.75</v>
          </cell>
          <cell r="HC38">
            <v>29569164.640000001</v>
          </cell>
          <cell r="HD38">
            <v>30648133.07</v>
          </cell>
          <cell r="HE38">
            <v>32009806.82</v>
          </cell>
          <cell r="HF38">
            <v>33771380.520000003</v>
          </cell>
          <cell r="HG38">
            <v>35640196.920000002</v>
          </cell>
          <cell r="HH38">
            <v>37856217.990000002</v>
          </cell>
          <cell r="HI38">
            <v>40545529.310000002</v>
          </cell>
          <cell r="HJ38">
            <v>42746160.490000002</v>
          </cell>
          <cell r="HK38">
            <v>45082202.590000004</v>
          </cell>
          <cell r="HL38">
            <v>47658116.340000004</v>
          </cell>
          <cell r="HM38" t="str">
            <v/>
          </cell>
          <cell r="HN38" t="str">
            <v/>
          </cell>
          <cell r="HO38" t="str">
            <v/>
          </cell>
        </row>
        <row r="39">
          <cell r="A39" t="str">
            <v>PBZ/CO OMF B</v>
          </cell>
          <cell r="B39">
            <v>52863291.549999997</v>
          </cell>
          <cell r="C39">
            <v>91503737.38000001</v>
          </cell>
          <cell r="D39">
            <v>117912811.39000002</v>
          </cell>
          <cell r="E39">
            <v>146255719.22000003</v>
          </cell>
          <cell r="F39">
            <v>173384136.27000004</v>
          </cell>
          <cell r="G39">
            <v>210207500.42000005</v>
          </cell>
          <cell r="H39">
            <v>254985910.74000004</v>
          </cell>
          <cell r="I39">
            <v>286227991.20000005</v>
          </cell>
          <cell r="J39">
            <v>327330248.79000002</v>
          </cell>
          <cell r="K39">
            <v>355859194.33000004</v>
          </cell>
          <cell r="L39">
            <v>390599121.73000002</v>
          </cell>
          <cell r="M39">
            <v>424749386.90000004</v>
          </cell>
          <cell r="N39">
            <v>457674918.48000002</v>
          </cell>
          <cell r="O39">
            <v>493412336.36000001</v>
          </cell>
          <cell r="P39">
            <v>524537425.56999999</v>
          </cell>
          <cell r="Q39">
            <v>562805010.76999998</v>
          </cell>
          <cell r="R39">
            <v>602790760.19999993</v>
          </cell>
          <cell r="S39">
            <v>639753667.91999996</v>
          </cell>
          <cell r="T39">
            <v>675424741.03999996</v>
          </cell>
          <cell r="U39">
            <v>712464343.41999996</v>
          </cell>
          <cell r="V39">
            <v>751926502.74000001</v>
          </cell>
          <cell r="W39">
            <v>787821176.66999996</v>
          </cell>
          <cell r="X39">
            <v>823680072.76999998</v>
          </cell>
          <cell r="Y39">
            <v>859681734.27999997</v>
          </cell>
          <cell r="Z39">
            <v>896063256.70999992</v>
          </cell>
          <cell r="AA39">
            <v>935084363.16999996</v>
          </cell>
          <cell r="AB39">
            <v>975054373.81999993</v>
          </cell>
          <cell r="AC39">
            <v>1017365747.64</v>
          </cell>
          <cell r="AD39">
            <v>1056447372.5799999</v>
          </cell>
          <cell r="AE39">
            <v>1097661150.0699999</v>
          </cell>
          <cell r="AF39">
            <v>1137609956.95</v>
          </cell>
          <cell r="AG39">
            <v>1178127174.4000001</v>
          </cell>
          <cell r="AH39">
            <v>1222583360.96</v>
          </cell>
          <cell r="AI39">
            <v>1262500696.3600001</v>
          </cell>
          <cell r="AJ39">
            <v>1294686363.1100001</v>
          </cell>
          <cell r="AK39">
            <v>1339871281.5500002</v>
          </cell>
          <cell r="AL39">
            <v>1386363991.2700002</v>
          </cell>
          <cell r="AM39">
            <v>1430132991.0900002</v>
          </cell>
          <cell r="AN39">
            <v>1475500725.4800003</v>
          </cell>
          <cell r="AO39">
            <v>1518251580.4300003</v>
          </cell>
          <cell r="AP39">
            <v>1565866123.4300003</v>
          </cell>
          <cell r="AQ39">
            <v>1610745970.4300003</v>
          </cell>
          <cell r="AR39">
            <v>1656797948.6800003</v>
          </cell>
          <cell r="AS39">
            <v>1703547723.6800003</v>
          </cell>
          <cell r="AT39">
            <v>1754394487.7300003</v>
          </cell>
          <cell r="AU39">
            <v>1800055155.1200004</v>
          </cell>
          <cell r="AV39">
            <v>1847862139.8300004</v>
          </cell>
          <cell r="AW39">
            <v>1895416258.9800005</v>
          </cell>
          <cell r="AX39">
            <v>1941831338.7700005</v>
          </cell>
          <cell r="AY39">
            <v>1991479144.7300005</v>
          </cell>
          <cell r="AZ39">
            <v>2041303750.8300004</v>
          </cell>
          <cell r="BA39">
            <v>2092743174.7800004</v>
          </cell>
          <cell r="BB39">
            <v>2143121307.0600004</v>
          </cell>
          <cell r="BC39">
            <v>2195162954.5300002</v>
          </cell>
          <cell r="BD39">
            <v>2245884253.1200004</v>
          </cell>
          <cell r="BE39">
            <v>2296043414.9200006</v>
          </cell>
          <cell r="BF39">
            <v>2350806133.3500004</v>
          </cell>
          <cell r="BG39">
            <v>2403267059.7800002</v>
          </cell>
          <cell r="BH39">
            <v>2455773785.6900001</v>
          </cell>
          <cell r="BI39">
            <v>2507577997.8400002</v>
          </cell>
          <cell r="BJ39">
            <v>2562416932.9000001</v>
          </cell>
          <cell r="BK39">
            <v>2620505726.7000003</v>
          </cell>
          <cell r="BL39">
            <v>2674396426.8200002</v>
          </cell>
          <cell r="BM39">
            <v>2734013309.1100001</v>
          </cell>
          <cell r="BN39">
            <v>2792940398.3700004</v>
          </cell>
          <cell r="BO39">
            <v>2847818143.2200003</v>
          </cell>
          <cell r="BP39">
            <v>2906129229.1200004</v>
          </cell>
          <cell r="BQ39">
            <v>2962554064.8700004</v>
          </cell>
          <cell r="BR39">
            <v>3024788009.6900005</v>
          </cell>
          <cell r="BS39">
            <v>3083600778.4900007</v>
          </cell>
          <cell r="BT39">
            <v>3143347899.6100006</v>
          </cell>
          <cell r="BU39">
            <v>3202591672.2400007</v>
          </cell>
          <cell r="BV39">
            <v>3266050094.8200006</v>
          </cell>
          <cell r="BW39">
            <v>3329100756.1600008</v>
          </cell>
          <cell r="BX39">
            <v>3394806174.9000006</v>
          </cell>
          <cell r="BY39">
            <v>3465261422.5500007</v>
          </cell>
          <cell r="BZ39">
            <v>3530656772.7900004</v>
          </cell>
          <cell r="CA39">
            <v>3598963598.7100005</v>
          </cell>
          <cell r="CB39">
            <v>3668178034.3000007</v>
          </cell>
          <cell r="CC39">
            <v>3733668942.4800005</v>
          </cell>
          <cell r="CD39">
            <v>3811547295.2100005</v>
          </cell>
          <cell r="CE39">
            <v>3877252843.6400003</v>
          </cell>
          <cell r="CF39">
            <v>3941424923.2300005</v>
          </cell>
          <cell r="CG39">
            <v>4009636378.6400003</v>
          </cell>
          <cell r="CH39">
            <v>4076394518.7200003</v>
          </cell>
          <cell r="CI39">
            <v>4140668352.9900002</v>
          </cell>
          <cell r="CJ39">
            <v>4207239644.3800001</v>
          </cell>
          <cell r="CK39">
            <v>4277848076.5700002</v>
          </cell>
          <cell r="CL39">
            <v>4342980577.8500004</v>
          </cell>
          <cell r="CM39">
            <v>4410246116.0100002</v>
          </cell>
          <cell r="CN39">
            <v>4480106814.7399998</v>
          </cell>
          <cell r="CO39">
            <v>4545053170.7399998</v>
          </cell>
          <cell r="CP39">
            <v>4617770426.9699993</v>
          </cell>
          <cell r="CQ39">
            <v>4673768131.7099991</v>
          </cell>
          <cell r="CR39">
            <v>4738936470.8799992</v>
          </cell>
          <cell r="CS39">
            <v>4808276610.4899988</v>
          </cell>
          <cell r="CT39">
            <v>4870565647.9699984</v>
          </cell>
          <cell r="CU39">
            <v>4934584536.4699984</v>
          </cell>
          <cell r="CV39">
            <v>5000113515.9099979</v>
          </cell>
          <cell r="CW39">
            <v>5068674386.1999979</v>
          </cell>
          <cell r="CX39">
            <v>5137737833.5299978</v>
          </cell>
          <cell r="CY39">
            <v>5206689238.329998</v>
          </cell>
          <cell r="CZ39">
            <v>5274586470.2999983</v>
          </cell>
          <cell r="DA39">
            <v>5342647435.2999983</v>
          </cell>
          <cell r="DB39">
            <v>5419581477.7199984</v>
          </cell>
          <cell r="DC39">
            <v>5482372598.1499987</v>
          </cell>
          <cell r="DD39">
            <v>5546375080.3199987</v>
          </cell>
          <cell r="DE39">
            <v>5615038869.2699986</v>
          </cell>
          <cell r="DF39">
            <v>5682673227.3399982</v>
          </cell>
          <cell r="DG39">
            <v>5750515915.7199984</v>
          </cell>
          <cell r="DH39">
            <v>5818090373.5999985</v>
          </cell>
          <cell r="DI39">
            <v>5891575451.9099989</v>
          </cell>
          <cell r="DJ39">
            <v>5962187285.8499985</v>
          </cell>
          <cell r="DK39">
            <v>6034471861.8099985</v>
          </cell>
          <cell r="DL39">
            <v>6102797307.1899986</v>
          </cell>
          <cell r="DM39">
            <v>6178946572.7699986</v>
          </cell>
          <cell r="DN39">
            <v>6253469049.9699984</v>
          </cell>
          <cell r="DO39">
            <v>6316855627.5299988</v>
          </cell>
          <cell r="DP39">
            <v>6386787799.4499989</v>
          </cell>
          <cell r="DQ39">
            <v>6457481726.579999</v>
          </cell>
          <cell r="DR39">
            <v>6529629836.6399994</v>
          </cell>
          <cell r="DS39">
            <v>6607617999.6299992</v>
          </cell>
          <cell r="DT39">
            <v>6678254235.6499996</v>
          </cell>
          <cell r="DU39">
            <v>6758452478.6399994</v>
          </cell>
          <cell r="DV39">
            <v>6832443947.6699991</v>
          </cell>
          <cell r="DW39">
            <v>6904350849.0699987</v>
          </cell>
          <cell r="DX39">
            <v>6980022615.7799988</v>
          </cell>
          <cell r="DY39">
            <v>7049336741.4399986</v>
          </cell>
          <cell r="DZ39">
            <v>7123155778.9699984</v>
          </cell>
          <cell r="EA39">
            <v>7192485222.329998</v>
          </cell>
          <cell r="EB39">
            <v>7263127444.5699978</v>
          </cell>
          <cell r="EC39">
            <v>7333208416.0599976</v>
          </cell>
          <cell r="ED39">
            <v>7404649766.8499975</v>
          </cell>
          <cell r="EE39">
            <v>7475631843.4999971</v>
          </cell>
          <cell r="EF39">
            <v>7544580755.1499968</v>
          </cell>
          <cell r="EG39">
            <v>7624773531.2299967</v>
          </cell>
          <cell r="EH39">
            <v>7697435737.0899963</v>
          </cell>
          <cell r="EI39">
            <v>7772959641.2699966</v>
          </cell>
          <cell r="EJ39">
            <v>7853950158.8399963</v>
          </cell>
          <cell r="EK39">
            <v>7928896180.159996</v>
          </cell>
          <cell r="EL39">
            <v>8008943104.9399958</v>
          </cell>
          <cell r="EM39">
            <v>8075747069.3399954</v>
          </cell>
          <cell r="EN39">
            <v>8150021841.5499954</v>
          </cell>
          <cell r="EO39">
            <v>8220559656.7099953</v>
          </cell>
          <cell r="EP39">
            <v>8286671187.8499956</v>
          </cell>
          <cell r="EQ39">
            <v>8350633625.0199957</v>
          </cell>
          <cell r="ER39">
            <v>8419207120.9599953</v>
          </cell>
          <cell r="ES39">
            <v>8498308509.9699955</v>
          </cell>
          <cell r="ET39">
            <v>8566333322.5299959</v>
          </cell>
          <cell r="EU39">
            <v>8634355985.6199951</v>
          </cell>
          <cell r="EV39">
            <v>8705423871.3299942</v>
          </cell>
          <cell r="EW39">
            <v>8774403733.8899937</v>
          </cell>
          <cell r="EX39">
            <v>8851266058.2299938</v>
          </cell>
          <cell r="EY39">
            <v>8922586848.3699932</v>
          </cell>
          <cell r="EZ39">
            <v>8987954485.3099937</v>
          </cell>
          <cell r="FA39">
            <v>9060055039.7199936</v>
          </cell>
          <cell r="FB39">
            <v>9133130940.8299942</v>
          </cell>
          <cell r="FC39">
            <v>9209427422.2099934</v>
          </cell>
          <cell r="FD39">
            <v>9283172687.5399933</v>
          </cell>
          <cell r="FE39">
            <v>9358810002.0499935</v>
          </cell>
          <cell r="FF39">
            <v>9431917783.9199944</v>
          </cell>
          <cell r="FG39">
            <v>9505856258.949995</v>
          </cell>
          <cell r="FH39">
            <v>9580248152.9999943</v>
          </cell>
          <cell r="FI39">
            <v>9654782976.6399937</v>
          </cell>
          <cell r="FJ39">
            <v>9732115602.9199944</v>
          </cell>
          <cell r="FK39">
            <v>9802291332.8599949</v>
          </cell>
          <cell r="FL39">
            <v>9883276099.699995</v>
          </cell>
          <cell r="FM39">
            <v>9955136900.1799946</v>
          </cell>
          <cell r="FN39">
            <v>10028443090.239994</v>
          </cell>
          <cell r="FO39">
            <v>10105775462.809994</v>
          </cell>
          <cell r="FP39">
            <v>10180726476.639994</v>
          </cell>
          <cell r="FQ39">
            <v>10258528900.879993</v>
          </cell>
          <cell r="FR39">
            <v>10334126507.639994</v>
          </cell>
          <cell r="FS39">
            <v>10411350274.219994</v>
          </cell>
          <cell r="FT39">
            <v>10488939629.619993</v>
          </cell>
          <cell r="FU39">
            <v>10565765727.349993</v>
          </cell>
          <cell r="FV39">
            <v>10645535816.789993</v>
          </cell>
          <cell r="FW39">
            <v>10721860360.839993</v>
          </cell>
          <cell r="FX39">
            <v>10797061949.819992</v>
          </cell>
          <cell r="FY39">
            <v>10875216349.759993</v>
          </cell>
          <cell r="FZ39">
            <v>10954527306.289993</v>
          </cell>
          <cell r="GA39">
            <v>11036762077.619993</v>
          </cell>
          <cell r="GB39">
            <v>11119567229.479994</v>
          </cell>
          <cell r="GC39">
            <v>11202897367.049994</v>
          </cell>
          <cell r="GD39">
            <v>11286148145.299994</v>
          </cell>
          <cell r="GE39">
            <v>11370622627.159994</v>
          </cell>
          <cell r="GF39">
            <v>11454857892.039993</v>
          </cell>
          <cell r="GG39">
            <v>11537967207.069994</v>
          </cell>
          <cell r="GH39">
            <v>11623904976.039993</v>
          </cell>
          <cell r="GI39">
            <v>11706921641.619993</v>
          </cell>
          <cell r="GJ39">
            <v>11790756833.599993</v>
          </cell>
          <cell r="GK39">
            <v>11878214857.889994</v>
          </cell>
          <cell r="GL39">
            <v>11964190205.779993</v>
          </cell>
          <cell r="GM39">
            <v>12051754056.589993</v>
          </cell>
          <cell r="GN39">
            <v>12144137986.529993</v>
          </cell>
          <cell r="GO39">
            <v>12236672842.009993</v>
          </cell>
          <cell r="GP39">
            <v>12328383672.189993</v>
          </cell>
          <cell r="GQ39">
            <v>12425999963.879993</v>
          </cell>
          <cell r="GR39">
            <v>12519014987.489994</v>
          </cell>
          <cell r="GS39">
            <v>12611516790.929995</v>
          </cell>
          <cell r="GT39">
            <v>12703594097.249994</v>
          </cell>
          <cell r="GU39">
            <v>12794633487.269995</v>
          </cell>
          <cell r="GV39">
            <v>12885870953.689995</v>
          </cell>
          <cell r="GW39">
            <v>12981937985.949995</v>
          </cell>
          <cell r="GX39">
            <v>13076537018.999994</v>
          </cell>
          <cell r="GY39">
            <v>13174648549.739994</v>
          </cell>
          <cell r="GZ39">
            <v>13274258392.719994</v>
          </cell>
          <cell r="HA39">
            <v>13376822614.189993</v>
          </cell>
          <cell r="HB39">
            <v>13477545390.799994</v>
          </cell>
          <cell r="HC39">
            <v>13578292894.849993</v>
          </cell>
          <cell r="HD39">
            <v>13680600820.819992</v>
          </cell>
          <cell r="HE39">
            <v>13780672852.249992</v>
          </cell>
          <cell r="HF39">
            <v>13884311114.329992</v>
          </cell>
          <cell r="HG39">
            <v>13982921774.589993</v>
          </cell>
          <cell r="HH39">
            <v>14082138977.199993</v>
          </cell>
          <cell r="HI39">
            <v>14181601954.769993</v>
          </cell>
          <cell r="HJ39">
            <v>14258779725.719994</v>
          </cell>
          <cell r="HK39">
            <v>14335292281.039993</v>
          </cell>
          <cell r="HL39">
            <v>14420029085.679993</v>
          </cell>
          <cell r="HM39" t="str">
            <v/>
          </cell>
          <cell r="HN39" t="str">
            <v/>
          </cell>
          <cell r="HO39" t="str">
            <v/>
          </cell>
        </row>
        <row r="40">
          <cell r="A40" t="str">
            <v>PBZ/CO OMF C</v>
          </cell>
          <cell r="ET40">
            <v>72378.009999999995</v>
          </cell>
          <cell r="EU40">
            <v>1141992.23</v>
          </cell>
          <cell r="EV40">
            <v>2339763.04</v>
          </cell>
          <cell r="EW40">
            <v>3535316.2199999997</v>
          </cell>
          <cell r="EX40">
            <v>4840666.57</v>
          </cell>
          <cell r="EY40">
            <v>6105929.0899999999</v>
          </cell>
          <cell r="EZ40">
            <v>7278304.9699999997</v>
          </cell>
          <cell r="FA40">
            <v>8635181.6500000004</v>
          </cell>
          <cell r="FB40">
            <v>9960765.3900000006</v>
          </cell>
          <cell r="FC40">
            <v>11269551.600000001</v>
          </cell>
          <cell r="FD40">
            <v>12591259.580000002</v>
          </cell>
          <cell r="FE40">
            <v>13971358.800000003</v>
          </cell>
          <cell r="FF40">
            <v>15340363.520000003</v>
          </cell>
          <cell r="FG40">
            <v>16774072.440000003</v>
          </cell>
          <cell r="FH40">
            <v>18296354.310000002</v>
          </cell>
          <cell r="FI40">
            <v>19740355.010000002</v>
          </cell>
          <cell r="FJ40">
            <v>21455719.460000001</v>
          </cell>
          <cell r="FK40">
            <v>23109496.41</v>
          </cell>
          <cell r="FL40">
            <v>24642299.539999999</v>
          </cell>
          <cell r="FM40">
            <v>26177429.859999999</v>
          </cell>
          <cell r="FN40">
            <v>27792884.07</v>
          </cell>
          <cell r="FO40">
            <v>29473660.670000002</v>
          </cell>
          <cell r="FP40">
            <v>31062874.870000001</v>
          </cell>
          <cell r="FQ40">
            <v>32700295.960000001</v>
          </cell>
          <cell r="FR40">
            <v>34319311.539999999</v>
          </cell>
          <cell r="FS40">
            <v>36080544.5</v>
          </cell>
          <cell r="FT40">
            <v>37841196.310000002</v>
          </cell>
          <cell r="FU40">
            <v>39618501.710000001</v>
          </cell>
          <cell r="FV40">
            <v>41518106.509999998</v>
          </cell>
          <cell r="FW40">
            <v>43425688.030000001</v>
          </cell>
          <cell r="FX40">
            <v>45227764.700000003</v>
          </cell>
          <cell r="FY40">
            <v>47157831.82</v>
          </cell>
          <cell r="FZ40">
            <v>49117069.340000004</v>
          </cell>
          <cell r="GA40">
            <v>51133608.960000001</v>
          </cell>
          <cell r="GB40">
            <v>53192300.259999998</v>
          </cell>
          <cell r="GC40">
            <v>55208826.780000001</v>
          </cell>
          <cell r="GD40">
            <v>57268410.530000001</v>
          </cell>
          <cell r="GE40">
            <v>59452038.670000002</v>
          </cell>
          <cell r="GF40">
            <v>61599449.630000003</v>
          </cell>
          <cell r="GG40">
            <v>63767301.580000006</v>
          </cell>
          <cell r="GH40">
            <v>66166656.590000004</v>
          </cell>
          <cell r="GI40">
            <v>68654904.109999999</v>
          </cell>
          <cell r="GJ40">
            <v>71067753.170000002</v>
          </cell>
          <cell r="GK40">
            <v>73351058.810000002</v>
          </cell>
          <cell r="GL40">
            <v>75726777.450000003</v>
          </cell>
          <cell r="GM40">
            <v>78147252.890000001</v>
          </cell>
          <cell r="GN40">
            <v>80881100.969999999</v>
          </cell>
          <cell r="GO40">
            <v>83355512.810000002</v>
          </cell>
          <cell r="GP40">
            <v>85827024.74000001</v>
          </cell>
          <cell r="GQ40">
            <v>88411523.350000009</v>
          </cell>
          <cell r="GR40">
            <v>90951523.310000002</v>
          </cell>
          <cell r="GS40">
            <v>93622769.890000001</v>
          </cell>
          <cell r="GT40">
            <v>96444371.420000002</v>
          </cell>
          <cell r="GU40">
            <v>99316387.170000002</v>
          </cell>
          <cell r="GV40">
            <v>102219283.89</v>
          </cell>
          <cell r="GW40">
            <v>104966840.69</v>
          </cell>
          <cell r="GX40">
            <v>107689582.59999999</v>
          </cell>
          <cell r="GY40">
            <v>110603570.72999999</v>
          </cell>
          <cell r="GZ40">
            <v>113770280.41999999</v>
          </cell>
          <cell r="HA40">
            <v>116653008.52999999</v>
          </cell>
          <cell r="HB40">
            <v>119473254.74999999</v>
          </cell>
          <cell r="HC40">
            <v>122368791.86999999</v>
          </cell>
          <cell r="HD40">
            <v>126004281.97999999</v>
          </cell>
          <cell r="HE40">
            <v>128983553.77</v>
          </cell>
          <cell r="HF40">
            <v>132093493.95</v>
          </cell>
          <cell r="HG40">
            <v>135319903</v>
          </cell>
          <cell r="HH40">
            <v>138599456.03999999</v>
          </cell>
          <cell r="HI40">
            <v>141841855.91</v>
          </cell>
          <cell r="HJ40">
            <v>144704080.85999998</v>
          </cell>
          <cell r="HK40">
            <v>147666661.64999998</v>
          </cell>
          <cell r="HL40">
            <v>150929525.53999996</v>
          </cell>
          <cell r="HM40" t="str">
            <v/>
          </cell>
          <cell r="HN40" t="str">
            <v/>
          </cell>
          <cell r="HO40" t="str">
            <v/>
          </cell>
        </row>
        <row r="41">
          <cell r="A41" t="str">
            <v>Raiffeisen OMF A</v>
          </cell>
          <cell r="ET41">
            <v>45549.24</v>
          </cell>
          <cell r="EU41">
            <v>658660.28</v>
          </cell>
          <cell r="EV41">
            <v>1302846.97</v>
          </cell>
          <cell r="EW41">
            <v>1927778.83</v>
          </cell>
          <cell r="EX41">
            <v>2619069.31</v>
          </cell>
          <cell r="EY41">
            <v>3270670.5700000003</v>
          </cell>
          <cell r="EZ41">
            <v>3901403.54</v>
          </cell>
          <cell r="FA41">
            <v>4632585.9400000004</v>
          </cell>
          <cell r="FB41">
            <v>5309648.83</v>
          </cell>
          <cell r="FC41">
            <v>6003003.21</v>
          </cell>
          <cell r="FD41">
            <v>6671650.1100000003</v>
          </cell>
          <cell r="FE41">
            <v>7367544.5800000001</v>
          </cell>
          <cell r="FF41">
            <v>8041513.2400000002</v>
          </cell>
          <cell r="FG41">
            <v>8726870.7400000002</v>
          </cell>
          <cell r="FH41">
            <v>9407746.7599999998</v>
          </cell>
          <cell r="FI41">
            <v>10075161.709999999</v>
          </cell>
          <cell r="FJ41">
            <v>10782739.889999999</v>
          </cell>
          <cell r="FK41">
            <v>11441213.799999999</v>
          </cell>
          <cell r="FL41">
            <v>12184129.199999999</v>
          </cell>
          <cell r="FM41">
            <v>12900682.17</v>
          </cell>
          <cell r="FN41">
            <v>13626679.949999999</v>
          </cell>
          <cell r="FO41">
            <v>14391010.34</v>
          </cell>
          <cell r="FP41">
            <v>15077032.92</v>
          </cell>
          <cell r="FQ41">
            <v>15778904.34</v>
          </cell>
          <cell r="FR41">
            <v>16474117.369999999</v>
          </cell>
          <cell r="FS41">
            <v>17197367.469999999</v>
          </cell>
          <cell r="FT41">
            <v>17904494.82</v>
          </cell>
          <cell r="FU41">
            <v>18610694.609999999</v>
          </cell>
          <cell r="FV41">
            <v>19351392.969999999</v>
          </cell>
          <cell r="FW41">
            <v>20057145.27</v>
          </cell>
          <cell r="FX41">
            <v>20761970.199999999</v>
          </cell>
          <cell r="FY41">
            <v>21527373.699999999</v>
          </cell>
          <cell r="FZ41">
            <v>22318764.599999998</v>
          </cell>
          <cell r="GA41">
            <v>23129059.199999999</v>
          </cell>
          <cell r="GB41">
            <v>23923139.699999999</v>
          </cell>
          <cell r="GC41">
            <v>24714637.32</v>
          </cell>
          <cell r="GD41">
            <v>25487920.280000001</v>
          </cell>
          <cell r="GE41">
            <v>26256184.84</v>
          </cell>
          <cell r="GF41">
            <v>27048054.899999999</v>
          </cell>
          <cell r="GG41">
            <v>27878145.629999999</v>
          </cell>
          <cell r="GH41">
            <v>28729552.489999998</v>
          </cell>
          <cell r="GI41">
            <v>29632928.459999997</v>
          </cell>
          <cell r="GJ41">
            <v>30502979.309999999</v>
          </cell>
          <cell r="GK41">
            <v>31404637.539999999</v>
          </cell>
          <cell r="GL41">
            <v>32361842.66</v>
          </cell>
          <cell r="GM41">
            <v>33262032.289999999</v>
          </cell>
          <cell r="GN41">
            <v>34225071.920000002</v>
          </cell>
          <cell r="GO41">
            <v>35208977.480000004</v>
          </cell>
          <cell r="GP41">
            <v>36200263.220000006</v>
          </cell>
          <cell r="GQ41">
            <v>37156699.860000007</v>
          </cell>
          <cell r="GR41">
            <v>38095098.340000004</v>
          </cell>
          <cell r="GS41">
            <v>39063500.220000006</v>
          </cell>
          <cell r="GT41">
            <v>40052621.750000007</v>
          </cell>
          <cell r="GU41">
            <v>41075388.610000007</v>
          </cell>
          <cell r="GV41">
            <v>42089912.080000006</v>
          </cell>
          <cell r="GW41">
            <v>43279438.840000004</v>
          </cell>
          <cell r="GX41">
            <v>44369030.860000007</v>
          </cell>
          <cell r="GY41">
            <v>45452678.660000004</v>
          </cell>
          <cell r="GZ41">
            <v>46659421.700000003</v>
          </cell>
          <cell r="HA41">
            <v>47808745.240000002</v>
          </cell>
          <cell r="HB41">
            <v>48897580.75</v>
          </cell>
          <cell r="HC41">
            <v>50023254.039999999</v>
          </cell>
          <cell r="HD41">
            <v>51460175.769999996</v>
          </cell>
          <cell r="HE41">
            <v>53193176.149999999</v>
          </cell>
          <cell r="HF41">
            <v>55316991.649999999</v>
          </cell>
          <cell r="HG41">
            <v>57457780.449999996</v>
          </cell>
          <cell r="HH41">
            <v>59728929.049999997</v>
          </cell>
          <cell r="HI41">
            <v>62216510.239999995</v>
          </cell>
          <cell r="HJ41">
            <v>64252797.749999993</v>
          </cell>
          <cell r="HK41">
            <v>66321469.449999996</v>
          </cell>
          <cell r="HL41">
            <v>68527712.189999998</v>
          </cell>
          <cell r="HM41" t="str">
            <v/>
          </cell>
          <cell r="HN41" t="str">
            <v/>
          </cell>
          <cell r="HO41" t="str">
            <v/>
          </cell>
        </row>
        <row r="42">
          <cell r="A42" t="str">
            <v>Raiffeisen OMF B</v>
          </cell>
          <cell r="B42">
            <v>94877100.280000001</v>
          </cell>
          <cell r="C42">
            <v>160145598.80000001</v>
          </cell>
          <cell r="D42">
            <v>205876959.18000001</v>
          </cell>
          <cell r="E42">
            <v>255286444.03</v>
          </cell>
          <cell r="F42">
            <v>303456592.72000003</v>
          </cell>
          <cell r="G42">
            <v>373372138.08000004</v>
          </cell>
          <cell r="H42">
            <v>450726364.45000005</v>
          </cell>
          <cell r="I42">
            <v>506558976.24000007</v>
          </cell>
          <cell r="J42">
            <v>578648339.41000009</v>
          </cell>
          <cell r="K42">
            <v>632251246.1400001</v>
          </cell>
          <cell r="L42">
            <v>688620659.75000012</v>
          </cell>
          <cell r="M42">
            <v>748850278.76000011</v>
          </cell>
          <cell r="N42">
            <v>806720099.94000006</v>
          </cell>
          <cell r="O42">
            <v>870506146.37</v>
          </cell>
          <cell r="P42">
            <v>928950521.91999996</v>
          </cell>
          <cell r="Q42">
            <v>997520001.5</v>
          </cell>
          <cell r="R42">
            <v>1065235470.11</v>
          </cell>
          <cell r="S42">
            <v>1130877911.8499999</v>
          </cell>
          <cell r="T42">
            <v>1194925319.4299998</v>
          </cell>
          <cell r="U42">
            <v>1261425829.7599998</v>
          </cell>
          <cell r="V42">
            <v>1332530092.6199996</v>
          </cell>
          <cell r="W42">
            <v>1395914355.0799997</v>
          </cell>
          <cell r="X42">
            <v>1460182085.1599996</v>
          </cell>
          <cell r="Y42">
            <v>1525239307.3499997</v>
          </cell>
          <cell r="Z42">
            <v>1589940425.2899997</v>
          </cell>
          <cell r="AA42">
            <v>1659557551.2699997</v>
          </cell>
          <cell r="AB42">
            <v>1731646579.6999998</v>
          </cell>
          <cell r="AC42">
            <v>1807992529.8099997</v>
          </cell>
          <cell r="AD42">
            <v>1878478948.7499998</v>
          </cell>
          <cell r="AE42">
            <v>1952869292.2799997</v>
          </cell>
          <cell r="AF42">
            <v>2024965101.9799998</v>
          </cell>
          <cell r="AG42">
            <v>2098610034.2399998</v>
          </cell>
          <cell r="AH42">
            <v>2178356988.8599997</v>
          </cell>
          <cell r="AI42">
            <v>2251257056.9299998</v>
          </cell>
          <cell r="AJ42">
            <v>2313994647.0999999</v>
          </cell>
          <cell r="AK42">
            <v>2393699580.75</v>
          </cell>
          <cell r="AL42">
            <v>2475896694.1599998</v>
          </cell>
          <cell r="AM42">
            <v>2554769351.48</v>
          </cell>
          <cell r="AN42">
            <v>2637385105.04</v>
          </cell>
          <cell r="AO42">
            <v>2717466085.6999998</v>
          </cell>
          <cell r="AP42">
            <v>2800441971.6999998</v>
          </cell>
          <cell r="AQ42">
            <v>2881485899.6999998</v>
          </cell>
          <cell r="AR42">
            <v>2964989881.52</v>
          </cell>
          <cell r="AS42">
            <v>3049423261.52</v>
          </cell>
          <cell r="AT42">
            <v>3142872120.0300002</v>
          </cell>
          <cell r="AU42">
            <v>3225396753.96</v>
          </cell>
          <cell r="AV42">
            <v>3309847943.3200002</v>
          </cell>
          <cell r="AW42">
            <v>3396725623.5500002</v>
          </cell>
          <cell r="AX42">
            <v>3481083355.9900002</v>
          </cell>
          <cell r="AY42">
            <v>3569877190.3600001</v>
          </cell>
          <cell r="AZ42">
            <v>3660717051.7800002</v>
          </cell>
          <cell r="BA42">
            <v>3754111530.8800001</v>
          </cell>
          <cell r="BB42">
            <v>3846659835.8000002</v>
          </cell>
          <cell r="BC42">
            <v>3942552239.9400001</v>
          </cell>
          <cell r="BD42">
            <v>4035610245.9900002</v>
          </cell>
          <cell r="BE42">
            <v>4128969937.0800004</v>
          </cell>
          <cell r="BF42">
            <v>4231687930.7600002</v>
          </cell>
          <cell r="BG42">
            <v>4328946209.1100006</v>
          </cell>
          <cell r="BH42">
            <v>4426404510.670001</v>
          </cell>
          <cell r="BI42">
            <v>4524539801.710001</v>
          </cell>
          <cell r="BJ42">
            <v>4628307128.710001</v>
          </cell>
          <cell r="BK42">
            <v>4735391054.7700014</v>
          </cell>
          <cell r="BL42">
            <v>4835160238.3600016</v>
          </cell>
          <cell r="BM42">
            <v>4945466300.5400019</v>
          </cell>
          <cell r="BN42">
            <v>5053329006.6100016</v>
          </cell>
          <cell r="BO42">
            <v>5154398735.0000019</v>
          </cell>
          <cell r="BP42">
            <v>5263689390.0500021</v>
          </cell>
          <cell r="BQ42">
            <v>5368497919.9700022</v>
          </cell>
          <cell r="BR42">
            <v>5482602601.8300018</v>
          </cell>
          <cell r="BS42">
            <v>5591006028.420002</v>
          </cell>
          <cell r="BT42">
            <v>5699316595.9800024</v>
          </cell>
          <cell r="BU42">
            <v>5806580398.2100019</v>
          </cell>
          <cell r="BV42">
            <v>5920322221.2000017</v>
          </cell>
          <cell r="BW42">
            <v>6030277568.2100019</v>
          </cell>
          <cell r="BX42">
            <v>6143825308.6500015</v>
          </cell>
          <cell r="BY42">
            <v>6265967842.0300016</v>
          </cell>
          <cell r="BZ42">
            <v>6377745776.6500015</v>
          </cell>
          <cell r="CA42">
            <v>6495417165.4000015</v>
          </cell>
          <cell r="CB42">
            <v>6614684415.0900011</v>
          </cell>
          <cell r="CC42">
            <v>6727433241.2600012</v>
          </cell>
          <cell r="CD42">
            <v>6860821356.250001</v>
          </cell>
          <cell r="CE42">
            <v>6973113690.6100006</v>
          </cell>
          <cell r="CF42">
            <v>7083623260.920001</v>
          </cell>
          <cell r="CG42">
            <v>7202505029.750001</v>
          </cell>
          <cell r="CH42">
            <v>7317310357.1500006</v>
          </cell>
          <cell r="CI42">
            <v>7429080330.0100002</v>
          </cell>
          <cell r="CJ42">
            <v>7544107866.6500006</v>
          </cell>
          <cell r="CK42">
            <v>7664958000.0600004</v>
          </cell>
          <cell r="CL42">
            <v>7776162856.8900003</v>
          </cell>
          <cell r="CM42">
            <v>7892332568.9200001</v>
          </cell>
          <cell r="CN42">
            <v>8011457822.1800003</v>
          </cell>
          <cell r="CO42">
            <v>8123387151.5</v>
          </cell>
          <cell r="CP42">
            <v>8248049577.7299995</v>
          </cell>
          <cell r="CQ42">
            <v>8342303603.7599993</v>
          </cell>
          <cell r="CR42">
            <v>8453293272.079999</v>
          </cell>
          <cell r="CS42">
            <v>8575315730.0699987</v>
          </cell>
          <cell r="CT42">
            <v>8684335436.1399994</v>
          </cell>
          <cell r="CU42">
            <v>8794322408.2299995</v>
          </cell>
          <cell r="CV42">
            <v>8906431214.0200005</v>
          </cell>
          <cell r="CW42">
            <v>9023251868.2900009</v>
          </cell>
          <cell r="CX42">
            <v>9140408880.0900002</v>
          </cell>
          <cell r="CY42">
            <v>9260054353.6000004</v>
          </cell>
          <cell r="CZ42">
            <v>9376177494.5400009</v>
          </cell>
          <cell r="DA42">
            <v>9493157298.3900013</v>
          </cell>
          <cell r="DB42">
            <v>9625511665.0400009</v>
          </cell>
          <cell r="DC42">
            <v>9732477857.4900017</v>
          </cell>
          <cell r="DD42">
            <v>9841773525.5200024</v>
          </cell>
          <cell r="DE42">
            <v>9961689062.1400032</v>
          </cell>
          <cell r="DF42">
            <v>10078342919.280003</v>
          </cell>
          <cell r="DG42">
            <v>10195410899.660002</v>
          </cell>
          <cell r="DH42">
            <v>10310929940.320002</v>
          </cell>
          <cell r="DI42">
            <v>10437086316.770002</v>
          </cell>
          <cell r="DJ42">
            <v>10558365221.470003</v>
          </cell>
          <cell r="DK42">
            <v>10681336174.810003</v>
          </cell>
          <cell r="DL42">
            <v>10797570003.290003</v>
          </cell>
          <cell r="DM42">
            <v>10928354851.480003</v>
          </cell>
          <cell r="DN42">
            <v>11055101260.440002</v>
          </cell>
          <cell r="DO42">
            <v>11166001762.820002</v>
          </cell>
          <cell r="DP42">
            <v>11282238212.460001</v>
          </cell>
          <cell r="DQ42">
            <v>11405144153.230001</v>
          </cell>
          <cell r="DR42">
            <v>11527863183.360001</v>
          </cell>
          <cell r="DS42">
            <v>11662243909.59</v>
          </cell>
          <cell r="DT42">
            <v>11782249621.18</v>
          </cell>
          <cell r="DU42">
            <v>11920332078.26</v>
          </cell>
          <cell r="DV42">
            <v>12046182428.75</v>
          </cell>
          <cell r="DW42">
            <v>12168208416.23</v>
          </cell>
          <cell r="DX42">
            <v>12298771961.4</v>
          </cell>
          <cell r="DY42">
            <v>12417605183.049999</v>
          </cell>
          <cell r="DZ42">
            <v>12542791021.639999</v>
          </cell>
          <cell r="EA42">
            <v>12662817558.279999</v>
          </cell>
          <cell r="EB42">
            <v>12782475380.449999</v>
          </cell>
          <cell r="EC42">
            <v>12904415855.039999</v>
          </cell>
          <cell r="ED42">
            <v>13028256618.549999</v>
          </cell>
          <cell r="EE42">
            <v>13150709176.719999</v>
          </cell>
          <cell r="EF42">
            <v>13270251991.57</v>
          </cell>
          <cell r="EG42">
            <v>13405448633.289999</v>
          </cell>
          <cell r="EH42">
            <v>13529057293.779999</v>
          </cell>
          <cell r="EI42">
            <v>13655475099.439999</v>
          </cell>
          <cell r="EJ42">
            <v>13795513571.209999</v>
          </cell>
          <cell r="EK42">
            <v>13923634449.309999</v>
          </cell>
          <cell r="EL42">
            <v>14061915386.82</v>
          </cell>
          <cell r="EM42">
            <v>14179240513.66</v>
          </cell>
          <cell r="EN42">
            <v>14303247611.200001</v>
          </cell>
          <cell r="EO42">
            <v>14425565146.560001</v>
          </cell>
          <cell r="EP42">
            <v>14542625434.240002</v>
          </cell>
          <cell r="EQ42">
            <v>14655737740.930002</v>
          </cell>
          <cell r="ER42">
            <v>14774912456.240002</v>
          </cell>
          <cell r="ES42">
            <v>14913650252.610003</v>
          </cell>
          <cell r="ET42">
            <v>15032029558.990002</v>
          </cell>
          <cell r="EU42">
            <v>15150585928.690002</v>
          </cell>
          <cell r="EV42">
            <v>15273659545.750002</v>
          </cell>
          <cell r="EW42">
            <v>15392633152.600002</v>
          </cell>
          <cell r="EX42">
            <v>15526356788.270002</v>
          </cell>
          <cell r="EY42">
            <v>15649943499.650002</v>
          </cell>
          <cell r="EZ42">
            <v>15762495713.310001</v>
          </cell>
          <cell r="FA42">
            <v>15888779991.750002</v>
          </cell>
          <cell r="FB42">
            <v>16017291438.440002</v>
          </cell>
          <cell r="FC42">
            <v>16148237222.330002</v>
          </cell>
          <cell r="FD42">
            <v>16274513229.780003</v>
          </cell>
          <cell r="FE42">
            <v>16404886358.400003</v>
          </cell>
          <cell r="FF42">
            <v>16530260171.050003</v>
          </cell>
          <cell r="FG42">
            <v>16657284460.680002</v>
          </cell>
          <cell r="FH42">
            <v>16785002676.050003</v>
          </cell>
          <cell r="FI42">
            <v>16913047492.740004</v>
          </cell>
          <cell r="FJ42">
            <v>17044568746.410004</v>
          </cell>
          <cell r="FK42">
            <v>17164576430.350004</v>
          </cell>
          <cell r="FL42">
            <v>17304354909.480003</v>
          </cell>
          <cell r="FM42">
            <v>17429683305.190002</v>
          </cell>
          <cell r="FN42">
            <v>17557631409.290001</v>
          </cell>
          <cell r="FO42">
            <v>17687578795.400002</v>
          </cell>
          <cell r="FP42">
            <v>17815052180.100002</v>
          </cell>
          <cell r="FQ42">
            <v>17947402847.560001</v>
          </cell>
          <cell r="FR42">
            <v>18075963840.790001</v>
          </cell>
          <cell r="FS42">
            <v>18207514238.34</v>
          </cell>
          <cell r="FT42">
            <v>18338548814.810001</v>
          </cell>
          <cell r="FU42">
            <v>18469381837.050003</v>
          </cell>
          <cell r="FV42">
            <v>18605561179.120003</v>
          </cell>
          <cell r="FW42">
            <v>18733070200.250004</v>
          </cell>
          <cell r="FX42">
            <v>18860188739.930004</v>
          </cell>
          <cell r="FY42">
            <v>18994579263.540005</v>
          </cell>
          <cell r="FZ42">
            <v>19129861879.600006</v>
          </cell>
          <cell r="GA42">
            <v>19267148015.750008</v>
          </cell>
          <cell r="GB42">
            <v>19405729718.230007</v>
          </cell>
          <cell r="GC42">
            <v>19545234825.690006</v>
          </cell>
          <cell r="GD42">
            <v>19684526708.210007</v>
          </cell>
          <cell r="GE42">
            <v>19824153642.810005</v>
          </cell>
          <cell r="GF42">
            <v>19964617568.580006</v>
          </cell>
          <cell r="GG42">
            <v>20103044255.180004</v>
          </cell>
          <cell r="GH42">
            <v>20245607754.710003</v>
          </cell>
          <cell r="GI42">
            <v>20383375174.310001</v>
          </cell>
          <cell r="GJ42">
            <v>20522938124.18</v>
          </cell>
          <cell r="GK42">
            <v>20669297937.889999</v>
          </cell>
          <cell r="GL42">
            <v>20812868295.07</v>
          </cell>
          <cell r="GM42">
            <v>20957050544.959999</v>
          </cell>
          <cell r="GN42">
            <v>21106775152.68</v>
          </cell>
          <cell r="GO42">
            <v>21259295038.080002</v>
          </cell>
          <cell r="GP42">
            <v>21409627051.34</v>
          </cell>
          <cell r="GQ42">
            <v>21566460408.450001</v>
          </cell>
          <cell r="GR42">
            <v>21718640986.060001</v>
          </cell>
          <cell r="GS42">
            <v>21869839313.760002</v>
          </cell>
          <cell r="GT42">
            <v>22020131398.560001</v>
          </cell>
          <cell r="GU42">
            <v>22168216159.560001</v>
          </cell>
          <cell r="GV42">
            <v>22317180567.510002</v>
          </cell>
          <cell r="GW42">
            <v>22474854345.820004</v>
          </cell>
          <cell r="GX42">
            <v>22629984982.140003</v>
          </cell>
          <cell r="GY42">
            <v>22788186644.690002</v>
          </cell>
          <cell r="GZ42">
            <v>22946993860.450001</v>
          </cell>
          <cell r="HA42">
            <v>23112209620.440002</v>
          </cell>
          <cell r="HB42">
            <v>23273700870.460003</v>
          </cell>
          <cell r="HC42">
            <v>23434815134.340004</v>
          </cell>
          <cell r="HD42">
            <v>23598939570.740005</v>
          </cell>
          <cell r="HE42">
            <v>23760198137.650005</v>
          </cell>
          <cell r="HF42">
            <v>23928204517.680004</v>
          </cell>
          <cell r="HG42">
            <v>24086982109.880005</v>
          </cell>
          <cell r="HH42">
            <v>24246549478.950005</v>
          </cell>
          <cell r="HI42">
            <v>24407586298.260006</v>
          </cell>
          <cell r="HJ42">
            <v>24531504867.030006</v>
          </cell>
          <cell r="HK42">
            <v>24653434932.910007</v>
          </cell>
          <cell r="HL42">
            <v>24787667656.420006</v>
          </cell>
          <cell r="HM42" t="str">
            <v/>
          </cell>
          <cell r="HN42" t="str">
            <v/>
          </cell>
          <cell r="HO42" t="str">
            <v/>
          </cell>
        </row>
        <row r="43">
          <cell r="A43" t="str">
            <v>Raiffeisen OMF C</v>
          </cell>
          <cell r="ET43">
            <v>152733.9</v>
          </cell>
          <cell r="EU43">
            <v>2521570.2599999998</v>
          </cell>
          <cell r="EV43">
            <v>5017135.2899999991</v>
          </cell>
          <cell r="EW43">
            <v>7507871.1999999993</v>
          </cell>
          <cell r="EX43">
            <v>10335368.34</v>
          </cell>
          <cell r="EY43">
            <v>12979946.01</v>
          </cell>
          <cell r="EZ43">
            <v>15603137.559999999</v>
          </cell>
          <cell r="FA43">
            <v>18395857.119999997</v>
          </cell>
          <cell r="FB43">
            <v>21242383.679999996</v>
          </cell>
          <cell r="FC43">
            <v>24098037.529999997</v>
          </cell>
          <cell r="FD43">
            <v>26961212.489999998</v>
          </cell>
          <cell r="FE43">
            <v>30030264.579999998</v>
          </cell>
          <cell r="FF43">
            <v>33001762.509999998</v>
          </cell>
          <cell r="FG43">
            <v>36093702.780000001</v>
          </cell>
          <cell r="FH43">
            <v>39421351.730000004</v>
          </cell>
          <cell r="FI43">
            <v>42696512.630000003</v>
          </cell>
          <cell r="FJ43">
            <v>46287886.010000005</v>
          </cell>
          <cell r="FK43">
            <v>49973626.720000006</v>
          </cell>
          <cell r="FL43">
            <v>53430685.320000008</v>
          </cell>
          <cell r="FM43">
            <v>56785888.95000001</v>
          </cell>
          <cell r="FN43">
            <v>60287314.470000014</v>
          </cell>
          <cell r="FO43">
            <v>63753986.480000012</v>
          </cell>
          <cell r="FP43">
            <v>67284957.810000017</v>
          </cell>
          <cell r="FQ43">
            <v>70916189.740000024</v>
          </cell>
          <cell r="FR43">
            <v>74552284.580000028</v>
          </cell>
          <cell r="FS43">
            <v>78231842.180000022</v>
          </cell>
          <cell r="FT43">
            <v>82055120.540000021</v>
          </cell>
          <cell r="FU43">
            <v>85889125.700000018</v>
          </cell>
          <cell r="FV43">
            <v>90155909.130000025</v>
          </cell>
          <cell r="FW43">
            <v>94345765.610000029</v>
          </cell>
          <cell r="FX43">
            <v>98253751.690000027</v>
          </cell>
          <cell r="FY43">
            <v>102404104.68000002</v>
          </cell>
          <cell r="FZ43">
            <v>106622059.67000002</v>
          </cell>
          <cell r="GA43">
            <v>110893862.56000002</v>
          </cell>
          <cell r="GB43">
            <v>115227622.25000001</v>
          </cell>
          <cell r="GC43">
            <v>119636131.85000001</v>
          </cell>
          <cell r="GD43">
            <v>123986327.96000001</v>
          </cell>
          <cell r="GE43">
            <v>128598261.22000001</v>
          </cell>
          <cell r="GF43">
            <v>133166796.06000002</v>
          </cell>
          <cell r="GG43">
            <v>137822388.33000001</v>
          </cell>
          <cell r="GH43">
            <v>142951175.71000001</v>
          </cell>
          <cell r="GI43">
            <v>148180539.42000002</v>
          </cell>
          <cell r="GJ43">
            <v>152869280.54000002</v>
          </cell>
          <cell r="GK43">
            <v>157724256.51000002</v>
          </cell>
          <cell r="GL43">
            <v>162725900.42000002</v>
          </cell>
          <cell r="GM43">
            <v>167686655.57000002</v>
          </cell>
          <cell r="GN43">
            <v>172933417.45000002</v>
          </cell>
          <cell r="GO43">
            <v>178208088.24000001</v>
          </cell>
          <cell r="GP43">
            <v>183430859.39000002</v>
          </cell>
          <cell r="GQ43">
            <v>188940103.03</v>
          </cell>
          <cell r="GR43">
            <v>194382952.47999999</v>
          </cell>
          <cell r="GS43">
            <v>199901431.53999999</v>
          </cell>
          <cell r="GT43">
            <v>205556302.03999999</v>
          </cell>
          <cell r="GU43">
            <v>211428487.03999999</v>
          </cell>
          <cell r="GV43">
            <v>217004246.65000001</v>
          </cell>
          <cell r="GW43">
            <v>222682782.34999999</v>
          </cell>
          <cell r="GX43">
            <v>228386213.75</v>
          </cell>
          <cell r="GY43">
            <v>234160829.18000001</v>
          </cell>
          <cell r="GZ43">
            <v>240084834</v>
          </cell>
          <cell r="HA43">
            <v>246043172.68000001</v>
          </cell>
          <cell r="HB43">
            <v>251896071.44</v>
          </cell>
          <cell r="HC43">
            <v>258019971.96000001</v>
          </cell>
          <cell r="HD43">
            <v>263916656.38</v>
          </cell>
          <cell r="HE43">
            <v>269912844.61000001</v>
          </cell>
          <cell r="HF43">
            <v>276484558.30000001</v>
          </cell>
          <cell r="HG43">
            <v>283117339.77000004</v>
          </cell>
          <cell r="HH43">
            <v>290045782.01000005</v>
          </cell>
          <cell r="HI43">
            <v>296891626.62000006</v>
          </cell>
          <cell r="HJ43">
            <v>302861894.41000009</v>
          </cell>
          <cell r="HK43">
            <v>308726579.1400001</v>
          </cell>
          <cell r="HL43">
            <v>314951140.49000013</v>
          </cell>
          <cell r="HM43" t="str">
            <v/>
          </cell>
          <cell r="HN43" t="str">
            <v/>
          </cell>
          <cell r="HO43" t="str">
            <v/>
          </cell>
        </row>
        <row r="44">
          <cell r="A44" t="str">
            <v>UKUPNO</v>
          </cell>
          <cell r="B44">
            <v>313441792.35000002</v>
          </cell>
          <cell r="C44">
            <v>537062247.25999999</v>
          </cell>
          <cell r="D44">
            <v>690048284.8499999</v>
          </cell>
          <cell r="E44">
            <v>853292092.52999997</v>
          </cell>
          <cell r="F44">
            <v>1011790711.7900002</v>
          </cell>
          <cell r="G44">
            <v>1238432613.6200004</v>
          </cell>
          <cell r="H44">
            <v>1493006907.8400002</v>
          </cell>
          <cell r="I44">
            <v>1675488541.3900001</v>
          </cell>
          <cell r="J44">
            <v>1913257455.2700002</v>
          </cell>
          <cell r="K44">
            <v>2088222862.3200004</v>
          </cell>
          <cell r="L44">
            <v>2275159671.6800003</v>
          </cell>
          <cell r="M44">
            <v>2472599329.6100001</v>
          </cell>
          <cell r="N44">
            <v>2663251870.3800001</v>
          </cell>
          <cell r="O44">
            <v>2872911085.0799999</v>
          </cell>
          <cell r="P44">
            <v>3062197727.1999998</v>
          </cell>
          <cell r="Q44">
            <v>3284555958.79</v>
          </cell>
          <cell r="R44">
            <v>3505770717.0699997</v>
          </cell>
          <cell r="S44">
            <v>3718018699.9899998</v>
          </cell>
          <cell r="T44">
            <v>3925637000.6599994</v>
          </cell>
          <cell r="U44">
            <v>4141920013.3099995</v>
          </cell>
          <cell r="V44">
            <v>4372978223.4299994</v>
          </cell>
          <cell r="W44">
            <v>4578731205.1999998</v>
          </cell>
          <cell r="X44">
            <v>4786784457.4499989</v>
          </cell>
          <cell r="Y44">
            <v>4997903803.9399986</v>
          </cell>
          <cell r="Z44">
            <v>5210010605.0499992</v>
          </cell>
          <cell r="AA44">
            <v>5437940758.5799999</v>
          </cell>
          <cell r="AB44">
            <v>5671477032.8099995</v>
          </cell>
          <cell r="AC44">
            <v>5917742739.289999</v>
          </cell>
          <cell r="AD44">
            <v>6146282312.8399992</v>
          </cell>
          <cell r="AE44">
            <v>6386428035.5699997</v>
          </cell>
          <cell r="AF44">
            <v>6618936912.1399994</v>
          </cell>
          <cell r="AG44">
            <v>6855861625.7299995</v>
          </cell>
          <cell r="AH44">
            <v>7114526592.3499994</v>
          </cell>
          <cell r="AI44">
            <v>7348579442.2800007</v>
          </cell>
          <cell r="AJ44">
            <v>7547192674.2800007</v>
          </cell>
          <cell r="AK44">
            <v>7808323660.6200008</v>
          </cell>
          <cell r="AL44">
            <v>8076040963.3699999</v>
          </cell>
          <cell r="AM44">
            <v>8331252861.5</v>
          </cell>
          <cell r="AN44">
            <v>8598597923.1200008</v>
          </cell>
          <cell r="AO44">
            <v>8856209227.0900002</v>
          </cell>
          <cell r="AP44">
            <v>9123995853.0900002</v>
          </cell>
          <cell r="AQ44">
            <v>9384460626.0900002</v>
          </cell>
          <cell r="AR44">
            <v>9653234302.6300011</v>
          </cell>
          <cell r="AS44">
            <v>9923934272.6300011</v>
          </cell>
          <cell r="AT44">
            <v>10224813472.590002</v>
          </cell>
          <cell r="AU44">
            <v>10490652970.220001</v>
          </cell>
          <cell r="AV44">
            <v>10763894939.35</v>
          </cell>
          <cell r="AW44">
            <v>11042896719.48</v>
          </cell>
          <cell r="AX44">
            <v>11315919203.709999</v>
          </cell>
          <cell r="AY44">
            <v>11602364489.610001</v>
          </cell>
          <cell r="AZ44">
            <v>11892862733.890001</v>
          </cell>
          <cell r="BA44">
            <v>12192234030.670002</v>
          </cell>
          <cell r="BB44">
            <v>12485939340.459999</v>
          </cell>
          <cell r="BC44">
            <v>12790747267.980001</v>
          </cell>
          <cell r="BD44">
            <v>13087036871.150002</v>
          </cell>
          <cell r="BE44">
            <v>13383284294.6</v>
          </cell>
          <cell r="BF44">
            <v>13708485460.450003</v>
          </cell>
          <cell r="BG44">
            <v>14015688657.640001</v>
          </cell>
          <cell r="BH44">
            <v>14323713293.240002</v>
          </cell>
          <cell r="BI44">
            <v>14633631514.85</v>
          </cell>
          <cell r="BJ44">
            <v>14965401779.300001</v>
          </cell>
          <cell r="BK44">
            <v>15305302121.860001</v>
          </cell>
          <cell r="BL44">
            <v>15623946384.570004</v>
          </cell>
          <cell r="BM44">
            <v>15975651026.920002</v>
          </cell>
          <cell r="BN44">
            <v>16322245700.000004</v>
          </cell>
          <cell r="BO44">
            <v>16645831374.280001</v>
          </cell>
          <cell r="BP44">
            <v>16995980703.180004</v>
          </cell>
          <cell r="BQ44">
            <v>17333444491.430004</v>
          </cell>
          <cell r="BR44">
            <v>17703345499.800003</v>
          </cell>
          <cell r="BS44">
            <v>18053850610.260002</v>
          </cell>
          <cell r="BT44">
            <v>18406408479.980003</v>
          </cell>
          <cell r="BU44">
            <v>18755492258.730003</v>
          </cell>
          <cell r="BV44">
            <v>19127486106.550003</v>
          </cell>
          <cell r="BW44">
            <v>19488171273.660004</v>
          </cell>
          <cell r="BX44">
            <v>19861717537.820004</v>
          </cell>
          <cell r="BY44">
            <v>20262094875.080002</v>
          </cell>
          <cell r="BZ44">
            <v>20629999710.130005</v>
          </cell>
          <cell r="CA44">
            <v>21015337293.090004</v>
          </cell>
          <cell r="CB44">
            <v>21406599069.560005</v>
          </cell>
          <cell r="CC44">
            <v>21776611353.330002</v>
          </cell>
          <cell r="CD44">
            <v>22216341085.040001</v>
          </cell>
          <cell r="CE44">
            <v>22587959080.139999</v>
          </cell>
          <cell r="CF44">
            <v>22953098398.430004</v>
          </cell>
          <cell r="CG44">
            <v>23346001008.330002</v>
          </cell>
          <cell r="CH44">
            <v>23724204843.070004</v>
          </cell>
          <cell r="CI44">
            <v>24095129015.380001</v>
          </cell>
          <cell r="CJ44">
            <v>24475347522.180004</v>
          </cell>
          <cell r="CK44">
            <v>24875529408.030003</v>
          </cell>
          <cell r="CL44">
            <v>25242352067.760002</v>
          </cell>
          <cell r="CM44">
            <v>25624328924.849998</v>
          </cell>
          <cell r="CN44">
            <v>26017560674.340004</v>
          </cell>
          <cell r="CO44">
            <v>26385849036.470001</v>
          </cell>
          <cell r="CP44">
            <v>26797606609.640003</v>
          </cell>
          <cell r="CQ44">
            <v>27110194619.719997</v>
          </cell>
          <cell r="CR44">
            <v>27477507169.09</v>
          </cell>
          <cell r="CS44">
            <v>27877618002.09</v>
          </cell>
          <cell r="CT44">
            <v>28237425564.450001</v>
          </cell>
          <cell r="CU44">
            <v>28600694414.620003</v>
          </cell>
          <cell r="CV44">
            <v>28972478622.220005</v>
          </cell>
          <cell r="CW44">
            <v>29358778569.490002</v>
          </cell>
          <cell r="CX44">
            <v>29745812014.150002</v>
          </cell>
          <cell r="CY44">
            <v>30137554628.07</v>
          </cell>
          <cell r="CZ44">
            <v>30520222072.370003</v>
          </cell>
          <cell r="DA44">
            <v>30905843148.779999</v>
          </cell>
          <cell r="DB44">
            <v>31341383789.049999</v>
          </cell>
          <cell r="DC44">
            <v>31694767140.900002</v>
          </cell>
          <cell r="DD44">
            <v>32055637072.690002</v>
          </cell>
          <cell r="DE44">
            <v>32450387130.790005</v>
          </cell>
          <cell r="DF44">
            <v>32834726805.780003</v>
          </cell>
          <cell r="DG44">
            <v>33220073635.32</v>
          </cell>
          <cell r="DH44">
            <v>33603208741.389999</v>
          </cell>
          <cell r="DI44">
            <v>34017737156.300003</v>
          </cell>
          <cell r="DJ44">
            <v>34416945005.860001</v>
          </cell>
          <cell r="DK44">
            <v>34821665495.340004</v>
          </cell>
          <cell r="DL44">
            <v>35205708420.279999</v>
          </cell>
          <cell r="DM44">
            <v>35636293970.169998</v>
          </cell>
          <cell r="DN44">
            <v>36055280855.020004</v>
          </cell>
          <cell r="DO44">
            <v>36419397736.150002</v>
          </cell>
          <cell r="DP44">
            <v>36805333515.860001</v>
          </cell>
          <cell r="DQ44">
            <v>37211494054.190002</v>
          </cell>
          <cell r="DR44">
            <v>37617096860.239998</v>
          </cell>
          <cell r="DS44">
            <v>38061859986.179993</v>
          </cell>
          <cell r="DT44">
            <v>38459868021.470001</v>
          </cell>
          <cell r="DU44">
            <v>38913402701.5</v>
          </cell>
          <cell r="DV44">
            <v>39329071790.220001</v>
          </cell>
          <cell r="DW44">
            <v>39733426626.440002</v>
          </cell>
          <cell r="DX44">
            <v>40162334190.649994</v>
          </cell>
          <cell r="DY44">
            <v>40553596499.629997</v>
          </cell>
          <cell r="DZ44">
            <v>40967227930.610001</v>
          </cell>
          <cell r="EA44">
            <v>41364104357.799995</v>
          </cell>
          <cell r="EB44">
            <v>41757966230.23999</v>
          </cell>
          <cell r="EC44">
            <v>42161722422.209991</v>
          </cell>
          <cell r="ED44">
            <v>42572422176</v>
          </cell>
          <cell r="EE44">
            <v>42975093439.539993</v>
          </cell>
          <cell r="EF44">
            <v>43371192927.73999</v>
          </cell>
          <cell r="EG44">
            <v>43818486549.839989</v>
          </cell>
          <cell r="EH44">
            <v>44226425599.959991</v>
          </cell>
          <cell r="EI44">
            <v>44644088875.469986</v>
          </cell>
          <cell r="EJ44">
            <v>45105660147.189987</v>
          </cell>
          <cell r="EK44">
            <v>45527764617.549988</v>
          </cell>
          <cell r="EL44">
            <v>45982363862.429993</v>
          </cell>
          <cell r="EM44">
            <v>46366910353.73999</v>
          </cell>
          <cell r="EN44">
            <v>46779514411.839996</v>
          </cell>
          <cell r="EO44">
            <v>47187195488.139992</v>
          </cell>
          <cell r="EP44">
            <v>47571445148.949989</v>
          </cell>
          <cell r="EQ44">
            <v>47943044644.369995</v>
          </cell>
          <cell r="ER44">
            <v>48336579804.549988</v>
          </cell>
          <cell r="ES44">
            <v>48790228202.599991</v>
          </cell>
          <cell r="ET44">
            <v>49180833013.449997</v>
          </cell>
          <cell r="EU44">
            <v>49579999912.07</v>
          </cell>
          <cell r="EV44">
            <v>49995853379.899994</v>
          </cell>
          <cell r="EW44">
            <v>50397687049.429993</v>
          </cell>
          <cell r="EX44">
            <v>50849573168.61998</v>
          </cell>
          <cell r="EY44">
            <v>51266762879.039986</v>
          </cell>
          <cell r="EZ44">
            <v>51650693020.679993</v>
          </cell>
          <cell r="FA44">
            <v>52078136705.759995</v>
          </cell>
          <cell r="FB44">
            <v>52513267707.089989</v>
          </cell>
          <cell r="FC44">
            <v>52959958321.839981</v>
          </cell>
          <cell r="FD44">
            <v>53389016733.209984</v>
          </cell>
          <cell r="FE44">
            <v>53830948046.569992</v>
          </cell>
          <cell r="FF44">
            <v>54257451793.859985</v>
          </cell>
          <cell r="FG44">
            <v>54689318865.199989</v>
          </cell>
          <cell r="FH44">
            <v>55123886859.739998</v>
          </cell>
          <cell r="FI44">
            <v>55559484820.189995</v>
          </cell>
          <cell r="FJ44">
            <v>56009812506.819992</v>
          </cell>
          <cell r="FK44">
            <v>56421249336.449997</v>
          </cell>
          <cell r="FL44">
            <v>56895199907.029991</v>
          </cell>
          <cell r="FM44">
            <v>57322444166.159981</v>
          </cell>
          <cell r="FN44">
            <v>57756844371.759987</v>
          </cell>
          <cell r="FO44">
            <v>58205625453.399986</v>
          </cell>
          <cell r="FP44">
            <v>58641800499.789978</v>
          </cell>
          <cell r="FQ44">
            <v>59093942558.04998</v>
          </cell>
          <cell r="FR44">
            <v>59533474605.769989</v>
          </cell>
          <cell r="FS44">
            <v>59983798320.989983</v>
          </cell>
          <cell r="FT44">
            <v>60433378786.869972</v>
          </cell>
          <cell r="FU44">
            <v>60881098215.029976</v>
          </cell>
          <cell r="FV44">
            <v>61348341834.779976</v>
          </cell>
          <cell r="FW44">
            <v>61789033788.059982</v>
          </cell>
          <cell r="FX44">
            <v>62225499584.629974</v>
          </cell>
          <cell r="FY44">
            <v>62687405494.649986</v>
          </cell>
          <cell r="FZ44">
            <v>63153773588.959984</v>
          </cell>
          <cell r="GA44">
            <v>63629245877.519989</v>
          </cell>
          <cell r="GB44">
            <v>64107555742.709991</v>
          </cell>
          <cell r="GC44">
            <v>64589056995.849983</v>
          </cell>
          <cell r="GD44">
            <v>65068882833.269981</v>
          </cell>
          <cell r="GE44">
            <v>65552307341.599983</v>
          </cell>
          <cell r="GF44">
            <v>66037795882.829987</v>
          </cell>
          <cell r="GG44">
            <v>66516672420.039993</v>
          </cell>
          <cell r="GH44">
            <v>67011805831.369987</v>
          </cell>
          <cell r="GI44">
            <v>67491930375.22998</v>
          </cell>
          <cell r="GJ44">
            <v>67974729640.639977</v>
          </cell>
          <cell r="GK44">
            <v>68481346521.419968</v>
          </cell>
          <cell r="GL44">
            <v>68980885584.159988</v>
          </cell>
          <cell r="GM44">
            <v>69483693288.499985</v>
          </cell>
          <cell r="GN44">
            <v>70006163898.929977</v>
          </cell>
          <cell r="GO44">
            <v>70537387740.789993</v>
          </cell>
          <cell r="GP44">
            <v>71060107954.589981</v>
          </cell>
          <cell r="GQ44">
            <v>71608796707.599976</v>
          </cell>
          <cell r="GR44">
            <v>72138188742.959961</v>
          </cell>
          <cell r="GS44">
            <v>72664862565.10997</v>
          </cell>
          <cell r="GT44">
            <v>73191232773.439972</v>
          </cell>
          <cell r="GU44">
            <v>73709208323.099976</v>
          </cell>
          <cell r="GV44">
            <v>74229162464.699966</v>
          </cell>
          <cell r="GW44">
            <v>74779188893.12999</v>
          </cell>
          <cell r="GX44">
            <v>75321835325.789978</v>
          </cell>
          <cell r="GY44">
            <v>75878626208.089966</v>
          </cell>
          <cell r="GZ44">
            <v>76436422091.129974</v>
          </cell>
          <cell r="HA44">
            <v>77014997985.689972</v>
          </cell>
          <cell r="HB44">
            <v>77581350735.559982</v>
          </cell>
          <cell r="HC44">
            <v>78147631181.679977</v>
          </cell>
          <cell r="HD44">
            <v>78725343131.429993</v>
          </cell>
          <cell r="HE44">
            <v>79293269630.669968</v>
          </cell>
          <cell r="HF44">
            <v>79885879463.449982</v>
          </cell>
          <cell r="HG44">
            <v>80450481438.789978</v>
          </cell>
          <cell r="HH44">
            <v>81019802159.589981</v>
          </cell>
          <cell r="HI44">
            <v>81594409944.409973</v>
          </cell>
          <cell r="HJ44">
            <v>82041889901.109985</v>
          </cell>
          <cell r="HK44">
            <v>82483428443.159988</v>
          </cell>
          <cell r="HL44">
            <v>82966683800.209976</v>
          </cell>
          <cell r="HM44">
            <v>0</v>
          </cell>
          <cell r="HN44">
            <v>0</v>
          </cell>
          <cell r="HO44">
            <v>0</v>
          </cell>
        </row>
        <row r="46">
          <cell r="A46" t="str">
            <v>prirast kumulativa</v>
          </cell>
        </row>
        <row r="47">
          <cell r="A47" t="str">
            <v>AZ OMF A</v>
          </cell>
          <cell r="ET47" t="e">
            <v>#DIV/0!</v>
          </cell>
          <cell r="EU47">
            <v>14.701385917767251</v>
          </cell>
          <cell r="EV47">
            <v>0.9850205295388107</v>
          </cell>
          <cell r="EW47">
            <v>0.48231482572456696</v>
          </cell>
          <cell r="EX47">
            <v>0.35977217366925202</v>
          </cell>
          <cell r="EY47">
            <v>0.24942842265388657</v>
          </cell>
          <cell r="EZ47">
            <v>0.19708521235455648</v>
          </cell>
          <cell r="FA47">
            <v>0.1844911979980757</v>
          </cell>
          <cell r="FB47">
            <v>0.15031720881142149</v>
          </cell>
          <cell r="FC47">
            <v>0.14836816255085078</v>
          </cell>
          <cell r="FD47">
            <v>0.11341237480283506</v>
          </cell>
          <cell r="FE47">
            <v>9.9800386827963022E-2</v>
          </cell>
          <cell r="FF47">
            <v>8.8679048543645597E-2</v>
          </cell>
          <cell r="FG47">
            <v>8.2004019337128087E-2</v>
          </cell>
          <cell r="FH47">
            <v>7.7279927011116037E-2</v>
          </cell>
          <cell r="FI47">
            <v>7.0824793263015745E-2</v>
          </cell>
          <cell r="FJ47">
            <v>7.1005007415667787E-2</v>
          </cell>
          <cell r="FK47">
            <v>6.1281162268403966E-2</v>
          </cell>
          <cell r="FL47">
            <v>6.532375463770701E-2</v>
          </cell>
          <cell r="FM47">
            <v>6.161609730155293E-2</v>
          </cell>
          <cell r="FN47">
            <v>5.5980168027200294E-2</v>
          </cell>
          <cell r="FO47">
            <v>5.9473615190587914E-2</v>
          </cell>
          <cell r="FP47">
            <v>4.892749877525282E-2</v>
          </cell>
          <cell r="FQ47">
            <v>4.7280013424451317E-2</v>
          </cell>
          <cell r="FR47">
            <v>4.4330042995154306E-2</v>
          </cell>
          <cell r="FS47">
            <v>4.2174887566271746E-2</v>
          </cell>
          <cell r="FT47">
            <v>4.1263688532766629E-2</v>
          </cell>
          <cell r="FU47">
            <v>3.8772135030431976E-2</v>
          </cell>
          <cell r="FV47">
            <v>3.9725794633759248E-2</v>
          </cell>
          <cell r="FW47">
            <v>3.9114839109617217E-2</v>
          </cell>
          <cell r="FX47">
            <v>3.606187277309747E-2</v>
          </cell>
          <cell r="FY47">
            <v>3.9512347920270807E-2</v>
          </cell>
          <cell r="FZ47">
            <v>4.1501544300811766E-2</v>
          </cell>
          <cell r="GA47">
            <v>3.7532751345902948E-2</v>
          </cell>
          <cell r="GB47">
            <v>3.2203752104227323E-2</v>
          </cell>
          <cell r="GC47">
            <v>3.2234621845675493E-2</v>
          </cell>
          <cell r="GD47">
            <v>3.0306170435902668E-2</v>
          </cell>
          <cell r="GE47">
            <v>2.963372166237721E-2</v>
          </cell>
          <cell r="GF47">
            <v>2.998703883240994E-2</v>
          </cell>
          <cell r="GG47">
            <v>2.7477131449530345E-2</v>
          </cell>
          <cell r="GH47">
            <v>2.9009925779399648E-2</v>
          </cell>
          <cell r="GI47">
            <v>2.6709480085779669E-2</v>
          </cell>
          <cell r="GJ47">
            <v>2.6442802534561993E-2</v>
          </cell>
          <cell r="GK47">
            <v>2.7520317394614136E-2</v>
          </cell>
          <cell r="GL47">
            <v>3.0372890166791011E-2</v>
          </cell>
          <cell r="GM47">
            <v>2.8450024000185481E-2</v>
          </cell>
          <cell r="GN47">
            <v>2.5125972551781617E-2</v>
          </cell>
          <cell r="GO47">
            <v>2.3790261357589104E-2</v>
          </cell>
          <cell r="GP47">
            <v>2.2733639593900179E-2</v>
          </cell>
          <cell r="GQ47">
            <v>2.224402748122567E-2</v>
          </cell>
          <cell r="GR47">
            <v>2.2696564615031445E-2</v>
          </cell>
          <cell r="GS47">
            <v>2.1963453407612299E-2</v>
          </cell>
          <cell r="GT47">
            <v>2.4819552955560598E-2</v>
          </cell>
          <cell r="GU47">
            <v>2.1286392907286178E-2</v>
          </cell>
          <cell r="GV47">
            <v>2.0818570455166219E-2</v>
          </cell>
          <cell r="GW47">
            <v>2.1685623961362532E-2</v>
          </cell>
          <cell r="GX47">
            <v>2.3898503558257955E-2</v>
          </cell>
          <cell r="GY47">
            <v>2.2481286439009374E-2</v>
          </cell>
          <cell r="GZ47">
            <v>2.0393367298551235E-2</v>
          </cell>
          <cell r="HA47">
            <v>2.1188360631226644E-2</v>
          </cell>
          <cell r="HB47">
            <v>2.0040270425197404E-2</v>
          </cell>
          <cell r="HC47">
            <v>1.9756992384604599E-2</v>
          </cell>
          <cell r="HD47">
            <v>2.3099941259512757E-2</v>
          </cell>
          <cell r="HE47">
            <v>2.599686224335418E-2</v>
          </cell>
          <cell r="HF47">
            <v>3.0221528000224929E-2</v>
          </cell>
          <cell r="HG47">
            <v>2.9610026060632899E-2</v>
          </cell>
          <cell r="HH47">
            <v>3.0161380888631406E-2</v>
          </cell>
          <cell r="HI47">
            <v>3.2113985341557738E-2</v>
          </cell>
          <cell r="HJ47">
            <v>2.5856744168704315E-2</v>
          </cell>
          <cell r="HK47">
            <v>2.6208741648305445E-2</v>
          </cell>
          <cell r="HL47">
            <v>2.6097763933407458E-2</v>
          </cell>
          <cell r="HM47" t="str">
            <v/>
          </cell>
          <cell r="HN47" t="str">
            <v/>
          </cell>
          <cell r="HO47" t="str">
            <v/>
          </cell>
          <cell r="HP47" t="str">
            <v/>
          </cell>
          <cell r="HQ47" t="str">
            <v/>
          </cell>
          <cell r="HR47" t="str">
            <v/>
          </cell>
        </row>
        <row r="48">
          <cell r="A48" t="str">
            <v>AZ OMF B</v>
          </cell>
          <cell r="C48">
            <v>0.72519373687960087</v>
          </cell>
          <cell r="D48">
            <v>0.28365651149965182</v>
          </cell>
          <cell r="E48">
            <v>0.23276166219777947</v>
          </cell>
          <cell r="F48">
            <v>0.18373822430088402</v>
          </cell>
          <cell r="G48">
            <v>0.22381304517800321</v>
          </cell>
          <cell r="H48">
            <v>0.20178638390252859</v>
          </cell>
          <cell r="I48">
            <v>0.12149474705146691</v>
          </cell>
          <cell r="J48">
            <v>0.14122316183403147</v>
          </cell>
          <cell r="K48">
            <v>9.3209753574067244E-2</v>
          </cell>
          <cell r="L48">
            <v>8.7149821546643177E-2</v>
          </cell>
          <cell r="M48">
            <v>8.6561647446283335E-2</v>
          </cell>
          <cell r="N48">
            <v>7.7438461210741091E-2</v>
          </cell>
          <cell r="O48">
            <v>7.8777367424200842E-2</v>
          </cell>
          <cell r="P48">
            <v>6.6419486127287847E-2</v>
          </cell>
          <cell r="Q48">
            <v>7.1870297038044983E-2</v>
          </cell>
          <cell r="R48">
            <v>6.5691944004432887E-2</v>
          </cell>
          <cell r="S48">
            <v>5.9561249825103912E-2</v>
          </cell>
          <cell r="T48">
            <v>5.5572158955432861E-2</v>
          </cell>
          <cell r="U48">
            <v>5.5035550683610379E-2</v>
          </cell>
          <cell r="V48">
            <v>5.5595634872412723E-2</v>
          </cell>
          <cell r="W48">
            <v>4.6697671988748864E-2</v>
          </cell>
          <cell r="X48">
            <v>4.5381179846439593E-2</v>
          </cell>
          <cell r="Y48">
            <v>4.4331724277667031E-2</v>
          </cell>
          <cell r="Z48">
            <v>4.2856592270657363E-2</v>
          </cell>
          <cell r="AA48">
            <v>4.41603083659542E-2</v>
          </cell>
          <cell r="AB48">
            <v>4.283109448978379E-2</v>
          </cell>
          <cell r="AC48">
            <v>4.3142266755060603E-2</v>
          </cell>
          <cell r="AD48">
            <v>3.8603576184284963E-2</v>
          </cell>
          <cell r="AE48">
            <v>3.8912740232832206E-2</v>
          </cell>
          <cell r="AF48">
            <v>3.6228901445030937E-2</v>
          </cell>
          <cell r="AG48">
            <v>3.5610723597916678E-2</v>
          </cell>
          <cell r="AH48">
            <v>3.7508321434515678E-2</v>
          </cell>
          <cell r="AI48">
            <v>3.2733081897481114E-2</v>
          </cell>
          <cell r="AJ48">
            <v>2.7178608175479787E-2</v>
          </cell>
          <cell r="AK48">
            <v>3.479903631562066E-2</v>
          </cell>
          <cell r="AL48">
            <v>3.4235541318932403E-2</v>
          </cell>
          <cell r="AM48">
            <v>3.1252509076472298E-2</v>
          </cell>
          <cell r="AN48">
            <v>3.2119638520769829E-2</v>
          </cell>
          <cell r="AO48">
            <v>2.9933535452823453E-2</v>
          </cell>
          <cell r="AP48">
            <v>2.9540917191264369E-2</v>
          </cell>
          <cell r="AQ48">
            <v>2.8212159925376842E-2</v>
          </cell>
          <cell r="AR48">
            <v>2.8343780526275023E-2</v>
          </cell>
          <cell r="AS48">
            <v>2.7652946059383017E-2</v>
          </cell>
          <cell r="AT48">
            <v>3.0158628717186976E-2</v>
          </cell>
          <cell r="AU48">
            <v>2.5624509798485101E-2</v>
          </cell>
          <cell r="AV48">
            <v>2.5611167775893919E-2</v>
          </cell>
          <cell r="AW48">
            <v>2.5672630304864986E-2</v>
          </cell>
          <cell r="AX48">
            <v>2.4669968771212643E-2</v>
          </cell>
          <cell r="AY48">
            <v>2.4783553833768655E-2</v>
          </cell>
          <cell r="AZ48">
            <v>2.4492172318902716E-2</v>
          </cell>
          <cell r="BA48">
            <v>2.4610352312362232E-2</v>
          </cell>
          <cell r="BB48">
            <v>2.3376522517106518E-2</v>
          </cell>
          <cell r="BC48">
            <v>2.3775856321188206E-2</v>
          </cell>
          <cell r="BD48">
            <v>2.2502385103437186E-2</v>
          </cell>
          <cell r="BE48">
            <v>2.204107141333126E-2</v>
          </cell>
          <cell r="BF48">
            <v>2.3634919472377888E-2</v>
          </cell>
          <cell r="BG48">
            <v>2.1571947899849921E-2</v>
          </cell>
          <cell r="BH48">
            <v>2.1186310254063923E-2</v>
          </cell>
          <cell r="BI48">
            <v>2.0991811626146682E-2</v>
          </cell>
          <cell r="BJ48">
            <v>2.2229354501344934E-2</v>
          </cell>
          <cell r="BK48">
            <v>2.1647101959724635E-2</v>
          </cell>
          <cell r="BL48">
            <v>2.0005845503588464E-2</v>
          </cell>
          <cell r="BM48">
            <v>2.145057117636159E-2</v>
          </cell>
          <cell r="BN48">
            <v>2.0410927944783254E-2</v>
          </cell>
          <cell r="BO48">
            <v>1.8763126929913304E-2</v>
          </cell>
          <cell r="BP48">
            <v>1.9839211643443058E-2</v>
          </cell>
          <cell r="BQ48">
            <v>1.8724331089869036E-2</v>
          </cell>
          <cell r="BR48">
            <v>2.0089625332404503E-2</v>
          </cell>
          <cell r="BS48">
            <v>1.8645789244904152E-2</v>
          </cell>
          <cell r="BT48">
            <v>1.8277352761319064E-2</v>
          </cell>
          <cell r="BU48">
            <v>1.7935806554460528E-2</v>
          </cell>
          <cell r="BV48">
            <v>1.8766650203842446E-2</v>
          </cell>
          <cell r="BW48">
            <v>1.7732866297169459E-2</v>
          </cell>
          <cell r="BX48">
            <v>1.7985349172833062E-2</v>
          </cell>
          <cell r="BY48">
            <v>1.880834458741374E-2</v>
          </cell>
          <cell r="BZ48">
            <v>1.6887421260854144E-2</v>
          </cell>
          <cell r="CA48">
            <v>1.7382095711164783E-2</v>
          </cell>
          <cell r="CB48">
            <v>1.7370345656050251E-2</v>
          </cell>
          <cell r="CC48">
            <v>1.6209630919493102E-2</v>
          </cell>
          <cell r="CD48">
            <v>1.8893390771744865E-2</v>
          </cell>
          <cell r="CE48">
            <v>1.587083518955491E-2</v>
          </cell>
          <cell r="CF48">
            <v>1.5377048102536149E-2</v>
          </cell>
          <cell r="CG48">
            <v>1.6246883910472073E-2</v>
          </cell>
          <cell r="CH48">
            <v>1.5354941190901944E-2</v>
          </cell>
          <cell r="CI48">
            <v>1.5081980227031022E-2</v>
          </cell>
          <cell r="CJ48">
            <v>1.5059116736150202E-2</v>
          </cell>
          <cell r="CK48">
            <v>1.5522191919300777E-2</v>
          </cell>
          <cell r="CL48">
            <v>1.3941118249839232E-2</v>
          </cell>
          <cell r="CM48">
            <v>1.4352944389605682E-2</v>
          </cell>
          <cell r="CN48">
            <v>1.4530506198493697E-2</v>
          </cell>
          <cell r="CO48">
            <v>1.3450574969055726E-2</v>
          </cell>
          <cell r="CP48">
            <v>1.4861394993042867E-2</v>
          </cell>
          <cell r="CQ48">
            <v>1.1211434893517324E-2</v>
          </cell>
          <cell r="CR48">
            <v>1.2895522970185157E-2</v>
          </cell>
          <cell r="CS48">
            <v>1.3955923679803882E-2</v>
          </cell>
          <cell r="CT48">
            <v>1.2534734855112665E-2</v>
          </cell>
          <cell r="CU48">
            <v>1.2374283869408803E-2</v>
          </cell>
          <cell r="CV48">
            <v>1.2482865791648009E-2</v>
          </cell>
          <cell r="CW48">
            <v>1.2705139209613012E-2</v>
          </cell>
          <cell r="CX48">
            <v>1.2520140616555788E-2</v>
          </cell>
          <cell r="CY48">
            <v>1.2528140173648901E-2</v>
          </cell>
          <cell r="CZ48">
            <v>1.2104126229334921E-2</v>
          </cell>
          <cell r="DA48">
            <v>1.2076991163921524E-2</v>
          </cell>
          <cell r="DB48">
            <v>1.3487561914641576E-2</v>
          </cell>
          <cell r="DC48">
            <v>1.0839269671733813E-2</v>
          </cell>
          <cell r="DD48">
            <v>1.0934319155897588E-2</v>
          </cell>
          <cell r="DE48">
            <v>1.1815766143273015E-2</v>
          </cell>
          <cell r="DF48">
            <v>1.1398705121801139E-2</v>
          </cell>
          <cell r="DG48">
            <v>1.1300276710116621E-2</v>
          </cell>
          <cell r="DH48">
            <v>1.1142993619835707E-2</v>
          </cell>
          <cell r="DI48">
            <v>1.177464220624205E-2</v>
          </cell>
          <cell r="DJ48">
            <v>1.1234551576477448E-2</v>
          </cell>
          <cell r="DK48">
            <v>1.1198491524385172E-2</v>
          </cell>
          <cell r="DL48">
            <v>1.0578456469027844E-2</v>
          </cell>
          <cell r="DM48">
            <v>1.1683968571457589E-2</v>
          </cell>
          <cell r="DN48">
            <v>1.128872406056162E-2</v>
          </cell>
          <cell r="DO48">
            <v>9.7791958890596376E-3</v>
          </cell>
          <cell r="DP48">
            <v>1.0161746318395962E-2</v>
          </cell>
          <cell r="DQ48">
            <v>1.0652104782671548E-2</v>
          </cell>
          <cell r="DR48">
            <v>1.053022435651885E-2</v>
          </cell>
          <cell r="DS48">
            <v>1.141748661753287E-2</v>
          </cell>
          <cell r="DT48">
            <v>1.012613789868274E-2</v>
          </cell>
          <cell r="DU48">
            <v>1.1308703171325225E-2</v>
          </cell>
          <cell r="DV48">
            <v>1.0213964742910931E-2</v>
          </cell>
          <cell r="DW48">
            <v>9.908088180016322E-3</v>
          </cell>
          <cell r="DX48">
            <v>1.0353763396991126E-2</v>
          </cell>
          <cell r="DY48">
            <v>9.3595729284509654E-3</v>
          </cell>
          <cell r="DZ48">
            <v>9.8134708084842148E-3</v>
          </cell>
          <cell r="EA48">
            <v>9.4512685830641513E-3</v>
          </cell>
          <cell r="EB48">
            <v>9.1389654924278578E-3</v>
          </cell>
          <cell r="EC48">
            <v>9.417329946479534E-3</v>
          </cell>
          <cell r="ED48">
            <v>9.5457469804749139E-3</v>
          </cell>
          <cell r="EE48">
            <v>9.1482311825887442E-3</v>
          </cell>
          <cell r="EF48">
            <v>9.0299565483886457E-3</v>
          </cell>
          <cell r="EG48">
            <v>9.8951851182404113E-3</v>
          </cell>
          <cell r="EH48">
            <v>8.9457760458323005E-3</v>
          </cell>
          <cell r="EI48">
            <v>9.0240026704515048E-3</v>
          </cell>
          <cell r="EJ48">
            <v>9.9576680099780247E-3</v>
          </cell>
          <cell r="EK48">
            <v>8.9977845906422868E-3</v>
          </cell>
          <cell r="EL48">
            <v>9.663248086802528E-3</v>
          </cell>
          <cell r="EM48">
            <v>8.1208476140774474E-3</v>
          </cell>
          <cell r="EN48">
            <v>8.6204004992750209E-3</v>
          </cell>
          <cell r="EO48">
            <v>8.5853554904444605E-3</v>
          </cell>
          <cell r="EP48">
            <v>7.9802886226543954E-3</v>
          </cell>
          <cell r="EQ48">
            <v>7.658092724899178E-3</v>
          </cell>
          <cell r="ER48">
            <v>8.0185515079917308E-3</v>
          </cell>
          <cell r="ES48">
            <v>9.0818684560364116E-3</v>
          </cell>
          <cell r="ET48">
            <v>7.7861718631880589E-3</v>
          </cell>
          <cell r="EU48">
            <v>7.6956944212553512E-3</v>
          </cell>
          <cell r="EV48">
            <v>7.9428698531291246E-3</v>
          </cell>
          <cell r="EW48">
            <v>7.6028060645269369E-3</v>
          </cell>
          <cell r="EX48">
            <v>8.4820138783479083E-3</v>
          </cell>
          <cell r="EY48">
            <v>7.7480306566412452E-3</v>
          </cell>
          <cell r="EZ48">
            <v>7.1265308593089129E-3</v>
          </cell>
          <cell r="FA48">
            <v>7.8896852954403116E-3</v>
          </cell>
          <cell r="FB48">
            <v>7.9462977427521564E-3</v>
          </cell>
          <cell r="FC48">
            <v>8.0617037936310896E-3</v>
          </cell>
          <cell r="FD48">
            <v>7.6272037458269114E-3</v>
          </cell>
          <cell r="FE48">
            <v>7.7936399239464139E-3</v>
          </cell>
          <cell r="FF48">
            <v>7.4625805167743533E-3</v>
          </cell>
          <cell r="FG48">
            <v>7.4784538442686267E-3</v>
          </cell>
          <cell r="FH48">
            <v>7.4697859629038353E-3</v>
          </cell>
          <cell r="FI48">
            <v>7.4139947926758227E-3</v>
          </cell>
          <cell r="FJ48">
            <v>7.6206480607938862E-3</v>
          </cell>
          <cell r="FK48">
            <v>6.9129415694280105E-3</v>
          </cell>
          <cell r="FL48">
            <v>7.8806934684620966E-3</v>
          </cell>
          <cell r="FM48">
            <v>7.1256692416521439E-3</v>
          </cell>
          <cell r="FN48">
            <v>7.1580280007437214E-3</v>
          </cell>
          <cell r="FO48">
            <v>7.3068289206501547E-3</v>
          </cell>
          <cell r="FP48">
            <v>7.0302346374542246E-3</v>
          </cell>
          <cell r="FQ48">
            <v>7.2147602985208614E-3</v>
          </cell>
          <cell r="FR48">
            <v>6.9451731765715063E-3</v>
          </cell>
          <cell r="FS48">
            <v>7.0654950904143199E-3</v>
          </cell>
          <cell r="FT48">
            <v>7.0011044070412698E-3</v>
          </cell>
          <cell r="FU48">
            <v>6.9122527126856959E-3</v>
          </cell>
          <cell r="FV48">
            <v>7.1823248237521398E-3</v>
          </cell>
          <cell r="FW48">
            <v>6.7023464097273333E-3</v>
          </cell>
          <cell r="FX48">
            <v>6.5841721648938201E-3</v>
          </cell>
          <cell r="FY48">
            <v>6.9983554522143887E-3</v>
          </cell>
          <cell r="FZ48">
            <v>6.9480991416899229E-3</v>
          </cell>
          <cell r="GA48">
            <v>7.0314097077104343E-3</v>
          </cell>
          <cell r="GB48">
            <v>7.0010569326866001E-3</v>
          </cell>
          <cell r="GC48">
            <v>6.9726642543428419E-3</v>
          </cell>
          <cell r="GD48">
            <v>6.8728652955762914E-3</v>
          </cell>
          <cell r="GE48">
            <v>6.8613508842567672E-3</v>
          </cell>
          <cell r="GF48">
            <v>6.8527026633091737E-3</v>
          </cell>
          <cell r="GG48">
            <v>6.7152669950358845E-3</v>
          </cell>
          <cell r="GH48">
            <v>6.9025804657292245E-3</v>
          </cell>
          <cell r="GI48">
            <v>6.6162078360776366E-3</v>
          </cell>
          <cell r="GJ48">
            <v>6.6127403480873426E-3</v>
          </cell>
          <cell r="GK48">
            <v>6.9174589111780094E-3</v>
          </cell>
          <cell r="GL48">
            <v>6.7761644678048238E-3</v>
          </cell>
          <cell r="GM48">
            <v>6.7471107559753385E-3</v>
          </cell>
          <cell r="GN48">
            <v>6.9033089518528712E-3</v>
          </cell>
          <cell r="GO48">
            <v>7.010637840620948E-3</v>
          </cell>
          <cell r="GP48">
            <v>6.7881024221063679E-3</v>
          </cell>
          <cell r="GQ48">
            <v>7.0040000694353566E-3</v>
          </cell>
          <cell r="GR48">
            <v>6.7550416337804897E-3</v>
          </cell>
          <cell r="GS48">
            <v>6.683801627987318E-3</v>
          </cell>
          <cell r="GT48">
            <v>6.6570113894082183E-3</v>
          </cell>
          <cell r="GU48">
            <v>6.4637915738161578E-3</v>
          </cell>
          <cell r="GV48">
            <v>6.4624032184901203E-3</v>
          </cell>
          <cell r="GW48">
            <v>6.8352327461340678E-3</v>
          </cell>
          <cell r="GX48">
            <v>6.6639856211259119E-3</v>
          </cell>
          <cell r="GY48">
            <v>6.7809963392804207E-3</v>
          </cell>
          <cell r="GZ48">
            <v>6.7041867848787184E-3</v>
          </cell>
          <cell r="HA48">
            <v>6.8888860898548288E-3</v>
          </cell>
          <cell r="HB48">
            <v>6.6774564074709719E-3</v>
          </cell>
          <cell r="HC48">
            <v>6.6283146765804268E-3</v>
          </cell>
          <cell r="HD48">
            <v>6.7079602443669284E-3</v>
          </cell>
          <cell r="HE48">
            <v>6.5455450731195519E-3</v>
          </cell>
          <cell r="HF48">
            <v>6.7617083352924379E-3</v>
          </cell>
          <cell r="HG48">
            <v>6.4035149462431384E-3</v>
          </cell>
          <cell r="HH48">
            <v>6.4058713653183386E-3</v>
          </cell>
          <cell r="HI48">
            <v>6.4190618844508496E-3</v>
          </cell>
          <cell r="HJ48">
            <v>4.9669387772599549E-3</v>
          </cell>
          <cell r="HK48">
            <v>4.8738098571261546E-3</v>
          </cell>
          <cell r="HL48">
            <v>5.2608484355480822E-3</v>
          </cell>
          <cell r="HM48" t="str">
            <v/>
          </cell>
          <cell r="HN48" t="str">
            <v/>
          </cell>
          <cell r="HO48" t="str">
            <v/>
          </cell>
          <cell r="HP48" t="str">
            <v/>
          </cell>
          <cell r="HQ48" t="str">
            <v/>
          </cell>
          <cell r="HR48" t="str">
            <v/>
          </cell>
        </row>
        <row r="49">
          <cell r="A49" t="str">
            <v>AZ OMF C</v>
          </cell>
          <cell r="ET49" t="e">
            <v>#DIV/0!</v>
          </cell>
          <cell r="EU49">
            <v>13.663392691646669</v>
          </cell>
          <cell r="EV49">
            <v>0.97437025533161981</v>
          </cell>
          <cell r="EW49">
            <v>0.50294293095140152</v>
          </cell>
          <cell r="EX49">
            <v>0.37591100641868935</v>
          </cell>
          <cell r="EY49">
            <v>0.27445801757007665</v>
          </cell>
          <cell r="EZ49">
            <v>0.20358702738302101</v>
          </cell>
          <cell r="FA49">
            <v>0.17986915971831427</v>
          </cell>
          <cell r="FB49">
            <v>0.15899057390878454</v>
          </cell>
          <cell r="FC49">
            <v>0.13647586048393046</v>
          </cell>
          <cell r="FD49">
            <v>0.11834655419064211</v>
          </cell>
          <cell r="FE49">
            <v>0.11130103399201835</v>
          </cell>
          <cell r="FF49">
            <v>0.10183629818856363</v>
          </cell>
          <cell r="FG49">
            <v>9.1345382388105439E-2</v>
          </cell>
          <cell r="FH49">
            <v>8.7481097403763461E-2</v>
          </cell>
          <cell r="FI49">
            <v>8.1984839978144555E-2</v>
          </cell>
          <cell r="FJ49">
            <v>8.6452448620154249E-2</v>
          </cell>
          <cell r="FK49">
            <v>7.7810173552267159E-2</v>
          </cell>
          <cell r="FL49">
            <v>7.0692998252447126E-2</v>
          </cell>
          <cell r="FM49">
            <v>6.4333289335364086E-2</v>
          </cell>
          <cell r="FN49">
            <v>6.621197102314702E-2</v>
          </cell>
          <cell r="FO49">
            <v>5.9387721502802693E-2</v>
          </cell>
          <cell r="FP49">
            <v>5.4387142994855697E-2</v>
          </cell>
          <cell r="FQ49">
            <v>5.508790054289503E-2</v>
          </cell>
          <cell r="FR49">
            <v>5.0771822017938506E-2</v>
          </cell>
          <cell r="FS49">
            <v>5.1048664345631156E-2</v>
          </cell>
          <cell r="FT49">
            <v>4.9080606891678258E-2</v>
          </cell>
          <cell r="FU49">
            <v>4.7427123280258332E-2</v>
          </cell>
          <cell r="FV49">
            <v>5.0185825252512917E-2</v>
          </cell>
          <cell r="FW49">
            <v>4.7102601447119863E-2</v>
          </cell>
          <cell r="FX49">
            <v>4.2368678341818899E-2</v>
          </cell>
          <cell r="FY49">
            <v>4.3800244251202436E-2</v>
          </cell>
          <cell r="FZ49">
            <v>4.3402124805677733E-2</v>
          </cell>
          <cell r="GA49">
            <v>4.1340285439434687E-2</v>
          </cell>
          <cell r="GB49">
            <v>4.0876129915219384E-2</v>
          </cell>
          <cell r="GC49">
            <v>3.990847874116743E-2</v>
          </cell>
          <cell r="GD49">
            <v>3.6675384842795422E-2</v>
          </cell>
          <cell r="GE49">
            <v>3.7240219754275827E-2</v>
          </cell>
          <cell r="GF49">
            <v>3.5774872598635765E-2</v>
          </cell>
          <cell r="GG49">
            <v>3.5412097648354512E-2</v>
          </cell>
          <cell r="GH49">
            <v>3.6996602064831796E-2</v>
          </cell>
          <cell r="GI49">
            <v>3.729204663834218E-2</v>
          </cell>
          <cell r="GJ49">
            <v>3.3012916148250637E-2</v>
          </cell>
          <cell r="GK49">
            <v>3.2453149972797579E-2</v>
          </cell>
          <cell r="GL49">
            <v>3.2931288435341211E-2</v>
          </cell>
          <cell r="GM49">
            <v>3.1884324825727894E-2</v>
          </cell>
          <cell r="GN49">
            <v>3.2265326534741456E-2</v>
          </cell>
          <cell r="GO49">
            <v>3.1488212801900062E-2</v>
          </cell>
          <cell r="GP49">
            <v>2.9680982566839598E-2</v>
          </cell>
          <cell r="GQ49">
            <v>3.0270057294235375E-2</v>
          </cell>
          <cell r="GR49">
            <v>2.9040506483913209E-2</v>
          </cell>
          <cell r="GS49">
            <v>2.8908061975260413E-2</v>
          </cell>
          <cell r="GT49">
            <v>2.9671810310982316E-2</v>
          </cell>
          <cell r="GU49">
            <v>2.9138746239261382E-2</v>
          </cell>
          <cell r="GV49">
            <v>2.7203175291290016E-2</v>
          </cell>
          <cell r="GW49">
            <v>2.7159594967108625E-2</v>
          </cell>
          <cell r="GX49">
            <v>2.7121888395393867E-2</v>
          </cell>
          <cell r="GY49">
            <v>2.8904911334017402E-2</v>
          </cell>
          <cell r="GZ49">
            <v>2.6259042290427859E-2</v>
          </cell>
          <cell r="HA49">
            <v>2.5427930131248777E-2</v>
          </cell>
          <cell r="HB49">
            <v>2.4407413074661211E-2</v>
          </cell>
          <cell r="HC49">
            <v>2.3626272177402541E-2</v>
          </cell>
          <cell r="HD49">
            <v>2.3801198725936334E-2</v>
          </cell>
          <cell r="HE49">
            <v>2.3412081121506834E-2</v>
          </cell>
          <cell r="HF49">
            <v>2.4552963044426557E-2</v>
          </cell>
          <cell r="HG49">
            <v>2.419328332517301E-2</v>
          </cell>
          <cell r="HH49">
            <v>2.4455464579691277E-2</v>
          </cell>
          <cell r="HI49">
            <v>2.4382702136245493E-2</v>
          </cell>
          <cell r="HJ49">
            <v>2.1251137741805426E-2</v>
          </cell>
          <cell r="HK49">
            <v>2.0377279309227836E-2</v>
          </cell>
          <cell r="HL49">
            <v>2.1301316073461862E-2</v>
          </cell>
          <cell r="HM49" t="str">
            <v/>
          </cell>
          <cell r="HN49" t="str">
            <v/>
          </cell>
          <cell r="HO49" t="str">
            <v/>
          </cell>
          <cell r="HP49" t="str">
            <v/>
          </cell>
          <cell r="HQ49" t="str">
            <v/>
          </cell>
          <cell r="HR49" t="str">
            <v/>
          </cell>
        </row>
        <row r="50">
          <cell r="A50" t="str">
            <v>Erste Plavi OMF A</v>
          </cell>
          <cell r="ET50" t="e">
            <v>#DIV/0!</v>
          </cell>
          <cell r="EU50">
            <v>16.970596861936311</v>
          </cell>
          <cell r="EV50">
            <v>1.0161167246807592</v>
          </cell>
          <cell r="EW50">
            <v>0.48037824291557213</v>
          </cell>
          <cell r="EX50">
            <v>0.37761625047772807</v>
          </cell>
          <cell r="EY50">
            <v>0.25234118824020974</v>
          </cell>
          <cell r="EZ50">
            <v>0.19034038143857826</v>
          </cell>
          <cell r="FA50">
            <v>0.18947726138804871</v>
          </cell>
          <cell r="FB50">
            <v>0.17904321744414231</v>
          </cell>
          <cell r="FC50">
            <v>0.15940028870533968</v>
          </cell>
          <cell r="FD50">
            <v>9.9592444618662734E-2</v>
          </cell>
          <cell r="FE50">
            <v>9.645303468109731E-2</v>
          </cell>
          <cell r="FF50">
            <v>8.5242254849461629E-2</v>
          </cell>
          <cell r="FG50">
            <v>7.8927649055744814E-2</v>
          </cell>
          <cell r="FH50">
            <v>7.4101576998765073E-2</v>
          </cell>
          <cell r="FI50">
            <v>6.8592970441446244E-2</v>
          </cell>
          <cell r="FJ50">
            <v>6.9849940203173616E-2</v>
          </cell>
          <cell r="FK50">
            <v>5.9029046819687236E-2</v>
          </cell>
          <cell r="FL50">
            <v>6.3395145787653595E-2</v>
          </cell>
          <cell r="FM50">
            <v>5.9507385815124714E-2</v>
          </cell>
          <cell r="FN50">
            <v>5.7735344340068773E-2</v>
          </cell>
          <cell r="FO50">
            <v>6.2732528612163829E-2</v>
          </cell>
          <cell r="FP50">
            <v>4.7390027219040842E-2</v>
          </cell>
          <cell r="FQ50">
            <v>4.5314442342069272E-2</v>
          </cell>
          <cell r="FR50">
            <v>4.449586926568605E-2</v>
          </cell>
          <cell r="FS50">
            <v>4.2115137229957522E-2</v>
          </cell>
          <cell r="FT50">
            <v>4.1363282695711101E-2</v>
          </cell>
          <cell r="FU50">
            <v>3.7731661643973124E-2</v>
          </cell>
          <cell r="FV50">
            <v>3.8926100656444973E-2</v>
          </cell>
          <cell r="FW50">
            <v>3.5172671763271435E-2</v>
          </cell>
          <cell r="FX50">
            <v>3.3436837530715025E-2</v>
          </cell>
          <cell r="FY50">
            <v>3.9007076741251367E-2</v>
          </cell>
          <cell r="FZ50">
            <v>4.1742402377557442E-2</v>
          </cell>
          <cell r="GA50">
            <v>3.6653242767713978E-2</v>
          </cell>
          <cell r="GB50">
            <v>3.2605484802999962E-2</v>
          </cell>
          <cell r="GC50">
            <v>3.0946726113779688E-2</v>
          </cell>
          <cell r="GD50">
            <v>2.9455889103494171E-2</v>
          </cell>
          <cell r="GE50">
            <v>2.8727434168977162E-2</v>
          </cell>
          <cell r="GF50">
            <v>2.9696018235355837E-2</v>
          </cell>
          <cell r="GG50">
            <v>2.8046776271965612E-2</v>
          </cell>
          <cell r="GH50">
            <v>2.8144128312452388E-2</v>
          </cell>
          <cell r="GI50">
            <v>2.8071310871641053E-2</v>
          </cell>
          <cell r="GJ50">
            <v>2.6375917914834401E-2</v>
          </cell>
          <cell r="GK50">
            <v>3.009589106281263E-2</v>
          </cell>
          <cell r="GL50">
            <v>3.3646011605523496E-2</v>
          </cell>
          <cell r="GM50">
            <v>2.6424535590582554E-2</v>
          </cell>
          <cell r="GN50">
            <v>2.5653014218897763E-2</v>
          </cell>
          <cell r="GO50">
            <v>2.5716859052872465E-2</v>
          </cell>
          <cell r="GP50">
            <v>2.4464861564321705E-2</v>
          </cell>
          <cell r="GQ50">
            <v>2.3110303692667422E-2</v>
          </cell>
          <cell r="GR50">
            <v>2.3641250778305034E-2</v>
          </cell>
          <cell r="GS50">
            <v>2.2884591515022867E-2</v>
          </cell>
          <cell r="GT50">
            <v>3.3999060689146043E-2</v>
          </cell>
          <cell r="GU50">
            <v>2.1615223220286195E-2</v>
          </cell>
          <cell r="GV50">
            <v>2.1285028106880599E-2</v>
          </cell>
          <cell r="GW50">
            <v>2.4173547129168194E-2</v>
          </cell>
          <cell r="GX50">
            <v>2.7187417284090687E-2</v>
          </cell>
          <cell r="GY50">
            <v>2.3370278063673311E-2</v>
          </cell>
          <cell r="GZ50">
            <v>2.1600200771166866E-2</v>
          </cell>
          <cell r="HA50">
            <v>2.2726415149846968E-2</v>
          </cell>
          <cell r="HB50">
            <v>2.1271593391503973E-2</v>
          </cell>
          <cell r="HC50">
            <v>2.1391732192031832E-2</v>
          </cell>
          <cell r="HD50">
            <v>4.5881998335095542E-2</v>
          </cell>
          <cell r="HE50">
            <v>6.2811078243571128E-2</v>
          </cell>
          <cell r="HF50">
            <v>8.1588150913084023E-2</v>
          </cell>
          <cell r="HG50">
            <v>8.2970707690479761E-2</v>
          </cell>
          <cell r="HH50">
            <v>7.6459408851659028E-2</v>
          </cell>
          <cell r="HI50">
            <v>7.7054911463765308E-2</v>
          </cell>
          <cell r="HJ50">
            <v>5.8688209504522026E-2</v>
          </cell>
          <cell r="HK50">
            <v>5.4562141261832009E-2</v>
          </cell>
          <cell r="HL50">
            <v>5.5614125081465904E-2</v>
          </cell>
          <cell r="HM50" t="str">
            <v/>
          </cell>
          <cell r="HN50" t="str">
            <v/>
          </cell>
          <cell r="HO50" t="str">
            <v/>
          </cell>
          <cell r="HP50" t="str">
            <v/>
          </cell>
          <cell r="HQ50" t="str">
            <v/>
          </cell>
          <cell r="HR50" t="str">
            <v/>
          </cell>
        </row>
        <row r="51">
          <cell r="A51" t="str">
            <v>Erste Plavi OMF B</v>
          </cell>
          <cell r="C51">
            <v>0.71108314043505727</v>
          </cell>
          <cell r="D51">
            <v>0.28159303648617034</v>
          </cell>
          <cell r="E51">
            <v>0.23616915178059239</v>
          </cell>
          <cell r="F51">
            <v>0.1859886280613017</v>
          </cell>
          <cell r="G51">
            <v>0.2254967829197968</v>
          </cell>
          <cell r="H51">
            <v>0.20416220102378355</v>
          </cell>
          <cell r="I51">
            <v>0.11988866539081135</v>
          </cell>
          <cell r="J51">
            <v>0.14075170030074338</v>
          </cell>
          <cell r="K51">
            <v>8.7802750232452043E-2</v>
          </cell>
          <cell r="L51">
            <v>8.6927686006359597E-2</v>
          </cell>
          <cell r="M51">
            <v>8.4555130239455559E-2</v>
          </cell>
          <cell r="N51">
            <v>7.4498551342254749E-2</v>
          </cell>
          <cell r="O51">
            <v>7.8544781197219832E-2</v>
          </cell>
          <cell r="P51">
            <v>6.4662364273293541E-2</v>
          </cell>
          <cell r="Q51">
            <v>7.1555070871796161E-2</v>
          </cell>
          <cell r="R51">
            <v>6.6434189292324183E-2</v>
          </cell>
          <cell r="S51">
            <v>6.0083770546796318E-2</v>
          </cell>
          <cell r="T51">
            <v>5.4714375178190229E-2</v>
          </cell>
          <cell r="U51">
            <v>5.4094797089110608E-2</v>
          </cell>
          <cell r="V51">
            <v>5.5496492768571153E-2</v>
          </cell>
          <cell r="W51">
            <v>4.5798239917011471E-2</v>
          </cell>
          <cell r="X51">
            <v>4.3722275427807031E-2</v>
          </cell>
          <cell r="Y51">
            <v>4.2455599129285565E-2</v>
          </cell>
          <cell r="Z51">
            <v>4.093472172220991E-2</v>
          </cell>
          <cell r="AA51">
            <v>4.22337869175489E-2</v>
          </cell>
          <cell r="AB51">
            <v>4.2269085632451263E-2</v>
          </cell>
          <cell r="AC51">
            <v>4.2612950481035444E-2</v>
          </cell>
          <cell r="AD51">
            <v>3.7914433903785599E-2</v>
          </cell>
          <cell r="AE51">
            <v>3.8223412382032168E-2</v>
          </cell>
          <cell r="AF51">
            <v>3.5611334570360607E-2</v>
          </cell>
          <cell r="AG51">
            <v>3.512198558875277E-2</v>
          </cell>
          <cell r="AH51">
            <v>3.782439744489477E-2</v>
          </cell>
          <cell r="AI51">
            <v>3.2277152176538607E-2</v>
          </cell>
          <cell r="AJ51">
            <v>2.6443838922144785E-2</v>
          </cell>
          <cell r="AK51">
            <v>3.3708469480432608E-2</v>
          </cell>
          <cell r="AL51">
            <v>3.3622308586734151E-2</v>
          </cell>
          <cell r="AM51">
            <v>3.2353017975829484E-2</v>
          </cell>
          <cell r="AN51">
            <v>3.1826605079124132E-2</v>
          </cell>
          <cell r="AO51">
            <v>3.0528532189897491E-2</v>
          </cell>
          <cell r="AP51">
            <v>3.0342271361346363E-2</v>
          </cell>
          <cell r="AQ51">
            <v>2.8562330030133157E-2</v>
          </cell>
          <cell r="AR51">
            <v>2.8939395221923198E-2</v>
          </cell>
          <cell r="AS51">
            <v>2.8053000252710684E-2</v>
          </cell>
          <cell r="AT51">
            <v>3.0804058447680149E-2</v>
          </cell>
          <cell r="AU51">
            <v>2.6748083003450756E-2</v>
          </cell>
          <cell r="AV51">
            <v>2.6585501316675478E-2</v>
          </cell>
          <cell r="AW51">
            <v>2.6276081860796184E-2</v>
          </cell>
          <cell r="AX51">
            <v>2.5015514284830596E-2</v>
          </cell>
          <cell r="AY51">
            <v>2.6522881070110856E-2</v>
          </cell>
          <cell r="AZ51">
            <v>2.6119195936268234E-2</v>
          </cell>
          <cell r="BA51">
            <v>2.6451357369233271E-2</v>
          </cell>
          <cell r="BB51">
            <v>2.5390208177963447E-2</v>
          </cell>
          <cell r="BC51">
            <v>2.5720557094464983E-2</v>
          </cell>
          <cell r="BD51">
            <v>2.4695027502638276E-2</v>
          </cell>
          <cell r="BE51">
            <v>2.4124280096782337E-2</v>
          </cell>
          <cell r="BF51">
            <v>2.6068223239632773E-2</v>
          </cell>
          <cell r="BG51">
            <v>2.4307044668196953E-2</v>
          </cell>
          <cell r="BH51">
            <v>2.3847391215241084E-2</v>
          </cell>
          <cell r="BI51">
            <v>2.3603234360746565E-2</v>
          </cell>
          <cell r="BJ51">
            <v>2.5064867393428572E-2</v>
          </cell>
          <cell r="BK51">
            <v>2.589380666719427E-2</v>
          </cell>
          <cell r="BL51">
            <v>2.3837185294765115E-2</v>
          </cell>
          <cell r="BM51">
            <v>2.6308217050743869E-2</v>
          </cell>
          <cell r="BN51">
            <v>2.6828669839525397E-2</v>
          </cell>
          <cell r="BO51">
            <v>2.3897176389330536E-2</v>
          </cell>
          <cell r="BP51">
            <v>2.6288918184869451E-2</v>
          </cell>
          <cell r="BQ51">
            <v>2.4952796632582E-2</v>
          </cell>
          <cell r="BR51">
            <v>2.7131334089675496E-2</v>
          </cell>
          <cell r="BS51">
            <v>2.5024252598858456E-2</v>
          </cell>
          <cell r="BT51">
            <v>2.515765942135622E-2</v>
          </cell>
          <cell r="BU51">
            <v>2.3605213297754699E-2</v>
          </cell>
          <cell r="BV51">
            <v>2.4729178404470076E-2</v>
          </cell>
          <cell r="BW51">
            <v>2.3310148896926525E-2</v>
          </cell>
          <cell r="BX51">
            <v>2.3784041465245646E-2</v>
          </cell>
          <cell r="BY51">
            <v>2.5171335922185782E-2</v>
          </cell>
          <cell r="BZ51">
            <v>2.2762860316418939E-2</v>
          </cell>
          <cell r="CA51">
            <v>2.3172733539926427E-2</v>
          </cell>
          <cell r="CB51">
            <v>2.3066315129890658E-2</v>
          </cell>
          <cell r="CC51">
            <v>2.1088256074909436E-2</v>
          </cell>
          <cell r="CD51">
            <v>2.5011144668764848E-2</v>
          </cell>
          <cell r="CE51">
            <v>2.0103747078655764E-2</v>
          </cell>
          <cell r="CF51">
            <v>1.9351318183132415E-2</v>
          </cell>
          <cell r="CG51">
            <v>2.0946579081202007E-2</v>
          </cell>
          <cell r="CH51">
            <v>1.9310740983777341E-2</v>
          </cell>
          <cell r="CI51">
            <v>1.8431520410992989E-2</v>
          </cell>
          <cell r="CJ51">
            <v>1.8749005173642204E-2</v>
          </cell>
          <cell r="CK51">
            <v>1.9586276963160985E-2</v>
          </cell>
          <cell r="CL51">
            <v>1.7561083129035385E-2</v>
          </cell>
          <cell r="CM51">
            <v>1.7909125397468629E-2</v>
          </cell>
          <cell r="CN51">
            <v>1.8191889780592635E-2</v>
          </cell>
          <cell r="CO51">
            <v>1.6644372571857254E-2</v>
          </cell>
          <cell r="CP51">
            <v>1.8346806859018686E-2</v>
          </cell>
          <cell r="CQ51">
            <v>1.3209727218488633E-2</v>
          </cell>
          <cell r="CR51">
            <v>1.5915550215494553E-2</v>
          </cell>
          <cell r="CS51">
            <v>1.6922485825141737E-2</v>
          </cell>
          <cell r="CT51">
            <v>1.4654879310177414E-2</v>
          </cell>
          <cell r="CU51">
            <v>1.469580124959405E-2</v>
          </cell>
          <cell r="CV51">
            <v>1.505054980250007E-2</v>
          </cell>
          <cell r="CW51">
            <v>1.5532138911689626E-2</v>
          </cell>
          <cell r="CX51">
            <v>1.5352588753119454E-2</v>
          </cell>
          <cell r="CY51">
            <v>1.5229716883692859E-2</v>
          </cell>
          <cell r="CZ51">
            <v>1.4651779470149971E-2</v>
          </cell>
          <cell r="DA51">
            <v>1.4576487120729379E-2</v>
          </cell>
          <cell r="DB51">
            <v>1.6111685100053678E-2</v>
          </cell>
          <cell r="DC51">
            <v>1.2737092967700276E-2</v>
          </cell>
          <cell r="DD51">
            <v>1.2912608548311902E-2</v>
          </cell>
          <cell r="DE51">
            <v>1.4260465854647649E-2</v>
          </cell>
          <cell r="DF51">
            <v>1.34126912030452E-2</v>
          </cell>
          <cell r="DG51">
            <v>1.3232191963909883E-2</v>
          </cell>
          <cell r="DH51">
            <v>1.3064273091590981E-2</v>
          </cell>
          <cell r="DI51">
            <v>1.4067404142221539E-2</v>
          </cell>
          <cell r="DJ51">
            <v>1.3360275138677508E-2</v>
          </cell>
          <cell r="DK51">
            <v>1.3409541188473996E-2</v>
          </cell>
          <cell r="DL51">
            <v>1.249495116239154E-2</v>
          </cell>
          <cell r="DM51">
            <v>1.4010239539008923E-2</v>
          </cell>
          <cell r="DN51">
            <v>1.3295725885486831E-2</v>
          </cell>
          <cell r="DO51">
            <v>1.1285561258368397E-2</v>
          </cell>
          <cell r="DP51">
            <v>1.184300215867528E-2</v>
          </cell>
          <cell r="DQ51">
            <v>1.2626099249857381E-2</v>
          </cell>
          <cell r="DR51">
            <v>1.2092584373580729E-2</v>
          </cell>
          <cell r="DS51">
            <v>1.3421781139212411E-2</v>
          </cell>
          <cell r="DT51">
            <v>1.164106817163707E-2</v>
          </cell>
          <cell r="DU51">
            <v>1.3266794345631609E-2</v>
          </cell>
          <cell r="DV51">
            <v>1.2160131943806055E-2</v>
          </cell>
          <cell r="DW51">
            <v>1.1546296220919867E-2</v>
          </cell>
          <cell r="DX51">
            <v>1.2172127335512491E-2</v>
          </cell>
          <cell r="DY51">
            <v>1.0930223922021609E-2</v>
          </cell>
          <cell r="DZ51">
            <v>1.1375124651506171E-2</v>
          </cell>
          <cell r="EA51">
            <v>1.0694907621457549E-2</v>
          </cell>
          <cell r="EB51">
            <v>1.0527777240750722E-2</v>
          </cell>
          <cell r="EC51">
            <v>1.084446098425954E-2</v>
          </cell>
          <cell r="ED51">
            <v>1.0738568129894934E-2</v>
          </cell>
          <cell r="EE51">
            <v>1.0436757747108682E-2</v>
          </cell>
          <cell r="EF51">
            <v>1.013390917240483E-2</v>
          </cell>
          <cell r="EG51">
            <v>1.1535556099817901E-2</v>
          </cell>
          <cell r="EH51">
            <v>1.0400637661751418E-2</v>
          </cell>
          <cell r="EI51">
            <v>1.0530381955337627E-2</v>
          </cell>
          <cell r="EJ51">
            <v>1.1667003237630371E-2</v>
          </cell>
          <cell r="EK51">
            <v>1.0437667733107786E-2</v>
          </cell>
          <cell r="EL51">
            <v>1.1000433132594519E-2</v>
          </cell>
          <cell r="EM51">
            <v>9.2217385002556322E-3</v>
          </cell>
          <cell r="EN51">
            <v>9.7518249780812055E-3</v>
          </cell>
          <cell r="EO51">
            <v>9.6207051924670963E-3</v>
          </cell>
          <cell r="EP51">
            <v>8.8782360855215736E-3</v>
          </cell>
          <cell r="EQ51">
            <v>8.5165145219361256E-3</v>
          </cell>
          <cell r="ER51">
            <v>9.0019204754388481E-3</v>
          </cell>
          <cell r="ES51">
            <v>1.033020015465636E-2</v>
          </cell>
          <cell r="ET51">
            <v>8.7755145737399617E-3</v>
          </cell>
          <cell r="EU51">
            <v>8.7767852661376159E-3</v>
          </cell>
          <cell r="EV51">
            <v>9.1062554028127352E-3</v>
          </cell>
          <cell r="EW51">
            <v>8.6590937471260898E-3</v>
          </cell>
          <cell r="EX51">
            <v>9.7960723495432913E-3</v>
          </cell>
          <cell r="EY51">
            <v>8.8759647876113876E-3</v>
          </cell>
          <cell r="EZ51">
            <v>8.0913870447675614E-3</v>
          </cell>
          <cell r="FA51">
            <v>8.8746583877069712E-3</v>
          </cell>
          <cell r="FB51">
            <v>9.0948409861487788E-3</v>
          </cell>
          <cell r="FC51">
            <v>9.321093263095279E-3</v>
          </cell>
          <cell r="FD51">
            <v>8.878687177514109E-3</v>
          </cell>
          <cell r="FE51">
            <v>9.0578633737329172E-3</v>
          </cell>
          <cell r="FF51">
            <v>8.6720513149418279E-3</v>
          </cell>
          <cell r="FG51">
            <v>8.7736826685839778E-3</v>
          </cell>
          <cell r="FH51">
            <v>8.7015623095782202E-3</v>
          </cell>
          <cell r="FI51">
            <v>8.7133903417328344E-3</v>
          </cell>
          <cell r="FJ51">
            <v>8.826965952143051E-3</v>
          </cell>
          <cell r="FK51">
            <v>7.9576518574582256E-3</v>
          </cell>
          <cell r="FL51">
            <v>9.2528336923216603E-3</v>
          </cell>
          <cell r="FM51">
            <v>8.1270955882106755E-3</v>
          </cell>
          <cell r="FN51">
            <v>8.1530208000306637E-3</v>
          </cell>
          <cell r="FO51">
            <v>8.5809998436019441E-3</v>
          </cell>
          <cell r="FP51">
            <v>8.2355235948001759E-3</v>
          </cell>
          <cell r="FQ51">
            <v>8.4864423168129477E-3</v>
          </cell>
          <cell r="FR51">
            <v>8.2258462695488088E-3</v>
          </cell>
          <cell r="FS51">
            <v>8.3881024869576493E-3</v>
          </cell>
          <cell r="FT51">
            <v>8.2651730386285038E-3</v>
          </cell>
          <cell r="FU51">
            <v>8.1885483626196187E-3</v>
          </cell>
          <cell r="FV51">
            <v>8.4360296300347581E-3</v>
          </cell>
          <cell r="FW51">
            <v>7.8598139451622195E-3</v>
          </cell>
          <cell r="FX51">
            <v>7.7798897656546906E-3</v>
          </cell>
          <cell r="FY51">
            <v>8.0895132494689381E-3</v>
          </cell>
          <cell r="FZ51">
            <v>8.2685545224510104E-3</v>
          </cell>
          <cell r="GA51">
            <v>8.3088818435226308E-3</v>
          </cell>
          <cell r="GB51">
            <v>8.3101671302099334E-3</v>
          </cell>
          <cell r="GC51">
            <v>8.3747562765199568E-3</v>
          </cell>
          <cell r="GD51">
            <v>8.3341112424664132E-3</v>
          </cell>
          <cell r="GE51">
            <v>8.3118454551631693E-3</v>
          </cell>
          <cell r="GF51">
            <v>8.3002260366584757E-3</v>
          </cell>
          <cell r="GG51">
            <v>8.0723619009852587E-3</v>
          </cell>
          <cell r="GH51">
            <v>8.2277144885547493E-3</v>
          </cell>
          <cell r="GI51">
            <v>7.9796448676245912E-3</v>
          </cell>
          <cell r="GJ51">
            <v>7.9506362050243418E-3</v>
          </cell>
          <cell r="GK51">
            <v>8.321403614445666E-3</v>
          </cell>
          <cell r="GL51">
            <v>8.123135921472624E-3</v>
          </cell>
          <cell r="GM51">
            <v>8.1473574604655763E-3</v>
          </cell>
          <cell r="GN51">
            <v>8.4160129790562532E-3</v>
          </cell>
          <cell r="GO51">
            <v>8.5469503571746763E-3</v>
          </cell>
          <cell r="GP51">
            <v>8.4212937010141875E-3</v>
          </cell>
          <cell r="GQ51">
            <v>8.9739807722382103E-3</v>
          </cell>
          <cell r="GR51">
            <v>8.402744443567256E-3</v>
          </cell>
          <cell r="GS51">
            <v>8.2472063689751351E-3</v>
          </cell>
          <cell r="GT51">
            <v>8.1112922402650778E-3</v>
          </cell>
          <cell r="GU51">
            <v>7.9431599993848856E-3</v>
          </cell>
          <cell r="GV51">
            <v>7.9237483011660448E-3</v>
          </cell>
          <cell r="GW51">
            <v>8.296812209581006E-3</v>
          </cell>
          <cell r="GX51">
            <v>8.1928803349007318E-3</v>
          </cell>
          <cell r="GY51">
            <v>8.3511049727758024E-3</v>
          </cell>
          <cell r="GZ51">
            <v>8.2696118341378799E-3</v>
          </cell>
          <cell r="HA51">
            <v>8.6858490821954959E-3</v>
          </cell>
          <cell r="HB51">
            <v>8.4841003005848847E-3</v>
          </cell>
          <cell r="HC51">
            <v>8.4138568851970241E-3</v>
          </cell>
          <cell r="HD51">
            <v>8.4193214378232017E-3</v>
          </cell>
          <cell r="HE51">
            <v>8.1519876602440533E-3</v>
          </cell>
          <cell r="HF51">
            <v>8.3964304128338885E-3</v>
          </cell>
          <cell r="HG51">
            <v>7.859847684263066E-3</v>
          </cell>
          <cell r="HH51">
            <v>7.8709994814043505E-3</v>
          </cell>
          <cell r="HI51">
            <v>7.8747837545125599E-3</v>
          </cell>
          <cell r="HJ51">
            <v>6.0054436391325794E-3</v>
          </cell>
          <cell r="HK51">
            <v>5.859018065477839E-3</v>
          </cell>
          <cell r="HL51">
            <v>6.410890686674664E-3</v>
          </cell>
          <cell r="HM51" t="str">
            <v/>
          </cell>
          <cell r="HN51" t="str">
            <v/>
          </cell>
          <cell r="HO51" t="str">
            <v/>
          </cell>
          <cell r="HP51" t="str">
            <v/>
          </cell>
          <cell r="HQ51" t="str">
            <v/>
          </cell>
          <cell r="HR51" t="str">
            <v/>
          </cell>
        </row>
        <row r="52">
          <cell r="A52" t="str">
            <v>Erste Plavi OMF C</v>
          </cell>
          <cell r="ET52" t="e">
            <v>#DIV/0!</v>
          </cell>
          <cell r="EU52">
            <v>17.443522766071649</v>
          </cell>
          <cell r="EV52">
            <v>1.0262914066446083</v>
          </cell>
          <cell r="EW52">
            <v>0.5038648657005379</v>
          </cell>
          <cell r="EX52">
            <v>0.3836015180002052</v>
          </cell>
          <cell r="EY52">
            <v>0.24833844058790089</v>
          </cell>
          <cell r="EZ52">
            <v>0.19165356837890027</v>
          </cell>
          <cell r="FA52">
            <v>0.18024919663813527</v>
          </cell>
          <cell r="FB52">
            <v>0.15524694781740311</v>
          </cell>
          <cell r="FC52">
            <v>0.1338942631982063</v>
          </cell>
          <cell r="FD52">
            <v>0.1175367382699256</v>
          </cell>
          <cell r="FE52">
            <v>0.10868826085637262</v>
          </cell>
          <cell r="FF52">
            <v>0.10093148168192179</v>
          </cell>
          <cell r="FG52">
            <v>9.1627563008923135E-2</v>
          </cell>
          <cell r="FH52">
            <v>8.4292936998391341E-2</v>
          </cell>
          <cell r="FI52">
            <v>8.2498034214016899E-2</v>
          </cell>
          <cell r="FJ52">
            <v>8.5852109221272732E-2</v>
          </cell>
          <cell r="FK52">
            <v>7.6091438073213391E-2</v>
          </cell>
          <cell r="FL52">
            <v>6.5075832662770949E-2</v>
          </cell>
          <cell r="FM52">
            <v>6.3621051465543976E-2</v>
          </cell>
          <cell r="FN52">
            <v>6.0793201187587131E-2</v>
          </cell>
          <cell r="FO52">
            <v>5.9387158398719997E-2</v>
          </cell>
          <cell r="FP52">
            <v>5.37221240340231E-2</v>
          </cell>
          <cell r="FQ52">
            <v>5.2814871072419223E-2</v>
          </cell>
          <cell r="FR52">
            <v>5.0811394933833576E-2</v>
          </cell>
          <cell r="FS52">
            <v>5.2264324277571994E-2</v>
          </cell>
          <cell r="FT52">
            <v>4.7572429872640098E-2</v>
          </cell>
          <cell r="FU52">
            <v>4.7751067246868617E-2</v>
          </cell>
          <cell r="FV52">
            <v>4.8660194099279019E-2</v>
          </cell>
          <cell r="FW52">
            <v>4.4798295895267959E-2</v>
          </cell>
          <cell r="FX52">
            <v>4.1494218934615246E-2</v>
          </cell>
          <cell r="FY52">
            <v>4.2761739348621264E-2</v>
          </cell>
          <cell r="FZ52">
            <v>4.1794252418943634E-2</v>
          </cell>
          <cell r="GA52">
            <v>4.1218457643090733E-2</v>
          </cell>
          <cell r="GB52">
            <v>3.9521761165608682E-2</v>
          </cell>
          <cell r="GC52">
            <v>3.821651624966238E-2</v>
          </cell>
          <cell r="GD52">
            <v>3.6444281458512195E-2</v>
          </cell>
          <cell r="GE52">
            <v>3.7159242046263197E-2</v>
          </cell>
          <cell r="GF52">
            <v>3.5799368608355087E-2</v>
          </cell>
          <cell r="GG52">
            <v>3.5579928824639895E-2</v>
          </cell>
          <cell r="GH52">
            <v>3.6084323944735042E-2</v>
          </cell>
          <cell r="GI52">
            <v>3.6684839460214391E-2</v>
          </cell>
          <cell r="GJ52">
            <v>3.1996615598192113E-2</v>
          </cell>
          <cell r="GK52">
            <v>3.277706563367877E-2</v>
          </cell>
          <cell r="GL52">
            <v>3.1364618082887263E-2</v>
          </cell>
          <cell r="GM52">
            <v>3.0694658355338467E-2</v>
          </cell>
          <cell r="GN52">
            <v>3.1671032524416276E-2</v>
          </cell>
          <cell r="GO52">
            <v>3.1188972490761024E-2</v>
          </cell>
          <cell r="GP52">
            <v>3.0486501074824757E-2</v>
          </cell>
          <cell r="GQ52">
            <v>2.996994163726785E-2</v>
          </cell>
          <cell r="GR52">
            <v>3.1748074110024671E-2</v>
          </cell>
          <cell r="GS52">
            <v>2.9277213052843809E-2</v>
          </cell>
          <cell r="GT52">
            <v>2.8828147787148151E-2</v>
          </cell>
          <cell r="GU52">
            <v>2.9062921949277287E-2</v>
          </cell>
          <cell r="GV52">
            <v>2.7191891669043011E-2</v>
          </cell>
          <cell r="GW52">
            <v>2.5741446643121391E-2</v>
          </cell>
          <cell r="GX52">
            <v>2.7530603932162556E-2</v>
          </cell>
          <cell r="GY52">
            <v>2.6336022440969442E-2</v>
          </cell>
          <cell r="GZ52">
            <v>2.5760354238065997E-2</v>
          </cell>
          <cell r="HA52">
            <v>2.5978125533074214E-2</v>
          </cell>
          <cell r="HB52">
            <v>2.4570285813368509E-2</v>
          </cell>
          <cell r="HC52">
            <v>2.4083022259236531E-2</v>
          </cell>
          <cell r="HD52">
            <v>2.3971684152767958E-2</v>
          </cell>
          <cell r="HE52">
            <v>2.3412063794363558E-2</v>
          </cell>
          <cell r="HF52">
            <v>2.4873070050970503E-2</v>
          </cell>
          <cell r="HG52">
            <v>2.4834286781713066E-2</v>
          </cell>
          <cell r="HH52">
            <v>2.4286342804341166E-2</v>
          </cell>
          <cell r="HI52">
            <v>2.3338752911459704E-2</v>
          </cell>
          <cell r="HJ52">
            <v>2.0021296783919951E-2</v>
          </cell>
          <cell r="HK52">
            <v>1.9409936123252258E-2</v>
          </cell>
          <cell r="HL52">
            <v>2.0704914636101801E-2</v>
          </cell>
          <cell r="HM52" t="str">
            <v/>
          </cell>
          <cell r="HN52" t="str">
            <v/>
          </cell>
          <cell r="HO52" t="str">
            <v/>
          </cell>
          <cell r="HP52" t="str">
            <v/>
          </cell>
          <cell r="HQ52" t="str">
            <v/>
          </cell>
          <cell r="HR52" t="str">
            <v/>
          </cell>
        </row>
        <row r="53">
          <cell r="A53" t="str">
            <v>PBZ/CO OMF A</v>
          </cell>
          <cell r="ET53" t="e">
            <v>#DIV/0!</v>
          </cell>
          <cell r="EU53">
            <v>13.396619483253527</v>
          </cell>
          <cell r="EV53">
            <v>1.1321865276923604</v>
          </cell>
          <cell r="EW53">
            <v>0.46728989811983374</v>
          </cell>
          <cell r="EX53">
            <v>0.33537666863272469</v>
          </cell>
          <cell r="EY53">
            <v>0.22857115139808551</v>
          </cell>
          <cell r="EZ53">
            <v>0.18251051733863843</v>
          </cell>
          <cell r="FA53">
            <v>0.17926071296555951</v>
          </cell>
          <cell r="FB53">
            <v>0.14797548668059451</v>
          </cell>
          <cell r="FC53">
            <v>0.13595185150712485</v>
          </cell>
          <cell r="FD53">
            <v>0.12924387762093523</v>
          </cell>
          <cell r="FE53">
            <v>0.10411266509382419</v>
          </cell>
          <cell r="FF53">
            <v>8.9952644200738799E-2</v>
          </cell>
          <cell r="FG53">
            <v>8.2590948276269421E-2</v>
          </cell>
          <cell r="FH53">
            <v>7.8267258726431671E-2</v>
          </cell>
          <cell r="FI53">
            <v>7.349766058500358E-2</v>
          </cell>
          <cell r="FJ53">
            <v>7.6064737559099302E-2</v>
          </cell>
          <cell r="FK53">
            <v>6.2525963700053033E-2</v>
          </cell>
          <cell r="FL53">
            <v>6.3533921049164332E-2</v>
          </cell>
          <cell r="FM53">
            <v>5.861071865650791E-2</v>
          </cell>
          <cell r="FN53">
            <v>5.267351740658599E-2</v>
          </cell>
          <cell r="FO53">
            <v>6.3075747469753196E-2</v>
          </cell>
          <cell r="FP53">
            <v>4.7553679672053706E-2</v>
          </cell>
          <cell r="FQ53">
            <v>4.8437516652668045E-2</v>
          </cell>
          <cell r="FR53">
            <v>4.3789982570857422E-2</v>
          </cell>
          <cell r="FS53">
            <v>4.2709490260413263E-2</v>
          </cell>
          <cell r="FT53">
            <v>4.1131974160182327E-2</v>
          </cell>
          <cell r="FU53">
            <v>4.1868490607526843E-2</v>
          </cell>
          <cell r="FV53">
            <v>3.9753479606563502E-2</v>
          </cell>
          <cell r="FW53">
            <v>3.7397141318793015E-2</v>
          </cell>
          <cell r="FX53">
            <v>3.4451463935569304E-2</v>
          </cell>
          <cell r="FY53">
            <v>3.8291857281930186E-2</v>
          </cell>
          <cell r="FZ53">
            <v>3.803509381458281E-2</v>
          </cell>
          <cell r="GA53">
            <v>4.2397390533105872E-2</v>
          </cell>
          <cell r="GB53">
            <v>3.3721609121048601E-2</v>
          </cell>
          <cell r="GC53">
            <v>3.2223750432881726E-2</v>
          </cell>
          <cell r="GD53">
            <v>3.1659176484383655E-2</v>
          </cell>
          <cell r="GE53">
            <v>3.221122777614327E-2</v>
          </cell>
          <cell r="GF53">
            <v>3.2002914746480648E-2</v>
          </cell>
          <cell r="GG53">
            <v>3.0887829946020906E-2</v>
          </cell>
          <cell r="GH53">
            <v>3.3050262951010767E-2</v>
          </cell>
          <cell r="GI53">
            <v>2.9654359347653036E-2</v>
          </cell>
          <cell r="GJ53">
            <v>2.9596012412938411E-2</v>
          </cell>
          <cell r="GK53">
            <v>3.047477474473026E-2</v>
          </cell>
          <cell r="GL53">
            <v>2.9539226276396713E-2</v>
          </cell>
          <cell r="GM53">
            <v>3.0745508337741034E-2</v>
          </cell>
          <cell r="GN53">
            <v>3.0735118833776998E-2</v>
          </cell>
          <cell r="GO53">
            <v>2.8398984908982294E-2</v>
          </cell>
          <cell r="GP53">
            <v>2.7056942258573802E-2</v>
          </cell>
          <cell r="GQ53">
            <v>2.5876212528833209E-2</v>
          </cell>
          <cell r="GR53">
            <v>2.5486315859607034E-2</v>
          </cell>
          <cell r="GS53">
            <v>2.5357629982017293E-2</v>
          </cell>
          <cell r="GT53">
            <v>2.5128850585429685E-2</v>
          </cell>
          <cell r="GU53">
            <v>2.6326255179557334E-2</v>
          </cell>
          <cell r="GV53">
            <v>2.4096359247671728E-2</v>
          </cell>
          <cell r="GW53">
            <v>2.6757969545542437E-2</v>
          </cell>
          <cell r="GX53">
            <v>2.8117847728777789E-2</v>
          </cell>
          <cell r="GY53">
            <v>2.5003660309361297E-2</v>
          </cell>
          <cell r="GZ53">
            <v>2.6466775940231724E-2</v>
          </cell>
          <cell r="HA53">
            <v>2.6637026244853645E-2</v>
          </cell>
          <cell r="HB53">
            <v>2.4404891341760937E-2</v>
          </cell>
          <cell r="HC53">
            <v>2.5812911920120696E-2</v>
          </cell>
          <cell r="HD53">
            <v>3.6489648697765942E-2</v>
          </cell>
          <cell r="HE53">
            <v>4.4429255997092909E-2</v>
          </cell>
          <cell r="HF53">
            <v>5.5032312750458612E-2</v>
          </cell>
          <cell r="HG53">
            <v>5.5337281781929315E-2</v>
          </cell>
          <cell r="HH53">
            <v>6.2177576486858621E-2</v>
          </cell>
          <cell r="HI53">
            <v>7.1040147769394268E-2</v>
          </cell>
          <cell r="HJ53">
            <v>5.4275556823406568E-2</v>
          </cell>
          <cell r="HK53">
            <v>5.4649167860268744E-2</v>
          </cell>
          <cell r="HL53">
            <v>5.7138152131266606E-2</v>
          </cell>
          <cell r="HM53" t="str">
            <v/>
          </cell>
          <cell r="HN53" t="str">
            <v/>
          </cell>
          <cell r="HO53" t="str">
            <v/>
          </cell>
          <cell r="HP53" t="str">
            <v/>
          </cell>
          <cell r="HQ53" t="str">
            <v/>
          </cell>
          <cell r="HR53" t="str">
            <v/>
          </cell>
        </row>
        <row r="54">
          <cell r="A54" t="str">
            <v>PBZ/CO OMF B</v>
          </cell>
          <cell r="C54">
            <v>0.73095043265424542</v>
          </cell>
          <cell r="D54">
            <v>0.28861197111903147</v>
          </cell>
          <cell r="E54">
            <v>0.24037174159349853</v>
          </cell>
          <cell r="F54">
            <v>0.18548619633255534</v>
          </cell>
          <cell r="G54">
            <v>0.21238023813584267</v>
          </cell>
          <cell r="H54">
            <v>0.21302004081934073</v>
          </cell>
          <cell r="I54">
            <v>0.12252473232474571</v>
          </cell>
          <cell r="J54">
            <v>0.14359971370263372</v>
          </cell>
          <cell r="K54">
            <v>8.7156459402879305E-2</v>
          </cell>
          <cell r="L54">
            <v>9.762267760260393E-2</v>
          </cell>
          <cell r="M54">
            <v>8.7430470961494491E-2</v>
          </cell>
          <cell r="N54">
            <v>7.7517549396137767E-2</v>
          </cell>
          <cell r="O54">
            <v>7.8084720042533182E-2</v>
          </cell>
          <cell r="P54">
            <v>6.3081295128565071E-2</v>
          </cell>
          <cell r="Q54">
            <v>7.2954918628381354E-2</v>
          </cell>
          <cell r="R54">
            <v>7.1047252005261227E-2</v>
          </cell>
          <cell r="S54">
            <v>6.1319632218211351E-2</v>
          </cell>
          <cell r="T54">
            <v>5.5757512475036887E-2</v>
          </cell>
          <cell r="U54">
            <v>5.4838977800794594E-2</v>
          </cell>
          <cell r="V54">
            <v>5.5388258632807094E-2</v>
          </cell>
          <cell r="W54">
            <v>4.7736944766809945E-2</v>
          </cell>
          <cell r="X54">
            <v>4.5516542537698865E-2</v>
          </cell>
          <cell r="Y54">
            <v>4.3708307023779244E-2</v>
          </cell>
          <cell r="Z54">
            <v>4.2319757393089401E-2</v>
          </cell>
          <cell r="AA54">
            <v>4.35472676374105E-2</v>
          </cell>
          <cell r="AB54">
            <v>4.2744817713023138E-2</v>
          </cell>
          <cell r="AC54">
            <v>4.339386085130361E-2</v>
          </cell>
          <cell r="AD54">
            <v>3.8414527942048596E-2</v>
          </cell>
          <cell r="AE54">
            <v>3.9011671153433701E-2</v>
          </cell>
          <cell r="AF54">
            <v>3.6394480097480447E-2</v>
          </cell>
          <cell r="AG54">
            <v>3.5616088978887912E-2</v>
          </cell>
          <cell r="AH54">
            <v>3.7734624517629614E-2</v>
          </cell>
          <cell r="AI54">
            <v>3.2649990728367266E-2</v>
          </cell>
          <cell r="AJ54">
            <v>2.5493583364188742E-2</v>
          </cell>
          <cell r="AK54">
            <v>3.4900281432995228E-2</v>
          </cell>
          <cell r="AL54">
            <v>3.4699385202297921E-2</v>
          </cell>
          <cell r="AM54">
            <v>3.1571073755244219E-2</v>
          </cell>
          <cell r="AN54">
            <v>3.1722738145787625E-2</v>
          </cell>
          <cell r="AO54">
            <v>2.8973794598503244E-2</v>
          </cell>
          <cell r="AP54">
            <v>3.1361431539899717E-2</v>
          </cell>
          <cell r="AQ54">
            <v>2.866135637553199E-2</v>
          </cell>
          <cell r="AR54">
            <v>2.8590466215914909E-2</v>
          </cell>
          <cell r="AS54">
            <v>2.8216944037893311E-2</v>
          </cell>
          <cell r="AT54">
            <v>2.9847572417966005E-2</v>
          </cell>
          <cell r="AU54">
            <v>2.6026453975627882E-2</v>
          </cell>
          <cell r="AV54">
            <v>2.6558622147782464E-2</v>
          </cell>
          <cell r="AW54">
            <v>2.5734668255270914E-2</v>
          </cell>
          <cell r="AX54">
            <v>2.4488066708353434E-2</v>
          </cell>
          <cell r="AY54">
            <v>2.5567517100351298E-2</v>
          </cell>
          <cell r="AZ54">
            <v>2.5018894238410413E-2</v>
          </cell>
          <cell r="BA54">
            <v>2.5199299187631738E-2</v>
          </cell>
          <cell r="BB54">
            <v>2.4072773423473699E-2</v>
          </cell>
          <cell r="BC54">
            <v>2.4283108612919404E-2</v>
          </cell>
          <cell r="BD54">
            <v>2.3105937755249672E-2</v>
          </cell>
          <cell r="BE54">
            <v>2.2333814278415586E-2</v>
          </cell>
          <cell r="BF54">
            <v>2.3850907205910953E-2</v>
          </cell>
          <cell r="BG54">
            <v>2.2316143252204611E-2</v>
          </cell>
          <cell r="BH54">
            <v>2.184806124493148E-2</v>
          </cell>
          <cell r="BI54">
            <v>2.1094863236942908E-2</v>
          </cell>
          <cell r="BJ54">
            <v>2.1869283869629417E-2</v>
          </cell>
          <cell r="BK54">
            <v>2.2669532445782951E-2</v>
          </cell>
          <cell r="BL54">
            <v>2.0564999942917269E-2</v>
          </cell>
          <cell r="BM54">
            <v>2.2291714755574815E-2</v>
          </cell>
          <cell r="BN54">
            <v>2.1553329335906812E-2</v>
          </cell>
          <cell r="BO54">
            <v>1.9648734674763319E-2</v>
          </cell>
          <cell r="BP54">
            <v>2.0475705598977722E-2</v>
          </cell>
          <cell r="BQ54">
            <v>1.9415804082148783E-2</v>
          </cell>
          <cell r="BR54">
            <v>2.1006855388048775E-2</v>
          </cell>
          <cell r="BS54">
            <v>1.9443600216475235E-2</v>
          </cell>
          <cell r="BT54">
            <v>1.9375764053755778E-2</v>
          </cell>
          <cell r="BU54">
            <v>1.8847348280268489E-2</v>
          </cell>
          <cell r="BV54">
            <v>1.981470917134277E-2</v>
          </cell>
          <cell r="BW54">
            <v>1.9304866584869396E-2</v>
          </cell>
          <cell r="BX54">
            <v>1.9736686736927911E-2</v>
          </cell>
          <cell r="BY54">
            <v>2.0753835129357707E-2</v>
          </cell>
          <cell r="BZ54">
            <v>1.8871693146855554E-2</v>
          </cell>
          <cell r="CA54">
            <v>1.9346776057765185E-2</v>
          </cell>
          <cell r="CB54">
            <v>1.9231768727755158E-2</v>
          </cell>
          <cell r="CC54">
            <v>1.7853797598593787E-2</v>
          </cell>
          <cell r="CD54">
            <v>2.08583979805856E-2</v>
          </cell>
          <cell r="CE54">
            <v>1.723854994861863E-2</v>
          </cell>
          <cell r="CF54">
            <v>1.6550914314309929E-2</v>
          </cell>
          <cell r="CG54">
            <v>1.7306293215931794E-2</v>
          </cell>
          <cell r="CH54">
            <v>1.6649424979190541E-2</v>
          </cell>
          <cell r="CI54">
            <v>1.5767324280031206E-2</v>
          </cell>
          <cell r="CJ54">
            <v>1.6077426568570349E-2</v>
          </cell>
          <cell r="CK54">
            <v>1.6782602884130519E-2</v>
          </cell>
          <cell r="CL54">
            <v>1.5225529311509297E-2</v>
          </cell>
          <cell r="CM54">
            <v>1.5488335016524472E-2</v>
          </cell>
          <cell r="CN54">
            <v>1.5840544244547356E-2</v>
          </cell>
          <cell r="CO54">
            <v>1.449660882778955E-2</v>
          </cell>
          <cell r="CP54">
            <v>1.5999209139760214E-2</v>
          </cell>
          <cell r="CQ54">
            <v>1.2126567490870974E-2</v>
          </cell>
          <cell r="CR54">
            <v>1.3943425804086014E-2</v>
          </cell>
          <cell r="CS54">
            <v>1.4632004466842643E-2</v>
          </cell>
          <cell r="CT54">
            <v>1.2954545365403141E-2</v>
          </cell>
          <cell r="CU54">
            <v>1.314403564741652E-2</v>
          </cell>
          <cell r="CV54">
            <v>1.3279533252636574E-2</v>
          </cell>
          <cell r="CW54">
            <v>1.3711862755084311E-2</v>
          </cell>
          <cell r="CX54">
            <v>1.3625544287877805E-2</v>
          </cell>
          <cell r="CY54">
            <v>1.3420576727369833E-2</v>
          </cell>
          <cell r="CZ54">
            <v>1.3040384947532943E-2</v>
          </cell>
          <cell r="DA54">
            <v>1.2903564171947105E-2</v>
          </cell>
          <cell r="DB54">
            <v>1.4399984904802184E-2</v>
          </cell>
          <cell r="DC54">
            <v>1.1585972217252528E-2</v>
          </cell>
          <cell r="DD54">
            <v>1.1674230640872059E-2</v>
          </cell>
          <cell r="DE54">
            <v>1.2379939682340821E-2</v>
          </cell>
          <cell r="DF54">
            <v>1.2045216363532087E-2</v>
          </cell>
          <cell r="DG54">
            <v>1.1938516551259905E-2</v>
          </cell>
          <cell r="DH54">
            <v>1.1751025276753695E-2</v>
          </cell>
          <cell r="DI54">
            <v>1.2630446347730214E-2</v>
          </cell>
          <cell r="DJ54">
            <v>1.1985221018786719E-2</v>
          </cell>
          <cell r="DK54">
            <v>1.2123835179004243E-2</v>
          </cell>
          <cell r="DL54">
            <v>1.1322522822984274E-2</v>
          </cell>
          <cell r="DM54">
            <v>1.2477764170585317E-2</v>
          </cell>
          <cell r="DN54">
            <v>1.2060709106696753E-2</v>
          </cell>
          <cell r="DO54">
            <v>1.0136226317503647E-2</v>
          </cell>
          <cell r="DP54">
            <v>1.1070725063783796E-2</v>
          </cell>
          <cell r="DQ54">
            <v>1.1068776566537557E-2</v>
          </cell>
          <cell r="DR54">
            <v>1.117279353080127E-2</v>
          </cell>
          <cell r="DS54">
            <v>1.1943734168877592E-2</v>
          </cell>
          <cell r="DT54">
            <v>1.0690121012436828E-2</v>
          </cell>
          <cell r="DU54">
            <v>1.2008863418508956E-2</v>
          </cell>
          <cell r="DV54">
            <v>1.0947989834040973E-2</v>
          </cell>
          <cell r="DW54">
            <v>1.0524330964254938E-2</v>
          </cell>
          <cell r="DX54">
            <v>1.0960011790274659E-2</v>
          </cell>
          <cell r="DY54">
            <v>9.9303583205158676E-3</v>
          </cell>
          <cell r="DZ54">
            <v>1.0471770641349784E-2</v>
          </cell>
          <cell r="EA54">
            <v>9.7329674530892574E-3</v>
          </cell>
          <cell r="EB54">
            <v>9.8216708211901326E-3</v>
          </cell>
          <cell r="EC54">
            <v>9.6488698601031927E-3</v>
          </cell>
          <cell r="ED54">
            <v>9.7421683302414755E-3</v>
          </cell>
          <cell r="EE54">
            <v>9.5861490934764371E-3</v>
          </cell>
          <cell r="EF54">
            <v>9.2231550581172821E-3</v>
          </cell>
          <cell r="EG54">
            <v>1.0629189173336058E-2</v>
          </cell>
          <cell r="EH54">
            <v>9.5297526624739098E-3</v>
          </cell>
          <cell r="EI54">
            <v>9.8115667034528575E-3</v>
          </cell>
          <cell r="EJ54">
            <v>1.0419521174403902E-2</v>
          </cell>
          <cell r="EK54">
            <v>9.5424620483037272E-3</v>
          </cell>
          <cell r="EL54">
            <v>1.0095595018673138E-2</v>
          </cell>
          <cell r="EM54">
            <v>8.3411710539926642E-3</v>
          </cell>
          <cell r="EN54">
            <v>9.1972633085536035E-3</v>
          </cell>
          <cell r="EO54">
            <v>8.6549234506817906E-3</v>
          </cell>
          <cell r="EP54">
            <v>8.0422177930473508E-3</v>
          </cell>
          <cell r="EQ54">
            <v>7.7187130658427083E-3</v>
          </cell>
          <cell r="ER54">
            <v>8.2117715875524803E-3</v>
          </cell>
          <cell r="ES54">
            <v>9.3953489768738158E-3</v>
          </cell>
          <cell r="ET54">
            <v>8.0045120132077423E-3</v>
          </cell>
          <cell r="EU54">
            <v>7.9406976741256737E-3</v>
          </cell>
          <cell r="EV54">
            <v>8.2308264598261183E-3</v>
          </cell>
          <cell r="EW54">
            <v>7.9237798847652079E-3</v>
          </cell>
          <cell r="EX54">
            <v>8.7598344766299518E-3</v>
          </cell>
          <cell r="EY54">
            <v>8.0576936305834599E-3</v>
          </cell>
          <cell r="EZ54">
            <v>7.3260858146695544E-3</v>
          </cell>
          <cell r="FA54">
            <v>8.0219091594023687E-3</v>
          </cell>
          <cell r="FB54">
            <v>8.0657237499805589E-3</v>
          </cell>
          <cell r="FC54">
            <v>8.3538144667249827E-3</v>
          </cell>
          <cell r="FD54">
            <v>8.0075841796800017E-3</v>
          </cell>
          <cell r="FE54">
            <v>8.1477870826987542E-3</v>
          </cell>
          <cell r="FF54">
            <v>7.8116536027536621E-3</v>
          </cell>
          <cell r="FG54">
            <v>7.8391772197224513E-3</v>
          </cell>
          <cell r="FH54">
            <v>7.8259014257613512E-3</v>
          </cell>
          <cell r="FI54">
            <v>7.7800514610531545E-3</v>
          </cell>
          <cell r="FJ54">
            <v>8.0097736497142455E-3</v>
          </cell>
          <cell r="FK54">
            <v>7.210737398037681E-3</v>
          </cell>
          <cell r="FL54">
            <v>8.2618200265602848E-3</v>
          </cell>
          <cell r="FM54">
            <v>7.2709494053475598E-3</v>
          </cell>
          <cell r="FN54">
            <v>7.3636546433302197E-3</v>
          </cell>
          <cell r="FO54">
            <v>7.7113039256573312E-3</v>
          </cell>
          <cell r="FP54">
            <v>7.416651409466235E-3</v>
          </cell>
          <cell r="FQ54">
            <v>7.6421289206147769E-3</v>
          </cell>
          <cell r="FR54">
            <v>7.3692444102306798E-3</v>
          </cell>
          <cell r="FS54">
            <v>7.4726941384846146E-3</v>
          </cell>
          <cell r="FT54">
            <v>7.4523816177929358E-3</v>
          </cell>
          <cell r="FU54">
            <v>7.3244865966286543E-3</v>
          </cell>
          <cell r="FV54">
            <v>7.5498635402744263E-3</v>
          </cell>
          <cell r="FW54">
            <v>7.1696291632048492E-3</v>
          </cell>
          <cell r="FX54">
            <v>7.0138564063622066E-3</v>
          </cell>
          <cell r="FY54">
            <v>7.2384876833371248E-3</v>
          </cell>
          <cell r="FZ54">
            <v>7.2928164350267721E-3</v>
          </cell>
          <cell r="GA54">
            <v>7.5069210227611816E-3</v>
          </cell>
          <cell r="GB54">
            <v>7.5026671117528476E-3</v>
          </cell>
          <cell r="GC54">
            <v>7.4940090608091037E-3</v>
          </cell>
          <cell r="GD54">
            <v>7.4311828023041482E-3</v>
          </cell>
          <cell r="GE54">
            <v>7.4847929313401895E-3</v>
          </cell>
          <cell r="GF54">
            <v>7.4081488447954591E-3</v>
          </cell>
          <cell r="GG54">
            <v>7.255377221899284E-3</v>
          </cell>
          <cell r="GH54">
            <v>7.4482590761169032E-3</v>
          </cell>
          <cell r="GI54">
            <v>7.141891279317969E-3</v>
          </cell>
          <cell r="GJ54">
            <v>7.161164526971131E-3</v>
          </cell>
          <cell r="GK54">
            <v>7.4175072494728767E-3</v>
          </cell>
          <cell r="GL54">
            <v>7.2380697704665931E-3</v>
          </cell>
          <cell r="GM54">
            <v>7.3188280446843113E-3</v>
          </cell>
          <cell r="GN54">
            <v>7.6656003355366487E-3</v>
          </cell>
          <cell r="GO54">
            <v>7.6197137732325615E-3</v>
          </cell>
          <cell r="GP54">
            <v>7.4947521572323872E-3</v>
          </cell>
          <cell r="GQ54">
            <v>7.9180121486810418E-3</v>
          </cell>
          <cell r="GR54">
            <v>7.4855161661337988E-3</v>
          </cell>
          <cell r="GS54">
            <v>7.3889042814019312E-3</v>
          </cell>
          <cell r="GT54">
            <v>7.3010493381906461E-3</v>
          </cell>
          <cell r="GU54">
            <v>7.166427809568221E-3</v>
          </cell>
          <cell r="GV54">
            <v>7.1309167637179094E-3</v>
          </cell>
          <cell r="GW54">
            <v>7.4552222822386049E-3</v>
          </cell>
          <cell r="GX54">
            <v>7.28697311236437E-3</v>
          </cell>
          <cell r="GY54">
            <v>7.5028679685948951E-3</v>
          </cell>
          <cell r="GZ54">
            <v>7.5607210776005296E-3</v>
          </cell>
          <cell r="HA54">
            <v>7.7265500215251137E-3</v>
          </cell>
          <cell r="HB54">
            <v>7.5296488198293154E-3</v>
          </cell>
          <cell r="HC54">
            <v>7.4752116300622617E-3</v>
          </cell>
          <cell r="HD54">
            <v>7.53466777909928E-3</v>
          </cell>
          <cell r="HE54">
            <v>7.3148857086529073E-3</v>
          </cell>
          <cell r="HF54">
            <v>7.5205516589182952E-3</v>
          </cell>
          <cell r="HG54">
            <v>7.1023084579417972E-3</v>
          </cell>
          <cell r="HH54">
            <v>7.0955987746637028E-3</v>
          </cell>
          <cell r="HI54">
            <v>7.0630589380660247E-3</v>
          </cell>
          <cell r="HJ54">
            <v>5.4421052851538754E-3</v>
          </cell>
          <cell r="HK54">
            <v>5.3659960243293003E-3</v>
          </cell>
          <cell r="HL54">
            <v>5.9110622217359854E-3</v>
          </cell>
          <cell r="HM54" t="str">
            <v/>
          </cell>
          <cell r="HN54" t="str">
            <v/>
          </cell>
          <cell r="HO54" t="str">
            <v/>
          </cell>
          <cell r="HP54" t="str">
            <v/>
          </cell>
          <cell r="HQ54" t="str">
            <v/>
          </cell>
          <cell r="HR54" t="str">
            <v/>
          </cell>
        </row>
        <row r="55">
          <cell r="A55" t="str">
            <v>PBZ/CO OMF C</v>
          </cell>
          <cell r="ET55" t="e">
            <v>#DIV/0!</v>
          </cell>
          <cell r="EU55">
            <v>14.778165633456902</v>
          </cell>
          <cell r="EV55">
            <v>1.0488432219893475</v>
          </cell>
          <cell r="EW55">
            <v>0.51097190594138098</v>
          </cell>
          <cell r="EX55">
            <v>0.36923156763611958</v>
          </cell>
          <cell r="EY55">
            <v>0.26138187823996301</v>
          </cell>
          <cell r="EZ55">
            <v>0.19200614070675359</v>
          </cell>
          <cell r="FA55">
            <v>0.18642756597763183</v>
          </cell>
          <cell r="FB55">
            <v>0.15350965315246148</v>
          </cell>
          <cell r="FC55">
            <v>0.1313941407870064</v>
          </cell>
          <cell r="FD55">
            <v>0.11728132821185186</v>
          </cell>
          <cell r="FE55">
            <v>0.10960771726064283</v>
          </cell>
          <cell r="FF55">
            <v>9.7986512235302442E-2</v>
          </cell>
          <cell r="FG55">
            <v>9.3459905179613348E-2</v>
          </cell>
          <cell r="FH55">
            <v>9.0752074396073065E-2</v>
          </cell>
          <cell r="FI55">
            <v>7.8922864934396819E-2</v>
          </cell>
          <cell r="FJ55">
            <v>8.6896332367428844E-2</v>
          </cell>
          <cell r="FK55">
            <v>7.7078606153624607E-2</v>
          </cell>
          <cell r="FL55">
            <v>6.6327846475127794E-2</v>
          </cell>
          <cell r="FM55">
            <v>6.229655302696635E-2</v>
          </cell>
          <cell r="FN55">
            <v>6.1711719547703492E-2</v>
          </cell>
          <cell r="FO55">
            <v>6.0475069653323832E-2</v>
          </cell>
          <cell r="FP55">
            <v>5.3919810565560056E-2</v>
          </cell>
          <cell r="FQ55">
            <v>5.2713121269448049E-2</v>
          </cell>
          <cell r="FR55">
            <v>4.9510731706539524E-2</v>
          </cell>
          <cell r="FS55">
            <v>5.1319006150436275E-2</v>
          </cell>
          <cell r="FT55">
            <v>4.8797817061768667E-2</v>
          </cell>
          <cell r="FU55">
            <v>4.6967473899082846E-2</v>
          </cell>
          <cell r="FV55">
            <v>4.7947416434491741E-2</v>
          </cell>
          <cell r="FW55">
            <v>4.5945773551608005E-2</v>
          </cell>
          <cell r="FX55">
            <v>4.1497941696515328E-2</v>
          </cell>
          <cell r="FY55">
            <v>4.2674386691500477E-2</v>
          </cell>
          <cell r="FZ55">
            <v>4.1546386769399257E-2</v>
          </cell>
          <cell r="GA55">
            <v>4.1055780548326926E-2</v>
          </cell>
          <cell r="GB55">
            <v>4.0261020918950452E-2</v>
          </cell>
          <cell r="GC55">
            <v>3.7910120640456846E-2</v>
          </cell>
          <cell r="GD55">
            <v>3.7305334493108688E-2</v>
          </cell>
          <cell r="GE55">
            <v>3.812971444101998E-2</v>
          </cell>
          <cell r="GF55">
            <v>3.6120055897824077E-2</v>
          </cell>
          <cell r="GG55">
            <v>3.519271621777964E-2</v>
          </cell>
          <cell r="GH55">
            <v>3.7626729539274262E-2</v>
          </cell>
          <cell r="GI55">
            <v>3.7605761696837048E-2</v>
          </cell>
          <cell r="GJ55">
            <v>3.5144598791283732E-2</v>
          </cell>
          <cell r="GK55">
            <v>3.2128575030902384E-2</v>
          </cell>
          <cell r="GL55">
            <v>3.2388334654497308E-2</v>
          </cell>
          <cell r="GM55">
            <v>3.196327008102462E-2</v>
          </cell>
          <cell r="GN55">
            <v>3.4983290888652929E-2</v>
          </cell>
          <cell r="GO55">
            <v>3.0593201753247534E-2</v>
          </cell>
          <cell r="GP55">
            <v>2.9650251635228386E-2</v>
          </cell>
          <cell r="GQ55">
            <v>3.0112876658946908E-2</v>
          </cell>
          <cell r="GR55">
            <v>2.8729286226013118E-2</v>
          </cell>
          <cell r="GS55">
            <v>2.9370003742491546E-2</v>
          </cell>
          <cell r="GT55">
            <v>3.0137983882715602E-2</v>
          </cell>
          <cell r="GU55">
            <v>2.9778987697403503E-2</v>
          </cell>
          <cell r="GV55">
            <v>2.9228778882492978E-2</v>
          </cell>
          <cell r="GW55">
            <v>2.6879045669667256E-2</v>
          </cell>
          <cell r="GX55">
            <v>2.5939066967263669E-2</v>
          </cell>
          <cell r="GY55">
            <v>2.7059145923368E-2</v>
          </cell>
          <cell r="GZ55">
            <v>2.8631170486624002E-2</v>
          </cell>
          <cell r="HA55">
            <v>2.5338147180071768E-2</v>
          </cell>
          <cell r="HB55">
            <v>2.4176369349914406E-2</v>
          </cell>
          <cell r="HC55">
            <v>2.4235860369410389E-2</v>
          </cell>
          <cell r="HD55">
            <v>2.9709291514965708E-2</v>
          </cell>
          <cell r="HE55">
            <v>2.3644210682244093E-2</v>
          </cell>
          <cell r="HF55">
            <v>2.4111137343490796E-2</v>
          </cell>
          <cell r="HG55">
            <v>2.442519274432442E-2</v>
          </cell>
          <cell r="HH55">
            <v>2.4235555652149632E-2</v>
          </cell>
          <cell r="HI55">
            <v>2.3394030269961785E-2</v>
          </cell>
          <cell r="HJ55">
            <v>2.0178986883928607E-2</v>
          </cell>
          <cell r="HK55">
            <v>2.0473374160513647E-2</v>
          </cell>
          <cell r="HL55">
            <v>2.2096144475275192E-2</v>
          </cell>
          <cell r="HM55" t="str">
            <v/>
          </cell>
          <cell r="HN55" t="str">
            <v/>
          </cell>
          <cell r="HO55" t="str">
            <v/>
          </cell>
          <cell r="HP55" t="str">
            <v/>
          </cell>
          <cell r="HQ55" t="str">
            <v/>
          </cell>
          <cell r="HR55" t="str">
            <v/>
          </cell>
        </row>
        <row r="56">
          <cell r="A56" t="str">
            <v>Raiffeisen OMF A</v>
          </cell>
          <cell r="ET56" t="e">
            <v>#DIV/0!</v>
          </cell>
          <cell r="EU56">
            <v>13.460401095605548</v>
          </cell>
          <cell r="EV56">
            <v>0.97802571304284491</v>
          </cell>
          <cell r="EW56">
            <v>0.47966635713172062</v>
          </cell>
          <cell r="EX56">
            <v>0.35859428957418316</v>
          </cell>
          <cell r="EY56">
            <v>0.24879114787534976</v>
          </cell>
          <cell r="EZ56">
            <v>0.19284515407493322</v>
          </cell>
          <cell r="FA56">
            <v>0.18741521929310609</v>
          </cell>
          <cell r="FB56">
            <v>0.14615225681058808</v>
          </cell>
          <cell r="FC56">
            <v>0.13058384880041113</v>
          </cell>
          <cell r="FD56">
            <v>0.11138539770995731</v>
          </cell>
          <cell r="FE56">
            <v>0.1043061998945265</v>
          </cell>
          <cell r="FF56">
            <v>9.1478056587477097E-2</v>
          </cell>
          <cell r="FG56">
            <v>8.5227429159838081E-2</v>
          </cell>
          <cell r="FH56">
            <v>7.8020637670175863E-2</v>
          </cell>
          <cell r="FI56">
            <v>7.0943124536230528E-2</v>
          </cell>
          <cell r="FJ56">
            <v>7.0229957629136627E-2</v>
          </cell>
          <cell r="FK56">
            <v>6.1067401858657E-2</v>
          </cell>
          <cell r="FL56">
            <v>6.4933267832124608E-2</v>
          </cell>
          <cell r="FM56">
            <v>5.8810355523807312E-2</v>
          </cell>
          <cell r="FN56">
            <v>5.6275921725153166E-2</v>
          </cell>
          <cell r="FO56">
            <v>5.6090727367527293E-2</v>
          </cell>
          <cell r="FP56">
            <v>4.7670216599955628E-2</v>
          </cell>
          <cell r="FQ56">
            <v>4.6552357066817374E-2</v>
          </cell>
          <cell r="FR56">
            <v>4.4059651736249705E-2</v>
          </cell>
          <cell r="FS56">
            <v>4.3902206337139926E-2</v>
          </cell>
          <cell r="FT56">
            <v>4.1118348563147888E-2</v>
          </cell>
          <cell r="FU56">
            <v>3.9442597911846455E-2</v>
          </cell>
          <cell r="FV56">
            <v>3.979960853271991E-2</v>
          </cell>
          <cell r="FW56">
            <v>3.6470361647562566E-2</v>
          </cell>
          <cell r="FX56">
            <v>3.5140839860906103E-2</v>
          </cell>
          <cell r="FY56">
            <v>3.6865648713820143E-2</v>
          </cell>
          <cell r="FZ56">
            <v>3.6762073768431769E-2</v>
          </cell>
          <cell r="GA56">
            <v>3.6305530996997959E-2</v>
          </cell>
          <cell r="GB56">
            <v>3.4332589714673789E-2</v>
          </cell>
          <cell r="GC56">
            <v>3.3085022698755573E-2</v>
          </cell>
          <cell r="GD56">
            <v>3.1288460760629189E-2</v>
          </cell>
          <cell r="GE56">
            <v>3.0142300806034861E-2</v>
          </cell>
          <cell r="GF56">
            <v>3.0159372537384987E-2</v>
          </cell>
          <cell r="GG56">
            <v>3.0689479634263828E-2</v>
          </cell>
          <cell r="GH56">
            <v>3.0540297453780063E-2</v>
          </cell>
          <cell r="GI56">
            <v>3.1444136497233544E-2</v>
          </cell>
          <cell r="GJ56">
            <v>2.9360947271021232E-2</v>
          </cell>
          <cell r="GK56">
            <v>2.9559677460896605E-2</v>
          </cell>
          <cell r="GL56">
            <v>3.0479737866129231E-2</v>
          </cell>
          <cell r="GM56">
            <v>2.7816389797626018E-2</v>
          </cell>
          <cell r="GN56">
            <v>2.8953120531048704E-2</v>
          </cell>
          <cell r="GO56">
            <v>2.8748093277929376E-2</v>
          </cell>
          <cell r="GP56">
            <v>2.8154346162511779E-2</v>
          </cell>
          <cell r="GQ56">
            <v>2.6420709545326826E-2</v>
          </cell>
          <cell r="GR56">
            <v>2.5255162152067356E-2</v>
          </cell>
          <cell r="GS56">
            <v>2.5420642607534072E-2</v>
          </cell>
          <cell r="GT56">
            <v>2.5320862811304856E-2</v>
          </cell>
          <cell r="GU56">
            <v>2.553557832952591E-2</v>
          </cell>
          <cell r="GV56">
            <v>2.4699059566609005E-2</v>
          </cell>
          <cell r="GW56">
            <v>2.8261564380060333E-2</v>
          </cell>
          <cell r="GX56">
            <v>2.5175742782343358E-2</v>
          </cell>
          <cell r="GY56">
            <v>2.4423517462422994E-2</v>
          </cell>
          <cell r="GZ56">
            <v>2.6549437251582209E-2</v>
          </cell>
          <cell r="HA56">
            <v>2.4632185700664166E-2</v>
          </cell>
          <cell r="HB56">
            <v>2.2774818802167696E-2</v>
          </cell>
          <cell r="HC56">
            <v>2.3021042610579467E-2</v>
          </cell>
          <cell r="HD56">
            <v>2.872507511908351E-2</v>
          </cell>
          <cell r="HE56">
            <v>3.3676534408774828E-2</v>
          </cell>
          <cell r="HF56">
            <v>3.9926465267105415E-2</v>
          </cell>
          <cell r="HG56">
            <v>3.8700383664121318E-2</v>
          </cell>
          <cell r="HH56">
            <v>3.9527259532351033E-2</v>
          </cell>
          <cell r="HI56">
            <v>4.1647845182651855E-2</v>
          </cell>
          <cell r="HJ56">
            <v>3.2729053785643503E-2</v>
          </cell>
          <cell r="HK56">
            <v>3.2195822943756669E-2</v>
          </cell>
          <cell r="HL56">
            <v>3.3265890492117256E-2</v>
          </cell>
          <cell r="HM56" t="str">
            <v/>
          </cell>
          <cell r="HN56" t="str">
            <v/>
          </cell>
          <cell r="HO56" t="str">
            <v/>
          </cell>
          <cell r="HP56" t="str">
            <v/>
          </cell>
          <cell r="HQ56" t="str">
            <v/>
          </cell>
          <cell r="HR56" t="str">
            <v/>
          </cell>
        </row>
        <row r="57">
          <cell r="A57" t="str">
            <v>Raiffeisen OMF B</v>
          </cell>
          <cell r="C57">
            <v>0.68792678451787115</v>
          </cell>
          <cell r="D57">
            <v>0.28556114387578158</v>
          </cell>
          <cell r="E57">
            <v>0.2399952138733546</v>
          </cell>
          <cell r="F57">
            <v>0.1886905858751329</v>
          </cell>
          <cell r="G57">
            <v>0.2303971870682382</v>
          </cell>
          <cell r="H57">
            <v>0.20717728636041347</v>
          </cell>
          <cell r="I57">
            <v>0.12387252265158685</v>
          </cell>
          <cell r="J57">
            <v>0.14231188578493406</v>
          </cell>
          <cell r="K57">
            <v>9.2634685143405879E-2</v>
          </cell>
          <cell r="L57">
            <v>8.9156666679812396E-2</v>
          </cell>
          <cell r="M57">
            <v>8.7464147578531867E-2</v>
          </cell>
          <cell r="N57">
            <v>7.7278226130629124E-2</v>
          </cell>
          <cell r="O57">
            <v>7.9068373819797033E-2</v>
          </cell>
          <cell r="P57">
            <v>6.7138383564219833E-2</v>
          </cell>
          <cell r="Q57">
            <v>7.3813920076472236E-2</v>
          </cell>
          <cell r="R57">
            <v>6.7883820382723434E-2</v>
          </cell>
          <cell r="S57">
            <v>6.1622470882631626E-2</v>
          </cell>
          <cell r="T57">
            <v>5.6635121182290096E-2</v>
          </cell>
          <cell r="U57">
            <v>5.5652440574045101E-2</v>
          </cell>
          <cell r="V57">
            <v>5.6368167816516226E-2</v>
          </cell>
          <cell r="W57">
            <v>4.7566852569441716E-2</v>
          </cell>
          <cell r="X57">
            <v>4.6039880488453568E-2</v>
          </cell>
          <cell r="Y57">
            <v>4.4554184612442635E-2</v>
          </cell>
          <cell r="Z57">
            <v>4.2420305868207581E-2</v>
          </cell>
          <cell r="AA57">
            <v>4.3785996552230623E-2</v>
          </cell>
          <cell r="AB57">
            <v>4.3438703511567242E-2</v>
          </cell>
          <cell r="AC57">
            <v>4.4088644302480301E-2</v>
          </cell>
          <cell r="AD57">
            <v>3.8986012263782642E-2</v>
          </cell>
          <cell r="AE57">
            <v>3.9601371939516114E-2</v>
          </cell>
          <cell r="AF57">
            <v>3.6917887943144045E-2</v>
          </cell>
          <cell r="AG57">
            <v>3.6368494542444403E-2</v>
          </cell>
          <cell r="AH57">
            <v>3.7999891985115671E-2</v>
          </cell>
          <cell r="AI57">
            <v>3.3465620393171178E-2</v>
          </cell>
          <cell r="AJ57">
            <v>2.7867803890664639E-2</v>
          </cell>
          <cell r="AK57">
            <v>3.4444735535533684E-2</v>
          </cell>
          <cell r="AL57">
            <v>3.4338942978068131E-2</v>
          </cell>
          <cell r="AM57">
            <v>3.1856198809118483E-2</v>
          </cell>
          <cell r="AN57">
            <v>3.2337852147842593E-2</v>
          </cell>
          <cell r="AO57">
            <v>3.036377983138162E-2</v>
          </cell>
          <cell r="AP57">
            <v>3.0534285758574978E-2</v>
          </cell>
          <cell r="AQ57">
            <v>2.8939691955410355E-2</v>
          </cell>
          <cell r="AR57">
            <v>2.8979486531131048E-2</v>
          </cell>
          <cell r="AS57">
            <v>2.8476785208020772E-2</v>
          </cell>
          <cell r="AT57">
            <v>3.0644764762311216E-2</v>
          </cell>
          <cell r="AU57">
            <v>2.625771293844819E-2</v>
          </cell>
          <cell r="AV57">
            <v>2.6183194131486207E-2</v>
          </cell>
          <cell r="AW57">
            <v>2.6248239108789952E-2</v>
          </cell>
          <cell r="AX57">
            <v>2.4835015184957961E-2</v>
          </cell>
          <cell r="AY57">
            <v>2.5507528918320723E-2</v>
          </cell>
          <cell r="AZ57">
            <v>2.5446214694808431E-2</v>
          </cell>
          <cell r="BA57">
            <v>2.5512618915626773E-2</v>
          </cell>
          <cell r="BB57">
            <v>2.4652518754099417E-2</v>
          </cell>
          <cell r="BC57">
            <v>2.4928745517747833E-2</v>
          </cell>
          <cell r="BD57">
            <v>2.36034934698586E-2</v>
          </cell>
          <cell r="BE57">
            <v>2.3133971171464679E-2</v>
          </cell>
          <cell r="BF57">
            <v>2.4877389577857231E-2</v>
          </cell>
          <cell r="BG57">
            <v>2.2983329569988647E-2</v>
          </cell>
          <cell r="BH57">
            <v>2.2513169915326144E-2</v>
          </cell>
          <cell r="BI57">
            <v>2.2170429928724644E-2</v>
          </cell>
          <cell r="BJ57">
            <v>2.2934338418413792E-2</v>
          </cell>
          <cell r="BK57">
            <v>2.3136737273925637E-2</v>
          </cell>
          <cell r="BL57">
            <v>2.1068837279975383E-2</v>
          </cell>
          <cell r="BM57">
            <v>2.2813320912279448E-2</v>
          </cell>
          <cell r="BN57">
            <v>2.1810421811634229E-2</v>
          </cell>
          <cell r="BO57">
            <v>2.0000623006694439E-2</v>
          </cell>
          <cell r="BP57">
            <v>2.1203376119872525E-2</v>
          </cell>
          <cell r="BQ57">
            <v>1.9911609928602657E-2</v>
          </cell>
          <cell r="BR57">
            <v>2.1254489348975523E-2</v>
          </cell>
          <cell r="BS57">
            <v>1.9772256802602632E-2</v>
          </cell>
          <cell r="BT57">
            <v>1.9372285955235966E-2</v>
          </cell>
          <cell r="BU57">
            <v>1.8820467405804019E-2</v>
          </cell>
          <cell r="BV57">
            <v>1.9588435049493681E-2</v>
          </cell>
          <cell r="BW57">
            <v>1.8572527457418216E-2</v>
          </cell>
          <cell r="BX57">
            <v>1.8829604301896924E-2</v>
          </cell>
          <cell r="BY57">
            <v>1.9880534885657223E-2</v>
          </cell>
          <cell r="BZ57">
            <v>1.783889375719919E-2</v>
          </cell>
          <cell r="CA57">
            <v>1.8450310324505989E-2</v>
          </cell>
          <cell r="CB57">
            <v>1.8361753626128314E-2</v>
          </cell>
          <cell r="CC57">
            <v>1.7045231351141638E-2</v>
          </cell>
          <cell r="CD57">
            <v>1.982748995143014E-2</v>
          </cell>
          <cell r="CE57">
            <v>1.6367185287182087E-2</v>
          </cell>
          <cell r="CF57">
            <v>1.5847951892540155E-2</v>
          </cell>
          <cell r="CG57">
            <v>1.678262161200254E-2</v>
          </cell>
          <cell r="CH57">
            <v>1.5939638629309576E-2</v>
          </cell>
          <cell r="CI57">
            <v>1.5274734486392981E-2</v>
          </cell>
          <cell r="CJ57">
            <v>1.5483415379874551E-2</v>
          </cell>
          <cell r="CK57">
            <v>1.6019141765488031E-2</v>
          </cell>
          <cell r="CL57">
            <v>1.4508214765055389E-2</v>
          </cell>
          <cell r="CM57">
            <v>1.4939207700243647E-2</v>
          </cell>
          <cell r="CN57">
            <v>1.509379542989805E-2</v>
          </cell>
          <cell r="CO57">
            <v>1.3971156286951851E-2</v>
          </cell>
          <cell r="CP57">
            <v>1.5346114115339236E-2</v>
          </cell>
          <cell r="CQ57">
            <v>1.1427432042174996E-2</v>
          </cell>
          <cell r="CR57">
            <v>1.3304438868656735E-2</v>
          </cell>
          <cell r="CS57">
            <v>1.4434901766986157E-2</v>
          </cell>
          <cell r="CT57">
            <v>1.2713200248442717E-2</v>
          </cell>
          <cell r="CU57">
            <v>1.2664984315585926E-2</v>
          </cell>
          <cell r="CV57">
            <v>1.2747861698257278E-2</v>
          </cell>
          <cell r="CW57">
            <v>1.3116438162808464E-2</v>
          </cell>
          <cell r="CX57">
            <v>1.2983901315192002E-2</v>
          </cell>
          <cell r="CY57">
            <v>1.3089728816247677E-2</v>
          </cell>
          <cell r="CZ57">
            <v>1.2540222390255812E-2</v>
          </cell>
          <cell r="DA57">
            <v>1.2476278730657653E-2</v>
          </cell>
          <cell r="DB57">
            <v>1.3942080857803373E-2</v>
          </cell>
          <cell r="DC57">
            <v>1.1112779888730854E-2</v>
          </cell>
          <cell r="DD57">
            <v>1.1229994008759858E-2</v>
          </cell>
          <cell r="DE57">
            <v>1.2184342213225736E-2</v>
          </cell>
          <cell r="DF57">
            <v>1.1710248775315561E-2</v>
          </cell>
          <cell r="DG57">
            <v>1.1615796497264106E-2</v>
          </cell>
          <cell r="DH57">
            <v>1.1330493866005164E-2</v>
          </cell>
          <cell r="DI57">
            <v>1.2235208383744044E-2</v>
          </cell>
          <cell r="DJ57">
            <v>1.1619996330310443E-2</v>
          </cell>
          <cell r="DK57">
            <v>1.1646779663384229E-2</v>
          </cell>
          <cell r="DL57">
            <v>1.0881955831903874E-2</v>
          </cell>
          <cell r="DM57">
            <v>1.2112433459579386E-2</v>
          </cell>
          <cell r="DN57">
            <v>1.159794046611088E-2</v>
          </cell>
          <cell r="DO57">
            <v>1.0031613439566562E-2</v>
          </cell>
          <cell r="DP57">
            <v>1.0409854136602212E-2</v>
          </cell>
          <cell r="DQ57">
            <v>1.0893755162363463E-2</v>
          </cell>
          <cell r="DR57">
            <v>1.0759971858421837E-2</v>
          </cell>
          <cell r="DS57">
            <v>1.1657036876007743E-2</v>
          </cell>
          <cell r="DT57">
            <v>1.0290104762027661E-2</v>
          </cell>
          <cell r="DU57">
            <v>1.1719532476360052E-2</v>
          </cell>
          <cell r="DV57">
            <v>1.0557621185698546E-2</v>
          </cell>
          <cell r="DW57">
            <v>1.0129847211077132E-2</v>
          </cell>
          <cell r="DX57">
            <v>1.0729890605411883E-2</v>
          </cell>
          <cell r="DY57">
            <v>9.6622022119737336E-3</v>
          </cell>
          <cell r="DZ57">
            <v>1.0081318961636703E-2</v>
          </cell>
          <cell r="EA57">
            <v>9.5693643012084266E-3</v>
          </cell>
          <cell r="EB57">
            <v>9.4495416694808081E-3</v>
          </cell>
          <cell r="EC57">
            <v>9.5396604304437398E-3</v>
          </cell>
          <cell r="ED57">
            <v>9.5967740733984876E-3</v>
          </cell>
          <cell r="EE57">
            <v>9.3989980206291516E-3</v>
          </cell>
          <cell r="EF57">
            <v>9.0902181200707161E-3</v>
          </cell>
          <cell r="EG57">
            <v>1.018794833782235E-2</v>
          </cell>
          <cell r="EH57">
            <v>9.2207776010599218E-3</v>
          </cell>
          <cell r="EI57">
            <v>9.3441695836501918E-3</v>
          </cell>
          <cell r="EJ57">
            <v>1.0255115310908761E-2</v>
          </cell>
          <cell r="EK57">
            <v>9.2871408837853758E-3</v>
          </cell>
          <cell r="EL57">
            <v>9.9313823566269284E-3</v>
          </cell>
          <cell r="EM57">
            <v>8.3434669895658068E-3</v>
          </cell>
          <cell r="EN57">
            <v>8.7456798141293205E-3</v>
          </cell>
          <cell r="EO57">
            <v>8.5517316545804054E-3</v>
          </cell>
          <cell r="EP57">
            <v>8.1147800097048639E-3</v>
          </cell>
          <cell r="EQ57">
            <v>7.7779839136668093E-3</v>
          </cell>
          <cell r="ER57">
            <v>8.1316080716409608E-3</v>
          </cell>
          <cell r="ES57">
            <v>9.3900926168538242E-3</v>
          </cell>
          <cell r="ET57">
            <v>7.9376480187526108E-3</v>
          </cell>
          <cell r="EU57">
            <v>7.886917015081131E-3</v>
          </cell>
          <cell r="EV57">
            <v>8.1233569209320372E-3</v>
          </cell>
          <cell r="EW57">
            <v>7.7894630617916048E-3</v>
          </cell>
          <cell r="EX57">
            <v>8.6875087806151299E-3</v>
          </cell>
          <cell r="EY57">
            <v>7.959801070227087E-3</v>
          </cell>
          <cell r="EZ57">
            <v>7.191860703044518E-3</v>
          </cell>
          <cell r="FA57">
            <v>8.011693118708663E-3</v>
          </cell>
          <cell r="FB57">
            <v>8.0881884422043769E-3</v>
          </cell>
          <cell r="FC57">
            <v>8.175276350141307E-3</v>
          </cell>
          <cell r="FD57">
            <v>7.8198013635435437E-3</v>
          </cell>
          <cell r="FE57">
            <v>8.0108773011678715E-3</v>
          </cell>
          <cell r="FF57">
            <v>7.6424676106215672E-3</v>
          </cell>
          <cell r="FG57">
            <v>7.6843490855915894E-3</v>
          </cell>
          <cell r="FH57">
            <v>7.6674091549245827E-3</v>
          </cell>
          <cell r="FI57">
            <v>7.6285252472854054E-3</v>
          </cell>
          <cell r="FJ57">
            <v>7.7763190652930005E-3</v>
          </cell>
          <cell r="FK57">
            <v>7.040816680403017E-3</v>
          </cell>
          <cell r="FL57">
            <v>8.1434272320781709E-3</v>
          </cell>
          <cell r="FM57">
            <v>7.2425927672887802E-3</v>
          </cell>
          <cell r="FN57">
            <v>7.3408163452917119E-3</v>
          </cell>
          <cell r="FO57">
            <v>7.4011911447944279E-3</v>
          </cell>
          <cell r="FP57">
            <v>7.206943707476432E-3</v>
          </cell>
          <cell r="FQ57">
            <v>7.429148459516588E-3</v>
          </cell>
          <cell r="FR57">
            <v>7.1632087562729652E-3</v>
          </cell>
          <cell r="FS57">
            <v>7.2776422164080312E-3</v>
          </cell>
          <cell r="FT57">
            <v>7.19673068793103E-3</v>
          </cell>
          <cell r="FU57">
            <v>7.1343170913471532E-3</v>
          </cell>
          <cell r="FV57">
            <v>7.3732485077990795E-3</v>
          </cell>
          <cell r="FW57">
            <v>6.8532746689251578E-3</v>
          </cell>
          <cell r="FX57">
            <v>6.7857824863275518E-3</v>
          </cell>
          <cell r="FY57">
            <v>7.1256192322972645E-3</v>
          </cell>
          <cell r="FZ57">
            <v>7.1221696560384018E-3</v>
          </cell>
          <cell r="GA57">
            <v>7.176535670464057E-3</v>
          </cell>
          <cell r="GB57">
            <v>7.1926422305321758E-3</v>
          </cell>
          <cell r="GC57">
            <v>7.1888617169055813E-3</v>
          </cell>
          <cell r="GD57">
            <v>7.1266415452280185E-3</v>
          </cell>
          <cell r="GE57">
            <v>7.0932330083284256E-3</v>
          </cell>
          <cell r="GF57">
            <v>7.0854942057485548E-3</v>
          </cell>
          <cell r="GG57">
            <v>6.9336007125853083E-3</v>
          </cell>
          <cell r="GH57">
            <v>7.0916373520524267E-3</v>
          </cell>
          <cell r="GI57">
            <v>6.8048053320577395E-3</v>
          </cell>
          <cell r="GJ57">
            <v>6.846900902157449E-3</v>
          </cell>
          <cell r="GK57">
            <v>7.1315234117261816E-3</v>
          </cell>
          <cell r="GL57">
            <v>6.9460683962958569E-3</v>
          </cell>
          <cell r="GM57">
            <v>6.9275530813863728E-3</v>
          </cell>
          <cell r="GN57">
            <v>7.1443549462646416E-3</v>
          </cell>
          <cell r="GO57">
            <v>7.22611030328979E-3</v>
          </cell>
          <cell r="GP57">
            <v>7.071354576467348E-3</v>
          </cell>
          <cell r="GQ57">
            <v>7.3253661417789218E-3</v>
          </cell>
          <cell r="GR57">
            <v>7.0563539277115339E-3</v>
          </cell>
          <cell r="GS57">
            <v>6.9616845638291736E-3</v>
          </cell>
          <cell r="GT57">
            <v>6.872116554849983E-3</v>
          </cell>
          <cell r="GU57">
            <v>6.7249717233606177E-3</v>
          </cell>
          <cell r="GV57">
            <v>6.719729132818042E-3</v>
          </cell>
          <cell r="GW57">
            <v>7.0651298372137461E-3</v>
          </cell>
          <cell r="GX57">
            <v>6.9024089737361738E-3</v>
          </cell>
          <cell r="GY57">
            <v>6.9907983887242953E-3</v>
          </cell>
          <cell r="GZ57">
            <v>6.9688395235696365E-3</v>
          </cell>
          <cell r="HA57">
            <v>7.199886878200612E-3</v>
          </cell>
          <cell r="HB57">
            <v>6.9872700478270655E-3</v>
          </cell>
          <cell r="HC57">
            <v>6.9225889245871919E-3</v>
          </cell>
          <cell r="HD57">
            <v>7.0034448942377647E-3</v>
          </cell>
          <cell r="HE57">
            <v>6.8332971668754183E-3</v>
          </cell>
          <cell r="HF57">
            <v>7.0709166252187483E-3</v>
          </cell>
          <cell r="HG57">
            <v>6.6355832123836667E-3</v>
          </cell>
          <cell r="HH57">
            <v>6.6246310285815735E-3</v>
          </cell>
          <cell r="HI57">
            <v>6.6416386154164453E-3</v>
          </cell>
          <cell r="HJ57">
            <v>5.0770513419771124E-3</v>
          </cell>
          <cell r="HK57">
            <v>4.9703459506829084E-3</v>
          </cell>
          <cell r="HL57">
            <v>5.4447878713570486E-3</v>
          </cell>
          <cell r="HM57" t="str">
            <v/>
          </cell>
          <cell r="HN57" t="str">
            <v/>
          </cell>
          <cell r="HO57" t="str">
            <v/>
          </cell>
          <cell r="HP57" t="str">
            <v/>
          </cell>
          <cell r="HQ57" t="str">
            <v/>
          </cell>
          <cell r="HR57" t="str">
            <v/>
          </cell>
        </row>
        <row r="58">
          <cell r="A58" t="str">
            <v>Raiffeisen OMF C</v>
          </cell>
          <cell r="ET58" t="e">
            <v>#DIV/0!</v>
          </cell>
          <cell r="EU58">
            <v>15.509565067087268</v>
          </cell>
          <cell r="EV58">
            <v>0.98968689058063353</v>
          </cell>
          <cell r="EW58">
            <v>0.49644583333530173</v>
          </cell>
          <cell r="EX58">
            <v>0.37660437488591986</v>
          </cell>
          <cell r="EY58">
            <v>0.25587647996684748</v>
          </cell>
          <cell r="EZ58">
            <v>0.20209572119784178</v>
          </cell>
          <cell r="FA58">
            <v>0.1789844862458547</v>
          </cell>
          <cell r="FB58">
            <v>0.15473737056292156</v>
          </cell>
          <cell r="FC58">
            <v>0.13443189300307384</v>
          </cell>
          <cell r="FD58">
            <v>0.11881361527616482</v>
          </cell>
          <cell r="FE58">
            <v>0.11383212424657538</v>
          </cell>
          <cell r="FF58">
            <v>9.8950108217794458E-2</v>
          </cell>
          <cell r="FG58">
            <v>9.3690155762532437E-2</v>
          </cell>
          <cell r="FH58">
            <v>9.2194723558368122E-2</v>
          </cell>
          <cell r="FI58">
            <v>8.3080887799886663E-2</v>
          </cell>
          <cell r="FJ58">
            <v>8.4113974626503413E-2</v>
          </cell>
          <cell r="FK58">
            <v>7.9626464453436796E-2</v>
          </cell>
          <cell r="FL58">
            <v>6.9177660836379662E-2</v>
          </cell>
          <cell r="FM58">
            <v>6.2795444413738188E-2</v>
          </cell>
          <cell r="FN58">
            <v>6.1660133965376618E-2</v>
          </cell>
          <cell r="FO58">
            <v>5.7502511771776899E-2</v>
          </cell>
          <cell r="FP58">
            <v>5.5384322219720117E-2</v>
          </cell>
          <cell r="FQ58">
            <v>5.3967960272099935E-2</v>
          </cell>
          <cell r="FR58">
            <v>5.1273127523221662E-2</v>
          </cell>
          <cell r="FS58">
            <v>4.9355396963745024E-2</v>
          </cell>
          <cell r="FT58">
            <v>4.8871127835686146E-2</v>
          </cell>
          <cell r="FU58">
            <v>4.6724752029716488E-2</v>
          </cell>
          <cell r="FV58">
            <v>4.9677807233750926E-2</v>
          </cell>
          <cell r="FW58">
            <v>4.6473453824956268E-2</v>
          </cell>
          <cell r="FX58">
            <v>4.142195523808212E-2</v>
          </cell>
          <cell r="FY58">
            <v>4.2241165539355308E-2</v>
          </cell>
          <cell r="FZ58">
            <v>4.1189315635155266E-2</v>
          </cell>
          <cell r="GA58">
            <v>4.0064906860938665E-2</v>
          </cell>
          <cell r="GB58">
            <v>3.9080248355991554E-2</v>
          </cell>
          <cell r="GC58">
            <v>3.8259138858521391E-2</v>
          </cell>
          <cell r="GD58">
            <v>3.6361892036548715E-2</v>
          </cell>
          <cell r="GE58">
            <v>3.7197111454803977E-2</v>
          </cell>
          <cell r="GF58">
            <v>3.5525634613242207E-2</v>
          </cell>
          <cell r="GG58">
            <v>3.4960608858550346E-2</v>
          </cell>
          <cell r="GH58">
            <v>3.7213020628547699E-2</v>
          </cell>
          <cell r="GI58">
            <v>3.6581466952105623E-2</v>
          </cell>
          <cell r="GJ58">
            <v>3.1642084300356865E-2</v>
          </cell>
          <cell r="GK58">
            <v>3.1759003200971136E-2</v>
          </cell>
          <cell r="GL58">
            <v>3.1711317083830348E-2</v>
          </cell>
          <cell r="GM58">
            <v>3.0485344602157127E-2</v>
          </cell>
          <cell r="GN58">
            <v>3.1289084168118375E-2</v>
          </cell>
          <cell r="GO58">
            <v>3.0501165522418772E-2</v>
          </cell>
          <cell r="GP58">
            <v>2.9307149869462146E-2</v>
          </cell>
          <cell r="GQ58">
            <v>3.0034442723110955E-2</v>
          </cell>
          <cell r="GR58">
            <v>2.8807274700891616E-2</v>
          </cell>
          <cell r="GS58">
            <v>2.8389727543457255E-2</v>
          </cell>
          <cell r="GT58">
            <v>2.8288294167960748E-2</v>
          </cell>
          <cell r="GU58">
            <v>2.856728274308673E-2</v>
          </cell>
          <cell r="GV58">
            <v>2.6371846519173792E-2</v>
          </cell>
          <cell r="GW58">
            <v>2.6167855181003619E-2</v>
          </cell>
          <cell r="GX58">
            <v>2.561235915866944E-2</v>
          </cell>
          <cell r="GY58">
            <v>2.5284430855888385E-2</v>
          </cell>
          <cell r="GZ58">
            <v>2.5298871893924657E-2</v>
          </cell>
          <cell r="HA58">
            <v>2.4817638751808868E-2</v>
          </cell>
          <cell r="HB58">
            <v>2.3788096602104014E-2</v>
          </cell>
          <cell r="HC58">
            <v>2.4311218849074834E-2</v>
          </cell>
          <cell r="HD58">
            <v>2.285359685611521E-2</v>
          </cell>
          <cell r="HE58">
            <v>2.2720006809143545E-2</v>
          </cell>
          <cell r="HF58">
            <v>2.4347539664129503E-2</v>
          </cell>
          <cell r="HG58">
            <v>2.3989699499973982E-2</v>
          </cell>
          <cell r="HH58">
            <v>2.4471981283903599E-2</v>
          </cell>
          <cell r="HI58">
            <v>2.3602634599816374E-2</v>
          </cell>
          <cell r="HJ58">
            <v>2.010924948598003E-2</v>
          </cell>
          <cell r="HK58">
            <v>1.936422124488435E-2</v>
          </cell>
          <cell r="HL58">
            <v>2.016205202460819E-2</v>
          </cell>
          <cell r="HM58" t="str">
            <v/>
          </cell>
          <cell r="HN58" t="str">
            <v/>
          </cell>
          <cell r="HO58" t="str">
            <v/>
          </cell>
          <cell r="HP58" t="str">
            <v/>
          </cell>
          <cell r="HQ58" t="str">
            <v/>
          </cell>
          <cell r="HR58" t="str">
            <v/>
          </cell>
        </row>
        <row r="59">
          <cell r="A59" t="str">
            <v>UKUPNO</v>
          </cell>
          <cell r="C59">
            <v>0.71343535025571059</v>
          </cell>
          <cell r="D59">
            <v>0.28485718065365528</v>
          </cell>
          <cell r="E59">
            <v>0.23656867390879088</v>
          </cell>
          <cell r="F59">
            <v>0.1857495465474828</v>
          </cell>
          <cell r="G59">
            <v>0.22400077327161735</v>
          </cell>
          <cell r="H59">
            <v>0.20556168451981122</v>
          </cell>
          <cell r="I59">
            <v>0.1222242392796456</v>
          </cell>
          <cell r="J59">
            <v>0.14191019992458134</v>
          </cell>
          <cell r="K59">
            <v>9.144896133453663E-2</v>
          </cell>
          <cell r="L59">
            <v>8.9519568401006042E-2</v>
          </cell>
          <cell r="M59">
            <v>8.6780572101213649E-2</v>
          </cell>
          <cell r="N59">
            <v>7.7106120060329936E-2</v>
          </cell>
          <cell r="O59">
            <v>7.8723014158658997E-2</v>
          </cell>
          <cell r="P59">
            <v>6.5886703943964536E-2</v>
          </cell>
          <cell r="Q59">
            <v>7.2613936590345263E-2</v>
          </cell>
          <cell r="R59">
            <v>6.7349973955533771E-2</v>
          </cell>
          <cell r="S59">
            <v>6.0542459860977303E-2</v>
          </cell>
          <cell r="T59">
            <v>5.5841112544850302E-2</v>
          </cell>
          <cell r="U59">
            <v>5.509501072402706E-2</v>
          </cell>
          <cell r="V59">
            <v>5.578529024643105E-2</v>
          </cell>
          <cell r="W59">
            <v>4.7050996199248296E-2</v>
          </cell>
          <cell r="X59">
            <v>4.5439062248012273E-2</v>
          </cell>
          <cell r="Y59">
            <v>4.4104627723819977E-2</v>
          </cell>
          <cell r="Z59">
            <v>4.2439152378801373E-2</v>
          </cell>
          <cell r="AA59">
            <v>4.3748500878111607E-2</v>
          </cell>
          <cell r="AB59">
            <v>4.2945718719264322E-2</v>
          </cell>
          <cell r="AC59">
            <v>4.3421793838770838E-2</v>
          </cell>
          <cell r="AD59">
            <v>3.8619383034792079E-2</v>
          </cell>
          <cell r="AE59">
            <v>3.9071703919021074E-2</v>
          </cell>
          <cell r="AF59">
            <v>3.6406716755440251E-2</v>
          </cell>
          <cell r="AG59">
            <v>3.5794979878936317E-2</v>
          </cell>
          <cell r="AH59">
            <v>3.7729023825281441E-2</v>
          </cell>
          <cell r="AI59">
            <v>3.2897881101698327E-2</v>
          </cell>
          <cell r="AJ59">
            <v>2.7027432112563164E-2</v>
          </cell>
          <cell r="AK59">
            <v>3.459975087556804E-2</v>
          </cell>
          <cell r="AL59">
            <v>3.4286143144934854E-2</v>
          </cell>
          <cell r="AM59">
            <v>3.1601114864021736E-2</v>
          </cell>
          <cell r="AN59">
            <v>3.2089418730218054E-2</v>
          </cell>
          <cell r="AO59">
            <v>2.9959687180782266E-2</v>
          </cell>
          <cell r="AP59">
            <v>3.023716119769114E-2</v>
          </cell>
          <cell r="AQ59">
            <v>2.8547226148923452E-2</v>
          </cell>
          <cell r="AR59">
            <v>2.8640290289329549E-2</v>
          </cell>
          <cell r="AS59">
            <v>2.8042411642929709E-2</v>
          </cell>
          <cell r="AT59">
            <v>3.0318540177137147E-2</v>
          </cell>
          <cell r="AU59">
            <v>2.5999447162791178E-2</v>
          </cell>
          <cell r="AV59">
            <v>2.6046230859571456E-2</v>
          </cell>
          <cell r="AW59">
            <v>2.5920150809911866E-2</v>
          </cell>
          <cell r="AX59">
            <v>2.4723810352077252E-2</v>
          </cell>
          <cell r="AY59">
            <v>2.5313479244893206E-2</v>
          </cell>
          <cell r="AZ59">
            <v>2.5037848495463481E-2</v>
          </cell>
          <cell r="BA59">
            <v>2.5172349456864557E-2</v>
          </cell>
          <cell r="BB59">
            <v>2.4089540034350626E-2</v>
          </cell>
          <cell r="BC59">
            <v>2.4412094213231442E-2</v>
          </cell>
          <cell r="BD59">
            <v>2.3164370068645104E-2</v>
          </cell>
          <cell r="BE59">
            <v>2.2636707328537283E-2</v>
          </cell>
          <cell r="BF59">
            <v>2.4299055350801835E-2</v>
          </cell>
          <cell r="BG59">
            <v>2.2409710983485567E-2</v>
          </cell>
          <cell r="BH59">
            <v>2.1977131707480894E-2</v>
          </cell>
          <cell r="BI59">
            <v>2.1636723331809701E-2</v>
          </cell>
          <cell r="BJ59">
            <v>2.2671765659352913E-2</v>
          </cell>
          <cell r="BK59">
            <v>2.2712410102490286E-2</v>
          </cell>
          <cell r="BL59">
            <v>2.0819207629681154E-2</v>
          </cell>
          <cell r="BM59">
            <v>2.2510615032405461E-2</v>
          </cell>
          <cell r="BN59">
            <v>2.1695183031725435E-2</v>
          </cell>
          <cell r="BO59">
            <v>1.9824825592473269E-2</v>
          </cell>
          <cell r="BP59">
            <v>2.1035256276897663E-2</v>
          </cell>
          <cell r="BQ59">
            <v>1.9855505495299804E-2</v>
          </cell>
          <cell r="BR59">
            <v>2.1340305935896656E-2</v>
          </cell>
          <cell r="BS59">
            <v>1.9798806415655096E-2</v>
          </cell>
          <cell r="BT59">
            <v>1.9528126012056543E-2</v>
          </cell>
          <cell r="BU59">
            <v>1.8965339117062736E-2</v>
          </cell>
          <cell r="BV59">
            <v>1.9833862139600734E-2</v>
          </cell>
          <cell r="BW59">
            <v>1.8856903886940366E-2</v>
          </cell>
          <cell r="BX59">
            <v>1.9167845916095824E-2</v>
          </cell>
          <cell r="BY59">
            <v>2.0158243439803908E-2</v>
          </cell>
          <cell r="BZ59">
            <v>1.815729505355751E-2</v>
          </cell>
          <cell r="CA59">
            <v>1.8678506465067263E-2</v>
          </cell>
          <cell r="CB59">
            <v>1.8617915621018891E-2</v>
          </cell>
          <cell r="CC59">
            <v>1.7284963509040109E-2</v>
          </cell>
          <cell r="CD59">
            <v>2.0192752884059584E-2</v>
          </cell>
          <cell r="CE59">
            <v>1.6727236662307004E-2</v>
          </cell>
          <cell r="CF59">
            <v>1.6165219575373056E-2</v>
          </cell>
          <cell r="CG59">
            <v>1.7117628438645664E-2</v>
          </cell>
          <cell r="CH59">
            <v>1.6199940820916445E-2</v>
          </cell>
          <cell r="CI59">
            <v>1.5634841073223448E-2</v>
          </cell>
          <cell r="CJ59">
            <v>1.5779890888208498E-2</v>
          </cell>
          <cell r="CK59">
            <v>1.6350406689316522E-2</v>
          </cell>
          <cell r="CL59">
            <v>1.4746325744994456E-2</v>
          </cell>
          <cell r="CM59">
            <v>1.5132379742768275E-2</v>
          </cell>
          <cell r="CN59">
            <v>1.534603113483517E-2</v>
          </cell>
          <cell r="CO59">
            <v>1.4155376314476097E-2</v>
          </cell>
          <cell r="CP59">
            <v>1.5605242514685761E-2</v>
          </cell>
          <cell r="CQ59">
            <v>1.1664773449116376E-2</v>
          </cell>
          <cell r="CR59">
            <v>1.3548871726019223E-2</v>
          </cell>
          <cell r="CS59">
            <v>1.4561394908854495E-2</v>
          </cell>
          <cell r="CT59">
            <v>1.2906682426490873E-2</v>
          </cell>
          <cell r="CU59">
            <v>1.2864800629252323E-2</v>
          </cell>
          <cell r="CV59">
            <v>1.2999132196243282E-2</v>
          </cell>
          <cell r="CW59">
            <v>1.3333341351531094E-2</v>
          </cell>
          <cell r="CX59">
            <v>1.3182886465931172E-2</v>
          </cell>
          <cell r="CY59">
            <v>1.316967288482988E-2</v>
          </cell>
          <cell r="CZ59">
            <v>1.2697362112571274E-2</v>
          </cell>
          <cell r="DA59">
            <v>1.2634936780460038E-2</v>
          </cell>
          <cell r="DB59">
            <v>1.409250147854948E-2</v>
          </cell>
          <cell r="DC59">
            <v>1.127529512508209E-2</v>
          </cell>
          <cell r="DD59">
            <v>1.138578902270344E-2</v>
          </cell>
          <cell r="DE59">
            <v>1.231452855561283E-2</v>
          </cell>
          <cell r="DF59">
            <v>1.1843916482134157E-2</v>
          </cell>
          <cell r="DG59">
            <v>1.1735953578032001E-2</v>
          </cell>
          <cell r="DH59">
            <v>1.1533240722941856E-2</v>
          </cell>
          <cell r="DI59">
            <v>1.2335977141356074E-2</v>
          </cell>
          <cell r="DJ59">
            <v>1.1735285263854337E-2</v>
          </cell>
          <cell r="DK59">
            <v>1.1759338006644507E-2</v>
          </cell>
          <cell r="DL59">
            <v>1.1028849983967286E-2</v>
          </cell>
          <cell r="DM59">
            <v>1.2230560588349463E-2</v>
          </cell>
          <cell r="DN59">
            <v>1.1757308018637589E-2</v>
          </cell>
          <cell r="DO59">
            <v>1.0098850223747487E-2</v>
          </cell>
          <cell r="DP59">
            <v>1.0596984126591366E-2</v>
          </cell>
          <cell r="DQ59">
            <v>1.1035371766295253E-2</v>
          </cell>
          <cell r="DR59">
            <v>1.0899933377018617E-2</v>
          </cell>
          <cell r="DS59">
            <v>1.1823430383063251E-2</v>
          </cell>
          <cell r="DT59">
            <v>1.0456872980840207E-2</v>
          </cell>
          <cell r="DU59">
            <v>1.1792413842315205E-2</v>
          </cell>
          <cell r="DV59">
            <v>1.0681900318729474E-2</v>
          </cell>
          <cell r="DW59">
            <v>1.0281321623271885E-2</v>
          </cell>
          <cell r="DX59">
            <v>1.0794628116080516E-2</v>
          </cell>
          <cell r="DY59">
            <v>9.742021146547087E-3</v>
          </cell>
          <cell r="DZ59">
            <v>1.0199623872663852E-2</v>
          </cell>
          <cell r="EA59">
            <v>9.6876563838349354E-3</v>
          </cell>
          <cell r="EB59">
            <v>9.5218276463352111E-3</v>
          </cell>
          <cell r="EC59">
            <v>9.6689620788478897E-3</v>
          </cell>
          <cell r="ED59">
            <v>9.7410572954595362E-3</v>
          </cell>
          <cell r="EE59">
            <v>9.4585001970359413E-3</v>
          </cell>
          <cell r="EF59">
            <v>9.2169546706688168E-3</v>
          </cell>
          <cell r="EG59">
            <v>1.0313150086630699E-2</v>
          </cell>
          <cell r="EH59">
            <v>9.3097476028982662E-3</v>
          </cell>
          <cell r="EI59">
            <v>9.44374929341729E-3</v>
          </cell>
          <cell r="EJ59">
            <v>1.0338911227587285E-2</v>
          </cell>
          <cell r="EK59">
            <v>9.3581264298666315E-3</v>
          </cell>
          <cell r="EL59">
            <v>9.9850991740711662E-3</v>
          </cell>
          <cell r="EM59">
            <v>8.3629126258163572E-3</v>
          </cell>
          <cell r="EN59">
            <v>8.898674829791094E-3</v>
          </cell>
          <cell r="EO59">
            <v>8.7149488707991048E-3</v>
          </cell>
          <cell r="EP59">
            <v>8.1430917187391375E-3</v>
          </cell>
          <cell r="EQ59">
            <v>7.8113980825366587E-3</v>
          </cell>
          <cell r="ER59">
            <v>8.2083889978023326E-3</v>
          </cell>
          <cell r="ES59">
            <v>9.3851985366846438E-3</v>
          </cell>
          <cell r="ET59">
            <v>8.0058000390576377E-3</v>
          </cell>
          <cell r="EU59">
            <v>8.1163102404312338E-3</v>
          </cell>
          <cell r="EV59">
            <v>8.3875245778037358E-3</v>
          </cell>
          <cell r="EW59">
            <v>8.0373399465074307E-3</v>
          </cell>
          <cell r="EX59">
            <v>8.9664059135646009E-3</v>
          </cell>
          <cell r="EY59">
            <v>8.2043896226342318E-3</v>
          </cell>
          <cell r="EZ59">
            <v>7.4888703729131655E-3</v>
          </cell>
          <cell r="FA59">
            <v>8.2756621466600882E-3</v>
          </cell>
          <cell r="FB59">
            <v>8.3553488825545367E-3</v>
          </cell>
          <cell r="FC59">
            <v>8.5062429792325273E-3</v>
          </cell>
          <cell r="FD59">
            <v>8.1015624816506843E-3</v>
          </cell>
          <cell r="FE59">
            <v>8.2775698149374285E-3</v>
          </cell>
          <cell r="FF59">
            <v>7.9230212873274732E-3</v>
          </cell>
          <cell r="FG59">
            <v>7.9595900113553792E-3</v>
          </cell>
          <cell r="FH59">
            <v>7.9461219038245087E-3</v>
          </cell>
          <cell r="FI59">
            <v>7.90216338623498E-3</v>
          </cell>
          <cell r="FJ59">
            <v>8.1053250959294502E-3</v>
          </cell>
          <cell r="FK59">
            <v>7.345799087970617E-3</v>
          </cell>
          <cell r="FL59">
            <v>8.4002140355621258E-3</v>
          </cell>
          <cell r="FM59">
            <v>7.5093199396105703E-3</v>
          </cell>
          <cell r="FN59">
            <v>7.5781870769644488E-3</v>
          </cell>
          <cell r="FO59">
            <v>7.7701800803271492E-3</v>
          </cell>
          <cell r="FP59">
            <v>7.4936922847637089E-3</v>
          </cell>
          <cell r="FQ59">
            <v>7.7102349246869206E-3</v>
          </cell>
          <cell r="FR59">
            <v>7.4378528271021871E-3</v>
          </cell>
          <cell r="FS59">
            <v>7.564210189343612E-3</v>
          </cell>
          <cell r="FT59">
            <v>7.4950316329445155E-3</v>
          </cell>
          <cell r="FU59">
            <v>7.4084791740500755E-3</v>
          </cell>
          <cell r="FV59">
            <v>7.6746910527092371E-3</v>
          </cell>
          <cell r="FW59">
            <v>7.1834370758847577E-3</v>
          </cell>
          <cell r="FX59">
            <v>7.063806792433347E-3</v>
          </cell>
          <cell r="FY59">
            <v>7.4230968510231587E-3</v>
          </cell>
          <cell r="FZ59">
            <v>7.4395820122081791E-3</v>
          </cell>
          <cell r="GA59">
            <v>7.5288025012509863E-3</v>
          </cell>
          <cell r="GB59">
            <v>7.5171386772476811E-3</v>
          </cell>
          <cell r="GC59">
            <v>7.5108346833945294E-3</v>
          </cell>
          <cell r="GD59">
            <v>7.4289029711460675E-3</v>
          </cell>
          <cell r="GE59">
            <v>7.4294268977801448E-3</v>
          </cell>
          <cell r="GF59">
            <v>7.4061243748457795E-3</v>
          </cell>
          <cell r="GG59">
            <v>7.2515523997753739E-3</v>
          </cell>
          <cell r="GH59">
            <v>7.4437489627159348E-3</v>
          </cell>
          <cell r="GI59">
            <v>7.1647754884891501E-3</v>
          </cell>
          <cell r="GJ59">
            <v>7.1534369031351908E-3</v>
          </cell>
          <cell r="GK59">
            <v>7.4530179591489887E-3</v>
          </cell>
          <cell r="GL59">
            <v>7.2945274606095456E-3</v>
          </cell>
          <cell r="GM59">
            <v>7.2890874056197319E-3</v>
          </cell>
          <cell r="GN59">
            <v>7.5193269917399608E-3</v>
          </cell>
          <cell r="GO59">
            <v>7.5882438384562434E-3</v>
          </cell>
          <cell r="GP59">
            <v>7.4105411405491761E-3</v>
          </cell>
          <cell r="GQ59">
            <v>7.7214736763504543E-3</v>
          </cell>
          <cell r="GR59">
            <v>7.392835233939854E-3</v>
          </cell>
          <cell r="GS59">
            <v>7.3009016628713397E-3</v>
          </cell>
          <cell r="GT59">
            <v>7.2438065627435932E-3</v>
          </cell>
          <cell r="GU59">
            <v>7.0770163314965995E-3</v>
          </cell>
          <cell r="GV59">
            <v>7.054127339433558E-3</v>
          </cell>
          <cell r="GW59">
            <v>7.4098428456819132E-3</v>
          </cell>
          <cell r="GX59">
            <v>7.2566504222919548E-3</v>
          </cell>
          <cell r="GY59">
            <v>7.3921576643969367E-3</v>
          </cell>
          <cell r="GZ59">
            <v>7.3511594887116782E-3</v>
          </cell>
          <cell r="HA59">
            <v>7.5693743732563323E-3</v>
          </cell>
          <cell r="HB59">
            <v>7.3537981520852558E-3</v>
          </cell>
          <cell r="HC59">
            <v>7.2991826096220347E-3</v>
          </cell>
          <cell r="HD59">
            <v>7.3925714831577505E-3</v>
          </cell>
          <cell r="HE59">
            <v>7.2140238028792769E-3</v>
          </cell>
          <cell r="HF59">
            <v>7.4736460678221928E-3</v>
          </cell>
          <cell r="HG59">
            <v>7.0676066800805515E-3</v>
          </cell>
          <cell r="HH59">
            <v>7.0766602090897024E-3</v>
          </cell>
          <cell r="HI59">
            <v>7.0921894339874836E-3</v>
          </cell>
          <cell r="HJ59">
            <v>5.4841986970048939E-3</v>
          </cell>
          <cell r="HK59">
            <v>5.3818670264935697E-3</v>
          </cell>
          <cell r="HL59">
            <v>5.8588175367007E-3</v>
          </cell>
          <cell r="HM59">
            <v>-1</v>
          </cell>
          <cell r="HN59" t="e">
            <v>#DIV/0!</v>
          </cell>
          <cell r="HO59" t="e">
            <v>#DIV/0!</v>
          </cell>
          <cell r="HP59" t="str">
            <v/>
          </cell>
          <cell r="HQ59" t="str">
            <v/>
          </cell>
          <cell r="HR59" t="str">
            <v/>
          </cell>
        </row>
        <row r="61">
          <cell r="A61" t="str">
            <v>od početka godine</v>
          </cell>
        </row>
        <row r="62">
          <cell r="A62" t="str">
            <v>AZ OMF A</v>
          </cell>
          <cell r="DC62" t="str">
            <v/>
          </cell>
          <cell r="DD62" t="str">
            <v/>
          </cell>
          <cell r="ET62">
            <v>72036.02</v>
          </cell>
          <cell r="EU62">
            <v>1131065.3500000001</v>
          </cell>
          <cell r="EV62">
            <v>2245187.9400000004</v>
          </cell>
          <cell r="EW62">
            <v>3328075.37</v>
          </cell>
          <cell r="EX62">
            <v>4525424.28</v>
          </cell>
          <cell r="EY62">
            <v>1128769.44</v>
          </cell>
          <cell r="EZ62">
            <v>2243127.41</v>
          </cell>
          <cell r="FA62">
            <v>3491865.62</v>
          </cell>
          <cell r="FB62">
            <v>4697002.26</v>
          </cell>
          <cell r="FC62">
            <v>6065316.7400000002</v>
          </cell>
          <cell r="FD62">
            <v>7266437.8300000001</v>
          </cell>
          <cell r="FE62">
            <v>8443270.2300000004</v>
          </cell>
          <cell r="FF62">
            <v>9593321.7200000007</v>
          </cell>
          <cell r="FG62">
            <v>10751115.640000001</v>
          </cell>
          <cell r="FH62">
            <v>11931685.530000001</v>
          </cell>
          <cell r="FI62">
            <v>13097256.930000002</v>
          </cell>
          <cell r="FJ62">
            <v>14348555.540000001</v>
          </cell>
          <cell r="FK62">
            <v>1156619.42</v>
          </cell>
          <cell r="FL62">
            <v>2465093.37</v>
          </cell>
          <cell r="FM62">
            <v>3779923.7800000003</v>
          </cell>
          <cell r="FN62">
            <v>5048093.1100000003</v>
          </cell>
          <cell r="FO62">
            <v>6470825.2700000005</v>
          </cell>
          <cell r="FP62">
            <v>7710883.1900000004</v>
          </cell>
          <cell r="FQ62">
            <v>8967815.870000001</v>
          </cell>
          <cell r="FR62">
            <v>10202043.870000001</v>
          </cell>
          <cell r="FS62">
            <v>11428321.9</v>
          </cell>
          <cell r="FT62">
            <v>12678706.640000001</v>
          </cell>
          <cell r="FU62">
            <v>13902071.66</v>
          </cell>
          <cell r="FV62">
            <v>15204126.35</v>
          </cell>
          <cell r="FW62">
            <v>1332959.6399999999</v>
          </cell>
          <cell r="FX62">
            <v>2609948.9900000002</v>
          </cell>
          <cell r="FY62">
            <v>4059580.1900000004</v>
          </cell>
          <cell r="FZ62">
            <v>5642353.0700000003</v>
          </cell>
          <cell r="GA62">
            <v>7133171.1900000004</v>
          </cell>
          <cell r="GB62">
            <v>8460328.9500000011</v>
          </cell>
          <cell r="GC62">
            <v>9831539.3200000003</v>
          </cell>
          <cell r="GD62">
            <v>11162272.52</v>
          </cell>
          <cell r="GE62">
            <v>12502913.309999999</v>
          </cell>
          <cell r="GF62">
            <v>13899740.149999999</v>
          </cell>
          <cell r="GG62">
            <v>15218033.739999998</v>
          </cell>
          <cell r="GH62">
            <v>16648111.099999998</v>
          </cell>
          <cell r="GI62">
            <v>1354870.89</v>
          </cell>
          <cell r="GJ62">
            <v>2732040.82</v>
          </cell>
          <cell r="GK62">
            <v>4203229.05</v>
          </cell>
          <cell r="GL62">
            <v>5871595.0899999999</v>
          </cell>
          <cell r="GM62">
            <v>7481804.21</v>
          </cell>
          <cell r="GN62">
            <v>8944337.3599999994</v>
          </cell>
          <cell r="GO62">
            <v>10363915.449999999</v>
          </cell>
          <cell r="GP62">
            <v>11752716.51</v>
          </cell>
          <cell r="GQ62">
            <v>13142499.629999999</v>
          </cell>
          <cell r="GR62">
            <v>14592100.09</v>
          </cell>
          <cell r="GS62">
            <v>16026715.91</v>
          </cell>
          <cell r="GT62">
            <v>17683493.870000001</v>
          </cell>
          <cell r="GU62">
            <v>1456195.99</v>
          </cell>
          <cell r="GV62">
            <v>2910704.3</v>
          </cell>
          <cell r="GW62">
            <v>4457332.01</v>
          </cell>
          <cell r="GX62">
            <v>6198745.2999999998</v>
          </cell>
          <cell r="GY62">
            <v>7876039.3799999999</v>
          </cell>
          <cell r="GZ62">
            <v>9431762.7100000009</v>
          </cell>
          <cell r="HA62">
            <v>11081095.930000002</v>
          </cell>
          <cell r="HB62">
            <v>12674113.200000001</v>
          </cell>
          <cell r="HC62">
            <v>14276085.700000001</v>
          </cell>
          <cell r="HD62">
            <v>16186122.750000002</v>
          </cell>
          <cell r="HE62">
            <v>18385348.990000002</v>
          </cell>
          <cell r="HF62">
            <v>21008428.330000002</v>
          </cell>
          <cell r="HG62">
            <v>2647673.44</v>
          </cell>
          <cell r="HH62">
            <v>5424505.4900000002</v>
          </cell>
          <cell r="HI62">
            <v>8470280.8000000007</v>
          </cell>
          <cell r="HJ62">
            <v>11001356.640000001</v>
          </cell>
          <cell r="HK62">
            <v>13633225.27</v>
          </cell>
          <cell r="HL62">
            <v>16322635.459999999</v>
          </cell>
          <cell r="HM62" t="str">
            <v/>
          </cell>
          <cell r="HN62" t="str">
            <v/>
          </cell>
          <cell r="HO62" t="str">
            <v/>
          </cell>
          <cell r="HP62" t="str">
            <v/>
          </cell>
          <cell r="HQ62" t="str">
            <v/>
          </cell>
          <cell r="HR62" t="str">
            <v/>
          </cell>
        </row>
        <row r="63">
          <cell r="A63" t="str">
            <v>AZ OMF B</v>
          </cell>
          <cell r="B63">
            <v>133519395.23999999</v>
          </cell>
          <cell r="C63">
            <v>230346824.41999999</v>
          </cell>
          <cell r="D63">
            <v>295686201.06999999</v>
          </cell>
          <cell r="E63">
            <v>364510612.72000003</v>
          </cell>
          <cell r="F63">
            <v>431485145.44000006</v>
          </cell>
          <cell r="G63">
            <v>528057149.79000008</v>
          </cell>
          <cell r="H63">
            <v>634611892.54000008</v>
          </cell>
          <cell r="I63">
            <v>711713903.9000001</v>
          </cell>
          <cell r="J63">
            <v>812224391.73000014</v>
          </cell>
          <cell r="K63">
            <v>75707235.399999991</v>
          </cell>
          <cell r="L63">
            <v>153090318.25</v>
          </cell>
          <cell r="M63">
            <v>236649549.85000002</v>
          </cell>
          <cell r="N63">
            <v>317872733.89000005</v>
          </cell>
          <cell r="O63">
            <v>406898810.38000005</v>
          </cell>
          <cell r="P63">
            <v>487872346.99000007</v>
          </cell>
          <cell r="Q63">
            <v>581310685.78000009</v>
          </cell>
          <cell r="R63">
            <v>672854714.06000006</v>
          </cell>
          <cell r="S63">
            <v>761307881.69000006</v>
          </cell>
          <cell r="T63">
            <v>848752467.31000006</v>
          </cell>
          <cell r="U63">
            <v>940165243.42000008</v>
          </cell>
          <cell r="V63">
            <v>1037590457.73</v>
          </cell>
          <cell r="W63">
            <v>86382047.079999998</v>
          </cell>
          <cell r="X63">
            <v>174248946.66</v>
          </cell>
          <cell r="Y63">
            <v>263979184.78999999</v>
          </cell>
          <cell r="Z63">
            <v>354569193.86000001</v>
          </cell>
          <cell r="AA63">
            <v>451915472.97000003</v>
          </cell>
          <cell r="AB63">
            <v>550501101.9000001</v>
          </cell>
          <cell r="AC63">
            <v>654056172.97000003</v>
          </cell>
          <cell r="AD63">
            <v>750714548.74000001</v>
          </cell>
          <cell r="AE63">
            <v>851908273.68000007</v>
          </cell>
          <cell r="AF63">
            <v>949788734.44000006</v>
          </cell>
          <cell r="AG63">
            <v>1049484643.85</v>
          </cell>
          <cell r="AH63">
            <v>1158232501.1800001</v>
          </cell>
          <cell r="AI63">
            <v>98462660.280000001</v>
          </cell>
          <cell r="AJ63">
            <v>182893278.66</v>
          </cell>
          <cell r="AK63">
            <v>293934937.5</v>
          </cell>
          <cell r="AL63">
            <v>406980088.56</v>
          </cell>
          <cell r="AM63">
            <v>513708264.60000002</v>
          </cell>
          <cell r="AN63">
            <v>626825781.92000008</v>
          </cell>
          <cell r="AO63">
            <v>735630385.70000005</v>
          </cell>
          <cell r="AP63">
            <v>846222059.70000005</v>
          </cell>
          <cell r="AQ63">
            <v>954959324.70000005</v>
          </cell>
          <cell r="AR63">
            <v>1067285916.1300001</v>
          </cell>
          <cell r="AS63">
            <v>1179980887.1300001</v>
          </cell>
          <cell r="AT63">
            <v>1306286075.8100002</v>
          </cell>
          <cell r="AU63">
            <v>110552679.16</v>
          </cell>
          <cell r="AV63">
            <v>223879179.59999999</v>
          </cell>
          <cell r="AW63">
            <v>340387034.07999998</v>
          </cell>
          <cell r="AX63">
            <v>455218842.48000002</v>
          </cell>
          <cell r="AY63">
            <v>573425297.89999998</v>
          </cell>
          <cell r="AZ63">
            <v>693137126.82999992</v>
          </cell>
          <cell r="BA63">
            <v>816372741.33999991</v>
          </cell>
          <cell r="BB63">
            <v>936310809.5999999</v>
          </cell>
          <cell r="BC63">
            <v>1061149372.55</v>
          </cell>
          <cell r="BD63">
            <v>1182110556.6099999</v>
          </cell>
          <cell r="BE63">
            <v>1303258070.9599998</v>
          </cell>
          <cell r="BF63">
            <v>1436029393.6299999</v>
          </cell>
          <cell r="BG63">
            <v>124046527.16</v>
          </cell>
          <cell r="BH63">
            <v>248503586.14999998</v>
          </cell>
          <cell r="BI63">
            <v>374430659.71999997</v>
          </cell>
          <cell r="BJ63">
            <v>510580865.22999996</v>
          </cell>
          <cell r="BK63">
            <v>646112151.54999995</v>
          </cell>
          <cell r="BL63">
            <v>774079041.5999999</v>
          </cell>
          <cell r="BM63">
            <v>914032046.13999987</v>
          </cell>
          <cell r="BN63">
            <v>1050058529.5499998</v>
          </cell>
          <cell r="BO63">
            <v>1177655698.5099998</v>
          </cell>
          <cell r="BP63">
            <v>1315102124.1699998</v>
          </cell>
          <cell r="BQ63">
            <v>1447398229.0899999</v>
          </cell>
          <cell r="BR63">
            <v>1591998551.8</v>
          </cell>
          <cell r="BS63">
            <v>136904122.69999999</v>
          </cell>
          <cell r="BT63">
            <v>273605296.53999996</v>
          </cell>
          <cell r="BU63">
            <v>410203801.42999995</v>
          </cell>
          <cell r="BV63">
            <v>555693480.21999991</v>
          </cell>
          <cell r="BW63">
            <v>695748630.91999984</v>
          </cell>
          <cell r="BX63">
            <v>840316846.00999987</v>
          </cell>
          <cell r="BY63">
            <v>994219477.57999992</v>
          </cell>
          <cell r="BZ63">
            <v>1135002830.26</v>
          </cell>
          <cell r="CA63">
            <v>1282357186.2</v>
          </cell>
          <cell r="CB63">
            <v>1432171528.74</v>
          </cell>
          <cell r="CC63">
            <v>1574403468.55</v>
          </cell>
          <cell r="CD63">
            <v>1742871391.0999999</v>
          </cell>
          <cell r="CE63">
            <v>144190231.84</v>
          </cell>
          <cell r="CF63">
            <v>286111513.19</v>
          </cell>
          <cell r="CG63">
            <v>438366655.73000002</v>
          </cell>
          <cell r="CH63">
            <v>584600964.73000002</v>
          </cell>
          <cell r="CI63">
            <v>730441205.81000006</v>
          </cell>
          <cell r="CJ63">
            <v>878256585.95000005</v>
          </cell>
          <cell r="CK63">
            <v>1032911779.8100001</v>
          </cell>
          <cell r="CL63">
            <v>1173970029.3500001</v>
          </cell>
          <cell r="CM63">
            <v>1321219796.5100002</v>
          </cell>
          <cell r="CN63">
            <v>1472430819.9300003</v>
          </cell>
          <cell r="CO63">
            <v>1614437465.4500003</v>
          </cell>
          <cell r="CP63">
            <v>1773449491.0100002</v>
          </cell>
          <cell r="CQ63">
            <v>121741409.12</v>
          </cell>
          <cell r="CR63">
            <v>263339714.69</v>
          </cell>
          <cell r="CS63">
            <v>418557804.44999999</v>
          </cell>
          <cell r="CT63">
            <v>559915018.48000002</v>
          </cell>
          <cell r="CU63">
            <v>701211982.51999998</v>
          </cell>
          <cell r="CV63">
            <v>845512590.83999991</v>
          </cell>
          <cell r="CW63">
            <v>994216015.67999995</v>
          </cell>
          <cell r="CX63">
            <v>1142615968.73</v>
          </cell>
          <cell r="CY63">
            <v>1292969915.1300001</v>
          </cell>
          <cell r="CZ63">
            <v>1440055046.8800001</v>
          </cell>
          <cell r="DA63">
            <v>1588586788.5900002</v>
          </cell>
          <cell r="DB63">
            <v>1756470100.4700003</v>
          </cell>
          <cell r="DC63">
            <v>136739038.31999999</v>
          </cell>
          <cell r="DD63">
            <v>276172288.64999998</v>
          </cell>
          <cell r="DE63">
            <v>428493165.90999997</v>
          </cell>
          <cell r="DF63">
            <v>577173834.90999997</v>
          </cell>
          <cell r="DG63">
            <v>726250771.29999995</v>
          </cell>
          <cell r="DH63">
            <v>874913941.20999992</v>
          </cell>
          <cell r="DI63">
            <v>1033754645.1799999</v>
          </cell>
          <cell r="DJ63">
            <v>1187093994.8299999</v>
          </cell>
          <cell r="DK63">
            <v>1341658333.5899999</v>
          </cell>
          <cell r="DL63">
            <v>1489299847.8999999</v>
          </cell>
          <cell r="DM63">
            <v>1654095824.1499999</v>
          </cell>
          <cell r="DN63">
            <v>1815177429.3899999</v>
          </cell>
          <cell r="DO63">
            <v>141117021.69999999</v>
          </cell>
          <cell r="DP63">
            <v>289188367.63</v>
          </cell>
          <cell r="DQ63">
            <v>445982217.32999998</v>
          </cell>
          <cell r="DR63">
            <v>602633120.29999995</v>
          </cell>
          <cell r="DS63">
            <v>774271773.07999992</v>
          </cell>
          <cell r="DT63">
            <v>928235665.13999987</v>
          </cell>
          <cell r="DU63">
            <v>1101921122.9399998</v>
          </cell>
          <cell r="DV63">
            <v>1260566986.0799999</v>
          </cell>
          <cell r="DW63">
            <v>1416033774.8999999</v>
          </cell>
          <cell r="DX63">
            <v>1580103273.8899999</v>
          </cell>
          <cell r="DY63">
            <v>1729954089.7099998</v>
          </cell>
          <cell r="DZ63">
            <v>1888542563.7599998</v>
          </cell>
          <cell r="EA63">
            <v>154234045.53</v>
          </cell>
          <cell r="EB63">
            <v>304781196.40999997</v>
          </cell>
          <cell r="EC63">
            <v>461331626.75</v>
          </cell>
          <cell r="ED63">
            <v>621511208.16999996</v>
          </cell>
          <cell r="EE63">
            <v>776485753.25999999</v>
          </cell>
          <cell r="EF63">
            <v>930856094.09000003</v>
          </cell>
          <cell r="EG63">
            <v>1101545350.26</v>
          </cell>
          <cell r="EH63">
            <v>1257384505.6099999</v>
          </cell>
          <cell r="EI63">
            <v>1415992694.3899999</v>
          </cell>
          <cell r="EJ63">
            <v>1592590592.6799998</v>
          </cell>
          <cell r="EK63">
            <v>1753754077.9199998</v>
          </cell>
          <cell r="EL63">
            <v>1928394350.6499999</v>
          </cell>
          <cell r="EM63">
            <v>148183272.22999999</v>
          </cell>
          <cell r="EN63">
            <v>306759418.34000003</v>
          </cell>
          <cell r="EO63">
            <v>466052328.33000004</v>
          </cell>
          <cell r="EP63">
            <v>615390015.25</v>
          </cell>
          <cell r="EQ63">
            <v>759841989.39999998</v>
          </cell>
          <cell r="ER63">
            <v>912251469.42999995</v>
          </cell>
          <cell r="ES63">
            <v>1086255693.1099999</v>
          </cell>
          <cell r="ET63">
            <v>1236789821.1699998</v>
          </cell>
          <cell r="EU63">
            <v>1386733166.2299998</v>
          </cell>
          <cell r="EV63">
            <v>1542683471.8499999</v>
          </cell>
          <cell r="EW63">
            <v>1693142625.02</v>
          </cell>
          <cell r="EX63">
            <v>1862277453.6399999</v>
          </cell>
          <cell r="EY63">
            <v>155809364.58000001</v>
          </cell>
          <cell r="EZ63">
            <v>300231031.79000002</v>
          </cell>
          <cell r="FA63">
            <v>461257734.94000006</v>
          </cell>
          <cell r="FB63">
            <v>624719451.54000008</v>
          </cell>
          <cell r="FC63">
            <v>791872943.09000015</v>
          </cell>
          <cell r="FD63">
            <v>951292309.85000014</v>
          </cell>
          <cell r="FE63">
            <v>1115432885.73</v>
          </cell>
          <cell r="FF63">
            <v>1273825985.8400002</v>
          </cell>
          <cell r="FG63">
            <v>1433740532.4500003</v>
          </cell>
          <cell r="FH63">
            <v>1594664257.9800003</v>
          </cell>
          <cell r="FI63">
            <v>1755579146.1100001</v>
          </cell>
          <cell r="FJ63">
            <v>1922205555.5700002</v>
          </cell>
          <cell r="FK63">
            <v>152304198.40000001</v>
          </cell>
          <cell r="FL63">
            <v>327129927.12</v>
          </cell>
          <cell r="FM63">
            <v>486451908.00999999</v>
          </cell>
          <cell r="FN63">
            <v>647637825.70000005</v>
          </cell>
          <cell r="FO63">
            <v>813352230.43000007</v>
          </cell>
          <cell r="FP63">
            <v>973958657.37000012</v>
          </cell>
          <cell r="FQ63">
            <v>1139939328.72</v>
          </cell>
          <cell r="FR63">
            <v>1300870721.8700001</v>
          </cell>
          <cell r="FS63">
            <v>1465727236.96</v>
          </cell>
          <cell r="FT63">
            <v>1630235526.3499999</v>
          </cell>
          <cell r="FU63">
            <v>1793793147.9699998</v>
          </cell>
          <cell r="FV63">
            <v>1964915935.8599997</v>
          </cell>
          <cell r="FW63">
            <v>160833965.81999999</v>
          </cell>
          <cell r="FX63">
            <v>319891102.31999999</v>
          </cell>
          <cell r="FY63">
            <v>490067009.79999995</v>
          </cell>
          <cell r="FZ63">
            <v>660203255.92999995</v>
          </cell>
          <cell r="GA63">
            <v>833575803.26999998</v>
          </cell>
          <cell r="GB63">
            <v>1007413737.29</v>
          </cell>
          <cell r="GC63">
            <v>1181758787.8</v>
          </cell>
          <cell r="GD63">
            <v>1354806707.27</v>
          </cell>
          <cell r="GE63">
            <v>1528752054.5</v>
          </cell>
          <cell r="GF63">
            <v>1703670152.3399999</v>
          </cell>
          <cell r="GG63">
            <v>1876254769.0699999</v>
          </cell>
          <cell r="GH63">
            <v>2054844684.0999999</v>
          </cell>
          <cell r="GI63">
            <v>172362206.77000001</v>
          </cell>
          <cell r="GJ63">
            <v>345773866.75999999</v>
          </cell>
          <cell r="GK63">
            <v>528375995.53999996</v>
          </cell>
          <cell r="GL63">
            <v>708485676.79999995</v>
          </cell>
          <cell r="GM63">
            <v>889038333.66999996</v>
          </cell>
          <cell r="GN63">
            <v>1075017264.4099998</v>
          </cell>
          <cell r="GO63">
            <v>1265191525.2299998</v>
          </cell>
          <cell r="GP63">
            <v>1450620095.2399998</v>
          </cell>
          <cell r="GQ63">
            <v>1643245018.6299996</v>
          </cell>
          <cell r="GR63">
            <v>1830324244.0299997</v>
          </cell>
          <cell r="GS63">
            <v>2016680895.3299997</v>
          </cell>
          <cell r="GT63">
            <v>2203531163.9799995</v>
          </cell>
          <cell r="GU63">
            <v>182634699.11000001</v>
          </cell>
          <cell r="GV63">
            <v>366410429.25</v>
          </cell>
          <cell r="GW63">
            <v>562044714.65999997</v>
          </cell>
          <cell r="GX63">
            <v>754081362.77999997</v>
          </cell>
          <cell r="GY63">
            <v>950792118.65999997</v>
          </cell>
          <cell r="GZ63">
            <v>1146593482.3899999</v>
          </cell>
          <cell r="HA63">
            <v>1349137996.5799999</v>
          </cell>
          <cell r="HB63">
            <v>1546818614.5899999</v>
          </cell>
          <cell r="HC63">
            <v>1744354721.3199999</v>
          </cell>
          <cell r="HD63">
            <v>1945589478.47</v>
          </cell>
          <cell r="HE63">
            <v>2143269069.72</v>
          </cell>
          <cell r="HF63">
            <v>2348813579.6199999</v>
          </cell>
          <cell r="HG63">
            <v>195972243.36000001</v>
          </cell>
          <cell r="HH63">
            <v>393271975.21000004</v>
          </cell>
          <cell r="HI63">
            <v>592244451.96000004</v>
          </cell>
          <cell r="HJ63">
            <v>747193568.38</v>
          </cell>
          <cell r="HK63">
            <v>899992618.26999998</v>
          </cell>
          <cell r="HL63">
            <v>1065729586.1</v>
          </cell>
          <cell r="HM63" t="str">
            <v/>
          </cell>
          <cell r="HN63" t="str">
            <v/>
          </cell>
          <cell r="HO63" t="str">
            <v/>
          </cell>
          <cell r="HP63" t="str">
            <v/>
          </cell>
          <cell r="HQ63" t="str">
            <v/>
          </cell>
          <cell r="HR63" t="str">
            <v/>
          </cell>
        </row>
        <row r="64">
          <cell r="A64" t="str">
            <v>AZ OMF C</v>
          </cell>
          <cell r="DC64" t="str">
            <v/>
          </cell>
          <cell r="DD64" t="str">
            <v/>
          </cell>
          <cell r="ET64">
            <v>191847.32</v>
          </cell>
          <cell r="EU64">
            <v>2813132.59</v>
          </cell>
          <cell r="EV64">
            <v>5554165.3100000005</v>
          </cell>
          <cell r="EW64">
            <v>8347593.4900000002</v>
          </cell>
          <cell r="EX64">
            <v>11485545.76</v>
          </cell>
          <cell r="EY64">
            <v>3152300.12</v>
          </cell>
          <cell r="EZ64">
            <v>6132375.6500000004</v>
          </cell>
          <cell r="FA64">
            <v>9301296.370000001</v>
          </cell>
          <cell r="FB64">
            <v>12606208.330000002</v>
          </cell>
          <cell r="FC64">
            <v>15894151.200000003</v>
          </cell>
          <cell r="FD64">
            <v>19134443.990000002</v>
          </cell>
          <cell r="FE64">
            <v>22542480.510000002</v>
          </cell>
          <cell r="FF64">
            <v>26007768.740000002</v>
          </cell>
          <cell r="FG64">
            <v>29432609.890000001</v>
          </cell>
          <cell r="FH64">
            <v>33012175.050000001</v>
          </cell>
          <cell r="FI64">
            <v>36660313.57</v>
          </cell>
          <cell r="FJ64">
            <v>40822641</v>
          </cell>
          <cell r="FK64">
            <v>4070109.09</v>
          </cell>
          <cell r="FL64">
            <v>8055659.8599999994</v>
          </cell>
          <cell r="FM64">
            <v>11939064.67</v>
          </cell>
          <cell r="FN64">
            <v>16193001.82</v>
          </cell>
          <cell r="FO64">
            <v>20261131.329999998</v>
          </cell>
          <cell r="FP64">
            <v>24207969.209999997</v>
          </cell>
          <cell r="FQ64">
            <v>28423083.599999998</v>
          </cell>
          <cell r="FR64">
            <v>32521957.289999999</v>
          </cell>
          <cell r="FS64">
            <v>36852422.839999996</v>
          </cell>
          <cell r="FT64">
            <v>41228479.669999994</v>
          </cell>
          <cell r="FU64">
            <v>45664654.679999992</v>
          </cell>
          <cell r="FV64">
            <v>50581502.579999991</v>
          </cell>
          <cell r="FW64">
            <v>4846372.03</v>
          </cell>
          <cell r="FX64">
            <v>9411006.5600000005</v>
          </cell>
          <cell r="FY64">
            <v>14329804.470000001</v>
          </cell>
          <cell r="FZ64">
            <v>19417379.57</v>
          </cell>
          <cell r="GA64">
            <v>24473588.710000001</v>
          </cell>
          <cell r="GB64">
            <v>29679706.609999999</v>
          </cell>
          <cell r="GC64">
            <v>34970349.530000001</v>
          </cell>
          <cell r="GD64">
            <v>40026419.510000005</v>
          </cell>
          <cell r="GE64">
            <v>45348646.810000002</v>
          </cell>
          <cell r="GF64">
            <v>50651854.400000006</v>
          </cell>
          <cell r="GG64">
            <v>56089082.540000007</v>
          </cell>
          <cell r="GH64">
            <v>61970756.900000006</v>
          </cell>
          <cell r="GI64">
            <v>6147983.4500000002</v>
          </cell>
          <cell r="GJ64">
            <v>11793470.4</v>
          </cell>
          <cell r="GK64">
            <v>17526446.449999999</v>
          </cell>
          <cell r="GL64">
            <v>23532681.82</v>
          </cell>
          <cell r="GM64">
            <v>29539469.510000002</v>
          </cell>
          <cell r="GN64">
            <v>35811846.270000003</v>
          </cell>
          <cell r="GO64">
            <v>42130658.120000005</v>
          </cell>
          <cell r="GP64">
            <v>48274357.480000004</v>
          </cell>
          <cell r="GQ64">
            <v>54725960.200000003</v>
          </cell>
          <cell r="GR64">
            <v>61102860.660000004</v>
          </cell>
          <cell r="GS64">
            <v>67635021.939999998</v>
          </cell>
          <cell r="GT64">
            <v>74533583.370000005</v>
          </cell>
          <cell r="GU64">
            <v>6975641.8799999999</v>
          </cell>
          <cell r="GV64">
            <v>13677679.24</v>
          </cell>
          <cell r="GW64">
            <v>20551004.350000001</v>
          </cell>
          <cell r="GX64">
            <v>27601204.550000001</v>
          </cell>
          <cell r="GY64">
            <v>35318678.120000005</v>
          </cell>
          <cell r="GZ64">
            <v>42532370.730000004</v>
          </cell>
          <cell r="HA64">
            <v>49701175.540000007</v>
          </cell>
          <cell r="HB64">
            <v>56757241.63000001</v>
          </cell>
          <cell r="HC64">
            <v>63754192.170000009</v>
          </cell>
          <cell r="HD64">
            <v>70969483.24000001</v>
          </cell>
          <cell r="HE64">
            <v>78235738.980000004</v>
          </cell>
          <cell r="HF64">
            <v>86034490.950000003</v>
          </cell>
          <cell r="HG64">
            <v>7873184.4000000004</v>
          </cell>
          <cell r="HH64">
            <v>16024232.440000001</v>
          </cell>
          <cell r="HI64">
            <v>24349773.210000001</v>
          </cell>
          <cell r="HJ64">
            <v>31782959.91</v>
          </cell>
          <cell r="HK64">
            <v>39061958.020000003</v>
          </cell>
          <cell r="HL64">
            <v>46826084.910000004</v>
          </cell>
          <cell r="HM64" t="str">
            <v/>
          </cell>
          <cell r="HN64" t="str">
            <v/>
          </cell>
          <cell r="HO64" t="str">
            <v/>
          </cell>
          <cell r="HP64" t="str">
            <v/>
          </cell>
          <cell r="HQ64" t="str">
            <v/>
          </cell>
          <cell r="HR64" t="str">
            <v/>
          </cell>
        </row>
        <row r="65">
          <cell r="A65" t="str">
            <v>Erste Plavi OMF A</v>
          </cell>
          <cell r="DC65" t="str">
            <v/>
          </cell>
          <cell r="DD65" t="str">
            <v/>
          </cell>
          <cell r="ET65">
            <v>19433.64</v>
          </cell>
          <cell r="EU65">
            <v>349234.11</v>
          </cell>
          <cell r="EV65">
            <v>704096.73</v>
          </cell>
          <cell r="EW65">
            <v>1042329.48</v>
          </cell>
          <cell r="EX65">
            <v>1435930.03</v>
          </cell>
          <cell r="EY65">
            <v>362344.29</v>
          </cell>
          <cell r="EZ65">
            <v>704628.51</v>
          </cell>
          <cell r="FA65">
            <v>1110215.6799999999</v>
          </cell>
          <cell r="FB65">
            <v>1566085.7999999998</v>
          </cell>
          <cell r="FC65">
            <v>2044607.9899999998</v>
          </cell>
          <cell r="FD65">
            <v>2391243.2799999998</v>
          </cell>
          <cell r="FE65">
            <v>2760385.76</v>
          </cell>
          <cell r="FF65">
            <v>3118089.1799999997</v>
          </cell>
          <cell r="FG65">
            <v>3477527.21</v>
          </cell>
          <cell r="FH65">
            <v>3841622.14</v>
          </cell>
          <cell r="FI65">
            <v>4203625.12</v>
          </cell>
          <cell r="FJ65">
            <v>4597547.71</v>
          </cell>
          <cell r="FK65">
            <v>356150.44</v>
          </cell>
          <cell r="FL65">
            <v>761221.85</v>
          </cell>
          <cell r="FM65">
            <v>1165556.6599999999</v>
          </cell>
          <cell r="FN65">
            <v>1581195.39</v>
          </cell>
          <cell r="FO65">
            <v>2058883.0899999999</v>
          </cell>
          <cell r="FP65">
            <v>2442380.29</v>
          </cell>
          <cell r="FQ65">
            <v>2826459.0700000003</v>
          </cell>
          <cell r="FR65">
            <v>3220689.66</v>
          </cell>
          <cell r="FS65">
            <v>3610430.1900000004</v>
          </cell>
          <cell r="FT65">
            <v>4009333.8800000004</v>
          </cell>
          <cell r="FU65">
            <v>4388265.8500000006</v>
          </cell>
          <cell r="FV65">
            <v>4793943.6900000004</v>
          </cell>
          <cell r="FW65">
            <v>380829.34</v>
          </cell>
          <cell r="FX65">
            <v>755597.8</v>
          </cell>
          <cell r="FY65">
            <v>1207417.52</v>
          </cell>
          <cell r="FZ65">
            <v>1709780.61</v>
          </cell>
          <cell r="GA65">
            <v>2169309.7200000002</v>
          </cell>
          <cell r="GB65">
            <v>2593074.4400000004</v>
          </cell>
          <cell r="GC65">
            <v>3008394.8500000006</v>
          </cell>
          <cell r="GD65">
            <v>3415941.1200000006</v>
          </cell>
          <cell r="GE65">
            <v>3825116.3800000008</v>
          </cell>
          <cell r="GF65">
            <v>4260238.4100000011</v>
          </cell>
          <cell r="GG65">
            <v>4683398.6300000008</v>
          </cell>
          <cell r="GH65">
            <v>5119937.1400000006</v>
          </cell>
          <cell r="GI65">
            <v>447663.26</v>
          </cell>
          <cell r="GJ65">
            <v>880097.01</v>
          </cell>
          <cell r="GK65">
            <v>1386534.28</v>
          </cell>
          <cell r="GL65">
            <v>1969750.6400000001</v>
          </cell>
          <cell r="GM65">
            <v>2443201.9300000002</v>
          </cell>
          <cell r="GN65">
            <v>2914975.24</v>
          </cell>
          <cell r="GO65">
            <v>3400055.22</v>
          </cell>
          <cell r="GP65">
            <v>3873387.02</v>
          </cell>
          <cell r="GQ65">
            <v>4331450.47</v>
          </cell>
          <cell r="GR65">
            <v>4810866.88</v>
          </cell>
          <cell r="GS65">
            <v>5285910.3899999997</v>
          </cell>
          <cell r="GT65">
            <v>6007821.5899999999</v>
          </cell>
          <cell r="GU65">
            <v>474566.12</v>
          </cell>
          <cell r="GV65">
            <v>951983.9</v>
          </cell>
          <cell r="GW65">
            <v>1505731.31</v>
          </cell>
          <cell r="GX65">
            <v>2143572.9</v>
          </cell>
          <cell r="GY65">
            <v>2706767.46</v>
          </cell>
          <cell r="GZ65">
            <v>3239470.48</v>
          </cell>
          <cell r="HA65">
            <v>3812054.57</v>
          </cell>
          <cell r="HB65">
            <v>4360164.71</v>
          </cell>
          <cell r="HC65">
            <v>4923095.5199999996</v>
          </cell>
          <cell r="HD65">
            <v>6156324.5199999996</v>
          </cell>
          <cell r="HE65">
            <v>7922038.4399999995</v>
          </cell>
          <cell r="HF65">
            <v>10359665.459999999</v>
          </cell>
          <cell r="HG65">
            <v>2681185.61</v>
          </cell>
          <cell r="HH65">
            <v>5356961.47</v>
          </cell>
          <cell r="HI65">
            <v>8259759.2299999995</v>
          </cell>
          <cell r="HJ65">
            <v>10641010.140000001</v>
          </cell>
          <cell r="HK65">
            <v>12984773.610000001</v>
          </cell>
          <cell r="HL65">
            <v>15504072.300000001</v>
          </cell>
          <cell r="HM65" t="str">
            <v/>
          </cell>
          <cell r="HN65" t="str">
            <v/>
          </cell>
          <cell r="HO65" t="str">
            <v/>
          </cell>
          <cell r="HP65" t="str">
            <v/>
          </cell>
          <cell r="HQ65" t="str">
            <v/>
          </cell>
          <cell r="HR65" t="str">
            <v/>
          </cell>
        </row>
        <row r="66">
          <cell r="A66" t="str">
            <v>Erste Plavi OMF B</v>
          </cell>
          <cell r="B66">
            <v>32182005.280000001</v>
          </cell>
          <cell r="C66">
            <v>55066086.659999996</v>
          </cell>
          <cell r="D66">
            <v>70572313.209999993</v>
          </cell>
          <cell r="E66">
            <v>87239316.559999987</v>
          </cell>
          <cell r="F66">
            <v>103464837.35999998</v>
          </cell>
          <cell r="G66">
            <v>126795825.32999998</v>
          </cell>
          <cell r="H66">
            <v>152682740.10999998</v>
          </cell>
          <cell r="I66">
            <v>170987670.04999998</v>
          </cell>
          <cell r="J66">
            <v>195054475.33999997</v>
          </cell>
          <cell r="K66">
            <v>17126319.380000003</v>
          </cell>
          <cell r="L66">
            <v>35570704.880000003</v>
          </cell>
          <cell r="M66">
            <v>55071247.030000001</v>
          </cell>
          <cell r="N66">
            <v>73705251</v>
          </cell>
          <cell r="O66">
            <v>94814924.900000006</v>
          </cell>
          <cell r="P66">
            <v>113558565.65000001</v>
          </cell>
          <cell r="Q66">
            <v>135641393.67000002</v>
          </cell>
          <cell r="R66">
            <v>157610905.63000003</v>
          </cell>
          <cell r="S66">
            <v>178800371.46000004</v>
          </cell>
          <cell r="T66">
            <v>199255605.81000003</v>
          </cell>
          <cell r="U66">
            <v>220585729.64000005</v>
          </cell>
          <cell r="V66">
            <v>243652303.27000004</v>
          </cell>
          <cell r="W66">
            <v>20091998.300000001</v>
          </cell>
          <cell r="X66">
            <v>40151724.789999999</v>
          </cell>
          <cell r="Y66">
            <v>60481949.450000003</v>
          </cell>
          <cell r="Z66">
            <v>80916101.120000005</v>
          </cell>
          <cell r="AA66">
            <v>102861743.10000001</v>
          </cell>
          <cell r="AB66">
            <v>125753349.32000001</v>
          </cell>
          <cell r="AC66">
            <v>149806660.80000001</v>
          </cell>
          <cell r="AD66">
            <v>172119814.70000002</v>
          </cell>
          <cell r="AE66">
            <v>195467691.47000003</v>
          </cell>
          <cell r="AF66">
            <v>218051490.70000002</v>
          </cell>
          <cell r="AG66">
            <v>241118145.17000002</v>
          </cell>
          <cell r="AH66">
            <v>266832113.28000003</v>
          </cell>
          <cell r="AI66">
            <v>22772786.18</v>
          </cell>
          <cell r="AJ66">
            <v>42032142.879999995</v>
          </cell>
          <cell r="AK66">
            <v>67231618.289999992</v>
          </cell>
          <cell r="AL66">
            <v>93213946.849999994</v>
          </cell>
          <cell r="AM66">
            <v>119056011.8</v>
          </cell>
          <cell r="AN66">
            <v>145300068.15000001</v>
          </cell>
          <cell r="AO66">
            <v>171274932.73000002</v>
          </cell>
          <cell r="AP66">
            <v>197879455.73000002</v>
          </cell>
          <cell r="AQ66">
            <v>223683188.73000002</v>
          </cell>
          <cell r="AR66">
            <v>250574313.77000001</v>
          </cell>
          <cell r="AS66">
            <v>277396157.76999998</v>
          </cell>
          <cell r="AT66">
            <v>307674546.49000001</v>
          </cell>
          <cell r="AU66">
            <v>27101517.149999999</v>
          </cell>
          <cell r="AV66">
            <v>54758811.769999996</v>
          </cell>
          <cell r="AW66">
            <v>82820938.039999992</v>
          </cell>
          <cell r="AX66">
            <v>110238801.63999999</v>
          </cell>
          <cell r="AY66">
            <v>140035991.78999999</v>
          </cell>
          <cell r="AZ66">
            <v>170157939.62</v>
          </cell>
          <cell r="BA66">
            <v>201459718.84</v>
          </cell>
          <cell r="BB66">
            <v>232300523.17000002</v>
          </cell>
          <cell r="BC66">
            <v>264335836.13000003</v>
          </cell>
          <cell r="BD66">
            <v>295884950.60000002</v>
          </cell>
          <cell r="BE66">
            <v>327466006.81</v>
          </cell>
          <cell r="BF66">
            <v>362415137.88</v>
          </cell>
          <cell r="BG66">
            <v>33437465.25</v>
          </cell>
          <cell r="BH66">
            <v>67040014.390000001</v>
          </cell>
          <cell r="BI66">
            <v>101091659.24000001</v>
          </cell>
          <cell r="BJ66">
            <v>138105456.12</v>
          </cell>
          <cell r="BK66">
            <v>177301792.5</v>
          </cell>
          <cell r="BL66">
            <v>214319281.44999999</v>
          </cell>
          <cell r="BM66">
            <v>256147974.78999999</v>
          </cell>
          <cell r="BN66">
            <v>299926369.13</v>
          </cell>
          <cell r="BO66">
            <v>339967401.20999998</v>
          </cell>
          <cell r="BP66">
            <v>385068563.5</v>
          </cell>
          <cell r="BQ66">
            <v>429002881.15999997</v>
          </cell>
          <cell r="BR66">
            <v>477964940.13999999</v>
          </cell>
          <cell r="BS66">
            <v>46384792.369999997</v>
          </cell>
          <cell r="BT66">
            <v>94183799.569999993</v>
          </cell>
          <cell r="BU66">
            <v>140161498.56999999</v>
          </cell>
          <cell r="BV66">
            <v>189465422.03</v>
          </cell>
          <cell r="BW66">
            <v>237089430.09</v>
          </cell>
          <cell r="BX66">
            <v>286814319.98000002</v>
          </cell>
          <cell r="BY66">
            <v>340691244.63999999</v>
          </cell>
          <cell r="BZ66">
            <v>390639442.14999998</v>
          </cell>
          <cell r="CA66">
            <v>442644454.5</v>
          </cell>
          <cell r="CB66">
            <v>495610203.14999998</v>
          </cell>
          <cell r="CC66">
            <v>545150812.75999999</v>
          </cell>
          <cell r="CD66">
            <v>605146154.20000005</v>
          </cell>
          <cell r="CE66">
            <v>49429880.469999999</v>
          </cell>
          <cell r="CF66">
            <v>97966267.50999999</v>
          </cell>
          <cell r="CG66">
            <v>151520510.63</v>
          </cell>
          <cell r="CH66">
            <v>201926568.88999999</v>
          </cell>
          <cell r="CI66">
            <v>250966692.98999998</v>
          </cell>
          <cell r="CJ66">
            <v>301770991.62</v>
          </cell>
          <cell r="CK66">
            <v>355839118.00999999</v>
          </cell>
          <cell r="CL66">
            <v>405266170.08999997</v>
          </cell>
          <cell r="CM66">
            <v>456558009.82999998</v>
          </cell>
          <cell r="CN66">
            <v>509592783.90999997</v>
          </cell>
          <cell r="CO66">
            <v>558998815.19999993</v>
          </cell>
          <cell r="CP66">
            <v>614364680.3499999</v>
          </cell>
          <cell r="CQ66">
            <v>40594870.189999998</v>
          </cell>
          <cell r="CR66">
            <v>90151106.5</v>
          </cell>
          <cell r="CS66">
            <v>143681252.13999999</v>
          </cell>
          <cell r="CT66">
            <v>190822856.91999999</v>
          </cell>
          <cell r="CU66">
            <v>238788882.45999998</v>
          </cell>
          <cell r="CV66">
            <v>288634696.50999999</v>
          </cell>
          <cell r="CW66">
            <v>340849694.38</v>
          </cell>
          <cell r="CX66">
            <v>393262726.86000001</v>
          </cell>
          <cell r="CY66">
            <v>446054516.06999999</v>
          </cell>
          <cell r="CZ66">
            <v>497616455.70999998</v>
          </cell>
          <cell r="DA66">
            <v>549665021.55999994</v>
          </cell>
          <cell r="DB66">
            <v>608033940.88</v>
          </cell>
          <cell r="DC66">
            <v>46887000.649999999</v>
          </cell>
          <cell r="DD66">
            <v>95025531.909999996</v>
          </cell>
          <cell r="DE66">
            <v>148875387.18000001</v>
          </cell>
          <cell r="DF66">
            <v>200246177.96000001</v>
          </cell>
          <cell r="DG66">
            <v>251605402.35000002</v>
          </cell>
          <cell r="DH66">
            <v>302983839.97000003</v>
          </cell>
          <cell r="DI66">
            <v>359030096.15000004</v>
          </cell>
          <cell r="DJ66">
            <v>413007857.42000002</v>
          </cell>
          <cell r="DK66">
            <v>467908478.84000003</v>
          </cell>
          <cell r="DL66">
            <v>519750615.61000001</v>
          </cell>
          <cell r="DM66">
            <v>578606075.48000002</v>
          </cell>
          <cell r="DN66">
            <v>635242468.93000007</v>
          </cell>
          <cell r="DO66">
            <v>48712779.490000002</v>
          </cell>
          <cell r="DP66">
            <v>100408591.71000001</v>
          </cell>
          <cell r="DQ66">
            <v>156175412.44</v>
          </cell>
          <cell r="DR66">
            <v>210260175.32999998</v>
          </cell>
          <cell r="DS66">
            <v>271015759.26999998</v>
          </cell>
          <cell r="DT66">
            <v>324417954.88999999</v>
          </cell>
          <cell r="DU66">
            <v>385986477.04999995</v>
          </cell>
          <cell r="DV66">
            <v>443167883.10999995</v>
          </cell>
          <cell r="DW66">
            <v>498123041.62999994</v>
          </cell>
          <cell r="DX66">
            <v>556725794.96999991</v>
          </cell>
          <cell r="DY66">
            <v>609989940.81999993</v>
          </cell>
          <cell r="DZ66">
            <v>666028021.62999988</v>
          </cell>
          <cell r="EA66">
            <v>53286401.659999996</v>
          </cell>
          <cell r="EB66">
            <v>106301078.81</v>
          </cell>
          <cell r="EC66">
            <v>161485394.36000001</v>
          </cell>
          <cell r="ED66">
            <v>216723452.43000001</v>
          </cell>
          <cell r="EE66">
            <v>270985536.06</v>
          </cell>
          <cell r="EF66">
            <v>324222956.93000001</v>
          </cell>
          <cell r="EG66">
            <v>385437905.06</v>
          </cell>
          <cell r="EH66">
            <v>441266933.48000002</v>
          </cell>
          <cell r="EI66">
            <v>498380310.37</v>
          </cell>
          <cell r="EJ66">
            <v>562324694.46000004</v>
          </cell>
          <cell r="EK66">
            <v>620198780.16000009</v>
          </cell>
          <cell r="EL66">
            <v>681829890.0200001</v>
          </cell>
          <cell r="EM66">
            <v>52234127.840000004</v>
          </cell>
          <cell r="EN66">
            <v>107980170.08000001</v>
          </cell>
          <cell r="EO66">
            <v>163512985.87</v>
          </cell>
          <cell r="EP66">
            <v>215253140.94</v>
          </cell>
          <cell r="EQ66">
            <v>265325918.34999999</v>
          </cell>
          <cell r="ER66">
            <v>318703387.25</v>
          </cell>
          <cell r="ES66">
            <v>380508376.24000001</v>
          </cell>
          <cell r="ET66">
            <v>433554142.06</v>
          </cell>
          <cell r="EU66">
            <v>487073160.19</v>
          </cell>
          <cell r="EV66">
            <v>543088576.79999995</v>
          </cell>
          <cell r="EW66">
            <v>596838405.37</v>
          </cell>
          <cell r="EX66">
            <v>658172369.40999997</v>
          </cell>
          <cell r="EY66">
            <v>56117497.780000001</v>
          </cell>
          <cell r="EZ66">
            <v>107728640.97</v>
          </cell>
          <cell r="FA66">
            <v>164793934.03999999</v>
          </cell>
          <cell r="FB66">
            <v>223794031.74000001</v>
          </cell>
          <cell r="FC66">
            <v>284811819.75</v>
          </cell>
          <cell r="FD66">
            <v>343475284.64999998</v>
          </cell>
          <cell r="FE66">
            <v>403853972.25999999</v>
          </cell>
          <cell r="FF66">
            <v>462184487.62</v>
          </cell>
          <cell r="FG66">
            <v>521710375.82999998</v>
          </cell>
          <cell r="FH66">
            <v>581264924.79999995</v>
          </cell>
          <cell r="FI66">
            <v>641419348.28999996</v>
          </cell>
          <cell r="FJ66">
            <v>702888842.03999996</v>
          </cell>
          <cell r="FK66">
            <v>55904890.670000002</v>
          </cell>
          <cell r="FL66">
            <v>121426100.78999999</v>
          </cell>
          <cell r="FM66">
            <v>179508226.00999999</v>
          </cell>
          <cell r="FN66">
            <v>238249176.38999999</v>
          </cell>
          <cell r="FO66">
            <v>300577689.74000001</v>
          </cell>
          <cell r="FP66">
            <v>360910127.35000002</v>
          </cell>
          <cell r="FQ66">
            <v>423592772.55000001</v>
          </cell>
          <cell r="FR66">
            <v>484866218.42000002</v>
          </cell>
          <cell r="FS66">
            <v>547862261.38</v>
          </cell>
          <cell r="FT66">
            <v>610455756.96000004</v>
          </cell>
          <cell r="FU66">
            <v>672981511.31000006</v>
          </cell>
          <cell r="FV66">
            <v>737924441.26000011</v>
          </cell>
          <cell r="FW66">
            <v>61017498.810000002</v>
          </cell>
          <cell r="FX66">
            <v>121889237.7</v>
          </cell>
          <cell r="FY66">
            <v>185675968.34</v>
          </cell>
          <cell r="FZ66">
            <v>251401883.81</v>
          </cell>
          <cell r="GA66">
            <v>317994466</v>
          </cell>
          <cell r="GB66">
            <v>385150744.76999998</v>
          </cell>
          <cell r="GC66">
            <v>453391400.02999997</v>
          </cell>
          <cell r="GD66">
            <v>521869589.51999998</v>
          </cell>
          <cell r="GE66">
            <v>590734009.72000003</v>
          </cell>
          <cell r="GF66">
            <v>660073752.20000005</v>
          </cell>
          <cell r="GG66">
            <v>728069662.68000007</v>
          </cell>
          <cell r="GH66">
            <v>797933605.25</v>
          </cell>
          <cell r="GI66">
            <v>68314999.939999998</v>
          </cell>
          <cell r="GJ66">
            <v>136924799.84999999</v>
          </cell>
          <cell r="GK66">
            <v>209305056.91999999</v>
          </cell>
          <cell r="GL66">
            <v>280548719.86000001</v>
          </cell>
          <cell r="GM66">
            <v>352585264.5</v>
          </cell>
          <cell r="GN66">
            <v>427603442.92000002</v>
          </cell>
          <cell r="GO66">
            <v>504429940.15000004</v>
          </cell>
          <cell r="GP66">
            <v>580773918.18000007</v>
          </cell>
          <cell r="GQ66">
            <v>662813438.81000006</v>
          </cell>
          <cell r="GR66">
            <v>740320112.98000002</v>
          </cell>
          <cell r="GS66">
            <v>817031321.94000006</v>
          </cell>
          <cell r="GT66">
            <v>893100555.6500001</v>
          </cell>
          <cell r="GU66">
            <v>75096687.829999998</v>
          </cell>
          <cell r="GV66">
            <v>150604899.69999999</v>
          </cell>
          <cell r="GW66">
            <v>230294647.50999999</v>
          </cell>
          <cell r="GX66">
            <v>309639032.43000001</v>
          </cell>
          <cell r="GY66">
            <v>391178365.55000001</v>
          </cell>
          <cell r="GZ66">
            <v>472596306.64999998</v>
          </cell>
          <cell r="HA66">
            <v>558819469.24000001</v>
          </cell>
          <cell r="HB66">
            <v>643771426.93000007</v>
          </cell>
          <cell r="HC66">
            <v>728734805.44000006</v>
          </cell>
          <cell r="HD66">
            <v>814468699.16000009</v>
          </cell>
          <cell r="HE66">
            <v>898179236.46000004</v>
          </cell>
          <cell r="HF66">
            <v>985102759.4000001</v>
          </cell>
          <cell r="HG66">
            <v>82051789.310000002</v>
          </cell>
          <cell r="HH66">
            <v>164865825.85000002</v>
          </cell>
          <cell r="HI66">
            <v>248371820.92000002</v>
          </cell>
          <cell r="HJ66">
            <v>312556399.48000002</v>
          </cell>
          <cell r="HK66">
            <v>375552079.20000005</v>
          </cell>
          <cell r="HL66">
            <v>444885306.31000006</v>
          </cell>
          <cell r="HM66" t="str">
            <v/>
          </cell>
          <cell r="HN66" t="str">
            <v/>
          </cell>
          <cell r="HO66" t="str">
            <v/>
          </cell>
          <cell r="HP66" t="str">
            <v/>
          </cell>
          <cell r="HQ66" t="str">
            <v/>
          </cell>
          <cell r="HR66" t="str">
            <v/>
          </cell>
        </row>
        <row r="67">
          <cell r="A67" t="str">
            <v>Erste Plavi OMF C</v>
          </cell>
          <cell r="DC67" t="str">
            <v/>
          </cell>
          <cell r="DD67" t="str">
            <v/>
          </cell>
          <cell r="ET67">
            <v>41677.589999999997</v>
          </cell>
          <cell r="EU67">
            <v>768681.58</v>
          </cell>
          <cell r="EV67">
            <v>1557572.88</v>
          </cell>
          <cell r="EW67">
            <v>2342379.13</v>
          </cell>
          <cell r="EX67">
            <v>3240919.32</v>
          </cell>
          <cell r="EY67">
            <v>804844.85</v>
          </cell>
          <cell r="EZ67">
            <v>1580229.99</v>
          </cell>
          <cell r="FA67">
            <v>2449238.2800000003</v>
          </cell>
          <cell r="FB67">
            <v>3332617.8800000004</v>
          </cell>
          <cell r="FC67">
            <v>4212776.8000000007</v>
          </cell>
          <cell r="FD67">
            <v>5088859.9300000006</v>
          </cell>
          <cell r="FE67">
            <v>5994209.1500000004</v>
          </cell>
          <cell r="FF67">
            <v>6926324.3500000006</v>
          </cell>
          <cell r="FG67">
            <v>7857924.1100000003</v>
          </cell>
          <cell r="FH67">
            <v>8793478.2200000007</v>
          </cell>
          <cell r="FI67">
            <v>9786292.3600000013</v>
          </cell>
          <cell r="FJ67">
            <v>10904705.960000001</v>
          </cell>
          <cell r="FK67">
            <v>1076360.97</v>
          </cell>
          <cell r="FL67">
            <v>2066944.4</v>
          </cell>
          <cell r="FM67">
            <v>3098405.13</v>
          </cell>
          <cell r="FN67">
            <v>4146724.94</v>
          </cell>
          <cell r="FO67">
            <v>5233055.6399999997</v>
          </cell>
          <cell r="FP67">
            <v>6274119.54</v>
          </cell>
          <cell r="FQ67">
            <v>7352585.7300000004</v>
          </cell>
          <cell r="FR67">
            <v>8444939.8200000003</v>
          </cell>
          <cell r="FS67">
            <v>9625620.4400000013</v>
          </cell>
          <cell r="FT67">
            <v>10756476.360000001</v>
          </cell>
          <cell r="FU67">
            <v>11945578.290000001</v>
          </cell>
          <cell r="FV67">
            <v>13215181.32</v>
          </cell>
          <cell r="FW67">
            <v>1225717.51</v>
          </cell>
          <cell r="FX67">
            <v>2411893</v>
          </cell>
          <cell r="FY67">
            <v>3685025.42</v>
          </cell>
          <cell r="FZ67">
            <v>4982562.76</v>
          </cell>
          <cell r="GA67">
            <v>6315706.5599999996</v>
          </cell>
          <cell r="GB67">
            <v>7646661.6699999999</v>
          </cell>
          <cell r="GC67">
            <v>8984525.1500000004</v>
          </cell>
          <cell r="GD67">
            <v>10309104.65</v>
          </cell>
          <cell r="GE67">
            <v>11708890</v>
          </cell>
          <cell r="GF67">
            <v>13107560.470000001</v>
          </cell>
          <cell r="GG67">
            <v>14547422.09</v>
          </cell>
          <cell r="GH67">
            <v>16059652.189999999</v>
          </cell>
          <cell r="GI67">
            <v>1592872.56</v>
          </cell>
          <cell r="GJ67">
            <v>3033146.8200000003</v>
          </cell>
          <cell r="GK67">
            <v>4555759.7</v>
          </cell>
          <cell r="GL67">
            <v>6060515.4700000007</v>
          </cell>
          <cell r="GM67">
            <v>7579317.0700000003</v>
          </cell>
          <cell r="GN67">
            <v>9194532.6300000008</v>
          </cell>
          <cell r="GO67">
            <v>10835540.15</v>
          </cell>
          <cell r="GP67">
            <v>12489615.720000001</v>
          </cell>
          <cell r="GQ67">
            <v>14165237.390000001</v>
          </cell>
          <cell r="GR67">
            <v>15993472.34</v>
          </cell>
          <cell r="GS67">
            <v>17732946.66</v>
          </cell>
          <cell r="GT67">
            <v>19495886.07</v>
          </cell>
          <cell r="GU67">
            <v>1828532.82</v>
          </cell>
          <cell r="GV67">
            <v>3589068.52</v>
          </cell>
          <cell r="GW67">
            <v>5301014.07</v>
          </cell>
          <cell r="GX67">
            <v>7179079.1600000001</v>
          </cell>
          <cell r="GY67">
            <v>9025113.8200000003</v>
          </cell>
          <cell r="GZ67">
            <v>10878351.280000001</v>
          </cell>
          <cell r="HA67">
            <v>12795399.16</v>
          </cell>
          <cell r="HB67">
            <v>14655658.35</v>
          </cell>
          <cell r="HC67">
            <v>16523826.629999999</v>
          </cell>
          <cell r="HD67">
            <v>18428141.329999998</v>
          </cell>
          <cell r="HE67">
            <v>20332583.629999999</v>
          </cell>
          <cell r="HF67">
            <v>22403240.059999999</v>
          </cell>
          <cell r="HG67">
            <v>2118851.04</v>
          </cell>
          <cell r="HH67">
            <v>4242410.87</v>
          </cell>
          <cell r="HI67">
            <v>6332676.1600000001</v>
          </cell>
          <cell r="HJ67">
            <v>8167673.2800000003</v>
          </cell>
          <cell r="HK67">
            <v>9982254.9900000002</v>
          </cell>
          <cell r="HL67">
            <v>11955471.449999999</v>
          </cell>
          <cell r="HM67" t="str">
            <v/>
          </cell>
          <cell r="HN67" t="str">
            <v/>
          </cell>
          <cell r="HO67" t="str">
            <v/>
          </cell>
          <cell r="HP67" t="str">
            <v/>
          </cell>
          <cell r="HQ67" t="str">
            <v/>
          </cell>
          <cell r="HR67" t="str">
            <v/>
          </cell>
        </row>
        <row r="68">
          <cell r="A68" t="str">
            <v>PBZ/CO OMF A</v>
          </cell>
          <cell r="DC68" t="str">
            <v/>
          </cell>
          <cell r="DD68" t="str">
            <v/>
          </cell>
          <cell r="ET68">
            <v>25142.31</v>
          </cell>
          <cell r="EU68">
            <v>361964.27</v>
          </cell>
          <cell r="EV68">
            <v>771775.34000000008</v>
          </cell>
          <cell r="EW68">
            <v>1132418.1600000001</v>
          </cell>
          <cell r="EX68">
            <v>1512204.79</v>
          </cell>
          <cell r="EY68">
            <v>345646.39</v>
          </cell>
          <cell r="EZ68">
            <v>684723.77</v>
          </cell>
          <cell r="FA68">
            <v>1078546.75</v>
          </cell>
          <cell r="FB68">
            <v>1461914.47</v>
          </cell>
          <cell r="FC68">
            <v>1866251.49</v>
          </cell>
          <cell r="FD68">
            <v>2302896.2799999998</v>
          </cell>
          <cell r="FE68">
            <v>2700096.6199999996</v>
          </cell>
          <cell r="FF68">
            <v>3079004.2699999996</v>
          </cell>
          <cell r="FG68">
            <v>3458196.5799999996</v>
          </cell>
          <cell r="FH68">
            <v>3847216.2699999996</v>
          </cell>
          <cell r="FI68">
            <v>4241121.18</v>
          </cell>
          <cell r="FJ68">
            <v>4678746.41</v>
          </cell>
          <cell r="FK68">
            <v>387095.19</v>
          </cell>
          <cell r="FL68">
            <v>805024.27</v>
          </cell>
          <cell r="FM68">
            <v>1215063.42</v>
          </cell>
          <cell r="FN68">
            <v>1605164.26</v>
          </cell>
          <cell r="FO68">
            <v>2096910.07</v>
          </cell>
          <cell r="FP68">
            <v>2491028.37</v>
          </cell>
          <cell r="FQ68">
            <v>2911561.9000000004</v>
          </cell>
          <cell r="FR68">
            <v>3310160.7900000005</v>
          </cell>
          <cell r="FS68">
            <v>3715948.4400000004</v>
          </cell>
          <cell r="FT68">
            <v>4123438.7800000003</v>
          </cell>
          <cell r="FU68">
            <v>4555286.7200000007</v>
          </cell>
          <cell r="FV68">
            <v>4982487.07</v>
          </cell>
          <cell r="FW68">
            <v>417854.65</v>
          </cell>
          <cell r="FX68">
            <v>817191.66</v>
          </cell>
          <cell r="FY68">
            <v>1276335.1499999999</v>
          </cell>
          <cell r="FZ68">
            <v>1749863.45</v>
          </cell>
          <cell r="GA68">
            <v>2297777.7199999997</v>
          </cell>
          <cell r="GB68">
            <v>2752048.8</v>
          </cell>
          <cell r="GC68">
            <v>3200780.2199999997</v>
          </cell>
          <cell r="GD68">
            <v>3655856.1399999997</v>
          </cell>
          <cell r="GE68">
            <v>4133525.92</v>
          </cell>
          <cell r="GF68">
            <v>4623393.3899999997</v>
          </cell>
          <cell r="GG68">
            <v>5111323.2399999993</v>
          </cell>
          <cell r="GH68">
            <v>5649538.8899999997</v>
          </cell>
          <cell r="GI68">
            <v>498874.61</v>
          </cell>
          <cell r="GJ68">
            <v>1011532.35</v>
          </cell>
          <cell r="GK68">
            <v>1555035.01</v>
          </cell>
          <cell r="GL68">
            <v>2097907.27</v>
          </cell>
          <cell r="GM68">
            <v>2679639.48</v>
          </cell>
          <cell r="GN68">
            <v>3279054.7199999997</v>
          </cell>
          <cell r="GO68">
            <v>3849932.0199999996</v>
          </cell>
          <cell r="GP68">
            <v>4409277.7299999995</v>
          </cell>
          <cell r="GQ68">
            <v>4958688.0699999994</v>
          </cell>
          <cell r="GR68">
            <v>5513822.4699999997</v>
          </cell>
          <cell r="GS68">
            <v>6080230.7699999996</v>
          </cell>
          <cell r="GT68">
            <v>6655762.0599999996</v>
          </cell>
          <cell r="GU68">
            <v>618107.28</v>
          </cell>
          <cell r="GV68">
            <v>1198753.55</v>
          </cell>
          <cell r="GW68">
            <v>1859073.15</v>
          </cell>
          <cell r="GX68">
            <v>2571517.9</v>
          </cell>
          <cell r="GY68">
            <v>3222869.6799999997</v>
          </cell>
          <cell r="GZ68">
            <v>3929575.1799999997</v>
          </cell>
          <cell r="HA68">
            <v>4659651.17</v>
          </cell>
          <cell r="HB68">
            <v>5346365.53</v>
          </cell>
          <cell r="HC68">
            <v>6090425.4199999999</v>
          </cell>
          <cell r="HD68">
            <v>7169393.8499999996</v>
          </cell>
          <cell r="HE68">
            <v>8531067.5999999996</v>
          </cell>
          <cell r="HF68">
            <v>10292641.299999999</v>
          </cell>
          <cell r="HG68">
            <v>1868816.4</v>
          </cell>
          <cell r="HH68">
            <v>4084837.4699999997</v>
          </cell>
          <cell r="HI68">
            <v>6774148.7899999991</v>
          </cell>
          <cell r="HJ68">
            <v>8974779.9699999988</v>
          </cell>
          <cell r="HK68">
            <v>11310822.069999998</v>
          </cell>
          <cell r="HL68">
            <v>13886735.819999998</v>
          </cell>
          <cell r="HM68" t="str">
            <v/>
          </cell>
          <cell r="HN68" t="str">
            <v/>
          </cell>
          <cell r="HO68" t="str">
            <v/>
          </cell>
          <cell r="HP68" t="str">
            <v/>
          </cell>
          <cell r="HQ68" t="str">
            <v/>
          </cell>
          <cell r="HR68" t="str">
            <v/>
          </cell>
        </row>
        <row r="69">
          <cell r="A69" t="str">
            <v>PBZ/CO OMF B</v>
          </cell>
          <cell r="B69">
            <v>52863291.549999997</v>
          </cell>
          <cell r="C69">
            <v>91503737.38000001</v>
          </cell>
          <cell r="D69">
            <v>117912811.39000002</v>
          </cell>
          <cell r="E69">
            <v>146255719.22000003</v>
          </cell>
          <cell r="F69">
            <v>173384136.27000004</v>
          </cell>
          <cell r="G69">
            <v>210207500.42000005</v>
          </cell>
          <cell r="H69">
            <v>254985910.74000004</v>
          </cell>
          <cell r="I69">
            <v>286227991.20000005</v>
          </cell>
          <cell r="J69">
            <v>327330248.79000002</v>
          </cell>
          <cell r="K69">
            <v>28528945.539999999</v>
          </cell>
          <cell r="L69">
            <v>63268872.939999998</v>
          </cell>
          <cell r="M69">
            <v>97419138.109999999</v>
          </cell>
          <cell r="N69">
            <v>130344669.69</v>
          </cell>
          <cell r="O69">
            <v>166082087.56999999</v>
          </cell>
          <cell r="P69">
            <v>197207176.78</v>
          </cell>
          <cell r="Q69">
            <v>235474761.98000002</v>
          </cell>
          <cell r="R69">
            <v>275460511.41000003</v>
          </cell>
          <cell r="S69">
            <v>312423419.13</v>
          </cell>
          <cell r="T69">
            <v>348094492.25</v>
          </cell>
          <cell r="U69">
            <v>385134094.63</v>
          </cell>
          <cell r="V69">
            <v>424596253.94999999</v>
          </cell>
          <cell r="W69">
            <v>35894673.93</v>
          </cell>
          <cell r="X69">
            <v>71753570.030000001</v>
          </cell>
          <cell r="Y69">
            <v>107755231.53999999</v>
          </cell>
          <cell r="Z69">
            <v>144136753.97</v>
          </cell>
          <cell r="AA69">
            <v>183157860.43000001</v>
          </cell>
          <cell r="AB69">
            <v>223127871.08000001</v>
          </cell>
          <cell r="AC69">
            <v>265439244.90000001</v>
          </cell>
          <cell r="AD69">
            <v>304520869.84000003</v>
          </cell>
          <cell r="AE69">
            <v>345734647.33000004</v>
          </cell>
          <cell r="AF69">
            <v>385683454.21000004</v>
          </cell>
          <cell r="AG69">
            <v>426200671.66000003</v>
          </cell>
          <cell r="AH69">
            <v>470656858.22000003</v>
          </cell>
          <cell r="AI69">
            <v>39917335.399999999</v>
          </cell>
          <cell r="AJ69">
            <v>72103002.150000006</v>
          </cell>
          <cell r="AK69">
            <v>117287920.59</v>
          </cell>
          <cell r="AL69">
            <v>163780630.31</v>
          </cell>
          <cell r="AM69">
            <v>207549630.13</v>
          </cell>
          <cell r="AN69">
            <v>252917364.51999998</v>
          </cell>
          <cell r="AO69">
            <v>295668219.46999997</v>
          </cell>
          <cell r="AP69">
            <v>343282762.46999997</v>
          </cell>
          <cell r="AQ69">
            <v>388162609.46999997</v>
          </cell>
          <cell r="AR69">
            <v>434214587.71999997</v>
          </cell>
          <cell r="AS69">
            <v>480964362.71999997</v>
          </cell>
          <cell r="AT69">
            <v>531811126.76999998</v>
          </cell>
          <cell r="AU69">
            <v>45660667.390000001</v>
          </cell>
          <cell r="AV69">
            <v>93467652.099999994</v>
          </cell>
          <cell r="AW69">
            <v>141021771.25</v>
          </cell>
          <cell r="AX69">
            <v>187436851.03999999</v>
          </cell>
          <cell r="AY69">
            <v>237084657</v>
          </cell>
          <cell r="AZ69">
            <v>286909263.10000002</v>
          </cell>
          <cell r="BA69">
            <v>338348687.05000001</v>
          </cell>
          <cell r="BB69">
            <v>388726819.33000004</v>
          </cell>
          <cell r="BC69">
            <v>440768466.80000007</v>
          </cell>
          <cell r="BD69">
            <v>491489765.3900001</v>
          </cell>
          <cell r="BE69">
            <v>541648927.19000006</v>
          </cell>
          <cell r="BF69">
            <v>596411645.62</v>
          </cell>
          <cell r="BG69">
            <v>52460926.43</v>
          </cell>
          <cell r="BH69">
            <v>104967652.34</v>
          </cell>
          <cell r="BI69">
            <v>156771864.49000001</v>
          </cell>
          <cell r="BJ69">
            <v>211610799.55000001</v>
          </cell>
          <cell r="BK69">
            <v>269699593.35000002</v>
          </cell>
          <cell r="BL69">
            <v>323590293.47000003</v>
          </cell>
          <cell r="BM69">
            <v>383207175.76000005</v>
          </cell>
          <cell r="BN69">
            <v>442134265.02000004</v>
          </cell>
          <cell r="BO69">
            <v>497012009.87000006</v>
          </cell>
          <cell r="BP69">
            <v>555323095.7700001</v>
          </cell>
          <cell r="BQ69">
            <v>611747931.5200001</v>
          </cell>
          <cell r="BR69">
            <v>673981876.34000015</v>
          </cell>
          <cell r="BS69">
            <v>58812768.799999997</v>
          </cell>
          <cell r="BT69">
            <v>118559889.91999999</v>
          </cell>
          <cell r="BU69">
            <v>177803662.54999998</v>
          </cell>
          <cell r="BV69">
            <v>241262085.13</v>
          </cell>
          <cell r="BW69">
            <v>304312746.47000003</v>
          </cell>
          <cell r="BX69">
            <v>370018165.21000004</v>
          </cell>
          <cell r="BY69">
            <v>440473412.86000001</v>
          </cell>
          <cell r="BZ69">
            <v>505868763.10000002</v>
          </cell>
          <cell r="CA69">
            <v>574175589.01999998</v>
          </cell>
          <cell r="CB69">
            <v>643390024.61000001</v>
          </cell>
          <cell r="CC69">
            <v>708880932.78999996</v>
          </cell>
          <cell r="CD69">
            <v>786759285.51999998</v>
          </cell>
          <cell r="CE69">
            <v>65705548.43</v>
          </cell>
          <cell r="CF69">
            <v>129877628.02000001</v>
          </cell>
          <cell r="CG69">
            <v>198089083.43000001</v>
          </cell>
          <cell r="CH69">
            <v>264847223.50999999</v>
          </cell>
          <cell r="CI69">
            <v>329121057.77999997</v>
          </cell>
          <cell r="CJ69">
            <v>395692349.16999996</v>
          </cell>
          <cell r="CK69">
            <v>466300781.35999995</v>
          </cell>
          <cell r="CL69">
            <v>531433282.63999999</v>
          </cell>
          <cell r="CM69">
            <v>598698820.79999995</v>
          </cell>
          <cell r="CN69">
            <v>668559519.52999997</v>
          </cell>
          <cell r="CO69">
            <v>733505875.52999997</v>
          </cell>
          <cell r="CP69">
            <v>806223131.75999999</v>
          </cell>
          <cell r="CQ69">
            <v>55997704.740000002</v>
          </cell>
          <cell r="CR69">
            <v>121166043.91</v>
          </cell>
          <cell r="CS69">
            <v>190506183.51999998</v>
          </cell>
          <cell r="CT69">
            <v>252795220.99999997</v>
          </cell>
          <cell r="CU69">
            <v>316814109.5</v>
          </cell>
          <cell r="CV69">
            <v>382343088.94</v>
          </cell>
          <cell r="CW69">
            <v>450903959.23000002</v>
          </cell>
          <cell r="CX69">
            <v>519967406.56</v>
          </cell>
          <cell r="CY69">
            <v>588918811.36000001</v>
          </cell>
          <cell r="CZ69">
            <v>656816043.33000004</v>
          </cell>
          <cell r="DA69">
            <v>724877008.33000004</v>
          </cell>
          <cell r="DB69">
            <v>801811050.75</v>
          </cell>
          <cell r="DC69">
            <v>62791120.43</v>
          </cell>
          <cell r="DD69">
            <v>126793602.59999999</v>
          </cell>
          <cell r="DE69">
            <v>195457391.55000001</v>
          </cell>
          <cell r="DF69">
            <v>263091749.62</v>
          </cell>
          <cell r="DG69">
            <v>330934438</v>
          </cell>
          <cell r="DH69">
            <v>398508895.88</v>
          </cell>
          <cell r="DI69">
            <v>471993974.19</v>
          </cell>
          <cell r="DJ69">
            <v>542605808.13</v>
          </cell>
          <cell r="DK69">
            <v>614890384.09000003</v>
          </cell>
          <cell r="DL69">
            <v>683215829.47000003</v>
          </cell>
          <cell r="DM69">
            <v>759365095.05000007</v>
          </cell>
          <cell r="DN69">
            <v>833887572.25000012</v>
          </cell>
          <cell r="DO69">
            <v>63386577.560000002</v>
          </cell>
          <cell r="DP69">
            <v>133318749.48</v>
          </cell>
          <cell r="DQ69">
            <v>204012676.61000001</v>
          </cell>
          <cell r="DR69">
            <v>276160786.67000002</v>
          </cell>
          <cell r="DS69">
            <v>354148949.66000003</v>
          </cell>
          <cell r="DT69">
            <v>424785185.68000001</v>
          </cell>
          <cell r="DU69">
            <v>504983428.67000002</v>
          </cell>
          <cell r="DV69">
            <v>578974897.70000005</v>
          </cell>
          <cell r="DW69">
            <v>650881799.10000002</v>
          </cell>
          <cell r="DX69">
            <v>726553565.81000006</v>
          </cell>
          <cell r="DY69">
            <v>795867691.47000003</v>
          </cell>
          <cell r="DZ69">
            <v>869686729</v>
          </cell>
          <cell r="EA69">
            <v>69329443.359999999</v>
          </cell>
          <cell r="EB69">
            <v>139971665.59999999</v>
          </cell>
          <cell r="EC69">
            <v>210052637.08999997</v>
          </cell>
          <cell r="ED69">
            <v>281493987.88</v>
          </cell>
          <cell r="EE69">
            <v>352476064.52999997</v>
          </cell>
          <cell r="EF69">
            <v>421424976.17999995</v>
          </cell>
          <cell r="EG69">
            <v>501617752.25999993</v>
          </cell>
          <cell r="EH69">
            <v>574279958.11999989</v>
          </cell>
          <cell r="EI69">
            <v>649803862.29999995</v>
          </cell>
          <cell r="EJ69">
            <v>730794379.86999989</v>
          </cell>
          <cell r="EK69">
            <v>805740401.18999982</v>
          </cell>
          <cell r="EL69">
            <v>885787325.96999979</v>
          </cell>
          <cell r="EM69">
            <v>66803964.399999999</v>
          </cell>
          <cell r="EN69">
            <v>141078736.60999998</v>
          </cell>
          <cell r="EO69">
            <v>211616551.76999998</v>
          </cell>
          <cell r="EP69">
            <v>277728082.90999997</v>
          </cell>
          <cell r="EQ69">
            <v>341690520.07999998</v>
          </cell>
          <cell r="ER69">
            <v>410264016.01999998</v>
          </cell>
          <cell r="ES69">
            <v>489365405.02999997</v>
          </cell>
          <cell r="ET69">
            <v>557390217.58999991</v>
          </cell>
          <cell r="EU69">
            <v>625412880.67999995</v>
          </cell>
          <cell r="EV69">
            <v>696480766.38999999</v>
          </cell>
          <cell r="EW69">
            <v>765460628.95000005</v>
          </cell>
          <cell r="EX69">
            <v>842322953.29000008</v>
          </cell>
          <cell r="EY69">
            <v>71320790.140000001</v>
          </cell>
          <cell r="EZ69">
            <v>136688427.07999998</v>
          </cell>
          <cell r="FA69">
            <v>208788981.48999998</v>
          </cell>
          <cell r="FB69">
            <v>281864882.59999996</v>
          </cell>
          <cell r="FC69">
            <v>358161363.97999996</v>
          </cell>
          <cell r="FD69">
            <v>431906629.30999994</v>
          </cell>
          <cell r="FE69">
            <v>507543943.81999993</v>
          </cell>
          <cell r="FF69">
            <v>580651725.68999994</v>
          </cell>
          <cell r="FG69">
            <v>654590200.71999991</v>
          </cell>
          <cell r="FH69">
            <v>728982094.76999986</v>
          </cell>
          <cell r="FI69">
            <v>803516918.40999985</v>
          </cell>
          <cell r="FJ69">
            <v>880849544.68999982</v>
          </cell>
          <cell r="FK69">
            <v>70175729.939999998</v>
          </cell>
          <cell r="FL69">
            <v>151160496.78</v>
          </cell>
          <cell r="FM69">
            <v>223021297.25999999</v>
          </cell>
          <cell r="FN69">
            <v>296327487.31999999</v>
          </cell>
          <cell r="FO69">
            <v>373659859.88999999</v>
          </cell>
          <cell r="FP69">
            <v>448610873.71999997</v>
          </cell>
          <cell r="FQ69">
            <v>526413297.95999998</v>
          </cell>
          <cell r="FR69">
            <v>602010904.72000003</v>
          </cell>
          <cell r="FS69">
            <v>679234671.30000007</v>
          </cell>
          <cell r="FT69">
            <v>756824026.70000005</v>
          </cell>
          <cell r="FU69">
            <v>833650124.43000007</v>
          </cell>
          <cell r="FV69">
            <v>913420213.87000012</v>
          </cell>
          <cell r="FW69">
            <v>76324544.049999997</v>
          </cell>
          <cell r="FX69">
            <v>151526133.03</v>
          </cell>
          <cell r="FY69">
            <v>229680532.97</v>
          </cell>
          <cell r="FZ69">
            <v>308991489.5</v>
          </cell>
          <cell r="GA69">
            <v>391226260.82999998</v>
          </cell>
          <cell r="GB69">
            <v>474031412.69</v>
          </cell>
          <cell r="GC69">
            <v>557361550.25999999</v>
          </cell>
          <cell r="GD69">
            <v>640612328.50999999</v>
          </cell>
          <cell r="GE69">
            <v>725086810.37</v>
          </cell>
          <cell r="GF69">
            <v>809322075.25</v>
          </cell>
          <cell r="GG69">
            <v>892431390.27999997</v>
          </cell>
          <cell r="GH69">
            <v>978369159.25</v>
          </cell>
          <cell r="GI69">
            <v>83016665.579999998</v>
          </cell>
          <cell r="GJ69">
            <v>166851857.56</v>
          </cell>
          <cell r="GK69">
            <v>254309881.85000002</v>
          </cell>
          <cell r="GL69">
            <v>340285229.74000001</v>
          </cell>
          <cell r="GM69">
            <v>427849080.55000001</v>
          </cell>
          <cell r="GN69">
            <v>520233010.49000001</v>
          </cell>
          <cell r="GO69">
            <v>612767865.97000003</v>
          </cell>
          <cell r="GP69">
            <v>704478696.1500001</v>
          </cell>
          <cell r="GQ69">
            <v>802094987.84000015</v>
          </cell>
          <cell r="GR69">
            <v>895110011.45000017</v>
          </cell>
          <cell r="GS69">
            <v>987611814.8900001</v>
          </cell>
          <cell r="GT69">
            <v>1079689121.21</v>
          </cell>
          <cell r="GU69">
            <v>91039390.019999996</v>
          </cell>
          <cell r="GV69">
            <v>182276856.44</v>
          </cell>
          <cell r="GW69">
            <v>278343888.69999999</v>
          </cell>
          <cell r="GX69">
            <v>372942921.75</v>
          </cell>
          <cell r="GY69">
            <v>471054452.49000001</v>
          </cell>
          <cell r="GZ69">
            <v>570664295.47000003</v>
          </cell>
          <cell r="HA69">
            <v>673228516.94000006</v>
          </cell>
          <cell r="HB69">
            <v>773951293.55000007</v>
          </cell>
          <cell r="HC69">
            <v>874698797.60000002</v>
          </cell>
          <cell r="HD69">
            <v>977006723.57000005</v>
          </cell>
          <cell r="HE69">
            <v>1077078755</v>
          </cell>
          <cell r="HF69">
            <v>1180717017.0799999</v>
          </cell>
          <cell r="HG69">
            <v>98610660.260000005</v>
          </cell>
          <cell r="HH69">
            <v>197827862.87</v>
          </cell>
          <cell r="HI69">
            <v>297290840.44</v>
          </cell>
          <cell r="HJ69">
            <v>374468611.38999999</v>
          </cell>
          <cell r="HK69">
            <v>450981166.70999998</v>
          </cell>
          <cell r="HL69">
            <v>535717971.34999996</v>
          </cell>
          <cell r="HM69" t="str">
            <v/>
          </cell>
          <cell r="HN69" t="str">
            <v/>
          </cell>
          <cell r="HO69" t="str">
            <v/>
          </cell>
          <cell r="HP69" t="str">
            <v/>
          </cell>
          <cell r="HQ69" t="str">
            <v/>
          </cell>
          <cell r="HR69" t="str">
            <v/>
          </cell>
        </row>
        <row r="70">
          <cell r="A70" t="str">
            <v>PBZ/CO OMF C</v>
          </cell>
          <cell r="DC70" t="str">
            <v/>
          </cell>
          <cell r="DD70" t="str">
            <v/>
          </cell>
          <cell r="ET70">
            <v>72378.009999999995</v>
          </cell>
          <cell r="EU70">
            <v>1141992.23</v>
          </cell>
          <cell r="EV70">
            <v>2339763.04</v>
          </cell>
          <cell r="EW70">
            <v>3535316.2199999997</v>
          </cell>
          <cell r="EX70">
            <v>4840666.57</v>
          </cell>
          <cell r="EY70">
            <v>1265262.52</v>
          </cell>
          <cell r="EZ70">
            <v>2437638.4</v>
          </cell>
          <cell r="FA70">
            <v>3794515.08</v>
          </cell>
          <cell r="FB70">
            <v>5120098.82</v>
          </cell>
          <cell r="FC70">
            <v>6428885.0300000003</v>
          </cell>
          <cell r="FD70">
            <v>7750593.0099999998</v>
          </cell>
          <cell r="FE70">
            <v>9130692.2300000004</v>
          </cell>
          <cell r="FF70">
            <v>10499696.950000001</v>
          </cell>
          <cell r="FG70">
            <v>11933405.870000001</v>
          </cell>
          <cell r="FH70">
            <v>13455687.740000002</v>
          </cell>
          <cell r="FI70">
            <v>14899688.440000001</v>
          </cell>
          <cell r="FJ70">
            <v>16615052.890000001</v>
          </cell>
          <cell r="FK70">
            <v>1653776.95</v>
          </cell>
          <cell r="FL70">
            <v>3186580.08</v>
          </cell>
          <cell r="FM70">
            <v>4721710.4000000004</v>
          </cell>
          <cell r="FN70">
            <v>6337164.6100000003</v>
          </cell>
          <cell r="FO70">
            <v>8017941.2100000009</v>
          </cell>
          <cell r="FP70">
            <v>9607155.4100000001</v>
          </cell>
          <cell r="FQ70">
            <v>11244576.5</v>
          </cell>
          <cell r="FR70">
            <v>12863592.08</v>
          </cell>
          <cell r="FS70">
            <v>14624825.039999999</v>
          </cell>
          <cell r="FT70">
            <v>16385476.85</v>
          </cell>
          <cell r="FU70">
            <v>18162782.25</v>
          </cell>
          <cell r="FV70">
            <v>20062387.050000001</v>
          </cell>
          <cell r="FW70">
            <v>1907581.52</v>
          </cell>
          <cell r="FX70">
            <v>3709658.19</v>
          </cell>
          <cell r="FY70">
            <v>5639725.3100000005</v>
          </cell>
          <cell r="FZ70">
            <v>7598962.8300000001</v>
          </cell>
          <cell r="GA70">
            <v>9615502.4499999993</v>
          </cell>
          <cell r="GB70">
            <v>11674193.75</v>
          </cell>
          <cell r="GC70">
            <v>13690720.27</v>
          </cell>
          <cell r="GD70">
            <v>15750304.02</v>
          </cell>
          <cell r="GE70">
            <v>17933932.16</v>
          </cell>
          <cell r="GF70">
            <v>20081343.120000001</v>
          </cell>
          <cell r="GG70">
            <v>22249195.07</v>
          </cell>
          <cell r="GH70">
            <v>24648550.079999998</v>
          </cell>
          <cell r="GI70">
            <v>2488247.52</v>
          </cell>
          <cell r="GJ70">
            <v>4901096.58</v>
          </cell>
          <cell r="GK70">
            <v>7184402.2200000007</v>
          </cell>
          <cell r="GL70">
            <v>9560120.8600000013</v>
          </cell>
          <cell r="GM70">
            <v>11980596.300000001</v>
          </cell>
          <cell r="GN70">
            <v>14714444.380000001</v>
          </cell>
          <cell r="GO70">
            <v>17188856.219999999</v>
          </cell>
          <cell r="GP70">
            <v>19660368.149999999</v>
          </cell>
          <cell r="GQ70">
            <v>22244866.759999998</v>
          </cell>
          <cell r="GR70">
            <v>24784866.719999999</v>
          </cell>
          <cell r="GS70">
            <v>27456113.299999997</v>
          </cell>
          <cell r="GT70">
            <v>30277714.829999998</v>
          </cell>
          <cell r="GU70">
            <v>2872015.75</v>
          </cell>
          <cell r="GV70">
            <v>5774912.4700000007</v>
          </cell>
          <cell r="GW70">
            <v>8522469.2699999996</v>
          </cell>
          <cell r="GX70">
            <v>11245211.18</v>
          </cell>
          <cell r="GY70">
            <v>14159199.309999999</v>
          </cell>
          <cell r="GZ70">
            <v>17325909</v>
          </cell>
          <cell r="HA70">
            <v>20208637.109999999</v>
          </cell>
          <cell r="HB70">
            <v>23028883.329999998</v>
          </cell>
          <cell r="HC70">
            <v>25924420.449999999</v>
          </cell>
          <cell r="HD70">
            <v>29559910.559999999</v>
          </cell>
          <cell r="HE70">
            <v>32539182.349999998</v>
          </cell>
          <cell r="HF70">
            <v>35649122.530000001</v>
          </cell>
          <cell r="HG70">
            <v>3226409.05</v>
          </cell>
          <cell r="HH70">
            <v>6505962.0899999999</v>
          </cell>
          <cell r="HI70">
            <v>9748361.9600000009</v>
          </cell>
          <cell r="HJ70">
            <v>12610586.91</v>
          </cell>
          <cell r="HK70">
            <v>15573167.699999999</v>
          </cell>
          <cell r="HL70">
            <v>18836031.59</v>
          </cell>
          <cell r="HM70" t="str">
            <v/>
          </cell>
          <cell r="HN70" t="str">
            <v/>
          </cell>
          <cell r="HO70" t="str">
            <v/>
          </cell>
          <cell r="HP70" t="str">
            <v/>
          </cell>
          <cell r="HQ70" t="str">
            <v/>
          </cell>
          <cell r="HR70" t="str">
            <v/>
          </cell>
        </row>
        <row r="71">
          <cell r="A71" t="str">
            <v>Raiffeisen OMF A</v>
          </cell>
          <cell r="DC71" t="str">
            <v/>
          </cell>
          <cell r="DD71" t="str">
            <v/>
          </cell>
          <cell r="ET71">
            <v>45549.24</v>
          </cell>
          <cell r="EU71">
            <v>658660.28</v>
          </cell>
          <cell r="EV71">
            <v>1302846.97</v>
          </cell>
          <cell r="EW71">
            <v>1927778.83</v>
          </cell>
          <cell r="EX71">
            <v>2619069.31</v>
          </cell>
          <cell r="EY71">
            <v>651601.26</v>
          </cell>
          <cell r="EZ71">
            <v>1282334.23</v>
          </cell>
          <cell r="FA71">
            <v>2013516.63</v>
          </cell>
          <cell r="FB71">
            <v>2690579.52</v>
          </cell>
          <cell r="FC71">
            <v>3383933.9</v>
          </cell>
          <cell r="FD71">
            <v>4052580.8</v>
          </cell>
          <cell r="FE71">
            <v>4748475.2699999996</v>
          </cell>
          <cell r="FF71">
            <v>5422443.9299999997</v>
          </cell>
          <cell r="FG71">
            <v>6107801.4299999997</v>
          </cell>
          <cell r="FH71">
            <v>6788677.4499999993</v>
          </cell>
          <cell r="FI71">
            <v>7456092.3999999994</v>
          </cell>
          <cell r="FJ71">
            <v>8163670.5799999991</v>
          </cell>
          <cell r="FK71">
            <v>658473.91</v>
          </cell>
          <cell r="FL71">
            <v>1401389.31</v>
          </cell>
          <cell r="FM71">
            <v>2117942.2800000003</v>
          </cell>
          <cell r="FN71">
            <v>2843940.0600000005</v>
          </cell>
          <cell r="FO71">
            <v>3608270.4500000007</v>
          </cell>
          <cell r="FP71">
            <v>4294293.03</v>
          </cell>
          <cell r="FQ71">
            <v>4996164.45</v>
          </cell>
          <cell r="FR71">
            <v>5691377.4800000004</v>
          </cell>
          <cell r="FS71">
            <v>6414627.5800000001</v>
          </cell>
          <cell r="FT71">
            <v>7121754.9299999997</v>
          </cell>
          <cell r="FU71">
            <v>7827954.7199999997</v>
          </cell>
          <cell r="FV71">
            <v>8568653.0800000001</v>
          </cell>
          <cell r="FW71">
            <v>705752.3</v>
          </cell>
          <cell r="FX71">
            <v>1410577.23</v>
          </cell>
          <cell r="FY71">
            <v>2175980.73</v>
          </cell>
          <cell r="FZ71">
            <v>2967371.63</v>
          </cell>
          <cell r="GA71">
            <v>3777666.23</v>
          </cell>
          <cell r="GB71">
            <v>4571746.7300000004</v>
          </cell>
          <cell r="GC71">
            <v>5363244.3500000006</v>
          </cell>
          <cell r="GD71">
            <v>6136527.3100000005</v>
          </cell>
          <cell r="GE71">
            <v>6904791.870000001</v>
          </cell>
          <cell r="GF71">
            <v>7696661.9300000016</v>
          </cell>
          <cell r="GG71">
            <v>8526752.660000002</v>
          </cell>
          <cell r="GH71">
            <v>9378159.5200000014</v>
          </cell>
          <cell r="GI71">
            <v>903375.97</v>
          </cell>
          <cell r="GJ71">
            <v>1773426.8199999998</v>
          </cell>
          <cell r="GK71">
            <v>2675085.0499999998</v>
          </cell>
          <cell r="GL71">
            <v>3632290.17</v>
          </cell>
          <cell r="GM71">
            <v>4532479.8</v>
          </cell>
          <cell r="GN71">
            <v>5495519.4299999997</v>
          </cell>
          <cell r="GO71">
            <v>6479424.9900000002</v>
          </cell>
          <cell r="GP71">
            <v>7470710.7300000004</v>
          </cell>
          <cell r="GQ71">
            <v>8427147.370000001</v>
          </cell>
          <cell r="GR71">
            <v>9365545.8500000015</v>
          </cell>
          <cell r="GS71">
            <v>10333947.730000002</v>
          </cell>
          <cell r="GT71">
            <v>11323069.260000002</v>
          </cell>
          <cell r="GU71">
            <v>1022766.86</v>
          </cell>
          <cell r="GV71">
            <v>2037290.33</v>
          </cell>
          <cell r="GW71">
            <v>3226817.09</v>
          </cell>
          <cell r="GX71">
            <v>4316409.1099999994</v>
          </cell>
          <cell r="GY71">
            <v>5400056.9099999992</v>
          </cell>
          <cell r="GZ71">
            <v>6606799.9499999993</v>
          </cell>
          <cell r="HA71">
            <v>7756123.4899999993</v>
          </cell>
          <cell r="HB71">
            <v>8844959</v>
          </cell>
          <cell r="HC71">
            <v>9970632.2899999991</v>
          </cell>
          <cell r="HD71">
            <v>11407554.02</v>
          </cell>
          <cell r="HE71">
            <v>13140554.399999999</v>
          </cell>
          <cell r="HF71">
            <v>15264369.899999999</v>
          </cell>
          <cell r="HG71">
            <v>2140788.7999999998</v>
          </cell>
          <cell r="HH71">
            <v>4411937.4000000004</v>
          </cell>
          <cell r="HI71">
            <v>6899518.5899999999</v>
          </cell>
          <cell r="HJ71">
            <v>8935806.0999999996</v>
          </cell>
          <cell r="HK71">
            <v>11004477.799999999</v>
          </cell>
          <cell r="HL71">
            <v>13210720.539999999</v>
          </cell>
          <cell r="HM71" t="str">
            <v/>
          </cell>
          <cell r="HN71" t="str">
            <v/>
          </cell>
          <cell r="HO71" t="str">
            <v/>
          </cell>
          <cell r="HP71" t="str">
            <v/>
          </cell>
          <cell r="HQ71" t="str">
            <v/>
          </cell>
          <cell r="HR71" t="str">
            <v/>
          </cell>
        </row>
        <row r="72">
          <cell r="A72" t="str">
            <v>Raiffeisen OMF B</v>
          </cell>
          <cell r="B72">
            <v>94877100.280000001</v>
          </cell>
          <cell r="C72">
            <v>160145598.80000001</v>
          </cell>
          <cell r="D72">
            <v>205876959.18000001</v>
          </cell>
          <cell r="E72">
            <v>255286444.03</v>
          </cell>
          <cell r="F72">
            <v>303456592.72000003</v>
          </cell>
          <cell r="G72">
            <v>373372138.08000004</v>
          </cell>
          <cell r="H72">
            <v>450726364.45000005</v>
          </cell>
          <cell r="I72">
            <v>506558976.24000007</v>
          </cell>
          <cell r="J72">
            <v>578648339.41000009</v>
          </cell>
          <cell r="K72">
            <v>53602906.729999997</v>
          </cell>
          <cell r="L72">
            <v>109972320.34</v>
          </cell>
          <cell r="M72">
            <v>170201939.34999999</v>
          </cell>
          <cell r="N72">
            <v>228071760.53</v>
          </cell>
          <cell r="O72">
            <v>291857806.95999998</v>
          </cell>
          <cell r="P72">
            <v>350302182.50999999</v>
          </cell>
          <cell r="Q72">
            <v>418871662.08999997</v>
          </cell>
          <cell r="R72">
            <v>486587130.69999999</v>
          </cell>
          <cell r="S72">
            <v>552229572.43999994</v>
          </cell>
          <cell r="T72">
            <v>616276980.01999998</v>
          </cell>
          <cell r="U72">
            <v>682777490.35000002</v>
          </cell>
          <cell r="V72">
            <v>753881753.21000004</v>
          </cell>
          <cell r="W72">
            <v>63384262.460000001</v>
          </cell>
          <cell r="X72">
            <v>127651992.53999999</v>
          </cell>
          <cell r="Y72">
            <v>192709214.72999999</v>
          </cell>
          <cell r="Z72">
            <v>257410332.66999999</v>
          </cell>
          <cell r="AA72">
            <v>327027458.64999998</v>
          </cell>
          <cell r="AB72">
            <v>399116487.07999998</v>
          </cell>
          <cell r="AC72">
            <v>475462437.19</v>
          </cell>
          <cell r="AD72">
            <v>545948856.13</v>
          </cell>
          <cell r="AE72">
            <v>620339199.65999997</v>
          </cell>
          <cell r="AF72">
            <v>692435009.36000001</v>
          </cell>
          <cell r="AG72">
            <v>766079941.62</v>
          </cell>
          <cell r="AH72">
            <v>845826896.24000001</v>
          </cell>
          <cell r="AI72">
            <v>72900068.069999993</v>
          </cell>
          <cell r="AJ72">
            <v>135637658.24000001</v>
          </cell>
          <cell r="AK72">
            <v>215342591.89000002</v>
          </cell>
          <cell r="AL72">
            <v>297539705.30000001</v>
          </cell>
          <cell r="AM72">
            <v>376412362.62</v>
          </cell>
          <cell r="AN72">
            <v>459028116.18000001</v>
          </cell>
          <cell r="AO72">
            <v>539109096.84000003</v>
          </cell>
          <cell r="AP72">
            <v>622084982.84000003</v>
          </cell>
          <cell r="AQ72">
            <v>703128910.84000003</v>
          </cell>
          <cell r="AR72">
            <v>786632892.66000009</v>
          </cell>
          <cell r="AS72">
            <v>871066272.66000009</v>
          </cell>
          <cell r="AT72">
            <v>964515131.17000008</v>
          </cell>
          <cell r="AU72">
            <v>82524633.930000007</v>
          </cell>
          <cell r="AV72">
            <v>166975823.29000002</v>
          </cell>
          <cell r="AW72">
            <v>253853503.52000004</v>
          </cell>
          <cell r="AX72">
            <v>338211235.96000004</v>
          </cell>
          <cell r="AY72">
            <v>427005070.33000004</v>
          </cell>
          <cell r="AZ72">
            <v>517844931.75000006</v>
          </cell>
          <cell r="BA72">
            <v>611239410.85000002</v>
          </cell>
          <cell r="BB72">
            <v>703787715.76999998</v>
          </cell>
          <cell r="BC72">
            <v>799680119.90999997</v>
          </cell>
          <cell r="BD72">
            <v>892738125.95999992</v>
          </cell>
          <cell r="BE72">
            <v>986097817.04999995</v>
          </cell>
          <cell r="BF72">
            <v>1088815810.73</v>
          </cell>
          <cell r="BG72">
            <v>97258278.349999994</v>
          </cell>
          <cell r="BH72">
            <v>194716579.91</v>
          </cell>
          <cell r="BI72">
            <v>292851870.94999999</v>
          </cell>
          <cell r="BJ72">
            <v>396619197.94999999</v>
          </cell>
          <cell r="BK72">
            <v>503703124.00999999</v>
          </cell>
          <cell r="BL72">
            <v>603472307.60000002</v>
          </cell>
          <cell r="BM72">
            <v>713778369.77999997</v>
          </cell>
          <cell r="BN72">
            <v>821641075.8499999</v>
          </cell>
          <cell r="BO72">
            <v>922710804.23999989</v>
          </cell>
          <cell r="BP72">
            <v>1032001459.2899998</v>
          </cell>
          <cell r="BQ72">
            <v>1136809989.2099998</v>
          </cell>
          <cell r="BR72">
            <v>1250914671.0699997</v>
          </cell>
          <cell r="BS72">
            <v>108403426.59</v>
          </cell>
          <cell r="BT72">
            <v>216713994.15000001</v>
          </cell>
          <cell r="BU72">
            <v>323977796.38</v>
          </cell>
          <cell r="BV72">
            <v>437719619.37</v>
          </cell>
          <cell r="BW72">
            <v>547674966.38</v>
          </cell>
          <cell r="BX72">
            <v>661222706.81999993</v>
          </cell>
          <cell r="BY72">
            <v>783365240.19999993</v>
          </cell>
          <cell r="BZ72">
            <v>895143174.81999993</v>
          </cell>
          <cell r="CA72">
            <v>1012814563.5699999</v>
          </cell>
          <cell r="CB72">
            <v>1132081813.26</v>
          </cell>
          <cell r="CC72">
            <v>1244830639.4300001</v>
          </cell>
          <cell r="CD72">
            <v>1378218754.4200001</v>
          </cell>
          <cell r="CE72">
            <v>112292334.36</v>
          </cell>
          <cell r="CF72">
            <v>222801904.67000002</v>
          </cell>
          <cell r="CG72">
            <v>341683673.5</v>
          </cell>
          <cell r="CH72">
            <v>456489000.89999998</v>
          </cell>
          <cell r="CI72">
            <v>568258973.75999999</v>
          </cell>
          <cell r="CJ72">
            <v>683286510.39999998</v>
          </cell>
          <cell r="CK72">
            <v>804136643.80999994</v>
          </cell>
          <cell r="CL72">
            <v>915341500.63999999</v>
          </cell>
          <cell r="CM72">
            <v>1031511212.67</v>
          </cell>
          <cell r="CN72">
            <v>1150636465.9300001</v>
          </cell>
          <cell r="CO72">
            <v>1262565795.25</v>
          </cell>
          <cell r="CP72">
            <v>1387228221.48</v>
          </cell>
          <cell r="CQ72">
            <v>94254026.030000001</v>
          </cell>
          <cell r="CR72">
            <v>205243694.34999999</v>
          </cell>
          <cell r="CS72">
            <v>327266152.33999997</v>
          </cell>
          <cell r="CT72">
            <v>436285858.40999997</v>
          </cell>
          <cell r="CU72">
            <v>546272830.5</v>
          </cell>
          <cell r="CV72">
            <v>658381636.28999996</v>
          </cell>
          <cell r="CW72">
            <v>775202290.55999994</v>
          </cell>
          <cell r="CX72">
            <v>892359302.3599999</v>
          </cell>
          <cell r="CY72">
            <v>1012004775.8699999</v>
          </cell>
          <cell r="CZ72">
            <v>1128127916.8099999</v>
          </cell>
          <cell r="DA72">
            <v>1245107720.6599998</v>
          </cell>
          <cell r="DB72">
            <v>1377462087.3099999</v>
          </cell>
          <cell r="DC72">
            <v>106966192.45</v>
          </cell>
          <cell r="DD72">
            <v>216261860.48000002</v>
          </cell>
          <cell r="DE72">
            <v>336177397.10000002</v>
          </cell>
          <cell r="DF72">
            <v>452831254.24000001</v>
          </cell>
          <cell r="DG72">
            <v>569899234.62</v>
          </cell>
          <cell r="DH72">
            <v>685418275.27999997</v>
          </cell>
          <cell r="DI72">
            <v>811574651.73000002</v>
          </cell>
          <cell r="DJ72">
            <v>932853556.43000007</v>
          </cell>
          <cell r="DK72">
            <v>1055824509.7700001</v>
          </cell>
          <cell r="DL72">
            <v>1172058338.25</v>
          </cell>
          <cell r="DM72">
            <v>1302843186.4400001</v>
          </cell>
          <cell r="DN72">
            <v>1429589595.4000001</v>
          </cell>
          <cell r="DO72">
            <v>110900502.38</v>
          </cell>
          <cell r="DP72">
            <v>227136952.01999998</v>
          </cell>
          <cell r="DQ72">
            <v>350042892.78999996</v>
          </cell>
          <cell r="DR72">
            <v>472761922.91999996</v>
          </cell>
          <cell r="DS72">
            <v>607142649.14999998</v>
          </cell>
          <cell r="DT72">
            <v>727148360.74000001</v>
          </cell>
          <cell r="DU72">
            <v>865230817.82000005</v>
          </cell>
          <cell r="DV72">
            <v>991081168.31000006</v>
          </cell>
          <cell r="DW72">
            <v>1113107155.79</v>
          </cell>
          <cell r="DX72">
            <v>1243670700.96</v>
          </cell>
          <cell r="DY72">
            <v>1362503922.6100001</v>
          </cell>
          <cell r="DZ72">
            <v>1487689761.2</v>
          </cell>
          <cell r="EA72">
            <v>120026536.64</v>
          </cell>
          <cell r="EB72">
            <v>239684358.81</v>
          </cell>
          <cell r="EC72">
            <v>361624833.39999998</v>
          </cell>
          <cell r="ED72">
            <v>485465596.90999997</v>
          </cell>
          <cell r="EE72">
            <v>607918155.07999992</v>
          </cell>
          <cell r="EF72">
            <v>727460969.92999995</v>
          </cell>
          <cell r="EG72">
            <v>862657611.64999998</v>
          </cell>
          <cell r="EH72">
            <v>986266272.13999999</v>
          </cell>
          <cell r="EI72">
            <v>1112684077.8</v>
          </cell>
          <cell r="EJ72">
            <v>1252722549.5699999</v>
          </cell>
          <cell r="EK72">
            <v>1380843427.6699998</v>
          </cell>
          <cell r="EL72">
            <v>1519124365.1799998</v>
          </cell>
          <cell r="EM72">
            <v>117325126.84</v>
          </cell>
          <cell r="EN72">
            <v>241332224.38</v>
          </cell>
          <cell r="EO72">
            <v>363649759.74000001</v>
          </cell>
          <cell r="EP72">
            <v>480710047.42000002</v>
          </cell>
          <cell r="EQ72">
            <v>593822354.11000001</v>
          </cell>
          <cell r="ER72">
            <v>712997069.42000008</v>
          </cell>
          <cell r="ES72">
            <v>851734865.79000008</v>
          </cell>
          <cell r="ET72">
            <v>970114172.17000008</v>
          </cell>
          <cell r="EU72">
            <v>1088670541.8700001</v>
          </cell>
          <cell r="EV72">
            <v>1211744158.9300001</v>
          </cell>
          <cell r="EW72">
            <v>1330717765.78</v>
          </cell>
          <cell r="EX72">
            <v>1464441401.45</v>
          </cell>
          <cell r="EY72">
            <v>123586711.38</v>
          </cell>
          <cell r="EZ72">
            <v>236138925.03999999</v>
          </cell>
          <cell r="FA72">
            <v>362423203.48000002</v>
          </cell>
          <cell r="FB72">
            <v>490934650.17000002</v>
          </cell>
          <cell r="FC72">
            <v>621880434.06000006</v>
          </cell>
          <cell r="FD72">
            <v>748156441.51000011</v>
          </cell>
          <cell r="FE72">
            <v>878529570.13000011</v>
          </cell>
          <cell r="FF72">
            <v>1003903382.7800001</v>
          </cell>
          <cell r="FG72">
            <v>1130927672.4100001</v>
          </cell>
          <cell r="FH72">
            <v>1258645887.7800002</v>
          </cell>
          <cell r="FI72">
            <v>1386690704.4700003</v>
          </cell>
          <cell r="FJ72">
            <v>1518211958.1400003</v>
          </cell>
          <cell r="FK72">
            <v>120007683.94</v>
          </cell>
          <cell r="FL72">
            <v>259786163.06999999</v>
          </cell>
          <cell r="FM72">
            <v>385114558.77999997</v>
          </cell>
          <cell r="FN72">
            <v>513062662.88</v>
          </cell>
          <cell r="FO72">
            <v>643010048.99000001</v>
          </cell>
          <cell r="FP72">
            <v>770483433.69000006</v>
          </cell>
          <cell r="FQ72">
            <v>902834101.1500001</v>
          </cell>
          <cell r="FR72">
            <v>1031395094.3800001</v>
          </cell>
          <cell r="FS72">
            <v>1162945491.9300001</v>
          </cell>
          <cell r="FT72">
            <v>1293980068.4000001</v>
          </cell>
          <cell r="FU72">
            <v>1424813090.6400001</v>
          </cell>
          <cell r="FV72">
            <v>1560992432.71</v>
          </cell>
          <cell r="FW72">
            <v>127509021.13</v>
          </cell>
          <cell r="FX72">
            <v>254627560.81</v>
          </cell>
          <cell r="FY72">
            <v>389018084.42000002</v>
          </cell>
          <cell r="FZ72">
            <v>524300700.48000002</v>
          </cell>
          <cell r="GA72">
            <v>661586836.63</v>
          </cell>
          <cell r="GB72">
            <v>800168539.11000001</v>
          </cell>
          <cell r="GC72">
            <v>939673646.57000005</v>
          </cell>
          <cell r="GD72">
            <v>1078965529.0900002</v>
          </cell>
          <cell r="GE72">
            <v>1218592463.6900001</v>
          </cell>
          <cell r="GF72">
            <v>1359056389.46</v>
          </cell>
          <cell r="GG72">
            <v>1497483076.0599999</v>
          </cell>
          <cell r="GH72">
            <v>1640046575.5899999</v>
          </cell>
          <cell r="GI72">
            <v>137767419.59999999</v>
          </cell>
          <cell r="GJ72">
            <v>277330369.47000003</v>
          </cell>
          <cell r="GK72">
            <v>423690183.18000007</v>
          </cell>
          <cell r="GL72">
            <v>567260540.36000013</v>
          </cell>
          <cell r="GM72">
            <v>711442790.25000012</v>
          </cell>
          <cell r="GN72">
            <v>861167397.97000015</v>
          </cell>
          <cell r="GO72">
            <v>1013687283.3700001</v>
          </cell>
          <cell r="GP72">
            <v>1164019296.6300001</v>
          </cell>
          <cell r="GQ72">
            <v>1320852653.7400002</v>
          </cell>
          <cell r="GR72">
            <v>1473033231.3500004</v>
          </cell>
          <cell r="GS72">
            <v>1624231559.0500004</v>
          </cell>
          <cell r="GT72">
            <v>1774523643.8500004</v>
          </cell>
          <cell r="GU72">
            <v>148084761</v>
          </cell>
          <cell r="GV72">
            <v>297049168.94999999</v>
          </cell>
          <cell r="GW72">
            <v>454722947.25999999</v>
          </cell>
          <cell r="GX72">
            <v>609853583.57999992</v>
          </cell>
          <cell r="GY72">
            <v>768055246.12999988</v>
          </cell>
          <cell r="GZ72">
            <v>926862461.88999987</v>
          </cell>
          <cell r="HA72">
            <v>1092078221.8799999</v>
          </cell>
          <cell r="HB72">
            <v>1253569471.8999999</v>
          </cell>
          <cell r="HC72">
            <v>1414683735.7799997</v>
          </cell>
          <cell r="HD72">
            <v>1578808172.1799998</v>
          </cell>
          <cell r="HE72">
            <v>1740066739.0899999</v>
          </cell>
          <cell r="HF72">
            <v>1908073119.1199999</v>
          </cell>
          <cell r="HG72">
            <v>158777592.19999999</v>
          </cell>
          <cell r="HH72">
            <v>318344961.26999998</v>
          </cell>
          <cell r="HI72">
            <v>479381780.57999998</v>
          </cell>
          <cell r="HJ72">
            <v>603300349.35000002</v>
          </cell>
          <cell r="HK72">
            <v>725230415.23000002</v>
          </cell>
          <cell r="HL72">
            <v>859463138.74000001</v>
          </cell>
          <cell r="HM72" t="str">
            <v/>
          </cell>
          <cell r="HN72" t="str">
            <v/>
          </cell>
          <cell r="HO72" t="str">
            <v/>
          </cell>
          <cell r="HP72" t="str">
            <v/>
          </cell>
          <cell r="HQ72" t="str">
            <v/>
          </cell>
          <cell r="HR72" t="str">
            <v/>
          </cell>
        </row>
        <row r="73">
          <cell r="A73" t="str">
            <v>Raiffeisen OMF C</v>
          </cell>
          <cell r="DC73" t="str">
            <v/>
          </cell>
          <cell r="DD73" t="str">
            <v/>
          </cell>
          <cell r="ET73">
            <v>152733.9</v>
          </cell>
          <cell r="EU73">
            <v>2521570.2599999998</v>
          </cell>
          <cell r="EV73">
            <v>5017135.2899999991</v>
          </cell>
          <cell r="EW73">
            <v>7507871.1999999993</v>
          </cell>
          <cell r="EX73">
            <v>10335368.34</v>
          </cell>
          <cell r="EY73">
            <v>2644577.67</v>
          </cell>
          <cell r="EZ73">
            <v>5267769.22</v>
          </cell>
          <cell r="FA73">
            <v>8060488.7799999993</v>
          </cell>
          <cell r="FB73">
            <v>10907015.34</v>
          </cell>
          <cell r="FC73">
            <v>13762669.189999999</v>
          </cell>
          <cell r="FD73">
            <v>16625844.149999999</v>
          </cell>
          <cell r="FE73">
            <v>19694896.239999998</v>
          </cell>
          <cell r="FF73">
            <v>22666394.169999998</v>
          </cell>
          <cell r="FG73">
            <v>25758334.439999998</v>
          </cell>
          <cell r="FH73">
            <v>29085983.389999997</v>
          </cell>
          <cell r="FI73">
            <v>32361144.289999995</v>
          </cell>
          <cell r="FJ73">
            <v>35952517.669999994</v>
          </cell>
          <cell r="FK73">
            <v>3685740.71</v>
          </cell>
          <cell r="FL73">
            <v>7142799.3100000005</v>
          </cell>
          <cell r="FM73">
            <v>10498002.940000001</v>
          </cell>
          <cell r="FN73">
            <v>13999428.460000001</v>
          </cell>
          <cell r="FO73">
            <v>17466100.469999999</v>
          </cell>
          <cell r="FP73">
            <v>20997071.799999997</v>
          </cell>
          <cell r="FQ73">
            <v>24628303.729999997</v>
          </cell>
          <cell r="FR73">
            <v>28264398.569999997</v>
          </cell>
          <cell r="FS73">
            <v>31943956.169999998</v>
          </cell>
          <cell r="FT73">
            <v>35767234.530000001</v>
          </cell>
          <cell r="FU73">
            <v>39601239.689999998</v>
          </cell>
          <cell r="FV73">
            <v>43868023.119999997</v>
          </cell>
          <cell r="FW73">
            <v>4189856.48</v>
          </cell>
          <cell r="FX73">
            <v>8097842.5600000005</v>
          </cell>
          <cell r="FY73">
            <v>12248195.550000001</v>
          </cell>
          <cell r="FZ73">
            <v>16466150.540000001</v>
          </cell>
          <cell r="GA73">
            <v>20737953.43</v>
          </cell>
          <cell r="GB73">
            <v>25071713.120000001</v>
          </cell>
          <cell r="GC73">
            <v>29480222.719999999</v>
          </cell>
          <cell r="GD73">
            <v>33830418.829999998</v>
          </cell>
          <cell r="GE73">
            <v>38442352.089999996</v>
          </cell>
          <cell r="GF73">
            <v>43010886.929999992</v>
          </cell>
          <cell r="GG73">
            <v>47666479.199999988</v>
          </cell>
          <cell r="GH73">
            <v>52795266.579999991</v>
          </cell>
          <cell r="GI73">
            <v>5229363.71</v>
          </cell>
          <cell r="GJ73">
            <v>9918104.8300000001</v>
          </cell>
          <cell r="GK73">
            <v>14773080.800000001</v>
          </cell>
          <cell r="GL73">
            <v>19774724.710000001</v>
          </cell>
          <cell r="GM73">
            <v>24735479.859999999</v>
          </cell>
          <cell r="GN73">
            <v>29982241.739999998</v>
          </cell>
          <cell r="GO73">
            <v>35256912.530000001</v>
          </cell>
          <cell r="GP73">
            <v>40479683.68</v>
          </cell>
          <cell r="GQ73">
            <v>45988927.32</v>
          </cell>
          <cell r="GR73">
            <v>51431776.770000003</v>
          </cell>
          <cell r="GS73">
            <v>56950255.830000006</v>
          </cell>
          <cell r="GT73">
            <v>62605126.330000006</v>
          </cell>
          <cell r="GU73">
            <v>5872185</v>
          </cell>
          <cell r="GV73">
            <v>11447944.609999999</v>
          </cell>
          <cell r="GW73">
            <v>17126480.309999999</v>
          </cell>
          <cell r="GX73">
            <v>22829911.710000001</v>
          </cell>
          <cell r="GY73">
            <v>28604527.140000001</v>
          </cell>
          <cell r="GZ73">
            <v>34528531.960000001</v>
          </cell>
          <cell r="HA73">
            <v>40486870.640000001</v>
          </cell>
          <cell r="HB73">
            <v>46339769.399999999</v>
          </cell>
          <cell r="HC73">
            <v>52463669.920000002</v>
          </cell>
          <cell r="HD73">
            <v>58360354.340000004</v>
          </cell>
          <cell r="HE73">
            <v>64356542.570000008</v>
          </cell>
          <cell r="HF73">
            <v>70928256.260000005</v>
          </cell>
          <cell r="HG73">
            <v>6632781.4699999997</v>
          </cell>
          <cell r="HH73">
            <v>13561223.710000001</v>
          </cell>
          <cell r="HI73">
            <v>20407068.32</v>
          </cell>
          <cell r="HJ73">
            <v>26377336.109999999</v>
          </cell>
          <cell r="HK73">
            <v>32242020.84</v>
          </cell>
          <cell r="HL73">
            <v>38466582.189999998</v>
          </cell>
          <cell r="HM73" t="str">
            <v/>
          </cell>
          <cell r="HN73" t="str">
            <v/>
          </cell>
          <cell r="HO73" t="str">
            <v/>
          </cell>
          <cell r="HP73" t="str">
            <v/>
          </cell>
          <cell r="HQ73" t="str">
            <v/>
          </cell>
          <cell r="HR73" t="str">
            <v/>
          </cell>
        </row>
        <row r="74">
          <cell r="A74" t="str">
            <v>UKUPNO</v>
          </cell>
          <cell r="B74">
            <v>313441792.35000002</v>
          </cell>
          <cell r="C74">
            <v>537062247.25999999</v>
          </cell>
          <cell r="D74">
            <v>690048284.8499999</v>
          </cell>
          <cell r="E74">
            <v>853292092.52999997</v>
          </cell>
          <cell r="F74">
            <v>1011790711.7900002</v>
          </cell>
          <cell r="G74">
            <v>1238432613.6200004</v>
          </cell>
          <cell r="H74">
            <v>1493006907.8400002</v>
          </cell>
          <cell r="I74">
            <v>1675488541.3900001</v>
          </cell>
          <cell r="J74">
            <v>1913257455.2700002</v>
          </cell>
          <cell r="K74">
            <v>174965407.04999998</v>
          </cell>
          <cell r="L74">
            <v>361902216.40999997</v>
          </cell>
          <cell r="M74">
            <v>559341874.34000003</v>
          </cell>
          <cell r="N74">
            <v>749994415.11000001</v>
          </cell>
          <cell r="O74">
            <v>959653629.81000018</v>
          </cell>
          <cell r="P74">
            <v>1148940271.9300001</v>
          </cell>
          <cell r="Q74">
            <v>1371298503.52</v>
          </cell>
          <cell r="R74">
            <v>1592513261.8000002</v>
          </cell>
          <cell r="S74">
            <v>1804761244.7200003</v>
          </cell>
          <cell r="T74">
            <v>2012379545.3900001</v>
          </cell>
          <cell r="U74">
            <v>2228662558.04</v>
          </cell>
          <cell r="V74">
            <v>2459720768.1599998</v>
          </cell>
          <cell r="W74">
            <v>205752981.77000001</v>
          </cell>
          <cell r="X74">
            <v>413806234.01999998</v>
          </cell>
          <cell r="Y74">
            <v>624925580.50999999</v>
          </cell>
          <cell r="Z74">
            <v>837032381.62</v>
          </cell>
          <cell r="AA74">
            <v>1064962535.15</v>
          </cell>
          <cell r="AB74">
            <v>1298498809.3800001</v>
          </cell>
          <cell r="AC74">
            <v>1544764515.8599999</v>
          </cell>
          <cell r="AD74">
            <v>1773304089.4100003</v>
          </cell>
          <cell r="AE74">
            <v>2013449812.1399999</v>
          </cell>
          <cell r="AF74">
            <v>2245958688.71</v>
          </cell>
          <cell r="AG74">
            <v>2482883402.3000002</v>
          </cell>
          <cell r="AH74">
            <v>2741548368.9200001</v>
          </cell>
          <cell r="AI74">
            <v>234052849.93000001</v>
          </cell>
          <cell r="AJ74">
            <v>432666081.93000001</v>
          </cell>
          <cell r="AK74">
            <v>693797068.26999998</v>
          </cell>
          <cell r="AL74">
            <v>961514371.01999998</v>
          </cell>
          <cell r="AM74">
            <v>1216726269.1500001</v>
          </cell>
          <cell r="AN74">
            <v>1484071330.77</v>
          </cell>
          <cell r="AO74">
            <v>1741682634.7400002</v>
          </cell>
          <cell r="AP74">
            <v>2009469260.7400002</v>
          </cell>
          <cell r="AQ74">
            <v>2269934033.7400002</v>
          </cell>
          <cell r="AR74">
            <v>2538707710.2800002</v>
          </cell>
          <cell r="AS74">
            <v>2809407680.2800002</v>
          </cell>
          <cell r="AT74">
            <v>3110286880.2400002</v>
          </cell>
          <cell r="AU74">
            <v>265839497.63</v>
          </cell>
          <cell r="AV74">
            <v>539081466.75999999</v>
          </cell>
          <cell r="AW74">
            <v>818083246.8900001</v>
          </cell>
          <cell r="AX74">
            <v>1091105731.1199999</v>
          </cell>
          <cell r="AY74">
            <v>1377551017.02</v>
          </cell>
          <cell r="AZ74">
            <v>1668049261.3</v>
          </cell>
          <cell r="BA74">
            <v>1967420558.0799999</v>
          </cell>
          <cell r="BB74">
            <v>2261125867.8699999</v>
          </cell>
          <cell r="BC74">
            <v>2565933795.3899999</v>
          </cell>
          <cell r="BD74">
            <v>2862223398.5599999</v>
          </cell>
          <cell r="BE74">
            <v>3158470822.0100002</v>
          </cell>
          <cell r="BF74">
            <v>3483671987.8599997</v>
          </cell>
          <cell r="BG74">
            <v>307203197.19</v>
          </cell>
          <cell r="BH74">
            <v>615227832.78999996</v>
          </cell>
          <cell r="BI74">
            <v>925146054.4000001</v>
          </cell>
          <cell r="BJ74">
            <v>1256916318.8499999</v>
          </cell>
          <cell r="BK74">
            <v>1596816661.4100001</v>
          </cell>
          <cell r="BL74">
            <v>1915460924.1199999</v>
          </cell>
          <cell r="BM74">
            <v>2267165566.4699998</v>
          </cell>
          <cell r="BN74">
            <v>2613760239.5499997</v>
          </cell>
          <cell r="BO74">
            <v>2937345913.8299999</v>
          </cell>
          <cell r="BP74">
            <v>3287495242.73</v>
          </cell>
          <cell r="BQ74">
            <v>3624959030.9799995</v>
          </cell>
          <cell r="BR74">
            <v>3994860039.3499999</v>
          </cell>
          <cell r="BS74">
            <v>350505110.46000004</v>
          </cell>
          <cell r="BT74">
            <v>703062980.17999995</v>
          </cell>
          <cell r="BU74">
            <v>1052146758.9299999</v>
          </cell>
          <cell r="BV74">
            <v>1424140606.75</v>
          </cell>
          <cell r="BW74">
            <v>1784825773.8600001</v>
          </cell>
          <cell r="BX74">
            <v>2158372038.0199995</v>
          </cell>
          <cell r="BY74">
            <v>2558749375.2799997</v>
          </cell>
          <cell r="BZ74">
            <v>2926654210.3299999</v>
          </cell>
          <cell r="CA74">
            <v>3311991793.29</v>
          </cell>
          <cell r="CB74">
            <v>3703253569.7600002</v>
          </cell>
          <cell r="CC74">
            <v>4073265853.5299997</v>
          </cell>
          <cell r="CD74">
            <v>4512995585.2399998</v>
          </cell>
          <cell r="CE74">
            <v>371617995.10000002</v>
          </cell>
          <cell r="CF74">
            <v>736757313.3900001</v>
          </cell>
          <cell r="CG74">
            <v>1129659923.29</v>
          </cell>
          <cell r="CH74">
            <v>1507863758.03</v>
          </cell>
          <cell r="CI74">
            <v>1878787930.3399999</v>
          </cell>
          <cell r="CJ74">
            <v>2259006437.1400003</v>
          </cell>
          <cell r="CK74">
            <v>2659188322.9899998</v>
          </cell>
          <cell r="CL74">
            <v>3026010982.7199998</v>
          </cell>
          <cell r="CM74">
            <v>3407987839.8100004</v>
          </cell>
          <cell r="CN74">
            <v>3801219589.3000002</v>
          </cell>
          <cell r="CO74">
            <v>4169507951.4300003</v>
          </cell>
          <cell r="CP74">
            <v>4581265524.6000004</v>
          </cell>
          <cell r="CQ74">
            <v>312588010.08000004</v>
          </cell>
          <cell r="CR74">
            <v>679900559.45000005</v>
          </cell>
          <cell r="CS74">
            <v>1080011392.4499998</v>
          </cell>
          <cell r="CT74">
            <v>1439818954.8099999</v>
          </cell>
          <cell r="CU74">
            <v>1803087804.98</v>
          </cell>
          <cell r="CV74">
            <v>2174872012.5799999</v>
          </cell>
          <cell r="CW74">
            <v>2561171959.8499999</v>
          </cell>
          <cell r="CX74">
            <v>2948205404.5100002</v>
          </cell>
          <cell r="CY74">
            <v>3339948018.4299998</v>
          </cell>
          <cell r="CZ74">
            <v>3722615462.73</v>
          </cell>
          <cell r="DA74">
            <v>4108236539.1399999</v>
          </cell>
          <cell r="DB74">
            <v>4543777179.4099998</v>
          </cell>
          <cell r="DC74">
            <v>353383351.85000002</v>
          </cell>
          <cell r="DD74">
            <v>714253283.63999999</v>
          </cell>
          <cell r="DE74">
            <v>1109003341.7399998</v>
          </cell>
          <cell r="DF74">
            <v>1493343016.73</v>
          </cell>
          <cell r="DG74">
            <v>1878689846.27</v>
          </cell>
          <cell r="DH74">
            <v>2261824952.3400002</v>
          </cell>
          <cell r="DI74">
            <v>2676353367.25</v>
          </cell>
          <cell r="DJ74">
            <v>3075561216.8100004</v>
          </cell>
          <cell r="DK74">
            <v>3480281706.29</v>
          </cell>
          <cell r="DL74">
            <v>3864324631.2299995</v>
          </cell>
          <cell r="DM74">
            <v>4294910181.1200004</v>
          </cell>
          <cell r="DN74">
            <v>4713897065.9699993</v>
          </cell>
          <cell r="DO74">
            <v>364116881.13</v>
          </cell>
          <cell r="DP74">
            <v>750052660.84000003</v>
          </cell>
          <cell r="DQ74">
            <v>1156213199.1700001</v>
          </cell>
          <cell r="DR74">
            <v>1561816005.2199998</v>
          </cell>
          <cell r="DS74">
            <v>2006579131.1599998</v>
          </cell>
          <cell r="DT74">
            <v>2404587166.4499998</v>
          </cell>
          <cell r="DU74">
            <v>2858121846.48</v>
          </cell>
          <cell r="DV74">
            <v>3273790935.1999998</v>
          </cell>
          <cell r="DW74">
            <v>3678145771.4199996</v>
          </cell>
          <cell r="DX74">
            <v>4107053335.6299996</v>
          </cell>
          <cell r="DY74">
            <v>4498315644.6100006</v>
          </cell>
          <cell r="DZ74">
            <v>4911947075.5899992</v>
          </cell>
          <cell r="EA74">
            <v>396876427.19</v>
          </cell>
          <cell r="EB74">
            <v>790738299.62999988</v>
          </cell>
          <cell r="EC74">
            <v>1194494491.5999999</v>
          </cell>
          <cell r="ED74">
            <v>1605194245.3899999</v>
          </cell>
          <cell r="EE74">
            <v>2007865508.9299998</v>
          </cell>
          <cell r="EF74">
            <v>2403964997.1299996</v>
          </cell>
          <cell r="EG74">
            <v>2851258619.23</v>
          </cell>
          <cell r="EH74">
            <v>3259197669.3499999</v>
          </cell>
          <cell r="EI74">
            <v>3676860944.8599997</v>
          </cell>
          <cell r="EJ74">
            <v>4138432216.5799999</v>
          </cell>
          <cell r="EK74">
            <v>4560536686.9399996</v>
          </cell>
          <cell r="EL74">
            <v>5015135931.8199997</v>
          </cell>
          <cell r="EM74">
            <v>384546491.31</v>
          </cell>
          <cell r="EN74">
            <v>797150549.41000009</v>
          </cell>
          <cell r="EO74">
            <v>1204831625.71</v>
          </cell>
          <cell r="EP74">
            <v>1589081286.52</v>
          </cell>
          <cell r="EQ74">
            <v>1960680781.9400001</v>
          </cell>
          <cell r="ER74">
            <v>2354215942.1199999</v>
          </cell>
          <cell r="ES74">
            <v>2807864340.1700001</v>
          </cell>
          <cell r="ET74">
            <v>3198469151.02</v>
          </cell>
          <cell r="EU74">
            <v>3597636049.6400003</v>
          </cell>
          <cell r="EV74">
            <v>4013489517.4699993</v>
          </cell>
          <cell r="EW74">
            <v>4415323187</v>
          </cell>
          <cell r="EX74">
            <v>4867209306.1900005</v>
          </cell>
          <cell r="EY74">
            <v>417189710.41999996</v>
          </cell>
          <cell r="EZ74">
            <v>801119852.06000006</v>
          </cell>
          <cell r="FA74">
            <v>1228563537.1400001</v>
          </cell>
          <cell r="FB74">
            <v>1663694538.47</v>
          </cell>
          <cell r="FC74">
            <v>2110385153.2200003</v>
          </cell>
          <cell r="FD74">
            <v>2539443564.5900002</v>
          </cell>
          <cell r="FE74">
            <v>2981374877.9499998</v>
          </cell>
          <cell r="FF74">
            <v>3407878625.2400002</v>
          </cell>
          <cell r="FG74">
            <v>3839745696.5800004</v>
          </cell>
          <cell r="FH74">
            <v>4274313691.1199994</v>
          </cell>
          <cell r="FI74">
            <v>4709911651.5700006</v>
          </cell>
          <cell r="FJ74">
            <v>5160239338.2000008</v>
          </cell>
          <cell r="FK74">
            <v>411436829.63</v>
          </cell>
          <cell r="FL74">
            <v>885387400.2099998</v>
          </cell>
          <cell r="FM74">
            <v>1312631659.3399999</v>
          </cell>
          <cell r="FN74">
            <v>1747031864.9400001</v>
          </cell>
          <cell r="FO74">
            <v>2195812946.5799999</v>
          </cell>
          <cell r="FP74">
            <v>2631987992.9700003</v>
          </cell>
          <cell r="FQ74">
            <v>3084130051.2299995</v>
          </cell>
          <cell r="FR74">
            <v>3523662098.9500003</v>
          </cell>
          <cell r="FS74">
            <v>3973985814.1700001</v>
          </cell>
          <cell r="FT74">
            <v>4423566280.0500002</v>
          </cell>
          <cell r="FU74">
            <v>4871285708.2099991</v>
          </cell>
          <cell r="FV74">
            <v>5338529327.96</v>
          </cell>
          <cell r="FW74">
            <v>440691953.27999997</v>
          </cell>
          <cell r="FX74">
            <v>877157749.85000014</v>
          </cell>
          <cell r="FY74">
            <v>1339063659.8699999</v>
          </cell>
          <cell r="FZ74">
            <v>1805431754.1800001</v>
          </cell>
          <cell r="GA74">
            <v>2280904042.7399998</v>
          </cell>
          <cell r="GB74">
            <v>2759213907.9299998</v>
          </cell>
          <cell r="GC74">
            <v>3240715161.0699997</v>
          </cell>
          <cell r="GD74">
            <v>3720540998.4899998</v>
          </cell>
          <cell r="GE74">
            <v>4203965506.8200002</v>
          </cell>
          <cell r="GF74">
            <v>4689454048.0499992</v>
          </cell>
          <cell r="GG74">
            <v>5168330585.2599993</v>
          </cell>
          <cell r="GH74">
            <v>5663463996.5899992</v>
          </cell>
          <cell r="GI74">
            <v>480124543.85999995</v>
          </cell>
          <cell r="GJ74">
            <v>962923809.2700001</v>
          </cell>
          <cell r="GK74">
            <v>1469540690.05</v>
          </cell>
          <cell r="GL74">
            <v>1969079752.7900002</v>
          </cell>
          <cell r="GM74">
            <v>2471887457.1300001</v>
          </cell>
          <cell r="GN74">
            <v>2994358067.5599999</v>
          </cell>
          <cell r="GO74">
            <v>3525581909.4199996</v>
          </cell>
          <cell r="GP74">
            <v>4048302123.2199998</v>
          </cell>
          <cell r="GQ74">
            <v>4596990876.2299995</v>
          </cell>
          <cell r="GR74">
            <v>5126382911.5900002</v>
          </cell>
          <cell r="GS74">
            <v>5653056733.7400007</v>
          </cell>
          <cell r="GT74">
            <v>6179426942.0699997</v>
          </cell>
          <cell r="GU74">
            <v>517975549.65999997</v>
          </cell>
          <cell r="GV74">
            <v>1037929691.2599999</v>
          </cell>
          <cell r="GW74">
            <v>1587956119.6899998</v>
          </cell>
          <cell r="GX74">
            <v>2130602552.3499999</v>
          </cell>
          <cell r="GY74">
            <v>2687393434.6500001</v>
          </cell>
          <cell r="GZ74">
            <v>3245189317.6900001</v>
          </cell>
          <cell r="HA74">
            <v>3823765212.2499995</v>
          </cell>
          <cell r="HB74">
            <v>4390117962.1199999</v>
          </cell>
          <cell r="HC74">
            <v>4956398408.2399998</v>
          </cell>
          <cell r="HD74">
            <v>5534110357.9899998</v>
          </cell>
          <cell r="HE74">
            <v>6102036857.2299995</v>
          </cell>
          <cell r="HF74">
            <v>6694646690.0099993</v>
          </cell>
          <cell r="HG74">
            <v>564601975.34000003</v>
          </cell>
          <cell r="HH74">
            <v>1133922696.1400001</v>
          </cell>
          <cell r="HI74">
            <v>1708530480.9599998</v>
          </cell>
          <cell r="HJ74">
            <v>2156010437.6600003</v>
          </cell>
          <cell r="HK74">
            <v>2597548979.71</v>
          </cell>
          <cell r="HL74">
            <v>3080804336.7599998</v>
          </cell>
          <cell r="HM74">
            <v>0</v>
          </cell>
          <cell r="HN74">
            <v>0</v>
          </cell>
          <cell r="HO74">
            <v>0</v>
          </cell>
          <cell r="HP74">
            <v>0</v>
          </cell>
          <cell r="HQ74">
            <v>0</v>
          </cell>
          <cell r="HR74">
            <v>0</v>
          </cell>
          <cell r="HS74">
            <v>0</v>
          </cell>
          <cell r="HT74">
            <v>0</v>
          </cell>
          <cell r="HU74">
            <v>0</v>
          </cell>
          <cell r="HV74">
            <v>0</v>
          </cell>
          <cell r="HW74">
            <v>0</v>
          </cell>
          <cell r="HX74">
            <v>0</v>
          </cell>
          <cell r="HY74">
            <v>0</v>
          </cell>
          <cell r="HZ74">
            <v>0</v>
          </cell>
          <cell r="IA74">
            <v>0</v>
          </cell>
          <cell r="IB74">
            <v>0</v>
          </cell>
          <cell r="IC74">
            <v>0</v>
          </cell>
          <cell r="ID74">
            <v>0</v>
          </cell>
          <cell r="IE74">
            <v>0</v>
          </cell>
          <cell r="IF74">
            <v>0</v>
          </cell>
          <cell r="IG74">
            <v>0</v>
          </cell>
          <cell r="IH74">
            <v>0</v>
          </cell>
          <cell r="II74">
            <v>0</v>
          </cell>
          <cell r="IJ74">
            <v>0</v>
          </cell>
          <cell r="IK74">
            <v>0</v>
          </cell>
          <cell r="IL74">
            <v>0</v>
          </cell>
          <cell r="IM74">
            <v>0</v>
          </cell>
          <cell r="IN74">
            <v>0</v>
          </cell>
          <cell r="IO74">
            <v>0</v>
          </cell>
          <cell r="IP74">
            <v>0</v>
          </cell>
          <cell r="IQ74">
            <v>0</v>
          </cell>
          <cell r="IR74">
            <v>0</v>
          </cell>
          <cell r="IS74">
            <v>0</v>
          </cell>
          <cell r="IT74">
            <v>0</v>
          </cell>
          <cell r="IU74">
            <v>0</v>
          </cell>
          <cell r="IV74">
            <v>0</v>
          </cell>
          <cell r="IW74">
            <v>0</v>
          </cell>
          <cell r="IX74">
            <v>0</v>
          </cell>
          <cell r="IY74">
            <v>0</v>
          </cell>
          <cell r="IZ74">
            <v>0</v>
          </cell>
          <cell r="JA74">
            <v>0</v>
          </cell>
          <cell r="JB74">
            <v>0</v>
          </cell>
          <cell r="JC74">
            <v>0</v>
          </cell>
          <cell r="JD74">
            <v>0</v>
          </cell>
          <cell r="JE74">
            <v>0</v>
          </cell>
          <cell r="JF74">
            <v>0</v>
          </cell>
          <cell r="JG74">
            <v>0</v>
          </cell>
          <cell r="JH74">
            <v>0</v>
          </cell>
          <cell r="JI74">
            <v>0</v>
          </cell>
          <cell r="JJ74">
            <v>0</v>
          </cell>
          <cell r="JK74">
            <v>0</v>
          </cell>
          <cell r="JL74">
            <v>0</v>
          </cell>
          <cell r="JM74">
            <v>0</v>
          </cell>
          <cell r="JN74">
            <v>0</v>
          </cell>
          <cell r="JO74">
            <v>0</v>
          </cell>
          <cell r="JP74">
            <v>0</v>
          </cell>
          <cell r="JQ74">
            <v>0</v>
          </cell>
          <cell r="JR74">
            <v>0</v>
          </cell>
          <cell r="JS74">
            <v>0</v>
          </cell>
          <cell r="JT74">
            <v>0</v>
          </cell>
          <cell r="JU74">
            <v>0</v>
          </cell>
          <cell r="JV74">
            <v>0</v>
          </cell>
          <cell r="JW74">
            <v>0</v>
          </cell>
          <cell r="JX74">
            <v>0</v>
          </cell>
          <cell r="JY74">
            <v>0</v>
          </cell>
          <cell r="JZ74">
            <v>0</v>
          </cell>
          <cell r="KA74">
            <v>0</v>
          </cell>
          <cell r="KB74">
            <v>0</v>
          </cell>
          <cell r="KC74">
            <v>0</v>
          </cell>
          <cell r="KD74">
            <v>0</v>
          </cell>
          <cell r="KE74">
            <v>0</v>
          </cell>
          <cell r="KF74">
            <v>0</v>
          </cell>
          <cell r="KG74">
            <v>0</v>
          </cell>
          <cell r="KH74">
            <v>0</v>
          </cell>
          <cell r="KI74">
            <v>0</v>
          </cell>
          <cell r="KJ74">
            <v>0</v>
          </cell>
          <cell r="KK74">
            <v>0</v>
          </cell>
          <cell r="KL74">
            <v>0</v>
          </cell>
          <cell r="KM74">
            <v>0</v>
          </cell>
          <cell r="KN74">
            <v>0</v>
          </cell>
          <cell r="KO74">
            <v>0</v>
          </cell>
          <cell r="KP74">
            <v>0</v>
          </cell>
          <cell r="KQ74">
            <v>0</v>
          </cell>
          <cell r="KR74">
            <v>0</v>
          </cell>
          <cell r="KS74">
            <v>0</v>
          </cell>
          <cell r="KT74">
            <v>0</v>
          </cell>
          <cell r="KU74">
            <v>0</v>
          </cell>
          <cell r="KV74">
            <v>0</v>
          </cell>
          <cell r="KW74">
            <v>0</v>
          </cell>
          <cell r="KX74">
            <v>0</v>
          </cell>
          <cell r="KY74">
            <v>0</v>
          </cell>
          <cell r="KZ74">
            <v>0</v>
          </cell>
          <cell r="LA74">
            <v>0</v>
          </cell>
          <cell r="LB74">
            <v>0</v>
          </cell>
          <cell r="LC74">
            <v>0</v>
          </cell>
          <cell r="LD74">
            <v>0</v>
          </cell>
          <cell r="LE74">
            <v>0</v>
          </cell>
          <cell r="LF74">
            <v>0</v>
          </cell>
          <cell r="LG74">
            <v>0</v>
          </cell>
          <cell r="LH74">
            <v>0</v>
          </cell>
          <cell r="LI74">
            <v>0</v>
          </cell>
          <cell r="LJ74">
            <v>0</v>
          </cell>
          <cell r="LK74">
            <v>0</v>
          </cell>
          <cell r="LL74">
            <v>0</v>
          </cell>
          <cell r="LM74">
            <v>0</v>
          </cell>
          <cell r="LN74">
            <v>0</v>
          </cell>
          <cell r="LO74">
            <v>0</v>
          </cell>
          <cell r="LP74">
            <v>0</v>
          </cell>
          <cell r="LQ74">
            <v>0</v>
          </cell>
          <cell r="LR74">
            <v>0</v>
          </cell>
          <cell r="LS74">
            <v>0</v>
          </cell>
          <cell r="LT74">
            <v>0</v>
          </cell>
          <cell r="LU74">
            <v>0</v>
          </cell>
          <cell r="LV74">
            <v>0</v>
          </cell>
          <cell r="LW74">
            <v>0</v>
          </cell>
          <cell r="LX74">
            <v>0</v>
          </cell>
          <cell r="LY74">
            <v>0</v>
          </cell>
          <cell r="LZ74">
            <v>0</v>
          </cell>
          <cell r="MA74">
            <v>0</v>
          </cell>
          <cell r="MB74">
            <v>0</v>
          </cell>
          <cell r="MC74">
            <v>0</v>
          </cell>
          <cell r="MD74">
            <v>0</v>
          </cell>
          <cell r="ME74">
            <v>0</v>
          </cell>
          <cell r="MF74">
            <v>0</v>
          </cell>
          <cell r="MG74">
            <v>0</v>
          </cell>
          <cell r="MH74">
            <v>0</v>
          </cell>
        </row>
        <row r="76">
          <cell r="A76" t="str">
            <v>po kvartalima</v>
          </cell>
        </row>
        <row r="77">
          <cell r="A77" t="str">
            <v>AZ OMF A</v>
          </cell>
          <cell r="ET77">
            <v>72036.02</v>
          </cell>
          <cell r="EU77">
            <v>1131065.3500000001</v>
          </cell>
          <cell r="EV77">
            <v>2245187.9400000004</v>
          </cell>
          <cell r="EW77">
            <v>3256039.3499999996</v>
          </cell>
          <cell r="EX77">
            <v>3394358.9299999997</v>
          </cell>
          <cell r="EY77">
            <v>3409005.78</v>
          </cell>
          <cell r="EZ77">
            <v>3440476.3199999994</v>
          </cell>
          <cell r="FA77">
            <v>3491865.62</v>
          </cell>
          <cell r="FB77">
            <v>3568232.8199999994</v>
          </cell>
          <cell r="FC77">
            <v>3822189.3299999996</v>
          </cell>
          <cell r="FD77">
            <v>3774572.21</v>
          </cell>
          <cell r="FE77">
            <v>3746267.97</v>
          </cell>
          <cell r="FF77">
            <v>3528004.9800000004</v>
          </cell>
          <cell r="FG77">
            <v>3484677.8099999996</v>
          </cell>
          <cell r="FH77">
            <v>3488415.3</v>
          </cell>
          <cell r="FI77">
            <v>3503935.2099999995</v>
          </cell>
          <cell r="FJ77">
            <v>3597439.9000000004</v>
          </cell>
          <cell r="FK77">
            <v>3573489.4299999997</v>
          </cell>
          <cell r="FL77">
            <v>3716391.9800000004</v>
          </cell>
          <cell r="FM77">
            <v>3779923.7800000003</v>
          </cell>
          <cell r="FN77">
            <v>3891473.69</v>
          </cell>
          <cell r="FO77">
            <v>4005731.9000000004</v>
          </cell>
          <cell r="FP77">
            <v>3930959.41</v>
          </cell>
          <cell r="FQ77">
            <v>3919722.76</v>
          </cell>
          <cell r="FR77">
            <v>3731218.5999999996</v>
          </cell>
          <cell r="FS77">
            <v>3717438.71</v>
          </cell>
          <cell r="FT77">
            <v>3710890.7700000005</v>
          </cell>
          <cell r="FU77">
            <v>3700027.79</v>
          </cell>
          <cell r="FV77">
            <v>3775804.4499999997</v>
          </cell>
          <cell r="FW77">
            <v>3858379.3499999996</v>
          </cell>
        </row>
        <row r="78">
          <cell r="A78" t="str">
            <v>AZ OMF B</v>
          </cell>
          <cell r="D78">
            <v>295686201.06999999</v>
          </cell>
          <cell r="G78">
            <v>232370948.72000003</v>
          </cell>
          <cell r="J78">
            <v>284167241.94</v>
          </cell>
          <cell r="M78">
            <v>236649549.85000002</v>
          </cell>
          <cell r="P78">
            <v>251222797.13999999</v>
          </cell>
          <cell r="S78">
            <v>273435534.69999999</v>
          </cell>
          <cell r="V78">
            <v>276282576.03999996</v>
          </cell>
          <cell r="Y78">
            <v>263979184.78999999</v>
          </cell>
          <cell r="AB78">
            <v>286521917.11000001</v>
          </cell>
          <cell r="AE78">
            <v>301407171.77999997</v>
          </cell>
          <cell r="AH78">
            <v>306324227.5</v>
          </cell>
          <cell r="AK78">
            <v>293934937.5</v>
          </cell>
          <cell r="AN78">
            <v>332890844.42000002</v>
          </cell>
          <cell r="AQ78">
            <v>328133542.77999997</v>
          </cell>
          <cell r="AT78">
            <v>351326751.11000001</v>
          </cell>
          <cell r="AU78">
            <v>349552838.84000003</v>
          </cell>
          <cell r="AV78">
            <v>350184368.27999997</v>
          </cell>
          <cell r="AW78">
            <v>340387034.07999998</v>
          </cell>
          <cell r="AX78">
            <v>344666163.32000005</v>
          </cell>
          <cell r="AY78">
            <v>349546118.30000001</v>
          </cell>
          <cell r="AZ78">
            <v>352750092.75</v>
          </cell>
          <cell r="BA78">
            <v>361153898.86000001</v>
          </cell>
          <cell r="BB78">
            <v>362885511.69999999</v>
          </cell>
          <cell r="BC78">
            <v>368012245.72000003</v>
          </cell>
          <cell r="BD78">
            <v>365737815.26999998</v>
          </cell>
          <cell r="BE78">
            <v>366947261.36000001</v>
          </cell>
          <cell r="BF78">
            <v>374880021.07999998</v>
          </cell>
          <cell r="BG78">
            <v>377965364.17999995</v>
          </cell>
          <cell r="BH78">
            <v>381274908.81999999</v>
          </cell>
          <cell r="BI78">
            <v>374430659.71999997</v>
          </cell>
          <cell r="BJ78">
            <v>386534338.06999999</v>
          </cell>
          <cell r="BK78">
            <v>397608565.39999998</v>
          </cell>
          <cell r="BL78">
            <v>399648381.88</v>
          </cell>
          <cell r="BM78">
            <v>403451180.90999997</v>
          </cell>
          <cell r="BN78">
            <v>403946378</v>
          </cell>
          <cell r="BO78">
            <v>403576656.90999997</v>
          </cell>
          <cell r="BP78">
            <v>401070078.02999997</v>
          </cell>
          <cell r="BQ78">
            <v>397339699.54000002</v>
          </cell>
          <cell r="BR78">
            <v>414342853.28999996</v>
          </cell>
          <cell r="BS78">
            <v>413800550.32999998</v>
          </cell>
          <cell r="BT78">
            <v>418205619.25</v>
          </cell>
          <cell r="BU78">
            <v>410203801.42999995</v>
          </cell>
          <cell r="BV78">
            <v>418789357.51999998</v>
          </cell>
          <cell r="BW78">
            <v>422143334.37999994</v>
          </cell>
          <cell r="BX78">
            <v>430113044.58000004</v>
          </cell>
          <cell r="BY78">
            <v>438525997.35999995</v>
          </cell>
          <cell r="BZ78">
            <v>439254199.33999997</v>
          </cell>
          <cell r="CA78">
            <v>442040340.19</v>
          </cell>
          <cell r="CB78">
            <v>437952051.15999997</v>
          </cell>
          <cell r="CC78">
            <v>439400638.29000002</v>
          </cell>
          <cell r="CD78">
            <v>460514204.90000004</v>
          </cell>
          <cell r="CE78">
            <v>454890094.20000005</v>
          </cell>
          <cell r="CF78">
            <v>454579435.74000001</v>
          </cell>
          <cell r="CG78">
            <v>438366655.73000002</v>
          </cell>
          <cell r="CH78">
            <v>440410732.88999999</v>
          </cell>
          <cell r="CI78">
            <v>444329692.62</v>
          </cell>
          <cell r="CJ78">
            <v>439889930.22000003</v>
          </cell>
          <cell r="CK78">
            <v>448310815.08000004</v>
          </cell>
          <cell r="CL78">
            <v>443528823.53999996</v>
          </cell>
          <cell r="CM78">
            <v>442963210.55999994</v>
          </cell>
          <cell r="CN78">
            <v>439519040.12</v>
          </cell>
          <cell r="CO78">
            <v>440467436.10000002</v>
          </cell>
          <cell r="CP78">
            <v>452229694.5</v>
          </cell>
          <cell r="CQ78">
            <v>422760080.20000005</v>
          </cell>
          <cell r="CR78">
            <v>422351740.25</v>
          </cell>
          <cell r="CS78">
            <v>418557804.44999999</v>
          </cell>
          <cell r="CT78">
            <v>438173609.36000001</v>
          </cell>
          <cell r="CU78">
            <v>437872267.82999992</v>
          </cell>
          <cell r="CV78">
            <v>426954786.38999999</v>
          </cell>
          <cell r="CW78">
            <v>434300997.20000005</v>
          </cell>
          <cell r="CX78">
            <v>441403986.20999998</v>
          </cell>
          <cell r="CY78">
            <v>447457324.28999996</v>
          </cell>
          <cell r="CZ78">
            <v>445839031.20000005</v>
          </cell>
          <cell r="DA78">
            <v>445970819.86000001</v>
          </cell>
          <cell r="DB78">
            <v>463500185.34000003</v>
          </cell>
          <cell r="DC78">
            <v>453154091.91000003</v>
          </cell>
          <cell r="DD78">
            <v>444055600.52999997</v>
          </cell>
          <cell r="DE78">
            <v>428493165.90999997</v>
          </cell>
          <cell r="DF78">
            <v>440434796.59000003</v>
          </cell>
          <cell r="DG78">
            <v>450078482.64999998</v>
          </cell>
          <cell r="DH78">
            <v>446420775.29999995</v>
          </cell>
          <cell r="DI78">
            <v>456580810.26999998</v>
          </cell>
          <cell r="DJ78">
            <v>460843223.52999997</v>
          </cell>
          <cell r="DK78">
            <v>466744392.38</v>
          </cell>
          <cell r="DL78">
            <v>455545202.71999997</v>
          </cell>
          <cell r="DM78">
            <v>467001829.31999999</v>
          </cell>
          <cell r="DN78">
            <v>473519095.80000001</v>
          </cell>
          <cell r="DO78">
            <v>466994603.19</v>
          </cell>
          <cell r="DP78">
            <v>450269972.87</v>
          </cell>
          <cell r="DQ78">
            <v>445982217.32999998</v>
          </cell>
          <cell r="DR78">
            <v>461516098.60000002</v>
          </cell>
          <cell r="DS78">
            <v>485083405.44999993</v>
          </cell>
          <cell r="DT78">
            <v>482253447.81</v>
          </cell>
          <cell r="DU78">
            <v>499288002.64000005</v>
          </cell>
          <cell r="DV78">
            <v>486295213</v>
          </cell>
          <cell r="DW78">
            <v>487798109.75999999</v>
          </cell>
          <cell r="DX78">
            <v>478182150.94999999</v>
          </cell>
          <cell r="DY78">
            <v>469387103.63</v>
          </cell>
          <cell r="DZ78">
            <v>472508788.86000001</v>
          </cell>
          <cell r="EA78">
            <v>462673335.39999998</v>
          </cell>
          <cell r="EB78">
            <v>463369670.46000004</v>
          </cell>
          <cell r="EC78">
            <v>461331626.75</v>
          </cell>
          <cell r="ED78">
            <v>467277162.63999999</v>
          </cell>
          <cell r="EE78">
            <v>471704556.85000002</v>
          </cell>
          <cell r="EF78">
            <v>469524467.34000003</v>
          </cell>
          <cell r="EG78">
            <v>480034142.09000003</v>
          </cell>
          <cell r="EH78">
            <v>480898752.35000002</v>
          </cell>
          <cell r="EI78">
            <v>485136600.29999995</v>
          </cell>
          <cell r="EJ78">
            <v>491045242.41999996</v>
          </cell>
          <cell r="EK78">
            <v>496369572.31</v>
          </cell>
          <cell r="EL78">
            <v>512401656.25999999</v>
          </cell>
          <cell r="EM78">
            <v>483987030.20000005</v>
          </cell>
          <cell r="EN78">
            <v>481399691.06999999</v>
          </cell>
          <cell r="EO78">
            <v>466052328.33000004</v>
          </cell>
          <cell r="EP78">
            <v>467206743.01999998</v>
          </cell>
          <cell r="EQ78">
            <v>453082571.05999994</v>
          </cell>
          <cell r="ER78">
            <v>446199141.10000002</v>
          </cell>
          <cell r="ES78">
            <v>470865677.86000001</v>
          </cell>
          <cell r="ET78">
            <v>476947831.77000004</v>
          </cell>
          <cell r="EU78">
            <v>474481696.80000001</v>
          </cell>
          <cell r="EV78">
            <v>456427778.74000001</v>
          </cell>
          <cell r="EW78">
            <v>456352803.85000002</v>
          </cell>
          <cell r="EX78">
            <v>475544287.40999997</v>
          </cell>
          <cell r="EY78">
            <v>475403346.37</v>
          </cell>
          <cell r="EZ78">
            <v>469365860.41000009</v>
          </cell>
          <cell r="FA78">
            <v>461257734.94000006</v>
          </cell>
          <cell r="FB78">
            <v>468910086.96000004</v>
          </cell>
          <cell r="FC78">
            <v>491641911.30000001</v>
          </cell>
          <cell r="FD78">
            <v>490034574.90999997</v>
          </cell>
          <cell r="FE78">
            <v>490713434.19</v>
          </cell>
          <cell r="FF78">
            <v>481953042.75</v>
          </cell>
          <cell r="FG78">
            <v>482448222.60000002</v>
          </cell>
          <cell r="FH78">
            <v>479231372.25</v>
          </cell>
          <cell r="FI78">
            <v>481753160.26999998</v>
          </cell>
          <cell r="FJ78">
            <v>488465023.12</v>
          </cell>
          <cell r="FK78">
            <v>479845495.99000001</v>
          </cell>
          <cell r="FL78">
            <v>493756336.58000004</v>
          </cell>
          <cell r="FM78">
            <v>486451908.00999999</v>
          </cell>
          <cell r="FN78">
            <v>495333627.30000001</v>
          </cell>
          <cell r="FO78">
            <v>486222303.30999994</v>
          </cell>
          <cell r="FP78">
            <v>487506749.35999995</v>
          </cell>
          <cell r="FQ78">
            <v>492301503.01999998</v>
          </cell>
          <cell r="FR78">
            <v>487518491.43999994</v>
          </cell>
          <cell r="FS78">
            <v>491768579.59000003</v>
          </cell>
          <cell r="FT78">
            <v>490296197.63</v>
          </cell>
          <cell r="FU78">
            <v>492922426.10000002</v>
          </cell>
          <cell r="FV78">
            <v>499188698.89999998</v>
          </cell>
          <cell r="FW78">
            <v>495514375.32999998</v>
          </cell>
        </row>
        <row r="79">
          <cell r="A79" t="str">
            <v>AZ OMF C</v>
          </cell>
          <cell r="ET79">
            <v>191847.32</v>
          </cell>
          <cell r="EU79">
            <v>2813132.59</v>
          </cell>
          <cell r="EV79">
            <v>5554165.3100000005</v>
          </cell>
          <cell r="EW79">
            <v>8155746.1699999999</v>
          </cell>
          <cell r="EX79">
            <v>8672413.1699999999</v>
          </cell>
          <cell r="EY79">
            <v>9083680.5700000003</v>
          </cell>
          <cell r="EZ79">
            <v>9270327.9199999999</v>
          </cell>
          <cell r="FA79">
            <v>9301296.370000001</v>
          </cell>
          <cell r="FB79">
            <v>9453908.2100000009</v>
          </cell>
          <cell r="FC79">
            <v>9761775.5500000007</v>
          </cell>
          <cell r="FD79">
            <v>9833147.620000001</v>
          </cell>
          <cell r="FE79">
            <v>9936272.1799999997</v>
          </cell>
          <cell r="FF79">
            <v>10113617.540000001</v>
          </cell>
          <cell r="FG79">
            <v>10298165.9</v>
          </cell>
          <cell r="FH79">
            <v>10469694.539999999</v>
          </cell>
          <cell r="FI79">
            <v>10652544.83</v>
          </cell>
          <cell r="FJ79">
            <v>11390031.109999999</v>
          </cell>
          <cell r="FK79">
            <v>11880575.039999999</v>
          </cell>
          <cell r="FL79">
            <v>12217987.289999999</v>
          </cell>
          <cell r="FM79">
            <v>11939064.67</v>
          </cell>
          <cell r="FN79">
            <v>12122892.73</v>
          </cell>
          <cell r="FO79">
            <v>12205471.470000001</v>
          </cell>
          <cell r="FP79">
            <v>12268904.539999999</v>
          </cell>
          <cell r="FQ79">
            <v>12230081.779999999</v>
          </cell>
          <cell r="FR79">
            <v>12260825.959999999</v>
          </cell>
          <cell r="FS79">
            <v>12644453.629999999</v>
          </cell>
          <cell r="FT79">
            <v>12805396.07</v>
          </cell>
          <cell r="FU79">
            <v>13142697.389999999</v>
          </cell>
          <cell r="FV79">
            <v>13729079.74</v>
          </cell>
          <cell r="FW79">
            <v>14199394.940000001</v>
          </cell>
        </row>
        <row r="80">
          <cell r="A80" t="str">
            <v>Erste Plavi OMF A</v>
          </cell>
          <cell r="ET80">
            <v>19433.64</v>
          </cell>
          <cell r="EU80">
            <v>349234.11</v>
          </cell>
          <cell r="EV80">
            <v>704096.73</v>
          </cell>
          <cell r="EW80">
            <v>1022895.84</v>
          </cell>
          <cell r="EX80">
            <v>1086695.92</v>
          </cell>
          <cell r="EY80">
            <v>1094177.5900000001</v>
          </cell>
          <cell r="EZ80">
            <v>1098229.06</v>
          </cell>
          <cell r="FA80">
            <v>1110215.6799999999</v>
          </cell>
          <cell r="FB80">
            <v>1203741.5099999998</v>
          </cell>
          <cell r="FC80">
            <v>1339979.48</v>
          </cell>
          <cell r="FD80">
            <v>1281027.6000000001</v>
          </cell>
          <cell r="FE80">
            <v>1194299.96</v>
          </cell>
          <cell r="FF80">
            <v>1073481.19</v>
          </cell>
          <cell r="FG80">
            <v>1086283.93</v>
          </cell>
          <cell r="FH80">
            <v>1081236.3799999999</v>
          </cell>
          <cell r="FI80">
            <v>1085535.94</v>
          </cell>
          <cell r="FJ80">
            <v>1120020.5</v>
          </cell>
          <cell r="FK80">
            <v>1112076.01</v>
          </cell>
          <cell r="FL80">
            <v>1155144.44</v>
          </cell>
          <cell r="FM80">
            <v>1165556.6599999999</v>
          </cell>
          <cell r="FN80">
            <v>1225044.95</v>
          </cell>
          <cell r="FO80">
            <v>1297661.24</v>
          </cell>
          <cell r="FP80">
            <v>1276823.6299999999</v>
          </cell>
          <cell r="FQ80">
            <v>1245263.6800000002</v>
          </cell>
          <cell r="FR80">
            <v>1161806.57</v>
          </cell>
          <cell r="FS80">
            <v>1168049.9000000001</v>
          </cell>
          <cell r="FT80">
            <v>1182874.81</v>
          </cell>
          <cell r="FU80">
            <v>1167576.19</v>
          </cell>
          <cell r="FV80">
            <v>1183513.5</v>
          </cell>
          <cell r="FW80">
            <v>1165439.1500000001</v>
          </cell>
        </row>
        <row r="81">
          <cell r="A81" t="str">
            <v>Erste Plavi OMF B</v>
          </cell>
          <cell r="D81">
            <v>70572313.209999993</v>
          </cell>
          <cell r="G81">
            <v>56223512.119999997</v>
          </cell>
          <cell r="J81">
            <v>68258650.010000005</v>
          </cell>
          <cell r="M81">
            <v>55071247.030000001</v>
          </cell>
          <cell r="P81">
            <v>58487318.620000005</v>
          </cell>
          <cell r="S81">
            <v>65241805.810000002</v>
          </cell>
          <cell r="V81">
            <v>64851931.810000002</v>
          </cell>
          <cell r="Y81">
            <v>60481949.450000003</v>
          </cell>
          <cell r="AB81">
            <v>65271399.870000005</v>
          </cell>
          <cell r="AE81">
            <v>69714342.149999991</v>
          </cell>
          <cell r="AH81">
            <v>71364421.810000002</v>
          </cell>
          <cell r="AK81">
            <v>67231618.289999992</v>
          </cell>
          <cell r="AN81">
            <v>78068449.859999999</v>
          </cell>
          <cell r="AQ81">
            <v>78383120.579999998</v>
          </cell>
          <cell r="AT81">
            <v>83991357.75999999</v>
          </cell>
          <cell r="AU81">
            <v>84201749.870000005</v>
          </cell>
          <cell r="AV81">
            <v>85037200.489999995</v>
          </cell>
          <cell r="AW81">
            <v>82820938.039999992</v>
          </cell>
          <cell r="AX81">
            <v>83137284.49000001</v>
          </cell>
          <cell r="AY81">
            <v>85277180.020000011</v>
          </cell>
          <cell r="AZ81">
            <v>87337001.579999998</v>
          </cell>
          <cell r="BA81">
            <v>91220917.199999988</v>
          </cell>
          <cell r="BB81">
            <v>92264531.379999995</v>
          </cell>
          <cell r="BC81">
            <v>94177896.50999999</v>
          </cell>
          <cell r="BD81">
            <v>94425231.75999999</v>
          </cell>
          <cell r="BE81">
            <v>95165483.640000001</v>
          </cell>
          <cell r="BF81">
            <v>98079301.75</v>
          </cell>
          <cell r="BG81">
            <v>99967652.530000001</v>
          </cell>
          <cell r="BH81">
            <v>101989145.45999999</v>
          </cell>
          <cell r="BI81">
            <v>101091659.24000001</v>
          </cell>
          <cell r="BJ81">
            <v>104667990.87</v>
          </cell>
          <cell r="BK81">
            <v>110261778.11000001</v>
          </cell>
          <cell r="BL81">
            <v>113227622.21000001</v>
          </cell>
          <cell r="BM81">
            <v>118042518.67000002</v>
          </cell>
          <cell r="BN81">
            <v>122624576.63000001</v>
          </cell>
          <cell r="BO81">
            <v>125648119.76000001</v>
          </cell>
          <cell r="BP81">
            <v>128920588.71000001</v>
          </cell>
          <cell r="BQ81">
            <v>129076512.03</v>
          </cell>
          <cell r="BR81">
            <v>137997538.92999998</v>
          </cell>
          <cell r="BS81">
            <v>139281169.00999999</v>
          </cell>
          <cell r="BT81">
            <v>143145858.55000001</v>
          </cell>
          <cell r="BU81">
            <v>140161498.56999999</v>
          </cell>
          <cell r="BV81">
            <v>143080629.66</v>
          </cell>
          <cell r="BW81">
            <v>142905630.52000001</v>
          </cell>
          <cell r="BX81">
            <v>146652821.41000003</v>
          </cell>
          <cell r="BY81">
            <v>151225822.61000001</v>
          </cell>
          <cell r="BZ81">
            <v>153550012.06</v>
          </cell>
          <cell r="CA81">
            <v>155830134.51999998</v>
          </cell>
          <cell r="CB81">
            <v>154918958.50999999</v>
          </cell>
          <cell r="CC81">
            <v>154511370.61000001</v>
          </cell>
          <cell r="CD81">
            <v>162501699.69999999</v>
          </cell>
          <cell r="CE81">
            <v>158965831.51999998</v>
          </cell>
          <cell r="CF81">
            <v>157961608.94999999</v>
          </cell>
          <cell r="CG81">
            <v>151520510.63</v>
          </cell>
          <cell r="CH81">
            <v>152496688.41999999</v>
          </cell>
          <cell r="CI81">
            <v>153000425.47999999</v>
          </cell>
          <cell r="CJ81">
            <v>150250480.99000001</v>
          </cell>
          <cell r="CK81">
            <v>153912549.12</v>
          </cell>
          <cell r="CL81">
            <v>154299477.10000002</v>
          </cell>
          <cell r="CM81">
            <v>154787018.21000001</v>
          </cell>
          <cell r="CN81">
            <v>153753665.89999998</v>
          </cell>
          <cell r="CO81">
            <v>153732645.10999998</v>
          </cell>
          <cell r="CP81">
            <v>157806670.52000001</v>
          </cell>
          <cell r="CQ81">
            <v>145366766.63</v>
          </cell>
          <cell r="CR81">
            <v>145516971.65000001</v>
          </cell>
          <cell r="CS81">
            <v>143681252.13999999</v>
          </cell>
          <cell r="CT81">
            <v>150227986.73000002</v>
          </cell>
          <cell r="CU81">
            <v>148637775.96000001</v>
          </cell>
          <cell r="CV81">
            <v>144953444.37</v>
          </cell>
          <cell r="CW81">
            <v>150026837.46000001</v>
          </cell>
          <cell r="CX81">
            <v>154473844.39999998</v>
          </cell>
          <cell r="CY81">
            <v>157419819.56</v>
          </cell>
          <cell r="CZ81">
            <v>156766761.32999998</v>
          </cell>
          <cell r="DA81">
            <v>156402294.69999999</v>
          </cell>
          <cell r="DB81">
            <v>161979424.81</v>
          </cell>
          <cell r="DC81">
            <v>157304485.81999999</v>
          </cell>
          <cell r="DD81">
            <v>153394451.22999999</v>
          </cell>
          <cell r="DE81">
            <v>148875387.18000001</v>
          </cell>
          <cell r="DF81">
            <v>153359177.31</v>
          </cell>
          <cell r="DG81">
            <v>156579870.44</v>
          </cell>
          <cell r="DH81">
            <v>154108452.78999999</v>
          </cell>
          <cell r="DI81">
            <v>158783918.19</v>
          </cell>
          <cell r="DJ81">
            <v>161402455.06999999</v>
          </cell>
          <cell r="DK81">
            <v>164924638.87</v>
          </cell>
          <cell r="DL81">
            <v>160720519.46000001</v>
          </cell>
          <cell r="DM81">
            <v>165598218.06</v>
          </cell>
          <cell r="DN81">
            <v>167333990.09</v>
          </cell>
          <cell r="DO81">
            <v>164204632.81</v>
          </cell>
          <cell r="DP81">
            <v>157044985.16</v>
          </cell>
          <cell r="DQ81">
            <v>156175412.44</v>
          </cell>
          <cell r="DR81">
            <v>161547395.83999997</v>
          </cell>
          <cell r="DS81">
            <v>170607167.56</v>
          </cell>
          <cell r="DT81">
            <v>168242542.44999999</v>
          </cell>
          <cell r="DU81">
            <v>175726301.72</v>
          </cell>
          <cell r="DV81">
            <v>172152123.84</v>
          </cell>
          <cell r="DW81">
            <v>173705086.74000001</v>
          </cell>
          <cell r="DX81">
            <v>170739317.92000002</v>
          </cell>
          <cell r="DY81">
            <v>166822057.71000001</v>
          </cell>
          <cell r="DZ81">
            <v>167904980</v>
          </cell>
          <cell r="EA81">
            <v>162588628.31999999</v>
          </cell>
          <cell r="EB81">
            <v>162339159.62</v>
          </cell>
          <cell r="EC81">
            <v>161485394.36000001</v>
          </cell>
          <cell r="ED81">
            <v>163437050.76999998</v>
          </cell>
          <cell r="EE81">
            <v>164684457.25</v>
          </cell>
          <cell r="EF81">
            <v>162737562.56999999</v>
          </cell>
          <cell r="EG81">
            <v>168714452.63</v>
          </cell>
          <cell r="EH81">
            <v>170281397.42000002</v>
          </cell>
          <cell r="EI81">
            <v>174157353.44</v>
          </cell>
          <cell r="EJ81">
            <v>176886789.40000001</v>
          </cell>
          <cell r="EK81">
            <v>178931846.68000001</v>
          </cell>
          <cell r="EL81">
            <v>183449579.65000001</v>
          </cell>
          <cell r="EM81">
            <v>171739323.40000001</v>
          </cell>
          <cell r="EN81">
            <v>169611279.94</v>
          </cell>
          <cell r="EO81">
            <v>163512985.87</v>
          </cell>
          <cell r="EP81">
            <v>163019013.09999999</v>
          </cell>
          <cell r="EQ81">
            <v>157345748.26999998</v>
          </cell>
          <cell r="ER81">
            <v>155190401.38</v>
          </cell>
          <cell r="ES81">
            <v>165255235.30000001</v>
          </cell>
          <cell r="ET81">
            <v>168228223.71000001</v>
          </cell>
          <cell r="EU81">
            <v>168369772.94</v>
          </cell>
          <cell r="EV81">
            <v>162580200.56</v>
          </cell>
          <cell r="EW81">
            <v>163284263.31</v>
          </cell>
          <cell r="EX81">
            <v>171099209.22</v>
          </cell>
          <cell r="EY81">
            <v>171201290.38999999</v>
          </cell>
          <cell r="EZ81">
            <v>169062605.00999999</v>
          </cell>
          <cell r="FA81">
            <v>164793934.03999999</v>
          </cell>
          <cell r="FB81">
            <v>167676533.95999998</v>
          </cell>
          <cell r="FC81">
            <v>177083178.78</v>
          </cell>
          <cell r="FD81">
            <v>178681350.61000001</v>
          </cell>
          <cell r="FE81">
            <v>180059940.51999998</v>
          </cell>
          <cell r="FF81">
            <v>177372667.87</v>
          </cell>
          <cell r="FG81">
            <v>178235091.18000001</v>
          </cell>
          <cell r="FH81">
            <v>177410952.53999999</v>
          </cell>
          <cell r="FI81">
            <v>179234860.67000002</v>
          </cell>
          <cell r="FJ81">
            <v>181178466.21000001</v>
          </cell>
          <cell r="FK81">
            <v>177528807.91000003</v>
          </cell>
          <cell r="FL81">
            <v>182895594.53999999</v>
          </cell>
          <cell r="FM81">
            <v>179508226.00999999</v>
          </cell>
          <cell r="FN81">
            <v>182344285.72</v>
          </cell>
          <cell r="FO81">
            <v>179151588.94999999</v>
          </cell>
          <cell r="FP81">
            <v>181401901.34</v>
          </cell>
          <cell r="FQ81">
            <v>185343596.16000003</v>
          </cell>
          <cell r="FR81">
            <v>184288528.68000001</v>
          </cell>
          <cell r="FS81">
            <v>186952134.03</v>
          </cell>
          <cell r="FT81">
            <v>186862984.41</v>
          </cell>
          <cell r="FU81">
            <v>188115292.88999999</v>
          </cell>
          <cell r="FV81">
            <v>190062179.88</v>
          </cell>
          <cell r="FW81">
            <v>188486183.11000001</v>
          </cell>
        </row>
        <row r="82">
          <cell r="A82" t="str">
            <v>Erste Plavi OMF C</v>
          </cell>
          <cell r="ET82">
            <v>41677.589999999997</v>
          </cell>
          <cell r="EU82">
            <v>768681.58</v>
          </cell>
          <cell r="EV82">
            <v>1557572.88</v>
          </cell>
          <cell r="EW82">
            <v>2300701.54</v>
          </cell>
          <cell r="EX82">
            <v>2472237.7400000002</v>
          </cell>
          <cell r="EY82">
            <v>2488191.29</v>
          </cell>
          <cell r="EZ82">
            <v>2478770.1800000002</v>
          </cell>
          <cell r="FA82">
            <v>2449238.2800000003</v>
          </cell>
          <cell r="FB82">
            <v>2527773.0300000003</v>
          </cell>
          <cell r="FC82">
            <v>2632546.81</v>
          </cell>
          <cell r="FD82">
            <v>2639621.65</v>
          </cell>
          <cell r="FE82">
            <v>2661591.27</v>
          </cell>
          <cell r="FF82">
            <v>2713547.55</v>
          </cell>
          <cell r="FG82">
            <v>2769064.1799999997</v>
          </cell>
          <cell r="FH82">
            <v>2799269.07</v>
          </cell>
          <cell r="FI82">
            <v>2859968.0100000002</v>
          </cell>
          <cell r="FJ82">
            <v>3046781.85</v>
          </cell>
          <cell r="FK82">
            <v>3187588.71</v>
          </cell>
          <cell r="FL82">
            <v>3185358.0000000005</v>
          </cell>
          <cell r="FM82">
            <v>3098405.13</v>
          </cell>
          <cell r="FN82">
            <v>3070363.97</v>
          </cell>
          <cell r="FO82">
            <v>3166111.24</v>
          </cell>
          <cell r="FP82">
            <v>3175714.4099999997</v>
          </cell>
          <cell r="FQ82">
            <v>3205860.79</v>
          </cell>
          <cell r="FR82">
            <v>3211884.1799999997</v>
          </cell>
          <cell r="FS82">
            <v>3351500.9000000004</v>
          </cell>
          <cell r="FT82">
            <v>3403890.63</v>
          </cell>
          <cell r="FU82">
            <v>3500638.4699999997</v>
          </cell>
          <cell r="FV82">
            <v>3589560.88</v>
          </cell>
          <cell r="FW82">
            <v>3684422.4699999997</v>
          </cell>
        </row>
        <row r="83">
          <cell r="A83" t="str">
            <v>PBZ/CO OMF A</v>
          </cell>
          <cell r="ET83">
            <v>25142.31</v>
          </cell>
          <cell r="EU83">
            <v>361964.27</v>
          </cell>
          <cell r="EV83">
            <v>771775.34000000008</v>
          </cell>
          <cell r="EW83">
            <v>1107275.8500000001</v>
          </cell>
          <cell r="EX83">
            <v>1150240.52</v>
          </cell>
          <cell r="EY83">
            <v>1086075.8399999999</v>
          </cell>
          <cell r="EZ83">
            <v>1064510.3999999999</v>
          </cell>
          <cell r="FA83">
            <v>1078546.75</v>
          </cell>
          <cell r="FB83">
            <v>1116268.08</v>
          </cell>
          <cell r="FC83">
            <v>1181527.72</v>
          </cell>
          <cell r="FD83">
            <v>1224349.53</v>
          </cell>
          <cell r="FE83">
            <v>1238182.1500000001</v>
          </cell>
          <cell r="FF83">
            <v>1212752.78</v>
          </cell>
          <cell r="FG83">
            <v>1155300.3</v>
          </cell>
          <cell r="FH83">
            <v>1147119.6499999999</v>
          </cell>
          <cell r="FI83">
            <v>1162116.9099999999</v>
          </cell>
          <cell r="FJ83">
            <v>1220549.83</v>
          </cell>
          <cell r="FK83">
            <v>1218625.3299999998</v>
          </cell>
          <cell r="FL83">
            <v>1242649.5</v>
          </cell>
          <cell r="FM83">
            <v>1215063.42</v>
          </cell>
          <cell r="FN83">
            <v>1218069.07</v>
          </cell>
          <cell r="FO83">
            <v>1291885.8</v>
          </cell>
          <cell r="FP83">
            <v>1275964.95</v>
          </cell>
          <cell r="FQ83">
            <v>1306397.6400000001</v>
          </cell>
          <cell r="FR83">
            <v>1213250.7200000002</v>
          </cell>
          <cell r="FS83">
            <v>1224920.07</v>
          </cell>
          <cell r="FT83">
            <v>1211876.8800000001</v>
          </cell>
          <cell r="FU83">
            <v>1245125.93</v>
          </cell>
          <cell r="FV83">
            <v>1266538.6299999999</v>
          </cell>
          <cell r="FW83">
            <v>1276902.94</v>
          </cell>
        </row>
        <row r="84">
          <cell r="A84" t="str">
            <v>PBZ/CO OMF B</v>
          </cell>
          <cell r="D84">
            <v>117912811.39000002</v>
          </cell>
          <cell r="G84">
            <v>92294689.030000001</v>
          </cell>
          <cell r="J84">
            <v>117122748.37</v>
          </cell>
          <cell r="M84">
            <v>97419138.109999999</v>
          </cell>
          <cell r="P84">
            <v>99788038.670000017</v>
          </cell>
          <cell r="S84">
            <v>115216242.34999999</v>
          </cell>
          <cell r="V84">
            <v>112172834.81999999</v>
          </cell>
          <cell r="Y84">
            <v>107755231.53999999</v>
          </cell>
          <cell r="AB84">
            <v>115372639.53999999</v>
          </cell>
          <cell r="AE84">
            <v>122606776.25</v>
          </cell>
          <cell r="AH84">
            <v>124922210.89000002</v>
          </cell>
          <cell r="AK84">
            <v>117287920.59</v>
          </cell>
          <cell r="AN84">
            <v>135629443.93000001</v>
          </cell>
          <cell r="AQ84">
            <v>135245244.94999999</v>
          </cell>
          <cell r="AT84">
            <v>143648517.30000001</v>
          </cell>
          <cell r="AU84">
            <v>143257206.44</v>
          </cell>
          <cell r="AV84">
            <v>144314416.15000001</v>
          </cell>
          <cell r="AW84">
            <v>141021771.25</v>
          </cell>
          <cell r="AX84">
            <v>141776183.65000001</v>
          </cell>
          <cell r="AY84">
            <v>143617004.90000001</v>
          </cell>
          <cell r="AZ84">
            <v>145887491.84999999</v>
          </cell>
          <cell r="BA84">
            <v>150911836.00999999</v>
          </cell>
          <cell r="BB84">
            <v>151642162.33000001</v>
          </cell>
          <cell r="BC84">
            <v>153859203.69999999</v>
          </cell>
          <cell r="BD84">
            <v>153141078.34</v>
          </cell>
          <cell r="BE84">
            <v>152922107.86000001</v>
          </cell>
          <cell r="BF84">
            <v>155643178.81999999</v>
          </cell>
          <cell r="BG84">
            <v>157382806.66</v>
          </cell>
          <cell r="BH84">
            <v>159730370.76999998</v>
          </cell>
          <cell r="BI84">
            <v>156771864.49000001</v>
          </cell>
          <cell r="BJ84">
            <v>159149873.12</v>
          </cell>
          <cell r="BK84">
            <v>164731941.00999999</v>
          </cell>
          <cell r="BL84">
            <v>166818428.97999999</v>
          </cell>
          <cell r="BM84">
            <v>171596376.20999998</v>
          </cell>
          <cell r="BN84">
            <v>172434671.66999999</v>
          </cell>
          <cell r="BO84">
            <v>173421716.40000001</v>
          </cell>
          <cell r="BP84">
            <v>172115920.00999999</v>
          </cell>
          <cell r="BQ84">
            <v>169613666.5</v>
          </cell>
          <cell r="BR84">
            <v>176969866.47</v>
          </cell>
          <cell r="BS84">
            <v>177471549.37</v>
          </cell>
          <cell r="BT84">
            <v>180793834.74000001</v>
          </cell>
          <cell r="BU84">
            <v>177803662.54999998</v>
          </cell>
          <cell r="BV84">
            <v>182449316.32999998</v>
          </cell>
          <cell r="BW84">
            <v>185752856.55000001</v>
          </cell>
          <cell r="BX84">
            <v>192214502.66</v>
          </cell>
          <cell r="BY84">
            <v>199211327.73000002</v>
          </cell>
          <cell r="BZ84">
            <v>201556016.63000003</v>
          </cell>
          <cell r="CA84">
            <v>204157423.81</v>
          </cell>
          <cell r="CB84">
            <v>202916611.75</v>
          </cell>
          <cell r="CC84">
            <v>203012169.69</v>
          </cell>
          <cell r="CD84">
            <v>212583696.5</v>
          </cell>
          <cell r="CE84">
            <v>209074809.34</v>
          </cell>
          <cell r="CF84">
            <v>207755980.75</v>
          </cell>
          <cell r="CG84">
            <v>198089083.43000001</v>
          </cell>
          <cell r="CH84">
            <v>199141675.07999998</v>
          </cell>
          <cell r="CI84">
            <v>199243429.76000002</v>
          </cell>
          <cell r="CJ84">
            <v>197603265.74000001</v>
          </cell>
          <cell r="CK84">
            <v>201453557.84999999</v>
          </cell>
          <cell r="CL84">
            <v>202312224.85999998</v>
          </cell>
          <cell r="CM84">
            <v>203006471.63</v>
          </cell>
          <cell r="CN84">
            <v>202258738.17000002</v>
          </cell>
          <cell r="CO84">
            <v>202072592.88999999</v>
          </cell>
          <cell r="CP84">
            <v>207524310.96000004</v>
          </cell>
          <cell r="CQ84">
            <v>193661316.97000003</v>
          </cell>
          <cell r="CR84">
            <v>193883300.13999999</v>
          </cell>
          <cell r="CS84">
            <v>190506183.51999998</v>
          </cell>
          <cell r="CT84">
            <v>196797516.25999999</v>
          </cell>
          <cell r="CU84">
            <v>195648065.59</v>
          </cell>
          <cell r="CV84">
            <v>191836905.41999999</v>
          </cell>
          <cell r="CW84">
            <v>198108738.23000002</v>
          </cell>
          <cell r="CX84">
            <v>203153297.06</v>
          </cell>
          <cell r="CY84">
            <v>206575722.42000002</v>
          </cell>
          <cell r="CZ84">
            <v>205912084.09999999</v>
          </cell>
          <cell r="DA84">
            <v>204909601.76999998</v>
          </cell>
          <cell r="DB84">
            <v>212892239.38999999</v>
          </cell>
          <cell r="DC84">
            <v>207786127.85000002</v>
          </cell>
          <cell r="DD84">
            <v>203727645.01999998</v>
          </cell>
          <cell r="DE84">
            <v>195457391.55000001</v>
          </cell>
          <cell r="DF84">
            <v>200300629.19</v>
          </cell>
          <cell r="DG84">
            <v>204140835.39999998</v>
          </cell>
          <cell r="DH84">
            <v>203051504.32999998</v>
          </cell>
          <cell r="DI84">
            <v>208902224.56999999</v>
          </cell>
          <cell r="DJ84">
            <v>211671370.13</v>
          </cell>
          <cell r="DK84">
            <v>216381488.20999998</v>
          </cell>
          <cell r="DL84">
            <v>211221855.27999997</v>
          </cell>
          <cell r="DM84">
            <v>216759286.91999996</v>
          </cell>
          <cell r="DN84">
            <v>218997188.15999997</v>
          </cell>
          <cell r="DO84">
            <v>214058320.34</v>
          </cell>
          <cell r="DP84">
            <v>207841226.68000001</v>
          </cell>
          <cell r="DQ84">
            <v>204012676.61000001</v>
          </cell>
          <cell r="DR84">
            <v>212774209.11000001</v>
          </cell>
          <cell r="DS84">
            <v>220830200.18000001</v>
          </cell>
          <cell r="DT84">
            <v>220772509.06999999</v>
          </cell>
          <cell r="DU84">
            <v>228822642</v>
          </cell>
          <cell r="DV84">
            <v>224825948.03999999</v>
          </cell>
          <cell r="DW84">
            <v>226096613.41999999</v>
          </cell>
          <cell r="DX84">
            <v>221570137.13999999</v>
          </cell>
          <cell r="DY84">
            <v>216892793.77000001</v>
          </cell>
          <cell r="DZ84">
            <v>218804929.90000001</v>
          </cell>
          <cell r="EA84">
            <v>212462606.55000001</v>
          </cell>
          <cell r="EB84">
            <v>213790703.13</v>
          </cell>
          <cell r="EC84">
            <v>210052637.08999997</v>
          </cell>
          <cell r="ED84">
            <v>212164544.51999998</v>
          </cell>
          <cell r="EE84">
            <v>212504398.93000001</v>
          </cell>
          <cell r="EF84">
            <v>211372339.09</v>
          </cell>
          <cell r="EG84">
            <v>220123764.38</v>
          </cell>
          <cell r="EH84">
            <v>221803893.59000003</v>
          </cell>
          <cell r="EI84">
            <v>228378886.12</v>
          </cell>
          <cell r="EJ84">
            <v>229176627.61000001</v>
          </cell>
          <cell r="EK84">
            <v>231460443.06999999</v>
          </cell>
          <cell r="EL84">
            <v>235983463.66999999</v>
          </cell>
          <cell r="EM84">
            <v>221796910.5</v>
          </cell>
          <cell r="EN84">
            <v>221125661.38999999</v>
          </cell>
          <cell r="EO84">
            <v>211616551.76999998</v>
          </cell>
          <cell r="EP84">
            <v>210924118.50999999</v>
          </cell>
          <cell r="EQ84">
            <v>200611783.47000003</v>
          </cell>
          <cell r="ER84">
            <v>198647464.25</v>
          </cell>
          <cell r="ES84">
            <v>211637322.12</v>
          </cell>
          <cell r="ET84">
            <v>215699697.50999999</v>
          </cell>
          <cell r="EU84">
            <v>215148864.66</v>
          </cell>
          <cell r="EV84">
            <v>207115361.36000001</v>
          </cell>
          <cell r="EW84">
            <v>208070411.36000001</v>
          </cell>
          <cell r="EX84">
            <v>216910072.60999998</v>
          </cell>
          <cell r="EY84">
            <v>217162977.04000002</v>
          </cell>
          <cell r="EZ84">
            <v>213550751.42000002</v>
          </cell>
          <cell r="FA84">
            <v>208788981.48999998</v>
          </cell>
          <cell r="FB84">
            <v>210544092.45999998</v>
          </cell>
          <cell r="FC84">
            <v>221472936.89999998</v>
          </cell>
          <cell r="FD84">
            <v>223117647.81999999</v>
          </cell>
          <cell r="FE84">
            <v>225679061.21999997</v>
          </cell>
          <cell r="FF84">
            <v>222490361.71000001</v>
          </cell>
          <cell r="FG84">
            <v>222683571.41</v>
          </cell>
          <cell r="FH84">
            <v>221438150.94999999</v>
          </cell>
          <cell r="FI84">
            <v>222865192.71999997</v>
          </cell>
          <cell r="FJ84">
            <v>226259343.97</v>
          </cell>
          <cell r="FK84">
            <v>222043179.86000001</v>
          </cell>
          <cell r="FL84">
            <v>228493123.06</v>
          </cell>
          <cell r="FM84">
            <v>223021297.25999999</v>
          </cell>
          <cell r="FN84">
            <v>226151757.38</v>
          </cell>
          <cell r="FO84">
            <v>222499363.11000001</v>
          </cell>
          <cell r="FP84">
            <v>225589576.45999998</v>
          </cell>
          <cell r="FQ84">
            <v>230085810.63999999</v>
          </cell>
          <cell r="FR84">
            <v>228351044.82999998</v>
          </cell>
          <cell r="FS84">
            <v>230623797.57999998</v>
          </cell>
          <cell r="FT84">
            <v>230410728.74000001</v>
          </cell>
          <cell r="FU84">
            <v>231639219.71000004</v>
          </cell>
          <cell r="FV84">
            <v>234185542.56999999</v>
          </cell>
          <cell r="FW84">
            <v>232920731.22000003</v>
          </cell>
        </row>
        <row r="85">
          <cell r="A85" t="str">
            <v>PBZ/CO OMF C</v>
          </cell>
          <cell r="ET85">
            <v>72378.009999999995</v>
          </cell>
          <cell r="EU85">
            <v>1141992.23</v>
          </cell>
          <cell r="EV85">
            <v>2339763.04</v>
          </cell>
          <cell r="EW85">
            <v>3462938.21</v>
          </cell>
          <cell r="EX85">
            <v>3698674.3400000003</v>
          </cell>
          <cell r="EY85">
            <v>3766166.0500000003</v>
          </cell>
          <cell r="EZ85">
            <v>3742988.75</v>
          </cell>
          <cell r="FA85">
            <v>3794515.08</v>
          </cell>
          <cell r="FB85">
            <v>3854836.3</v>
          </cell>
          <cell r="FC85">
            <v>3991246.63</v>
          </cell>
          <cell r="FD85">
            <v>3956077.93</v>
          </cell>
          <cell r="FE85">
            <v>4010593.41</v>
          </cell>
          <cell r="FF85">
            <v>4070811.92</v>
          </cell>
          <cell r="FG85">
            <v>4182812.86</v>
          </cell>
          <cell r="FH85">
            <v>4324995.51</v>
          </cell>
          <cell r="FI85">
            <v>4399991.49</v>
          </cell>
          <cell r="FJ85">
            <v>4681647.0200000005</v>
          </cell>
          <cell r="FK85">
            <v>4813142.0999999996</v>
          </cell>
          <cell r="FL85">
            <v>4901944.5299999993</v>
          </cell>
          <cell r="FM85">
            <v>4721710.4000000004</v>
          </cell>
          <cell r="FN85">
            <v>4683387.66</v>
          </cell>
          <cell r="FO85">
            <v>4831361.1300000008</v>
          </cell>
          <cell r="FP85">
            <v>4885445.01</v>
          </cell>
          <cell r="FQ85">
            <v>4907411.8899999997</v>
          </cell>
          <cell r="FR85">
            <v>4845650.87</v>
          </cell>
          <cell r="FS85">
            <v>5017669.63</v>
          </cell>
          <cell r="FT85">
            <v>5140900.3499999996</v>
          </cell>
          <cell r="FU85">
            <v>5299190.17</v>
          </cell>
          <cell r="FV85">
            <v>5437562.0099999998</v>
          </cell>
          <cell r="FW85">
            <v>5584491.7200000007</v>
          </cell>
        </row>
        <row r="86">
          <cell r="A86" t="str">
            <v>Raiffeisen OMF A</v>
          </cell>
          <cell r="ET86">
            <v>45549.24</v>
          </cell>
          <cell r="EU86">
            <v>658660.28</v>
          </cell>
          <cell r="EV86">
            <v>1302846.97</v>
          </cell>
          <cell r="EW86">
            <v>1882229.5899999999</v>
          </cell>
          <cell r="EX86">
            <v>1960409.0299999998</v>
          </cell>
          <cell r="EY86">
            <v>1967823.5999999999</v>
          </cell>
          <cell r="EZ86">
            <v>1973624.71</v>
          </cell>
          <cell r="FA86">
            <v>2013516.63</v>
          </cell>
          <cell r="FB86">
            <v>2038978.2600000002</v>
          </cell>
          <cell r="FC86">
            <v>2101599.67</v>
          </cell>
          <cell r="FD86">
            <v>2039064.17</v>
          </cell>
          <cell r="FE86">
            <v>2057895.75</v>
          </cell>
          <cell r="FF86">
            <v>2038510.0300000003</v>
          </cell>
          <cell r="FG86">
            <v>2055220.63</v>
          </cell>
          <cell r="FH86">
            <v>2040202.1800000002</v>
          </cell>
          <cell r="FI86">
            <v>2033648.47</v>
          </cell>
          <cell r="FJ86">
            <v>2055869.15</v>
          </cell>
          <cell r="FK86">
            <v>2033467.04</v>
          </cell>
          <cell r="FL86">
            <v>2108967.4900000002</v>
          </cell>
          <cell r="FM86">
            <v>2117942.2800000003</v>
          </cell>
          <cell r="FN86">
            <v>2185466.1500000004</v>
          </cell>
          <cell r="FO86">
            <v>2206881.14</v>
          </cell>
          <cell r="FP86">
            <v>2176350.75</v>
          </cell>
          <cell r="FQ86">
            <v>2152224.39</v>
          </cell>
          <cell r="FR86">
            <v>2083107.03</v>
          </cell>
          <cell r="FS86">
            <v>2120334.5500000003</v>
          </cell>
          <cell r="FT86">
            <v>2125590.48</v>
          </cell>
          <cell r="FU86">
            <v>2136577.2400000002</v>
          </cell>
          <cell r="FV86">
            <v>2154025.5</v>
          </cell>
          <cell r="FW86">
            <v>2152650.4500000002</v>
          </cell>
        </row>
        <row r="87">
          <cell r="A87" t="str">
            <v>Raiffeisen OMF B</v>
          </cell>
          <cell r="D87">
            <v>205876959.18000001</v>
          </cell>
          <cell r="G87">
            <v>167495178.89999998</v>
          </cell>
          <cell r="J87">
            <v>205276201.33000001</v>
          </cell>
          <cell r="M87">
            <v>170201939.34999999</v>
          </cell>
          <cell r="P87">
            <v>180100243.16000003</v>
          </cell>
          <cell r="S87">
            <v>201927389.93000001</v>
          </cell>
          <cell r="V87">
            <v>201652180.76999998</v>
          </cell>
          <cell r="Y87">
            <v>192709214.72999999</v>
          </cell>
          <cell r="AB87">
            <v>206407272.35000002</v>
          </cell>
          <cell r="AE87">
            <v>221222712.58000001</v>
          </cell>
          <cell r="AH87">
            <v>225487696.58000001</v>
          </cell>
          <cell r="AK87">
            <v>215342591.89000002</v>
          </cell>
          <cell r="AN87">
            <v>243685524.28999999</v>
          </cell>
          <cell r="AQ87">
            <v>244100794.66</v>
          </cell>
          <cell r="AT87">
            <v>261386220.32999998</v>
          </cell>
          <cell r="AU87">
            <v>260406872.44</v>
          </cell>
          <cell r="AV87">
            <v>260424681.80000001</v>
          </cell>
          <cell r="AW87">
            <v>253853503.52000004</v>
          </cell>
          <cell r="AX87">
            <v>255686602.03</v>
          </cell>
          <cell r="AY87">
            <v>260029247.04000002</v>
          </cell>
          <cell r="AZ87">
            <v>263991428.23000002</v>
          </cell>
          <cell r="BA87">
            <v>273028174.88999999</v>
          </cell>
          <cell r="BB87">
            <v>276782645.44</v>
          </cell>
          <cell r="BC87">
            <v>281835188.15999997</v>
          </cell>
          <cell r="BD87">
            <v>281498715.11000001</v>
          </cell>
          <cell r="BE87">
            <v>282310101.27999997</v>
          </cell>
          <cell r="BF87">
            <v>289135690.81999999</v>
          </cell>
          <cell r="BG87">
            <v>293335963.12</v>
          </cell>
          <cell r="BH87">
            <v>297434573.59000003</v>
          </cell>
          <cell r="BI87">
            <v>292851870.94999999</v>
          </cell>
          <cell r="BJ87">
            <v>299360919.60000002</v>
          </cell>
          <cell r="BK87">
            <v>308986544.10000002</v>
          </cell>
          <cell r="BL87">
            <v>310620436.64999998</v>
          </cell>
          <cell r="BM87">
            <v>317159171.83000004</v>
          </cell>
          <cell r="BN87">
            <v>317937951.84000003</v>
          </cell>
          <cell r="BO87">
            <v>319238496.63999999</v>
          </cell>
          <cell r="BP87">
            <v>318223089.50999999</v>
          </cell>
          <cell r="BQ87">
            <v>315168913.36000001</v>
          </cell>
          <cell r="BR87">
            <v>328203866.82999998</v>
          </cell>
          <cell r="BS87">
            <v>327316638.37</v>
          </cell>
          <cell r="BT87">
            <v>330818676.00999999</v>
          </cell>
          <cell r="BU87">
            <v>323977796.38</v>
          </cell>
          <cell r="BV87">
            <v>329316192.78000003</v>
          </cell>
          <cell r="BW87">
            <v>330960972.23000002</v>
          </cell>
          <cell r="BX87">
            <v>337244910.44</v>
          </cell>
          <cell r="BY87">
            <v>345645620.82999998</v>
          </cell>
          <cell r="BZ87">
            <v>347468208.44</v>
          </cell>
          <cell r="CA87">
            <v>351591856.75</v>
          </cell>
          <cell r="CB87">
            <v>348716573.06</v>
          </cell>
          <cell r="CC87">
            <v>349687464.61000001</v>
          </cell>
          <cell r="CD87">
            <v>365404190.85000002</v>
          </cell>
          <cell r="CE87">
            <v>358429275.51999998</v>
          </cell>
          <cell r="CF87">
            <v>356190019.65999997</v>
          </cell>
          <cell r="CG87">
            <v>341683673.5</v>
          </cell>
          <cell r="CH87">
            <v>344196666.53999996</v>
          </cell>
          <cell r="CI87">
            <v>345457069.09000003</v>
          </cell>
          <cell r="CJ87">
            <v>341602836.89999998</v>
          </cell>
          <cell r="CK87">
            <v>347647642.90999997</v>
          </cell>
          <cell r="CL87">
            <v>347082526.88</v>
          </cell>
          <cell r="CM87">
            <v>348224702.26999998</v>
          </cell>
          <cell r="CN87">
            <v>346499822.12</v>
          </cell>
          <cell r="CO87">
            <v>347224294.61000001</v>
          </cell>
          <cell r="CP87">
            <v>355717008.81</v>
          </cell>
          <cell r="CQ87">
            <v>330845781.58000004</v>
          </cell>
          <cell r="CR87">
            <v>329906120.57999998</v>
          </cell>
          <cell r="CS87">
            <v>327266152.33999997</v>
          </cell>
          <cell r="CT87">
            <v>342031832.38</v>
          </cell>
          <cell r="CU87">
            <v>341029136.14999998</v>
          </cell>
          <cell r="CV87">
            <v>331115483.94999999</v>
          </cell>
          <cell r="CW87">
            <v>338916432.14999998</v>
          </cell>
          <cell r="CX87">
            <v>346086471.86000001</v>
          </cell>
          <cell r="CY87">
            <v>353623139.57999998</v>
          </cell>
          <cell r="CZ87">
            <v>352925626.25</v>
          </cell>
          <cell r="DA87">
            <v>352748418.29999995</v>
          </cell>
          <cell r="DB87">
            <v>365457311.44</v>
          </cell>
          <cell r="DC87">
            <v>356300362.94999999</v>
          </cell>
          <cell r="DD87">
            <v>348616227.13</v>
          </cell>
          <cell r="DE87">
            <v>336177397.10000002</v>
          </cell>
          <cell r="DF87">
            <v>345865061.79000002</v>
          </cell>
          <cell r="DG87">
            <v>353637374.13999999</v>
          </cell>
          <cell r="DH87">
            <v>349240878.17999995</v>
          </cell>
          <cell r="DI87">
            <v>358743397.49000001</v>
          </cell>
          <cell r="DJ87">
            <v>362954321.81</v>
          </cell>
          <cell r="DK87">
            <v>370406234.49000001</v>
          </cell>
          <cell r="DL87">
            <v>360483686.52000004</v>
          </cell>
          <cell r="DM87">
            <v>369989630.00999999</v>
          </cell>
          <cell r="DN87">
            <v>373765085.63</v>
          </cell>
          <cell r="DO87">
            <v>368431759.52999997</v>
          </cell>
          <cell r="DP87">
            <v>353883360.97999996</v>
          </cell>
          <cell r="DQ87">
            <v>350042892.78999996</v>
          </cell>
          <cell r="DR87">
            <v>361861420.53999996</v>
          </cell>
          <cell r="DS87">
            <v>380005697.13</v>
          </cell>
          <cell r="DT87">
            <v>377105467.94999999</v>
          </cell>
          <cell r="DU87">
            <v>392468894.89999998</v>
          </cell>
          <cell r="DV87">
            <v>383938519.16000003</v>
          </cell>
          <cell r="DW87">
            <v>385958795.05000001</v>
          </cell>
          <cell r="DX87">
            <v>378439883.13999999</v>
          </cell>
          <cell r="DY87">
            <v>371422754.30000001</v>
          </cell>
          <cell r="DZ87">
            <v>374582605.40999997</v>
          </cell>
          <cell r="EA87">
            <v>364045596.88</v>
          </cell>
          <cell r="EB87">
            <v>364870197.40000004</v>
          </cell>
          <cell r="EC87">
            <v>361624833.39999998</v>
          </cell>
          <cell r="ED87">
            <v>365439060.26999998</v>
          </cell>
          <cell r="EE87">
            <v>368233796.27000004</v>
          </cell>
          <cell r="EF87">
            <v>365836136.52999997</v>
          </cell>
          <cell r="EG87">
            <v>377192014.74000001</v>
          </cell>
          <cell r="EH87">
            <v>378348117.06</v>
          </cell>
          <cell r="EI87">
            <v>385223107.87</v>
          </cell>
          <cell r="EJ87">
            <v>390064937.91999996</v>
          </cell>
          <cell r="EK87">
            <v>394577155.52999997</v>
          </cell>
          <cell r="EL87">
            <v>406440287.38</v>
          </cell>
          <cell r="EM87">
            <v>383726942.44999999</v>
          </cell>
          <cell r="EN87">
            <v>379613161.88999999</v>
          </cell>
          <cell r="EO87">
            <v>363649759.74000001</v>
          </cell>
          <cell r="EP87">
            <v>363384920.58000004</v>
          </cell>
          <cell r="EQ87">
            <v>352490129.73000002</v>
          </cell>
          <cell r="ER87">
            <v>349347309.68000001</v>
          </cell>
          <cell r="ES87">
            <v>371024818.37</v>
          </cell>
          <cell r="ET87">
            <v>376291818.06</v>
          </cell>
          <cell r="EU87">
            <v>375673472.44999999</v>
          </cell>
          <cell r="EV87">
            <v>360009293.13999999</v>
          </cell>
          <cell r="EW87">
            <v>360603593.61000001</v>
          </cell>
          <cell r="EX87">
            <v>375770859.57999998</v>
          </cell>
          <cell r="EY87">
            <v>376283953.89999998</v>
          </cell>
          <cell r="EZ87">
            <v>369862560.71000004</v>
          </cell>
          <cell r="FA87">
            <v>362423203.48000002</v>
          </cell>
          <cell r="FB87">
            <v>367347938.78999996</v>
          </cell>
          <cell r="FC87">
            <v>385741509.01999998</v>
          </cell>
          <cell r="FD87">
            <v>385733238.02999997</v>
          </cell>
          <cell r="FE87">
            <v>387594919.96000004</v>
          </cell>
          <cell r="FF87">
            <v>382022948.72000003</v>
          </cell>
          <cell r="FG87">
            <v>382771230.89999998</v>
          </cell>
          <cell r="FH87">
            <v>380116317.64999998</v>
          </cell>
          <cell r="FI87">
            <v>382787321.69</v>
          </cell>
          <cell r="FJ87">
            <v>387284285.73000002</v>
          </cell>
          <cell r="FK87">
            <v>379573754.30000001</v>
          </cell>
          <cell r="FL87">
            <v>391307416.74000001</v>
          </cell>
          <cell r="FM87">
            <v>385114558.77999997</v>
          </cell>
          <cell r="FN87">
            <v>393054978.93999994</v>
          </cell>
          <cell r="FO87">
            <v>383223885.92000002</v>
          </cell>
          <cell r="FP87">
            <v>385368874.90999997</v>
          </cell>
          <cell r="FQ87">
            <v>389771438.26999998</v>
          </cell>
          <cell r="FR87">
            <v>388385045.38999999</v>
          </cell>
          <cell r="FS87">
            <v>392462058.24000001</v>
          </cell>
          <cell r="FT87">
            <v>391145967.25</v>
          </cell>
          <cell r="FU87">
            <v>393417996.25999999</v>
          </cell>
          <cell r="FV87">
            <v>398046940.77999997</v>
          </cell>
          <cell r="FW87">
            <v>394521385.44</v>
          </cell>
        </row>
        <row r="88">
          <cell r="A88" t="str">
            <v>Raiffeisen OMF C</v>
          </cell>
          <cell r="ET88">
            <v>152733.9</v>
          </cell>
          <cell r="EU88">
            <v>2521570.2599999998</v>
          </cell>
          <cell r="EV88">
            <v>5017135.2899999991</v>
          </cell>
          <cell r="EW88">
            <v>7355137.2999999998</v>
          </cell>
          <cell r="EX88">
            <v>7813798.0800000001</v>
          </cell>
          <cell r="EY88">
            <v>7962810.7200000007</v>
          </cell>
          <cell r="EZ88">
            <v>8095266.3600000003</v>
          </cell>
          <cell r="FA88">
            <v>8060488.7799999993</v>
          </cell>
          <cell r="FB88">
            <v>8262437.6699999999</v>
          </cell>
          <cell r="FC88">
            <v>8494899.9700000007</v>
          </cell>
          <cell r="FD88">
            <v>8565355.370000001</v>
          </cell>
          <cell r="FE88">
            <v>8787880.9000000004</v>
          </cell>
          <cell r="FF88">
            <v>8903724.9800000004</v>
          </cell>
          <cell r="FG88">
            <v>9132490.2899999991</v>
          </cell>
          <cell r="FH88">
            <v>9391087.1500000004</v>
          </cell>
          <cell r="FI88">
            <v>9694750.120000001</v>
          </cell>
          <cell r="FJ88">
            <v>10194183.23</v>
          </cell>
          <cell r="FK88">
            <v>10552274.989999998</v>
          </cell>
          <cell r="FL88">
            <v>10734172.689999999</v>
          </cell>
          <cell r="FM88">
            <v>10498002.940000001</v>
          </cell>
          <cell r="FN88">
            <v>10313687.75</v>
          </cell>
          <cell r="FO88">
            <v>10323301.16</v>
          </cell>
          <cell r="FP88">
            <v>10499068.859999999</v>
          </cell>
          <cell r="FQ88">
            <v>10628875.27</v>
          </cell>
          <cell r="FR88">
            <v>10798298.1</v>
          </cell>
          <cell r="FS88">
            <v>10946884.369999999</v>
          </cell>
          <cell r="FT88">
            <v>11138930.799999999</v>
          </cell>
          <cell r="FU88">
            <v>11336841.120000001</v>
          </cell>
          <cell r="FV88">
            <v>11924066.949999999</v>
          </cell>
          <cell r="FW88">
            <v>12290645.07</v>
          </cell>
        </row>
        <row r="89">
          <cell r="A89" t="str">
            <v>UKUPNO</v>
          </cell>
          <cell r="D89">
            <v>690048284.85000002</v>
          </cell>
          <cell r="G89">
            <v>548384328.76999998</v>
          </cell>
          <cell r="J89">
            <v>674824841.64999998</v>
          </cell>
          <cell r="M89">
            <v>559341874.33999991</v>
          </cell>
          <cell r="P89">
            <v>589598397.59000003</v>
          </cell>
          <cell r="S89">
            <v>655820972.78999996</v>
          </cell>
          <cell r="V89">
            <v>654959523.44000006</v>
          </cell>
          <cell r="Y89">
            <v>624925580.50999999</v>
          </cell>
          <cell r="AB89">
            <v>673573228.87</v>
          </cell>
          <cell r="AE89">
            <v>714951002.75999999</v>
          </cell>
          <cell r="AH89">
            <v>728098556.77999997</v>
          </cell>
          <cell r="AK89">
            <v>693797068.26999998</v>
          </cell>
          <cell r="AN89">
            <v>790274262.5</v>
          </cell>
          <cell r="AQ89">
            <v>785862702.97000003</v>
          </cell>
          <cell r="AT89">
            <v>840352846.5</v>
          </cell>
          <cell r="AU89">
            <v>837418667.59000003</v>
          </cell>
          <cell r="AV89">
            <v>839960666.71999991</v>
          </cell>
          <cell r="AW89">
            <v>818083246.88999999</v>
          </cell>
          <cell r="AX89">
            <v>825266233.49000001</v>
          </cell>
          <cell r="AY89">
            <v>838469550.25999999</v>
          </cell>
          <cell r="AZ89">
            <v>849966014.40999997</v>
          </cell>
          <cell r="BA89">
            <v>876314826.95999992</v>
          </cell>
          <cell r="BB89">
            <v>883574850.8499999</v>
          </cell>
          <cell r="BC89">
            <v>897884534.08999991</v>
          </cell>
          <cell r="BD89">
            <v>894802840.48000002</v>
          </cell>
          <cell r="BE89">
            <v>897344954.1400001</v>
          </cell>
          <cell r="BF89">
            <v>917738192.47000015</v>
          </cell>
          <cell r="BG89">
            <v>928651786.49000001</v>
          </cell>
          <cell r="BH89">
            <v>940428998.63999999</v>
          </cell>
          <cell r="BI89">
            <v>925146054.39999998</v>
          </cell>
          <cell r="BJ89">
            <v>949713121.66000009</v>
          </cell>
          <cell r="BK89">
            <v>981588828.61999989</v>
          </cell>
          <cell r="BL89">
            <v>990314869.72000003</v>
          </cell>
          <cell r="BM89">
            <v>1010249247.62</v>
          </cell>
          <cell r="BN89">
            <v>1016943578.1400001</v>
          </cell>
          <cell r="BO89">
            <v>1021884989.71</v>
          </cell>
          <cell r="BP89">
            <v>1020329676.2599999</v>
          </cell>
          <cell r="BQ89">
            <v>1011198791.4299999</v>
          </cell>
          <cell r="BR89">
            <v>1057514125.52</v>
          </cell>
          <cell r="BS89">
            <v>1057869907.08</v>
          </cell>
          <cell r="BT89">
            <v>1072963988.5500001</v>
          </cell>
          <cell r="BU89">
            <v>1052146758.9300001</v>
          </cell>
          <cell r="BV89">
            <v>1073635496.29</v>
          </cell>
          <cell r="BW89">
            <v>1081762793.6799998</v>
          </cell>
          <cell r="BX89">
            <v>1106225279.0900002</v>
          </cell>
          <cell r="BY89">
            <v>1134608768.53</v>
          </cell>
          <cell r="BZ89">
            <v>1141828436.47</v>
          </cell>
          <cell r="CA89">
            <v>1153619755.27</v>
          </cell>
          <cell r="CB89">
            <v>1144504194.48</v>
          </cell>
          <cell r="CC89">
            <v>1146611643.2</v>
          </cell>
          <cell r="CD89">
            <v>1201003791.95</v>
          </cell>
          <cell r="CE89">
            <v>1181360010.5799999</v>
          </cell>
          <cell r="CF89">
            <v>1176487045.0999999</v>
          </cell>
          <cell r="CG89">
            <v>1129659923.29</v>
          </cell>
          <cell r="CH89">
            <v>1136245762.9299998</v>
          </cell>
          <cell r="CI89">
            <v>1142030616.95</v>
          </cell>
          <cell r="CJ89">
            <v>1129346513.8499999</v>
          </cell>
          <cell r="CK89">
            <v>1151324564.96</v>
          </cell>
          <cell r="CL89">
            <v>1147223052.3800001</v>
          </cell>
          <cell r="CM89">
            <v>1148981402.6700001</v>
          </cell>
          <cell r="CN89">
            <v>1142031266.3099999</v>
          </cell>
          <cell r="CO89">
            <v>1143496968.71</v>
          </cell>
          <cell r="CP89">
            <v>1173277684.79</v>
          </cell>
          <cell r="CQ89">
            <v>1092633945.3800001</v>
          </cell>
          <cell r="CR89">
            <v>1091658132.6199999</v>
          </cell>
          <cell r="CS89">
            <v>1080011392.45</v>
          </cell>
          <cell r="CT89">
            <v>1127230944.73</v>
          </cell>
          <cell r="CU89">
            <v>1123187245.53</v>
          </cell>
          <cell r="CV89">
            <v>1094860620.1300001</v>
          </cell>
          <cell r="CW89">
            <v>1121353005.04</v>
          </cell>
          <cell r="CX89">
            <v>1145117599.53</v>
          </cell>
          <cell r="CY89">
            <v>1165076005.8500001</v>
          </cell>
          <cell r="CZ89">
            <v>1161443502.8800001</v>
          </cell>
          <cell r="DA89">
            <v>1160031134.6300001</v>
          </cell>
          <cell r="DB89">
            <v>1203829160.98</v>
          </cell>
          <cell r="DC89">
            <v>1174545068.53</v>
          </cell>
          <cell r="DD89">
            <v>1149793923.9099998</v>
          </cell>
          <cell r="DE89">
            <v>1109003341.74</v>
          </cell>
          <cell r="DF89">
            <v>1139959664.8800001</v>
          </cell>
          <cell r="DG89">
            <v>1164436562.6300001</v>
          </cell>
          <cell r="DH89">
            <v>1152821610.5999999</v>
          </cell>
          <cell r="DI89">
            <v>1183010350.52</v>
          </cell>
          <cell r="DJ89">
            <v>1196871370.54</v>
          </cell>
          <cell r="DK89">
            <v>1218456753.95</v>
          </cell>
          <cell r="DL89">
            <v>1187971263.98</v>
          </cell>
          <cell r="DM89">
            <v>1219348964.3099999</v>
          </cell>
          <cell r="DN89">
            <v>1233615359.6799998</v>
          </cell>
          <cell r="DO89">
            <v>1213689315.8699999</v>
          </cell>
          <cell r="DP89">
            <v>1169039545.6900001</v>
          </cell>
          <cell r="DQ89">
            <v>1156213199.1699998</v>
          </cell>
          <cell r="DR89">
            <v>1197699124.0899999</v>
          </cell>
          <cell r="DS89">
            <v>1256526470.3199997</v>
          </cell>
          <cell r="DT89">
            <v>1248373967.28</v>
          </cell>
          <cell r="DU89">
            <v>1296305841.2599998</v>
          </cell>
          <cell r="DV89">
            <v>1267211804.04</v>
          </cell>
          <cell r="DW89">
            <v>1273558604.97</v>
          </cell>
          <cell r="DX89">
            <v>1248931489.1500001</v>
          </cell>
          <cell r="DY89">
            <v>1224524709.4100001</v>
          </cell>
          <cell r="DZ89">
            <v>1233801304.1700001</v>
          </cell>
          <cell r="EA89">
            <v>1201770167.1500001</v>
          </cell>
          <cell r="EB89">
            <v>1204369730.6100001</v>
          </cell>
          <cell r="EC89">
            <v>1194494491.5999999</v>
          </cell>
          <cell r="ED89">
            <v>1208317818.2</v>
          </cell>
          <cell r="EE89">
            <v>1217127209.3</v>
          </cell>
          <cell r="EF89">
            <v>1209470505.53</v>
          </cell>
          <cell r="EG89">
            <v>1246064373.8400002</v>
          </cell>
          <cell r="EH89">
            <v>1251332160.4200001</v>
          </cell>
          <cell r="EI89">
            <v>1272895947.73</v>
          </cell>
          <cell r="EJ89">
            <v>1287173597.3499999</v>
          </cell>
          <cell r="EK89">
            <v>1301339017.5900002</v>
          </cell>
          <cell r="EL89">
            <v>1338274986.96</v>
          </cell>
          <cell r="EM89">
            <v>1261250206.55</v>
          </cell>
          <cell r="EN89">
            <v>1251749794.29</v>
          </cell>
          <cell r="EO89">
            <v>1204831625.71</v>
          </cell>
          <cell r="EP89">
            <v>1204534795.21</v>
          </cell>
          <cell r="EQ89">
            <v>1163530232.53</v>
          </cell>
          <cell r="ER89">
            <v>1149384316.4100001</v>
          </cell>
          <cell r="ES89">
            <v>1218783053.6500001</v>
          </cell>
          <cell r="ET89">
            <v>1237788369.0799999</v>
          </cell>
          <cell r="EU89">
            <v>1243420107.52</v>
          </cell>
          <cell r="EV89">
            <v>1205625177.3</v>
          </cell>
          <cell r="EW89">
            <v>1216854035.98</v>
          </cell>
          <cell r="EX89">
            <v>1269573256.5500002</v>
          </cell>
          <cell r="EY89">
            <v>1270909499.1399999</v>
          </cell>
          <cell r="EZ89">
            <v>1253005971.25</v>
          </cell>
          <cell r="FA89">
            <v>1228563537.1399999</v>
          </cell>
          <cell r="FB89">
            <v>1246504828.05</v>
          </cell>
          <cell r="FC89">
            <v>1309265301.1599998</v>
          </cell>
          <cell r="FD89">
            <v>1310880027.4499998</v>
          </cell>
          <cell r="FE89">
            <v>1317680339.48</v>
          </cell>
          <cell r="FF89">
            <v>1297493472.0200002</v>
          </cell>
          <cell r="FG89">
            <v>1300302131.99</v>
          </cell>
          <cell r="FH89">
            <v>1292938813.1700001</v>
          </cell>
          <cell r="FI89">
            <v>1302033026.3299999</v>
          </cell>
          <cell r="FJ89">
            <v>1320493641.6199999</v>
          </cell>
          <cell r="FK89">
            <v>1297362476.71</v>
          </cell>
          <cell r="FL89">
            <v>1335715086.8400002</v>
          </cell>
          <cell r="FM89">
            <v>1312631659.3400002</v>
          </cell>
          <cell r="FN89">
            <v>1335595035.3099999</v>
          </cell>
          <cell r="FO89">
            <v>1310425546.3699999</v>
          </cell>
          <cell r="FP89">
            <v>1319356333.6299999</v>
          </cell>
          <cell r="FQ89">
            <v>1337098186.29</v>
          </cell>
          <cell r="FR89">
            <v>1327849152.3699999</v>
          </cell>
          <cell r="FS89">
            <v>1341997821.2</v>
          </cell>
          <cell r="FT89">
            <v>1339436228.8200002</v>
          </cell>
          <cell r="FU89">
            <v>1347623609.2600002</v>
          </cell>
          <cell r="FV89">
            <v>1364543513.79</v>
          </cell>
          <cell r="FW89">
            <v>1355655001.1900001</v>
          </cell>
        </row>
        <row r="91">
          <cell r="A91" t="str">
            <v>za mjesec</v>
          </cell>
        </row>
        <row r="92">
          <cell r="A92" t="str">
            <v>AZ OMF A</v>
          </cell>
          <cell r="EQ92">
            <v>0</v>
          </cell>
          <cell r="ER92">
            <v>0</v>
          </cell>
          <cell r="ES92">
            <v>0</v>
          </cell>
          <cell r="ET92">
            <v>72.036020000000008</v>
          </cell>
          <cell r="EU92">
            <v>1059.0293300000001</v>
          </cell>
          <cell r="EV92">
            <v>1114.1225900000002</v>
          </cell>
          <cell r="EW92">
            <v>1082.88743</v>
          </cell>
          <cell r="EX92">
            <v>1197.3489099999999</v>
          </cell>
          <cell r="EY92">
            <v>1128.76944</v>
          </cell>
          <cell r="EZ92">
            <v>1114.35797</v>
          </cell>
          <cell r="FA92">
            <v>1248.73821</v>
          </cell>
          <cell r="FB92">
            <v>1205.1366399999999</v>
          </cell>
          <cell r="FC92">
            <v>1368.31448</v>
          </cell>
          <cell r="FD92">
            <v>1201.1210900000001</v>
          </cell>
          <cell r="FE92">
            <v>1176.8324</v>
          </cell>
          <cell r="FF92">
            <v>1150.0514900000001</v>
          </cell>
          <cell r="FG92">
            <v>1157.7939199999998</v>
          </cell>
          <cell r="FH92">
            <v>1180.56989</v>
          </cell>
          <cell r="FI92">
            <v>1165.5713999999998</v>
          </cell>
          <cell r="FJ92">
            <v>1251.2986100000001</v>
          </cell>
          <cell r="FK92">
            <v>1156.61942</v>
          </cell>
          <cell r="FL92">
            <v>1308.4739500000001</v>
          </cell>
          <cell r="FM92">
            <v>1314.83041</v>
          </cell>
          <cell r="FN92">
            <v>1268.1693300000002</v>
          </cell>
          <cell r="FO92">
            <v>1422.73216</v>
          </cell>
          <cell r="FP92">
            <v>1240.05792</v>
          </cell>
          <cell r="FQ92">
            <v>1256.9326799999999</v>
          </cell>
          <cell r="FR92">
            <v>1234.2280000000001</v>
          </cell>
          <cell r="FS92">
            <v>1226.2780299999999</v>
          </cell>
          <cell r="FT92">
            <v>1250.38474</v>
          </cell>
          <cell r="FU92">
            <v>1223.36502</v>
          </cell>
          <cell r="FV92">
            <v>1302.0546899999999</v>
          </cell>
          <cell r="FW92">
            <v>1332.9596399999998</v>
          </cell>
        </row>
        <row r="93">
          <cell r="A93" t="str">
            <v>AZ OMF B</v>
          </cell>
          <cell r="B93">
            <v>133519</v>
          </cell>
          <cell r="C93">
            <v>96827</v>
          </cell>
          <cell r="D93">
            <v>65339</v>
          </cell>
          <cell r="E93">
            <v>68824</v>
          </cell>
          <cell r="F93">
            <v>66975</v>
          </cell>
          <cell r="G93">
            <v>96572</v>
          </cell>
          <cell r="H93">
            <v>106555</v>
          </cell>
          <cell r="I93">
            <v>77102</v>
          </cell>
          <cell r="J93">
            <v>100510</v>
          </cell>
          <cell r="K93">
            <v>75707</v>
          </cell>
          <cell r="L93">
            <v>77383</v>
          </cell>
          <cell r="M93">
            <v>83559</v>
          </cell>
          <cell r="N93">
            <v>81223</v>
          </cell>
          <cell r="O93">
            <v>89026</v>
          </cell>
          <cell r="P93">
            <v>80974</v>
          </cell>
          <cell r="Q93">
            <v>93438</v>
          </cell>
          <cell r="R93">
            <v>91544</v>
          </cell>
          <cell r="S93">
            <v>88453</v>
          </cell>
          <cell r="T93">
            <v>87445</v>
          </cell>
          <cell r="U93">
            <v>91413</v>
          </cell>
          <cell r="V93">
            <v>97425</v>
          </cell>
          <cell r="W93">
            <v>86382</v>
          </cell>
          <cell r="X93">
            <v>87867</v>
          </cell>
          <cell r="Y93">
            <v>89730</v>
          </cell>
          <cell r="Z93">
            <v>90590</v>
          </cell>
          <cell r="AA93">
            <v>97346</v>
          </cell>
          <cell r="AB93">
            <v>98586</v>
          </cell>
          <cell r="AC93">
            <v>103555</v>
          </cell>
          <cell r="AD93">
            <v>96658</v>
          </cell>
          <cell r="AE93">
            <v>101194</v>
          </cell>
          <cell r="AF93">
            <v>97880</v>
          </cell>
          <cell r="AG93">
            <v>99696</v>
          </cell>
          <cell r="AH93">
            <v>108748</v>
          </cell>
          <cell r="AI93">
            <v>98463</v>
          </cell>
          <cell r="AJ93">
            <v>84431</v>
          </cell>
          <cell r="AK93">
            <v>111042</v>
          </cell>
          <cell r="AL93">
            <v>113045</v>
          </cell>
          <cell r="AM93">
            <v>106728</v>
          </cell>
          <cell r="AN93">
            <v>113118</v>
          </cell>
          <cell r="AO93">
            <v>108805</v>
          </cell>
          <cell r="AP93">
            <v>110592</v>
          </cell>
          <cell r="AQ93">
            <v>108737</v>
          </cell>
          <cell r="AR93">
            <v>112327</v>
          </cell>
          <cell r="AS93">
            <v>112695</v>
          </cell>
          <cell r="AT93">
            <v>126305</v>
          </cell>
          <cell r="AU93">
            <v>110553</v>
          </cell>
          <cell r="AV93">
            <v>113327</v>
          </cell>
          <cell r="AW93">
            <v>116508</v>
          </cell>
          <cell r="AX93">
            <v>114832</v>
          </cell>
          <cell r="AY93">
            <v>118206</v>
          </cell>
          <cell r="AZ93">
            <v>119712</v>
          </cell>
          <cell r="BA93">
            <v>123236</v>
          </cell>
          <cell r="BB93">
            <v>119938</v>
          </cell>
          <cell r="BC93">
            <v>124839</v>
          </cell>
          <cell r="BD93">
            <v>120961</v>
          </cell>
          <cell r="BE93">
            <v>121148</v>
          </cell>
          <cell r="BF93">
            <v>132771</v>
          </cell>
          <cell r="BG93">
            <v>124047</v>
          </cell>
          <cell r="BH93">
            <v>124457</v>
          </cell>
          <cell r="BI93">
            <v>125927</v>
          </cell>
          <cell r="BJ93">
            <v>136150</v>
          </cell>
          <cell r="BK93">
            <v>135531</v>
          </cell>
          <cell r="BL93">
            <v>127967</v>
          </cell>
          <cell r="BM93">
            <v>139953</v>
          </cell>
          <cell r="BN93">
            <v>136026</v>
          </cell>
          <cell r="BO93">
            <v>127597</v>
          </cell>
          <cell r="BP93">
            <v>137446</v>
          </cell>
          <cell r="BQ93">
            <v>132296</v>
          </cell>
          <cell r="BR93">
            <v>144600</v>
          </cell>
          <cell r="BS93">
            <v>136904</v>
          </cell>
          <cell r="BT93">
            <v>136701</v>
          </cell>
          <cell r="BU93">
            <v>136599</v>
          </cell>
          <cell r="BV93">
            <v>145490</v>
          </cell>
          <cell r="BW93">
            <v>140055</v>
          </cell>
          <cell r="BX93">
            <v>144568</v>
          </cell>
          <cell r="BY93">
            <v>153903</v>
          </cell>
          <cell r="BZ93">
            <v>140783</v>
          </cell>
          <cell r="CA93">
            <v>147354</v>
          </cell>
          <cell r="CB93">
            <v>149814</v>
          </cell>
          <cell r="CC93">
            <v>142232</v>
          </cell>
          <cell r="CD93">
            <v>168468</v>
          </cell>
          <cell r="CE93">
            <v>144190</v>
          </cell>
          <cell r="CF93">
            <v>141921</v>
          </cell>
          <cell r="CG93">
            <v>152255</v>
          </cell>
          <cell r="CH93">
            <v>146234</v>
          </cell>
          <cell r="CI93">
            <v>145840</v>
          </cell>
          <cell r="CJ93">
            <v>147815</v>
          </cell>
          <cell r="CK93">
            <v>154655</v>
          </cell>
          <cell r="CL93">
            <v>141058</v>
          </cell>
          <cell r="CM93">
            <v>147250</v>
          </cell>
          <cell r="CN93">
            <v>151211</v>
          </cell>
          <cell r="CO93">
            <v>142007</v>
          </cell>
          <cell r="CP93">
            <v>159012</v>
          </cell>
          <cell r="CQ93">
            <v>121741</v>
          </cell>
          <cell r="CR93">
            <v>141598</v>
          </cell>
          <cell r="CS93">
            <v>155218</v>
          </cell>
          <cell r="CT93">
            <v>141357</v>
          </cell>
          <cell r="CU93">
            <v>141297</v>
          </cell>
          <cell r="CV93">
            <v>144301</v>
          </cell>
          <cell r="CW93">
            <v>148703</v>
          </cell>
          <cell r="CX93">
            <v>148400</v>
          </cell>
          <cell r="CY93">
            <v>150354</v>
          </cell>
          <cell r="CZ93">
            <v>147085</v>
          </cell>
          <cell r="DA93">
            <v>148532</v>
          </cell>
          <cell r="DB93">
            <v>167883</v>
          </cell>
          <cell r="DC93">
            <v>136739</v>
          </cell>
          <cell r="DD93">
            <v>139433</v>
          </cell>
          <cell r="DE93">
            <v>152321</v>
          </cell>
          <cell r="DF93">
            <v>148681</v>
          </cell>
          <cell r="DG93">
            <v>149077</v>
          </cell>
          <cell r="DH93">
            <v>148663</v>
          </cell>
          <cell r="DI93">
            <v>158841</v>
          </cell>
          <cell r="DJ93">
            <v>153339</v>
          </cell>
          <cell r="DK93">
            <v>154564</v>
          </cell>
          <cell r="DL93">
            <v>147642</v>
          </cell>
          <cell r="DM93">
            <v>164796</v>
          </cell>
          <cell r="DN93">
            <v>161082</v>
          </cell>
          <cell r="DO93">
            <v>141117</v>
          </cell>
          <cell r="DP93">
            <v>148071</v>
          </cell>
          <cell r="DQ93">
            <v>156794</v>
          </cell>
          <cell r="DR93">
            <v>156651</v>
          </cell>
          <cell r="DS93">
            <v>171639</v>
          </cell>
          <cell r="DT93">
            <v>153964</v>
          </cell>
          <cell r="DU93">
            <v>173685</v>
          </cell>
          <cell r="DV93">
            <v>158646</v>
          </cell>
          <cell r="DW93">
            <v>155467</v>
          </cell>
          <cell r="DX93">
            <v>164069</v>
          </cell>
          <cell r="DY93">
            <v>149851</v>
          </cell>
          <cell r="DZ93">
            <v>158588</v>
          </cell>
          <cell r="EA93">
            <v>154234</v>
          </cell>
          <cell r="EB93">
            <v>150547</v>
          </cell>
          <cell r="EC93">
            <v>156550</v>
          </cell>
          <cell r="ED93">
            <v>160180</v>
          </cell>
          <cell r="EE93">
            <v>154975</v>
          </cell>
          <cell r="EF93">
            <v>154370</v>
          </cell>
          <cell r="EG93">
            <v>170689</v>
          </cell>
          <cell r="EH93">
            <v>155839</v>
          </cell>
          <cell r="EI93">
            <v>158608</v>
          </cell>
          <cell r="EJ93">
            <v>176598</v>
          </cell>
          <cell r="EK93">
            <v>161163</v>
          </cell>
          <cell r="EL93">
            <v>174640</v>
          </cell>
          <cell r="EM93">
            <v>148183</v>
          </cell>
          <cell r="EN93">
            <v>158576</v>
          </cell>
          <cell r="EO93">
            <v>159293</v>
          </cell>
          <cell r="EP93">
            <v>149338</v>
          </cell>
          <cell r="EQ93">
            <v>144451.97414999999</v>
          </cell>
          <cell r="ER93">
            <v>152409.48003000001</v>
          </cell>
          <cell r="ES93">
            <v>174004.22368</v>
          </cell>
          <cell r="ET93">
            <v>150534.12805999999</v>
          </cell>
          <cell r="EU93">
            <v>149943.34505999999</v>
          </cell>
          <cell r="EV93">
            <v>155950.30562</v>
          </cell>
          <cell r="EW93">
            <v>150459.15316999998</v>
          </cell>
          <cell r="EX93">
            <v>169134.82862000001</v>
          </cell>
          <cell r="EY93">
            <v>155809.36458000002</v>
          </cell>
          <cell r="EZ93">
            <v>144421.66721000001</v>
          </cell>
          <cell r="FA93">
            <v>161026.70315000002</v>
          </cell>
          <cell r="FB93">
            <v>163461.71659999999</v>
          </cell>
          <cell r="FC93">
            <v>167153.49155000001</v>
          </cell>
          <cell r="FD93">
            <v>159419.36676</v>
          </cell>
          <cell r="FE93">
            <v>164140.57587999999</v>
          </cell>
          <cell r="FF93">
            <v>158393.10011000003</v>
          </cell>
          <cell r="FG93">
            <v>159914.54661000002</v>
          </cell>
          <cell r="FH93">
            <v>160923.72553</v>
          </cell>
          <cell r="FI93">
            <v>160914.88813000001</v>
          </cell>
          <cell r="FJ93">
            <v>166626.40946</v>
          </cell>
          <cell r="FK93">
            <v>152304.19839999999</v>
          </cell>
          <cell r="FL93">
            <v>174825.72871999998</v>
          </cell>
          <cell r="FM93">
            <v>159321.98088999998</v>
          </cell>
          <cell r="FN93">
            <v>161185.91769</v>
          </cell>
          <cell r="FO93">
            <v>165714.40472999998</v>
          </cell>
          <cell r="FP93">
            <v>160606.42694</v>
          </cell>
          <cell r="FQ93">
            <v>165980.67134999999</v>
          </cell>
          <cell r="FR93">
            <v>160931.39315000002</v>
          </cell>
          <cell r="FS93">
            <v>164856.51509</v>
          </cell>
          <cell r="FT93">
            <v>164508.28938999999</v>
          </cell>
          <cell r="FU93">
            <v>163557.62161999999</v>
          </cell>
          <cell r="FV93">
            <v>171122.78788999998</v>
          </cell>
          <cell r="FW93">
            <v>160833.96581999998</v>
          </cell>
        </row>
        <row r="94">
          <cell r="A94" t="str">
            <v>AZ OMF C</v>
          </cell>
          <cell r="EQ94">
            <v>0</v>
          </cell>
          <cell r="ER94">
            <v>0</v>
          </cell>
          <cell r="ES94">
            <v>0</v>
          </cell>
          <cell r="ET94">
            <v>191.84732</v>
          </cell>
          <cell r="EU94">
            <v>2621.2852699999999</v>
          </cell>
          <cell r="EV94">
            <v>2741.0327200000002</v>
          </cell>
          <cell r="EW94">
            <v>2793.4281800000003</v>
          </cell>
          <cell r="EX94">
            <v>3137.9522700000002</v>
          </cell>
          <cell r="EY94">
            <v>3152.3001200000003</v>
          </cell>
          <cell r="EZ94">
            <v>2980.0755299999996</v>
          </cell>
          <cell r="FA94">
            <v>3168.9207200000001</v>
          </cell>
          <cell r="FB94">
            <v>3304.9119599999999</v>
          </cell>
          <cell r="FC94">
            <v>3287.9428700000003</v>
          </cell>
          <cell r="FD94">
            <v>3240.29279</v>
          </cell>
          <cell r="FE94">
            <v>3408.0365200000001</v>
          </cell>
          <cell r="FF94">
            <v>3465.2882300000001</v>
          </cell>
          <cell r="FG94">
            <v>3424.8411499999997</v>
          </cell>
          <cell r="FH94">
            <v>3579.5651600000001</v>
          </cell>
          <cell r="FI94">
            <v>3648.13852</v>
          </cell>
          <cell r="FJ94">
            <v>4162.3274300000003</v>
          </cell>
          <cell r="FK94">
            <v>4070.1090899999999</v>
          </cell>
          <cell r="FL94">
            <v>3985.5507699999998</v>
          </cell>
          <cell r="FM94">
            <v>3883.40481</v>
          </cell>
          <cell r="FN94">
            <v>4253.9371500000007</v>
          </cell>
          <cell r="FO94">
            <v>4068.1295099999998</v>
          </cell>
          <cell r="FP94">
            <v>3946.83788</v>
          </cell>
          <cell r="FQ94">
            <v>4215.1143899999997</v>
          </cell>
          <cell r="FR94">
            <v>4098.8736900000004</v>
          </cell>
          <cell r="FS94">
            <v>4330.4655499999999</v>
          </cell>
          <cell r="FT94">
            <v>4376.0568300000004</v>
          </cell>
          <cell r="FU94">
            <v>4436.1750099999999</v>
          </cell>
          <cell r="FV94">
            <v>4916.8479000000007</v>
          </cell>
          <cell r="FW94">
            <v>4846.3720300000004</v>
          </cell>
        </row>
        <row r="95">
          <cell r="A95" t="str">
            <v>Erste Plavi OMF A</v>
          </cell>
          <cell r="EQ95">
            <v>0</v>
          </cell>
          <cell r="ER95">
            <v>0</v>
          </cell>
          <cell r="ES95">
            <v>0</v>
          </cell>
          <cell r="ET95">
            <v>19.43364</v>
          </cell>
          <cell r="EU95">
            <v>329.80046999999996</v>
          </cell>
          <cell r="EV95">
            <v>354.86261999999999</v>
          </cell>
          <cell r="EW95">
            <v>338.23275000000001</v>
          </cell>
          <cell r="EX95">
            <v>393.60055</v>
          </cell>
          <cell r="EY95">
            <v>362.34429</v>
          </cell>
          <cell r="EZ95">
            <v>342.28421999999995</v>
          </cell>
          <cell r="FA95">
            <v>405.58716999999996</v>
          </cell>
          <cell r="FB95">
            <v>455.87011999999999</v>
          </cell>
          <cell r="FC95">
            <v>478.52219000000002</v>
          </cell>
          <cell r="FD95">
            <v>346.63529</v>
          </cell>
          <cell r="FE95">
            <v>369.14247999999998</v>
          </cell>
          <cell r="FF95">
            <v>357.70341999999999</v>
          </cell>
          <cell r="FG95">
            <v>359.43803000000003</v>
          </cell>
          <cell r="FH95">
            <v>364.09492999999998</v>
          </cell>
          <cell r="FI95">
            <v>362.00297999999998</v>
          </cell>
          <cell r="FJ95">
            <v>393.92259000000001</v>
          </cell>
          <cell r="FK95">
            <v>356.15044</v>
          </cell>
          <cell r="FL95">
            <v>405.07140999999996</v>
          </cell>
          <cell r="FM95">
            <v>404.33481</v>
          </cell>
          <cell r="FN95">
            <v>415.63873000000001</v>
          </cell>
          <cell r="FO95">
            <v>477.68770000000001</v>
          </cell>
          <cell r="FP95">
            <v>383.49720000000002</v>
          </cell>
          <cell r="FQ95">
            <v>384.07878000000005</v>
          </cell>
          <cell r="FR95">
            <v>394.23059000000001</v>
          </cell>
          <cell r="FS95">
            <v>389.74053000000004</v>
          </cell>
          <cell r="FT95">
            <v>398.90368999999998</v>
          </cell>
          <cell r="FU95">
            <v>378.93196999999998</v>
          </cell>
          <cell r="FV95">
            <v>405.67784</v>
          </cell>
          <cell r="FW95">
            <v>380.82934</v>
          </cell>
        </row>
        <row r="96">
          <cell r="A96" t="str">
            <v>Erste Plavi OMF B</v>
          </cell>
          <cell r="B96">
            <v>32182</v>
          </cell>
          <cell r="C96">
            <v>22884</v>
          </cell>
          <cell r="D96">
            <v>15506</v>
          </cell>
          <cell r="E96">
            <v>16667</v>
          </cell>
          <cell r="F96">
            <v>16226</v>
          </cell>
          <cell r="G96">
            <v>23331</v>
          </cell>
          <cell r="H96">
            <v>25887</v>
          </cell>
          <cell r="I96">
            <v>18305</v>
          </cell>
          <cell r="J96">
            <v>24067</v>
          </cell>
          <cell r="K96">
            <v>17126</v>
          </cell>
          <cell r="L96">
            <v>18444</v>
          </cell>
          <cell r="M96">
            <v>19501</v>
          </cell>
          <cell r="N96">
            <v>18634</v>
          </cell>
          <cell r="O96">
            <v>21110</v>
          </cell>
          <cell r="P96">
            <v>18744</v>
          </cell>
          <cell r="Q96">
            <v>22083</v>
          </cell>
          <cell r="R96">
            <v>21970</v>
          </cell>
          <cell r="S96">
            <v>21189</v>
          </cell>
          <cell r="T96">
            <v>20455</v>
          </cell>
          <cell r="U96">
            <v>21330</v>
          </cell>
          <cell r="V96">
            <v>23067</v>
          </cell>
          <cell r="W96">
            <v>20092</v>
          </cell>
          <cell r="X96">
            <v>20060</v>
          </cell>
          <cell r="Y96">
            <v>20330</v>
          </cell>
          <cell r="Z96">
            <v>20434</v>
          </cell>
          <cell r="AA96">
            <v>21946</v>
          </cell>
          <cell r="AB96">
            <v>22892</v>
          </cell>
          <cell r="AC96">
            <v>24053</v>
          </cell>
          <cell r="AD96">
            <v>22313</v>
          </cell>
          <cell r="AE96">
            <v>23348</v>
          </cell>
          <cell r="AF96">
            <v>22584</v>
          </cell>
          <cell r="AG96">
            <v>23067</v>
          </cell>
          <cell r="AH96">
            <v>25714</v>
          </cell>
          <cell r="AI96">
            <v>22773</v>
          </cell>
          <cell r="AJ96">
            <v>19259</v>
          </cell>
          <cell r="AK96">
            <v>25199</v>
          </cell>
          <cell r="AL96">
            <v>25982</v>
          </cell>
          <cell r="AM96">
            <v>25842</v>
          </cell>
          <cell r="AN96">
            <v>26244</v>
          </cell>
          <cell r="AO96">
            <v>25975</v>
          </cell>
          <cell r="AP96">
            <v>26605</v>
          </cell>
          <cell r="AQ96">
            <v>25804</v>
          </cell>
          <cell r="AR96">
            <v>26891</v>
          </cell>
          <cell r="AS96">
            <v>26822</v>
          </cell>
          <cell r="AT96">
            <v>30278</v>
          </cell>
          <cell r="AU96">
            <v>27102</v>
          </cell>
          <cell r="AV96">
            <v>27657</v>
          </cell>
          <cell r="AW96">
            <v>28062</v>
          </cell>
          <cell r="AX96">
            <v>27418</v>
          </cell>
          <cell r="AY96">
            <v>29797</v>
          </cell>
          <cell r="AZ96">
            <v>30122</v>
          </cell>
          <cell r="BA96">
            <v>31302</v>
          </cell>
          <cell r="BB96">
            <v>30841</v>
          </cell>
          <cell r="BC96">
            <v>32035</v>
          </cell>
          <cell r="BD96">
            <v>31549</v>
          </cell>
          <cell r="BE96">
            <v>31581</v>
          </cell>
          <cell r="BF96">
            <v>34949</v>
          </cell>
          <cell r="BG96">
            <v>33437</v>
          </cell>
          <cell r="BH96">
            <v>33603</v>
          </cell>
          <cell r="BI96">
            <v>34052</v>
          </cell>
          <cell r="BJ96">
            <v>37014</v>
          </cell>
          <cell r="BK96">
            <v>39196</v>
          </cell>
          <cell r="BL96">
            <v>37017</v>
          </cell>
          <cell r="BM96">
            <v>41829</v>
          </cell>
          <cell r="BN96">
            <v>43778</v>
          </cell>
          <cell r="BO96">
            <v>40041</v>
          </cell>
          <cell r="BP96">
            <v>45101</v>
          </cell>
          <cell r="BQ96">
            <v>43934</v>
          </cell>
          <cell r="BR96">
            <v>48962</v>
          </cell>
          <cell r="BS96">
            <v>46385</v>
          </cell>
          <cell r="BT96">
            <v>47799</v>
          </cell>
          <cell r="BU96">
            <v>45978</v>
          </cell>
          <cell r="BV96">
            <v>49304</v>
          </cell>
          <cell r="BW96">
            <v>47624</v>
          </cell>
          <cell r="BX96">
            <v>49725</v>
          </cell>
          <cell r="BY96">
            <v>53877</v>
          </cell>
          <cell r="BZ96">
            <v>49948</v>
          </cell>
          <cell r="CA96">
            <v>52005</v>
          </cell>
          <cell r="CB96">
            <v>52966</v>
          </cell>
          <cell r="CC96">
            <v>49541</v>
          </cell>
          <cell r="CD96">
            <v>59995</v>
          </cell>
          <cell r="CE96">
            <v>49430</v>
          </cell>
          <cell r="CF96">
            <v>48536</v>
          </cell>
          <cell r="CG96">
            <v>53554</v>
          </cell>
          <cell r="CH96">
            <v>50406</v>
          </cell>
          <cell r="CI96">
            <v>49040</v>
          </cell>
          <cell r="CJ96">
            <v>50804</v>
          </cell>
          <cell r="CK96">
            <v>54068</v>
          </cell>
          <cell r="CL96">
            <v>49427</v>
          </cell>
          <cell r="CM96">
            <v>51292</v>
          </cell>
          <cell r="CN96">
            <v>53035</v>
          </cell>
          <cell r="CO96">
            <v>49406</v>
          </cell>
          <cell r="CP96">
            <v>55366</v>
          </cell>
          <cell r="CQ96">
            <v>40595</v>
          </cell>
          <cell r="CR96">
            <v>49556</v>
          </cell>
          <cell r="CS96">
            <v>53530</v>
          </cell>
          <cell r="CT96">
            <v>47142</v>
          </cell>
          <cell r="CU96">
            <v>47966</v>
          </cell>
          <cell r="CV96">
            <v>49846</v>
          </cell>
          <cell r="CW96">
            <v>52215</v>
          </cell>
          <cell r="CX96">
            <v>52413</v>
          </cell>
          <cell r="CY96">
            <v>52792</v>
          </cell>
          <cell r="CZ96">
            <v>51562</v>
          </cell>
          <cell r="DA96">
            <v>52049</v>
          </cell>
          <cell r="DB96">
            <v>58369</v>
          </cell>
          <cell r="DC96">
            <v>46887</v>
          </cell>
          <cell r="DD96">
            <v>48139</v>
          </cell>
          <cell r="DE96">
            <v>53850</v>
          </cell>
          <cell r="DF96">
            <v>51371</v>
          </cell>
          <cell r="DG96">
            <v>51359</v>
          </cell>
          <cell r="DH96">
            <v>51378</v>
          </cell>
          <cell r="DI96">
            <v>56046</v>
          </cell>
          <cell r="DJ96">
            <v>53978</v>
          </cell>
          <cell r="DK96">
            <v>54901</v>
          </cell>
          <cell r="DL96">
            <v>51842</v>
          </cell>
          <cell r="DM96">
            <v>58855</v>
          </cell>
          <cell r="DN96">
            <v>56636</v>
          </cell>
          <cell r="DO96">
            <v>48713</v>
          </cell>
          <cell r="DP96">
            <v>51696</v>
          </cell>
          <cell r="DQ96">
            <v>55767</v>
          </cell>
          <cell r="DR96">
            <v>54085</v>
          </cell>
          <cell r="DS96">
            <v>60756</v>
          </cell>
          <cell r="DT96">
            <v>53402</v>
          </cell>
          <cell r="DU96">
            <v>61569</v>
          </cell>
          <cell r="DV96">
            <v>57181</v>
          </cell>
          <cell r="DW96">
            <v>54955</v>
          </cell>
          <cell r="DX96">
            <v>58603</v>
          </cell>
          <cell r="DY96">
            <v>53264</v>
          </cell>
          <cell r="DZ96">
            <v>56038</v>
          </cell>
          <cell r="EA96">
            <v>53286</v>
          </cell>
          <cell r="EB96">
            <v>53015</v>
          </cell>
          <cell r="EC96">
            <v>55184</v>
          </cell>
          <cell r="ED96">
            <v>55238</v>
          </cell>
          <cell r="EE96">
            <v>54262</v>
          </cell>
          <cell r="EF96">
            <v>53237</v>
          </cell>
          <cell r="EG96">
            <v>61215</v>
          </cell>
          <cell r="EH96">
            <v>55829</v>
          </cell>
          <cell r="EI96">
            <v>57113</v>
          </cell>
          <cell r="EJ96">
            <v>63944</v>
          </cell>
          <cell r="EK96">
            <v>57874</v>
          </cell>
          <cell r="EL96">
            <v>61631</v>
          </cell>
          <cell r="EM96">
            <v>52234</v>
          </cell>
          <cell r="EN96">
            <v>55746</v>
          </cell>
          <cell r="EO96">
            <v>55533</v>
          </cell>
          <cell r="EP96">
            <v>51740</v>
          </cell>
          <cell r="EQ96">
            <v>50072.777409999995</v>
          </cell>
          <cell r="ER96">
            <v>53377.4689</v>
          </cell>
          <cell r="ES96">
            <v>61804.988990000005</v>
          </cell>
          <cell r="ET96">
            <v>53045.765820000001</v>
          </cell>
          <cell r="EU96">
            <v>53519.018130000004</v>
          </cell>
          <cell r="EV96">
            <v>56015.41661</v>
          </cell>
          <cell r="EW96">
            <v>53749.828569999998</v>
          </cell>
          <cell r="EX96">
            <v>61333.964039999999</v>
          </cell>
          <cell r="EY96">
            <v>56117.497779999998</v>
          </cell>
          <cell r="EZ96">
            <v>51611.143189999995</v>
          </cell>
          <cell r="FA96">
            <v>57065.29307</v>
          </cell>
          <cell r="FB96">
            <v>59000.097700000006</v>
          </cell>
          <cell r="FC96">
            <v>61017.788009999997</v>
          </cell>
          <cell r="FD96">
            <v>58663.464899999999</v>
          </cell>
          <cell r="FE96">
            <v>60378.687610000001</v>
          </cell>
          <cell r="FF96">
            <v>58330.515359999998</v>
          </cell>
          <cell r="FG96">
            <v>59525.888209999997</v>
          </cell>
          <cell r="FH96">
            <v>59554.548969999996</v>
          </cell>
          <cell r="FI96">
            <v>60154.423490000001</v>
          </cell>
          <cell r="FJ96">
            <v>61469.493750000001</v>
          </cell>
          <cell r="FK96">
            <v>55904.890670000001</v>
          </cell>
          <cell r="FL96">
            <v>65521.210119999996</v>
          </cell>
          <cell r="FM96">
            <v>58082.125220000002</v>
          </cell>
          <cell r="FN96">
            <v>58740.950380000002</v>
          </cell>
          <cell r="FO96">
            <v>62328.513350000001</v>
          </cell>
          <cell r="FP96">
            <v>60332.437610000001</v>
          </cell>
          <cell r="FQ96">
            <v>62682.645200000006</v>
          </cell>
          <cell r="FR96">
            <v>61273.445869999996</v>
          </cell>
          <cell r="FS96">
            <v>62996.042959999999</v>
          </cell>
          <cell r="FT96">
            <v>62593.495579999995</v>
          </cell>
          <cell r="FU96">
            <v>62525.754350000003</v>
          </cell>
          <cell r="FV96">
            <v>64942.929950000005</v>
          </cell>
          <cell r="FW96">
            <v>61017.498810000005</v>
          </cell>
        </row>
        <row r="97">
          <cell r="A97" t="str">
            <v>Erste Plavi OMF C</v>
          </cell>
          <cell r="EQ97">
            <v>0</v>
          </cell>
          <cell r="ER97">
            <v>0</v>
          </cell>
          <cell r="ES97">
            <v>0</v>
          </cell>
          <cell r="ET97">
            <v>41.677589999999995</v>
          </cell>
          <cell r="EU97">
            <v>727.00399000000004</v>
          </cell>
          <cell r="EV97">
            <v>788.8913</v>
          </cell>
          <cell r="EW97">
            <v>784.80624999999998</v>
          </cell>
          <cell r="EX97">
            <v>898.54018999999994</v>
          </cell>
          <cell r="EY97">
            <v>804.84484999999995</v>
          </cell>
          <cell r="EZ97">
            <v>775.38513999999998</v>
          </cell>
          <cell r="FA97">
            <v>869.00828999999999</v>
          </cell>
          <cell r="FB97">
            <v>883.37959999999998</v>
          </cell>
          <cell r="FC97">
            <v>880.15892000000008</v>
          </cell>
          <cell r="FD97">
            <v>876.08312999999998</v>
          </cell>
          <cell r="FE97">
            <v>905.34921999999995</v>
          </cell>
          <cell r="FF97">
            <v>932.11519999999996</v>
          </cell>
          <cell r="FG97">
            <v>931.59976000000006</v>
          </cell>
          <cell r="FH97">
            <v>935.55411000000004</v>
          </cell>
          <cell r="FI97">
            <v>992.81414000000007</v>
          </cell>
          <cell r="FJ97">
            <v>1118.4136000000001</v>
          </cell>
          <cell r="FK97">
            <v>1076.36097</v>
          </cell>
          <cell r="FL97">
            <v>990.58343000000002</v>
          </cell>
          <cell r="FM97">
            <v>1031.46073</v>
          </cell>
          <cell r="FN97">
            <v>1048.31981</v>
          </cell>
          <cell r="FO97">
            <v>1086.3307</v>
          </cell>
          <cell r="FP97">
            <v>1041.0639000000001</v>
          </cell>
          <cell r="FQ97">
            <v>1078.4661899999999</v>
          </cell>
          <cell r="FR97">
            <v>1092.35409</v>
          </cell>
          <cell r="FS97">
            <v>1180.6806200000001</v>
          </cell>
          <cell r="FT97">
            <v>1130.85592</v>
          </cell>
          <cell r="FU97">
            <v>1189.10193</v>
          </cell>
          <cell r="FV97">
            <v>1269.60303</v>
          </cell>
          <cell r="FW97">
            <v>1225.7175099999999</v>
          </cell>
        </row>
        <row r="98">
          <cell r="A98" t="str">
            <v>PBZ/CO OMF A</v>
          </cell>
          <cell r="EQ98">
            <v>0</v>
          </cell>
          <cell r="ER98">
            <v>0</v>
          </cell>
          <cell r="ES98">
            <v>0</v>
          </cell>
          <cell r="ET98">
            <v>25.142310000000002</v>
          </cell>
          <cell r="EU98">
            <v>336.82196000000005</v>
          </cell>
          <cell r="EV98">
            <v>409.81107000000003</v>
          </cell>
          <cell r="EW98">
            <v>360.64282000000003</v>
          </cell>
          <cell r="EX98">
            <v>379.78663</v>
          </cell>
          <cell r="EY98">
            <v>345.64639</v>
          </cell>
          <cell r="EZ98">
            <v>339.07738000000001</v>
          </cell>
          <cell r="FA98">
            <v>393.82297999999997</v>
          </cell>
          <cell r="FB98">
            <v>383.36771999999996</v>
          </cell>
          <cell r="FC98">
            <v>404.33702</v>
          </cell>
          <cell r="FD98">
            <v>436.64479</v>
          </cell>
          <cell r="FE98">
            <v>397.20034000000004</v>
          </cell>
          <cell r="FF98">
            <v>378.90765000000005</v>
          </cell>
          <cell r="FG98">
            <v>379.19231000000002</v>
          </cell>
          <cell r="FH98">
            <v>389.01969000000003</v>
          </cell>
          <cell r="FI98">
            <v>393.90490999999997</v>
          </cell>
          <cell r="FJ98">
            <v>437.62522999999999</v>
          </cell>
          <cell r="FK98">
            <v>387.09519</v>
          </cell>
          <cell r="FL98">
            <v>417.92908</v>
          </cell>
          <cell r="FM98">
            <v>410.03915000000001</v>
          </cell>
          <cell r="FN98">
            <v>390.10084000000001</v>
          </cell>
          <cell r="FO98">
            <v>491.74581000000001</v>
          </cell>
          <cell r="FP98">
            <v>394.11829999999998</v>
          </cell>
          <cell r="FQ98">
            <v>420.53353000000004</v>
          </cell>
          <cell r="FR98">
            <v>398.59889000000004</v>
          </cell>
          <cell r="FS98">
            <v>405.78765000000004</v>
          </cell>
          <cell r="FT98">
            <v>407.49034</v>
          </cell>
          <cell r="FU98">
            <v>431.84793999999999</v>
          </cell>
          <cell r="FV98">
            <v>427.20034999999996</v>
          </cell>
          <cell r="FW98">
            <v>417.85465000000005</v>
          </cell>
        </row>
        <row r="99">
          <cell r="A99" t="str">
            <v>PBZ/CO OMF B</v>
          </cell>
          <cell r="B99">
            <v>52863</v>
          </cell>
          <cell r="C99">
            <v>38640</v>
          </cell>
          <cell r="D99">
            <v>26409</v>
          </cell>
          <cell r="E99">
            <v>28343</v>
          </cell>
          <cell r="F99">
            <v>27128</v>
          </cell>
          <cell r="G99">
            <v>36823</v>
          </cell>
          <cell r="H99">
            <v>44778</v>
          </cell>
          <cell r="I99">
            <v>31242</v>
          </cell>
          <cell r="J99">
            <v>41102</v>
          </cell>
          <cell r="K99">
            <v>28529</v>
          </cell>
          <cell r="L99">
            <v>34740</v>
          </cell>
          <cell r="M99">
            <v>34150</v>
          </cell>
          <cell r="N99">
            <v>32926</v>
          </cell>
          <cell r="O99">
            <v>35737</v>
          </cell>
          <cell r="P99">
            <v>31125</v>
          </cell>
          <cell r="Q99">
            <v>38268</v>
          </cell>
          <cell r="R99">
            <v>39986</v>
          </cell>
          <cell r="S99">
            <v>36963</v>
          </cell>
          <cell r="T99">
            <v>35671</v>
          </cell>
          <cell r="U99">
            <v>37040</v>
          </cell>
          <cell r="V99">
            <v>39462</v>
          </cell>
          <cell r="W99">
            <v>35895</v>
          </cell>
          <cell r="X99">
            <v>35859</v>
          </cell>
          <cell r="Y99">
            <v>36002</v>
          </cell>
          <cell r="Z99">
            <v>36382</v>
          </cell>
          <cell r="AA99">
            <v>39021</v>
          </cell>
          <cell r="AB99">
            <v>39970</v>
          </cell>
          <cell r="AC99">
            <v>42311</v>
          </cell>
          <cell r="AD99">
            <v>39082</v>
          </cell>
          <cell r="AE99">
            <v>41214</v>
          </cell>
          <cell r="AF99">
            <v>39949</v>
          </cell>
          <cell r="AG99">
            <v>40517</v>
          </cell>
          <cell r="AH99">
            <v>44456</v>
          </cell>
          <cell r="AI99">
            <v>39917</v>
          </cell>
          <cell r="AJ99">
            <v>32186</v>
          </cell>
          <cell r="AK99">
            <v>45185</v>
          </cell>
          <cell r="AL99">
            <v>46493</v>
          </cell>
          <cell r="AM99">
            <v>43769</v>
          </cell>
          <cell r="AN99">
            <v>45368</v>
          </cell>
          <cell r="AO99">
            <v>42751</v>
          </cell>
          <cell r="AP99">
            <v>47615</v>
          </cell>
          <cell r="AQ99">
            <v>44880</v>
          </cell>
          <cell r="AR99">
            <v>46052</v>
          </cell>
          <cell r="AS99">
            <v>46750</v>
          </cell>
          <cell r="AT99">
            <v>50847</v>
          </cell>
          <cell r="AU99">
            <v>45661</v>
          </cell>
          <cell r="AV99">
            <v>47807</v>
          </cell>
          <cell r="AW99">
            <v>47554</v>
          </cell>
          <cell r="AX99">
            <v>46415</v>
          </cell>
          <cell r="AY99">
            <v>49648</v>
          </cell>
          <cell r="AZ99">
            <v>49825</v>
          </cell>
          <cell r="BA99">
            <v>51439</v>
          </cell>
          <cell r="BB99">
            <v>50378</v>
          </cell>
          <cell r="BC99">
            <v>52042</v>
          </cell>
          <cell r="BD99">
            <v>50721</v>
          </cell>
          <cell r="BE99">
            <v>50159</v>
          </cell>
          <cell r="BF99">
            <v>54763</v>
          </cell>
          <cell r="BG99">
            <v>52461</v>
          </cell>
          <cell r="BH99">
            <v>52507</v>
          </cell>
          <cell r="BI99">
            <v>51804</v>
          </cell>
          <cell r="BJ99">
            <v>54839</v>
          </cell>
          <cell r="BK99">
            <v>58089</v>
          </cell>
          <cell r="BL99">
            <v>53891</v>
          </cell>
          <cell r="BM99">
            <v>59617</v>
          </cell>
          <cell r="BN99">
            <v>58927</v>
          </cell>
          <cell r="BO99">
            <v>54878</v>
          </cell>
          <cell r="BP99">
            <v>58311</v>
          </cell>
          <cell r="BQ99">
            <v>56425</v>
          </cell>
          <cell r="BR99">
            <v>62234</v>
          </cell>
          <cell r="BS99">
            <v>58813</v>
          </cell>
          <cell r="BT99">
            <v>59747</v>
          </cell>
          <cell r="BU99">
            <v>59244</v>
          </cell>
          <cell r="BV99">
            <v>63458</v>
          </cell>
          <cell r="BW99">
            <v>63051</v>
          </cell>
          <cell r="BX99">
            <v>65705</v>
          </cell>
          <cell r="BY99">
            <v>70455</v>
          </cell>
          <cell r="BZ99">
            <v>65395</v>
          </cell>
          <cell r="CA99">
            <v>68307</v>
          </cell>
          <cell r="CB99">
            <v>69214</v>
          </cell>
          <cell r="CC99">
            <v>65491</v>
          </cell>
          <cell r="CD99">
            <v>77878</v>
          </cell>
          <cell r="CE99">
            <v>65706</v>
          </cell>
          <cell r="CF99">
            <v>64172</v>
          </cell>
          <cell r="CG99">
            <v>68211</v>
          </cell>
          <cell r="CH99">
            <v>66758</v>
          </cell>
          <cell r="CI99">
            <v>64274</v>
          </cell>
          <cell r="CJ99">
            <v>66571</v>
          </cell>
          <cell r="CK99">
            <v>70608</v>
          </cell>
          <cell r="CL99">
            <v>65133</v>
          </cell>
          <cell r="CM99">
            <v>67266</v>
          </cell>
          <cell r="CN99">
            <v>69861</v>
          </cell>
          <cell r="CO99">
            <v>64946</v>
          </cell>
          <cell r="CP99">
            <v>72717</v>
          </cell>
          <cell r="CQ99">
            <v>55998</v>
          </cell>
          <cell r="CR99">
            <v>65168</v>
          </cell>
          <cell r="CS99">
            <v>69340</v>
          </cell>
          <cell r="CT99">
            <v>62289</v>
          </cell>
          <cell r="CU99">
            <v>64019</v>
          </cell>
          <cell r="CV99">
            <v>65529</v>
          </cell>
          <cell r="CW99">
            <v>68561</v>
          </cell>
          <cell r="CX99">
            <v>69063</v>
          </cell>
          <cell r="CY99">
            <v>68951</v>
          </cell>
          <cell r="CZ99">
            <v>67897</v>
          </cell>
          <cell r="DA99">
            <v>68061</v>
          </cell>
          <cell r="DB99">
            <v>76934</v>
          </cell>
          <cell r="DC99">
            <v>62791</v>
          </cell>
          <cell r="DD99">
            <v>64002</v>
          </cell>
          <cell r="DE99">
            <v>68664</v>
          </cell>
          <cell r="DF99">
            <v>67634</v>
          </cell>
          <cell r="DG99">
            <v>67843</v>
          </cell>
          <cell r="DH99">
            <v>67574</v>
          </cell>
          <cell r="DI99">
            <v>73485</v>
          </cell>
          <cell r="DJ99">
            <v>70612</v>
          </cell>
          <cell r="DK99">
            <v>72285</v>
          </cell>
          <cell r="DL99">
            <v>68325</v>
          </cell>
          <cell r="DM99">
            <v>76149</v>
          </cell>
          <cell r="DN99">
            <v>74522</v>
          </cell>
          <cell r="DO99">
            <v>63387</v>
          </cell>
          <cell r="DP99">
            <v>69932</v>
          </cell>
          <cell r="DQ99">
            <v>70694</v>
          </cell>
          <cell r="DR99">
            <v>72148</v>
          </cell>
          <cell r="DS99">
            <v>77988</v>
          </cell>
          <cell r="DT99">
            <v>70636</v>
          </cell>
          <cell r="DU99">
            <v>80198</v>
          </cell>
          <cell r="DV99">
            <v>73991</v>
          </cell>
          <cell r="DW99">
            <v>71907</v>
          </cell>
          <cell r="DX99">
            <v>75672</v>
          </cell>
          <cell r="DY99">
            <v>69314</v>
          </cell>
          <cell r="DZ99">
            <v>73819</v>
          </cell>
          <cell r="EA99">
            <v>69329</v>
          </cell>
          <cell r="EB99">
            <v>70642</v>
          </cell>
          <cell r="EC99">
            <v>70081</v>
          </cell>
          <cell r="ED99">
            <v>71441</v>
          </cell>
          <cell r="EE99">
            <v>70982</v>
          </cell>
          <cell r="EF99">
            <v>68949</v>
          </cell>
          <cell r="EG99">
            <v>80193</v>
          </cell>
          <cell r="EH99">
            <v>72662</v>
          </cell>
          <cell r="EI99">
            <v>75524</v>
          </cell>
          <cell r="EJ99">
            <v>80991</v>
          </cell>
          <cell r="EK99">
            <v>74946</v>
          </cell>
          <cell r="EL99">
            <v>80047</v>
          </cell>
          <cell r="EM99">
            <v>66804</v>
          </cell>
          <cell r="EN99">
            <v>74275</v>
          </cell>
          <cell r="EO99">
            <v>70538</v>
          </cell>
          <cell r="EP99">
            <v>66112</v>
          </cell>
          <cell r="EQ99">
            <v>63962.437170000005</v>
          </cell>
          <cell r="ER99">
            <v>68573.495939999993</v>
          </cell>
          <cell r="ES99">
            <v>79101.389009999999</v>
          </cell>
          <cell r="ET99">
            <v>68024.812560000006</v>
          </cell>
          <cell r="EU99">
            <v>68022.663090000002</v>
          </cell>
          <cell r="EV99">
            <v>71067.885709999988</v>
          </cell>
          <cell r="EW99">
            <v>68979.862560000009</v>
          </cell>
          <cell r="EX99">
            <v>76862.324340000006</v>
          </cell>
          <cell r="EY99">
            <v>71320.790139999997</v>
          </cell>
          <cell r="EZ99">
            <v>65367.636939999997</v>
          </cell>
          <cell r="FA99">
            <v>72100.554409999997</v>
          </cell>
          <cell r="FB99">
            <v>73075.901110000006</v>
          </cell>
          <cell r="FC99">
            <v>76296.481379999997</v>
          </cell>
          <cell r="FD99">
            <v>73745.265329999995</v>
          </cell>
          <cell r="FE99">
            <v>75637.314510000011</v>
          </cell>
          <cell r="FF99">
            <v>73107.781870000006</v>
          </cell>
          <cell r="FG99">
            <v>73938.475030000001</v>
          </cell>
          <cell r="FH99">
            <v>74391.894050000003</v>
          </cell>
          <cell r="FI99">
            <v>74534.823640000002</v>
          </cell>
          <cell r="FJ99">
            <v>77332.626279999997</v>
          </cell>
          <cell r="FK99">
            <v>70175.729940000005</v>
          </cell>
          <cell r="FL99">
            <v>80984.766839999997</v>
          </cell>
          <cell r="FM99">
            <v>71860.800480000005</v>
          </cell>
          <cell r="FN99">
            <v>73306.190060000008</v>
          </cell>
          <cell r="FO99">
            <v>77332.372569999992</v>
          </cell>
          <cell r="FP99">
            <v>74951.013829999996</v>
          </cell>
          <cell r="FQ99">
            <v>77802.424239999993</v>
          </cell>
          <cell r="FR99">
            <v>75597.60676000001</v>
          </cell>
          <cell r="FS99">
            <v>77223.766579999996</v>
          </cell>
          <cell r="FT99">
            <v>77589.3554</v>
          </cell>
          <cell r="FU99">
            <v>76826.097730000009</v>
          </cell>
          <cell r="FV99">
            <v>79770.089439999996</v>
          </cell>
          <cell r="FW99">
            <v>76324.544049999997</v>
          </cell>
        </row>
        <row r="100">
          <cell r="A100" t="str">
            <v>PBZ/CO OMF C</v>
          </cell>
          <cell r="EQ100">
            <v>0</v>
          </cell>
          <cell r="ER100">
            <v>0</v>
          </cell>
          <cell r="ES100">
            <v>0</v>
          </cell>
          <cell r="ET100">
            <v>72.378009999999989</v>
          </cell>
          <cell r="EU100">
            <v>1069.6142199999999</v>
          </cell>
          <cell r="EV100">
            <v>1197.77081</v>
          </cell>
          <cell r="EW100">
            <v>1195.5531799999999</v>
          </cell>
          <cell r="EX100">
            <v>1305.3503500000002</v>
          </cell>
          <cell r="EY100">
            <v>1265.26252</v>
          </cell>
          <cell r="EZ100">
            <v>1172.3758799999998</v>
          </cell>
          <cell r="FA100">
            <v>1356.8766799999999</v>
          </cell>
          <cell r="FB100">
            <v>1325.58374</v>
          </cell>
          <cell r="FC100">
            <v>1308.78621</v>
          </cell>
          <cell r="FD100">
            <v>1321.7079799999999</v>
          </cell>
          <cell r="FE100">
            <v>1380.0992200000001</v>
          </cell>
          <cell r="FF100">
            <v>1369.0047199999999</v>
          </cell>
          <cell r="FG100">
            <v>1433.70892</v>
          </cell>
          <cell r="FH100">
            <v>1522.28187</v>
          </cell>
          <cell r="FI100">
            <v>1444.0007000000001</v>
          </cell>
          <cell r="FJ100">
            <v>1715.36445</v>
          </cell>
          <cell r="FK100">
            <v>1653.7769499999999</v>
          </cell>
          <cell r="FL100">
            <v>1532.8031299999998</v>
          </cell>
          <cell r="FM100">
            <v>1535.13032</v>
          </cell>
          <cell r="FN100">
            <v>1615.4542099999999</v>
          </cell>
          <cell r="FO100">
            <v>1680.7766000000001</v>
          </cell>
          <cell r="FP100">
            <v>1589.2141999999999</v>
          </cell>
          <cell r="FQ100">
            <v>1637.42109</v>
          </cell>
          <cell r="FR100">
            <v>1619.01558</v>
          </cell>
          <cell r="FS100">
            <v>1761.23296</v>
          </cell>
          <cell r="FT100">
            <v>1760.6518100000001</v>
          </cell>
          <cell r="FU100">
            <v>1777.3054</v>
          </cell>
          <cell r="FV100">
            <v>1899.6048000000001</v>
          </cell>
          <cell r="FW100">
            <v>1907.58152</v>
          </cell>
        </row>
        <row r="101">
          <cell r="A101" t="str">
            <v>Raiffeisen OMF A</v>
          </cell>
          <cell r="EQ101">
            <v>0</v>
          </cell>
          <cell r="ER101">
            <v>0</v>
          </cell>
          <cell r="ES101">
            <v>0</v>
          </cell>
          <cell r="ET101">
            <v>45.549239999999998</v>
          </cell>
          <cell r="EU101">
            <v>613.11104</v>
          </cell>
          <cell r="EV101">
            <v>644.18669</v>
          </cell>
          <cell r="EW101">
            <v>624.93186000000003</v>
          </cell>
          <cell r="EX101">
            <v>691.29048</v>
          </cell>
          <cell r="EY101">
            <v>651.60126000000002</v>
          </cell>
          <cell r="EZ101">
            <v>630.73297000000002</v>
          </cell>
          <cell r="FA101">
            <v>731.18240000000003</v>
          </cell>
          <cell r="FB101">
            <v>677.06289000000004</v>
          </cell>
          <cell r="FC101">
            <v>693.35437999999999</v>
          </cell>
          <cell r="FD101">
            <v>668.64690000000007</v>
          </cell>
          <cell r="FE101">
            <v>695.89446999999996</v>
          </cell>
          <cell r="FF101">
            <v>673.96866</v>
          </cell>
          <cell r="FG101">
            <v>685.35749999999996</v>
          </cell>
          <cell r="FH101">
            <v>680.87602000000004</v>
          </cell>
          <cell r="FI101">
            <v>667.41494999999998</v>
          </cell>
          <cell r="FJ101">
            <v>707.57818000000009</v>
          </cell>
          <cell r="FK101">
            <v>658.47391000000005</v>
          </cell>
          <cell r="FL101">
            <v>742.91539999999998</v>
          </cell>
          <cell r="FM101">
            <v>716.55296999999996</v>
          </cell>
          <cell r="FN101">
            <v>725.99778000000003</v>
          </cell>
          <cell r="FO101">
            <v>764.33038999999997</v>
          </cell>
          <cell r="FP101">
            <v>686.02257999999995</v>
          </cell>
          <cell r="FQ101">
            <v>701.87142000000006</v>
          </cell>
          <cell r="FR101">
            <v>695.21303</v>
          </cell>
          <cell r="FS101">
            <v>723.25009999999997</v>
          </cell>
          <cell r="FT101">
            <v>707.12734999999998</v>
          </cell>
          <cell r="FU101">
            <v>706.19979000000001</v>
          </cell>
          <cell r="FV101">
            <v>740.69835999999998</v>
          </cell>
          <cell r="FW101">
            <v>705.75229999999999</v>
          </cell>
        </row>
        <row r="102">
          <cell r="A102" t="str">
            <v>Raiffeisen OMF B</v>
          </cell>
          <cell r="B102">
            <v>94877</v>
          </cell>
          <cell r="C102">
            <v>65268</v>
          </cell>
          <cell r="D102">
            <v>45731</v>
          </cell>
          <cell r="E102">
            <v>49409</v>
          </cell>
          <cell r="F102">
            <v>48170</v>
          </cell>
          <cell r="G102">
            <v>69916</v>
          </cell>
          <cell r="H102">
            <v>77354</v>
          </cell>
          <cell r="I102">
            <v>55833</v>
          </cell>
          <cell r="J102">
            <v>72089</v>
          </cell>
          <cell r="K102">
            <v>53603</v>
          </cell>
          <cell r="L102">
            <v>56369</v>
          </cell>
          <cell r="M102">
            <v>60230</v>
          </cell>
          <cell r="N102">
            <v>57870</v>
          </cell>
          <cell r="O102">
            <v>63786</v>
          </cell>
          <cell r="P102">
            <v>58444</v>
          </cell>
          <cell r="Q102">
            <v>68569</v>
          </cell>
          <cell r="R102">
            <v>67715</v>
          </cell>
          <cell r="S102">
            <v>65642</v>
          </cell>
          <cell r="T102">
            <v>64047</v>
          </cell>
          <cell r="U102">
            <v>66501</v>
          </cell>
          <cell r="V102">
            <v>71104</v>
          </cell>
          <cell r="W102">
            <v>63384</v>
          </cell>
          <cell r="X102">
            <v>64268</v>
          </cell>
          <cell r="Y102">
            <v>65057</v>
          </cell>
          <cell r="Z102">
            <v>64701</v>
          </cell>
          <cell r="AA102">
            <v>69617</v>
          </cell>
          <cell r="AB102">
            <v>72089</v>
          </cell>
          <cell r="AC102">
            <v>76346</v>
          </cell>
          <cell r="AD102">
            <v>70486</v>
          </cell>
          <cell r="AE102">
            <v>74390</v>
          </cell>
          <cell r="AF102">
            <v>72096</v>
          </cell>
          <cell r="AG102">
            <v>73645</v>
          </cell>
          <cell r="AH102">
            <v>79747</v>
          </cell>
          <cell r="AI102">
            <v>72900</v>
          </cell>
          <cell r="AJ102">
            <v>62738</v>
          </cell>
          <cell r="AK102">
            <v>79705</v>
          </cell>
          <cell r="AL102">
            <v>82197</v>
          </cell>
          <cell r="AM102">
            <v>78873</v>
          </cell>
          <cell r="AN102">
            <v>82616</v>
          </cell>
          <cell r="AO102">
            <v>80081</v>
          </cell>
          <cell r="AP102">
            <v>82976</v>
          </cell>
          <cell r="AQ102">
            <v>81044</v>
          </cell>
          <cell r="AR102">
            <v>83504</v>
          </cell>
          <cell r="AS102">
            <v>84433</v>
          </cell>
          <cell r="AT102">
            <v>93449</v>
          </cell>
          <cell r="AU102">
            <v>82525</v>
          </cell>
          <cell r="AV102">
            <v>84451</v>
          </cell>
          <cell r="AW102">
            <v>86878</v>
          </cell>
          <cell r="AX102">
            <v>84358</v>
          </cell>
          <cell r="AY102">
            <v>88794</v>
          </cell>
          <cell r="AZ102">
            <v>90840</v>
          </cell>
          <cell r="BA102">
            <v>93394</v>
          </cell>
          <cell r="BB102">
            <v>92548</v>
          </cell>
          <cell r="BC102">
            <v>95892</v>
          </cell>
          <cell r="BD102">
            <v>93058</v>
          </cell>
          <cell r="BE102">
            <v>93360</v>
          </cell>
          <cell r="BF102">
            <v>102718</v>
          </cell>
          <cell r="BG102">
            <v>97258</v>
          </cell>
          <cell r="BH102">
            <v>97458</v>
          </cell>
          <cell r="BI102">
            <v>98135</v>
          </cell>
          <cell r="BJ102">
            <v>103767</v>
          </cell>
          <cell r="BK102">
            <v>107084</v>
          </cell>
          <cell r="BL102">
            <v>99769</v>
          </cell>
          <cell r="BM102">
            <v>110306</v>
          </cell>
          <cell r="BN102">
            <v>107863</v>
          </cell>
          <cell r="BO102">
            <v>101070</v>
          </cell>
          <cell r="BP102">
            <v>109291</v>
          </cell>
          <cell r="BQ102">
            <v>104809</v>
          </cell>
          <cell r="BR102">
            <v>114105</v>
          </cell>
          <cell r="BS102">
            <v>108403</v>
          </cell>
          <cell r="BT102">
            <v>108311</v>
          </cell>
          <cell r="BU102">
            <v>107264</v>
          </cell>
          <cell r="BV102">
            <v>113742</v>
          </cell>
          <cell r="BW102">
            <v>109955</v>
          </cell>
          <cell r="BX102">
            <v>113548</v>
          </cell>
          <cell r="BY102">
            <v>122143</v>
          </cell>
          <cell r="BZ102">
            <v>111778</v>
          </cell>
          <cell r="CA102">
            <v>117671</v>
          </cell>
          <cell r="CB102">
            <v>119267</v>
          </cell>
          <cell r="CC102">
            <v>112749</v>
          </cell>
          <cell r="CD102">
            <v>133388</v>
          </cell>
          <cell r="CE102">
            <v>112292</v>
          </cell>
          <cell r="CF102">
            <v>110510</v>
          </cell>
          <cell r="CG102">
            <v>118882</v>
          </cell>
          <cell r="CH102">
            <v>114805</v>
          </cell>
          <cell r="CI102">
            <v>111770</v>
          </cell>
          <cell r="CJ102">
            <v>115028</v>
          </cell>
          <cell r="CK102">
            <v>120850</v>
          </cell>
          <cell r="CL102">
            <v>111205</v>
          </cell>
          <cell r="CM102">
            <v>116170</v>
          </cell>
          <cell r="CN102">
            <v>119125</v>
          </cell>
          <cell r="CO102">
            <v>111929</v>
          </cell>
          <cell r="CP102">
            <v>124662</v>
          </cell>
          <cell r="CQ102">
            <v>94254</v>
          </cell>
          <cell r="CR102">
            <v>110990</v>
          </cell>
          <cell r="CS102">
            <v>122022</v>
          </cell>
          <cell r="CT102">
            <v>109020</v>
          </cell>
          <cell r="CU102">
            <v>109987</v>
          </cell>
          <cell r="CV102">
            <v>112109</v>
          </cell>
          <cell r="CW102">
            <v>116821</v>
          </cell>
          <cell r="CX102">
            <v>117157</v>
          </cell>
          <cell r="CY102">
            <v>119645</v>
          </cell>
          <cell r="CZ102">
            <v>116123</v>
          </cell>
          <cell r="DA102">
            <v>116980</v>
          </cell>
          <cell r="DB102">
            <v>132354</v>
          </cell>
          <cell r="DC102">
            <v>106966</v>
          </cell>
          <cell r="DD102">
            <v>109296</v>
          </cell>
          <cell r="DE102">
            <v>119916</v>
          </cell>
          <cell r="DF102">
            <v>116654</v>
          </cell>
          <cell r="DG102">
            <v>117068</v>
          </cell>
          <cell r="DH102">
            <v>115519</v>
          </cell>
          <cell r="DI102">
            <v>126156</v>
          </cell>
          <cell r="DJ102">
            <v>121279</v>
          </cell>
          <cell r="DK102">
            <v>122971</v>
          </cell>
          <cell r="DL102">
            <v>116234</v>
          </cell>
          <cell r="DM102">
            <v>130785</v>
          </cell>
          <cell r="DN102">
            <v>126746</v>
          </cell>
          <cell r="DO102">
            <v>110901</v>
          </cell>
          <cell r="DP102">
            <v>116236</v>
          </cell>
          <cell r="DQ102">
            <v>122906</v>
          </cell>
          <cell r="DR102">
            <v>122719</v>
          </cell>
          <cell r="DS102">
            <v>134381</v>
          </cell>
          <cell r="DT102">
            <v>120006</v>
          </cell>
          <cell r="DU102">
            <v>138082</v>
          </cell>
          <cell r="DV102">
            <v>125850</v>
          </cell>
          <cell r="DW102">
            <v>122026</v>
          </cell>
          <cell r="DX102">
            <v>130564</v>
          </cell>
          <cell r="DY102">
            <v>118833</v>
          </cell>
          <cell r="DZ102">
            <v>125186</v>
          </cell>
          <cell r="EA102">
            <v>120027</v>
          </cell>
          <cell r="EB102">
            <v>119658</v>
          </cell>
          <cell r="EC102">
            <v>121940</v>
          </cell>
          <cell r="ED102">
            <v>123841</v>
          </cell>
          <cell r="EE102">
            <v>122453</v>
          </cell>
          <cell r="EF102">
            <v>119543</v>
          </cell>
          <cell r="EG102">
            <v>135197</v>
          </cell>
          <cell r="EH102">
            <v>123609</v>
          </cell>
          <cell r="EI102">
            <v>126418</v>
          </cell>
          <cell r="EJ102">
            <v>140038</v>
          </cell>
          <cell r="EK102">
            <v>128121</v>
          </cell>
          <cell r="EL102">
            <v>138281</v>
          </cell>
          <cell r="EM102">
            <v>117325</v>
          </cell>
          <cell r="EN102">
            <v>124007</v>
          </cell>
          <cell r="EO102">
            <v>122318</v>
          </cell>
          <cell r="EP102">
            <v>117060</v>
          </cell>
          <cell r="EQ102">
            <v>113112.30669</v>
          </cell>
          <cell r="ER102">
            <v>119174.71531</v>
          </cell>
          <cell r="ES102">
            <v>138737.79637</v>
          </cell>
          <cell r="ET102">
            <v>118379.30637999999</v>
          </cell>
          <cell r="EU102">
            <v>118556.36970000001</v>
          </cell>
          <cell r="EV102">
            <v>123073.61706</v>
          </cell>
          <cell r="EW102">
            <v>118973.60685</v>
          </cell>
          <cell r="EX102">
            <v>133723.63566999999</v>
          </cell>
          <cell r="EY102">
            <v>123586.71137999999</v>
          </cell>
          <cell r="EZ102">
            <v>112552.21365999999</v>
          </cell>
          <cell r="FA102">
            <v>126284.27843999999</v>
          </cell>
          <cell r="FB102">
            <v>128511.44669</v>
          </cell>
          <cell r="FC102">
            <v>130945.78389000001</v>
          </cell>
          <cell r="FD102">
            <v>126276.00745</v>
          </cell>
          <cell r="FE102">
            <v>130373.12862</v>
          </cell>
          <cell r="FF102">
            <v>125373.81265000001</v>
          </cell>
          <cell r="FG102">
            <v>127024.28963</v>
          </cell>
          <cell r="FH102">
            <v>127718.21537000001</v>
          </cell>
          <cell r="FI102">
            <v>128044.81668999999</v>
          </cell>
          <cell r="FJ102">
            <v>131521.25367000001</v>
          </cell>
          <cell r="FK102">
            <v>120007.68394</v>
          </cell>
          <cell r="FL102">
            <v>139778.47912999999</v>
          </cell>
          <cell r="FM102">
            <v>125328.39571</v>
          </cell>
          <cell r="FN102">
            <v>127948.1041</v>
          </cell>
          <cell r="FO102">
            <v>129947.38610999999</v>
          </cell>
          <cell r="FP102">
            <v>127473.38470000001</v>
          </cell>
          <cell r="FQ102">
            <v>132350.66746</v>
          </cell>
          <cell r="FR102">
            <v>128560.99323000001</v>
          </cell>
          <cell r="FS102">
            <v>131550.39754999999</v>
          </cell>
          <cell r="FT102">
            <v>131034.57647</v>
          </cell>
          <cell r="FU102">
            <v>130833.02223999999</v>
          </cell>
          <cell r="FV102">
            <v>136179.34206999998</v>
          </cell>
          <cell r="FW102">
            <v>127509.02112999999</v>
          </cell>
        </row>
        <row r="103">
          <cell r="A103" t="str">
            <v>Raiffeisen OMF C</v>
          </cell>
          <cell r="EQ103">
            <v>0</v>
          </cell>
          <cell r="ER103">
            <v>0</v>
          </cell>
          <cell r="ES103">
            <v>0</v>
          </cell>
          <cell r="ET103">
            <v>152.73390000000001</v>
          </cell>
          <cell r="EU103">
            <v>2368.8363599999998</v>
          </cell>
          <cell r="EV103">
            <v>2495.5650299999998</v>
          </cell>
          <cell r="EW103">
            <v>2490.7359100000003</v>
          </cell>
          <cell r="EX103">
            <v>2827.4971399999999</v>
          </cell>
          <cell r="EY103">
            <v>2644.5776700000001</v>
          </cell>
          <cell r="EZ103">
            <v>2623.19155</v>
          </cell>
          <cell r="FA103">
            <v>2792.71956</v>
          </cell>
          <cell r="FB103">
            <v>2846.5265600000002</v>
          </cell>
          <cell r="FC103">
            <v>2855.6538500000001</v>
          </cell>
          <cell r="FD103">
            <v>2863.1749599999998</v>
          </cell>
          <cell r="FE103">
            <v>3069.0520899999997</v>
          </cell>
          <cell r="FF103">
            <v>2971.49793</v>
          </cell>
          <cell r="FG103">
            <v>3091.9402700000001</v>
          </cell>
          <cell r="FH103">
            <v>3327.6489500000002</v>
          </cell>
          <cell r="FI103">
            <v>3275.1608999999999</v>
          </cell>
          <cell r="FJ103">
            <v>3591.37338</v>
          </cell>
          <cell r="FK103">
            <v>3685.74071</v>
          </cell>
          <cell r="FL103">
            <v>3457.0586000000003</v>
          </cell>
          <cell r="FM103">
            <v>3355.20363</v>
          </cell>
          <cell r="FN103">
            <v>3501.4255200000002</v>
          </cell>
          <cell r="FO103">
            <v>3466.6720099999998</v>
          </cell>
          <cell r="FP103">
            <v>3530.9713299999999</v>
          </cell>
          <cell r="FQ103">
            <v>3631.2319300000004</v>
          </cell>
          <cell r="FR103">
            <v>3636.0948399999997</v>
          </cell>
          <cell r="FS103">
            <v>3679.5576000000001</v>
          </cell>
          <cell r="FT103">
            <v>3823.2783599999998</v>
          </cell>
          <cell r="FU103">
            <v>3834.0051600000002</v>
          </cell>
          <cell r="FV103">
            <v>4266.7834299999995</v>
          </cell>
          <cell r="FW103">
            <v>4189.8564800000004</v>
          </cell>
        </row>
        <row r="104">
          <cell r="A104" t="str">
            <v>UKUPNO</v>
          </cell>
          <cell r="B104">
            <v>313441</v>
          </cell>
          <cell r="C104">
            <v>223619</v>
          </cell>
          <cell r="D104">
            <v>152985</v>
          </cell>
          <cell r="E104">
            <v>163243</v>
          </cell>
          <cell r="F104">
            <v>158499</v>
          </cell>
          <cell r="G104">
            <v>226642</v>
          </cell>
          <cell r="H104">
            <v>254574</v>
          </cell>
          <cell r="I104">
            <v>182482</v>
          </cell>
          <cell r="J104">
            <v>237768</v>
          </cell>
          <cell r="K104">
            <v>174965</v>
          </cell>
          <cell r="L104">
            <v>186936</v>
          </cell>
          <cell r="M104">
            <v>197440</v>
          </cell>
          <cell r="N104">
            <v>190653</v>
          </cell>
          <cell r="O104">
            <v>209659</v>
          </cell>
          <cell r="P104">
            <v>189287</v>
          </cell>
          <cell r="Q104">
            <v>222358</v>
          </cell>
          <cell r="R104">
            <v>221215</v>
          </cell>
          <cell r="S104">
            <v>212247</v>
          </cell>
          <cell r="T104">
            <v>207618</v>
          </cell>
          <cell r="U104">
            <v>216284</v>
          </cell>
          <cell r="V104">
            <v>231058</v>
          </cell>
          <cell r="W104">
            <v>205753</v>
          </cell>
          <cell r="X104">
            <v>208054</v>
          </cell>
          <cell r="Y104">
            <v>211119</v>
          </cell>
          <cell r="Z104">
            <v>212107</v>
          </cell>
          <cell r="AA104">
            <v>227930</v>
          </cell>
          <cell r="AB104">
            <v>233537</v>
          </cell>
          <cell r="AC104">
            <v>246265</v>
          </cell>
          <cell r="AD104">
            <v>228539</v>
          </cell>
          <cell r="AE104">
            <v>240146</v>
          </cell>
          <cell r="AF104">
            <v>232509</v>
          </cell>
          <cell r="AG104">
            <v>236925</v>
          </cell>
          <cell r="AH104">
            <v>258665</v>
          </cell>
          <cell r="AI104">
            <v>234053</v>
          </cell>
          <cell r="AJ104">
            <v>198614</v>
          </cell>
          <cell r="AK104">
            <v>261131</v>
          </cell>
          <cell r="AL104">
            <v>267717</v>
          </cell>
          <cell r="AM104">
            <v>255212</v>
          </cell>
          <cell r="AN104">
            <v>267346</v>
          </cell>
          <cell r="AO104">
            <v>257612</v>
          </cell>
          <cell r="AP104">
            <v>267788</v>
          </cell>
          <cell r="AQ104">
            <v>260465</v>
          </cell>
          <cell r="AR104">
            <v>268774</v>
          </cell>
          <cell r="AS104">
            <v>270700</v>
          </cell>
          <cell r="AT104">
            <v>300879</v>
          </cell>
          <cell r="AU104">
            <v>265841</v>
          </cell>
          <cell r="AV104">
            <v>273242</v>
          </cell>
          <cell r="AW104">
            <v>279002</v>
          </cell>
          <cell r="AX104">
            <v>273023</v>
          </cell>
          <cell r="AY104">
            <v>286445</v>
          </cell>
          <cell r="AZ104">
            <v>290499</v>
          </cell>
          <cell r="BA104">
            <v>299371</v>
          </cell>
          <cell r="BB104">
            <v>293705</v>
          </cell>
          <cell r="BC104">
            <v>304808</v>
          </cell>
          <cell r="BD104">
            <v>296289</v>
          </cell>
          <cell r="BE104">
            <v>296248</v>
          </cell>
          <cell r="BF104">
            <v>325201</v>
          </cell>
          <cell r="BG104">
            <v>307203</v>
          </cell>
          <cell r="BH104">
            <v>308025</v>
          </cell>
          <cell r="BI104">
            <v>309918</v>
          </cell>
          <cell r="BJ104">
            <v>331770</v>
          </cell>
          <cell r="BK104">
            <v>339900</v>
          </cell>
          <cell r="BL104">
            <v>318644</v>
          </cell>
          <cell r="BM104">
            <v>351705</v>
          </cell>
          <cell r="BN104">
            <v>346594</v>
          </cell>
          <cell r="BO104">
            <v>323586</v>
          </cell>
          <cell r="BP104">
            <v>350149</v>
          </cell>
          <cell r="BQ104">
            <v>337464</v>
          </cell>
          <cell r="BR104">
            <v>369901</v>
          </cell>
          <cell r="BS104">
            <v>350505</v>
          </cell>
          <cell r="BT104">
            <v>352558</v>
          </cell>
          <cell r="BU104">
            <v>349085</v>
          </cell>
          <cell r="BV104">
            <v>371994</v>
          </cell>
          <cell r="BW104">
            <v>360685</v>
          </cell>
          <cell r="BX104">
            <v>373546</v>
          </cell>
          <cell r="BY104">
            <v>400378</v>
          </cell>
          <cell r="BZ104">
            <v>367904</v>
          </cell>
          <cell r="CA104">
            <v>385337</v>
          </cell>
          <cell r="CB104">
            <v>391261</v>
          </cell>
          <cell r="CC104">
            <v>370013</v>
          </cell>
          <cell r="CD104">
            <v>439729</v>
          </cell>
          <cell r="CE104">
            <v>371618</v>
          </cell>
          <cell r="CF104">
            <v>365139</v>
          </cell>
          <cell r="CG104">
            <v>392902</v>
          </cell>
          <cell r="CH104">
            <v>378203</v>
          </cell>
          <cell r="CI104">
            <v>370924</v>
          </cell>
          <cell r="CJ104">
            <v>380218</v>
          </cell>
          <cell r="CK104">
            <v>400181</v>
          </cell>
          <cell r="CL104">
            <v>366823</v>
          </cell>
          <cell r="CM104">
            <v>381978</v>
          </cell>
          <cell r="CN104">
            <v>393232</v>
          </cell>
          <cell r="CO104">
            <v>368288</v>
          </cell>
          <cell r="CP104">
            <v>411757</v>
          </cell>
          <cell r="CQ104">
            <v>312588</v>
          </cell>
          <cell r="CR104">
            <v>367312</v>
          </cell>
          <cell r="CS104">
            <v>400110</v>
          </cell>
          <cell r="CT104">
            <v>359808</v>
          </cell>
          <cell r="CU104">
            <v>363269</v>
          </cell>
          <cell r="CV104">
            <v>371785</v>
          </cell>
          <cell r="CW104">
            <v>386300</v>
          </cell>
          <cell r="CX104">
            <v>387033</v>
          </cell>
          <cell r="CY104">
            <v>391742</v>
          </cell>
          <cell r="CZ104">
            <v>382667</v>
          </cell>
          <cell r="DA104">
            <v>385622</v>
          </cell>
          <cell r="DB104">
            <v>435540</v>
          </cell>
          <cell r="DC104">
            <v>353383</v>
          </cell>
          <cell r="DD104">
            <v>360870</v>
          </cell>
          <cell r="DE104">
            <v>394751</v>
          </cell>
          <cell r="DF104">
            <v>384340</v>
          </cell>
          <cell r="DG104">
            <v>385347</v>
          </cell>
          <cell r="DH104">
            <v>383134</v>
          </cell>
          <cell r="DI104">
            <v>414528</v>
          </cell>
          <cell r="DJ104">
            <v>399208</v>
          </cell>
          <cell r="DK104">
            <v>404721</v>
          </cell>
          <cell r="DL104">
            <v>384043</v>
          </cell>
          <cell r="DM104">
            <v>430585</v>
          </cell>
          <cell r="DN104">
            <v>418986</v>
          </cell>
          <cell r="DO104">
            <v>364118</v>
          </cell>
          <cell r="DP104">
            <v>385935</v>
          </cell>
          <cell r="DQ104">
            <v>406161</v>
          </cell>
          <cell r="DR104">
            <v>405603</v>
          </cell>
          <cell r="DS104">
            <v>444764</v>
          </cell>
          <cell r="DT104">
            <v>398008</v>
          </cell>
          <cell r="DU104">
            <v>453534</v>
          </cell>
          <cell r="DV104">
            <v>415668</v>
          </cell>
          <cell r="DW104">
            <v>404355</v>
          </cell>
          <cell r="DX104">
            <v>428908</v>
          </cell>
          <cell r="DY104">
            <v>391262</v>
          </cell>
          <cell r="DZ104">
            <v>413631</v>
          </cell>
          <cell r="EA104">
            <v>396876</v>
          </cell>
          <cell r="EB104">
            <v>393862</v>
          </cell>
          <cell r="EC104">
            <v>403755</v>
          </cell>
          <cell r="ED104">
            <v>410700</v>
          </cell>
          <cell r="EE104">
            <v>402672</v>
          </cell>
          <cell r="EF104">
            <v>396099</v>
          </cell>
          <cell r="EG104">
            <v>447294</v>
          </cell>
          <cell r="EH104">
            <v>407939</v>
          </cell>
          <cell r="EI104">
            <v>417663</v>
          </cell>
          <cell r="EJ104">
            <v>461571</v>
          </cell>
          <cell r="EK104">
            <v>422104</v>
          </cell>
          <cell r="EL104">
            <v>454599</v>
          </cell>
          <cell r="EM104">
            <v>384546</v>
          </cell>
          <cell r="EN104">
            <v>412604</v>
          </cell>
          <cell r="EO104">
            <v>407682</v>
          </cell>
          <cell r="EP104">
            <v>384250</v>
          </cell>
          <cell r="EQ104">
            <v>371599.49541999999</v>
          </cell>
          <cell r="ER104">
            <v>393535.16018000001</v>
          </cell>
          <cell r="ES104">
            <v>453648.39805000002</v>
          </cell>
          <cell r="ET104">
            <v>390604.81085000001</v>
          </cell>
          <cell r="EU104">
            <v>399166.89861999993</v>
          </cell>
          <cell r="EV104">
            <v>415853.46782999998</v>
          </cell>
          <cell r="EW104">
            <v>401833.66952999996</v>
          </cell>
          <cell r="EX104">
            <v>451886.11919000006</v>
          </cell>
          <cell r="EY104">
            <v>417189.71042000008</v>
          </cell>
          <cell r="EZ104">
            <v>383930.14164000005</v>
          </cell>
          <cell r="FA104">
            <v>427443.68507999997</v>
          </cell>
          <cell r="FB104">
            <v>435131.00133</v>
          </cell>
          <cell r="FC104">
            <v>446690.61474999995</v>
          </cell>
          <cell r="FD104">
            <v>429058.41136999999</v>
          </cell>
          <cell r="FE104">
            <v>441931.31336000003</v>
          </cell>
          <cell r="FF104">
            <v>426503.74729000014</v>
          </cell>
          <cell r="FG104">
            <v>431867.07134000008</v>
          </cell>
          <cell r="FH104">
            <v>434567.99454000004</v>
          </cell>
          <cell r="FI104">
            <v>435597.96045000001</v>
          </cell>
          <cell r="FJ104">
            <v>450327.68663000001</v>
          </cell>
          <cell r="FK104">
            <v>411436.82963000005</v>
          </cell>
          <cell r="FL104">
            <v>473950.57058</v>
          </cell>
          <cell r="FM104">
            <v>427244.25913000002</v>
          </cell>
          <cell r="FN104">
            <v>434400.20559999999</v>
          </cell>
          <cell r="FO104">
            <v>448781.08163999999</v>
          </cell>
          <cell r="FP104">
            <v>436175.04638999997</v>
          </cell>
          <cell r="FQ104">
            <v>452142.05825999996</v>
          </cell>
          <cell r="FR104">
            <v>439532.04772000003</v>
          </cell>
          <cell r="FS104">
            <v>450323.71521999995</v>
          </cell>
          <cell r="FT104">
            <v>449580.46588000003</v>
          </cell>
          <cell r="FU104">
            <v>447719.42816000007</v>
          </cell>
          <cell r="FV104">
            <v>467243.6197499999</v>
          </cell>
          <cell r="FW104">
            <v>440691.95328000002</v>
          </cell>
        </row>
        <row r="106">
          <cell r="A106" t="str">
            <v>ukupno</v>
          </cell>
        </row>
        <row r="107">
          <cell r="A107" t="str">
            <v>AZ OMF</v>
          </cell>
          <cell r="B107">
            <v>133519</v>
          </cell>
          <cell r="C107">
            <v>230347</v>
          </cell>
          <cell r="D107">
            <v>295686</v>
          </cell>
          <cell r="E107">
            <v>364511</v>
          </cell>
          <cell r="F107">
            <v>431485</v>
          </cell>
          <cell r="G107">
            <v>528057</v>
          </cell>
          <cell r="H107">
            <v>634612</v>
          </cell>
          <cell r="I107">
            <v>711714</v>
          </cell>
          <cell r="J107">
            <v>812224</v>
          </cell>
          <cell r="K107">
            <v>887932</v>
          </cell>
          <cell r="L107">
            <v>965315</v>
          </cell>
          <cell r="M107">
            <v>1048874</v>
          </cell>
          <cell r="N107">
            <v>1130097</v>
          </cell>
          <cell r="O107">
            <v>1219123</v>
          </cell>
          <cell r="P107">
            <v>1300097</v>
          </cell>
          <cell r="Q107">
            <v>1393535</v>
          </cell>
          <cell r="R107">
            <v>1485079</v>
          </cell>
          <cell r="S107">
            <v>1573532</v>
          </cell>
          <cell r="T107">
            <v>1660977</v>
          </cell>
          <cell r="U107">
            <v>1752390</v>
          </cell>
          <cell r="V107">
            <v>1849815</v>
          </cell>
          <cell r="W107">
            <v>1936197</v>
          </cell>
          <cell r="X107">
            <v>2024064</v>
          </cell>
          <cell r="Y107">
            <v>2113794</v>
          </cell>
          <cell r="Z107">
            <v>2204384</v>
          </cell>
          <cell r="AA107">
            <v>2301730</v>
          </cell>
          <cell r="AB107">
            <v>2400316</v>
          </cell>
          <cell r="AC107">
            <v>2503871</v>
          </cell>
          <cell r="AD107">
            <v>2600529</v>
          </cell>
          <cell r="AE107">
            <v>2701723</v>
          </cell>
          <cell r="AF107">
            <v>2799604</v>
          </cell>
          <cell r="AG107">
            <v>2899299</v>
          </cell>
          <cell r="AH107">
            <v>3008047</v>
          </cell>
          <cell r="AI107">
            <v>3106510</v>
          </cell>
          <cell r="AJ107">
            <v>3190941</v>
          </cell>
          <cell r="AK107">
            <v>3301982</v>
          </cell>
          <cell r="AL107">
            <v>3415027</v>
          </cell>
          <cell r="AM107">
            <v>3521756</v>
          </cell>
          <cell r="AN107">
            <v>3634873</v>
          </cell>
          <cell r="AO107">
            <v>3743678</v>
          </cell>
          <cell r="AP107">
            <v>3854269</v>
          </cell>
          <cell r="AQ107">
            <v>3963007</v>
          </cell>
          <cell r="AR107">
            <v>4075333</v>
          </cell>
          <cell r="AS107">
            <v>4188028</v>
          </cell>
          <cell r="AT107">
            <v>4314333</v>
          </cell>
          <cell r="AU107">
            <v>4424886</v>
          </cell>
          <cell r="AV107">
            <v>4538213</v>
          </cell>
          <cell r="AW107">
            <v>4654720</v>
          </cell>
          <cell r="AX107">
            <v>4769552</v>
          </cell>
          <cell r="AY107">
            <v>4887759</v>
          </cell>
          <cell r="AZ107">
            <v>5007471</v>
          </cell>
          <cell r="BA107">
            <v>5130706</v>
          </cell>
          <cell r="BB107">
            <v>5250644</v>
          </cell>
          <cell r="BC107">
            <v>5375483</v>
          </cell>
          <cell r="BD107">
            <v>5496444</v>
          </cell>
          <cell r="BE107">
            <v>5617591</v>
          </cell>
          <cell r="BF107">
            <v>5750363</v>
          </cell>
          <cell r="BG107">
            <v>5874409</v>
          </cell>
          <cell r="BH107">
            <v>5998866</v>
          </cell>
          <cell r="BI107">
            <v>6124793</v>
          </cell>
          <cell r="BJ107">
            <v>6260944</v>
          </cell>
          <cell r="BK107">
            <v>6396475</v>
          </cell>
          <cell r="BL107">
            <v>6524442</v>
          </cell>
          <cell r="BM107">
            <v>6664395</v>
          </cell>
          <cell r="BN107">
            <v>6800421</v>
          </cell>
          <cell r="BO107">
            <v>6928019</v>
          </cell>
          <cell r="BP107">
            <v>7065465</v>
          </cell>
          <cell r="BQ107">
            <v>7197761</v>
          </cell>
          <cell r="BR107">
            <v>7342361</v>
          </cell>
          <cell r="BS107">
            <v>7479265</v>
          </cell>
          <cell r="BT107">
            <v>7615967</v>
          </cell>
          <cell r="BU107">
            <v>7752565</v>
          </cell>
          <cell r="BV107">
            <v>7898055</v>
          </cell>
          <cell r="BW107">
            <v>8038110</v>
          </cell>
          <cell r="BX107">
            <v>8182678</v>
          </cell>
          <cell r="BY107">
            <v>8336581</v>
          </cell>
          <cell r="BZ107">
            <v>8477364</v>
          </cell>
          <cell r="CA107">
            <v>8624719</v>
          </cell>
          <cell r="CB107">
            <v>8774533</v>
          </cell>
          <cell r="CC107">
            <v>8916765</v>
          </cell>
          <cell r="CD107">
            <v>9085233</v>
          </cell>
          <cell r="CE107">
            <v>9229423</v>
          </cell>
          <cell r="CF107">
            <v>9371344</v>
          </cell>
          <cell r="CG107">
            <v>9523599</v>
          </cell>
          <cell r="CH107">
            <v>9669834</v>
          </cell>
          <cell r="CI107">
            <v>9815674</v>
          </cell>
          <cell r="CJ107">
            <v>9963489</v>
          </cell>
          <cell r="CK107">
            <v>10118145</v>
          </cell>
          <cell r="CL107">
            <v>10259203</v>
          </cell>
          <cell r="CM107">
            <v>10406453</v>
          </cell>
          <cell r="CN107">
            <v>10557664</v>
          </cell>
          <cell r="CO107">
            <v>10699670</v>
          </cell>
          <cell r="CP107">
            <v>10858682</v>
          </cell>
          <cell r="CQ107">
            <v>10980424</v>
          </cell>
          <cell r="CR107">
            <v>11122022</v>
          </cell>
          <cell r="CS107">
            <v>11277240</v>
          </cell>
          <cell r="CT107">
            <v>11418597</v>
          </cell>
          <cell r="CU107">
            <v>11559894</v>
          </cell>
          <cell r="CV107">
            <v>11704195</v>
          </cell>
          <cell r="CW107">
            <v>11852898</v>
          </cell>
          <cell r="CX107">
            <v>12001298</v>
          </cell>
          <cell r="CY107">
            <v>12151652</v>
          </cell>
          <cell r="CZ107">
            <v>12298737</v>
          </cell>
          <cell r="DA107">
            <v>12447269</v>
          </cell>
          <cell r="DB107">
            <v>12615152</v>
          </cell>
          <cell r="DC107">
            <v>12751891</v>
          </cell>
          <cell r="DD107">
            <v>12891325</v>
          </cell>
          <cell r="DE107">
            <v>13043646</v>
          </cell>
          <cell r="DF107">
            <v>13192326</v>
          </cell>
          <cell r="DG107">
            <v>13341403</v>
          </cell>
          <cell r="DH107">
            <v>13490066</v>
          </cell>
          <cell r="DI107">
            <v>13648907</v>
          </cell>
          <cell r="DJ107">
            <v>13802246</v>
          </cell>
          <cell r="DK107">
            <v>13956811</v>
          </cell>
          <cell r="DL107">
            <v>14104452</v>
          </cell>
          <cell r="DM107">
            <v>14269248</v>
          </cell>
          <cell r="DN107">
            <v>14430330</v>
          </cell>
          <cell r="DO107">
            <v>14571447</v>
          </cell>
          <cell r="DP107">
            <v>14719518</v>
          </cell>
          <cell r="DQ107">
            <v>14876312</v>
          </cell>
          <cell r="DR107">
            <v>15032963</v>
          </cell>
          <cell r="DS107">
            <v>15204602</v>
          </cell>
          <cell r="DT107">
            <v>15358565</v>
          </cell>
          <cell r="DU107">
            <v>15532251</v>
          </cell>
          <cell r="DV107">
            <v>15690897</v>
          </cell>
          <cell r="DW107">
            <v>15846364</v>
          </cell>
          <cell r="DX107">
            <v>16010433</v>
          </cell>
          <cell r="DY107">
            <v>16160284</v>
          </cell>
          <cell r="DZ107">
            <v>16318872</v>
          </cell>
          <cell r="EA107">
            <v>16473106</v>
          </cell>
          <cell r="EB107">
            <v>16623654</v>
          </cell>
          <cell r="EC107">
            <v>16780204</v>
          </cell>
          <cell r="ED107">
            <v>16940384</v>
          </cell>
          <cell r="EE107">
            <v>17095358</v>
          </cell>
          <cell r="EF107">
            <v>17249728</v>
          </cell>
          <cell r="EG107">
            <v>17420418</v>
          </cell>
          <cell r="EH107">
            <v>17576257</v>
          </cell>
          <cell r="EI107">
            <v>17734865</v>
          </cell>
          <cell r="EJ107">
            <v>17911463</v>
          </cell>
          <cell r="EK107">
            <v>18072626</v>
          </cell>
          <cell r="EL107">
            <v>18247267</v>
          </cell>
        </row>
        <row r="108">
          <cell r="A108" t="str">
            <v>Erste Plavi OMF</v>
          </cell>
          <cell r="B108">
            <v>32182</v>
          </cell>
          <cell r="C108">
            <v>55066</v>
          </cell>
          <cell r="D108">
            <v>70572</v>
          </cell>
          <cell r="E108">
            <v>87239</v>
          </cell>
          <cell r="F108">
            <v>103465</v>
          </cell>
          <cell r="G108">
            <v>126796</v>
          </cell>
          <cell r="H108">
            <v>152683</v>
          </cell>
          <cell r="I108">
            <v>170988</v>
          </cell>
          <cell r="J108">
            <v>195054</v>
          </cell>
          <cell r="K108">
            <v>212181</v>
          </cell>
          <cell r="L108">
            <v>230625</v>
          </cell>
          <cell r="M108">
            <v>250126</v>
          </cell>
          <cell r="N108">
            <v>268760</v>
          </cell>
          <cell r="O108">
            <v>289869</v>
          </cell>
          <cell r="P108">
            <v>308613</v>
          </cell>
          <cell r="Q108">
            <v>330696</v>
          </cell>
          <cell r="R108">
            <v>352665</v>
          </cell>
          <cell r="S108">
            <v>373855</v>
          </cell>
          <cell r="T108">
            <v>394310</v>
          </cell>
          <cell r="U108">
            <v>415640</v>
          </cell>
          <cell r="V108">
            <v>438707</v>
          </cell>
          <cell r="W108">
            <v>458799</v>
          </cell>
          <cell r="X108">
            <v>478859</v>
          </cell>
          <cell r="Y108">
            <v>499189</v>
          </cell>
          <cell r="Z108">
            <v>519623</v>
          </cell>
          <cell r="AA108">
            <v>541569</v>
          </cell>
          <cell r="AB108">
            <v>564460</v>
          </cell>
          <cell r="AC108">
            <v>588513</v>
          </cell>
          <cell r="AD108">
            <v>610827</v>
          </cell>
          <cell r="AE108">
            <v>634174</v>
          </cell>
          <cell r="AF108">
            <v>656758</v>
          </cell>
          <cell r="AG108">
            <v>679825</v>
          </cell>
          <cell r="AH108">
            <v>705539</v>
          </cell>
          <cell r="AI108">
            <v>728312</v>
          </cell>
          <cell r="AJ108">
            <v>747571</v>
          </cell>
          <cell r="AK108">
            <v>772771</v>
          </cell>
          <cell r="AL108">
            <v>798753</v>
          </cell>
          <cell r="AM108">
            <v>824595</v>
          </cell>
          <cell r="AN108">
            <v>850839</v>
          </cell>
          <cell r="AO108">
            <v>876814</v>
          </cell>
          <cell r="AP108">
            <v>903418</v>
          </cell>
          <cell r="AQ108">
            <v>929222</v>
          </cell>
          <cell r="AR108">
            <v>956113</v>
          </cell>
          <cell r="AS108">
            <v>982935</v>
          </cell>
          <cell r="AT108">
            <v>1013213</v>
          </cell>
          <cell r="AU108">
            <v>1040315</v>
          </cell>
          <cell r="AV108">
            <v>1067972</v>
          </cell>
          <cell r="AW108">
            <v>1096034</v>
          </cell>
          <cell r="AX108">
            <v>1123452</v>
          </cell>
          <cell r="AY108">
            <v>1153249</v>
          </cell>
          <cell r="AZ108">
            <v>1183371</v>
          </cell>
          <cell r="BA108">
            <v>1214673</v>
          </cell>
          <cell r="BB108">
            <v>1245514</v>
          </cell>
          <cell r="BC108">
            <v>1277549</v>
          </cell>
          <cell r="BD108">
            <v>1309098</v>
          </cell>
          <cell r="BE108">
            <v>1340679</v>
          </cell>
          <cell r="BF108">
            <v>1375629</v>
          </cell>
          <cell r="BG108">
            <v>1409066</v>
          </cell>
          <cell r="BH108">
            <v>1442669</v>
          </cell>
          <cell r="BI108">
            <v>1476720</v>
          </cell>
          <cell r="BJ108">
            <v>1513734</v>
          </cell>
          <cell r="BK108">
            <v>1552930</v>
          </cell>
          <cell r="BL108">
            <v>1589948</v>
          </cell>
          <cell r="BM108">
            <v>1631777</v>
          </cell>
          <cell r="BN108">
            <v>1675555</v>
          </cell>
          <cell r="BO108">
            <v>1715596</v>
          </cell>
          <cell r="BP108">
            <v>1760697</v>
          </cell>
          <cell r="BQ108">
            <v>1804631</v>
          </cell>
          <cell r="BR108">
            <v>1853594</v>
          </cell>
          <cell r="BS108">
            <v>1899978</v>
          </cell>
          <cell r="BT108">
            <v>1947777</v>
          </cell>
          <cell r="BU108">
            <v>1993755</v>
          </cell>
          <cell r="BV108">
            <v>2043059</v>
          </cell>
          <cell r="BW108">
            <v>2090683</v>
          </cell>
          <cell r="BX108">
            <v>2140408</v>
          </cell>
          <cell r="BY108">
            <v>2194285</v>
          </cell>
          <cell r="BZ108">
            <v>2244233</v>
          </cell>
          <cell r="CA108">
            <v>2296238</v>
          </cell>
          <cell r="CB108">
            <v>2349204</v>
          </cell>
          <cell r="CC108">
            <v>2398744</v>
          </cell>
          <cell r="CD108">
            <v>2458740</v>
          </cell>
          <cell r="CE108">
            <v>2508170</v>
          </cell>
          <cell r="CF108">
            <v>2556706</v>
          </cell>
          <cell r="CG108">
            <v>2610260</v>
          </cell>
          <cell r="CH108">
            <v>2660666</v>
          </cell>
          <cell r="CI108">
            <v>2709706</v>
          </cell>
          <cell r="CJ108">
            <v>2760511</v>
          </cell>
          <cell r="CK108">
            <v>2814579</v>
          </cell>
          <cell r="CL108">
            <v>2864006</v>
          </cell>
          <cell r="CM108">
            <v>2915298</v>
          </cell>
          <cell r="CN108">
            <v>2968332</v>
          </cell>
          <cell r="CO108">
            <v>3017738</v>
          </cell>
          <cell r="CP108">
            <v>3073104</v>
          </cell>
          <cell r="CQ108">
            <v>3113699</v>
          </cell>
          <cell r="CR108">
            <v>3163255</v>
          </cell>
          <cell r="CS108">
            <v>3216786</v>
          </cell>
          <cell r="CT108">
            <v>3263927</v>
          </cell>
          <cell r="CU108">
            <v>3311893</v>
          </cell>
          <cell r="CV108">
            <v>3361739</v>
          </cell>
          <cell r="CW108">
            <v>3413954</v>
          </cell>
          <cell r="CX108">
            <v>3466367</v>
          </cell>
          <cell r="CY108">
            <v>3519159</v>
          </cell>
          <cell r="CZ108">
            <v>3570721</v>
          </cell>
          <cell r="DA108">
            <v>3622769</v>
          </cell>
          <cell r="DB108">
            <v>3681138</v>
          </cell>
          <cell r="DC108">
            <v>3728025</v>
          </cell>
          <cell r="DD108">
            <v>3776164</v>
          </cell>
          <cell r="DE108">
            <v>3830014</v>
          </cell>
          <cell r="DF108">
            <v>3881384</v>
          </cell>
          <cell r="DG108">
            <v>3932744</v>
          </cell>
          <cell r="DH108">
            <v>3984122</v>
          </cell>
          <cell r="DI108">
            <v>4040168</v>
          </cell>
          <cell r="DJ108">
            <v>4094146</v>
          </cell>
          <cell r="DK108">
            <v>4149047</v>
          </cell>
          <cell r="DL108">
            <v>4200889</v>
          </cell>
          <cell r="DM108">
            <v>4259744</v>
          </cell>
          <cell r="DN108">
            <v>4316381</v>
          </cell>
          <cell r="DO108">
            <v>4365094</v>
          </cell>
          <cell r="DP108">
            <v>4416789</v>
          </cell>
          <cell r="DQ108">
            <v>4472556</v>
          </cell>
          <cell r="DR108">
            <v>4526641</v>
          </cell>
          <cell r="DS108">
            <v>4587397</v>
          </cell>
          <cell r="DT108">
            <v>4640799</v>
          </cell>
          <cell r="DU108">
            <v>4702367</v>
          </cell>
          <cell r="DV108">
            <v>4759549</v>
          </cell>
          <cell r="DW108">
            <v>4814504</v>
          </cell>
          <cell r="DX108">
            <v>4873107</v>
          </cell>
          <cell r="DY108">
            <v>4926371</v>
          </cell>
          <cell r="DZ108">
            <v>4982409</v>
          </cell>
          <cell r="EA108">
            <v>5035695</v>
          </cell>
          <cell r="EB108">
            <v>5088710</v>
          </cell>
          <cell r="EC108">
            <v>5143894</v>
          </cell>
          <cell r="ED108">
            <v>5199132</v>
          </cell>
          <cell r="EE108">
            <v>5253394</v>
          </cell>
          <cell r="EF108">
            <v>5306632</v>
          </cell>
          <cell r="EG108">
            <v>5367847</v>
          </cell>
          <cell r="EH108">
            <v>5423676</v>
          </cell>
          <cell r="EI108">
            <v>5480789</v>
          </cell>
          <cell r="EJ108">
            <v>5544733</v>
          </cell>
          <cell r="EK108">
            <v>5602608</v>
          </cell>
          <cell r="EL108">
            <v>5664239</v>
          </cell>
        </row>
        <row r="109">
          <cell r="A109" t="str">
            <v>PBZ/CO OMF</v>
          </cell>
          <cell r="B109">
            <v>52863</v>
          </cell>
          <cell r="C109">
            <v>91504</v>
          </cell>
          <cell r="D109">
            <v>117913</v>
          </cell>
          <cell r="E109">
            <v>146256</v>
          </cell>
          <cell r="F109">
            <v>173384</v>
          </cell>
          <cell r="G109">
            <v>210208</v>
          </cell>
          <cell r="H109">
            <v>254986</v>
          </cell>
          <cell r="I109">
            <v>286228</v>
          </cell>
          <cell r="J109">
            <v>327330</v>
          </cell>
          <cell r="K109">
            <v>355859</v>
          </cell>
          <cell r="L109">
            <v>390599</v>
          </cell>
          <cell r="M109">
            <v>424749</v>
          </cell>
          <cell r="N109">
            <v>457675</v>
          </cell>
          <cell r="O109">
            <v>493412</v>
          </cell>
          <cell r="P109">
            <v>524537</v>
          </cell>
          <cell r="Q109">
            <v>562805</v>
          </cell>
          <cell r="R109">
            <v>602791</v>
          </cell>
          <cell r="S109">
            <v>639754</v>
          </cell>
          <cell r="T109">
            <v>675425</v>
          </cell>
          <cell r="U109">
            <v>712464</v>
          </cell>
          <cell r="V109">
            <v>751927</v>
          </cell>
          <cell r="W109">
            <v>787821</v>
          </cell>
          <cell r="X109">
            <v>823680</v>
          </cell>
          <cell r="Y109">
            <v>859682</v>
          </cell>
          <cell r="Z109">
            <v>896063</v>
          </cell>
          <cell r="AA109">
            <v>935084</v>
          </cell>
          <cell r="AB109">
            <v>975054</v>
          </cell>
          <cell r="AC109">
            <v>1017366</v>
          </cell>
          <cell r="AD109">
            <v>1056447</v>
          </cell>
          <cell r="AE109">
            <v>1097661</v>
          </cell>
          <cell r="AF109">
            <v>1137610</v>
          </cell>
          <cell r="AG109">
            <v>1178127</v>
          </cell>
          <cell r="AH109">
            <v>1222583</v>
          </cell>
          <cell r="AI109">
            <v>1262501</v>
          </cell>
          <cell r="AJ109">
            <v>1294686</v>
          </cell>
          <cell r="AK109">
            <v>1339871</v>
          </cell>
          <cell r="AL109">
            <v>1386364</v>
          </cell>
          <cell r="AM109">
            <v>1430133</v>
          </cell>
          <cell r="AN109">
            <v>1475501</v>
          </cell>
          <cell r="AO109">
            <v>1518252</v>
          </cell>
          <cell r="AP109">
            <v>1565866</v>
          </cell>
          <cell r="AQ109">
            <v>1610746</v>
          </cell>
          <cell r="AR109">
            <v>1656798</v>
          </cell>
          <cell r="AS109">
            <v>1703548</v>
          </cell>
          <cell r="AT109">
            <v>1754394</v>
          </cell>
          <cell r="AU109">
            <v>1800055</v>
          </cell>
          <cell r="AV109">
            <v>1847862</v>
          </cell>
          <cell r="AW109">
            <v>1895416</v>
          </cell>
          <cell r="AX109">
            <v>1941831</v>
          </cell>
          <cell r="AY109">
            <v>1991479</v>
          </cell>
          <cell r="AZ109">
            <v>2041304</v>
          </cell>
          <cell r="BA109">
            <v>2092743</v>
          </cell>
          <cell r="BB109">
            <v>2143121</v>
          </cell>
          <cell r="BC109">
            <v>2195163</v>
          </cell>
          <cell r="BD109">
            <v>2245884</v>
          </cell>
          <cell r="BE109">
            <v>2296043</v>
          </cell>
          <cell r="BF109">
            <v>2350806</v>
          </cell>
          <cell r="BG109">
            <v>2403267</v>
          </cell>
          <cell r="BH109">
            <v>2455774</v>
          </cell>
          <cell r="BI109">
            <v>2507578</v>
          </cell>
          <cell r="BJ109">
            <v>2562417</v>
          </cell>
          <cell r="BK109">
            <v>2620506</v>
          </cell>
          <cell r="BL109">
            <v>2674396</v>
          </cell>
          <cell r="BM109">
            <v>2734013</v>
          </cell>
          <cell r="BN109">
            <v>2792940</v>
          </cell>
          <cell r="BO109">
            <v>2847818</v>
          </cell>
          <cell r="BP109">
            <v>2906129</v>
          </cell>
          <cell r="BQ109">
            <v>2962554</v>
          </cell>
          <cell r="BR109">
            <v>3024788</v>
          </cell>
          <cell r="BS109">
            <v>3083601</v>
          </cell>
          <cell r="BT109">
            <v>3143348</v>
          </cell>
          <cell r="BU109">
            <v>3202592</v>
          </cell>
          <cell r="BV109">
            <v>3266050</v>
          </cell>
          <cell r="BW109">
            <v>3329101</v>
          </cell>
          <cell r="BX109">
            <v>3394806</v>
          </cell>
          <cell r="BY109">
            <v>3465261</v>
          </cell>
          <cell r="BZ109">
            <v>3530657</v>
          </cell>
          <cell r="CA109">
            <v>3598964</v>
          </cell>
          <cell r="CB109">
            <v>3668178</v>
          </cell>
          <cell r="CC109">
            <v>3733669</v>
          </cell>
          <cell r="CD109">
            <v>3811547</v>
          </cell>
          <cell r="CE109">
            <v>3877253</v>
          </cell>
          <cell r="CF109">
            <v>3941425</v>
          </cell>
          <cell r="CG109">
            <v>4009636</v>
          </cell>
          <cell r="CH109">
            <v>4076395</v>
          </cell>
          <cell r="CI109">
            <v>4140668</v>
          </cell>
          <cell r="CJ109">
            <v>4207240</v>
          </cell>
          <cell r="CK109">
            <v>4277848</v>
          </cell>
          <cell r="CL109">
            <v>4342981</v>
          </cell>
          <cell r="CM109">
            <v>4410246</v>
          </cell>
          <cell r="CN109">
            <v>4480107</v>
          </cell>
          <cell r="CO109">
            <v>4545053</v>
          </cell>
          <cell r="CP109">
            <v>4617770</v>
          </cell>
          <cell r="CQ109">
            <v>4673768</v>
          </cell>
          <cell r="CR109">
            <v>4738936</v>
          </cell>
          <cell r="CS109">
            <v>4808277</v>
          </cell>
          <cell r="CT109">
            <v>4870566</v>
          </cell>
          <cell r="CU109">
            <v>4934585</v>
          </cell>
          <cell r="CV109">
            <v>5000114</v>
          </cell>
          <cell r="CW109">
            <v>5068674</v>
          </cell>
          <cell r="CX109">
            <v>5137738</v>
          </cell>
          <cell r="CY109">
            <v>5206689</v>
          </cell>
          <cell r="CZ109">
            <v>5274586</v>
          </cell>
          <cell r="DA109">
            <v>5342647</v>
          </cell>
          <cell r="DB109">
            <v>5419581</v>
          </cell>
          <cell r="DC109">
            <v>5482373</v>
          </cell>
          <cell r="DD109">
            <v>5546375</v>
          </cell>
          <cell r="DE109">
            <v>5615039</v>
          </cell>
          <cell r="DF109">
            <v>5682673</v>
          </cell>
          <cell r="DG109">
            <v>5750516</v>
          </cell>
          <cell r="DH109">
            <v>5818090</v>
          </cell>
          <cell r="DI109">
            <v>5891575</v>
          </cell>
          <cell r="DJ109">
            <v>5962187</v>
          </cell>
          <cell r="DK109">
            <v>6034472</v>
          </cell>
          <cell r="DL109">
            <v>6102797</v>
          </cell>
          <cell r="DM109">
            <v>6178947</v>
          </cell>
          <cell r="DN109">
            <v>6253469</v>
          </cell>
          <cell r="DO109">
            <v>6316856</v>
          </cell>
          <cell r="DP109">
            <v>6386788</v>
          </cell>
          <cell r="DQ109">
            <v>6457482</v>
          </cell>
          <cell r="DR109">
            <v>6529630</v>
          </cell>
          <cell r="DS109">
            <v>6607618</v>
          </cell>
          <cell r="DT109">
            <v>6678254</v>
          </cell>
          <cell r="DU109">
            <v>6758452</v>
          </cell>
          <cell r="DV109">
            <v>6832444</v>
          </cell>
          <cell r="DW109">
            <v>6904351</v>
          </cell>
          <cell r="DX109">
            <v>6980023</v>
          </cell>
          <cell r="DY109">
            <v>7049337</v>
          </cell>
          <cell r="DZ109">
            <v>7123156</v>
          </cell>
          <cell r="EA109">
            <v>7192485</v>
          </cell>
          <cell r="EB109">
            <v>7263127</v>
          </cell>
          <cell r="EC109">
            <v>7333208</v>
          </cell>
          <cell r="ED109">
            <v>7404650</v>
          </cell>
          <cell r="EE109">
            <v>7475632</v>
          </cell>
          <cell r="EF109">
            <v>7544581</v>
          </cell>
          <cell r="EG109">
            <v>7624774</v>
          </cell>
          <cell r="EH109">
            <v>7697436</v>
          </cell>
          <cell r="EI109">
            <v>7772960</v>
          </cell>
          <cell r="EJ109">
            <v>7853950</v>
          </cell>
          <cell r="EK109">
            <v>7928896</v>
          </cell>
          <cell r="EL109">
            <v>8008943</v>
          </cell>
        </row>
        <row r="110">
          <cell r="A110" t="str">
            <v>Raiffeisen OMF</v>
          </cell>
          <cell r="B110">
            <v>94877</v>
          </cell>
          <cell r="C110">
            <v>160146</v>
          </cell>
          <cell r="D110">
            <v>205877</v>
          </cell>
          <cell r="E110">
            <v>255286</v>
          </cell>
          <cell r="F110">
            <v>303457</v>
          </cell>
          <cell r="G110">
            <v>373372</v>
          </cell>
          <cell r="H110">
            <v>450726</v>
          </cell>
          <cell r="I110">
            <v>506559</v>
          </cell>
          <cell r="J110">
            <v>578648</v>
          </cell>
          <cell r="K110">
            <v>632251</v>
          </cell>
          <cell r="L110">
            <v>688621</v>
          </cell>
          <cell r="M110">
            <v>748850</v>
          </cell>
          <cell r="N110">
            <v>806720</v>
          </cell>
          <cell r="O110">
            <v>870506</v>
          </cell>
          <cell r="P110">
            <v>928951</v>
          </cell>
          <cell r="Q110">
            <v>997520</v>
          </cell>
          <cell r="R110">
            <v>1065235</v>
          </cell>
          <cell r="S110">
            <v>1130878</v>
          </cell>
          <cell r="T110">
            <v>1194925</v>
          </cell>
          <cell r="U110">
            <v>1261426</v>
          </cell>
          <cell r="V110">
            <v>1332530</v>
          </cell>
          <cell r="W110">
            <v>1395914</v>
          </cell>
          <cell r="X110">
            <v>1460182</v>
          </cell>
          <cell r="Y110">
            <v>1525239</v>
          </cell>
          <cell r="Z110">
            <v>1589940</v>
          </cell>
          <cell r="AA110">
            <v>1659558</v>
          </cell>
          <cell r="AB110">
            <v>1731647</v>
          </cell>
          <cell r="AC110">
            <v>1807993</v>
          </cell>
          <cell r="AD110">
            <v>1878479</v>
          </cell>
          <cell r="AE110">
            <v>1952869</v>
          </cell>
          <cell r="AF110">
            <v>2024965</v>
          </cell>
          <cell r="AG110">
            <v>2098610</v>
          </cell>
          <cell r="AH110">
            <v>2178357</v>
          </cell>
          <cell r="AI110">
            <v>2251257</v>
          </cell>
          <cell r="AJ110">
            <v>2313995</v>
          </cell>
          <cell r="AK110">
            <v>2393700</v>
          </cell>
          <cell r="AL110">
            <v>2475897</v>
          </cell>
          <cell r="AM110">
            <v>2554769</v>
          </cell>
          <cell r="AN110">
            <v>2637385</v>
          </cell>
          <cell r="AO110">
            <v>2717466</v>
          </cell>
          <cell r="AP110">
            <v>2800442</v>
          </cell>
          <cell r="AQ110">
            <v>2881486</v>
          </cell>
          <cell r="AR110">
            <v>2964990</v>
          </cell>
          <cell r="AS110">
            <v>3049423</v>
          </cell>
          <cell r="AT110">
            <v>3142872</v>
          </cell>
          <cell r="AU110">
            <v>3225397</v>
          </cell>
          <cell r="AV110">
            <v>3309848</v>
          </cell>
          <cell r="AW110">
            <v>3396726</v>
          </cell>
          <cell r="AX110">
            <v>3481083</v>
          </cell>
          <cell r="AY110">
            <v>3569877</v>
          </cell>
          <cell r="AZ110">
            <v>3660717</v>
          </cell>
          <cell r="BA110">
            <v>3754112</v>
          </cell>
          <cell r="BB110">
            <v>3846660</v>
          </cell>
          <cell r="BC110">
            <v>3942552</v>
          </cell>
          <cell r="BD110">
            <v>4035610</v>
          </cell>
          <cell r="BE110">
            <v>4128970</v>
          </cell>
          <cell r="BF110">
            <v>4231688</v>
          </cell>
          <cell r="BG110">
            <v>4328946</v>
          </cell>
          <cell r="BH110">
            <v>4426405</v>
          </cell>
          <cell r="BI110">
            <v>4524540</v>
          </cell>
          <cell r="BJ110">
            <v>4628307</v>
          </cell>
          <cell r="BK110">
            <v>4735391</v>
          </cell>
          <cell r="BL110">
            <v>4835160</v>
          </cell>
          <cell r="BM110">
            <v>4945466</v>
          </cell>
          <cell r="BN110">
            <v>5053329</v>
          </cell>
          <cell r="BO110">
            <v>5154399</v>
          </cell>
          <cell r="BP110">
            <v>5263689</v>
          </cell>
          <cell r="BQ110">
            <v>5368498</v>
          </cell>
          <cell r="BR110">
            <v>5482603</v>
          </cell>
          <cell r="BS110">
            <v>5591006</v>
          </cell>
          <cell r="BT110">
            <v>5699317</v>
          </cell>
          <cell r="BU110">
            <v>5806580</v>
          </cell>
          <cell r="BV110">
            <v>5920322</v>
          </cell>
          <cell r="BW110">
            <v>6030278</v>
          </cell>
          <cell r="BX110">
            <v>6143825</v>
          </cell>
          <cell r="BY110">
            <v>6265968</v>
          </cell>
          <cell r="BZ110">
            <v>6377746</v>
          </cell>
          <cell r="CA110">
            <v>6495417</v>
          </cell>
          <cell r="CB110">
            <v>6614684</v>
          </cell>
          <cell r="CC110">
            <v>6727433</v>
          </cell>
          <cell r="CD110">
            <v>6860821</v>
          </cell>
          <cell r="CE110">
            <v>6973114</v>
          </cell>
          <cell r="CF110">
            <v>7083623</v>
          </cell>
          <cell r="CG110">
            <v>7202505</v>
          </cell>
          <cell r="CH110">
            <v>7317310</v>
          </cell>
          <cell r="CI110">
            <v>7429080</v>
          </cell>
          <cell r="CJ110">
            <v>7544108</v>
          </cell>
          <cell r="CK110">
            <v>7664958</v>
          </cell>
          <cell r="CL110">
            <v>7776163</v>
          </cell>
          <cell r="CM110">
            <v>7892333</v>
          </cell>
          <cell r="CN110">
            <v>8011458</v>
          </cell>
          <cell r="CO110">
            <v>8123387</v>
          </cell>
          <cell r="CP110">
            <v>8248050</v>
          </cell>
          <cell r="CQ110">
            <v>8342304</v>
          </cell>
          <cell r="CR110">
            <v>8453293</v>
          </cell>
          <cell r="CS110">
            <v>8575316</v>
          </cell>
          <cell r="CT110">
            <v>8684335</v>
          </cell>
          <cell r="CU110">
            <v>8794322</v>
          </cell>
          <cell r="CV110">
            <v>8906431</v>
          </cell>
          <cell r="CW110">
            <v>9023252</v>
          </cell>
          <cell r="CX110">
            <v>9140409</v>
          </cell>
          <cell r="CY110">
            <v>9260054</v>
          </cell>
          <cell r="CZ110">
            <v>9376177</v>
          </cell>
          <cell r="DA110">
            <v>9493157</v>
          </cell>
          <cell r="DB110">
            <v>9625512</v>
          </cell>
          <cell r="DC110">
            <v>9732478</v>
          </cell>
          <cell r="DD110">
            <v>9841774</v>
          </cell>
          <cell r="DE110">
            <v>9961689</v>
          </cell>
          <cell r="DF110">
            <v>10078343</v>
          </cell>
          <cell r="DG110">
            <v>10195411</v>
          </cell>
          <cell r="DH110">
            <v>10310930</v>
          </cell>
          <cell r="DI110">
            <v>10437086</v>
          </cell>
          <cell r="DJ110">
            <v>10558365</v>
          </cell>
          <cell r="DK110">
            <v>10681336</v>
          </cell>
          <cell r="DL110">
            <v>10797570</v>
          </cell>
          <cell r="DM110">
            <v>10928355</v>
          </cell>
          <cell r="DN110">
            <v>11055101</v>
          </cell>
          <cell r="DO110">
            <v>11166002</v>
          </cell>
          <cell r="DP110">
            <v>11282238</v>
          </cell>
          <cell r="DQ110">
            <v>11405144</v>
          </cell>
          <cell r="DR110">
            <v>11527863</v>
          </cell>
          <cell r="DS110">
            <v>11662244</v>
          </cell>
          <cell r="DT110">
            <v>11782250</v>
          </cell>
          <cell r="DU110">
            <v>11920332</v>
          </cell>
          <cell r="DV110">
            <v>12046182</v>
          </cell>
          <cell r="DW110">
            <v>12168208</v>
          </cell>
          <cell r="DX110">
            <v>12298772</v>
          </cell>
          <cell r="DY110">
            <v>12417605</v>
          </cell>
          <cell r="DZ110">
            <v>12542791</v>
          </cell>
          <cell r="EA110">
            <v>12662818</v>
          </cell>
          <cell r="EB110">
            <v>12782475</v>
          </cell>
          <cell r="EC110">
            <v>12904416</v>
          </cell>
          <cell r="ED110">
            <v>13028257</v>
          </cell>
          <cell r="EE110">
            <v>13150709</v>
          </cell>
          <cell r="EF110">
            <v>13270252</v>
          </cell>
          <cell r="EG110">
            <v>13405449</v>
          </cell>
          <cell r="EH110">
            <v>13529057</v>
          </cell>
          <cell r="EI110">
            <v>13655475</v>
          </cell>
          <cell r="EJ110">
            <v>13795514</v>
          </cell>
          <cell r="EK110">
            <v>13923634</v>
          </cell>
          <cell r="EL110">
            <v>14061915</v>
          </cell>
        </row>
        <row r="111">
          <cell r="A111" t="str">
            <v>UKUPNO</v>
          </cell>
          <cell r="B111">
            <v>313441</v>
          </cell>
          <cell r="C111">
            <v>537063</v>
          </cell>
          <cell r="D111">
            <v>690048</v>
          </cell>
          <cell r="E111">
            <v>853292</v>
          </cell>
          <cell r="F111">
            <v>1011791</v>
          </cell>
          <cell r="G111">
            <v>1238433</v>
          </cell>
          <cell r="H111">
            <v>1493007</v>
          </cell>
          <cell r="I111">
            <v>1675489</v>
          </cell>
          <cell r="J111">
            <v>1913256</v>
          </cell>
          <cell r="K111">
            <v>2088223</v>
          </cell>
          <cell r="L111">
            <v>2275160</v>
          </cell>
          <cell r="M111">
            <v>2472599</v>
          </cell>
          <cell r="N111">
            <v>2663252</v>
          </cell>
          <cell r="O111">
            <v>2872910</v>
          </cell>
          <cell r="P111">
            <v>3062198</v>
          </cell>
          <cell r="Q111">
            <v>3284556</v>
          </cell>
          <cell r="R111">
            <v>3505770</v>
          </cell>
          <cell r="S111">
            <v>3718019</v>
          </cell>
          <cell r="T111">
            <v>3925637</v>
          </cell>
          <cell r="U111">
            <v>4141920</v>
          </cell>
          <cell r="V111">
            <v>4372979</v>
          </cell>
          <cell r="W111">
            <v>4578731</v>
          </cell>
          <cell r="X111">
            <v>4786785</v>
          </cell>
          <cell r="Y111">
            <v>4997904</v>
          </cell>
          <cell r="Z111">
            <v>5210010</v>
          </cell>
          <cell r="AA111">
            <v>5437941</v>
          </cell>
          <cell r="AB111">
            <v>5671477</v>
          </cell>
          <cell r="AC111">
            <v>5917743</v>
          </cell>
          <cell r="AD111">
            <v>6146282</v>
          </cell>
          <cell r="AE111">
            <v>6386427</v>
          </cell>
          <cell r="AF111">
            <v>6618937</v>
          </cell>
          <cell r="AG111">
            <v>6855861</v>
          </cell>
          <cell r="AH111">
            <v>7114526</v>
          </cell>
          <cell r="AI111">
            <v>7348580</v>
          </cell>
          <cell r="AJ111">
            <v>7547193</v>
          </cell>
          <cell r="AK111">
            <v>7808324</v>
          </cell>
          <cell r="AL111">
            <v>8076041</v>
          </cell>
          <cell r="AM111">
            <v>8331253</v>
          </cell>
          <cell r="AN111">
            <v>8598598</v>
          </cell>
          <cell r="AO111">
            <v>8856210</v>
          </cell>
          <cell r="AP111">
            <v>9123995</v>
          </cell>
          <cell r="AQ111">
            <v>9384461</v>
          </cell>
          <cell r="AR111">
            <v>9653234</v>
          </cell>
          <cell r="AS111">
            <v>9923934</v>
          </cell>
          <cell r="AT111">
            <v>10224812</v>
          </cell>
          <cell r="AU111">
            <v>10490653</v>
          </cell>
          <cell r="AV111">
            <v>10763895</v>
          </cell>
          <cell r="AW111">
            <v>11042896</v>
          </cell>
          <cell r="AX111">
            <v>11315918</v>
          </cell>
          <cell r="AY111">
            <v>11602364</v>
          </cell>
          <cell r="AZ111">
            <v>11892863</v>
          </cell>
          <cell r="BA111">
            <v>12192234</v>
          </cell>
          <cell r="BB111">
            <v>12485939</v>
          </cell>
          <cell r="BC111">
            <v>12790747</v>
          </cell>
          <cell r="BD111">
            <v>13087036</v>
          </cell>
          <cell r="BE111">
            <v>13383283</v>
          </cell>
          <cell r="BF111">
            <v>13708486</v>
          </cell>
          <cell r="BG111">
            <v>14015688</v>
          </cell>
          <cell r="BH111">
            <v>14323714</v>
          </cell>
          <cell r="BI111">
            <v>14633631</v>
          </cell>
          <cell r="BJ111">
            <v>14965402</v>
          </cell>
          <cell r="BK111">
            <v>15305302</v>
          </cell>
          <cell r="BL111">
            <v>15623946</v>
          </cell>
          <cell r="BM111">
            <v>15975651</v>
          </cell>
          <cell r="BN111">
            <v>16322245</v>
          </cell>
          <cell r="BO111">
            <v>16645832</v>
          </cell>
          <cell r="BP111">
            <v>16995980</v>
          </cell>
          <cell r="BQ111">
            <v>17333444</v>
          </cell>
          <cell r="BR111">
            <v>17703346</v>
          </cell>
          <cell r="BS111">
            <v>18053850</v>
          </cell>
          <cell r="BT111">
            <v>18406409</v>
          </cell>
          <cell r="BU111">
            <v>18755492</v>
          </cell>
          <cell r="BV111">
            <v>19127486</v>
          </cell>
          <cell r="BW111">
            <v>19488172</v>
          </cell>
          <cell r="BX111">
            <v>19861717</v>
          </cell>
          <cell r="BY111">
            <v>20262095</v>
          </cell>
          <cell r="BZ111">
            <v>20630000</v>
          </cell>
          <cell r="CA111">
            <v>21015338</v>
          </cell>
          <cell r="CB111">
            <v>21406599</v>
          </cell>
          <cell r="CC111">
            <v>21776611</v>
          </cell>
          <cell r="CD111">
            <v>22216341</v>
          </cell>
          <cell r="CE111">
            <v>22587960</v>
          </cell>
          <cell r="CF111">
            <v>22953098</v>
          </cell>
          <cell r="CG111">
            <v>23346000</v>
          </cell>
          <cell r="CH111">
            <v>23724205</v>
          </cell>
          <cell r="CI111">
            <v>24095128</v>
          </cell>
          <cell r="CJ111">
            <v>24475348</v>
          </cell>
          <cell r="CK111">
            <v>24875530</v>
          </cell>
          <cell r="CL111">
            <v>25242353</v>
          </cell>
          <cell r="CM111">
            <v>25624330</v>
          </cell>
          <cell r="CN111">
            <v>26017561</v>
          </cell>
          <cell r="CO111">
            <v>26385848</v>
          </cell>
          <cell r="CP111">
            <v>26797606</v>
          </cell>
          <cell r="CQ111">
            <v>27110195</v>
          </cell>
          <cell r="CR111">
            <v>27477506</v>
          </cell>
          <cell r="CS111">
            <v>27877619</v>
          </cell>
          <cell r="CT111">
            <v>28237425</v>
          </cell>
          <cell r="CU111">
            <v>28600694</v>
          </cell>
          <cell r="CV111">
            <v>28972479</v>
          </cell>
          <cell r="CW111">
            <v>29358778</v>
          </cell>
          <cell r="CX111">
            <v>29745812</v>
          </cell>
          <cell r="CY111">
            <v>30137554</v>
          </cell>
          <cell r="CZ111">
            <v>30520221</v>
          </cell>
          <cell r="DA111">
            <v>30905842</v>
          </cell>
          <cell r="DB111">
            <v>31341383</v>
          </cell>
          <cell r="DC111">
            <v>31694767</v>
          </cell>
          <cell r="DD111">
            <v>32055638</v>
          </cell>
          <cell r="DE111">
            <v>32450388</v>
          </cell>
          <cell r="DF111">
            <v>32834726</v>
          </cell>
          <cell r="DG111">
            <v>33220074</v>
          </cell>
          <cell r="DH111">
            <v>33603208</v>
          </cell>
          <cell r="DI111">
            <v>34017736</v>
          </cell>
          <cell r="DJ111">
            <v>34416944</v>
          </cell>
          <cell r="DK111">
            <v>34821666</v>
          </cell>
          <cell r="DL111">
            <v>35205708</v>
          </cell>
          <cell r="DM111">
            <v>35636294</v>
          </cell>
          <cell r="DN111">
            <v>36055281</v>
          </cell>
          <cell r="DO111">
            <v>36419399</v>
          </cell>
          <cell r="DP111">
            <v>36805333</v>
          </cell>
          <cell r="DQ111">
            <v>37211494</v>
          </cell>
          <cell r="DR111">
            <v>37617097</v>
          </cell>
          <cell r="DS111">
            <v>38061861</v>
          </cell>
          <cell r="DT111">
            <v>38459868</v>
          </cell>
          <cell r="DU111">
            <v>38913402</v>
          </cell>
          <cell r="DV111">
            <v>39329072</v>
          </cell>
          <cell r="DW111">
            <v>39733427</v>
          </cell>
          <cell r="DX111">
            <v>40162335</v>
          </cell>
          <cell r="DY111">
            <v>40553597</v>
          </cell>
          <cell r="DZ111">
            <v>40967228</v>
          </cell>
          <cell r="EA111">
            <v>41364104</v>
          </cell>
          <cell r="EB111">
            <v>41757966</v>
          </cell>
          <cell r="EC111">
            <v>42161722</v>
          </cell>
          <cell r="ED111">
            <v>42572423</v>
          </cell>
          <cell r="EE111">
            <v>42975093</v>
          </cell>
          <cell r="EF111">
            <v>43371193</v>
          </cell>
          <cell r="EG111">
            <v>43818488</v>
          </cell>
          <cell r="EH111">
            <v>44226426</v>
          </cell>
          <cell r="EI111">
            <v>44644089</v>
          </cell>
          <cell r="EJ111">
            <v>45105660</v>
          </cell>
          <cell r="EK111">
            <v>45527764</v>
          </cell>
          <cell r="EL111">
            <v>45982364</v>
          </cell>
          <cell r="EM111">
            <v>0</v>
          </cell>
          <cell r="EN111">
            <v>0</v>
          </cell>
          <cell r="EO111">
            <v>0</v>
          </cell>
          <cell r="EP111">
            <v>0</v>
          </cell>
          <cell r="EQ111">
            <v>0</v>
          </cell>
          <cell r="ER111">
            <v>0</v>
          </cell>
          <cell r="ES111">
            <v>0</v>
          </cell>
          <cell r="ET111">
            <v>0</v>
          </cell>
          <cell r="EU111">
            <v>0</v>
          </cell>
          <cell r="EV111">
            <v>0</v>
          </cell>
          <cell r="EW111">
            <v>0</v>
          </cell>
          <cell r="EX111">
            <v>0</v>
          </cell>
          <cell r="EY111">
            <v>0</v>
          </cell>
        </row>
        <row r="113">
          <cell r="A113" t="str">
            <v>po kvartalima</v>
          </cell>
        </row>
        <row r="114">
          <cell r="A114" t="str">
            <v>AZ OMF</v>
          </cell>
          <cell r="D114">
            <v>295686.20107000001</v>
          </cell>
          <cell r="G114">
            <v>232370.94871999999</v>
          </cell>
          <cell r="J114">
            <v>284167.24193999998</v>
          </cell>
          <cell r="M114">
            <v>236649.54984999998</v>
          </cell>
          <cell r="P114">
            <v>251222.79713999998</v>
          </cell>
          <cell r="S114">
            <v>273435.53469999996</v>
          </cell>
          <cell r="V114">
            <v>276282.57604000001</v>
          </cell>
          <cell r="Y114">
            <v>263979.18478999997</v>
          </cell>
          <cell r="AB114">
            <v>286521.91711000004</v>
          </cell>
          <cell r="AE114">
            <v>301407.17177999998</v>
          </cell>
          <cell r="AH114">
            <v>306324.22749999998</v>
          </cell>
          <cell r="AI114">
            <v>0</v>
          </cell>
          <cell r="AJ114">
            <v>0</v>
          </cell>
          <cell r="AK114">
            <v>293934.9375</v>
          </cell>
          <cell r="AL114">
            <v>0</v>
          </cell>
          <cell r="AM114">
            <v>0</v>
          </cell>
          <cell r="AN114">
            <v>332890.84442000004</v>
          </cell>
          <cell r="AO114">
            <v>0</v>
          </cell>
          <cell r="AP114">
            <v>0</v>
          </cell>
          <cell r="AQ114">
            <v>328133.54277999996</v>
          </cell>
          <cell r="AR114">
            <v>0</v>
          </cell>
          <cell r="AS114">
            <v>0</v>
          </cell>
          <cell r="AT114">
            <v>351326.75111000001</v>
          </cell>
          <cell r="AU114">
            <v>349552.83883999998</v>
          </cell>
          <cell r="AV114">
            <v>350184.36828</v>
          </cell>
          <cell r="AW114">
            <v>340387.03408000001</v>
          </cell>
          <cell r="AX114">
            <v>344666.16331999999</v>
          </cell>
          <cell r="AY114">
            <v>349546.11830000003</v>
          </cell>
          <cell r="AZ114">
            <v>352750.09275000001</v>
          </cell>
          <cell r="BA114">
            <v>361153.89886000002</v>
          </cell>
          <cell r="BB114">
            <v>362885.51169999997</v>
          </cell>
          <cell r="BC114">
            <v>368012.24572000001</v>
          </cell>
          <cell r="BD114">
            <v>365737.81526999996</v>
          </cell>
          <cell r="BE114">
            <v>366947.26136</v>
          </cell>
          <cell r="BF114">
            <v>374880.02107999998</v>
          </cell>
          <cell r="BG114">
            <v>377965.36418000003</v>
          </cell>
          <cell r="BH114">
            <v>381274.90882000001</v>
          </cell>
          <cell r="BI114">
            <v>374430.65972000005</v>
          </cell>
          <cell r="BJ114">
            <v>386534.33807</v>
          </cell>
          <cell r="BK114">
            <v>397608.56539999996</v>
          </cell>
          <cell r="BL114">
            <v>399648.38188</v>
          </cell>
          <cell r="BM114">
            <v>403451.18091000005</v>
          </cell>
          <cell r="BN114">
            <v>403946.37800000003</v>
          </cell>
          <cell r="BO114">
            <v>403576.65691000002</v>
          </cell>
          <cell r="BP114">
            <v>401070.07802999998</v>
          </cell>
          <cell r="BQ114">
            <v>397339.69954</v>
          </cell>
          <cell r="BR114">
            <v>414342.85329</v>
          </cell>
          <cell r="BS114">
            <v>413800.55033</v>
          </cell>
          <cell r="BT114">
            <v>418205.61924999999</v>
          </cell>
          <cell r="BU114">
            <v>410203.80142999999</v>
          </cell>
          <cell r="BV114">
            <v>418789.35751999996</v>
          </cell>
          <cell r="BW114">
            <v>422143.33438000001</v>
          </cell>
          <cell r="BX114">
            <v>430113.04457999999</v>
          </cell>
          <cell r="BY114">
            <v>438525.99736000004</v>
          </cell>
          <cell r="BZ114">
            <v>439254.19933999999</v>
          </cell>
          <cell r="CA114">
            <v>442040.34019000002</v>
          </cell>
          <cell r="CB114">
            <v>437952.05116000003</v>
          </cell>
          <cell r="CC114">
            <v>439400.63829000003</v>
          </cell>
          <cell r="CD114">
            <v>460514.20489999995</v>
          </cell>
          <cell r="CE114">
            <v>454890.09419999999</v>
          </cell>
          <cell r="CF114">
            <v>454579.43573999999</v>
          </cell>
          <cell r="CG114">
            <v>438366.65573</v>
          </cell>
          <cell r="CH114">
            <v>440410.73288999998</v>
          </cell>
          <cell r="CI114">
            <v>444329.69261999999</v>
          </cell>
          <cell r="CJ114">
            <v>439889.93022000004</v>
          </cell>
          <cell r="CK114">
            <v>448310.81507999997</v>
          </cell>
          <cell r="CL114">
            <v>443528.82354000001</v>
          </cell>
          <cell r="CM114">
            <v>442963.21055999998</v>
          </cell>
          <cell r="CN114">
            <v>439519.04012000002</v>
          </cell>
          <cell r="CO114">
            <v>440467.43610000005</v>
          </cell>
          <cell r="CP114">
            <v>452229.69449999998</v>
          </cell>
          <cell r="CQ114">
            <v>422760.08019999997</v>
          </cell>
          <cell r="CR114">
            <v>422351.74024999997</v>
          </cell>
          <cell r="CS114">
            <v>418557.80445</v>
          </cell>
          <cell r="CT114">
            <v>438173.60936</v>
          </cell>
          <cell r="CU114">
            <v>437872.26782999997</v>
          </cell>
          <cell r="CV114">
            <v>426954.78638999996</v>
          </cell>
          <cell r="CW114">
            <v>434300.99719999998</v>
          </cell>
          <cell r="CX114">
            <v>441403.98621</v>
          </cell>
          <cell r="CY114">
            <v>447457.32429000002</v>
          </cell>
          <cell r="CZ114">
            <v>445839.03119999997</v>
          </cell>
          <cell r="DA114">
            <v>445970.81985999999</v>
          </cell>
          <cell r="DB114">
            <v>463500.18533999997</v>
          </cell>
          <cell r="DC114">
            <v>453154.09191000002</v>
          </cell>
          <cell r="DD114">
            <v>444055.60053</v>
          </cell>
          <cell r="DE114">
            <v>428493.16591000004</v>
          </cell>
          <cell r="DF114">
            <v>440434.79658999998</v>
          </cell>
          <cell r="DG114">
            <v>450078.48264999996</v>
          </cell>
          <cell r="DH114">
            <v>446420.77530000004</v>
          </cell>
          <cell r="DI114">
            <v>456580.81026999996</v>
          </cell>
          <cell r="DJ114">
            <v>460843.22352999996</v>
          </cell>
          <cell r="DK114">
            <v>466744.39237999998</v>
          </cell>
          <cell r="DL114">
            <v>455545.20272</v>
          </cell>
          <cell r="DM114">
            <v>467001.82932000002</v>
          </cell>
          <cell r="DN114">
            <v>473519.09580000001</v>
          </cell>
          <cell r="DO114">
            <v>466994.60318999999</v>
          </cell>
          <cell r="DP114">
            <v>450269.97287</v>
          </cell>
          <cell r="DQ114">
            <v>445982.21732999996</v>
          </cell>
          <cell r="DR114">
            <v>461516.09860000003</v>
          </cell>
          <cell r="DS114">
            <v>485083.40544999996</v>
          </cell>
          <cell r="DT114">
            <v>482253.44780999998</v>
          </cell>
          <cell r="DU114">
            <v>499288.00263999996</v>
          </cell>
          <cell r="DV114">
            <v>486295.21299999999</v>
          </cell>
          <cell r="DW114">
            <v>487798.10975999996</v>
          </cell>
          <cell r="DX114">
            <v>478182.15094999998</v>
          </cell>
          <cell r="DY114">
            <v>469387.10362999997</v>
          </cell>
          <cell r="DZ114">
            <v>472508.78886000003</v>
          </cell>
          <cell r="EA114">
            <v>462673.33539999998</v>
          </cell>
          <cell r="EB114">
            <v>463369.67045999999</v>
          </cell>
          <cell r="EC114">
            <v>461331.62675</v>
          </cell>
          <cell r="ED114">
            <v>467277.16264</v>
          </cell>
          <cell r="EE114">
            <v>471704.55685000005</v>
          </cell>
          <cell r="EF114">
            <v>469524.46733999997</v>
          </cell>
          <cell r="EG114">
            <v>480034.14208999998</v>
          </cell>
          <cell r="EH114">
            <v>480898.75235000002</v>
          </cell>
          <cell r="EI114">
            <v>485136.60029999999</v>
          </cell>
          <cell r="EJ114">
            <v>491045.24242000002</v>
          </cell>
          <cell r="EK114">
            <v>496369.57231000002</v>
          </cell>
          <cell r="EL114">
            <v>512401.65626000002</v>
          </cell>
          <cell r="EM114">
            <v>483987.03019999998</v>
          </cell>
          <cell r="EN114">
            <v>481399.69107</v>
          </cell>
          <cell r="EO114">
            <v>466052.32832999999</v>
          </cell>
          <cell r="EP114">
            <v>467206.74301999999</v>
          </cell>
          <cell r="EQ114">
            <v>453082.57105999999</v>
          </cell>
          <cell r="ER114">
            <v>446199.14110000001</v>
          </cell>
          <cell r="ES114">
            <v>470865.67786</v>
          </cell>
          <cell r="ET114">
            <v>476947.83176999999</v>
          </cell>
          <cell r="EU114">
            <v>474481.69680000003</v>
          </cell>
          <cell r="EV114">
            <v>456427.77874000004</v>
          </cell>
          <cell r="EW114">
            <v>456352.80385000003</v>
          </cell>
          <cell r="EX114">
            <v>475544.28741000005</v>
          </cell>
          <cell r="EY114">
            <v>475403.34636999998</v>
          </cell>
          <cell r="EZ114">
            <v>469365.86041000002</v>
          </cell>
          <cell r="FA114">
            <v>461257.73493999999</v>
          </cell>
          <cell r="FB114">
            <v>468910.08695999999</v>
          </cell>
          <cell r="FC114">
            <v>491641.91130000004</v>
          </cell>
          <cell r="FD114">
            <v>490034.57491000002</v>
          </cell>
          <cell r="FE114">
            <v>490713.43419</v>
          </cell>
          <cell r="FF114">
            <v>481953.04275000002</v>
          </cell>
          <cell r="FG114">
            <v>482448.22260000004</v>
          </cell>
          <cell r="FH114">
            <v>479231.37225000001</v>
          </cell>
          <cell r="FI114">
            <v>481753.16026999999</v>
          </cell>
          <cell r="FJ114">
            <v>488465.02312000003</v>
          </cell>
        </row>
        <row r="115">
          <cell r="A115" t="str">
            <v>Erste Plavi OMF</v>
          </cell>
          <cell r="D115">
            <v>70572.313209999993</v>
          </cell>
          <cell r="G115">
            <v>56223.512119999999</v>
          </cell>
          <cell r="J115">
            <v>68258.650010000012</v>
          </cell>
          <cell r="M115">
            <v>55071.247029999999</v>
          </cell>
          <cell r="P115">
            <v>58487.318619999998</v>
          </cell>
          <cell r="S115">
            <v>65241.805810000005</v>
          </cell>
          <cell r="V115">
            <v>64851.931810000002</v>
          </cell>
          <cell r="Y115">
            <v>60481.94945</v>
          </cell>
          <cell r="AB115">
            <v>65271.399869999994</v>
          </cell>
          <cell r="AE115">
            <v>69714.342150000011</v>
          </cell>
          <cell r="AH115">
            <v>71364.42181</v>
          </cell>
          <cell r="AI115">
            <v>0</v>
          </cell>
          <cell r="AJ115">
            <v>0</v>
          </cell>
          <cell r="AK115">
            <v>67231.618290000013</v>
          </cell>
          <cell r="AL115">
            <v>0</v>
          </cell>
          <cell r="AM115">
            <v>0</v>
          </cell>
          <cell r="AN115">
            <v>78068.449859999993</v>
          </cell>
          <cell r="AO115">
            <v>0</v>
          </cell>
          <cell r="AP115">
            <v>0</v>
          </cell>
          <cell r="AQ115">
            <v>78383.120580000003</v>
          </cell>
          <cell r="AR115">
            <v>0</v>
          </cell>
          <cell r="AS115">
            <v>0</v>
          </cell>
          <cell r="AT115">
            <v>83991.357759999999</v>
          </cell>
          <cell r="AU115">
            <v>84201.74987</v>
          </cell>
          <cell r="AV115">
            <v>85037.200489999988</v>
          </cell>
          <cell r="AW115">
            <v>82820.938040000008</v>
          </cell>
          <cell r="AX115">
            <v>83137.284489999991</v>
          </cell>
          <cell r="AY115">
            <v>85277.18002</v>
          </cell>
          <cell r="AZ115">
            <v>87337.001579999996</v>
          </cell>
          <cell r="BA115">
            <v>91220.917199999996</v>
          </cell>
          <cell r="BB115">
            <v>92264.53138</v>
          </cell>
          <cell r="BC115">
            <v>94177.896510000006</v>
          </cell>
          <cell r="BD115">
            <v>94425.23176000001</v>
          </cell>
          <cell r="BE115">
            <v>95165.483640000006</v>
          </cell>
          <cell r="BF115">
            <v>98079.301749999999</v>
          </cell>
          <cell r="BG115">
            <v>99967.652530000007</v>
          </cell>
          <cell r="BH115">
            <v>101989.14546</v>
          </cell>
          <cell r="BI115">
            <v>101091.65923999999</v>
          </cell>
          <cell r="BJ115">
            <v>104667.99087000001</v>
          </cell>
          <cell r="BK115">
            <v>110261.77811</v>
          </cell>
          <cell r="BL115">
            <v>113227.62220999999</v>
          </cell>
          <cell r="BM115">
            <v>118042.51867</v>
          </cell>
          <cell r="BN115">
            <v>122624.57663</v>
          </cell>
          <cell r="BO115">
            <v>125648.11976</v>
          </cell>
          <cell r="BP115">
            <v>128920.58871</v>
          </cell>
          <cell r="BQ115">
            <v>129076.51203</v>
          </cell>
          <cell r="BR115">
            <v>137997.53893000001</v>
          </cell>
          <cell r="BS115">
            <v>139281.16900999998</v>
          </cell>
          <cell r="BT115">
            <v>143145.85855</v>
          </cell>
          <cell r="BU115">
            <v>140161.49857</v>
          </cell>
          <cell r="BV115">
            <v>143080.62966000001</v>
          </cell>
          <cell r="BW115">
            <v>142905.63052000001</v>
          </cell>
          <cell r="BX115">
            <v>146652.82141</v>
          </cell>
          <cell r="BY115">
            <v>151225.82261</v>
          </cell>
          <cell r="BZ115">
            <v>153550.01206000001</v>
          </cell>
          <cell r="CA115">
            <v>155830.13452000002</v>
          </cell>
          <cell r="CB115">
            <v>154918.95851</v>
          </cell>
          <cell r="CC115">
            <v>154511.37061000001</v>
          </cell>
          <cell r="CD115">
            <v>162501.6997</v>
          </cell>
          <cell r="CE115">
            <v>158965.83152000001</v>
          </cell>
          <cell r="CF115">
            <v>157961.60894999999</v>
          </cell>
          <cell r="CG115">
            <v>151520.51063</v>
          </cell>
          <cell r="CH115">
            <v>152496.68841999999</v>
          </cell>
          <cell r="CI115">
            <v>153000.42547999998</v>
          </cell>
          <cell r="CJ115">
            <v>150250.48099000001</v>
          </cell>
          <cell r="CK115">
            <v>153912.54912000001</v>
          </cell>
          <cell r="CL115">
            <v>154299.47709999999</v>
          </cell>
          <cell r="CM115">
            <v>154787.01821000001</v>
          </cell>
          <cell r="CN115">
            <v>153753.66589999999</v>
          </cell>
          <cell r="CO115">
            <v>153732.64511000001</v>
          </cell>
          <cell r="CP115">
            <v>157806.67052000001</v>
          </cell>
          <cell r="CQ115">
            <v>145366.76663</v>
          </cell>
          <cell r="CR115">
            <v>145516.97164999999</v>
          </cell>
          <cell r="CS115">
            <v>143681.25214</v>
          </cell>
          <cell r="CT115">
            <v>150227.98672999998</v>
          </cell>
          <cell r="CU115">
            <v>148637.77596</v>
          </cell>
          <cell r="CV115">
            <v>144953.44437000001</v>
          </cell>
          <cell r="CW115">
            <v>150026.83746000001</v>
          </cell>
          <cell r="CX115">
            <v>154473.8444</v>
          </cell>
          <cell r="CY115">
            <v>157419.81956</v>
          </cell>
          <cell r="CZ115">
            <v>156766.76133000001</v>
          </cell>
          <cell r="DA115">
            <v>156402.2947</v>
          </cell>
          <cell r="DB115">
            <v>161979.42481</v>
          </cell>
          <cell r="DC115">
            <v>157304.48582</v>
          </cell>
          <cell r="DD115">
            <v>153394.45122999998</v>
          </cell>
          <cell r="DE115">
            <v>148875.38718000002</v>
          </cell>
          <cell r="DF115">
            <v>153359.17731</v>
          </cell>
          <cell r="DG115">
            <v>156579.87044</v>
          </cell>
          <cell r="DH115">
            <v>154108.45278999998</v>
          </cell>
          <cell r="DI115">
            <v>158783.91819</v>
          </cell>
          <cell r="DJ115">
            <v>161402.45507</v>
          </cell>
          <cell r="DK115">
            <v>164924.63887</v>
          </cell>
          <cell r="DL115">
            <v>160720.51946000001</v>
          </cell>
          <cell r="DM115">
            <v>165598.21806000001</v>
          </cell>
          <cell r="DN115">
            <v>167333.99009000001</v>
          </cell>
          <cell r="DO115">
            <v>164204.63281000001</v>
          </cell>
          <cell r="DP115">
            <v>157044.98515999998</v>
          </cell>
          <cell r="DQ115">
            <v>156175.41243999999</v>
          </cell>
          <cell r="DR115">
            <v>161547.39584000001</v>
          </cell>
          <cell r="DS115">
            <v>170607.16756</v>
          </cell>
          <cell r="DT115">
            <v>168242.54244999998</v>
          </cell>
          <cell r="DU115">
            <v>175726.30171999999</v>
          </cell>
          <cell r="DV115">
            <v>172152.12384000001</v>
          </cell>
          <cell r="DW115">
            <v>173705.08674</v>
          </cell>
          <cell r="DX115">
            <v>170739.31792</v>
          </cell>
          <cell r="DY115">
            <v>166822.05771000002</v>
          </cell>
          <cell r="DZ115">
            <v>167904.98</v>
          </cell>
          <cell r="EA115">
            <v>162588.62831999999</v>
          </cell>
          <cell r="EB115">
            <v>162339.15961999999</v>
          </cell>
          <cell r="EC115">
            <v>161485.39436000001</v>
          </cell>
          <cell r="ED115">
            <v>163437.05077</v>
          </cell>
          <cell r="EE115">
            <v>164684.45725000001</v>
          </cell>
          <cell r="EF115">
            <v>162737.56256999998</v>
          </cell>
          <cell r="EG115">
            <v>168714.45262999999</v>
          </cell>
          <cell r="EH115">
            <v>170281.39741999999</v>
          </cell>
          <cell r="EI115">
            <v>174157.35344000001</v>
          </cell>
          <cell r="EJ115">
            <v>176886.78940000001</v>
          </cell>
          <cell r="EK115">
            <v>178931.84668000002</v>
          </cell>
          <cell r="EL115">
            <v>183449.57965</v>
          </cell>
          <cell r="EM115">
            <v>171739.32339999999</v>
          </cell>
          <cell r="EN115">
            <v>169611.27994000001</v>
          </cell>
          <cell r="EO115">
            <v>163512.98587</v>
          </cell>
          <cell r="EP115">
            <v>163019.01309999998</v>
          </cell>
          <cell r="EQ115">
            <v>157345.74827000001</v>
          </cell>
          <cell r="ER115">
            <v>155190.40138</v>
          </cell>
          <cell r="ES115">
            <v>165255.2353</v>
          </cell>
          <cell r="ET115">
            <v>168228.22371000002</v>
          </cell>
          <cell r="EU115">
            <v>168369.77294</v>
          </cell>
          <cell r="EV115">
            <v>162580.20056</v>
          </cell>
          <cell r="EW115">
            <v>163284.26331000001</v>
          </cell>
          <cell r="EX115">
            <v>171099.20921999999</v>
          </cell>
          <cell r="EY115">
            <v>171201.29038999998</v>
          </cell>
          <cell r="EZ115">
            <v>169062.60501</v>
          </cell>
          <cell r="FA115">
            <v>164793.93403999999</v>
          </cell>
          <cell r="FB115">
            <v>167676.53396</v>
          </cell>
          <cell r="FC115">
            <v>177083.17877999999</v>
          </cell>
          <cell r="FD115">
            <v>178681.35061000002</v>
          </cell>
          <cell r="FE115">
            <v>180059.94052</v>
          </cell>
          <cell r="FF115">
            <v>177372.66787</v>
          </cell>
          <cell r="FG115">
            <v>178235.09118000002</v>
          </cell>
          <cell r="FH115">
            <v>177410.95254</v>
          </cell>
          <cell r="FI115">
            <v>179234.86066999999</v>
          </cell>
          <cell r="FJ115">
            <v>181178.46621000001</v>
          </cell>
        </row>
        <row r="116">
          <cell r="A116" t="str">
            <v>PBZ/CO OMF</v>
          </cell>
          <cell r="D116">
            <v>117912.81139</v>
          </cell>
          <cell r="G116">
            <v>92294.689029999994</v>
          </cell>
          <cell r="J116">
            <v>117122.74837</v>
          </cell>
          <cell r="M116">
            <v>97419.13811</v>
          </cell>
          <cell r="P116">
            <v>99788.038670000009</v>
          </cell>
          <cell r="S116">
            <v>115216.24235</v>
          </cell>
          <cell r="V116">
            <v>112172.83481999999</v>
          </cell>
          <cell r="Y116">
            <v>107755.23154000001</v>
          </cell>
          <cell r="AB116">
            <v>115372.63954</v>
          </cell>
          <cell r="AE116">
            <v>122606.77625</v>
          </cell>
          <cell r="AH116">
            <v>124922.21089</v>
          </cell>
          <cell r="AI116">
            <v>0</v>
          </cell>
          <cell r="AJ116">
            <v>0</v>
          </cell>
          <cell r="AK116">
            <v>117287.92059000001</v>
          </cell>
          <cell r="AL116">
            <v>0</v>
          </cell>
          <cell r="AM116">
            <v>0</v>
          </cell>
          <cell r="AN116">
            <v>135629.44393000001</v>
          </cell>
          <cell r="AO116">
            <v>0</v>
          </cell>
          <cell r="AP116">
            <v>0</v>
          </cell>
          <cell r="AQ116">
            <v>135245.24494999999</v>
          </cell>
          <cell r="AR116">
            <v>0</v>
          </cell>
          <cell r="AS116">
            <v>0</v>
          </cell>
          <cell r="AT116">
            <v>143648.51730000001</v>
          </cell>
          <cell r="AU116">
            <v>143257.20644000001</v>
          </cell>
          <cell r="AV116">
            <v>144314.41615</v>
          </cell>
          <cell r="AW116">
            <v>141021.77124999999</v>
          </cell>
          <cell r="AX116">
            <v>141776.18364999999</v>
          </cell>
          <cell r="AY116">
            <v>143617.0049</v>
          </cell>
          <cell r="AZ116">
            <v>145887.49184999999</v>
          </cell>
          <cell r="BA116">
            <v>150911.83601</v>
          </cell>
          <cell r="BB116">
            <v>151642.16233000002</v>
          </cell>
          <cell r="BC116">
            <v>153859.20369999998</v>
          </cell>
          <cell r="BD116">
            <v>153141.07834000001</v>
          </cell>
          <cell r="BE116">
            <v>152922.10786000002</v>
          </cell>
          <cell r="BF116">
            <v>155643.17882</v>
          </cell>
          <cell r="BG116">
            <v>157382.80666</v>
          </cell>
          <cell r="BH116">
            <v>159730.37077000001</v>
          </cell>
          <cell r="BI116">
            <v>156771.86449000001</v>
          </cell>
          <cell r="BJ116">
            <v>159149.87312</v>
          </cell>
          <cell r="BK116">
            <v>164731.94100999998</v>
          </cell>
          <cell r="BL116">
            <v>166818.42898</v>
          </cell>
          <cell r="BM116">
            <v>171596.37621000002</v>
          </cell>
          <cell r="BN116">
            <v>172434.67166999998</v>
          </cell>
          <cell r="BO116">
            <v>173421.7164</v>
          </cell>
          <cell r="BP116">
            <v>172115.92001</v>
          </cell>
          <cell r="BQ116">
            <v>169613.66649999999</v>
          </cell>
          <cell r="BR116">
            <v>176969.86647000001</v>
          </cell>
          <cell r="BS116">
            <v>177471.54936999999</v>
          </cell>
          <cell r="BT116">
            <v>180793.83474000002</v>
          </cell>
          <cell r="BU116">
            <v>177803.66255000001</v>
          </cell>
          <cell r="BV116">
            <v>182449.31633</v>
          </cell>
          <cell r="BW116">
            <v>185752.85655000003</v>
          </cell>
          <cell r="BX116">
            <v>192214.50266</v>
          </cell>
          <cell r="BY116">
            <v>199211.32772999999</v>
          </cell>
          <cell r="BZ116">
            <v>201556.01663</v>
          </cell>
          <cell r="CA116">
            <v>204157.42381000001</v>
          </cell>
          <cell r="CB116">
            <v>202916.61175000001</v>
          </cell>
          <cell r="CC116">
            <v>203012.16969000001</v>
          </cell>
          <cell r="CD116">
            <v>212583.69649999999</v>
          </cell>
          <cell r="CE116">
            <v>209074.80934000001</v>
          </cell>
          <cell r="CF116">
            <v>207755.98074999999</v>
          </cell>
          <cell r="CG116">
            <v>198089.08343</v>
          </cell>
          <cell r="CH116">
            <v>199141.67508000002</v>
          </cell>
          <cell r="CI116">
            <v>199243.42976</v>
          </cell>
          <cell r="CJ116">
            <v>197603.26574</v>
          </cell>
          <cell r="CK116">
            <v>201453.55784999998</v>
          </cell>
          <cell r="CL116">
            <v>202312.22486000002</v>
          </cell>
          <cell r="CM116">
            <v>203006.47162999999</v>
          </cell>
          <cell r="CN116">
            <v>202258.73817</v>
          </cell>
          <cell r="CO116">
            <v>202072.59289</v>
          </cell>
          <cell r="CP116">
            <v>207524.31096</v>
          </cell>
          <cell r="CQ116">
            <v>193661.31696999999</v>
          </cell>
          <cell r="CR116">
            <v>193883.30013999998</v>
          </cell>
          <cell r="CS116">
            <v>190506.18352000002</v>
          </cell>
          <cell r="CT116">
            <v>196797.51626</v>
          </cell>
          <cell r="CU116">
            <v>195648.06559000001</v>
          </cell>
          <cell r="CV116">
            <v>191836.90542</v>
          </cell>
          <cell r="CW116">
            <v>198108.73822999999</v>
          </cell>
          <cell r="CX116">
            <v>203153.29706000001</v>
          </cell>
          <cell r="CY116">
            <v>206575.72241999998</v>
          </cell>
          <cell r="CZ116">
            <v>205912.08410000001</v>
          </cell>
          <cell r="DA116">
            <v>204909.60177000001</v>
          </cell>
          <cell r="DB116">
            <v>212892.23938999997</v>
          </cell>
          <cell r="DC116">
            <v>207786.12784999999</v>
          </cell>
          <cell r="DD116">
            <v>203727.64502</v>
          </cell>
          <cell r="DE116">
            <v>195457.39155</v>
          </cell>
          <cell r="DF116">
            <v>200300.62919000001</v>
          </cell>
          <cell r="DG116">
            <v>204140.83540000001</v>
          </cell>
          <cell r="DH116">
            <v>203051.50433000003</v>
          </cell>
          <cell r="DI116">
            <v>208902.22456999999</v>
          </cell>
          <cell r="DJ116">
            <v>211671.37013</v>
          </cell>
          <cell r="DK116">
            <v>216381.48821000001</v>
          </cell>
          <cell r="DL116">
            <v>211221.85527999999</v>
          </cell>
          <cell r="DM116">
            <v>216759.28691999998</v>
          </cell>
          <cell r="DN116">
            <v>218997.18815999999</v>
          </cell>
          <cell r="DO116">
            <v>214058.32034000001</v>
          </cell>
          <cell r="DP116">
            <v>207841.22668000002</v>
          </cell>
          <cell r="DQ116">
            <v>204012.67661000002</v>
          </cell>
          <cell r="DR116">
            <v>212774.20911000003</v>
          </cell>
          <cell r="DS116">
            <v>220830.20018000001</v>
          </cell>
          <cell r="DT116">
            <v>220772.50907</v>
          </cell>
          <cell r="DU116">
            <v>228822.64199999999</v>
          </cell>
          <cell r="DV116">
            <v>224825.94803999999</v>
          </cell>
          <cell r="DW116">
            <v>226096.61341999998</v>
          </cell>
          <cell r="DX116">
            <v>221570.13713999998</v>
          </cell>
          <cell r="DY116">
            <v>216892.79377000002</v>
          </cell>
          <cell r="DZ116">
            <v>218804.92990000002</v>
          </cell>
          <cell r="EA116">
            <v>212462.60655000003</v>
          </cell>
          <cell r="EB116">
            <v>213790.70313000001</v>
          </cell>
          <cell r="EC116">
            <v>210052.63709</v>
          </cell>
          <cell r="ED116">
            <v>212164.54452000002</v>
          </cell>
          <cell r="EE116">
            <v>212504.39893</v>
          </cell>
          <cell r="EF116">
            <v>211372.33908999999</v>
          </cell>
          <cell r="EG116">
            <v>220123.76438000001</v>
          </cell>
          <cell r="EH116">
            <v>221803.89358999999</v>
          </cell>
          <cell r="EI116">
            <v>228378.88612000001</v>
          </cell>
          <cell r="EJ116">
            <v>229176.62761000003</v>
          </cell>
          <cell r="EK116">
            <v>231460.44306999998</v>
          </cell>
          <cell r="EL116">
            <v>235983.46367</v>
          </cell>
          <cell r="EM116">
            <v>221796.9105</v>
          </cell>
          <cell r="EN116">
            <v>221125.66138999999</v>
          </cell>
          <cell r="EO116">
            <v>211616.55177000002</v>
          </cell>
          <cell r="EP116">
            <v>210924.11851</v>
          </cell>
          <cell r="EQ116">
            <v>200611.78346999999</v>
          </cell>
          <cell r="ER116">
            <v>198647.46424999999</v>
          </cell>
          <cell r="ES116">
            <v>211637.32212</v>
          </cell>
          <cell r="ET116">
            <v>215699.69751</v>
          </cell>
          <cell r="EU116">
            <v>215148.86465999999</v>
          </cell>
          <cell r="EV116">
            <v>207115.36136000001</v>
          </cell>
          <cell r="EW116">
            <v>208070.41136000003</v>
          </cell>
          <cell r="EX116">
            <v>216910.07261</v>
          </cell>
          <cell r="EY116">
            <v>217162.97704</v>
          </cell>
          <cell r="EZ116">
            <v>213550.75141999999</v>
          </cell>
          <cell r="FA116">
            <v>208788.98149000001</v>
          </cell>
          <cell r="FB116">
            <v>210544.09246000001</v>
          </cell>
          <cell r="FC116">
            <v>221472.9369</v>
          </cell>
          <cell r="FD116">
            <v>223117.64781999998</v>
          </cell>
          <cell r="FE116">
            <v>225679.06122</v>
          </cell>
          <cell r="FF116">
            <v>222490.36171</v>
          </cell>
          <cell r="FG116">
            <v>222683.57141</v>
          </cell>
          <cell r="FH116">
            <v>221438.15094999998</v>
          </cell>
          <cell r="FI116">
            <v>222865.19271999999</v>
          </cell>
          <cell r="FJ116">
            <v>226259.34396999999</v>
          </cell>
        </row>
        <row r="117">
          <cell r="A117" t="str">
            <v>Raiffeisen OMF</v>
          </cell>
          <cell r="D117">
            <v>205876.95918000001</v>
          </cell>
          <cell r="G117">
            <v>167495.1789</v>
          </cell>
          <cell r="J117">
            <v>205276.20133000001</v>
          </cell>
          <cell r="M117">
            <v>170201.93935</v>
          </cell>
          <cell r="P117">
            <v>180100.24315999998</v>
          </cell>
          <cell r="S117">
            <v>201927.38993</v>
          </cell>
          <cell r="V117">
            <v>201652.18077000001</v>
          </cell>
          <cell r="Y117">
            <v>192709.21472999998</v>
          </cell>
          <cell r="AB117">
            <v>206407.27234999998</v>
          </cell>
          <cell r="AE117">
            <v>221222.71258000002</v>
          </cell>
          <cell r="AH117">
            <v>225487.69658000002</v>
          </cell>
          <cell r="AI117">
            <v>0</v>
          </cell>
          <cell r="AJ117">
            <v>0</v>
          </cell>
          <cell r="AK117">
            <v>215342.59188999998</v>
          </cell>
          <cell r="AL117">
            <v>0</v>
          </cell>
          <cell r="AM117">
            <v>0</v>
          </cell>
          <cell r="AN117">
            <v>243685.52429</v>
          </cell>
          <cell r="AO117">
            <v>0</v>
          </cell>
          <cell r="AP117">
            <v>0</v>
          </cell>
          <cell r="AQ117">
            <v>244100.79465999999</v>
          </cell>
          <cell r="AR117">
            <v>0</v>
          </cell>
          <cell r="AS117">
            <v>0</v>
          </cell>
          <cell r="AT117">
            <v>261386.22033000001</v>
          </cell>
          <cell r="AU117">
            <v>260406.87244000001</v>
          </cell>
          <cell r="AV117">
            <v>260424.68180000002</v>
          </cell>
          <cell r="AW117">
            <v>253853.50352</v>
          </cell>
          <cell r="AX117">
            <v>255686.60203000001</v>
          </cell>
          <cell r="AY117">
            <v>260029.24703999999</v>
          </cell>
          <cell r="AZ117">
            <v>263991.42822999996</v>
          </cell>
          <cell r="BA117">
            <v>273028.17488999997</v>
          </cell>
          <cell r="BB117">
            <v>276782.64543999999</v>
          </cell>
          <cell r="BC117">
            <v>281835.18816000002</v>
          </cell>
          <cell r="BD117">
            <v>281498.71510999999</v>
          </cell>
          <cell r="BE117">
            <v>282310.10127999994</v>
          </cell>
          <cell r="BF117">
            <v>289135.69082000002</v>
          </cell>
          <cell r="BG117">
            <v>293335.96312000003</v>
          </cell>
          <cell r="BH117">
            <v>297434.57358999999</v>
          </cell>
          <cell r="BI117">
            <v>292851.87095000001</v>
          </cell>
          <cell r="BJ117">
            <v>299360.91960000002</v>
          </cell>
          <cell r="BK117">
            <v>308986.5441</v>
          </cell>
          <cell r="BL117">
            <v>310620.43664999999</v>
          </cell>
          <cell r="BM117">
            <v>317159.17183000001</v>
          </cell>
          <cell r="BN117">
            <v>317937.95183999999</v>
          </cell>
          <cell r="BO117">
            <v>319238.49663999997</v>
          </cell>
          <cell r="BP117">
            <v>318223.08950999996</v>
          </cell>
          <cell r="BQ117">
            <v>315168.91336000001</v>
          </cell>
          <cell r="BR117">
            <v>328203.86682999996</v>
          </cell>
          <cell r="BS117">
            <v>327316.63837</v>
          </cell>
          <cell r="BT117">
            <v>330818.67601</v>
          </cell>
          <cell r="BU117">
            <v>323977.79638000001</v>
          </cell>
          <cell r="BV117">
            <v>329316.19277999998</v>
          </cell>
          <cell r="BW117">
            <v>330960.97223000001</v>
          </cell>
          <cell r="BX117">
            <v>337244.91044000001</v>
          </cell>
          <cell r="BY117">
            <v>345645.62082999997</v>
          </cell>
          <cell r="BZ117">
            <v>347468.20844000002</v>
          </cell>
          <cell r="CA117">
            <v>351591.85674999998</v>
          </cell>
          <cell r="CB117">
            <v>348716.57306000002</v>
          </cell>
          <cell r="CC117">
            <v>349687.46461000002</v>
          </cell>
          <cell r="CD117">
            <v>365404.19085000001</v>
          </cell>
          <cell r="CE117">
            <v>358429.27551999997</v>
          </cell>
          <cell r="CF117">
            <v>356190.01966000005</v>
          </cell>
          <cell r="CG117">
            <v>341683.67349999998</v>
          </cell>
          <cell r="CH117">
            <v>344196.66654000001</v>
          </cell>
          <cell r="CI117">
            <v>345457.06908999995</v>
          </cell>
          <cell r="CJ117">
            <v>341602.83689999999</v>
          </cell>
          <cell r="CK117">
            <v>347647.64291000005</v>
          </cell>
          <cell r="CL117">
            <v>347082.52688000002</v>
          </cell>
          <cell r="CM117">
            <v>348224.70227000001</v>
          </cell>
          <cell r="CN117">
            <v>346499.82212000003</v>
          </cell>
          <cell r="CO117">
            <v>347224.29461000004</v>
          </cell>
          <cell r="CP117">
            <v>355717.00881000003</v>
          </cell>
          <cell r="CQ117">
            <v>330845.78158000001</v>
          </cell>
          <cell r="CR117">
            <v>329906.12057999999</v>
          </cell>
          <cell r="CS117">
            <v>327266.15233999997</v>
          </cell>
          <cell r="CT117">
            <v>342031.83237999998</v>
          </cell>
          <cell r="CU117">
            <v>341029.13614999998</v>
          </cell>
          <cell r="CV117">
            <v>331115.48394999997</v>
          </cell>
          <cell r="CW117">
            <v>338916.43214999995</v>
          </cell>
          <cell r="CX117">
            <v>346086.47185999999</v>
          </cell>
          <cell r="CY117">
            <v>353623.13957999996</v>
          </cell>
          <cell r="CZ117">
            <v>352925.62624999997</v>
          </cell>
          <cell r="DA117">
            <v>352748.41830000002</v>
          </cell>
          <cell r="DB117">
            <v>365457.31144000002</v>
          </cell>
          <cell r="DC117">
            <v>356300.36294999998</v>
          </cell>
          <cell r="DD117">
            <v>348616.22713000001</v>
          </cell>
          <cell r="DE117">
            <v>336177.3971</v>
          </cell>
          <cell r="DF117">
            <v>345865.06179000001</v>
          </cell>
          <cell r="DG117">
            <v>353637.37413999997</v>
          </cell>
          <cell r="DH117">
            <v>349240.87818</v>
          </cell>
          <cell r="DI117">
            <v>358743.39749</v>
          </cell>
          <cell r="DJ117">
            <v>362954.32180999999</v>
          </cell>
          <cell r="DK117">
            <v>370406.23449</v>
          </cell>
          <cell r="DL117">
            <v>360483.68651999999</v>
          </cell>
          <cell r="DM117">
            <v>369989.63000999996</v>
          </cell>
          <cell r="DN117">
            <v>373765.08562999999</v>
          </cell>
          <cell r="DO117">
            <v>368431.75952999998</v>
          </cell>
          <cell r="DP117">
            <v>353883.36098</v>
          </cell>
          <cell r="DQ117">
            <v>350042.89279000001</v>
          </cell>
          <cell r="DR117">
            <v>361861.42054000002</v>
          </cell>
          <cell r="DS117">
            <v>380005.69712999999</v>
          </cell>
          <cell r="DT117">
            <v>377105.46794999996</v>
          </cell>
          <cell r="DU117">
            <v>392468.89489999996</v>
          </cell>
          <cell r="DV117">
            <v>383938.51916000003</v>
          </cell>
          <cell r="DW117">
            <v>385958.79505000002</v>
          </cell>
          <cell r="DX117">
            <v>378439.88313999999</v>
          </cell>
          <cell r="DY117">
            <v>371422.75430000003</v>
          </cell>
          <cell r="DZ117">
            <v>374582.60541000002</v>
          </cell>
          <cell r="EA117">
            <v>364045.59687999997</v>
          </cell>
          <cell r="EB117">
            <v>364870.1974</v>
          </cell>
          <cell r="EC117">
            <v>361624.8334</v>
          </cell>
          <cell r="ED117">
            <v>365439.06026999996</v>
          </cell>
          <cell r="EE117">
            <v>368233.79626999999</v>
          </cell>
          <cell r="EF117">
            <v>365836.13652999996</v>
          </cell>
          <cell r="EG117">
            <v>377192.01474000001</v>
          </cell>
          <cell r="EH117">
            <v>378348.11706000002</v>
          </cell>
          <cell r="EI117">
            <v>385223.10787000001</v>
          </cell>
          <cell r="EJ117">
            <v>390064.93792</v>
          </cell>
          <cell r="EK117">
            <v>394577.15552999999</v>
          </cell>
          <cell r="EL117">
            <v>406440.28737999999</v>
          </cell>
          <cell r="EM117">
            <v>383726.94244999997</v>
          </cell>
          <cell r="EN117">
            <v>379613.16188999999</v>
          </cell>
          <cell r="EO117">
            <v>363649.75974000001</v>
          </cell>
          <cell r="EP117">
            <v>363384.92057999998</v>
          </cell>
          <cell r="EQ117">
            <v>352490.12973000004</v>
          </cell>
          <cell r="ER117">
            <v>349347.30968000001</v>
          </cell>
          <cell r="ES117">
            <v>371024.81836999999</v>
          </cell>
          <cell r="ET117">
            <v>376291.81806000002</v>
          </cell>
          <cell r="EU117">
            <v>375673.47245</v>
          </cell>
          <cell r="EV117">
            <v>360009.29313999997</v>
          </cell>
          <cell r="EW117">
            <v>360603.59361000004</v>
          </cell>
          <cell r="EX117">
            <v>375770.85957999999</v>
          </cell>
          <cell r="EY117">
            <v>376283.95389999996</v>
          </cell>
          <cell r="EZ117">
            <v>369862.56070999999</v>
          </cell>
          <cell r="FA117">
            <v>362423.20348000003</v>
          </cell>
          <cell r="FB117">
            <v>367347.93879000004</v>
          </cell>
          <cell r="FC117">
            <v>385741.50902</v>
          </cell>
          <cell r="FD117">
            <v>385733.23802999995</v>
          </cell>
          <cell r="FE117">
            <v>387594.91995999997</v>
          </cell>
          <cell r="FF117">
            <v>382022.94872000004</v>
          </cell>
          <cell r="FG117">
            <v>382771.23089999997</v>
          </cell>
          <cell r="FH117">
            <v>380116.31764999998</v>
          </cell>
          <cell r="FI117">
            <v>382787.32169000001</v>
          </cell>
          <cell r="FJ117">
            <v>387284.28573</v>
          </cell>
        </row>
        <row r="118">
          <cell r="A118" t="str">
            <v>UKUPNO</v>
          </cell>
          <cell r="D118">
            <v>690048.28485000005</v>
          </cell>
          <cell r="G118">
            <v>548384.32877000002</v>
          </cell>
          <cell r="J118">
            <v>674824.84164999996</v>
          </cell>
          <cell r="M118">
            <v>559341.87433999998</v>
          </cell>
          <cell r="P118">
            <v>589598.39759000007</v>
          </cell>
          <cell r="S118">
            <v>655820.97278999991</v>
          </cell>
          <cell r="V118">
            <v>654959.52344000002</v>
          </cell>
          <cell r="Y118">
            <v>624925.58051</v>
          </cell>
          <cell r="AB118">
            <v>673573.22886999999</v>
          </cell>
          <cell r="AE118">
            <v>714951.00275999994</v>
          </cell>
          <cell r="AH118">
            <v>728098.55677999998</v>
          </cell>
          <cell r="AI118">
            <v>0</v>
          </cell>
          <cell r="AJ118">
            <v>0</v>
          </cell>
          <cell r="AK118">
            <v>693797.06826999993</v>
          </cell>
          <cell r="AL118">
            <v>0</v>
          </cell>
          <cell r="AM118">
            <v>0</v>
          </cell>
          <cell r="AN118">
            <v>790274.26249999995</v>
          </cell>
          <cell r="AO118">
            <v>0</v>
          </cell>
          <cell r="AP118">
            <v>0</v>
          </cell>
          <cell r="AQ118">
            <v>785862.70296999998</v>
          </cell>
          <cell r="AR118">
            <v>0</v>
          </cell>
          <cell r="AS118">
            <v>0</v>
          </cell>
          <cell r="AT118">
            <v>840352.84649999999</v>
          </cell>
          <cell r="AU118">
            <v>837418.66759000008</v>
          </cell>
          <cell r="AV118">
            <v>839960.66671999998</v>
          </cell>
          <cell r="AW118">
            <v>818083.24688999995</v>
          </cell>
          <cell r="AX118">
            <v>825266.23349000001</v>
          </cell>
          <cell r="AY118">
            <v>838469.55026000005</v>
          </cell>
          <cell r="AZ118">
            <v>849966.01440999995</v>
          </cell>
          <cell r="BA118">
            <v>876314.82696000009</v>
          </cell>
          <cell r="BB118">
            <v>883574.85085000005</v>
          </cell>
          <cell r="BC118">
            <v>897884.53409000009</v>
          </cell>
          <cell r="BD118">
            <v>894802.84048000001</v>
          </cell>
          <cell r="BE118">
            <v>897344.95413999993</v>
          </cell>
          <cell r="BF118">
            <v>917738.19247000001</v>
          </cell>
          <cell r="BG118">
            <v>928651.78648999997</v>
          </cell>
          <cell r="BH118">
            <v>940428.99864000001</v>
          </cell>
          <cell r="BI118">
            <v>925146.05440000002</v>
          </cell>
          <cell r="BJ118">
            <v>949713.12165999995</v>
          </cell>
          <cell r="BK118">
            <v>981588.82862000004</v>
          </cell>
          <cell r="BL118">
            <v>990314.86972000008</v>
          </cell>
          <cell r="BM118">
            <v>1010249.24762</v>
          </cell>
          <cell r="BN118">
            <v>1016943.57814</v>
          </cell>
          <cell r="BO118">
            <v>1021884.98971</v>
          </cell>
          <cell r="BP118">
            <v>1020329.67626</v>
          </cell>
          <cell r="BQ118">
            <v>1011198.79143</v>
          </cell>
          <cell r="BR118">
            <v>1057514.12552</v>
          </cell>
          <cell r="BS118">
            <v>1057869.90708</v>
          </cell>
          <cell r="BT118">
            <v>1072963.9885499999</v>
          </cell>
          <cell r="BU118">
            <v>1052146.75893</v>
          </cell>
          <cell r="BV118">
            <v>1073635.4962899999</v>
          </cell>
          <cell r="BW118">
            <v>1081762.7936800001</v>
          </cell>
          <cell r="BX118">
            <v>1106225.2790899999</v>
          </cell>
          <cell r="BY118">
            <v>1134608.76853</v>
          </cell>
          <cell r="BZ118">
            <v>1141828.4364700001</v>
          </cell>
          <cell r="CA118">
            <v>1153619.7552700001</v>
          </cell>
          <cell r="CB118">
            <v>1144504.1944800001</v>
          </cell>
          <cell r="CC118">
            <v>1146611.6432</v>
          </cell>
          <cell r="CD118">
            <v>1201003.79195</v>
          </cell>
          <cell r="CE118">
            <v>1181360.01058</v>
          </cell>
          <cell r="CF118">
            <v>1176487.0451</v>
          </cell>
          <cell r="CG118">
            <v>1129659.9232900001</v>
          </cell>
          <cell r="CH118">
            <v>1136245.76293</v>
          </cell>
          <cell r="CI118">
            <v>1142030.6169499999</v>
          </cell>
          <cell r="CJ118">
            <v>1129346.51385</v>
          </cell>
          <cell r="CK118">
            <v>1151324.5649600001</v>
          </cell>
          <cell r="CL118">
            <v>1147223.05238</v>
          </cell>
          <cell r="CM118">
            <v>1148981.40267</v>
          </cell>
          <cell r="CN118">
            <v>1142031.2663099999</v>
          </cell>
          <cell r="CO118">
            <v>1143496.9687099999</v>
          </cell>
          <cell r="CP118">
            <v>1173277.6847899999</v>
          </cell>
          <cell r="CQ118">
            <v>1092633.9453800002</v>
          </cell>
          <cell r="CR118">
            <v>1091658.1326199998</v>
          </cell>
          <cell r="CS118">
            <v>1080011.3924500002</v>
          </cell>
          <cell r="CT118">
            <v>1127230.9447300001</v>
          </cell>
          <cell r="CU118">
            <v>1123187.24553</v>
          </cell>
          <cell r="CV118">
            <v>1094860.6201300002</v>
          </cell>
          <cell r="CW118">
            <v>1121353.00504</v>
          </cell>
          <cell r="CX118">
            <v>1145117.59953</v>
          </cell>
          <cell r="CY118">
            <v>1165076.0058499998</v>
          </cell>
          <cell r="CZ118">
            <v>1161443.50288</v>
          </cell>
          <cell r="DA118">
            <v>1160031.1346300002</v>
          </cell>
          <cell r="DB118">
            <v>1203829.1609799999</v>
          </cell>
          <cell r="DC118">
            <v>1174545.06853</v>
          </cell>
          <cell r="DD118">
            <v>1149793.9239100001</v>
          </cell>
          <cell r="DE118">
            <v>1109003.3417400001</v>
          </cell>
          <cell r="DF118">
            <v>1139959.6648800001</v>
          </cell>
          <cell r="DG118">
            <v>1164436.5626300001</v>
          </cell>
          <cell r="DH118">
            <v>1152821.6106</v>
          </cell>
          <cell r="DI118">
            <v>1183010.3505200001</v>
          </cell>
          <cell r="DJ118">
            <v>1196871.37054</v>
          </cell>
          <cell r="DK118">
            <v>1218456.75395</v>
          </cell>
          <cell r="DL118">
            <v>1187971.26398</v>
          </cell>
          <cell r="DM118">
            <v>1219348.96431</v>
          </cell>
          <cell r="DN118">
            <v>1233615.35968</v>
          </cell>
          <cell r="DO118">
            <v>1213689.3158699998</v>
          </cell>
          <cell r="DP118">
            <v>1169039.5456900001</v>
          </cell>
          <cell r="DQ118">
            <v>1156213.1991700002</v>
          </cell>
          <cell r="DR118">
            <v>1197699.1240899998</v>
          </cell>
          <cell r="DS118">
            <v>1256526.4703199998</v>
          </cell>
          <cell r="DT118">
            <v>1248373.96728</v>
          </cell>
          <cell r="DU118">
            <v>1296305.8412599999</v>
          </cell>
          <cell r="DV118">
            <v>1267211.8040400001</v>
          </cell>
          <cell r="DW118">
            <v>1273558.60497</v>
          </cell>
          <cell r="DX118">
            <v>1248931.48915</v>
          </cell>
          <cell r="DY118">
            <v>1224524.7094100001</v>
          </cell>
          <cell r="DZ118">
            <v>1233801.3041700001</v>
          </cell>
          <cell r="EA118">
            <v>1201770.1671500001</v>
          </cell>
          <cell r="EB118">
            <v>1204369.73061</v>
          </cell>
          <cell r="EC118">
            <v>1194494.4915999998</v>
          </cell>
          <cell r="ED118">
            <v>1208317.8182000001</v>
          </cell>
          <cell r="EE118">
            <v>1217127.2093</v>
          </cell>
          <cell r="EF118">
            <v>1209470.50553</v>
          </cell>
          <cell r="EG118">
            <v>1246064.37384</v>
          </cell>
          <cell r="EH118">
            <v>1251332.1604200001</v>
          </cell>
          <cell r="EI118">
            <v>1272895.9477300001</v>
          </cell>
          <cell r="EJ118">
            <v>1287173.5973499999</v>
          </cell>
          <cell r="EK118">
            <v>1301339.0175899998</v>
          </cell>
          <cell r="EL118">
            <v>1338274.9869600001</v>
          </cell>
          <cell r="EM118">
            <v>1261250.20655</v>
          </cell>
          <cell r="EN118">
            <v>1251749.7942899999</v>
          </cell>
          <cell r="EO118">
            <v>1204831.6257100001</v>
          </cell>
          <cell r="EP118">
            <v>1204534.7952100001</v>
          </cell>
          <cell r="EQ118">
            <v>1163530.2325299999</v>
          </cell>
          <cell r="ER118">
            <v>1149384.31641</v>
          </cell>
          <cell r="ES118">
            <v>1218783.0536500001</v>
          </cell>
          <cell r="ET118">
            <v>1237788.3690799999</v>
          </cell>
          <cell r="EU118">
            <v>1243420.1075200001</v>
          </cell>
          <cell r="EV118">
            <v>1205625.1772999999</v>
          </cell>
          <cell r="EW118">
            <v>1216854.0359799999</v>
          </cell>
          <cell r="EX118">
            <v>1269573.25655</v>
          </cell>
          <cell r="EY118">
            <v>1270909.4991400002</v>
          </cell>
          <cell r="EZ118">
            <v>1253005.9712499999</v>
          </cell>
          <cell r="FA118">
            <v>1228563.5371400001</v>
          </cell>
          <cell r="FB118">
            <v>1246504.8280499999</v>
          </cell>
          <cell r="FC118">
            <v>1309265.30116</v>
          </cell>
          <cell r="FD118">
            <v>1310880.0274499999</v>
          </cell>
          <cell r="FE118">
            <v>1317680.3394800001</v>
          </cell>
          <cell r="FF118">
            <v>1297493.47202</v>
          </cell>
          <cell r="FG118">
            <v>1300302.1319899999</v>
          </cell>
          <cell r="FH118">
            <v>1292938.81317</v>
          </cell>
          <cell r="FI118">
            <v>1302033.02633</v>
          </cell>
          <cell r="FJ118">
            <v>1320493.6416199999</v>
          </cell>
        </row>
        <row r="120">
          <cell r="A120" t="str">
            <v>od početka godine</v>
          </cell>
        </row>
        <row r="121">
          <cell r="A121" t="str">
            <v>AZ OMF</v>
          </cell>
          <cell r="V121">
            <v>1037590.45773</v>
          </cell>
          <cell r="AA121">
            <v>451915</v>
          </cell>
          <cell r="AB121">
            <v>550501</v>
          </cell>
          <cell r="AC121">
            <v>654056</v>
          </cell>
          <cell r="AD121">
            <v>750715</v>
          </cell>
          <cell r="AE121">
            <v>851908</v>
          </cell>
          <cell r="AF121">
            <v>949789</v>
          </cell>
          <cell r="AG121">
            <v>1049485</v>
          </cell>
          <cell r="AH121">
            <v>1158233</v>
          </cell>
          <cell r="AI121">
            <v>98463</v>
          </cell>
          <cell r="AJ121">
            <v>182893</v>
          </cell>
          <cell r="AK121">
            <v>293935</v>
          </cell>
          <cell r="AL121">
            <v>406980</v>
          </cell>
          <cell r="AM121">
            <v>513708</v>
          </cell>
          <cell r="AN121">
            <v>626826</v>
          </cell>
          <cell r="AO121">
            <v>735630</v>
          </cell>
          <cell r="AP121">
            <v>846222</v>
          </cell>
          <cell r="AQ121">
            <v>954959</v>
          </cell>
          <cell r="AR121">
            <v>1067286</v>
          </cell>
          <cell r="AS121">
            <v>1179981</v>
          </cell>
          <cell r="AT121">
            <v>1306286</v>
          </cell>
          <cell r="AU121">
            <v>110553</v>
          </cell>
          <cell r="AV121">
            <v>223879</v>
          </cell>
          <cell r="AW121">
            <v>340387</v>
          </cell>
          <cell r="AX121">
            <v>455219</v>
          </cell>
          <cell r="AY121">
            <v>573425</v>
          </cell>
          <cell r="AZ121">
            <v>693137</v>
          </cell>
          <cell r="BA121">
            <v>816373</v>
          </cell>
          <cell r="BB121">
            <v>936311</v>
          </cell>
          <cell r="BC121">
            <v>1061149</v>
          </cell>
          <cell r="BD121">
            <v>1182111</v>
          </cell>
          <cell r="BE121">
            <v>1303258</v>
          </cell>
          <cell r="BF121">
            <v>1436029</v>
          </cell>
          <cell r="BG121">
            <v>124047</v>
          </cell>
          <cell r="BH121">
            <v>248504</v>
          </cell>
          <cell r="BI121">
            <v>374431</v>
          </cell>
          <cell r="BJ121">
            <v>510581</v>
          </cell>
          <cell r="BK121">
            <v>646112</v>
          </cell>
          <cell r="BL121">
            <v>774079</v>
          </cell>
          <cell r="BM121">
            <v>914032</v>
          </cell>
          <cell r="BN121">
            <v>1050059</v>
          </cell>
          <cell r="BO121">
            <v>1177656</v>
          </cell>
          <cell r="BP121">
            <v>1315102</v>
          </cell>
          <cell r="BQ121">
            <v>1447398</v>
          </cell>
          <cell r="BR121">
            <v>1591999</v>
          </cell>
          <cell r="BS121">
            <v>136904</v>
          </cell>
          <cell r="BT121">
            <v>273605</v>
          </cell>
          <cell r="BU121">
            <v>410204</v>
          </cell>
          <cell r="BV121">
            <v>555693</v>
          </cell>
          <cell r="BW121">
            <v>695749</v>
          </cell>
          <cell r="BX121">
            <v>840317</v>
          </cell>
          <cell r="BY121">
            <v>994219</v>
          </cell>
          <cell r="BZ121">
            <v>1135003</v>
          </cell>
          <cell r="CA121">
            <v>1282357</v>
          </cell>
          <cell r="CB121">
            <v>1432172</v>
          </cell>
          <cell r="CC121">
            <v>1574403</v>
          </cell>
          <cell r="CD121">
            <v>1742871</v>
          </cell>
          <cell r="CE121">
            <v>144190</v>
          </cell>
          <cell r="CF121">
            <v>286112</v>
          </cell>
          <cell r="CG121">
            <v>438367</v>
          </cell>
          <cell r="CH121">
            <v>584601</v>
          </cell>
          <cell r="CI121">
            <v>730441</v>
          </cell>
          <cell r="CJ121">
            <v>878257</v>
          </cell>
          <cell r="CK121">
            <v>1032912</v>
          </cell>
          <cell r="CL121">
            <v>1173970</v>
          </cell>
          <cell r="CM121">
            <v>1321220</v>
          </cell>
          <cell r="CN121">
            <v>1472431</v>
          </cell>
          <cell r="CO121">
            <v>1614437</v>
          </cell>
          <cell r="CP121">
            <v>1773449</v>
          </cell>
          <cell r="CQ121">
            <v>121741</v>
          </cell>
          <cell r="CR121">
            <v>263340</v>
          </cell>
          <cell r="CS121">
            <v>418558</v>
          </cell>
          <cell r="CT121">
            <v>559915</v>
          </cell>
          <cell r="CU121">
            <v>701212</v>
          </cell>
          <cell r="CV121">
            <v>845513</v>
          </cell>
          <cell r="CW121">
            <v>994216</v>
          </cell>
          <cell r="CX121">
            <v>1142616</v>
          </cell>
          <cell r="CY121">
            <v>1292970</v>
          </cell>
          <cell r="CZ121">
            <v>1440055</v>
          </cell>
          <cell r="DA121">
            <v>1588587</v>
          </cell>
          <cell r="DB121">
            <v>1756470</v>
          </cell>
          <cell r="DC121">
            <v>136739</v>
          </cell>
          <cell r="DD121">
            <v>276172</v>
          </cell>
          <cell r="DE121">
            <v>428493</v>
          </cell>
          <cell r="DF121">
            <v>577174</v>
          </cell>
          <cell r="DG121">
            <v>726251</v>
          </cell>
          <cell r="DH121">
            <v>874914</v>
          </cell>
          <cell r="DI121">
            <v>1033755</v>
          </cell>
          <cell r="DJ121">
            <v>1187094</v>
          </cell>
          <cell r="DK121">
            <v>1341658</v>
          </cell>
          <cell r="DL121">
            <v>1489300</v>
          </cell>
          <cell r="DM121">
            <v>1654096</v>
          </cell>
          <cell r="DN121">
            <v>1815177</v>
          </cell>
          <cell r="DO121">
            <v>141117</v>
          </cell>
          <cell r="DP121">
            <v>289188</v>
          </cell>
          <cell r="DQ121">
            <v>445982</v>
          </cell>
          <cell r="DR121">
            <v>602633</v>
          </cell>
          <cell r="DS121">
            <v>774272</v>
          </cell>
          <cell r="DT121">
            <v>928236</v>
          </cell>
          <cell r="DU121">
            <v>1101921</v>
          </cell>
          <cell r="DV121">
            <v>1260567</v>
          </cell>
          <cell r="DW121">
            <v>1416034</v>
          </cell>
          <cell r="DX121">
            <v>1580103</v>
          </cell>
          <cell r="DY121">
            <v>1729954</v>
          </cell>
          <cell r="DZ121">
            <v>1888543</v>
          </cell>
          <cell r="EA121">
            <v>154234</v>
          </cell>
          <cell r="EB121">
            <v>304781</v>
          </cell>
          <cell r="EC121">
            <v>461332</v>
          </cell>
          <cell r="ED121">
            <v>621511</v>
          </cell>
          <cell r="EE121">
            <v>776486</v>
          </cell>
          <cell r="EF121">
            <v>930856</v>
          </cell>
          <cell r="EG121">
            <v>1101545</v>
          </cell>
          <cell r="EH121">
            <v>1257385</v>
          </cell>
          <cell r="EI121">
            <v>1415993</v>
          </cell>
          <cell r="EJ121">
            <v>1592591</v>
          </cell>
          <cell r="EK121">
            <v>1753754</v>
          </cell>
          <cell r="EL121">
            <v>1928394</v>
          </cell>
          <cell r="EM121">
            <v>148183</v>
          </cell>
          <cell r="EN121">
            <v>306759</v>
          </cell>
          <cell r="EO121">
            <v>466052</v>
          </cell>
          <cell r="EP121">
            <v>615390</v>
          </cell>
          <cell r="EQ121">
            <v>759842</v>
          </cell>
          <cell r="ER121">
            <v>912251</v>
          </cell>
          <cell r="ES121">
            <v>1086256</v>
          </cell>
          <cell r="ET121">
            <v>1236790</v>
          </cell>
          <cell r="EU121">
            <v>1386733</v>
          </cell>
          <cell r="EV121">
            <v>1542683</v>
          </cell>
          <cell r="EW121">
            <v>1693143</v>
          </cell>
          <cell r="EX121">
            <v>1862277</v>
          </cell>
          <cell r="EY121">
            <v>155809</v>
          </cell>
          <cell r="EZ121">
            <v>300231</v>
          </cell>
          <cell r="FA121">
            <v>461258</v>
          </cell>
          <cell r="FB121">
            <v>624719</v>
          </cell>
          <cell r="FC121">
            <v>791873</v>
          </cell>
          <cell r="FD121">
            <v>951292</v>
          </cell>
          <cell r="FE121">
            <v>1115433</v>
          </cell>
          <cell r="FF121">
            <v>1273826</v>
          </cell>
          <cell r="FG121">
            <v>1433741</v>
          </cell>
          <cell r="FH121">
            <v>1594664</v>
          </cell>
          <cell r="FI121">
            <v>1755579</v>
          </cell>
          <cell r="FJ121">
            <v>1922206</v>
          </cell>
        </row>
        <row r="122">
          <cell r="A122" t="str">
            <v>Erste Plavi OMF</v>
          </cell>
          <cell r="V122">
            <v>243652.30327</v>
          </cell>
          <cell r="AA122">
            <v>102862</v>
          </cell>
          <cell r="AB122">
            <v>125753</v>
          </cell>
          <cell r="AC122">
            <v>149807</v>
          </cell>
          <cell r="AD122">
            <v>172120</v>
          </cell>
          <cell r="AE122">
            <v>195468</v>
          </cell>
          <cell r="AF122">
            <v>218051</v>
          </cell>
          <cell r="AG122">
            <v>241118</v>
          </cell>
          <cell r="AH122">
            <v>266832</v>
          </cell>
          <cell r="AI122">
            <v>22773</v>
          </cell>
          <cell r="AJ122">
            <v>42032</v>
          </cell>
          <cell r="AK122">
            <v>67232</v>
          </cell>
          <cell r="AL122">
            <v>93214</v>
          </cell>
          <cell r="AM122">
            <v>119056</v>
          </cell>
          <cell r="AN122">
            <v>145300</v>
          </cell>
          <cell r="AO122">
            <v>171275</v>
          </cell>
          <cell r="AP122">
            <v>197879</v>
          </cell>
          <cell r="AQ122">
            <v>223683</v>
          </cell>
          <cell r="AR122">
            <v>250574</v>
          </cell>
          <cell r="AS122">
            <v>277396</v>
          </cell>
          <cell r="AT122">
            <v>307675</v>
          </cell>
          <cell r="AU122">
            <v>27102</v>
          </cell>
          <cell r="AV122">
            <v>54759</v>
          </cell>
          <cell r="AW122">
            <v>82821</v>
          </cell>
          <cell r="AX122">
            <v>110239</v>
          </cell>
          <cell r="AY122">
            <v>140036</v>
          </cell>
          <cell r="AZ122">
            <v>170158</v>
          </cell>
          <cell r="BA122">
            <v>201460</v>
          </cell>
          <cell r="BB122">
            <v>232301</v>
          </cell>
          <cell r="BC122">
            <v>264336</v>
          </cell>
          <cell r="BD122">
            <v>295885</v>
          </cell>
          <cell r="BE122">
            <v>327466</v>
          </cell>
          <cell r="BF122">
            <v>362415</v>
          </cell>
          <cell r="BG122">
            <v>33437</v>
          </cell>
          <cell r="BH122">
            <v>67040</v>
          </cell>
          <cell r="BI122">
            <v>101092</v>
          </cell>
          <cell r="BJ122">
            <v>138105</v>
          </cell>
          <cell r="BK122">
            <v>177302</v>
          </cell>
          <cell r="BL122">
            <v>214319</v>
          </cell>
          <cell r="BM122">
            <v>256148</v>
          </cell>
          <cell r="BN122">
            <v>299926</v>
          </cell>
          <cell r="BO122">
            <v>339967</v>
          </cell>
          <cell r="BP122">
            <v>385069</v>
          </cell>
          <cell r="BQ122">
            <v>429003</v>
          </cell>
          <cell r="BR122">
            <v>477965</v>
          </cell>
          <cell r="BS122">
            <v>46385</v>
          </cell>
          <cell r="BT122">
            <v>94184</v>
          </cell>
          <cell r="BU122">
            <v>140161</v>
          </cell>
          <cell r="BV122">
            <v>189465</v>
          </cell>
          <cell r="BW122">
            <v>237089</v>
          </cell>
          <cell r="BX122">
            <v>286814</v>
          </cell>
          <cell r="BY122">
            <v>340691</v>
          </cell>
          <cell r="BZ122">
            <v>390639</v>
          </cell>
          <cell r="CA122">
            <v>442644</v>
          </cell>
          <cell r="CB122">
            <v>495610</v>
          </cell>
          <cell r="CC122">
            <v>545151</v>
          </cell>
          <cell r="CD122">
            <v>605146</v>
          </cell>
          <cell r="CE122">
            <v>49430</v>
          </cell>
          <cell r="CF122">
            <v>97966</v>
          </cell>
          <cell r="CG122">
            <v>151521</v>
          </cell>
          <cell r="CH122">
            <v>201927</v>
          </cell>
          <cell r="CI122">
            <v>250967</v>
          </cell>
          <cell r="CJ122">
            <v>301771</v>
          </cell>
          <cell r="CK122">
            <v>355839</v>
          </cell>
          <cell r="CL122">
            <v>405266</v>
          </cell>
          <cell r="CM122">
            <v>456558</v>
          </cell>
          <cell r="CN122">
            <v>509593</v>
          </cell>
          <cell r="CO122">
            <v>558999</v>
          </cell>
          <cell r="CP122">
            <v>614365</v>
          </cell>
          <cell r="CQ122">
            <v>40595</v>
          </cell>
          <cell r="CR122">
            <v>90151</v>
          </cell>
          <cell r="CS122">
            <v>143681</v>
          </cell>
          <cell r="CT122">
            <v>190823</v>
          </cell>
          <cell r="CU122">
            <v>238789</v>
          </cell>
          <cell r="CV122">
            <v>288635</v>
          </cell>
          <cell r="CW122">
            <v>340850</v>
          </cell>
          <cell r="CX122">
            <v>393263</v>
          </cell>
          <cell r="CY122">
            <v>446055</v>
          </cell>
          <cell r="CZ122">
            <v>497616</v>
          </cell>
          <cell r="DA122">
            <v>549665</v>
          </cell>
          <cell r="DB122">
            <v>608034</v>
          </cell>
          <cell r="DC122">
            <v>46887</v>
          </cell>
          <cell r="DD122">
            <v>95026</v>
          </cell>
          <cell r="DE122">
            <v>148875</v>
          </cell>
          <cell r="DF122">
            <v>200246</v>
          </cell>
          <cell r="DG122">
            <v>251605</v>
          </cell>
          <cell r="DH122">
            <v>302984</v>
          </cell>
          <cell r="DI122">
            <v>359030</v>
          </cell>
          <cell r="DJ122">
            <v>413008</v>
          </cell>
          <cell r="DK122">
            <v>467908</v>
          </cell>
          <cell r="DL122">
            <v>519751</v>
          </cell>
          <cell r="DM122">
            <v>578606</v>
          </cell>
          <cell r="DN122">
            <v>635242</v>
          </cell>
          <cell r="DO122">
            <v>48713</v>
          </cell>
          <cell r="DP122">
            <v>100409</v>
          </cell>
          <cell r="DQ122">
            <v>156175</v>
          </cell>
          <cell r="DR122">
            <v>210260</v>
          </cell>
          <cell r="DS122">
            <v>271016</v>
          </cell>
          <cell r="DT122">
            <v>324418</v>
          </cell>
          <cell r="DU122">
            <v>385986</v>
          </cell>
          <cell r="DV122">
            <v>443168</v>
          </cell>
          <cell r="DW122">
            <v>498123</v>
          </cell>
          <cell r="DX122">
            <v>556726</v>
          </cell>
          <cell r="DY122">
            <v>609990</v>
          </cell>
          <cell r="DZ122">
            <v>666028</v>
          </cell>
          <cell r="EA122">
            <v>53286</v>
          </cell>
          <cell r="EB122">
            <v>106301</v>
          </cell>
          <cell r="EC122">
            <v>161485</v>
          </cell>
          <cell r="ED122">
            <v>216723</v>
          </cell>
          <cell r="EE122">
            <v>270986</v>
          </cell>
          <cell r="EF122">
            <v>324223</v>
          </cell>
          <cell r="EG122">
            <v>385438</v>
          </cell>
          <cell r="EH122">
            <v>441267</v>
          </cell>
          <cell r="EI122">
            <v>498380</v>
          </cell>
          <cell r="EJ122">
            <v>562325</v>
          </cell>
          <cell r="EK122">
            <v>620199</v>
          </cell>
          <cell r="EL122">
            <v>681830</v>
          </cell>
          <cell r="EM122">
            <v>52234</v>
          </cell>
          <cell r="EN122">
            <v>107980</v>
          </cell>
          <cell r="EO122">
            <v>163513</v>
          </cell>
          <cell r="EP122">
            <v>215253</v>
          </cell>
          <cell r="EQ122">
            <v>265326</v>
          </cell>
          <cell r="ER122">
            <v>318703</v>
          </cell>
          <cell r="ES122">
            <v>380508</v>
          </cell>
          <cell r="ET122">
            <v>433554</v>
          </cell>
          <cell r="EU122">
            <v>487073</v>
          </cell>
          <cell r="EV122">
            <v>543089</v>
          </cell>
          <cell r="EW122">
            <v>596838</v>
          </cell>
          <cell r="EX122">
            <v>658172</v>
          </cell>
          <cell r="EY122">
            <v>56117</v>
          </cell>
          <cell r="EZ122">
            <v>107729</v>
          </cell>
          <cell r="FA122">
            <v>164794</v>
          </cell>
          <cell r="FB122">
            <v>223794</v>
          </cell>
          <cell r="FC122">
            <v>284812</v>
          </cell>
          <cell r="FD122">
            <v>343475</v>
          </cell>
          <cell r="FE122">
            <v>403854</v>
          </cell>
          <cell r="FF122">
            <v>462184</v>
          </cell>
          <cell r="FG122">
            <v>521710</v>
          </cell>
          <cell r="FH122">
            <v>581265</v>
          </cell>
          <cell r="FI122">
            <v>641419</v>
          </cell>
          <cell r="FJ122">
            <v>702889</v>
          </cell>
        </row>
        <row r="123">
          <cell r="A123" t="str">
            <v>PBZ/CO OMF</v>
          </cell>
          <cell r="V123">
            <v>424596.25394999998</v>
          </cell>
          <cell r="AA123">
            <v>183158</v>
          </cell>
          <cell r="AB123">
            <v>223128</v>
          </cell>
          <cell r="AC123">
            <v>265439</v>
          </cell>
          <cell r="AD123">
            <v>304521</v>
          </cell>
          <cell r="AE123">
            <v>345735</v>
          </cell>
          <cell r="AF123">
            <v>385683</v>
          </cell>
          <cell r="AG123">
            <v>426201</v>
          </cell>
          <cell r="AH123">
            <v>470657</v>
          </cell>
          <cell r="AI123">
            <v>39917</v>
          </cell>
          <cell r="AJ123">
            <v>72103</v>
          </cell>
          <cell r="AK123">
            <v>117288</v>
          </cell>
          <cell r="AL123">
            <v>163781</v>
          </cell>
          <cell r="AM123">
            <v>207550</v>
          </cell>
          <cell r="AN123">
            <v>252917</v>
          </cell>
          <cell r="AO123">
            <v>295668</v>
          </cell>
          <cell r="AP123">
            <v>343283</v>
          </cell>
          <cell r="AQ123">
            <v>388163</v>
          </cell>
          <cell r="AR123">
            <v>434215</v>
          </cell>
          <cell r="AS123">
            <v>480964</v>
          </cell>
          <cell r="AT123">
            <v>531811</v>
          </cell>
          <cell r="AU123">
            <v>45661</v>
          </cell>
          <cell r="AV123">
            <v>93468</v>
          </cell>
          <cell r="AW123">
            <v>141022</v>
          </cell>
          <cell r="AX123">
            <v>187437</v>
          </cell>
          <cell r="AY123">
            <v>237085</v>
          </cell>
          <cell r="AZ123">
            <v>286909</v>
          </cell>
          <cell r="BA123">
            <v>338349</v>
          </cell>
          <cell r="BB123">
            <v>388727</v>
          </cell>
          <cell r="BC123">
            <v>440768</v>
          </cell>
          <cell r="BD123">
            <v>491490</v>
          </cell>
          <cell r="BE123">
            <v>541649</v>
          </cell>
          <cell r="BF123">
            <v>596412</v>
          </cell>
          <cell r="BG123">
            <v>52461</v>
          </cell>
          <cell r="BH123">
            <v>104968</v>
          </cell>
          <cell r="BI123">
            <v>156772</v>
          </cell>
          <cell r="BJ123">
            <v>211611</v>
          </cell>
          <cell r="BK123">
            <v>269700</v>
          </cell>
          <cell r="BL123">
            <v>323590</v>
          </cell>
          <cell r="BM123">
            <v>383207</v>
          </cell>
          <cell r="BN123">
            <v>442134</v>
          </cell>
          <cell r="BO123">
            <v>497012</v>
          </cell>
          <cell r="BP123">
            <v>555323</v>
          </cell>
          <cell r="BQ123">
            <v>611748</v>
          </cell>
          <cell r="BR123">
            <v>673982</v>
          </cell>
          <cell r="BS123">
            <v>58813</v>
          </cell>
          <cell r="BT123">
            <v>118560</v>
          </cell>
          <cell r="BU123">
            <v>177804</v>
          </cell>
          <cell r="BV123">
            <v>241262</v>
          </cell>
          <cell r="BW123">
            <v>304313</v>
          </cell>
          <cell r="BX123">
            <v>370018</v>
          </cell>
          <cell r="BY123">
            <v>440473</v>
          </cell>
          <cell r="BZ123">
            <v>505869</v>
          </cell>
          <cell r="CA123">
            <v>574176</v>
          </cell>
          <cell r="CB123">
            <v>643390</v>
          </cell>
          <cell r="CC123">
            <v>708881</v>
          </cell>
          <cell r="CD123">
            <v>786759</v>
          </cell>
          <cell r="CE123">
            <v>65706</v>
          </cell>
          <cell r="CF123">
            <v>129878</v>
          </cell>
          <cell r="CG123">
            <v>198089</v>
          </cell>
          <cell r="CH123">
            <v>264847</v>
          </cell>
          <cell r="CI123">
            <v>329121</v>
          </cell>
          <cell r="CJ123">
            <v>395692</v>
          </cell>
          <cell r="CK123">
            <v>466301</v>
          </cell>
          <cell r="CL123">
            <v>531433</v>
          </cell>
          <cell r="CM123">
            <v>598699</v>
          </cell>
          <cell r="CN123">
            <v>668560</v>
          </cell>
          <cell r="CO123">
            <v>733506</v>
          </cell>
          <cell r="CP123">
            <v>806223</v>
          </cell>
          <cell r="CQ123">
            <v>55998</v>
          </cell>
          <cell r="CR123">
            <v>121166</v>
          </cell>
          <cell r="CS123">
            <v>190506</v>
          </cell>
          <cell r="CT123">
            <v>252795</v>
          </cell>
          <cell r="CU123">
            <v>316814</v>
          </cell>
          <cell r="CV123">
            <v>382343</v>
          </cell>
          <cell r="CW123">
            <v>450904</v>
          </cell>
          <cell r="CX123">
            <v>519967</v>
          </cell>
          <cell r="CY123">
            <v>588919</v>
          </cell>
          <cell r="CZ123">
            <v>656816</v>
          </cell>
          <cell r="DA123">
            <v>724877</v>
          </cell>
          <cell r="DB123">
            <v>801811</v>
          </cell>
          <cell r="DC123">
            <v>62791</v>
          </cell>
          <cell r="DD123">
            <v>126794</v>
          </cell>
          <cell r="DE123">
            <v>195457</v>
          </cell>
          <cell r="DF123">
            <v>263092</v>
          </cell>
          <cell r="DG123">
            <v>330934</v>
          </cell>
          <cell r="DH123">
            <v>398509</v>
          </cell>
          <cell r="DI123">
            <v>471994</v>
          </cell>
          <cell r="DJ123">
            <v>542606</v>
          </cell>
          <cell r="DK123">
            <v>614890</v>
          </cell>
          <cell r="DL123">
            <v>683216</v>
          </cell>
          <cell r="DM123">
            <v>759365</v>
          </cell>
          <cell r="DN123">
            <v>833888</v>
          </cell>
          <cell r="DO123">
            <v>63387</v>
          </cell>
          <cell r="DP123">
            <v>133319</v>
          </cell>
          <cell r="DQ123">
            <v>204013</v>
          </cell>
          <cell r="DR123">
            <v>276161</v>
          </cell>
          <cell r="DS123">
            <v>354149</v>
          </cell>
          <cell r="DT123">
            <v>424785</v>
          </cell>
          <cell r="DU123">
            <v>504983</v>
          </cell>
          <cell r="DV123">
            <v>578975</v>
          </cell>
          <cell r="DW123">
            <v>650882</v>
          </cell>
          <cell r="DX123">
            <v>726554</v>
          </cell>
          <cell r="DY123">
            <v>795868</v>
          </cell>
          <cell r="DZ123">
            <v>869687</v>
          </cell>
          <cell r="EA123">
            <v>69329</v>
          </cell>
          <cell r="EB123">
            <v>139972</v>
          </cell>
          <cell r="EC123">
            <v>210053</v>
          </cell>
          <cell r="ED123">
            <v>281494</v>
          </cell>
          <cell r="EE123">
            <v>352476</v>
          </cell>
          <cell r="EF123">
            <v>421425</v>
          </cell>
          <cell r="EG123">
            <v>501618</v>
          </cell>
          <cell r="EH123">
            <v>574280</v>
          </cell>
          <cell r="EI123">
            <v>649804</v>
          </cell>
          <cell r="EJ123">
            <v>730794</v>
          </cell>
          <cell r="EK123">
            <v>805740</v>
          </cell>
          <cell r="EL123">
            <v>885787</v>
          </cell>
          <cell r="EM123">
            <v>66804</v>
          </cell>
          <cell r="EN123">
            <v>141079</v>
          </cell>
          <cell r="EO123">
            <v>211617</v>
          </cell>
          <cell r="EP123">
            <v>277728</v>
          </cell>
          <cell r="EQ123">
            <v>341691</v>
          </cell>
          <cell r="ER123">
            <v>410264</v>
          </cell>
          <cell r="ES123">
            <v>489365</v>
          </cell>
          <cell r="ET123">
            <v>557390</v>
          </cell>
          <cell r="EU123">
            <v>625413</v>
          </cell>
          <cell r="EV123">
            <v>696481</v>
          </cell>
          <cell r="EW123">
            <v>765461</v>
          </cell>
          <cell r="EX123">
            <v>842323</v>
          </cell>
          <cell r="EY123">
            <v>71321</v>
          </cell>
          <cell r="EZ123">
            <v>136688</v>
          </cell>
          <cell r="FA123">
            <v>208789</v>
          </cell>
          <cell r="FB123">
            <v>281865</v>
          </cell>
          <cell r="FC123">
            <v>358161</v>
          </cell>
          <cell r="FD123">
            <v>431907</v>
          </cell>
          <cell r="FE123">
            <v>507544</v>
          </cell>
          <cell r="FF123">
            <v>580652</v>
          </cell>
          <cell r="FG123">
            <v>654590</v>
          </cell>
          <cell r="FH123">
            <v>728982</v>
          </cell>
          <cell r="FI123">
            <v>803517</v>
          </cell>
          <cell r="FJ123">
            <v>880850</v>
          </cell>
        </row>
        <row r="124">
          <cell r="A124" t="str">
            <v>Raiffeisen OMF</v>
          </cell>
          <cell r="V124">
            <v>753881.75321</v>
          </cell>
          <cell r="AA124">
            <v>327027</v>
          </cell>
          <cell r="AB124">
            <v>399116</v>
          </cell>
          <cell r="AC124">
            <v>475462</v>
          </cell>
          <cell r="AD124">
            <v>545949</v>
          </cell>
          <cell r="AE124">
            <v>620339</v>
          </cell>
          <cell r="AF124">
            <v>692435</v>
          </cell>
          <cell r="AG124">
            <v>766080</v>
          </cell>
          <cell r="AH124">
            <v>845827</v>
          </cell>
          <cell r="AI124">
            <v>72900</v>
          </cell>
          <cell r="AJ124">
            <v>135638</v>
          </cell>
          <cell r="AK124">
            <v>215343</v>
          </cell>
          <cell r="AL124">
            <v>297540</v>
          </cell>
          <cell r="AM124">
            <v>376412</v>
          </cell>
          <cell r="AN124">
            <v>459028</v>
          </cell>
          <cell r="AO124">
            <v>539109</v>
          </cell>
          <cell r="AP124">
            <v>622085</v>
          </cell>
          <cell r="AQ124">
            <v>703129</v>
          </cell>
          <cell r="AR124">
            <v>786633</v>
          </cell>
          <cell r="AS124">
            <v>871066</v>
          </cell>
          <cell r="AT124">
            <v>964515</v>
          </cell>
          <cell r="AU124">
            <v>82525</v>
          </cell>
          <cell r="AV124">
            <v>166976</v>
          </cell>
          <cell r="AW124">
            <v>253854</v>
          </cell>
          <cell r="AX124">
            <v>338211</v>
          </cell>
          <cell r="AY124">
            <v>427005</v>
          </cell>
          <cell r="AZ124">
            <v>517845</v>
          </cell>
          <cell r="BA124">
            <v>611239</v>
          </cell>
          <cell r="BB124">
            <v>703788</v>
          </cell>
          <cell r="BC124">
            <v>799680</v>
          </cell>
          <cell r="BD124">
            <v>892738</v>
          </cell>
          <cell r="BE124">
            <v>986098</v>
          </cell>
          <cell r="BF124">
            <v>1088816</v>
          </cell>
          <cell r="BG124">
            <v>97258</v>
          </cell>
          <cell r="BH124">
            <v>194717</v>
          </cell>
          <cell r="BI124">
            <v>292852</v>
          </cell>
          <cell r="BJ124">
            <v>396619</v>
          </cell>
          <cell r="BK124">
            <v>503703</v>
          </cell>
          <cell r="BL124">
            <v>603472</v>
          </cell>
          <cell r="BM124">
            <v>713778</v>
          </cell>
          <cell r="BN124">
            <v>821641</v>
          </cell>
          <cell r="BO124">
            <v>922711</v>
          </cell>
          <cell r="BP124">
            <v>1032001</v>
          </cell>
          <cell r="BQ124">
            <v>1136810</v>
          </cell>
          <cell r="BR124">
            <v>1250915</v>
          </cell>
          <cell r="BS124">
            <v>108403</v>
          </cell>
          <cell r="BT124">
            <v>216714</v>
          </cell>
          <cell r="BU124">
            <v>323978</v>
          </cell>
          <cell r="BV124">
            <v>437720</v>
          </cell>
          <cell r="BW124">
            <v>547675</v>
          </cell>
          <cell r="BX124">
            <v>661223</v>
          </cell>
          <cell r="BY124">
            <v>783365</v>
          </cell>
          <cell r="BZ124">
            <v>895143</v>
          </cell>
          <cell r="CA124">
            <v>1012815</v>
          </cell>
          <cell r="CB124">
            <v>1132082</v>
          </cell>
          <cell r="CC124">
            <v>1244831</v>
          </cell>
          <cell r="CD124">
            <v>1378219</v>
          </cell>
          <cell r="CE124">
            <v>112292</v>
          </cell>
          <cell r="CF124">
            <v>222802</v>
          </cell>
          <cell r="CG124">
            <v>341684</v>
          </cell>
          <cell r="CH124">
            <v>456489</v>
          </cell>
          <cell r="CI124">
            <v>568259</v>
          </cell>
          <cell r="CJ124">
            <v>683287</v>
          </cell>
          <cell r="CK124">
            <v>804137</v>
          </cell>
          <cell r="CL124">
            <v>915342</v>
          </cell>
          <cell r="CM124">
            <v>1031511</v>
          </cell>
          <cell r="CN124">
            <v>1150636</v>
          </cell>
          <cell r="CO124">
            <v>1262566</v>
          </cell>
          <cell r="CP124">
            <v>1387228</v>
          </cell>
          <cell r="CQ124">
            <v>94254</v>
          </cell>
          <cell r="CR124">
            <v>205244</v>
          </cell>
          <cell r="CS124">
            <v>327266</v>
          </cell>
          <cell r="CT124">
            <v>436286</v>
          </cell>
          <cell r="CU124">
            <v>546273</v>
          </cell>
          <cell r="CV124">
            <v>658382</v>
          </cell>
          <cell r="CW124">
            <v>775202</v>
          </cell>
          <cell r="CX124">
            <v>892359</v>
          </cell>
          <cell r="CY124">
            <v>1012005</v>
          </cell>
          <cell r="CZ124">
            <v>1128128</v>
          </cell>
          <cell r="DA124">
            <v>1245108</v>
          </cell>
          <cell r="DB124">
            <v>1377462</v>
          </cell>
          <cell r="DC124">
            <v>106966</v>
          </cell>
          <cell r="DD124">
            <v>216262</v>
          </cell>
          <cell r="DE124">
            <v>336177</v>
          </cell>
          <cell r="DF124">
            <v>452831</v>
          </cell>
          <cell r="DG124">
            <v>569899</v>
          </cell>
          <cell r="DH124">
            <v>685418</v>
          </cell>
          <cell r="DI124">
            <v>811575</v>
          </cell>
          <cell r="DJ124">
            <v>932854</v>
          </cell>
          <cell r="DK124">
            <v>1055825</v>
          </cell>
          <cell r="DL124">
            <v>1172058</v>
          </cell>
          <cell r="DM124">
            <v>1302843</v>
          </cell>
          <cell r="DN124">
            <v>1429590</v>
          </cell>
          <cell r="DO124">
            <v>110901</v>
          </cell>
          <cell r="DP124">
            <v>227137</v>
          </cell>
          <cell r="DQ124">
            <v>350043</v>
          </cell>
          <cell r="DR124">
            <v>472762</v>
          </cell>
          <cell r="DS124">
            <v>607143</v>
          </cell>
          <cell r="DT124">
            <v>727148</v>
          </cell>
          <cell r="DU124">
            <v>865231</v>
          </cell>
          <cell r="DV124">
            <v>991081</v>
          </cell>
          <cell r="DW124">
            <v>1113107</v>
          </cell>
          <cell r="DX124">
            <v>1243671</v>
          </cell>
          <cell r="DY124">
            <v>1362504</v>
          </cell>
          <cell r="DZ124">
            <v>1487690</v>
          </cell>
          <cell r="EA124">
            <v>120027</v>
          </cell>
          <cell r="EB124">
            <v>239684</v>
          </cell>
          <cell r="EC124">
            <v>361625</v>
          </cell>
          <cell r="ED124">
            <v>485466</v>
          </cell>
          <cell r="EE124">
            <v>607918</v>
          </cell>
          <cell r="EF124">
            <v>727461</v>
          </cell>
          <cell r="EG124">
            <v>862658</v>
          </cell>
          <cell r="EH124">
            <v>986266</v>
          </cell>
          <cell r="EI124">
            <v>1112684</v>
          </cell>
          <cell r="EJ124">
            <v>1252723</v>
          </cell>
          <cell r="EK124">
            <v>1380843</v>
          </cell>
          <cell r="EL124">
            <v>1519124</v>
          </cell>
          <cell r="EM124">
            <v>117325</v>
          </cell>
          <cell r="EN124">
            <v>241332</v>
          </cell>
          <cell r="EO124">
            <v>363650</v>
          </cell>
          <cell r="EP124">
            <v>480710</v>
          </cell>
          <cell r="EQ124">
            <v>593822</v>
          </cell>
          <cell r="ER124">
            <v>712997</v>
          </cell>
          <cell r="ES124">
            <v>851735</v>
          </cell>
          <cell r="ET124">
            <v>970114</v>
          </cell>
          <cell r="EU124">
            <v>1088671</v>
          </cell>
          <cell r="EV124">
            <v>1211744</v>
          </cell>
          <cell r="EW124">
            <v>1330718</v>
          </cell>
          <cell r="EX124">
            <v>1464441</v>
          </cell>
          <cell r="EY124">
            <v>123587</v>
          </cell>
          <cell r="EZ124">
            <v>236139</v>
          </cell>
          <cell r="FA124">
            <v>362423</v>
          </cell>
          <cell r="FB124">
            <v>490935</v>
          </cell>
          <cell r="FC124">
            <v>621880</v>
          </cell>
          <cell r="FD124">
            <v>748156</v>
          </cell>
          <cell r="FE124">
            <v>878530</v>
          </cell>
          <cell r="FF124">
            <v>1003903</v>
          </cell>
          <cell r="FG124">
            <v>1130928</v>
          </cell>
          <cell r="FH124">
            <v>1258646</v>
          </cell>
          <cell r="FI124">
            <v>1386691</v>
          </cell>
          <cell r="FJ124">
            <v>1518212</v>
          </cell>
        </row>
        <row r="125">
          <cell r="A125" t="str">
            <v>UKUPNO</v>
          </cell>
          <cell r="V125">
            <v>2459720.76816</v>
          </cell>
          <cell r="AA125">
            <v>1064963</v>
          </cell>
          <cell r="AB125">
            <v>1298499</v>
          </cell>
          <cell r="AC125">
            <v>1544765</v>
          </cell>
          <cell r="AD125">
            <v>1773304</v>
          </cell>
          <cell r="AE125">
            <v>2013450</v>
          </cell>
          <cell r="AF125">
            <v>2245959</v>
          </cell>
          <cell r="AG125">
            <v>2482883</v>
          </cell>
          <cell r="AH125">
            <v>2741548</v>
          </cell>
          <cell r="AI125">
            <v>234053</v>
          </cell>
          <cell r="AJ125">
            <v>432666</v>
          </cell>
          <cell r="AK125">
            <v>693797</v>
          </cell>
          <cell r="AL125">
            <v>961514</v>
          </cell>
          <cell r="AM125">
            <v>1216726</v>
          </cell>
          <cell r="AN125">
            <v>1484071</v>
          </cell>
          <cell r="AO125">
            <v>1741683</v>
          </cell>
          <cell r="AP125">
            <v>2009469</v>
          </cell>
          <cell r="AQ125">
            <v>2269934</v>
          </cell>
          <cell r="AR125">
            <v>2538708</v>
          </cell>
          <cell r="AS125">
            <v>2809408</v>
          </cell>
          <cell r="AT125">
            <v>3110287</v>
          </cell>
          <cell r="AU125">
            <v>265839</v>
          </cell>
          <cell r="AV125">
            <v>539081</v>
          </cell>
          <cell r="AW125">
            <v>818083</v>
          </cell>
          <cell r="AX125">
            <v>1091106</v>
          </cell>
          <cell r="AY125">
            <v>1377551</v>
          </cell>
          <cell r="AZ125">
            <v>1668049</v>
          </cell>
          <cell r="BA125">
            <v>1967421</v>
          </cell>
          <cell r="BB125">
            <v>2261126</v>
          </cell>
          <cell r="BC125">
            <v>2565934</v>
          </cell>
          <cell r="BD125">
            <v>2862223</v>
          </cell>
          <cell r="BE125">
            <v>3158471</v>
          </cell>
          <cell r="BF125">
            <v>3483672</v>
          </cell>
          <cell r="BG125">
            <v>307203</v>
          </cell>
          <cell r="BH125">
            <v>615228</v>
          </cell>
          <cell r="BI125">
            <v>925146</v>
          </cell>
          <cell r="BJ125">
            <v>1256916</v>
          </cell>
          <cell r="BK125">
            <v>1596817</v>
          </cell>
          <cell r="BL125">
            <v>1915461</v>
          </cell>
          <cell r="BM125">
            <v>2267166</v>
          </cell>
          <cell r="BN125">
            <v>2613760</v>
          </cell>
          <cell r="BO125">
            <v>2937346</v>
          </cell>
          <cell r="BP125">
            <v>3287495</v>
          </cell>
          <cell r="BQ125">
            <v>3624959</v>
          </cell>
          <cell r="BR125">
            <v>3994860</v>
          </cell>
          <cell r="BS125">
            <v>350505</v>
          </cell>
          <cell r="BT125">
            <v>703063</v>
          </cell>
          <cell r="BU125">
            <v>1052147</v>
          </cell>
          <cell r="BV125">
            <v>1424141</v>
          </cell>
          <cell r="BW125">
            <v>1784826</v>
          </cell>
          <cell r="BX125">
            <v>2158372</v>
          </cell>
          <cell r="BY125">
            <v>2558749</v>
          </cell>
          <cell r="BZ125">
            <v>2926654</v>
          </cell>
          <cell r="CA125">
            <v>3311992</v>
          </cell>
          <cell r="CB125">
            <v>3703254</v>
          </cell>
          <cell r="CC125">
            <v>4073266</v>
          </cell>
          <cell r="CD125">
            <v>4512996</v>
          </cell>
          <cell r="CE125">
            <v>371618</v>
          </cell>
          <cell r="CF125">
            <v>736757</v>
          </cell>
          <cell r="CG125">
            <v>1129660</v>
          </cell>
          <cell r="CH125">
            <v>1507864</v>
          </cell>
          <cell r="CI125">
            <v>1878788</v>
          </cell>
          <cell r="CJ125">
            <v>2259006</v>
          </cell>
          <cell r="CK125">
            <v>2659188</v>
          </cell>
          <cell r="CL125">
            <v>3026011</v>
          </cell>
          <cell r="CM125">
            <v>3407988</v>
          </cell>
          <cell r="CN125">
            <v>3801220</v>
          </cell>
          <cell r="CO125">
            <v>4169508</v>
          </cell>
          <cell r="CP125">
            <v>4581266</v>
          </cell>
          <cell r="CQ125">
            <v>312588</v>
          </cell>
          <cell r="CR125">
            <v>679901</v>
          </cell>
          <cell r="CS125">
            <v>1080011</v>
          </cell>
          <cell r="CT125">
            <v>1439819</v>
          </cell>
          <cell r="CU125">
            <v>1803088</v>
          </cell>
          <cell r="CV125">
            <v>2174872</v>
          </cell>
          <cell r="CW125">
            <v>2561172</v>
          </cell>
          <cell r="CX125">
            <v>2948205</v>
          </cell>
          <cell r="CY125">
            <v>3339948</v>
          </cell>
          <cell r="CZ125">
            <v>3722615</v>
          </cell>
          <cell r="DA125">
            <v>4108237</v>
          </cell>
          <cell r="DB125">
            <v>4543777</v>
          </cell>
          <cell r="DC125">
            <v>353383</v>
          </cell>
          <cell r="DD125">
            <v>714253</v>
          </cell>
          <cell r="DE125">
            <v>1109003</v>
          </cell>
          <cell r="DF125">
            <v>1493343</v>
          </cell>
          <cell r="DG125">
            <v>1878690</v>
          </cell>
          <cell r="DH125">
            <v>2261825</v>
          </cell>
          <cell r="DI125">
            <v>2676353</v>
          </cell>
          <cell r="DJ125">
            <v>3075561</v>
          </cell>
          <cell r="DK125">
            <v>3480282</v>
          </cell>
          <cell r="DL125">
            <v>3864325</v>
          </cell>
          <cell r="DM125">
            <v>4294910</v>
          </cell>
          <cell r="DN125">
            <v>4713897</v>
          </cell>
          <cell r="DO125">
            <v>364117</v>
          </cell>
          <cell r="DP125">
            <v>750053</v>
          </cell>
          <cell r="DQ125">
            <v>1156213</v>
          </cell>
          <cell r="DR125">
            <v>1561816</v>
          </cell>
          <cell r="DS125">
            <v>2006579</v>
          </cell>
          <cell r="DT125">
            <v>2404587</v>
          </cell>
          <cell r="DU125">
            <v>2858122</v>
          </cell>
          <cell r="DV125">
            <v>3273791</v>
          </cell>
          <cell r="DW125">
            <v>3678146</v>
          </cell>
          <cell r="DX125">
            <v>4107053</v>
          </cell>
          <cell r="DY125">
            <v>4498316</v>
          </cell>
          <cell r="DZ125">
            <v>4911947</v>
          </cell>
          <cell r="EA125">
            <v>396876</v>
          </cell>
          <cell r="EB125">
            <v>790738</v>
          </cell>
          <cell r="EC125">
            <v>1194494</v>
          </cell>
          <cell r="ED125">
            <v>1605194</v>
          </cell>
          <cell r="EE125">
            <v>2007866</v>
          </cell>
          <cell r="EF125">
            <v>2403965</v>
          </cell>
          <cell r="EG125">
            <v>2851259</v>
          </cell>
          <cell r="EH125">
            <v>3259198</v>
          </cell>
          <cell r="EI125">
            <v>3676861</v>
          </cell>
          <cell r="EJ125">
            <v>4138432</v>
          </cell>
          <cell r="EK125">
            <v>4560537</v>
          </cell>
          <cell r="EL125">
            <v>5015136</v>
          </cell>
          <cell r="EM125">
            <v>384546</v>
          </cell>
          <cell r="EN125">
            <v>797151</v>
          </cell>
          <cell r="EO125">
            <v>1204832</v>
          </cell>
          <cell r="EP125">
            <v>1589081</v>
          </cell>
          <cell r="EQ125">
            <v>1960681</v>
          </cell>
          <cell r="ER125">
            <v>2354216</v>
          </cell>
          <cell r="ES125">
            <v>2807864</v>
          </cell>
          <cell r="ET125">
            <v>3198469</v>
          </cell>
          <cell r="EU125">
            <v>3597636</v>
          </cell>
          <cell r="EV125">
            <v>4013490</v>
          </cell>
          <cell r="EW125">
            <v>4415323</v>
          </cell>
          <cell r="EX125">
            <v>4867209</v>
          </cell>
          <cell r="EY125">
            <v>417190</v>
          </cell>
          <cell r="EZ125">
            <v>801120</v>
          </cell>
          <cell r="FA125">
            <v>1228564</v>
          </cell>
          <cell r="FB125">
            <v>1663695</v>
          </cell>
          <cell r="FC125">
            <v>2110385</v>
          </cell>
          <cell r="FD125">
            <v>2539444</v>
          </cell>
          <cell r="FE125">
            <v>2981375</v>
          </cell>
          <cell r="FF125">
            <v>3407879</v>
          </cell>
          <cell r="FG125">
            <v>3839746</v>
          </cell>
          <cell r="FH125">
            <v>4274314</v>
          </cell>
          <cell r="FI125">
            <v>4709912</v>
          </cell>
          <cell r="FJ125">
            <v>5160239</v>
          </cell>
        </row>
      </sheetData>
      <sheetData sheetId="2">
        <row r="35">
          <cell r="GJ35">
            <v>43190</v>
          </cell>
        </row>
      </sheetData>
      <sheetData sheetId="3" refreshError="1"/>
      <sheetData sheetId="4" refreshError="1"/>
      <sheetData sheetId="5">
        <row r="1">
          <cell r="A1" t="str">
            <v>za mjesec</v>
          </cell>
          <cell r="B1">
            <v>37376</v>
          </cell>
          <cell r="C1">
            <v>37407</v>
          </cell>
          <cell r="D1">
            <v>37437</v>
          </cell>
          <cell r="E1">
            <v>37468</v>
          </cell>
          <cell r="F1">
            <v>37499</v>
          </cell>
          <cell r="G1">
            <v>37529</v>
          </cell>
          <cell r="H1">
            <v>37560</v>
          </cell>
          <cell r="I1">
            <v>37590</v>
          </cell>
          <cell r="J1">
            <v>37621</v>
          </cell>
          <cell r="K1">
            <v>37652</v>
          </cell>
          <cell r="L1">
            <v>37680</v>
          </cell>
          <cell r="M1">
            <v>37711</v>
          </cell>
          <cell r="N1">
            <v>37741</v>
          </cell>
          <cell r="O1">
            <v>37772</v>
          </cell>
          <cell r="P1">
            <v>37802</v>
          </cell>
          <cell r="Q1">
            <v>37833</v>
          </cell>
          <cell r="R1">
            <v>37864</v>
          </cell>
          <cell r="S1">
            <v>37894</v>
          </cell>
          <cell r="T1">
            <v>37925</v>
          </cell>
          <cell r="U1">
            <v>37955</v>
          </cell>
          <cell r="V1">
            <v>37986</v>
          </cell>
          <cell r="W1">
            <v>38017</v>
          </cell>
          <cell r="X1">
            <v>38046</v>
          </cell>
          <cell r="Y1">
            <v>38077</v>
          </cell>
          <cell r="Z1">
            <v>38107</v>
          </cell>
          <cell r="AA1">
            <v>38138</v>
          </cell>
          <cell r="AB1">
            <v>38168</v>
          </cell>
          <cell r="AC1">
            <v>38199</v>
          </cell>
          <cell r="AD1">
            <v>38230</v>
          </cell>
          <cell r="AE1">
            <v>38260</v>
          </cell>
          <cell r="AF1">
            <v>38291</v>
          </cell>
          <cell r="AG1">
            <v>38321</v>
          </cell>
          <cell r="AH1">
            <v>38352</v>
          </cell>
          <cell r="AI1">
            <v>38383</v>
          </cell>
          <cell r="AJ1">
            <v>38411</v>
          </cell>
          <cell r="AK1">
            <v>38442</v>
          </cell>
          <cell r="AL1">
            <v>38472</v>
          </cell>
          <cell r="AM1">
            <v>38503</v>
          </cell>
          <cell r="AN1">
            <v>38533</v>
          </cell>
          <cell r="AO1">
            <v>38564</v>
          </cell>
          <cell r="AP1">
            <v>38595</v>
          </cell>
          <cell r="AQ1">
            <v>38625</v>
          </cell>
          <cell r="AR1">
            <v>38656</v>
          </cell>
          <cell r="AS1">
            <v>38686</v>
          </cell>
          <cell r="AT1">
            <v>38717</v>
          </cell>
          <cell r="AU1">
            <v>38748</v>
          </cell>
          <cell r="AV1">
            <v>38776</v>
          </cell>
          <cell r="AW1">
            <v>38807</v>
          </cell>
          <cell r="AX1">
            <v>38837</v>
          </cell>
          <cell r="AY1">
            <v>38868</v>
          </cell>
          <cell r="AZ1">
            <v>38898</v>
          </cell>
          <cell r="BA1">
            <v>38929</v>
          </cell>
          <cell r="BB1">
            <v>38960</v>
          </cell>
          <cell r="BC1">
            <v>38990</v>
          </cell>
          <cell r="BD1">
            <v>39021</v>
          </cell>
          <cell r="BE1">
            <v>39051</v>
          </cell>
          <cell r="BF1">
            <v>39082</v>
          </cell>
          <cell r="BG1">
            <v>39113</v>
          </cell>
          <cell r="BH1">
            <v>39141</v>
          </cell>
          <cell r="BI1">
            <v>39172</v>
          </cell>
          <cell r="BJ1">
            <v>39202</v>
          </cell>
          <cell r="BK1">
            <v>39233</v>
          </cell>
          <cell r="BL1">
            <v>39263</v>
          </cell>
          <cell r="BM1">
            <v>39294</v>
          </cell>
          <cell r="BN1">
            <v>39325</v>
          </cell>
          <cell r="BO1">
            <v>39355</v>
          </cell>
          <cell r="BP1">
            <v>39386</v>
          </cell>
          <cell r="BQ1">
            <v>39416</v>
          </cell>
          <cell r="BR1">
            <v>39447</v>
          </cell>
          <cell r="BS1">
            <v>39478</v>
          </cell>
          <cell r="BT1">
            <v>39507</v>
          </cell>
          <cell r="BU1">
            <v>39538</v>
          </cell>
          <cell r="BV1">
            <v>39568</v>
          </cell>
          <cell r="BW1">
            <v>39599</v>
          </cell>
          <cell r="BX1">
            <v>39629</v>
          </cell>
          <cell r="BY1">
            <v>39660</v>
          </cell>
          <cell r="BZ1">
            <v>39691</v>
          </cell>
          <cell r="CA1">
            <v>39721</v>
          </cell>
          <cell r="CB1">
            <v>39752</v>
          </cell>
          <cell r="CC1">
            <v>39782</v>
          </cell>
          <cell r="CD1">
            <v>39813</v>
          </cell>
          <cell r="CE1">
            <v>39844</v>
          </cell>
          <cell r="CF1">
            <v>39872</v>
          </cell>
          <cell r="CG1">
            <v>39903</v>
          </cell>
          <cell r="CH1">
            <v>39933</v>
          </cell>
          <cell r="CI1">
            <v>39964</v>
          </cell>
          <cell r="CJ1">
            <v>39994</v>
          </cell>
          <cell r="CK1">
            <v>40025</v>
          </cell>
          <cell r="CL1">
            <v>40056</v>
          </cell>
          <cell r="CM1">
            <v>40086</v>
          </cell>
          <cell r="CN1">
            <v>40117</v>
          </cell>
          <cell r="CO1">
            <v>40147</v>
          </cell>
          <cell r="CP1">
            <v>40178</v>
          </cell>
          <cell r="CQ1">
            <v>40209</v>
          </cell>
          <cell r="CR1">
            <v>40237</v>
          </cell>
          <cell r="CS1">
            <v>40268</v>
          </cell>
          <cell r="CT1">
            <v>40298</v>
          </cell>
          <cell r="CU1">
            <v>40329</v>
          </cell>
          <cell r="CV1">
            <v>40359</v>
          </cell>
          <cell r="CW1">
            <v>40390</v>
          </cell>
          <cell r="CX1">
            <v>40421</v>
          </cell>
          <cell r="CY1">
            <v>40451</v>
          </cell>
          <cell r="CZ1">
            <v>40482</v>
          </cell>
          <cell r="DA1">
            <v>40512</v>
          </cell>
          <cell r="DB1">
            <v>40543</v>
          </cell>
          <cell r="DC1">
            <v>40574</v>
          </cell>
          <cell r="DD1">
            <v>40602</v>
          </cell>
          <cell r="DE1">
            <v>40633</v>
          </cell>
          <cell r="DF1">
            <v>40663</v>
          </cell>
          <cell r="DG1">
            <v>40694</v>
          </cell>
          <cell r="DH1">
            <v>40724</v>
          </cell>
          <cell r="DI1">
            <v>40755</v>
          </cell>
          <cell r="DJ1">
            <v>40786</v>
          </cell>
          <cell r="DK1">
            <v>40816</v>
          </cell>
          <cell r="DL1">
            <v>40847</v>
          </cell>
          <cell r="DM1">
            <v>40877</v>
          </cell>
          <cell r="DN1">
            <v>40908</v>
          </cell>
          <cell r="DO1">
            <v>40939</v>
          </cell>
          <cell r="DP1">
            <v>40968</v>
          </cell>
          <cell r="DQ1">
            <v>40999</v>
          </cell>
          <cell r="DR1">
            <v>41029</v>
          </cell>
          <cell r="DS1">
            <v>41060</v>
          </cell>
          <cell r="DT1">
            <v>41090</v>
          </cell>
          <cell r="DU1">
            <v>41121</v>
          </cell>
          <cell r="DV1">
            <v>41152</v>
          </cell>
          <cell r="DW1">
            <v>41182</v>
          </cell>
          <cell r="DX1">
            <v>41213</v>
          </cell>
          <cell r="DY1">
            <v>41243</v>
          </cell>
          <cell r="DZ1">
            <v>41274</v>
          </cell>
          <cell r="EA1">
            <v>41305</v>
          </cell>
          <cell r="EB1">
            <v>41333</v>
          </cell>
          <cell r="EC1">
            <v>41364</v>
          </cell>
          <cell r="ED1">
            <v>41394</v>
          </cell>
          <cell r="EE1">
            <v>41425</v>
          </cell>
          <cell r="EF1">
            <v>41455</v>
          </cell>
          <cell r="EG1">
            <v>41486</v>
          </cell>
          <cell r="EH1">
            <v>41517</v>
          </cell>
          <cell r="EI1">
            <v>41547</v>
          </cell>
          <cell r="EJ1">
            <v>41578</v>
          </cell>
          <cell r="EK1">
            <v>41608</v>
          </cell>
          <cell r="EL1">
            <v>41639</v>
          </cell>
          <cell r="EM1">
            <v>41670</v>
          </cell>
          <cell r="EN1">
            <v>41698</v>
          </cell>
          <cell r="EO1">
            <v>41729</v>
          </cell>
          <cell r="EP1">
            <v>41759</v>
          </cell>
          <cell r="EQ1">
            <v>41790</v>
          </cell>
          <cell r="ER1">
            <v>41820</v>
          </cell>
          <cell r="ES1">
            <v>41851</v>
          </cell>
          <cell r="ET1">
            <v>41882</v>
          </cell>
          <cell r="EU1">
            <v>41912</v>
          </cell>
          <cell r="EV1">
            <v>41943</v>
          </cell>
          <cell r="EW1">
            <v>41973</v>
          </cell>
          <cell r="EX1">
            <v>42004</v>
          </cell>
          <cell r="EY1">
            <v>42035</v>
          </cell>
          <cell r="EZ1">
            <v>42063</v>
          </cell>
          <cell r="FA1">
            <v>42094</v>
          </cell>
          <cell r="FB1">
            <v>42124</v>
          </cell>
          <cell r="FC1">
            <v>42155</v>
          </cell>
          <cell r="FD1">
            <v>42185</v>
          </cell>
          <cell r="FE1">
            <v>42216</v>
          </cell>
          <cell r="FF1">
            <v>42247</v>
          </cell>
          <cell r="FG1">
            <v>42277</v>
          </cell>
          <cell r="FH1">
            <v>42308</v>
          </cell>
          <cell r="FI1">
            <v>42338</v>
          </cell>
          <cell r="FJ1">
            <v>42369</v>
          </cell>
          <cell r="FK1">
            <v>42400</v>
          </cell>
          <cell r="FL1">
            <v>42429</v>
          </cell>
          <cell r="FM1">
            <v>42460</v>
          </cell>
          <cell r="FN1">
            <v>42490</v>
          </cell>
          <cell r="FO1">
            <v>42521</v>
          </cell>
          <cell r="FP1">
            <v>42551</v>
          </cell>
          <cell r="FQ1">
            <v>42582</v>
          </cell>
          <cell r="FR1">
            <v>42613</v>
          </cell>
          <cell r="FS1">
            <v>42643</v>
          </cell>
          <cell r="FT1">
            <v>42674</v>
          </cell>
          <cell r="FU1">
            <v>42704</v>
          </cell>
          <cell r="FV1">
            <v>42735</v>
          </cell>
          <cell r="FW1">
            <v>42766</v>
          </cell>
          <cell r="FX1">
            <v>42794</v>
          </cell>
          <cell r="FY1">
            <v>42825</v>
          </cell>
          <cell r="FZ1">
            <v>42855</v>
          </cell>
          <cell r="GA1">
            <v>42886</v>
          </cell>
          <cell r="GB1">
            <v>42916</v>
          </cell>
          <cell r="GC1">
            <v>42947</v>
          </cell>
          <cell r="GD1">
            <v>42978</v>
          </cell>
          <cell r="GE1">
            <v>43008</v>
          </cell>
          <cell r="GF1">
            <v>43039</v>
          </cell>
          <cell r="GG1">
            <v>43069</v>
          </cell>
          <cell r="GH1">
            <v>43100</v>
          </cell>
          <cell r="GI1">
            <v>43131</v>
          </cell>
          <cell r="GJ1">
            <v>43159</v>
          </cell>
          <cell r="GK1">
            <v>43190</v>
          </cell>
          <cell r="GL1">
            <v>43220</v>
          </cell>
          <cell r="GM1">
            <v>43251</v>
          </cell>
          <cell r="GN1">
            <v>43281</v>
          </cell>
          <cell r="GO1">
            <v>43312</v>
          </cell>
          <cell r="GP1">
            <v>43343</v>
          </cell>
          <cell r="GQ1">
            <v>43373</v>
          </cell>
          <cell r="GR1">
            <v>43404</v>
          </cell>
          <cell r="GS1">
            <v>43434</v>
          </cell>
          <cell r="GT1">
            <v>43465</v>
          </cell>
          <cell r="GU1">
            <v>43496</v>
          </cell>
          <cell r="GV1">
            <v>43524</v>
          </cell>
          <cell r="GW1">
            <v>43555</v>
          </cell>
          <cell r="GX1">
            <v>43585</v>
          </cell>
          <cell r="GY1">
            <v>43616</v>
          </cell>
          <cell r="GZ1">
            <v>43646</v>
          </cell>
          <cell r="HA1">
            <v>43677</v>
          </cell>
          <cell r="HB1">
            <v>43708</v>
          </cell>
          <cell r="HC1">
            <v>43738</v>
          </cell>
          <cell r="HD1">
            <v>43769</v>
          </cell>
          <cell r="HE1">
            <v>43799</v>
          </cell>
          <cell r="HF1">
            <v>43830</v>
          </cell>
          <cell r="HG1">
            <v>43861</v>
          </cell>
          <cell r="HH1">
            <v>43890</v>
          </cell>
          <cell r="HI1">
            <v>43921</v>
          </cell>
          <cell r="HJ1">
            <v>43951</v>
          </cell>
          <cell r="HK1">
            <v>43982</v>
          </cell>
          <cell r="HL1">
            <v>44012</v>
          </cell>
          <cell r="HM1">
            <v>44043</v>
          </cell>
          <cell r="HN1">
            <v>44074</v>
          </cell>
          <cell r="HO1">
            <v>44104</v>
          </cell>
          <cell r="HP1">
            <v>44135</v>
          </cell>
          <cell r="HQ1">
            <v>44165</v>
          </cell>
          <cell r="HR1">
            <v>44196</v>
          </cell>
          <cell r="HS1">
            <v>44227</v>
          </cell>
          <cell r="HT1">
            <v>44255</v>
          </cell>
          <cell r="HU1">
            <v>44286</v>
          </cell>
          <cell r="HV1">
            <v>44316</v>
          </cell>
          <cell r="HW1">
            <v>44347</v>
          </cell>
          <cell r="HX1">
            <v>44377</v>
          </cell>
          <cell r="HY1">
            <v>44408</v>
          </cell>
          <cell r="HZ1">
            <v>44439</v>
          </cell>
          <cell r="IA1">
            <v>44469</v>
          </cell>
          <cell r="IB1">
            <v>44500</v>
          </cell>
          <cell r="IC1">
            <v>44530</v>
          </cell>
          <cell r="ID1">
            <v>44561</v>
          </cell>
          <cell r="IE1">
            <v>44592</v>
          </cell>
          <cell r="IF1">
            <v>44620</v>
          </cell>
          <cell r="IG1">
            <v>44651</v>
          </cell>
          <cell r="IH1">
            <v>44681</v>
          </cell>
          <cell r="II1">
            <v>44712</v>
          </cell>
          <cell r="IJ1">
            <v>44742</v>
          </cell>
          <cell r="IK1">
            <v>44773</v>
          </cell>
          <cell r="IL1">
            <v>44804</v>
          </cell>
          <cell r="IM1">
            <v>44834</v>
          </cell>
          <cell r="IN1">
            <v>44865</v>
          </cell>
          <cell r="IO1">
            <v>44895</v>
          </cell>
          <cell r="IP1">
            <v>44926</v>
          </cell>
          <cell r="IQ1">
            <v>44957</v>
          </cell>
          <cell r="IR1">
            <v>44985</v>
          </cell>
          <cell r="IS1">
            <v>45016</v>
          </cell>
          <cell r="IT1">
            <v>45046</v>
          </cell>
          <cell r="IU1">
            <v>45077</v>
          </cell>
          <cell r="IV1">
            <v>45107</v>
          </cell>
          <cell r="IW1">
            <v>45138</v>
          </cell>
          <cell r="IX1">
            <v>45169</v>
          </cell>
          <cell r="IY1">
            <v>45199</v>
          </cell>
          <cell r="IZ1">
            <v>45230</v>
          </cell>
          <cell r="JA1">
            <v>45260</v>
          </cell>
          <cell r="JB1">
            <v>45291</v>
          </cell>
          <cell r="JC1">
            <v>45322</v>
          </cell>
          <cell r="JD1">
            <v>45351</v>
          </cell>
          <cell r="JE1">
            <v>45382</v>
          </cell>
          <cell r="JF1">
            <v>45412</v>
          </cell>
          <cell r="JG1">
            <v>45443</v>
          </cell>
          <cell r="JH1">
            <v>45473</v>
          </cell>
          <cell r="JI1">
            <v>45504</v>
          </cell>
          <cell r="JJ1">
            <v>45535</v>
          </cell>
          <cell r="JK1">
            <v>45565</v>
          </cell>
          <cell r="JL1">
            <v>45596</v>
          </cell>
          <cell r="JM1">
            <v>45626</v>
          </cell>
          <cell r="JN1">
            <v>45657</v>
          </cell>
          <cell r="JO1">
            <v>45688</v>
          </cell>
          <cell r="JP1">
            <v>45716</v>
          </cell>
          <cell r="JQ1">
            <v>45747</v>
          </cell>
          <cell r="JR1">
            <v>45777</v>
          </cell>
          <cell r="JS1">
            <v>45808</v>
          </cell>
          <cell r="JT1">
            <v>45838</v>
          </cell>
          <cell r="JU1">
            <v>45869</v>
          </cell>
          <cell r="JV1">
            <v>45900</v>
          </cell>
          <cell r="JW1">
            <v>45930</v>
          </cell>
          <cell r="JX1">
            <v>45961</v>
          </cell>
          <cell r="JY1">
            <v>45991</v>
          </cell>
          <cell r="JZ1">
            <v>46022</v>
          </cell>
          <cell r="KA1">
            <v>46053</v>
          </cell>
          <cell r="KB1">
            <v>46081</v>
          </cell>
          <cell r="KC1">
            <v>46112</v>
          </cell>
          <cell r="KD1">
            <v>46142</v>
          </cell>
          <cell r="KE1">
            <v>46173</v>
          </cell>
          <cell r="KF1">
            <v>46203</v>
          </cell>
          <cell r="KG1">
            <v>46234</v>
          </cell>
          <cell r="KH1">
            <v>46265</v>
          </cell>
          <cell r="KI1">
            <v>46295</v>
          </cell>
          <cell r="KJ1">
            <v>46326</v>
          </cell>
          <cell r="KK1">
            <v>46356</v>
          </cell>
          <cell r="KL1">
            <v>46387</v>
          </cell>
          <cell r="KM1">
            <v>46418</v>
          </cell>
          <cell r="KN1">
            <v>46446</v>
          </cell>
          <cell r="KO1">
            <v>46477</v>
          </cell>
          <cell r="KP1">
            <v>46507</v>
          </cell>
          <cell r="KQ1">
            <v>46538</v>
          </cell>
          <cell r="KR1">
            <v>46568</v>
          </cell>
          <cell r="KS1">
            <v>46599</v>
          </cell>
          <cell r="KT1">
            <v>46630</v>
          </cell>
          <cell r="KU1">
            <v>46660</v>
          </cell>
          <cell r="KV1">
            <v>46691</v>
          </cell>
          <cell r="KW1">
            <v>46721</v>
          </cell>
          <cell r="KX1">
            <v>46752</v>
          </cell>
          <cell r="KY1">
            <v>46783</v>
          </cell>
          <cell r="KZ1">
            <v>46812</v>
          </cell>
          <cell r="LA1">
            <v>46843</v>
          </cell>
          <cell r="LB1">
            <v>46873</v>
          </cell>
          <cell r="LC1">
            <v>46904</v>
          </cell>
          <cell r="LD1">
            <v>46934</v>
          </cell>
          <cell r="LE1">
            <v>46965</v>
          </cell>
          <cell r="LF1">
            <v>46996</v>
          </cell>
          <cell r="LG1">
            <v>47026</v>
          </cell>
          <cell r="LH1">
            <v>47057</v>
          </cell>
          <cell r="LI1">
            <v>47087</v>
          </cell>
          <cell r="LJ1">
            <v>47118</v>
          </cell>
          <cell r="LK1">
            <v>47149</v>
          </cell>
          <cell r="LL1">
            <v>47177</v>
          </cell>
          <cell r="LM1">
            <v>47208</v>
          </cell>
          <cell r="LN1">
            <v>47238</v>
          </cell>
          <cell r="LO1">
            <v>47269</v>
          </cell>
          <cell r="LP1">
            <v>47299</v>
          </cell>
          <cell r="LQ1">
            <v>47330</v>
          </cell>
          <cell r="LR1">
            <v>47361</v>
          </cell>
          <cell r="LS1">
            <v>47391</v>
          </cell>
          <cell r="LT1">
            <v>47422</v>
          </cell>
          <cell r="LU1">
            <v>47452</v>
          </cell>
          <cell r="LV1">
            <v>47483</v>
          </cell>
          <cell r="LW1">
            <v>47514</v>
          </cell>
          <cell r="LX1">
            <v>47542</v>
          </cell>
          <cell r="LY1">
            <v>47573</v>
          </cell>
          <cell r="LZ1">
            <v>47603</v>
          </cell>
          <cell r="MA1">
            <v>47634</v>
          </cell>
          <cell r="MB1">
            <v>47664</v>
          </cell>
          <cell r="MC1">
            <v>47695</v>
          </cell>
          <cell r="MD1">
            <v>47726</v>
          </cell>
          <cell r="ME1">
            <v>47756</v>
          </cell>
          <cell r="MF1">
            <v>47787</v>
          </cell>
          <cell r="MG1">
            <v>47817</v>
          </cell>
          <cell r="MH1">
            <v>47848</v>
          </cell>
        </row>
        <row r="2">
          <cell r="A2" t="str">
            <v>AZ OMF A</v>
          </cell>
          <cell r="ET2">
            <v>0</v>
          </cell>
          <cell r="EU2">
            <v>0</v>
          </cell>
          <cell r="EV2">
            <v>0</v>
          </cell>
          <cell r="EW2">
            <v>0</v>
          </cell>
          <cell r="EX2">
            <v>0</v>
          </cell>
          <cell r="EY2">
            <v>96.73</v>
          </cell>
          <cell r="EZ2">
            <v>5971.9</v>
          </cell>
          <cell r="FA2">
            <v>6672.73</v>
          </cell>
          <cell r="FB2">
            <v>6452.48</v>
          </cell>
          <cell r="FC2">
            <v>7344.01</v>
          </cell>
          <cell r="FD2">
            <v>6433.15</v>
          </cell>
          <cell r="FE2">
            <v>6306.39</v>
          </cell>
          <cell r="FF2">
            <v>6169.7</v>
          </cell>
          <cell r="FG2">
            <v>6211.77</v>
          </cell>
          <cell r="FH2">
            <v>6331.88</v>
          </cell>
          <cell r="FI2">
            <v>6253.93</v>
          </cell>
          <cell r="FJ2">
            <v>6699.42</v>
          </cell>
          <cell r="FK2">
            <v>6180.99</v>
          </cell>
          <cell r="FL2">
            <v>6978.7</v>
          </cell>
          <cell r="FM2">
            <v>7006.53</v>
          </cell>
          <cell r="FN2">
            <v>6761.27</v>
          </cell>
          <cell r="FO2">
            <v>7555.96</v>
          </cell>
          <cell r="FP2">
            <v>6615.98</v>
          </cell>
          <cell r="FQ2">
            <v>6692.92</v>
          </cell>
          <cell r="FR2">
            <v>6544.59</v>
          </cell>
          <cell r="FS2">
            <v>6503.65</v>
          </cell>
          <cell r="FT2">
            <v>6647.1</v>
          </cell>
          <cell r="FU2">
            <v>6493.75</v>
          </cell>
          <cell r="FV2">
            <v>6891.6</v>
          </cell>
          <cell r="FW2">
            <v>7071.07</v>
          </cell>
          <cell r="FX2">
            <v>6761.78</v>
          </cell>
          <cell r="FY2">
            <v>7647.48</v>
          </cell>
          <cell r="FZ2">
            <v>8337.66</v>
          </cell>
          <cell r="GA2">
            <v>7905.26</v>
          </cell>
          <cell r="GB2">
            <v>7032.4</v>
          </cell>
          <cell r="GC2">
            <v>7266.67</v>
          </cell>
          <cell r="GD2">
            <v>7017.2</v>
          </cell>
          <cell r="GE2">
            <v>7069.13</v>
          </cell>
          <cell r="GF2">
            <v>7344.76</v>
          </cell>
          <cell r="GG2">
            <v>6929.68</v>
          </cell>
          <cell r="GH2">
            <v>7509.05</v>
          </cell>
          <cell r="GI2">
            <v>7122.17</v>
          </cell>
          <cell r="GJ2">
            <v>7231.72</v>
          </cell>
          <cell r="GK2">
            <v>7721.65</v>
          </cell>
          <cell r="GL2">
            <v>8713.18</v>
          </cell>
          <cell r="GM2">
            <v>8420.1</v>
          </cell>
          <cell r="GN2">
            <v>7659.54</v>
          </cell>
          <cell r="GO2">
            <v>7443.96</v>
          </cell>
          <cell r="GP2">
            <v>7256.19</v>
          </cell>
          <cell r="GQ2">
            <v>7244.3</v>
          </cell>
          <cell r="GR2">
            <v>7539.02</v>
          </cell>
          <cell r="GS2">
            <v>7446.86</v>
          </cell>
          <cell r="GT2">
            <v>8566.16</v>
          </cell>
          <cell r="GU2">
            <v>7322.64</v>
          </cell>
          <cell r="GV2">
            <v>7309.18</v>
          </cell>
          <cell r="GW2">
            <v>7771.9</v>
          </cell>
          <cell r="GX2">
            <v>8751</v>
          </cell>
          <cell r="GY2">
            <v>8428.6299999999992</v>
          </cell>
          <cell r="GZ2">
            <v>7817.67</v>
          </cell>
          <cell r="HA2">
            <v>8288.0499999999993</v>
          </cell>
          <cell r="HB2">
            <v>8005.13</v>
          </cell>
          <cell r="HC2">
            <v>8049.97</v>
          </cell>
          <cell r="HD2">
            <v>9598.5</v>
          </cell>
          <cell r="HE2">
            <v>11051.61</v>
          </cell>
          <cell r="HF2">
            <v>13181.87</v>
          </cell>
          <cell r="HG2">
            <v>13305.69</v>
          </cell>
          <cell r="HH2">
            <v>13955.54</v>
          </cell>
          <cell r="HI2">
            <v>15307</v>
          </cell>
          <cell r="HJ2">
            <v>12720.5</v>
          </cell>
          <cell r="HK2">
            <v>13226.74</v>
          </cell>
          <cell r="HL2">
            <v>13516.12</v>
          </cell>
        </row>
        <row r="3">
          <cell r="A3" t="str">
            <v>AZ OMF B</v>
          </cell>
          <cell r="B3">
            <v>933160.98</v>
          </cell>
          <cell r="C3">
            <v>676329.38</v>
          </cell>
          <cell r="D3">
            <v>456470.07</v>
          </cell>
          <cell r="E3">
            <v>473825.47</v>
          </cell>
          <cell r="F3">
            <v>468600.62</v>
          </cell>
          <cell r="G3">
            <v>675106.31</v>
          </cell>
          <cell r="H3">
            <v>744018.87</v>
          </cell>
          <cell r="I3">
            <v>538850.27</v>
          </cell>
          <cell r="J3">
            <v>5733239.3800000008</v>
          </cell>
          <cell r="K3">
            <v>534128.9</v>
          </cell>
          <cell r="L3">
            <v>545932.06999999995</v>
          </cell>
          <cell r="M3">
            <v>589432.75</v>
          </cell>
          <cell r="N3">
            <v>572887.41</v>
          </cell>
          <cell r="O3">
            <v>627965.13</v>
          </cell>
          <cell r="P3">
            <v>571185.79</v>
          </cell>
          <cell r="Q3">
            <v>659090.78</v>
          </cell>
          <cell r="R3">
            <v>645777.93999999994</v>
          </cell>
          <cell r="S3">
            <v>623972.05000000005</v>
          </cell>
          <cell r="T3">
            <v>616852.41</v>
          </cell>
          <cell r="U3">
            <v>644837.37</v>
          </cell>
          <cell r="V3">
            <v>687171.49</v>
          </cell>
          <cell r="W3">
            <v>576061.56000000006</v>
          </cell>
          <cell r="X3">
            <v>583860.93999999994</v>
          </cell>
          <cell r="Y3">
            <v>595360.19999999995</v>
          </cell>
          <cell r="Z3">
            <v>600137.42000000004</v>
          </cell>
          <cell r="AA3">
            <v>644189.44999999995</v>
          </cell>
          <cell r="AB3">
            <v>651911.28</v>
          </cell>
          <cell r="AC3">
            <v>683335.73</v>
          </cell>
          <cell r="AD3">
            <v>637638.73</v>
          </cell>
          <cell r="AE3">
            <v>667499.88</v>
          </cell>
          <cell r="AF3">
            <v>645442.28</v>
          </cell>
          <cell r="AG3">
            <v>657412.15</v>
          </cell>
          <cell r="AH3">
            <v>716644.69</v>
          </cell>
          <cell r="AI3">
            <v>612640.24</v>
          </cell>
          <cell r="AJ3">
            <v>524396.81999999995</v>
          </cell>
          <cell r="AK3">
            <v>686582.43</v>
          </cell>
          <cell r="AL3">
            <v>697341.36</v>
          </cell>
          <cell r="AM3">
            <v>658828.31000000006</v>
          </cell>
          <cell r="AN3">
            <v>696853.07</v>
          </cell>
          <cell r="AO3">
            <v>669033.98</v>
          </cell>
          <cell r="AP3">
            <v>679593</v>
          </cell>
          <cell r="AQ3">
            <v>668398</v>
          </cell>
          <cell r="AR3">
            <v>690283</v>
          </cell>
          <cell r="AS3">
            <v>692283</v>
          </cell>
          <cell r="AT3">
            <v>775188.22</v>
          </cell>
          <cell r="AU3">
            <v>639886.66</v>
          </cell>
          <cell r="AV3">
            <v>652128.87</v>
          </cell>
          <cell r="AW3">
            <v>669519.4</v>
          </cell>
          <cell r="AX3">
            <v>657760.43999999994</v>
          </cell>
          <cell r="AY3">
            <v>677093.08</v>
          </cell>
          <cell r="AZ3">
            <v>684521.72</v>
          </cell>
          <cell r="BA3">
            <v>702780.11</v>
          </cell>
          <cell r="BB3">
            <v>684527.74</v>
          </cell>
          <cell r="BC3">
            <v>711950.46</v>
          </cell>
          <cell r="BD3">
            <v>689737.05</v>
          </cell>
          <cell r="BE3">
            <v>690380.1</v>
          </cell>
          <cell r="BF3">
            <v>755542.93</v>
          </cell>
          <cell r="BG3">
            <v>664610.15</v>
          </cell>
          <cell r="BH3">
            <v>663001.66</v>
          </cell>
          <cell r="BI3">
            <v>669443.82999999996</v>
          </cell>
          <cell r="BJ3">
            <v>720380.88</v>
          </cell>
          <cell r="BK3">
            <v>717517.54</v>
          </cell>
          <cell r="BL3">
            <v>675196.11</v>
          </cell>
          <cell r="BM3">
            <v>737811.13</v>
          </cell>
          <cell r="BN3">
            <v>716882.35</v>
          </cell>
          <cell r="BO3">
            <v>672160.61</v>
          </cell>
          <cell r="BP3">
            <v>725210.94</v>
          </cell>
          <cell r="BQ3">
            <v>698122.12</v>
          </cell>
          <cell r="BR3">
            <v>761234.54</v>
          </cell>
          <cell r="BS3">
            <v>720206.72</v>
          </cell>
          <cell r="BT3">
            <v>719590.22</v>
          </cell>
          <cell r="BU3">
            <v>718295.84</v>
          </cell>
          <cell r="BV3">
            <v>765909.59</v>
          </cell>
          <cell r="BW3">
            <v>737470.43</v>
          </cell>
          <cell r="BX3">
            <v>761530.17</v>
          </cell>
          <cell r="BY3">
            <v>811737.67</v>
          </cell>
          <cell r="BZ3">
            <v>743052.09</v>
          </cell>
          <cell r="CA3">
            <v>778689.37</v>
          </cell>
          <cell r="CB3">
            <v>792243.34</v>
          </cell>
          <cell r="CC3">
            <v>752500.24</v>
          </cell>
          <cell r="CD3">
            <v>891557.3</v>
          </cell>
          <cell r="CE3">
            <v>761216.64</v>
          </cell>
          <cell r="CF3">
            <v>748772.05</v>
          </cell>
          <cell r="CG3">
            <v>803857.89</v>
          </cell>
          <cell r="CH3">
            <v>770055.22</v>
          </cell>
          <cell r="CI3">
            <v>767862.1</v>
          </cell>
          <cell r="CJ3">
            <v>778233.16</v>
          </cell>
          <cell r="CK3">
            <v>814094.88</v>
          </cell>
          <cell r="CL3">
            <v>742128.16</v>
          </cell>
          <cell r="CM3">
            <v>775391.09</v>
          </cell>
          <cell r="CN3">
            <v>796041.02</v>
          </cell>
          <cell r="CO3">
            <v>746054.87</v>
          </cell>
          <cell r="CP3">
            <v>834410.22</v>
          </cell>
          <cell r="CQ3">
            <v>637837.86</v>
          </cell>
          <cell r="CR3">
            <v>742124.27</v>
          </cell>
          <cell r="CS3">
            <v>813175.75</v>
          </cell>
          <cell r="CT3">
            <v>738210.46</v>
          </cell>
          <cell r="CU3">
            <v>738106.37</v>
          </cell>
          <cell r="CV3">
            <v>754031.95</v>
          </cell>
          <cell r="CW3">
            <v>776710.53</v>
          </cell>
          <cell r="CX3">
            <v>775033.18</v>
          </cell>
          <cell r="CY3">
            <v>785610.5</v>
          </cell>
          <cell r="CZ3">
            <v>767637.56</v>
          </cell>
          <cell r="DA3">
            <v>774271.3</v>
          </cell>
          <cell r="DB3">
            <v>873018.99</v>
          </cell>
          <cell r="DC3">
            <v>710852.95</v>
          </cell>
          <cell r="DD3">
            <v>724519.15</v>
          </cell>
          <cell r="DE3">
            <v>791364.03</v>
          </cell>
          <cell r="DF3">
            <v>771787.55</v>
          </cell>
          <cell r="DG3">
            <v>773746.76</v>
          </cell>
          <cell r="DH3">
            <v>771477.01</v>
          </cell>
          <cell r="DI3">
            <v>824425.7</v>
          </cell>
          <cell r="DJ3">
            <v>796198.33</v>
          </cell>
          <cell r="DK3">
            <v>802044.13</v>
          </cell>
          <cell r="DL3">
            <v>765914.36</v>
          </cell>
          <cell r="DM3">
            <v>853284.75</v>
          </cell>
          <cell r="DN3">
            <v>832732.3</v>
          </cell>
          <cell r="DO3">
            <v>730280.29</v>
          </cell>
          <cell r="DP3">
            <v>765119.64</v>
          </cell>
          <cell r="DQ3">
            <v>809996.4</v>
          </cell>
          <cell r="DR3">
            <v>808642.83</v>
          </cell>
          <cell r="DS3">
            <v>886459.22</v>
          </cell>
          <cell r="DT3">
            <v>794621.62</v>
          </cell>
          <cell r="DU3">
            <v>896544.57</v>
          </cell>
          <cell r="DV3">
            <v>818906.21</v>
          </cell>
          <cell r="DW3">
            <v>802037.09</v>
          </cell>
          <cell r="DX3">
            <v>847016.02</v>
          </cell>
          <cell r="DY3">
            <v>771979.6</v>
          </cell>
          <cell r="DZ3">
            <v>814923.72</v>
          </cell>
          <cell r="EA3">
            <v>792533.15</v>
          </cell>
          <cell r="EB3">
            <v>773347.33</v>
          </cell>
          <cell r="EC3">
            <v>803764.81</v>
          </cell>
          <cell r="ED3">
            <v>822442.75</v>
          </cell>
          <cell r="EE3">
            <v>796121.19</v>
          </cell>
          <cell r="EF3">
            <v>792380.54</v>
          </cell>
          <cell r="EG3">
            <v>877242.69</v>
          </cell>
          <cell r="EH3">
            <v>800978.14</v>
          </cell>
          <cell r="EI3">
            <v>815800.94</v>
          </cell>
          <cell r="EJ3">
            <v>907650.32</v>
          </cell>
          <cell r="EK3">
            <v>827132.95</v>
          </cell>
          <cell r="EL3">
            <v>894761.65</v>
          </cell>
          <cell r="EM3">
            <v>759974.19</v>
          </cell>
          <cell r="EN3">
            <v>812418.8</v>
          </cell>
          <cell r="EO3">
            <v>815881.03</v>
          </cell>
          <cell r="EP3">
            <v>765731.18</v>
          </cell>
          <cell r="EQ3">
            <v>740830.47</v>
          </cell>
          <cell r="ER3">
            <v>781476.63</v>
          </cell>
          <cell r="ES3">
            <v>891709.16</v>
          </cell>
          <cell r="ET3">
            <v>773308.16</v>
          </cell>
          <cell r="EU3">
            <v>788099.19</v>
          </cell>
          <cell r="EV3">
            <v>819322.97</v>
          </cell>
          <cell r="EW3">
            <v>791312.04</v>
          </cell>
          <cell r="EX3">
            <v>889573.75</v>
          </cell>
          <cell r="EY3">
            <v>820759.55</v>
          </cell>
          <cell r="EZ3">
            <v>740350.03</v>
          </cell>
          <cell r="FA3">
            <v>824820.82</v>
          </cell>
          <cell r="FB3">
            <v>837618.09</v>
          </cell>
          <cell r="FC3">
            <v>857344.57</v>
          </cell>
          <cell r="FD3">
            <v>818027.74</v>
          </cell>
          <cell r="FE3">
            <v>842206.71999999997</v>
          </cell>
          <cell r="FF3">
            <v>813053.18</v>
          </cell>
          <cell r="FG3">
            <v>820672.84</v>
          </cell>
          <cell r="FH3">
            <v>825303.48</v>
          </cell>
          <cell r="FI3">
            <v>825211.05</v>
          </cell>
          <cell r="FJ3">
            <v>855160.08</v>
          </cell>
          <cell r="FK3">
            <v>781031.68</v>
          </cell>
          <cell r="FL3">
            <v>895057.21</v>
          </cell>
          <cell r="FM3">
            <v>815993.39</v>
          </cell>
          <cell r="FN3">
            <v>826061.38</v>
          </cell>
          <cell r="FO3">
            <v>850076.63</v>
          </cell>
          <cell r="FP3">
            <v>824061.06</v>
          </cell>
          <cell r="FQ3">
            <v>851815.21</v>
          </cell>
          <cell r="FR3">
            <v>825497.54</v>
          </cell>
          <cell r="FS3">
            <v>845691.06</v>
          </cell>
          <cell r="FT3">
            <v>843521.85</v>
          </cell>
          <cell r="FU3">
            <v>838714.85</v>
          </cell>
          <cell r="FV3">
            <v>876836.77</v>
          </cell>
          <cell r="FW3">
            <v>824471.15</v>
          </cell>
          <cell r="FX3">
            <v>815285.75</v>
          </cell>
          <cell r="FY3">
            <v>871060.26</v>
          </cell>
          <cell r="FZ3">
            <v>871254.22</v>
          </cell>
          <cell r="GA3">
            <v>889161.61</v>
          </cell>
          <cell r="GB3">
            <v>891523.32</v>
          </cell>
          <cell r="GC3">
            <v>894379.71</v>
          </cell>
          <cell r="GD3">
            <v>887764.96</v>
          </cell>
          <cell r="GE3">
            <v>892243.9</v>
          </cell>
          <cell r="GF3">
            <v>897112.65</v>
          </cell>
          <cell r="GG3">
            <v>884858.71</v>
          </cell>
          <cell r="GH3">
            <v>915287.66</v>
          </cell>
          <cell r="GI3">
            <v>884174.79</v>
          </cell>
          <cell r="GJ3">
            <v>888732.34</v>
          </cell>
          <cell r="GK3">
            <v>934316.66</v>
          </cell>
          <cell r="GL3">
            <v>923132.38</v>
          </cell>
          <cell r="GM3">
            <v>926357.96</v>
          </cell>
          <cell r="GN3">
            <v>953652.61</v>
          </cell>
          <cell r="GO3">
            <v>975196.97</v>
          </cell>
          <cell r="GP3">
            <v>950940.78</v>
          </cell>
          <cell r="GQ3">
            <v>997601.28000000003</v>
          </cell>
          <cell r="GR3">
            <v>960419</v>
          </cell>
          <cell r="GS3">
            <v>955511.11</v>
          </cell>
          <cell r="GT3">
            <v>957652.16</v>
          </cell>
          <cell r="GU3">
            <v>918181.45</v>
          </cell>
          <cell r="GV3">
            <v>923460.19</v>
          </cell>
          <cell r="GW3">
            <v>983063.2</v>
          </cell>
          <cell r="GX3">
            <v>964971.06</v>
          </cell>
          <cell r="GY3">
            <v>988482.42</v>
          </cell>
          <cell r="GZ3">
            <v>983911.89</v>
          </cell>
          <cell r="HA3">
            <v>1017773.24</v>
          </cell>
          <cell r="HB3">
            <v>993345.27</v>
          </cell>
          <cell r="HC3">
            <v>992619.15</v>
          </cell>
          <cell r="HD3">
            <v>1011216.89</v>
          </cell>
          <cell r="HE3">
            <v>993334.62</v>
          </cell>
          <cell r="HF3">
            <v>1032866.92</v>
          </cell>
          <cell r="HG3">
            <v>984724.08</v>
          </cell>
          <cell r="HH3">
            <v>991466.85</v>
          </cell>
          <cell r="HI3">
            <v>999902.6</v>
          </cell>
          <cell r="HJ3">
            <v>778651.54</v>
          </cell>
          <cell r="HK3">
            <v>767859.14</v>
          </cell>
          <cell r="HL3">
            <v>832834.6</v>
          </cell>
        </row>
        <row r="4">
          <cell r="A4" t="str">
            <v>AZ OMF C</v>
          </cell>
          <cell r="ET4">
            <v>0</v>
          </cell>
          <cell r="EU4">
            <v>0</v>
          </cell>
          <cell r="EV4">
            <v>0</v>
          </cell>
          <cell r="EW4">
            <v>0</v>
          </cell>
          <cell r="EX4">
            <v>0</v>
          </cell>
          <cell r="EY4">
            <v>267.08</v>
          </cell>
          <cell r="EZ4">
            <v>15016.34</v>
          </cell>
          <cell r="FA4">
            <v>15963.96</v>
          </cell>
          <cell r="FB4">
            <v>16655.68</v>
          </cell>
          <cell r="FC4">
            <v>16568.939999999999</v>
          </cell>
          <cell r="FD4">
            <v>16329.99</v>
          </cell>
          <cell r="FE4">
            <v>17176.259999999998</v>
          </cell>
          <cell r="FF4">
            <v>17466.13</v>
          </cell>
          <cell r="FG4">
            <v>17257.02</v>
          </cell>
          <cell r="FH4">
            <v>18041.05</v>
          </cell>
          <cell r="FI4">
            <v>18390.939999999999</v>
          </cell>
          <cell r="FJ4">
            <v>20975.13</v>
          </cell>
          <cell r="FK4">
            <v>20523.900000000001</v>
          </cell>
          <cell r="FL4">
            <v>20086.96</v>
          </cell>
          <cell r="FM4">
            <v>19570.78</v>
          </cell>
          <cell r="FN4">
            <v>21435.22</v>
          </cell>
          <cell r="FO4">
            <v>20499.27</v>
          </cell>
          <cell r="FP4">
            <v>19890.509999999998</v>
          </cell>
          <cell r="FQ4">
            <v>21244.93</v>
          </cell>
          <cell r="FR4">
            <v>20651.830000000002</v>
          </cell>
          <cell r="FS4">
            <v>21816.639999999999</v>
          </cell>
          <cell r="FT4">
            <v>22044.21</v>
          </cell>
          <cell r="FU4">
            <v>22345.29</v>
          </cell>
          <cell r="FV4">
            <v>24767.23</v>
          </cell>
          <cell r="FW4">
            <v>24411.39</v>
          </cell>
          <cell r="FX4">
            <v>22993.84</v>
          </cell>
          <cell r="FY4">
            <v>24797.09</v>
          </cell>
          <cell r="FZ4">
            <v>25628.31</v>
          </cell>
          <cell r="GA4">
            <v>25469.79</v>
          </cell>
          <cell r="GB4">
            <v>26225.55</v>
          </cell>
          <cell r="GC4">
            <v>26656.71</v>
          </cell>
          <cell r="GD4">
            <v>25468.12</v>
          </cell>
          <cell r="GE4">
            <v>26804.86</v>
          </cell>
          <cell r="GF4">
            <v>26707.09</v>
          </cell>
          <cell r="GG4">
            <v>27383.34</v>
          </cell>
          <cell r="GH4">
            <v>29615.45</v>
          </cell>
          <cell r="GI4">
            <v>30956.84</v>
          </cell>
          <cell r="GJ4">
            <v>28428.34</v>
          </cell>
          <cell r="GK4">
            <v>28869.439999999999</v>
          </cell>
          <cell r="GL4">
            <v>30242.9</v>
          </cell>
          <cell r="GM4">
            <v>30293.88</v>
          </cell>
          <cell r="GN4">
            <v>31583.22</v>
          </cell>
          <cell r="GO4">
            <v>31822.76</v>
          </cell>
          <cell r="GP4">
            <v>30932.91</v>
          </cell>
          <cell r="GQ4">
            <v>32487.06</v>
          </cell>
          <cell r="GR4">
            <v>32100.32</v>
          </cell>
          <cell r="GS4">
            <v>32878.339999999997</v>
          </cell>
          <cell r="GT4">
            <v>34718.699999999997</v>
          </cell>
          <cell r="GU4">
            <v>35054</v>
          </cell>
          <cell r="GV4">
            <v>33676.28</v>
          </cell>
          <cell r="GW4">
            <v>34537.5</v>
          </cell>
          <cell r="GX4">
            <v>35426.39</v>
          </cell>
          <cell r="GY4">
            <v>38779.589999999997</v>
          </cell>
          <cell r="GZ4">
            <v>36248.68</v>
          </cell>
          <cell r="HA4">
            <v>36022.480000000003</v>
          </cell>
          <cell r="HB4">
            <v>35455.269999999997</v>
          </cell>
          <cell r="HC4">
            <v>35159.32</v>
          </cell>
          <cell r="HD4">
            <v>36256.300000000003</v>
          </cell>
          <cell r="HE4">
            <v>36512.25</v>
          </cell>
          <cell r="HF4">
            <v>39188.44</v>
          </cell>
          <cell r="HG4">
            <v>39562.480000000003</v>
          </cell>
          <cell r="HH4">
            <v>40959.040000000001</v>
          </cell>
          <cell r="HI4">
            <v>41836.51</v>
          </cell>
          <cell r="HJ4">
            <v>37351.339999999997</v>
          </cell>
          <cell r="HK4">
            <v>36576.71</v>
          </cell>
          <cell r="HL4">
            <v>39014.120000000003</v>
          </cell>
        </row>
        <row r="5">
          <cell r="A5" t="str">
            <v>Erste Plavi OMF A</v>
          </cell>
          <cell r="ET5">
            <v>0</v>
          </cell>
          <cell r="EU5">
            <v>0</v>
          </cell>
          <cell r="EV5">
            <v>0</v>
          </cell>
          <cell r="EW5">
            <v>0</v>
          </cell>
          <cell r="EX5">
            <v>0</v>
          </cell>
          <cell r="EY5">
            <v>23.04</v>
          </cell>
          <cell r="EZ5">
            <v>2760.2</v>
          </cell>
          <cell r="FA5">
            <v>3270.93</v>
          </cell>
          <cell r="FB5">
            <v>3676.07</v>
          </cell>
          <cell r="FC5">
            <v>3858.85</v>
          </cell>
          <cell r="FD5">
            <v>2795.24</v>
          </cell>
          <cell r="FE5">
            <v>2976.94</v>
          </cell>
          <cell r="FF5">
            <v>2884.51</v>
          </cell>
          <cell r="FG5">
            <v>2898.5</v>
          </cell>
          <cell r="FH5">
            <v>2936.06</v>
          </cell>
          <cell r="FI5">
            <v>2919.25</v>
          </cell>
          <cell r="FJ5">
            <v>3176.56</v>
          </cell>
          <cell r="FK5">
            <v>2872.19</v>
          </cell>
          <cell r="FL5">
            <v>3266.51</v>
          </cell>
          <cell r="FM5">
            <v>3260.67</v>
          </cell>
          <cell r="FN5">
            <v>3351.85</v>
          </cell>
          <cell r="FO5">
            <v>3852.34</v>
          </cell>
          <cell r="FP5">
            <v>3092.72</v>
          </cell>
          <cell r="FQ5">
            <v>3097.37</v>
          </cell>
          <cell r="FR5">
            <v>3179.32</v>
          </cell>
          <cell r="FS5">
            <v>3142.91</v>
          </cell>
          <cell r="FT5">
            <v>3216.81</v>
          </cell>
          <cell r="FU5">
            <v>3055.89</v>
          </cell>
          <cell r="FV5">
            <v>3271.44</v>
          </cell>
          <cell r="FW5">
            <v>3071.21</v>
          </cell>
          <cell r="FX5">
            <v>3022.19</v>
          </cell>
          <cell r="FY5">
            <v>3643.65</v>
          </cell>
          <cell r="FZ5">
            <v>4051.23</v>
          </cell>
          <cell r="GA5">
            <v>3705.76</v>
          </cell>
          <cell r="GB5">
            <v>3417.28</v>
          </cell>
          <cell r="GC5">
            <v>3349.26</v>
          </cell>
          <cell r="GD5">
            <v>3286.59</v>
          </cell>
          <cell r="GE5">
            <v>3299.71</v>
          </cell>
          <cell r="GF5">
            <v>3508.97</v>
          </cell>
          <cell r="GG5">
            <v>3412.64</v>
          </cell>
          <cell r="GH5">
            <v>3520.48</v>
          </cell>
          <cell r="GI5">
            <v>3610.06</v>
          </cell>
          <cell r="GJ5">
            <v>3487.44</v>
          </cell>
          <cell r="GK5">
            <v>4084.15</v>
          </cell>
          <cell r="GL5">
            <v>4703.55</v>
          </cell>
          <cell r="GM5">
            <v>3818.38</v>
          </cell>
          <cell r="GN5">
            <v>3804.85</v>
          </cell>
          <cell r="GO5">
            <v>3911.95</v>
          </cell>
          <cell r="GP5">
            <v>3817.3</v>
          </cell>
          <cell r="GQ5">
            <v>3694.14</v>
          </cell>
          <cell r="GR5">
            <v>3866.29</v>
          </cell>
          <cell r="GS5">
            <v>3831.07</v>
          </cell>
          <cell r="GT5">
            <v>5821.95</v>
          </cell>
          <cell r="GU5">
            <v>2417.33</v>
          </cell>
          <cell r="GV5">
            <v>2399.04</v>
          </cell>
          <cell r="GW5">
            <v>2782.72</v>
          </cell>
          <cell r="GX5">
            <v>3205.39</v>
          </cell>
          <cell r="GY5">
            <v>2830.32</v>
          </cell>
          <cell r="GZ5">
            <v>2676.93</v>
          </cell>
          <cell r="HA5">
            <v>2877.67</v>
          </cell>
          <cell r="HB5">
            <v>2754.44</v>
          </cell>
          <cell r="HC5">
            <v>2828.96</v>
          </cell>
          <cell r="HD5">
            <v>6197.69</v>
          </cell>
          <cell r="HE5">
            <v>8873.41</v>
          </cell>
          <cell r="HF5">
            <v>12249.9</v>
          </cell>
          <cell r="HG5">
            <v>13474.4</v>
          </cell>
          <cell r="HH5">
            <v>13448.24</v>
          </cell>
          <cell r="HI5">
            <v>14589.2</v>
          </cell>
          <cell r="HJ5">
            <v>11968.37</v>
          </cell>
          <cell r="HK5">
            <v>11780.07</v>
          </cell>
          <cell r="HL5">
            <v>12662.91</v>
          </cell>
        </row>
        <row r="6">
          <cell r="A6" t="str">
            <v>Erste Plavi OMF B</v>
          </cell>
          <cell r="B6">
            <v>136482.04</v>
          </cell>
          <cell r="C6">
            <v>99641.91</v>
          </cell>
          <cell r="D6">
            <v>66428.66</v>
          </cell>
          <cell r="E6">
            <v>69974.149999999994</v>
          </cell>
          <cell r="F6">
            <v>69910.86</v>
          </cell>
          <cell r="G6">
            <v>101578.09</v>
          </cell>
          <cell r="H6">
            <v>112295.06</v>
          </cell>
          <cell r="I6">
            <v>78207.360000000001</v>
          </cell>
          <cell r="J6">
            <v>1572905.05</v>
          </cell>
          <cell r="K6">
            <v>138114.13</v>
          </cell>
          <cell r="L6">
            <v>148736.85</v>
          </cell>
          <cell r="M6">
            <v>157232.95000000001</v>
          </cell>
          <cell r="N6">
            <v>150254.19</v>
          </cell>
          <cell r="O6">
            <v>170218.96</v>
          </cell>
          <cell r="P6">
            <v>151135.51999999999</v>
          </cell>
          <cell r="Q6">
            <v>178060.71</v>
          </cell>
          <cell r="R6">
            <v>177155.72</v>
          </cell>
          <cell r="S6">
            <v>170858.72</v>
          </cell>
          <cell r="T6">
            <v>164941.54999999999</v>
          </cell>
          <cell r="U6">
            <v>171997.34</v>
          </cell>
          <cell r="V6">
            <v>186000.81</v>
          </cell>
          <cell r="W6">
            <v>162015.60999999999</v>
          </cell>
          <cell r="X6">
            <v>161761.87</v>
          </cell>
          <cell r="Y6">
            <v>163947.54999999999</v>
          </cell>
          <cell r="Z6">
            <v>164785.82</v>
          </cell>
          <cell r="AA6">
            <v>176973.45</v>
          </cell>
          <cell r="AB6">
            <v>184603.17</v>
          </cell>
          <cell r="AC6">
            <v>193967.24</v>
          </cell>
          <cell r="AD6">
            <v>179934.58</v>
          </cell>
          <cell r="AE6">
            <v>188278.36</v>
          </cell>
          <cell r="AF6">
            <v>182117.62</v>
          </cell>
          <cell r="AG6">
            <v>186010.04</v>
          </cell>
          <cell r="AH6">
            <v>207362.59</v>
          </cell>
          <cell r="AI6">
            <v>183641.86</v>
          </cell>
          <cell r="AJ6">
            <v>155311.01</v>
          </cell>
          <cell r="AK6">
            <v>203205.75</v>
          </cell>
          <cell r="AL6">
            <v>209533.75</v>
          </cell>
          <cell r="AM6">
            <v>208400.36</v>
          </cell>
          <cell r="AN6">
            <v>211642.79</v>
          </cell>
          <cell r="AO6">
            <v>209474.27</v>
          </cell>
          <cell r="AP6">
            <v>214548</v>
          </cell>
          <cell r="AQ6">
            <v>208092</v>
          </cell>
          <cell r="AR6">
            <v>216862.57</v>
          </cell>
          <cell r="AS6">
            <v>216308</v>
          </cell>
          <cell r="AT6">
            <v>244187.05</v>
          </cell>
          <cell r="AU6">
            <v>218564.63</v>
          </cell>
          <cell r="AV6">
            <v>223050.69</v>
          </cell>
          <cell r="AW6">
            <v>226311.06</v>
          </cell>
          <cell r="AX6">
            <v>221123.33</v>
          </cell>
          <cell r="AY6">
            <v>240317.24</v>
          </cell>
          <cell r="AZ6">
            <v>242936.76</v>
          </cell>
          <cell r="BA6">
            <v>252446.04</v>
          </cell>
          <cell r="BB6">
            <v>248730.44</v>
          </cell>
          <cell r="BC6">
            <v>258365.71</v>
          </cell>
          <cell r="BD6">
            <v>254448.73</v>
          </cell>
          <cell r="BE6">
            <v>254699.38</v>
          </cell>
          <cell r="BF6">
            <v>281854.37</v>
          </cell>
          <cell r="BG6">
            <v>269674.07</v>
          </cell>
          <cell r="BH6">
            <v>271009.40999999997</v>
          </cell>
          <cell r="BI6">
            <v>274630.88</v>
          </cell>
          <cell r="BJ6">
            <v>298519.65000000002</v>
          </cell>
          <cell r="BK6">
            <v>315882.36</v>
          </cell>
          <cell r="BL6">
            <v>298108.27</v>
          </cell>
          <cell r="BM6">
            <v>337156.17</v>
          </cell>
          <cell r="BN6">
            <v>353039.16</v>
          </cell>
          <cell r="BO6">
            <v>322872.90999999997</v>
          </cell>
          <cell r="BP6">
            <v>363704.92</v>
          </cell>
          <cell r="BQ6">
            <v>354337.73</v>
          </cell>
          <cell r="BR6">
            <v>394769.37</v>
          </cell>
          <cell r="BS6">
            <v>374086.31</v>
          </cell>
          <cell r="BT6">
            <v>385492.94</v>
          </cell>
          <cell r="BU6">
            <v>370793.59</v>
          </cell>
          <cell r="BV6">
            <v>397550.59</v>
          </cell>
          <cell r="BW6">
            <v>384089.07</v>
          </cell>
          <cell r="BX6">
            <v>401027.06</v>
          </cell>
          <cell r="BY6">
            <v>434514.01</v>
          </cell>
          <cell r="BZ6">
            <v>402815.71</v>
          </cell>
          <cell r="CA6">
            <v>419403.42</v>
          </cell>
          <cell r="CB6">
            <v>427114.9</v>
          </cell>
          <cell r="CC6">
            <v>399516.19</v>
          </cell>
          <cell r="CD6">
            <v>483836.24</v>
          </cell>
          <cell r="CE6">
            <v>398629.98</v>
          </cell>
          <cell r="CF6">
            <v>391413.88</v>
          </cell>
          <cell r="CG6">
            <v>431867.14</v>
          </cell>
          <cell r="CH6">
            <v>406499.33</v>
          </cell>
          <cell r="CI6">
            <v>395480.02</v>
          </cell>
          <cell r="CJ6">
            <v>409716.64</v>
          </cell>
          <cell r="CK6">
            <v>436019.83</v>
          </cell>
          <cell r="CL6">
            <v>398617.2</v>
          </cell>
          <cell r="CM6">
            <v>413643.62</v>
          </cell>
          <cell r="CN6">
            <v>427730.04</v>
          </cell>
          <cell r="CO6">
            <v>398324.84</v>
          </cell>
          <cell r="CP6">
            <v>446519.91</v>
          </cell>
          <cell r="CQ6">
            <v>327385.27</v>
          </cell>
          <cell r="CR6">
            <v>399654.44</v>
          </cell>
          <cell r="CS6">
            <v>431717.04</v>
          </cell>
          <cell r="CT6">
            <v>380197.3</v>
          </cell>
          <cell r="CU6">
            <v>386841.98</v>
          </cell>
          <cell r="CV6">
            <v>402006.39</v>
          </cell>
          <cell r="CW6">
            <v>421116.98</v>
          </cell>
          <cell r="CX6">
            <v>422713.4</v>
          </cell>
          <cell r="CY6">
            <v>425770.09</v>
          </cell>
          <cell r="CZ6">
            <v>415847.59</v>
          </cell>
          <cell r="DA6">
            <v>419772.99</v>
          </cell>
          <cell r="DB6">
            <v>470743.4</v>
          </cell>
          <cell r="DC6">
            <v>378133.32</v>
          </cell>
          <cell r="DD6">
            <v>388225.32</v>
          </cell>
          <cell r="DE6">
            <v>434148.71</v>
          </cell>
          <cell r="DF6">
            <v>414262.27</v>
          </cell>
          <cell r="DG6">
            <v>414202</v>
          </cell>
          <cell r="DH6">
            <v>414331.94</v>
          </cell>
          <cell r="DI6">
            <v>451911.51</v>
          </cell>
          <cell r="DJ6">
            <v>435311</v>
          </cell>
          <cell r="DK6">
            <v>442748.28</v>
          </cell>
          <cell r="DL6">
            <v>418082.49</v>
          </cell>
          <cell r="DM6">
            <v>474636.22</v>
          </cell>
          <cell r="DN6">
            <v>456756.11</v>
          </cell>
          <cell r="DO6">
            <v>392839.86</v>
          </cell>
          <cell r="DP6">
            <v>416903.58</v>
          </cell>
          <cell r="DQ6">
            <v>449655.75</v>
          </cell>
          <cell r="DR6">
            <v>436169.88</v>
          </cell>
          <cell r="DS6">
            <v>489976.18</v>
          </cell>
          <cell r="DT6">
            <v>430673.47</v>
          </cell>
          <cell r="DU6">
            <v>496532.62</v>
          </cell>
          <cell r="DV6">
            <v>461154.04</v>
          </cell>
          <cell r="DW6">
            <v>443198.11</v>
          </cell>
          <cell r="DX6">
            <v>472619.56</v>
          </cell>
          <cell r="DY6">
            <v>429561.51</v>
          </cell>
          <cell r="DZ6">
            <v>451930.68</v>
          </cell>
          <cell r="EA6">
            <v>429742.63</v>
          </cell>
          <cell r="EB6">
            <v>427535.32</v>
          </cell>
          <cell r="EC6">
            <v>445040.75</v>
          </cell>
          <cell r="ED6">
            <v>445464.6</v>
          </cell>
          <cell r="EE6">
            <v>437602.42</v>
          </cell>
          <cell r="EF6">
            <v>429326.94</v>
          </cell>
          <cell r="EG6">
            <v>493650.75</v>
          </cell>
          <cell r="EH6">
            <v>450191.57</v>
          </cell>
          <cell r="EI6">
            <v>460545.39</v>
          </cell>
          <cell r="EJ6">
            <v>515637.47</v>
          </cell>
          <cell r="EK6">
            <v>466675.3</v>
          </cell>
          <cell r="EL6">
            <v>496969.1</v>
          </cell>
          <cell r="EM6">
            <v>421201.16</v>
          </cell>
          <cell r="EN6">
            <v>449535.63</v>
          </cell>
          <cell r="EO6">
            <v>447836.26</v>
          </cell>
          <cell r="EP6">
            <v>417249.38</v>
          </cell>
          <cell r="EQ6">
            <v>403813.73</v>
          </cell>
          <cell r="ER6">
            <v>430439.05</v>
          </cell>
          <cell r="ES6">
            <v>498028.05</v>
          </cell>
          <cell r="ET6">
            <v>428272.4</v>
          </cell>
          <cell r="EU6">
            <v>440124.34</v>
          </cell>
          <cell r="EV6">
            <v>460943.15</v>
          </cell>
          <cell r="EW6">
            <v>442506.41</v>
          </cell>
          <cell r="EX6">
            <v>505030.66</v>
          </cell>
          <cell r="EY6">
            <v>461835.18</v>
          </cell>
          <cell r="EZ6">
            <v>416196.22</v>
          </cell>
          <cell r="FA6">
            <v>460161.01</v>
          </cell>
          <cell r="FB6">
            <v>475773.44</v>
          </cell>
          <cell r="FC6">
            <v>492045.03</v>
          </cell>
          <cell r="FD6">
            <v>473066.71</v>
          </cell>
          <cell r="FE6">
            <v>486886.96</v>
          </cell>
          <cell r="FF6">
            <v>470371.1</v>
          </cell>
          <cell r="FG6">
            <v>480016.06</v>
          </cell>
          <cell r="FH6">
            <v>480236.23</v>
          </cell>
          <cell r="FI6">
            <v>485074.84</v>
          </cell>
          <cell r="FJ6">
            <v>495671.84</v>
          </cell>
          <cell r="FK6">
            <v>450815.02</v>
          </cell>
          <cell r="FL6">
            <v>528365.6</v>
          </cell>
          <cell r="FM6">
            <v>468399.62</v>
          </cell>
          <cell r="FN6">
            <v>473723.74</v>
          </cell>
          <cell r="FO6">
            <v>502656.21</v>
          </cell>
          <cell r="FP6">
            <v>486556.29</v>
          </cell>
          <cell r="FQ6">
            <v>505512</v>
          </cell>
          <cell r="FR6">
            <v>494149</v>
          </cell>
          <cell r="FS6">
            <v>508046.69</v>
          </cell>
          <cell r="FT6">
            <v>504809.55</v>
          </cell>
          <cell r="FU6">
            <v>504245.07</v>
          </cell>
          <cell r="FV6">
            <v>523753.49</v>
          </cell>
          <cell r="FW6">
            <v>492083.38</v>
          </cell>
          <cell r="FX6">
            <v>490887.86</v>
          </cell>
          <cell r="FY6">
            <v>514394.72</v>
          </cell>
          <cell r="FZ6">
            <v>530032.73</v>
          </cell>
          <cell r="GA6">
            <v>537012.73</v>
          </cell>
          <cell r="GB6">
            <v>541569.4</v>
          </cell>
          <cell r="GC6">
            <v>550309.43000000005</v>
          </cell>
          <cell r="GD6">
            <v>552220.64</v>
          </cell>
          <cell r="GE6">
            <v>555337.04</v>
          </cell>
          <cell r="GF6">
            <v>559177.31000000006</v>
          </cell>
          <cell r="GG6">
            <v>548338.99</v>
          </cell>
          <cell r="GH6">
            <v>563400.82999999996</v>
          </cell>
          <cell r="GI6">
            <v>550906.71</v>
          </cell>
          <cell r="GJ6">
            <v>553334.41</v>
          </cell>
          <cell r="GK6">
            <v>583741.52</v>
          </cell>
          <cell r="GL6">
            <v>574599.74</v>
          </cell>
          <cell r="GM6">
            <v>580980.44999999995</v>
          </cell>
          <cell r="GN6">
            <v>605028.43000000005</v>
          </cell>
          <cell r="GO6">
            <v>619604.46</v>
          </cell>
          <cell r="GP6">
            <v>615710.18000000005</v>
          </cell>
          <cell r="GQ6">
            <v>661646.02</v>
          </cell>
          <cell r="GR6">
            <v>625097.16</v>
          </cell>
          <cell r="GS6">
            <v>618669.6</v>
          </cell>
          <cell r="GT6">
            <v>613499.62</v>
          </cell>
          <cell r="GU6">
            <v>383485.65</v>
          </cell>
          <cell r="GV6">
            <v>379427.06</v>
          </cell>
          <cell r="GW6">
            <v>400447.75</v>
          </cell>
          <cell r="GX6">
            <v>398711.46</v>
          </cell>
          <cell r="GY6">
            <v>409746.06</v>
          </cell>
          <cell r="GZ6">
            <v>409132.84</v>
          </cell>
          <cell r="HA6">
            <v>433272.88</v>
          </cell>
          <cell r="HB6">
            <v>426895.64</v>
          </cell>
          <cell r="HC6">
            <v>426947.84000000003</v>
          </cell>
          <cell r="HD6">
            <v>430823.94</v>
          </cell>
          <cell r="HE6">
            <v>420649.69</v>
          </cell>
          <cell r="HF6">
            <v>436798</v>
          </cell>
          <cell r="HG6">
            <v>412300.64</v>
          </cell>
          <cell r="HH6">
            <v>416162.49</v>
          </cell>
          <cell r="HI6">
            <v>419654.59</v>
          </cell>
          <cell r="HJ6">
            <v>322549.65999999997</v>
          </cell>
          <cell r="HK6">
            <v>316581.11</v>
          </cell>
          <cell r="HL6">
            <v>348408.18</v>
          </cell>
        </row>
        <row r="7">
          <cell r="A7" t="str">
            <v>Erste Plavi OMF C</v>
          </cell>
          <cell r="ET7">
            <v>0</v>
          </cell>
          <cell r="EU7">
            <v>0</v>
          </cell>
          <cell r="EV7">
            <v>0</v>
          </cell>
          <cell r="EW7">
            <v>0</v>
          </cell>
          <cell r="EX7">
            <v>0</v>
          </cell>
          <cell r="EY7">
            <v>86.43</v>
          </cell>
          <cell r="EZ7">
            <v>6252.8</v>
          </cell>
          <cell r="FA7">
            <v>7007.61</v>
          </cell>
          <cell r="FB7">
            <v>7123.58</v>
          </cell>
          <cell r="FC7">
            <v>7097.68</v>
          </cell>
          <cell r="FD7">
            <v>7064.94</v>
          </cell>
          <cell r="FE7">
            <v>7300.86</v>
          </cell>
          <cell r="FF7">
            <v>7516.79</v>
          </cell>
          <cell r="FG7">
            <v>7512.52</v>
          </cell>
          <cell r="FH7">
            <v>7544.27</v>
          </cell>
          <cell r="FI7">
            <v>8006.38</v>
          </cell>
          <cell r="FJ7">
            <v>9018.77</v>
          </cell>
          <cell r="FK7">
            <v>8679.74</v>
          </cell>
          <cell r="FL7">
            <v>7988.27</v>
          </cell>
          <cell r="FM7">
            <v>8317.9599999999991</v>
          </cell>
          <cell r="FN7">
            <v>8454.18</v>
          </cell>
          <cell r="FO7">
            <v>8760.65</v>
          </cell>
          <cell r="FP7">
            <v>8395.69</v>
          </cell>
          <cell r="FQ7">
            <v>8697.43</v>
          </cell>
          <cell r="FR7">
            <v>8809.39</v>
          </cell>
          <cell r="FS7">
            <v>9521.61</v>
          </cell>
          <cell r="FT7">
            <v>9120.0300000000007</v>
          </cell>
          <cell r="FU7">
            <v>9589.3700000000008</v>
          </cell>
          <cell r="FV7">
            <v>10238.879999999999</v>
          </cell>
          <cell r="FW7">
            <v>9884.8700000000008</v>
          </cell>
          <cell r="FX7">
            <v>9565.8700000000008</v>
          </cell>
          <cell r="FY7">
            <v>10266.98</v>
          </cell>
          <cell r="FZ7">
            <v>10463.879999999999</v>
          </cell>
          <cell r="GA7">
            <v>10750.97</v>
          </cell>
          <cell r="GB7">
            <v>10733.45</v>
          </cell>
          <cell r="GC7">
            <v>10788.79</v>
          </cell>
          <cell r="GD7">
            <v>10681.76</v>
          </cell>
          <cell r="GE7">
            <v>11287.84</v>
          </cell>
          <cell r="GF7">
            <v>11279.42</v>
          </cell>
          <cell r="GG7">
            <v>11611.55</v>
          </cell>
          <cell r="GH7">
            <v>12194.71</v>
          </cell>
          <cell r="GI7">
            <v>12845.34</v>
          </cell>
          <cell r="GJ7">
            <v>11614.95</v>
          </cell>
          <cell r="GK7">
            <v>12278.96</v>
          </cell>
          <cell r="GL7">
            <v>12135.45</v>
          </cell>
          <cell r="GM7">
            <v>12248.84</v>
          </cell>
          <cell r="GN7">
            <v>13026.19</v>
          </cell>
          <cell r="GO7">
            <v>13234.15</v>
          </cell>
          <cell r="GP7">
            <v>13339.69</v>
          </cell>
          <cell r="GQ7">
            <v>13513.4</v>
          </cell>
          <cell r="GR7">
            <v>14744.07</v>
          </cell>
          <cell r="GS7">
            <v>14028.9</v>
          </cell>
          <cell r="GT7">
            <v>14217.58</v>
          </cell>
          <cell r="GU7">
            <v>9323.8700000000008</v>
          </cell>
          <cell r="GV7">
            <v>8846.43</v>
          </cell>
          <cell r="GW7">
            <v>8602.15</v>
          </cell>
          <cell r="GX7">
            <v>9437.35</v>
          </cell>
          <cell r="GY7">
            <v>9276.14</v>
          </cell>
          <cell r="GZ7">
            <v>9312.4699999999993</v>
          </cell>
          <cell r="HA7">
            <v>9632.85</v>
          </cell>
          <cell r="HB7">
            <v>9348.07</v>
          </cell>
          <cell r="HC7">
            <v>9387.2999999999993</v>
          </cell>
          <cell r="HD7">
            <v>9568.82</v>
          </cell>
          <cell r="HE7">
            <v>9569.8799999999992</v>
          </cell>
          <cell r="HF7">
            <v>10405.07</v>
          </cell>
          <cell r="HG7">
            <v>10646.29</v>
          </cell>
          <cell r="HH7">
            <v>10670.59</v>
          </cell>
          <cell r="HI7">
            <v>10503.57</v>
          </cell>
          <cell r="HJ7">
            <v>9221.0400000000009</v>
          </cell>
          <cell r="HK7">
            <v>9119.0400000000009</v>
          </cell>
          <cell r="HL7">
            <v>9915.43</v>
          </cell>
        </row>
        <row r="8">
          <cell r="A8" t="str">
            <v>PBZ/CO OMF A</v>
          </cell>
          <cell r="ET8">
            <v>0</v>
          </cell>
          <cell r="EU8">
            <v>0</v>
          </cell>
          <cell r="EV8">
            <v>0</v>
          </cell>
          <cell r="EW8">
            <v>0</v>
          </cell>
          <cell r="EX8">
            <v>0</v>
          </cell>
          <cell r="EY8">
            <v>30.63</v>
          </cell>
          <cell r="EZ8">
            <v>2734.46</v>
          </cell>
          <cell r="FA8">
            <v>3175.91</v>
          </cell>
          <cell r="FB8">
            <v>3091.65</v>
          </cell>
          <cell r="FC8">
            <v>3260.57</v>
          </cell>
          <cell r="FD8">
            <v>3521.26</v>
          </cell>
          <cell r="FE8">
            <v>3203.08</v>
          </cell>
          <cell r="FF8">
            <v>3055.62</v>
          </cell>
          <cell r="FG8">
            <v>3058</v>
          </cell>
          <cell r="FH8">
            <v>3137.27</v>
          </cell>
          <cell r="FI8">
            <v>3176.46</v>
          </cell>
          <cell r="FJ8">
            <v>3529</v>
          </cell>
          <cell r="FK8">
            <v>3121.64</v>
          </cell>
          <cell r="FL8">
            <v>3370.38</v>
          </cell>
          <cell r="FM8">
            <v>3306.65</v>
          </cell>
          <cell r="FN8">
            <v>3146.02</v>
          </cell>
          <cell r="FO8">
            <v>3965.56</v>
          </cell>
          <cell r="FP8">
            <v>3178.42</v>
          </cell>
          <cell r="FQ8">
            <v>3391.61</v>
          </cell>
          <cell r="FR8">
            <v>3214.48</v>
          </cell>
          <cell r="FS8">
            <v>3272.56</v>
          </cell>
          <cell r="FT8">
            <v>3286.32</v>
          </cell>
          <cell r="FU8">
            <v>3482.85</v>
          </cell>
          <cell r="FV8">
            <v>3445.18</v>
          </cell>
          <cell r="FW8">
            <v>3369.85</v>
          </cell>
          <cell r="FX8">
            <v>3220.27</v>
          </cell>
          <cell r="FY8">
            <v>3702.4</v>
          </cell>
          <cell r="FZ8">
            <v>3818.53</v>
          </cell>
          <cell r="GA8">
            <v>4418.5600000000004</v>
          </cell>
          <cell r="GB8">
            <v>3663.48</v>
          </cell>
          <cell r="GC8">
            <v>3618.71</v>
          </cell>
          <cell r="GD8">
            <v>3669.95</v>
          </cell>
          <cell r="GE8">
            <v>3852.1</v>
          </cell>
          <cell r="GF8">
            <v>3950.52</v>
          </cell>
          <cell r="GG8">
            <v>3934.79</v>
          </cell>
          <cell r="GH8">
            <v>4340.32</v>
          </cell>
          <cell r="GI8">
            <v>4023.13</v>
          </cell>
          <cell r="GJ8">
            <v>4134.28</v>
          </cell>
          <cell r="GK8">
            <v>4383.05</v>
          </cell>
          <cell r="GL8">
            <v>4378.22</v>
          </cell>
          <cell r="GM8">
            <v>4691.53</v>
          </cell>
          <cell r="GN8">
            <v>4834.0200000000004</v>
          </cell>
          <cell r="GO8">
            <v>4604</v>
          </cell>
          <cell r="GP8">
            <v>4510.8999999999996</v>
          </cell>
          <cell r="GQ8">
            <v>4430.7</v>
          </cell>
          <cell r="GR8">
            <v>4476.8500000000004</v>
          </cell>
          <cell r="GS8">
            <v>4567.97</v>
          </cell>
          <cell r="GT8">
            <v>4641.5</v>
          </cell>
          <cell r="GU8">
            <v>3123.78</v>
          </cell>
          <cell r="GV8">
            <v>2917.66</v>
          </cell>
          <cell r="GW8">
            <v>3318.04</v>
          </cell>
          <cell r="GX8">
            <v>3579.84</v>
          </cell>
          <cell r="GY8">
            <v>3273.11</v>
          </cell>
          <cell r="GZ8">
            <v>3551.08</v>
          </cell>
          <cell r="HA8">
            <v>3668.33</v>
          </cell>
          <cell r="HB8">
            <v>3450.78</v>
          </cell>
          <cell r="HC8">
            <v>3738.83</v>
          </cell>
          <cell r="HD8">
            <v>5422.21</v>
          </cell>
          <cell r="HE8">
            <v>6843.06</v>
          </cell>
          <cell r="HF8">
            <v>8852.57</v>
          </cell>
          <cell r="HG8">
            <v>9391.16</v>
          </cell>
          <cell r="HH8">
            <v>11137.95</v>
          </cell>
          <cell r="HI8">
            <v>13514.96</v>
          </cell>
          <cell r="HJ8">
            <v>11060.43</v>
          </cell>
          <cell r="HK8">
            <v>11741.13</v>
          </cell>
          <cell r="HL8">
            <v>12947.43</v>
          </cell>
        </row>
        <row r="9">
          <cell r="A9" t="str">
            <v>PBZ/CO OMF B</v>
          </cell>
          <cell r="B9">
            <v>426296.84</v>
          </cell>
          <cell r="C9">
            <v>311615.7</v>
          </cell>
          <cell r="D9">
            <v>212980.78</v>
          </cell>
          <cell r="E9">
            <v>225198.34</v>
          </cell>
          <cell r="F9">
            <v>218783.01</v>
          </cell>
          <cell r="G9">
            <v>296911.8</v>
          </cell>
          <cell r="H9">
            <v>361127.65</v>
          </cell>
          <cell r="I9">
            <v>251864.38</v>
          </cell>
          <cell r="J9">
            <v>2639590.16</v>
          </cell>
          <cell r="K9">
            <v>230072.14</v>
          </cell>
          <cell r="L9">
            <v>280159.33</v>
          </cell>
          <cell r="M9">
            <v>275367.98</v>
          </cell>
          <cell r="N9">
            <v>265501.68</v>
          </cell>
          <cell r="O9">
            <v>288180.08</v>
          </cell>
          <cell r="P9">
            <v>250980.17</v>
          </cell>
          <cell r="Q9">
            <v>308581.53999999998</v>
          </cell>
          <cell r="R9">
            <v>322447.62</v>
          </cell>
          <cell r="S9">
            <v>298056.88</v>
          </cell>
          <cell r="T9">
            <v>287646.31</v>
          </cell>
          <cell r="U9">
            <v>298682.65999999997</v>
          </cell>
          <cell r="V9">
            <v>318213.27</v>
          </cell>
          <cell r="W9">
            <v>289454.26</v>
          </cell>
          <cell r="X9">
            <v>289173.53999999998</v>
          </cell>
          <cell r="Y9">
            <v>290328.2</v>
          </cell>
          <cell r="Z9">
            <v>293392.32</v>
          </cell>
          <cell r="AA9">
            <v>314674.08</v>
          </cell>
          <cell r="AB9">
            <v>322327.2</v>
          </cell>
          <cell r="AC9">
            <v>341207.18</v>
          </cell>
          <cell r="AD9">
            <v>315161.42</v>
          </cell>
          <cell r="AE9">
            <v>332356.28999999998</v>
          </cell>
          <cell r="AF9">
            <v>322154.75</v>
          </cell>
          <cell r="AG9">
            <v>326729.28000000003</v>
          </cell>
          <cell r="AH9">
            <v>358507.51</v>
          </cell>
          <cell r="AI9">
            <v>321899.09000000003</v>
          </cell>
          <cell r="AJ9">
            <v>259529.41</v>
          </cell>
          <cell r="AK9">
            <v>364114.93</v>
          </cell>
          <cell r="AL9">
            <v>374944.52</v>
          </cell>
          <cell r="AM9">
            <v>352974.09</v>
          </cell>
          <cell r="AN9">
            <v>365869.11</v>
          </cell>
          <cell r="AO9">
            <v>344762.13</v>
          </cell>
          <cell r="AP9">
            <v>383978</v>
          </cell>
          <cell r="AQ9">
            <v>361927</v>
          </cell>
          <cell r="AR9">
            <v>371382.79</v>
          </cell>
          <cell r="AS9">
            <v>377011</v>
          </cell>
          <cell r="AT9">
            <v>410059.12</v>
          </cell>
          <cell r="AU9">
            <v>368230.97</v>
          </cell>
          <cell r="AV9">
            <v>385548.19</v>
          </cell>
          <cell r="AW9">
            <v>383482.53</v>
          </cell>
          <cell r="AX9">
            <v>374330.19</v>
          </cell>
          <cell r="AY9">
            <v>400399.66</v>
          </cell>
          <cell r="AZ9">
            <v>401826.37</v>
          </cell>
          <cell r="BA9">
            <v>414848.73</v>
          </cell>
          <cell r="BB9">
            <v>406287.6</v>
          </cell>
          <cell r="BC9">
            <v>419710.79</v>
          </cell>
          <cell r="BD9">
            <v>409070</v>
          </cell>
          <cell r="BE9">
            <v>404521.74</v>
          </cell>
          <cell r="BF9">
            <v>441642.87</v>
          </cell>
          <cell r="BG9">
            <v>423091.02</v>
          </cell>
          <cell r="BH9">
            <v>423465.95</v>
          </cell>
          <cell r="BI9">
            <v>417796.45</v>
          </cell>
          <cell r="BJ9">
            <v>442275.07</v>
          </cell>
          <cell r="BK9">
            <v>468382.51</v>
          </cell>
          <cell r="BL9">
            <v>433121.39</v>
          </cell>
          <cell r="BM9">
            <v>480723.06</v>
          </cell>
          <cell r="BN9">
            <v>475135.47</v>
          </cell>
          <cell r="BO9">
            <v>442547.1</v>
          </cell>
          <cell r="BP9">
            <v>470197.95</v>
          </cell>
          <cell r="BQ9">
            <v>455067.01</v>
          </cell>
          <cell r="BR9">
            <v>501885.18</v>
          </cell>
          <cell r="BS9">
            <v>474306.92</v>
          </cell>
          <cell r="BT9">
            <v>481725.76</v>
          </cell>
          <cell r="BU9">
            <v>477741.62</v>
          </cell>
          <cell r="BV9">
            <v>511716.87</v>
          </cell>
          <cell r="BW9">
            <v>508500</v>
          </cell>
          <cell r="BX9">
            <v>529902.86</v>
          </cell>
          <cell r="BY9">
            <v>568209.80000000005</v>
          </cell>
          <cell r="BZ9">
            <v>527391.72</v>
          </cell>
          <cell r="CA9">
            <v>550868.12</v>
          </cell>
          <cell r="CB9">
            <v>558189.51</v>
          </cell>
          <cell r="CC9">
            <v>528144.79</v>
          </cell>
          <cell r="CD9">
            <v>627996.47</v>
          </cell>
          <cell r="CE9">
            <v>529888.43000000005</v>
          </cell>
          <cell r="CF9">
            <v>517504.92</v>
          </cell>
          <cell r="CG9">
            <v>550078.52</v>
          </cell>
          <cell r="CH9">
            <v>538369.15</v>
          </cell>
          <cell r="CI9">
            <v>518342.6</v>
          </cell>
          <cell r="CJ9">
            <v>536856.77</v>
          </cell>
          <cell r="CK9">
            <v>569083.67000000004</v>
          </cell>
          <cell r="CL9">
            <v>525270.59</v>
          </cell>
          <cell r="CM9">
            <v>542480.85</v>
          </cell>
          <cell r="CN9">
            <v>563421.42000000004</v>
          </cell>
          <cell r="CO9">
            <v>523771.72</v>
          </cell>
          <cell r="CP9">
            <v>586448.72</v>
          </cell>
          <cell r="CQ9">
            <v>451599.43</v>
          </cell>
          <cell r="CR9">
            <v>525556.24</v>
          </cell>
          <cell r="CS9">
            <v>559218.56000000006</v>
          </cell>
          <cell r="CT9">
            <v>502349.96</v>
          </cell>
          <cell r="CU9">
            <v>516299.72</v>
          </cell>
          <cell r="CV9">
            <v>528481.18000000005</v>
          </cell>
          <cell r="CW9">
            <v>552938.72</v>
          </cell>
          <cell r="CX9">
            <v>556991.34</v>
          </cell>
          <cell r="CY9">
            <v>556087.28</v>
          </cell>
          <cell r="CZ9">
            <v>547588</v>
          </cell>
          <cell r="DA9">
            <v>548902.79</v>
          </cell>
          <cell r="DB9">
            <v>620464.31000000006</v>
          </cell>
          <cell r="DC9">
            <v>506384.79</v>
          </cell>
          <cell r="DD9">
            <v>516159.7</v>
          </cell>
          <cell r="DE9">
            <v>553673.56999999995</v>
          </cell>
          <cell r="DF9">
            <v>545432.51</v>
          </cell>
          <cell r="DG9">
            <v>547130.85</v>
          </cell>
          <cell r="DH9">
            <v>544958.63</v>
          </cell>
          <cell r="DI9">
            <v>592477.62</v>
          </cell>
          <cell r="DJ9">
            <v>569453.06000000006</v>
          </cell>
          <cell r="DK9">
            <v>582937.93000000005</v>
          </cell>
          <cell r="DL9">
            <v>551006.84</v>
          </cell>
          <cell r="DM9">
            <v>614098.23</v>
          </cell>
          <cell r="DN9">
            <v>600985.66</v>
          </cell>
          <cell r="DO9">
            <v>511174.01</v>
          </cell>
          <cell r="DP9">
            <v>563970.87</v>
          </cell>
          <cell r="DQ9">
            <v>570109.22</v>
          </cell>
          <cell r="DR9">
            <v>581839.12</v>
          </cell>
          <cell r="DS9">
            <v>628954.85</v>
          </cell>
          <cell r="DT9">
            <v>569659.65</v>
          </cell>
          <cell r="DU9">
            <v>646774.01</v>
          </cell>
          <cell r="DV9">
            <v>596719.25</v>
          </cell>
          <cell r="DW9">
            <v>579900.86</v>
          </cell>
          <cell r="DX9">
            <v>610281.29</v>
          </cell>
          <cell r="DY9">
            <v>559000.06000000006</v>
          </cell>
          <cell r="DZ9">
            <v>595326.57999999996</v>
          </cell>
          <cell r="EA9">
            <v>559123.30000000005</v>
          </cell>
          <cell r="EB9">
            <v>569687.35</v>
          </cell>
          <cell r="EC9">
            <v>565175.85</v>
          </cell>
          <cell r="ED9">
            <v>576136.55000000005</v>
          </cell>
          <cell r="EE9">
            <v>572440.56000000006</v>
          </cell>
          <cell r="EF9">
            <v>556021.93000000005</v>
          </cell>
          <cell r="EG9">
            <v>646698.71</v>
          </cell>
          <cell r="EH9">
            <v>585938.65</v>
          </cell>
          <cell r="EI9">
            <v>609012.47999999998</v>
          </cell>
          <cell r="EJ9">
            <v>653101.68999999994</v>
          </cell>
          <cell r="EK9">
            <v>604347.25</v>
          </cell>
          <cell r="EL9">
            <v>645474.39</v>
          </cell>
          <cell r="EM9">
            <v>538701.55000000005</v>
          </cell>
          <cell r="EN9">
            <v>598948.77</v>
          </cell>
          <cell r="EO9">
            <v>568830.55000000005</v>
          </cell>
          <cell r="EP9">
            <v>533145.26</v>
          </cell>
          <cell r="EQ9">
            <v>515827.02</v>
          </cell>
          <cell r="ER9">
            <v>552977.55000000005</v>
          </cell>
          <cell r="ES9">
            <v>637884.89</v>
          </cell>
          <cell r="ET9">
            <v>549357.35</v>
          </cell>
          <cell r="EU9">
            <v>559901.9</v>
          </cell>
          <cell r="EV9">
            <v>586060.22</v>
          </cell>
          <cell r="EW9">
            <v>568815.37</v>
          </cell>
          <cell r="EX9">
            <v>633423.56000000006</v>
          </cell>
          <cell r="EY9">
            <v>587877.65</v>
          </cell>
          <cell r="EZ9">
            <v>527130.63</v>
          </cell>
          <cell r="FA9">
            <v>581402.68999999994</v>
          </cell>
          <cell r="FB9">
            <v>589281.49</v>
          </cell>
          <cell r="FC9">
            <v>615254.98</v>
          </cell>
          <cell r="FD9">
            <v>594691.1</v>
          </cell>
          <cell r="FE9">
            <v>609933.86</v>
          </cell>
          <cell r="FF9">
            <v>589533</v>
          </cell>
          <cell r="FG9">
            <v>596246.15</v>
          </cell>
          <cell r="FH9">
            <v>599881.31000000006</v>
          </cell>
          <cell r="FI9">
            <v>601036.87</v>
          </cell>
          <cell r="FJ9">
            <v>623584.4</v>
          </cell>
          <cell r="FK9">
            <v>565894.39</v>
          </cell>
          <cell r="FL9">
            <v>653063.52</v>
          </cell>
          <cell r="FM9">
            <v>579513.81000000006</v>
          </cell>
          <cell r="FN9">
            <v>591183.04</v>
          </cell>
          <cell r="FO9">
            <v>623652.26</v>
          </cell>
          <cell r="FP9">
            <v>604452.46</v>
          </cell>
          <cell r="FQ9">
            <v>627445.68000000005</v>
          </cell>
          <cell r="FR9">
            <v>609663.63</v>
          </cell>
          <cell r="FS9">
            <v>622790.72</v>
          </cell>
          <cell r="FT9">
            <v>625746.03</v>
          </cell>
          <cell r="FU9">
            <v>619572.15</v>
          </cell>
          <cell r="FV9">
            <v>643321.89</v>
          </cell>
          <cell r="FW9">
            <v>615524.63</v>
          </cell>
          <cell r="FX9">
            <v>606445.18999999994</v>
          </cell>
          <cell r="FY9">
            <v>630251.82999999996</v>
          </cell>
          <cell r="FZ9">
            <v>639574.57999999996</v>
          </cell>
          <cell r="GA9">
            <v>663158.61</v>
          </cell>
          <cell r="GB9">
            <v>667769.73</v>
          </cell>
          <cell r="GC9">
            <v>671998.93</v>
          </cell>
          <cell r="GD9">
            <v>671354.21</v>
          </cell>
          <cell r="GE9">
            <v>681223.28</v>
          </cell>
          <cell r="GF9">
            <v>679301.23</v>
          </cell>
          <cell r="GG9">
            <v>670219.97</v>
          </cell>
          <cell r="GH9">
            <v>693023.73</v>
          </cell>
          <cell r="GI9">
            <v>669469.21</v>
          </cell>
          <cell r="GJ9">
            <v>676112.65</v>
          </cell>
          <cell r="GK9">
            <v>705325.94</v>
          </cell>
          <cell r="GL9">
            <v>693402.09</v>
          </cell>
          <cell r="GM9">
            <v>706202.24</v>
          </cell>
          <cell r="GN9">
            <v>745069.59</v>
          </cell>
          <cell r="GO9">
            <v>746290.77</v>
          </cell>
          <cell r="GP9">
            <v>739641.3</v>
          </cell>
          <cell r="GQ9">
            <v>787264.35</v>
          </cell>
          <cell r="GR9">
            <v>750168.45</v>
          </cell>
          <cell r="GS9">
            <v>746017.35</v>
          </cell>
          <cell r="GT9">
            <v>742594.41</v>
          </cell>
          <cell r="GU9">
            <v>463899.31</v>
          </cell>
          <cell r="GV9">
            <v>458450.54</v>
          </cell>
          <cell r="GW9">
            <v>482737.85</v>
          </cell>
          <cell r="GX9">
            <v>475360.03</v>
          </cell>
          <cell r="GY9">
            <v>493010.92</v>
          </cell>
          <cell r="GZ9">
            <v>500541.32</v>
          </cell>
          <cell r="HA9">
            <v>515373.75</v>
          </cell>
          <cell r="HB9">
            <v>506137.03</v>
          </cell>
          <cell r="HC9">
            <v>506256.93</v>
          </cell>
          <cell r="HD9">
            <v>514091.78</v>
          </cell>
          <cell r="HE9">
            <v>502858.93</v>
          </cell>
          <cell r="HF9">
            <v>520787.46</v>
          </cell>
          <cell r="HG9">
            <v>495492.51</v>
          </cell>
          <cell r="HH9">
            <v>498591.3</v>
          </cell>
          <cell r="HI9">
            <v>499833.3</v>
          </cell>
          <cell r="HJ9">
            <v>387834.05</v>
          </cell>
          <cell r="HK9">
            <v>384498.6</v>
          </cell>
          <cell r="HL9">
            <v>425805.76</v>
          </cell>
        </row>
        <row r="10">
          <cell r="A10" t="str">
            <v>PBZ/CO OMF C</v>
          </cell>
          <cell r="ET10">
            <v>0</v>
          </cell>
          <cell r="EU10">
            <v>0</v>
          </cell>
          <cell r="EV10">
            <v>0</v>
          </cell>
          <cell r="EW10">
            <v>0</v>
          </cell>
          <cell r="EX10">
            <v>0</v>
          </cell>
          <cell r="EY10">
            <v>216.41</v>
          </cell>
          <cell r="EZ10">
            <v>9454.61</v>
          </cell>
          <cell r="FA10">
            <v>10941.41</v>
          </cell>
          <cell r="FB10">
            <v>10689.67</v>
          </cell>
          <cell r="FC10">
            <v>10554.13</v>
          </cell>
          <cell r="FD10">
            <v>10658.43</v>
          </cell>
          <cell r="FE10">
            <v>11129.41</v>
          </cell>
          <cell r="FF10">
            <v>11040.04</v>
          </cell>
          <cell r="FG10">
            <v>11561.66</v>
          </cell>
          <cell r="FH10">
            <v>12275.97</v>
          </cell>
          <cell r="FI10">
            <v>11644.39</v>
          </cell>
          <cell r="FJ10">
            <v>13832.68</v>
          </cell>
          <cell r="FK10">
            <v>13336.37</v>
          </cell>
          <cell r="FL10">
            <v>12361.28</v>
          </cell>
          <cell r="FM10">
            <v>12380.12</v>
          </cell>
          <cell r="FN10">
            <v>13028.37</v>
          </cell>
          <cell r="FO10">
            <v>13554.83</v>
          </cell>
          <cell r="FP10">
            <v>12816.29</v>
          </cell>
          <cell r="FQ10">
            <v>13205.25</v>
          </cell>
          <cell r="FR10">
            <v>13056.82</v>
          </cell>
          <cell r="FS10">
            <v>14203.91</v>
          </cell>
          <cell r="FT10">
            <v>14199.44</v>
          </cell>
          <cell r="FU10">
            <v>14333.67</v>
          </cell>
          <cell r="FV10">
            <v>15319.69</v>
          </cell>
          <cell r="FW10">
            <v>15384.11</v>
          </cell>
          <cell r="FX10">
            <v>14532.92</v>
          </cell>
          <cell r="FY10">
            <v>15564.82</v>
          </cell>
          <cell r="FZ10">
            <v>15799.23</v>
          </cell>
          <cell r="GA10">
            <v>16262.05</v>
          </cell>
          <cell r="GB10">
            <v>16602.580000000002</v>
          </cell>
          <cell r="GC10">
            <v>16262.35</v>
          </cell>
          <cell r="GD10">
            <v>16609.07</v>
          </cell>
          <cell r="GE10">
            <v>17609.07</v>
          </cell>
          <cell r="GF10">
            <v>17317.46</v>
          </cell>
          <cell r="GG10">
            <v>17481.939999999999</v>
          </cell>
          <cell r="GH10">
            <v>19349.02</v>
          </cell>
          <cell r="GI10">
            <v>20066.57</v>
          </cell>
          <cell r="GJ10">
            <v>19458.05</v>
          </cell>
          <cell r="GK10">
            <v>18413.45</v>
          </cell>
          <cell r="GL10">
            <v>19159.53</v>
          </cell>
          <cell r="GM10">
            <v>19520.32</v>
          </cell>
          <cell r="GN10">
            <v>22047.21</v>
          </cell>
          <cell r="GO10">
            <v>19955.86</v>
          </cell>
          <cell r="GP10">
            <v>19932.080000000002</v>
          </cell>
          <cell r="GQ10">
            <v>20843.37</v>
          </cell>
          <cell r="GR10">
            <v>20484.259999999998</v>
          </cell>
          <cell r="GS10">
            <v>21542.92</v>
          </cell>
          <cell r="GT10">
            <v>22754.93</v>
          </cell>
          <cell r="GU10">
            <v>14516.36</v>
          </cell>
          <cell r="GV10">
            <v>14585.89</v>
          </cell>
          <cell r="GW10">
            <v>13805.51</v>
          </cell>
          <cell r="GX10">
            <v>13681.06</v>
          </cell>
          <cell r="GY10">
            <v>14642.07</v>
          </cell>
          <cell r="GZ10">
            <v>15911.74</v>
          </cell>
          <cell r="HA10">
            <v>14484.19</v>
          </cell>
          <cell r="HB10">
            <v>14170.64</v>
          </cell>
          <cell r="HC10">
            <v>14549.51</v>
          </cell>
          <cell r="HD10">
            <v>18267.23</v>
          </cell>
          <cell r="HE10">
            <v>14970.12</v>
          </cell>
          <cell r="HF10">
            <v>15626.57</v>
          </cell>
          <cell r="HG10">
            <v>16211.27</v>
          </cell>
          <cell r="HH10">
            <v>16479.509999999998</v>
          </cell>
          <cell r="HI10">
            <v>16292.57</v>
          </cell>
          <cell r="HJ10">
            <v>14382.52</v>
          </cell>
          <cell r="HK10">
            <v>14886.67</v>
          </cell>
          <cell r="HL10">
            <v>16395.580000000002</v>
          </cell>
        </row>
        <row r="11">
          <cell r="A11" t="str">
            <v>Raiffeisen OMF A</v>
          </cell>
          <cell r="ET11">
            <v>0</v>
          </cell>
          <cell r="EU11">
            <v>0</v>
          </cell>
          <cell r="EV11">
            <v>0</v>
          </cell>
          <cell r="EW11">
            <v>0</v>
          </cell>
          <cell r="EX11">
            <v>0</v>
          </cell>
          <cell r="EY11">
            <v>76.349999999999994</v>
          </cell>
          <cell r="EZ11">
            <v>5086.59</v>
          </cell>
          <cell r="FA11">
            <v>5896.36</v>
          </cell>
          <cell r="FB11">
            <v>5459.97</v>
          </cell>
          <cell r="FC11">
            <v>5591.39</v>
          </cell>
          <cell r="FD11">
            <v>5392.21</v>
          </cell>
          <cell r="FE11">
            <v>5611.73</v>
          </cell>
          <cell r="FF11">
            <v>5435.04</v>
          </cell>
          <cell r="FG11">
            <v>5527.19</v>
          </cell>
          <cell r="FH11">
            <v>5490.92</v>
          </cell>
          <cell r="FI11">
            <v>5382.14</v>
          </cell>
          <cell r="FJ11">
            <v>5706.15</v>
          </cell>
          <cell r="FK11">
            <v>5310.22</v>
          </cell>
          <cell r="FL11">
            <v>5991.2</v>
          </cell>
          <cell r="FM11">
            <v>5778.8</v>
          </cell>
          <cell r="FN11">
            <v>5854.91</v>
          </cell>
          <cell r="FO11">
            <v>6164.16</v>
          </cell>
          <cell r="FP11">
            <v>5532.44</v>
          </cell>
          <cell r="FQ11">
            <v>5660.53</v>
          </cell>
          <cell r="FR11">
            <v>5606.55</v>
          </cell>
          <cell r="FS11">
            <v>5832.64</v>
          </cell>
          <cell r="FT11">
            <v>5702.69</v>
          </cell>
          <cell r="FU11">
            <v>5695.17</v>
          </cell>
          <cell r="FV11">
            <v>5973.58</v>
          </cell>
          <cell r="FW11">
            <v>5691.51</v>
          </cell>
          <cell r="FX11">
            <v>5683.77</v>
          </cell>
          <cell r="FY11">
            <v>6172.63</v>
          </cell>
          <cell r="FZ11">
            <v>6381.73</v>
          </cell>
          <cell r="GA11">
            <v>6534.5</v>
          </cell>
          <cell r="GB11">
            <v>6403.77</v>
          </cell>
          <cell r="GC11">
            <v>6382.79</v>
          </cell>
          <cell r="GD11">
            <v>6235.93</v>
          </cell>
          <cell r="GE11">
            <v>6195.45</v>
          </cell>
          <cell r="GF11">
            <v>6385.86</v>
          </cell>
          <cell r="GG11">
            <v>6694.14</v>
          </cell>
          <cell r="GH11">
            <v>6866</v>
          </cell>
          <cell r="GI11">
            <v>7284.77</v>
          </cell>
          <cell r="GJ11">
            <v>7016.51</v>
          </cell>
          <cell r="GK11">
            <v>7271.52</v>
          </cell>
          <cell r="GL11">
            <v>7719.68</v>
          </cell>
          <cell r="GM11">
            <v>7259.68</v>
          </cell>
          <cell r="GN11">
            <v>7766.44</v>
          </cell>
          <cell r="GO11">
            <v>7934.94</v>
          </cell>
          <cell r="GP11">
            <v>7994.31</v>
          </cell>
          <cell r="GQ11">
            <v>7713.21</v>
          </cell>
          <cell r="GR11">
            <v>7567.74</v>
          </cell>
          <cell r="GS11">
            <v>7809.63</v>
          </cell>
          <cell r="GT11">
            <v>7977.22</v>
          </cell>
          <cell r="GU11">
            <v>5212.34</v>
          </cell>
          <cell r="GV11">
            <v>5098.12</v>
          </cell>
          <cell r="GW11">
            <v>5977.64</v>
          </cell>
          <cell r="GX11">
            <v>5475.3</v>
          </cell>
          <cell r="GY11">
            <v>5445.42</v>
          </cell>
          <cell r="GZ11">
            <v>6064.04</v>
          </cell>
          <cell r="HA11">
            <v>5775.35</v>
          </cell>
          <cell r="HB11">
            <v>5471.22</v>
          </cell>
          <cell r="HC11">
            <v>5656.42</v>
          </cell>
          <cell r="HD11">
            <v>7221.24</v>
          </cell>
          <cell r="HE11">
            <v>8708.77</v>
          </cell>
          <cell r="HF11">
            <v>10672.6</v>
          </cell>
          <cell r="HG11">
            <v>10758.81</v>
          </cell>
          <cell r="HH11">
            <v>11414.05</v>
          </cell>
          <cell r="HI11">
            <v>12501.71</v>
          </cell>
          <cell r="HJ11">
            <v>10234.02</v>
          </cell>
          <cell r="HK11">
            <v>10396.59</v>
          </cell>
          <cell r="HL11">
            <v>11088.12</v>
          </cell>
        </row>
        <row r="12">
          <cell r="A12" t="str">
            <v>Raiffeisen OMF B</v>
          </cell>
          <cell r="B12">
            <v>716995.8</v>
          </cell>
          <cell r="C12">
            <v>493366.91</v>
          </cell>
          <cell r="D12">
            <v>345721.52</v>
          </cell>
          <cell r="E12">
            <v>367406.76</v>
          </cell>
          <cell r="F12">
            <v>364153.97</v>
          </cell>
          <cell r="G12">
            <v>528427.68000000005</v>
          </cell>
          <cell r="H12">
            <v>584704</v>
          </cell>
          <cell r="I12">
            <v>421931.83</v>
          </cell>
          <cell r="J12">
            <v>4373724.95</v>
          </cell>
          <cell r="K12">
            <v>405222.43</v>
          </cell>
          <cell r="L12">
            <v>426097.6</v>
          </cell>
          <cell r="M12">
            <v>455227.25</v>
          </cell>
          <cell r="N12">
            <v>437389.87</v>
          </cell>
          <cell r="O12">
            <v>482089.44</v>
          </cell>
          <cell r="P12">
            <v>441708.84</v>
          </cell>
          <cell r="Q12">
            <v>518218.1</v>
          </cell>
          <cell r="R12">
            <v>511776.53</v>
          </cell>
          <cell r="S12">
            <v>496123.85</v>
          </cell>
          <cell r="T12">
            <v>484075.46</v>
          </cell>
          <cell r="U12">
            <v>502595.54</v>
          </cell>
          <cell r="V12">
            <v>537413.25</v>
          </cell>
          <cell r="W12">
            <v>456156.62</v>
          </cell>
          <cell r="X12">
            <v>457780.94</v>
          </cell>
          <cell r="Y12">
            <v>458550.6</v>
          </cell>
          <cell r="Z12">
            <v>456128.61</v>
          </cell>
          <cell r="AA12">
            <v>490788.04</v>
          </cell>
          <cell r="AB12">
            <v>508209.75</v>
          </cell>
          <cell r="AC12">
            <v>538240.93000000005</v>
          </cell>
          <cell r="AD12">
            <v>496928.17</v>
          </cell>
          <cell r="AE12">
            <v>524461.88</v>
          </cell>
          <cell r="AF12">
            <v>508281.1</v>
          </cell>
          <cell r="AG12">
            <v>519199.37</v>
          </cell>
          <cell r="AH12">
            <v>562216.6</v>
          </cell>
          <cell r="AI12">
            <v>477535.39</v>
          </cell>
          <cell r="AJ12">
            <v>410487.68</v>
          </cell>
          <cell r="AK12">
            <v>521513.08</v>
          </cell>
          <cell r="AL12">
            <v>537846.6</v>
          </cell>
          <cell r="AM12">
            <v>516100.28</v>
          </cell>
          <cell r="AN12">
            <v>540521.51</v>
          </cell>
          <cell r="AO12">
            <v>524016.97</v>
          </cell>
          <cell r="AP12">
            <v>542922</v>
          </cell>
          <cell r="AQ12">
            <v>530275</v>
          </cell>
          <cell r="AR12">
            <v>546396.59</v>
          </cell>
          <cell r="AS12">
            <v>552477</v>
          </cell>
          <cell r="AT12">
            <v>611463.42000000004</v>
          </cell>
          <cell r="AU12">
            <v>499479.78</v>
          </cell>
          <cell r="AV12">
            <v>509758.65</v>
          </cell>
          <cell r="AW12">
            <v>524398.42000000004</v>
          </cell>
          <cell r="AX12">
            <v>509207.14</v>
          </cell>
          <cell r="AY12">
            <v>535974.30000000005</v>
          </cell>
          <cell r="AZ12">
            <v>548344.82999999996</v>
          </cell>
          <cell r="BA12">
            <v>563752.82999999996</v>
          </cell>
          <cell r="BB12">
            <v>558653.92000000004</v>
          </cell>
          <cell r="BC12">
            <v>578834.86</v>
          </cell>
          <cell r="BD12">
            <v>561697.98</v>
          </cell>
          <cell r="BE12">
            <v>563551.61</v>
          </cell>
          <cell r="BF12">
            <v>620030.37</v>
          </cell>
          <cell r="BG12">
            <v>587082.37</v>
          </cell>
          <cell r="BH12">
            <v>588309.43000000005</v>
          </cell>
          <cell r="BI12">
            <v>592378.12</v>
          </cell>
          <cell r="BJ12">
            <v>626377.54</v>
          </cell>
          <cell r="BK12">
            <v>645895.68999999994</v>
          </cell>
          <cell r="BL12">
            <v>601122.01</v>
          </cell>
          <cell r="BM12">
            <v>665529.24</v>
          </cell>
          <cell r="BN12">
            <v>651042.43000000005</v>
          </cell>
          <cell r="BO12">
            <v>610039.16</v>
          </cell>
          <cell r="BP12">
            <v>659575.93999999994</v>
          </cell>
          <cell r="BQ12">
            <v>632612.22</v>
          </cell>
          <cell r="BR12">
            <v>688561.28</v>
          </cell>
          <cell r="BS12">
            <v>654332.69999999995</v>
          </cell>
          <cell r="BT12">
            <v>653803.30000000005</v>
          </cell>
          <cell r="BU12">
            <v>647254.68999999994</v>
          </cell>
          <cell r="BV12">
            <v>686410.8</v>
          </cell>
          <cell r="BW12">
            <v>663717.51</v>
          </cell>
          <cell r="BX12">
            <v>685415.56</v>
          </cell>
          <cell r="BY12">
            <v>737301.15</v>
          </cell>
          <cell r="BZ12">
            <v>674711.51</v>
          </cell>
          <cell r="CA12">
            <v>710271.5</v>
          </cell>
          <cell r="CB12">
            <v>762968.58</v>
          </cell>
          <cell r="CC12">
            <v>909061.55</v>
          </cell>
          <cell r="CD12">
            <v>1075696.08</v>
          </cell>
          <cell r="CE12">
            <v>905547.65</v>
          </cell>
          <cell r="CF12">
            <v>890708.62</v>
          </cell>
          <cell r="CG12">
            <v>958515.24</v>
          </cell>
          <cell r="CH12">
            <v>925845.47</v>
          </cell>
          <cell r="CI12">
            <v>901360.31</v>
          </cell>
          <cell r="CJ12">
            <v>927641.12</v>
          </cell>
          <cell r="CK12">
            <v>974523.95</v>
          </cell>
          <cell r="CL12">
            <v>896832.03</v>
          </cell>
          <cell r="CM12">
            <v>936820.42</v>
          </cell>
          <cell r="CN12">
            <v>960598.92</v>
          </cell>
          <cell r="CO12">
            <v>902677.72</v>
          </cell>
          <cell r="CP12">
            <v>1005384.02</v>
          </cell>
          <cell r="CQ12">
            <v>760120.67</v>
          </cell>
          <cell r="CR12">
            <v>895090.73</v>
          </cell>
          <cell r="CS12">
            <v>984099.09</v>
          </cell>
          <cell r="CT12">
            <v>879230.48</v>
          </cell>
          <cell r="CU12">
            <v>887030.19</v>
          </cell>
          <cell r="CV12">
            <v>904144.05</v>
          </cell>
          <cell r="CW12">
            <v>942160.04</v>
          </cell>
          <cell r="CX12">
            <v>944862.02</v>
          </cell>
          <cell r="CY12">
            <v>964933.42</v>
          </cell>
          <cell r="CZ12">
            <v>936530.85</v>
          </cell>
          <cell r="DA12">
            <v>943431.58</v>
          </cell>
          <cell r="DB12">
            <v>1067420.75</v>
          </cell>
          <cell r="DC12">
            <v>862643.26</v>
          </cell>
          <cell r="DD12">
            <v>881434.66</v>
          </cell>
          <cell r="DE12">
            <v>966936.89</v>
          </cell>
          <cell r="DF12">
            <v>940693.41</v>
          </cell>
          <cell r="DG12">
            <v>944121.33</v>
          </cell>
          <cell r="DH12">
            <v>931627.73</v>
          </cell>
          <cell r="DI12">
            <v>1017187.25</v>
          </cell>
          <cell r="DJ12">
            <v>978068.73</v>
          </cell>
          <cell r="DK12">
            <v>991671.78</v>
          </cell>
          <cell r="DL12">
            <v>937370.05</v>
          </cell>
          <cell r="DM12">
            <v>1054695.06</v>
          </cell>
          <cell r="DN12">
            <v>1022155.64</v>
          </cell>
          <cell r="DO12">
            <v>894344.63</v>
          </cell>
          <cell r="DP12">
            <v>937382.14</v>
          </cell>
          <cell r="DQ12">
            <v>991046.93</v>
          </cell>
          <cell r="DR12">
            <v>989667.48</v>
          </cell>
          <cell r="DS12">
            <v>1083739.9099999999</v>
          </cell>
          <cell r="DT12">
            <v>967791.42</v>
          </cell>
          <cell r="DU12">
            <v>1113586.44</v>
          </cell>
          <cell r="DV12">
            <v>1014940.94</v>
          </cell>
          <cell r="DW12">
            <v>984094.16</v>
          </cell>
          <cell r="DX12">
            <v>1052963.3700000001</v>
          </cell>
          <cell r="DY12">
            <v>958353.96</v>
          </cell>
          <cell r="DZ12">
            <v>1009582.05</v>
          </cell>
          <cell r="EA12">
            <v>967982.65</v>
          </cell>
          <cell r="EB12">
            <v>964973.28</v>
          </cell>
          <cell r="EC12">
            <v>983403.65</v>
          </cell>
          <cell r="ED12">
            <v>998714.42</v>
          </cell>
          <cell r="EE12">
            <v>987527.57</v>
          </cell>
          <cell r="EF12">
            <v>964040.19</v>
          </cell>
          <cell r="EG12">
            <v>1090228</v>
          </cell>
          <cell r="EH12">
            <v>996763.91</v>
          </cell>
          <cell r="EI12">
            <v>1019408.69</v>
          </cell>
          <cell r="EJ12">
            <v>1129263.5900000001</v>
          </cell>
          <cell r="EK12">
            <v>1033144.22</v>
          </cell>
          <cell r="EL12">
            <v>1115060.74</v>
          </cell>
          <cell r="EM12">
            <v>946088.32</v>
          </cell>
          <cell r="EN12">
            <v>1000002.46</v>
          </cell>
          <cell r="EO12">
            <v>986403.36</v>
          </cell>
          <cell r="EP12">
            <v>944015.88</v>
          </cell>
          <cell r="EQ12">
            <v>912193.58</v>
          </cell>
          <cell r="ER12">
            <v>961033.46</v>
          </cell>
          <cell r="ES12">
            <v>1118801.31</v>
          </cell>
          <cell r="ET12">
            <v>956252.15</v>
          </cell>
          <cell r="EU12">
            <v>980134.18</v>
          </cell>
          <cell r="EV12">
            <v>1017803.29</v>
          </cell>
          <cell r="EW12">
            <v>984557.12</v>
          </cell>
          <cell r="EX12">
            <v>1106748.3899999999</v>
          </cell>
          <cell r="EY12">
            <v>1022773.63</v>
          </cell>
          <cell r="EZ12">
            <v>907497.07</v>
          </cell>
          <cell r="FA12">
            <v>1018331.83</v>
          </cell>
          <cell r="FB12">
            <v>1036317.83</v>
          </cell>
          <cell r="FC12">
            <v>1055945.32</v>
          </cell>
          <cell r="FD12">
            <v>1018309</v>
          </cell>
          <cell r="FE12">
            <v>1051329.75</v>
          </cell>
          <cell r="FF12">
            <v>1011013.32</v>
          </cell>
          <cell r="FG12">
            <v>1024332.39</v>
          </cell>
          <cell r="FH12">
            <v>1029919.25</v>
          </cell>
          <cell r="FI12">
            <v>1032538.43</v>
          </cell>
          <cell r="FJ12">
            <v>1060563.2</v>
          </cell>
          <cell r="FK12">
            <v>967742.73</v>
          </cell>
          <cell r="FL12">
            <v>1127173.1200000001</v>
          </cell>
          <cell r="FM12">
            <v>1010705.21</v>
          </cell>
          <cell r="FN12">
            <v>1031853.71</v>
          </cell>
          <cell r="FO12">
            <v>1047976.86</v>
          </cell>
          <cell r="FP12">
            <v>1028023.74</v>
          </cell>
          <cell r="FQ12">
            <v>1067356.19</v>
          </cell>
          <cell r="FR12">
            <v>1036786.3</v>
          </cell>
          <cell r="FS12">
            <v>1060915.98</v>
          </cell>
          <cell r="FT12">
            <v>1056766.95</v>
          </cell>
          <cell r="FU12">
            <v>1055115.1299999999</v>
          </cell>
          <cell r="FV12">
            <v>1098248.92</v>
          </cell>
          <cell r="FW12">
            <v>1028308.75</v>
          </cell>
          <cell r="FX12">
            <v>1024830.1</v>
          </cell>
          <cell r="FY12">
            <v>1083751.92</v>
          </cell>
          <cell r="FZ12">
            <v>1090948.24</v>
          </cell>
          <cell r="GA12">
            <v>1107102.6100000001</v>
          </cell>
          <cell r="GB12">
            <v>1117558.8500000001</v>
          </cell>
          <cell r="GC12">
            <v>1125002.24</v>
          </cell>
          <cell r="GD12">
            <v>1123276.69</v>
          </cell>
          <cell r="GE12">
            <v>1125972.4099999999</v>
          </cell>
          <cell r="GF12">
            <v>1132746.3500000001</v>
          </cell>
          <cell r="GG12">
            <v>1116314.77</v>
          </cell>
          <cell r="GH12">
            <v>1149669.17</v>
          </cell>
          <cell r="GI12">
            <v>1110988.8500000001</v>
          </cell>
          <cell r="GJ12">
            <v>1125561.56</v>
          </cell>
          <cell r="GK12">
            <v>1180368.1399999999</v>
          </cell>
          <cell r="GL12">
            <v>1157925.3</v>
          </cell>
          <cell r="GM12">
            <v>1162834.1000000001</v>
          </cell>
          <cell r="GN12">
            <v>1207534.8700000001</v>
          </cell>
          <cell r="GO12">
            <v>1230063.6299999999</v>
          </cell>
          <cell r="GP12">
            <v>1212423.03</v>
          </cell>
          <cell r="GQ12">
            <v>1264856.02</v>
          </cell>
          <cell r="GR12">
            <v>1227335.3400000001</v>
          </cell>
          <cell r="GS12">
            <v>1219405.98</v>
          </cell>
          <cell r="GT12">
            <v>1212108.5</v>
          </cell>
          <cell r="GU12">
            <v>755183.23</v>
          </cell>
          <cell r="GV12">
            <v>748529.69</v>
          </cell>
          <cell r="GW12">
            <v>792309.51</v>
          </cell>
          <cell r="GX12">
            <v>779526.14</v>
          </cell>
          <cell r="GY12">
            <v>794973.38</v>
          </cell>
          <cell r="GZ12">
            <v>798000.15</v>
          </cell>
          <cell r="HA12">
            <v>830194.16</v>
          </cell>
          <cell r="HB12">
            <v>811495.74</v>
          </cell>
          <cell r="HC12">
            <v>809601.22</v>
          </cell>
          <cell r="HD12">
            <v>824737.19</v>
          </cell>
          <cell r="HE12">
            <v>810318.24</v>
          </cell>
          <cell r="HF12">
            <v>844238.1</v>
          </cell>
          <cell r="HG12">
            <v>797822.94</v>
          </cell>
          <cell r="HH12">
            <v>801864.61</v>
          </cell>
          <cell r="HI12">
            <v>809269.86</v>
          </cell>
          <cell r="HJ12">
            <v>622723.30000000005</v>
          </cell>
          <cell r="HK12">
            <v>612736.42000000004</v>
          </cell>
          <cell r="HL12">
            <v>674524.34</v>
          </cell>
        </row>
        <row r="13">
          <cell r="A13" t="str">
            <v>Raiffeisen OMF C</v>
          </cell>
          <cell r="ET13">
            <v>0</v>
          </cell>
          <cell r="EU13">
            <v>0</v>
          </cell>
          <cell r="EV13">
            <v>0</v>
          </cell>
          <cell r="EW13">
            <v>0</v>
          </cell>
          <cell r="EX13">
            <v>0</v>
          </cell>
          <cell r="EY13">
            <v>328.37</v>
          </cell>
          <cell r="EZ13">
            <v>21154.75</v>
          </cell>
          <cell r="FA13">
            <v>22520.13</v>
          </cell>
          <cell r="FB13">
            <v>22954.7</v>
          </cell>
          <cell r="FC13">
            <v>23028.639999999999</v>
          </cell>
          <cell r="FD13">
            <v>23089.15</v>
          </cell>
          <cell r="FE13">
            <v>24748.67</v>
          </cell>
          <cell r="FF13">
            <v>23962.46</v>
          </cell>
          <cell r="FG13">
            <v>24934.16</v>
          </cell>
          <cell r="FH13">
            <v>26834.85</v>
          </cell>
          <cell r="FI13">
            <v>26410.99</v>
          </cell>
          <cell r="FJ13">
            <v>28961.33</v>
          </cell>
          <cell r="FK13">
            <v>29722.41</v>
          </cell>
          <cell r="FL13">
            <v>27879.35</v>
          </cell>
          <cell r="FM13">
            <v>27057.21</v>
          </cell>
          <cell r="FN13">
            <v>28237.73</v>
          </cell>
          <cell r="FO13">
            <v>27957.01</v>
          </cell>
          <cell r="FP13">
            <v>28475.29</v>
          </cell>
          <cell r="FQ13">
            <v>29284.400000000001</v>
          </cell>
          <cell r="FR13">
            <v>29323.01</v>
          </cell>
          <cell r="FS13">
            <v>29674.01</v>
          </cell>
          <cell r="FT13">
            <v>30833.77</v>
          </cell>
          <cell r="FU13">
            <v>30919.67</v>
          </cell>
          <cell r="FV13">
            <v>34409.78</v>
          </cell>
          <cell r="FW13">
            <v>33789.160000000003</v>
          </cell>
          <cell r="FX13">
            <v>31515.62</v>
          </cell>
          <cell r="FY13">
            <v>33470.1</v>
          </cell>
          <cell r="FZ13">
            <v>34015.550000000003</v>
          </cell>
          <cell r="GA13">
            <v>34449.11</v>
          </cell>
          <cell r="GB13">
            <v>34949.21</v>
          </cell>
          <cell r="GC13">
            <v>35551.93</v>
          </cell>
          <cell r="GD13">
            <v>35081.519999999997</v>
          </cell>
          <cell r="GE13">
            <v>37191.83</v>
          </cell>
          <cell r="GF13">
            <v>36842.480000000003</v>
          </cell>
          <cell r="GG13">
            <v>37544.58</v>
          </cell>
          <cell r="GH13">
            <v>41360.28</v>
          </cell>
          <cell r="GI13">
            <v>42171.63</v>
          </cell>
          <cell r="GJ13">
            <v>37812.81</v>
          </cell>
          <cell r="GK13">
            <v>39153.25</v>
          </cell>
          <cell r="GL13">
            <v>40336.6</v>
          </cell>
          <cell r="GM13">
            <v>40007.040000000001</v>
          </cell>
          <cell r="GN13">
            <v>42312.86</v>
          </cell>
          <cell r="GO13">
            <v>42538.38</v>
          </cell>
          <cell r="GP13">
            <v>42120.27</v>
          </cell>
          <cell r="GQ13">
            <v>44430.3</v>
          </cell>
          <cell r="GR13">
            <v>43894.27</v>
          </cell>
          <cell r="GS13">
            <v>44505.05</v>
          </cell>
          <cell r="GT13">
            <v>45604.959999999999</v>
          </cell>
          <cell r="GU13">
            <v>29763.86</v>
          </cell>
          <cell r="GV13">
            <v>28017.52</v>
          </cell>
          <cell r="GW13">
            <v>28533.99</v>
          </cell>
          <cell r="GX13">
            <v>28659.279999999999</v>
          </cell>
          <cell r="GY13">
            <v>29016.05</v>
          </cell>
          <cell r="GZ13">
            <v>29767.27</v>
          </cell>
          <cell r="HA13">
            <v>29940</v>
          </cell>
          <cell r="HB13">
            <v>29408.82</v>
          </cell>
          <cell r="HC13">
            <v>30771.83</v>
          </cell>
          <cell r="HD13">
            <v>29630.18</v>
          </cell>
          <cell r="HE13">
            <v>30129.29</v>
          </cell>
          <cell r="HF13">
            <v>33022.519999999997</v>
          </cell>
          <cell r="HG13">
            <v>33328.019999999997</v>
          </cell>
          <cell r="HH13">
            <v>34814.74</v>
          </cell>
          <cell r="HI13">
            <v>34399.9</v>
          </cell>
          <cell r="HJ13">
            <v>30000.19</v>
          </cell>
          <cell r="HK13">
            <v>29470.12</v>
          </cell>
          <cell r="HL13">
            <v>31277.200000000001</v>
          </cell>
        </row>
        <row r="14">
          <cell r="A14" t="str">
            <v>UKUPNO</v>
          </cell>
          <cell r="B14">
            <v>2212935.66</v>
          </cell>
          <cell r="C14">
            <v>1580953.9</v>
          </cell>
          <cell r="D14">
            <v>1081601.03</v>
          </cell>
          <cell r="E14">
            <v>1136404.72</v>
          </cell>
          <cell r="F14">
            <v>1121448.46</v>
          </cell>
          <cell r="G14">
            <v>1602023.88</v>
          </cell>
          <cell r="H14">
            <v>1802145.58</v>
          </cell>
          <cell r="I14">
            <v>1290853.8400000001</v>
          </cell>
          <cell r="J14">
            <v>14319459.539999999</v>
          </cell>
          <cell r="K14">
            <v>1307537.6000000001</v>
          </cell>
          <cell r="L14">
            <v>1400925.85</v>
          </cell>
          <cell r="M14">
            <v>1477260.93</v>
          </cell>
          <cell r="N14">
            <v>1426033.15</v>
          </cell>
          <cell r="O14">
            <v>1568453.6099999999</v>
          </cell>
          <cell r="P14">
            <v>1415010.32</v>
          </cell>
          <cell r="Q14">
            <v>1663951.13</v>
          </cell>
          <cell r="R14">
            <v>1657157.8099999998</v>
          </cell>
          <cell r="S14">
            <v>1589011.5</v>
          </cell>
          <cell r="T14">
            <v>1553515.73</v>
          </cell>
          <cell r="U14">
            <v>1618112.91</v>
          </cell>
          <cell r="V14">
            <v>1728798.82</v>
          </cell>
          <cell r="W14">
            <v>1483688.05</v>
          </cell>
          <cell r="X14">
            <v>1492577.2899999998</v>
          </cell>
          <cell r="Y14">
            <v>1508186.5499999998</v>
          </cell>
          <cell r="Z14">
            <v>1514444.17</v>
          </cell>
          <cell r="AA14">
            <v>1626625.02</v>
          </cell>
          <cell r="AB14">
            <v>1667051.4000000001</v>
          </cell>
          <cell r="AC14">
            <v>1756751.08</v>
          </cell>
          <cell r="AD14">
            <v>1629662.9</v>
          </cell>
          <cell r="AE14">
            <v>1712596.4100000001</v>
          </cell>
          <cell r="AF14">
            <v>1657995.75</v>
          </cell>
          <cell r="AG14">
            <v>1689350.8400000003</v>
          </cell>
          <cell r="AH14">
            <v>1844731.3900000001</v>
          </cell>
          <cell r="AI14">
            <v>1595716.58</v>
          </cell>
          <cell r="AJ14">
            <v>1349724.92</v>
          </cell>
          <cell r="AK14">
            <v>1775416.1900000002</v>
          </cell>
          <cell r="AL14">
            <v>1819666.23</v>
          </cell>
          <cell r="AM14">
            <v>1736303.04</v>
          </cell>
          <cell r="AN14">
            <v>1814886.48</v>
          </cell>
          <cell r="AO14">
            <v>1747287.3499999999</v>
          </cell>
          <cell r="AP14">
            <v>1821041</v>
          </cell>
          <cell r="AQ14">
            <v>1768692</v>
          </cell>
          <cell r="AR14">
            <v>1824924.9500000002</v>
          </cell>
          <cell r="AS14">
            <v>1838079</v>
          </cell>
          <cell r="AT14">
            <v>2040897.81</v>
          </cell>
          <cell r="AU14">
            <v>1726162.04</v>
          </cell>
          <cell r="AV14">
            <v>1770486.4</v>
          </cell>
          <cell r="AW14">
            <v>1803711.4100000001</v>
          </cell>
          <cell r="AX14">
            <v>1762421.1</v>
          </cell>
          <cell r="AY14">
            <v>1853784.28</v>
          </cell>
          <cell r="AZ14">
            <v>1877629.6800000002</v>
          </cell>
          <cell r="BA14">
            <v>1933827.71</v>
          </cell>
          <cell r="BB14">
            <v>1898199.6999999997</v>
          </cell>
          <cell r="BC14">
            <v>1968861.8199999998</v>
          </cell>
          <cell r="BD14">
            <v>1914953.76</v>
          </cell>
          <cell r="BE14">
            <v>1913152.83</v>
          </cell>
          <cell r="BF14">
            <v>2099070.54</v>
          </cell>
          <cell r="BG14">
            <v>1944457.6099999999</v>
          </cell>
          <cell r="BH14">
            <v>1945786.4500000002</v>
          </cell>
          <cell r="BI14">
            <v>1954249.2799999998</v>
          </cell>
          <cell r="BJ14">
            <v>2087553.1400000001</v>
          </cell>
          <cell r="BK14">
            <v>2147678.1</v>
          </cell>
          <cell r="BL14">
            <v>2007547.78</v>
          </cell>
          <cell r="BM14">
            <v>2221219.6</v>
          </cell>
          <cell r="BN14">
            <v>2196099.41</v>
          </cell>
          <cell r="BO14">
            <v>2047619.7800000003</v>
          </cell>
          <cell r="BP14">
            <v>2218689.75</v>
          </cell>
          <cell r="BQ14">
            <v>2140139.08</v>
          </cell>
          <cell r="BR14">
            <v>2346450.37</v>
          </cell>
          <cell r="BS14">
            <v>2222932.65</v>
          </cell>
          <cell r="BT14">
            <v>2240612.2199999997</v>
          </cell>
          <cell r="BU14">
            <v>2214085.7399999998</v>
          </cell>
          <cell r="BV14">
            <v>2361587.8499999996</v>
          </cell>
          <cell r="BW14">
            <v>2293777.0099999998</v>
          </cell>
          <cell r="BX14">
            <v>2377875.65</v>
          </cell>
          <cell r="BY14">
            <v>2551762.6300000004</v>
          </cell>
          <cell r="BZ14">
            <v>2347971.0300000003</v>
          </cell>
          <cell r="CA14">
            <v>2459232.41</v>
          </cell>
          <cell r="CB14">
            <v>2540516.33</v>
          </cell>
          <cell r="CC14">
            <v>2589222.77</v>
          </cell>
          <cell r="CD14">
            <v>3079086.09</v>
          </cell>
          <cell r="CE14">
            <v>2595282.7000000002</v>
          </cell>
          <cell r="CF14">
            <v>2548399.4700000002</v>
          </cell>
          <cell r="CG14">
            <v>2744318.79</v>
          </cell>
          <cell r="CH14">
            <v>2640769.17</v>
          </cell>
          <cell r="CI14">
            <v>2583045.0300000003</v>
          </cell>
          <cell r="CJ14">
            <v>2652447.69</v>
          </cell>
          <cell r="CK14">
            <v>2793722.33</v>
          </cell>
          <cell r="CL14">
            <v>2562847.9800000004</v>
          </cell>
          <cell r="CM14">
            <v>2668335.98</v>
          </cell>
          <cell r="CN14">
            <v>2747791.4</v>
          </cell>
          <cell r="CO14">
            <v>2570829.15</v>
          </cell>
          <cell r="CP14">
            <v>2872762.87</v>
          </cell>
          <cell r="CQ14">
            <v>2176943.23</v>
          </cell>
          <cell r="CR14">
            <v>2562425.6799999997</v>
          </cell>
          <cell r="CS14">
            <v>2788210.44</v>
          </cell>
          <cell r="CT14">
            <v>2499988.2000000002</v>
          </cell>
          <cell r="CU14">
            <v>2528278.2599999998</v>
          </cell>
          <cell r="CV14">
            <v>2588663.5700000003</v>
          </cell>
          <cell r="CW14">
            <v>2692926.27</v>
          </cell>
          <cell r="CX14">
            <v>2699599.94</v>
          </cell>
          <cell r="CY14">
            <v>2732401.29</v>
          </cell>
          <cell r="CZ14">
            <v>2667604</v>
          </cell>
          <cell r="DA14">
            <v>2686378.66</v>
          </cell>
          <cell r="DB14">
            <v>3031647.45</v>
          </cell>
          <cell r="DC14">
            <v>2458014.3200000003</v>
          </cell>
          <cell r="DD14">
            <v>2510338.83</v>
          </cell>
          <cell r="DE14">
            <v>2746123.2</v>
          </cell>
          <cell r="DF14">
            <v>2672175.7400000002</v>
          </cell>
          <cell r="DG14">
            <v>2679200.94</v>
          </cell>
          <cell r="DH14">
            <v>2662395.31</v>
          </cell>
          <cell r="DI14">
            <v>2886002.08</v>
          </cell>
          <cell r="DJ14">
            <v>2779031.12</v>
          </cell>
          <cell r="DK14">
            <v>2819402.12</v>
          </cell>
          <cell r="DL14">
            <v>2672373.7400000002</v>
          </cell>
          <cell r="DM14">
            <v>2996714.26</v>
          </cell>
          <cell r="DN14">
            <v>2912629.7100000004</v>
          </cell>
          <cell r="DO14">
            <v>2528638.79</v>
          </cell>
          <cell r="DP14">
            <v>2683376.23</v>
          </cell>
          <cell r="DQ14">
            <v>2820808.3</v>
          </cell>
          <cell r="DR14">
            <v>2816319.31</v>
          </cell>
          <cell r="DS14">
            <v>3089130.16</v>
          </cell>
          <cell r="DT14">
            <v>2762746.1599999997</v>
          </cell>
          <cell r="DU14">
            <v>3153437.6399999997</v>
          </cell>
          <cell r="DV14">
            <v>2891720.44</v>
          </cell>
          <cell r="DW14">
            <v>2809230.22</v>
          </cell>
          <cell r="DX14">
            <v>2982880.24</v>
          </cell>
          <cell r="DY14">
            <v>2718895.13</v>
          </cell>
          <cell r="DZ14">
            <v>2871763.0300000003</v>
          </cell>
          <cell r="EA14">
            <v>2749381.73</v>
          </cell>
          <cell r="EB14">
            <v>2735543.2800000003</v>
          </cell>
          <cell r="EC14">
            <v>2797385.06</v>
          </cell>
          <cell r="ED14">
            <v>2842758.3200000003</v>
          </cell>
          <cell r="EE14">
            <v>2793691.7399999998</v>
          </cell>
          <cell r="EF14">
            <v>2741769.6</v>
          </cell>
          <cell r="EG14">
            <v>3107820.15</v>
          </cell>
          <cell r="EH14">
            <v>2833872.27</v>
          </cell>
          <cell r="EI14">
            <v>2904767.5</v>
          </cell>
          <cell r="EJ14">
            <v>3205653.0700000003</v>
          </cell>
          <cell r="EK14">
            <v>2931299.7199999997</v>
          </cell>
          <cell r="EL14">
            <v>3152265.88</v>
          </cell>
          <cell r="EM14">
            <v>2665965.2199999997</v>
          </cell>
          <cell r="EN14">
            <v>2860905.66</v>
          </cell>
          <cell r="EO14">
            <v>2818951.2</v>
          </cell>
          <cell r="EP14">
            <v>2660141.7000000002</v>
          </cell>
          <cell r="EQ14">
            <v>2572664.7999999998</v>
          </cell>
          <cell r="ER14">
            <v>2725926.69</v>
          </cell>
          <cell r="ES14">
            <v>3146423.41</v>
          </cell>
          <cell r="ET14">
            <v>2707190.06</v>
          </cell>
          <cell r="EU14">
            <v>2768259.6100000003</v>
          </cell>
          <cell r="EV14">
            <v>2884129.63</v>
          </cell>
          <cell r="EW14">
            <v>2787190.94</v>
          </cell>
          <cell r="EX14">
            <v>3134776.36</v>
          </cell>
          <cell r="EY14">
            <v>2894371.0500000003</v>
          </cell>
          <cell r="EZ14">
            <v>2659605.6</v>
          </cell>
          <cell r="FA14">
            <v>2960165.3899999997</v>
          </cell>
          <cell r="FB14">
            <v>3015094.65</v>
          </cell>
          <cell r="FC14">
            <v>3097894.11</v>
          </cell>
          <cell r="FD14">
            <v>2979378.9199999995</v>
          </cell>
          <cell r="FE14">
            <v>3068810.63</v>
          </cell>
          <cell r="FF14">
            <v>2961500.89</v>
          </cell>
          <cell r="FG14">
            <v>3000228.26</v>
          </cell>
          <cell r="FH14">
            <v>3017932.5400000005</v>
          </cell>
          <cell r="FI14">
            <v>3026045.67</v>
          </cell>
          <cell r="FJ14">
            <v>3126878.56</v>
          </cell>
          <cell r="FK14">
            <v>2855231.2800000003</v>
          </cell>
          <cell r="FL14">
            <v>3291582.1</v>
          </cell>
          <cell r="FM14">
            <v>2961290.75</v>
          </cell>
          <cell r="FN14">
            <v>3013091.42</v>
          </cell>
          <cell r="FO14">
            <v>3116671.7399999998</v>
          </cell>
          <cell r="FP14">
            <v>3031090.8899999997</v>
          </cell>
          <cell r="FQ14">
            <v>3143403.52</v>
          </cell>
          <cell r="FR14">
            <v>3056482.46</v>
          </cell>
          <cell r="FS14">
            <v>3131412.38</v>
          </cell>
          <cell r="FT14">
            <v>3125894.75</v>
          </cell>
          <cell r="FU14">
            <v>3113562.86</v>
          </cell>
          <cell r="FV14">
            <v>3246478.4499999993</v>
          </cell>
          <cell r="FW14">
            <v>3063061.0800000005</v>
          </cell>
          <cell r="FX14">
            <v>3034745.16</v>
          </cell>
          <cell r="FY14">
            <v>3204723.8799999994</v>
          </cell>
          <cell r="FZ14">
            <v>3240305.8899999997</v>
          </cell>
          <cell r="GA14">
            <v>3305931.56</v>
          </cell>
          <cell r="GB14">
            <v>3327449.0200000005</v>
          </cell>
          <cell r="GC14">
            <v>3351567.52</v>
          </cell>
          <cell r="GD14">
            <v>3342666.6399999997</v>
          </cell>
          <cell r="GE14">
            <v>3368086.62</v>
          </cell>
          <cell r="GF14">
            <v>3381674.1</v>
          </cell>
          <cell r="GG14">
            <v>3334725.1</v>
          </cell>
          <cell r="GH14">
            <v>3446136.6999999997</v>
          </cell>
          <cell r="GI14">
            <v>3343620.07</v>
          </cell>
          <cell r="GJ14">
            <v>3362925.0599999996</v>
          </cell>
          <cell r="GK14">
            <v>3525927.7300000004</v>
          </cell>
          <cell r="GL14">
            <v>3476448.6199999996</v>
          </cell>
          <cell r="GM14">
            <v>3502634.52</v>
          </cell>
          <cell r="GN14">
            <v>3644319.8299999996</v>
          </cell>
          <cell r="GO14">
            <v>3702601.8299999991</v>
          </cell>
          <cell r="GP14">
            <v>3648618.94</v>
          </cell>
          <cell r="GQ14">
            <v>3845724.15</v>
          </cell>
          <cell r="GR14">
            <v>3697692.77</v>
          </cell>
          <cell r="GS14">
            <v>3676214.7799999993</v>
          </cell>
          <cell r="GT14">
            <v>3670157.6900000004</v>
          </cell>
          <cell r="GU14">
            <v>2627483.8199999998</v>
          </cell>
          <cell r="GV14">
            <v>2612717.6</v>
          </cell>
          <cell r="GW14">
            <v>2763887.76</v>
          </cell>
          <cell r="GX14">
            <v>2726784.3000000003</v>
          </cell>
          <cell r="GY14">
            <v>2797904.11</v>
          </cell>
          <cell r="GZ14">
            <v>2802936.0800000005</v>
          </cell>
          <cell r="HA14">
            <v>2907302.95</v>
          </cell>
          <cell r="HB14">
            <v>2845938.05</v>
          </cell>
          <cell r="HC14">
            <v>2845567.2800000003</v>
          </cell>
          <cell r="HD14">
            <v>2903031.97</v>
          </cell>
          <cell r="HE14">
            <v>2853819.87</v>
          </cell>
          <cell r="HF14">
            <v>2977890.02</v>
          </cell>
          <cell r="HG14">
            <v>2837018.29</v>
          </cell>
          <cell r="HH14">
            <v>2860964.9100000006</v>
          </cell>
          <cell r="HI14">
            <v>2887605.77</v>
          </cell>
          <cell r="HJ14">
            <v>2248696.96</v>
          </cell>
          <cell r="HK14">
            <v>2218872.3400000003</v>
          </cell>
          <cell r="HL14">
            <v>2428389.79</v>
          </cell>
          <cell r="HM14" t="str">
            <v/>
          </cell>
          <cell r="HN14" t="str">
            <v/>
          </cell>
          <cell r="HO14" t="str">
            <v/>
          </cell>
          <cell r="HP14" t="str">
            <v/>
          </cell>
          <cell r="HQ14" t="str">
            <v/>
          </cell>
          <cell r="HR14" t="str">
            <v/>
          </cell>
          <cell r="HS14" t="str">
            <v/>
          </cell>
          <cell r="HT14" t="str">
            <v/>
          </cell>
          <cell r="HU14" t="str">
            <v/>
          </cell>
          <cell r="HV14" t="str">
            <v/>
          </cell>
          <cell r="HW14" t="str">
            <v/>
          </cell>
          <cell r="HX14" t="str">
            <v/>
          </cell>
          <cell r="HY14" t="str">
            <v/>
          </cell>
          <cell r="HZ14" t="str">
            <v/>
          </cell>
          <cell r="IA14" t="str">
            <v/>
          </cell>
          <cell r="IB14" t="str">
            <v/>
          </cell>
          <cell r="IC14" t="str">
            <v/>
          </cell>
          <cell r="ID14" t="str">
            <v/>
          </cell>
          <cell r="IE14" t="str">
            <v/>
          </cell>
          <cell r="IF14" t="str">
            <v/>
          </cell>
          <cell r="IG14" t="str">
            <v/>
          </cell>
          <cell r="IH14" t="str">
            <v/>
          </cell>
          <cell r="II14" t="str">
            <v/>
          </cell>
          <cell r="IJ14" t="str">
            <v/>
          </cell>
          <cell r="IK14" t="str">
            <v/>
          </cell>
          <cell r="IL14" t="str">
            <v/>
          </cell>
          <cell r="IM14" t="str">
            <v/>
          </cell>
          <cell r="IN14" t="str">
            <v/>
          </cell>
          <cell r="IO14" t="str">
            <v/>
          </cell>
          <cell r="IP14" t="str">
            <v/>
          </cell>
          <cell r="IQ14" t="str">
            <v/>
          </cell>
          <cell r="IR14" t="str">
            <v/>
          </cell>
          <cell r="IS14" t="str">
            <v/>
          </cell>
          <cell r="IT14" t="str">
            <v/>
          </cell>
          <cell r="IU14" t="str">
            <v/>
          </cell>
          <cell r="IV14" t="str">
            <v/>
          </cell>
          <cell r="IW14" t="str">
            <v/>
          </cell>
          <cell r="IX14" t="str">
            <v/>
          </cell>
          <cell r="IY14" t="str">
            <v/>
          </cell>
          <cell r="IZ14" t="str">
            <v/>
          </cell>
          <cell r="JA14" t="str">
            <v/>
          </cell>
          <cell r="JB14" t="str">
            <v/>
          </cell>
          <cell r="JC14" t="str">
            <v/>
          </cell>
          <cell r="JD14" t="str">
            <v/>
          </cell>
          <cell r="JE14" t="str">
            <v/>
          </cell>
          <cell r="JF14" t="str">
            <v/>
          </cell>
          <cell r="JG14" t="str">
            <v/>
          </cell>
          <cell r="JH14" t="str">
            <v/>
          </cell>
          <cell r="JI14" t="str">
            <v/>
          </cell>
          <cell r="JJ14" t="str">
            <v/>
          </cell>
          <cell r="JK14" t="str">
            <v/>
          </cell>
          <cell r="JL14" t="str">
            <v/>
          </cell>
          <cell r="JM14" t="str">
            <v/>
          </cell>
          <cell r="JN14" t="str">
            <v/>
          </cell>
          <cell r="JO14" t="str">
            <v/>
          </cell>
          <cell r="JP14" t="str">
            <v/>
          </cell>
          <cell r="JQ14" t="str">
            <v/>
          </cell>
          <cell r="JR14" t="str">
            <v/>
          </cell>
          <cell r="JS14" t="str">
            <v/>
          </cell>
          <cell r="JT14" t="str">
            <v/>
          </cell>
          <cell r="JU14" t="str">
            <v/>
          </cell>
          <cell r="JV14" t="str">
            <v/>
          </cell>
          <cell r="JW14" t="str">
            <v/>
          </cell>
          <cell r="JX14" t="str">
            <v/>
          </cell>
          <cell r="JY14" t="str">
            <v/>
          </cell>
          <cell r="JZ14" t="str">
            <v/>
          </cell>
          <cell r="KA14" t="str">
            <v/>
          </cell>
          <cell r="KB14" t="str">
            <v/>
          </cell>
          <cell r="KC14" t="str">
            <v/>
          </cell>
          <cell r="KD14" t="str">
            <v/>
          </cell>
          <cell r="KE14" t="str">
            <v/>
          </cell>
          <cell r="KF14" t="str">
            <v/>
          </cell>
          <cell r="KG14" t="str">
            <v/>
          </cell>
          <cell r="KH14" t="str">
            <v/>
          </cell>
          <cell r="KI14" t="str">
            <v/>
          </cell>
          <cell r="KJ14" t="str">
            <v/>
          </cell>
          <cell r="KK14" t="str">
            <v/>
          </cell>
          <cell r="KL14" t="str">
            <v/>
          </cell>
          <cell r="KM14" t="str">
            <v/>
          </cell>
          <cell r="KN14" t="str">
            <v/>
          </cell>
          <cell r="KO14" t="str">
            <v/>
          </cell>
          <cell r="KP14" t="str">
            <v/>
          </cell>
          <cell r="KQ14" t="str">
            <v/>
          </cell>
          <cell r="KR14" t="str">
            <v/>
          </cell>
          <cell r="KS14" t="str">
            <v/>
          </cell>
          <cell r="KT14" t="str">
            <v/>
          </cell>
          <cell r="KU14" t="str">
            <v/>
          </cell>
          <cell r="KV14" t="str">
            <v/>
          </cell>
          <cell r="KW14" t="str">
            <v/>
          </cell>
          <cell r="KX14" t="str">
            <v/>
          </cell>
          <cell r="KY14" t="str">
            <v/>
          </cell>
          <cell r="KZ14" t="str">
            <v/>
          </cell>
          <cell r="LA14" t="str">
            <v/>
          </cell>
          <cell r="LB14" t="str">
            <v/>
          </cell>
          <cell r="LC14" t="str">
            <v/>
          </cell>
          <cell r="LD14" t="str">
            <v/>
          </cell>
          <cell r="LE14" t="str">
            <v/>
          </cell>
          <cell r="LF14" t="str">
            <v/>
          </cell>
          <cell r="LG14" t="str">
            <v/>
          </cell>
          <cell r="LH14" t="str">
            <v/>
          </cell>
          <cell r="LI14" t="str">
            <v/>
          </cell>
          <cell r="LJ14" t="str">
            <v/>
          </cell>
          <cell r="LK14" t="str">
            <v/>
          </cell>
          <cell r="LL14" t="str">
            <v/>
          </cell>
          <cell r="LM14" t="str">
            <v/>
          </cell>
          <cell r="LN14" t="str">
            <v/>
          </cell>
          <cell r="LO14" t="str">
            <v/>
          </cell>
          <cell r="LP14" t="str">
            <v/>
          </cell>
          <cell r="LQ14" t="str">
            <v/>
          </cell>
          <cell r="LR14" t="str">
            <v/>
          </cell>
          <cell r="LS14" t="str">
            <v/>
          </cell>
          <cell r="LT14" t="str">
            <v/>
          </cell>
          <cell r="LU14" t="str">
            <v/>
          </cell>
          <cell r="LV14" t="str">
            <v/>
          </cell>
          <cell r="LW14" t="str">
            <v/>
          </cell>
          <cell r="LX14" t="str">
            <v/>
          </cell>
          <cell r="LY14" t="str">
            <v/>
          </cell>
          <cell r="LZ14" t="str">
            <v/>
          </cell>
          <cell r="MA14" t="str">
            <v/>
          </cell>
          <cell r="MB14" t="str">
            <v/>
          </cell>
          <cell r="MC14" t="str">
            <v/>
          </cell>
          <cell r="MD14" t="str">
            <v/>
          </cell>
          <cell r="ME14" t="str">
            <v/>
          </cell>
          <cell r="MF14" t="str">
            <v/>
          </cell>
          <cell r="MG14" t="str">
            <v/>
          </cell>
          <cell r="MH14" t="str">
            <v/>
          </cell>
        </row>
        <row r="16">
          <cell r="A16" t="str">
            <v>promjena</v>
          </cell>
        </row>
        <row r="17">
          <cell r="A17" t="str">
            <v>AZ OMF A</v>
          </cell>
          <cell r="ET17" t="e">
            <v>#DIV/0!</v>
          </cell>
          <cell r="EU17" t="e">
            <v>#DIV/0!</v>
          </cell>
          <cell r="EV17" t="e">
            <v>#DIV/0!</v>
          </cell>
          <cell r="EW17" t="e">
            <v>#DIV/0!</v>
          </cell>
          <cell r="EX17" t="e">
            <v>#DIV/0!</v>
          </cell>
          <cell r="EY17" t="e">
            <v>#DIV/0!</v>
          </cell>
          <cell r="EZ17">
            <v>60.737826940969711</v>
          </cell>
          <cell r="FA17">
            <v>0.11735461076039451</v>
          </cell>
          <cell r="FB17">
            <v>-3.3007479697215382E-2</v>
          </cell>
          <cell r="FC17">
            <v>0.13816858014282893</v>
          </cell>
          <cell r="FD17">
            <v>-0.12402760889486814</v>
          </cell>
          <cell r="FE17">
            <v>-1.9704188461329101E-2</v>
          </cell>
          <cell r="FF17">
            <v>-2.1674840915325646E-2</v>
          </cell>
          <cell r="FG17">
            <v>6.8188080457721803E-3</v>
          </cell>
          <cell r="FH17">
            <v>1.933587367207731E-2</v>
          </cell>
          <cell r="FI17">
            <v>-1.2310719723052208E-2</v>
          </cell>
          <cell r="FJ17">
            <v>7.1233608307096463E-2</v>
          </cell>
          <cell r="FK17">
            <v>-7.7384310880643459E-2</v>
          </cell>
          <cell r="FL17">
            <v>0.12905861358779092</v>
          </cell>
          <cell r="FM17">
            <v>3.9878487397366769E-3</v>
          </cell>
          <cell r="FN17">
            <v>-3.5004488669855061E-2</v>
          </cell>
          <cell r="FO17">
            <v>0.11753561091333431</v>
          </cell>
          <cell r="FP17">
            <v>-0.12440245845663567</v>
          </cell>
          <cell r="FQ17">
            <v>1.1629418468616981E-2</v>
          </cell>
          <cell r="FR17">
            <v>-2.2162225157330462E-2</v>
          </cell>
          <cell r="FS17">
            <v>-6.2555484759168056E-3</v>
          </cell>
          <cell r="FT17">
            <v>2.2056845002421888E-2</v>
          </cell>
          <cell r="FU17">
            <v>-2.3070211069489033E-2</v>
          </cell>
          <cell r="FV17">
            <v>6.1266602502406231E-2</v>
          </cell>
          <cell r="FW17">
            <v>2.6041848046897575E-2</v>
          </cell>
          <cell r="FX17">
            <v>-4.3740197735279152E-2</v>
          </cell>
          <cell r="FY17">
            <v>0.13098621960489698</v>
          </cell>
          <cell r="FZ17">
            <v>9.0249337036514055E-2</v>
          </cell>
          <cell r="GA17">
            <v>-5.1861073730519069E-2</v>
          </cell>
          <cell r="GB17">
            <v>-0.11041509071175404</v>
          </cell>
          <cell r="GC17">
            <v>3.3312951481713204E-2</v>
          </cell>
          <cell r="GD17">
            <v>-3.4330718196918242E-2</v>
          </cell>
          <cell r="GE17">
            <v>7.4003876189934203E-3</v>
          </cell>
          <cell r="GF17">
            <v>3.8990653729666924E-2</v>
          </cell>
          <cell r="GG17">
            <v>-5.65137594693359E-2</v>
          </cell>
          <cell r="GH17">
            <v>8.3607035245494732E-2</v>
          </cell>
          <cell r="GI17">
            <v>-5.1521830324741447E-2</v>
          </cell>
          <cell r="GJ17">
            <v>1.5381548039431925E-2</v>
          </cell>
          <cell r="GK17">
            <v>6.774736853749852E-2</v>
          </cell>
          <cell r="GL17">
            <v>0.12840908355079561</v>
          </cell>
          <cell r="GM17">
            <v>-3.3636399110313353E-2</v>
          </cell>
          <cell r="GN17">
            <v>-9.0326718209997603E-2</v>
          </cell>
          <cell r="GO17">
            <v>-2.8145293320486653E-2</v>
          </cell>
          <cell r="GP17">
            <v>-2.5224477294343406E-2</v>
          </cell>
          <cell r="GQ17">
            <v>-1.638600973789206E-3</v>
          </cell>
          <cell r="GR17">
            <v>4.0683019753461336E-2</v>
          </cell>
          <cell r="GS17">
            <v>-1.2224400518900391E-2</v>
          </cell>
          <cell r="GT17">
            <v>0.15030496074855715</v>
          </cell>
          <cell r="GU17">
            <v>-0.14516656238034309</v>
          </cell>
          <cell r="GV17">
            <v>-1.8381348803163666E-3</v>
          </cell>
          <cell r="GW17">
            <v>6.3306691037845475E-2</v>
          </cell>
          <cell r="GX17">
            <v>0.12597949021474797</v>
          </cell>
          <cell r="GY17">
            <v>-3.6838075648497393E-2</v>
          </cell>
          <cell r="GZ17">
            <v>-7.2486275942828082E-2</v>
          </cell>
          <cell r="HA17">
            <v>6.0168822679903311E-2</v>
          </cell>
          <cell r="HB17">
            <v>-3.4135894450443627E-2</v>
          </cell>
          <cell r="HC17">
            <v>5.6014080970576696E-3</v>
          </cell>
          <cell r="HD17">
            <v>0.19236469204233053</v>
          </cell>
          <cell r="HE17">
            <v>0.15138927957493364</v>
          </cell>
          <cell r="HF17">
            <v>0.1927556256509233</v>
          </cell>
          <cell r="HG17">
            <v>9.3932044542996973E-3</v>
          </cell>
          <cell r="HH17">
            <v>4.8840007545644104E-2</v>
          </cell>
          <cell r="HI17">
            <v>9.6840394567318633E-2</v>
          </cell>
          <cell r="HJ17">
            <v>-0.16897497876788392</v>
          </cell>
          <cell r="HK17">
            <v>3.9797177783892135E-2</v>
          </cell>
          <cell r="HL17">
            <v>2.1878406924155325E-2</v>
          </cell>
          <cell r="HM17" t="str">
            <v/>
          </cell>
          <cell r="HN17" t="str">
            <v/>
          </cell>
          <cell r="HO17" t="str">
            <v/>
          </cell>
          <cell r="HP17" t="str">
            <v/>
          </cell>
          <cell r="HQ17" t="str">
            <v/>
          </cell>
          <cell r="HR17" t="str">
            <v/>
          </cell>
        </row>
        <row r="18">
          <cell r="A18" t="str">
            <v>AZ OMF B</v>
          </cell>
          <cell r="C18">
            <v>-0.27522753898260938</v>
          </cell>
          <cell r="D18">
            <v>-0.32507727226044802</v>
          </cell>
          <cell r="E18">
            <v>3.8020893680937209E-2</v>
          </cell>
          <cell r="F18">
            <v>-1.1026950492973663E-2</v>
          </cell>
          <cell r="G18">
            <v>0.44068590861019363</v>
          </cell>
          <cell r="H18">
            <v>0.10207660479428778</v>
          </cell>
          <cell r="I18">
            <v>-0.2757572533072985</v>
          </cell>
          <cell r="J18">
            <v>9.63976339846689</v>
          </cell>
          <cell r="K18">
            <v>-0.90683645586764239</v>
          </cell>
          <cell r="L18">
            <v>2.2097980468759368E-2</v>
          </cell>
          <cell r="M18">
            <v>7.9681488577873896E-2</v>
          </cell>
          <cell r="N18">
            <v>-2.8069936731543958E-2</v>
          </cell>
          <cell r="O18">
            <v>9.6140566258909349E-2</v>
          </cell>
          <cell r="P18">
            <v>-9.0417982285099119E-2</v>
          </cell>
          <cell r="Q18">
            <v>0.15389911923404115</v>
          </cell>
          <cell r="R18">
            <v>-2.0198795680315969E-2</v>
          </cell>
          <cell r="S18">
            <v>-3.3766854903714887E-2</v>
          </cell>
          <cell r="T18">
            <v>-1.1410190568632062E-2</v>
          </cell>
          <cell r="U18">
            <v>4.5367351324768206E-2</v>
          </cell>
          <cell r="V18">
            <v>6.5650847747859273E-2</v>
          </cell>
          <cell r="W18">
            <v>-0.16169170522484852</v>
          </cell>
          <cell r="X18">
            <v>1.3539143281839337E-2</v>
          </cell>
          <cell r="Y18">
            <v>1.9695203450328446E-2</v>
          </cell>
          <cell r="Z18">
            <v>8.0240835715926079E-3</v>
          </cell>
          <cell r="AA18">
            <v>7.3403238211674771E-2</v>
          </cell>
          <cell r="AB18">
            <v>1.1986892986217136E-2</v>
          </cell>
          <cell r="AC18">
            <v>4.8203568436490242E-2</v>
          </cell>
          <cell r="AD18">
            <v>-6.6873423990283662E-2</v>
          </cell>
          <cell r="AE18">
            <v>4.6830828484963616E-2</v>
          </cell>
          <cell r="AF18">
            <v>-3.3045099573650823E-2</v>
          </cell>
          <cell r="AG18">
            <v>1.8545221425531645E-2</v>
          </cell>
          <cell r="AH18">
            <v>9.0099551704360681E-2</v>
          </cell>
          <cell r="AI18">
            <v>-0.14512693870654364</v>
          </cell>
          <cell r="AJ18">
            <v>-0.14403791040562411</v>
          </cell>
          <cell r="AK18">
            <v>0.30928030799271461</v>
          </cell>
          <cell r="AL18">
            <v>1.5670267006395625E-2</v>
          </cell>
          <cell r="AM18">
            <v>-5.5228403489504668E-2</v>
          </cell>
          <cell r="AN18">
            <v>5.7715734771627968E-2</v>
          </cell>
          <cell r="AO18">
            <v>-3.9921026680703249E-2</v>
          </cell>
          <cell r="AP18">
            <v>1.5782486862625452E-2</v>
          </cell>
          <cell r="AQ18">
            <v>-1.6473094925933612E-2</v>
          </cell>
          <cell r="AR18">
            <v>3.2742467811094585E-2</v>
          </cell>
          <cell r="AS18">
            <v>2.8973623861517669E-3</v>
          </cell>
          <cell r="AT18">
            <v>0.11975625575089952</v>
          </cell>
          <cell r="AU18">
            <v>-0.17454026842667958</v>
          </cell>
          <cell r="AV18">
            <v>1.9131841254512106E-2</v>
          </cell>
          <cell r="AW18">
            <v>2.6667321138535132E-2</v>
          </cell>
          <cell r="AX18">
            <v>-1.7563284947381776E-2</v>
          </cell>
          <cell r="AY18">
            <v>2.93916125451388E-2</v>
          </cell>
          <cell r="AZ18">
            <v>1.0971371912411237E-2</v>
          </cell>
          <cell r="BA18">
            <v>2.6673207681415886E-2</v>
          </cell>
          <cell r="BB18">
            <v>-2.5971665589682093E-2</v>
          </cell>
          <cell r="BC18">
            <v>4.0060787017922712E-2</v>
          </cell>
          <cell r="BD18">
            <v>-3.1200780458797536E-2</v>
          </cell>
          <cell r="BE18">
            <v>9.3231181361060728E-4</v>
          </cell>
          <cell r="BF18">
            <v>9.4386889193358955E-2</v>
          </cell>
          <cell r="BG18">
            <v>-0.12035421997794357</v>
          </cell>
          <cell r="BH18">
            <v>-2.4202007748452092E-3</v>
          </cell>
          <cell r="BI18">
            <v>9.7166725042587762E-3</v>
          </cell>
          <cell r="BJ18">
            <v>7.608860925643314E-2</v>
          </cell>
          <cell r="BK18">
            <v>-3.9747584638836712E-3</v>
          </cell>
          <cell r="BL18">
            <v>-5.89831295273981E-2</v>
          </cell>
          <cell r="BM18">
            <v>9.2736049678959223E-2</v>
          </cell>
          <cell r="BN18">
            <v>-2.8366039964726513E-2</v>
          </cell>
          <cell r="BO18">
            <v>-6.238365332889001E-2</v>
          </cell>
          <cell r="BP18">
            <v>7.8925080123335337E-2</v>
          </cell>
          <cell r="BQ18">
            <v>-3.7353021729098504E-2</v>
          </cell>
          <cell r="BR18">
            <v>9.0403123167047114E-2</v>
          </cell>
          <cell r="BS18">
            <v>-5.3896424615730208E-2</v>
          </cell>
          <cell r="BT18">
            <v>-8.5600423167392836E-4</v>
          </cell>
          <cell r="BU18">
            <v>-1.7987737520946362E-3</v>
          </cell>
          <cell r="BV18">
            <v>6.628710253981146E-2</v>
          </cell>
          <cell r="BW18">
            <v>-3.7131223281849646E-2</v>
          </cell>
          <cell r="BX18">
            <v>3.2624684355140841E-2</v>
          </cell>
          <cell r="BY18">
            <v>6.5929758239256619E-2</v>
          </cell>
          <cell r="BZ18">
            <v>-8.4615489139490185E-2</v>
          </cell>
          <cell r="CA18">
            <v>4.7960675273788715E-2</v>
          </cell>
          <cell r="CB18">
            <v>1.7406132049805654E-2</v>
          </cell>
          <cell r="CC18">
            <v>-5.0165268666064113E-2</v>
          </cell>
          <cell r="CD18">
            <v>0.18479337627852457</v>
          </cell>
          <cell r="CE18">
            <v>-0.14619437247611569</v>
          </cell>
          <cell r="CF18">
            <v>-1.6348289496141293E-2</v>
          </cell>
          <cell r="CG18">
            <v>7.3568237489633814E-2</v>
          </cell>
          <cell r="CH18">
            <v>-4.2050554482957234E-2</v>
          </cell>
          <cell r="CI18">
            <v>-2.8480035496675103E-3</v>
          </cell>
          <cell r="CJ18">
            <v>1.3506409549318889E-2</v>
          </cell>
          <cell r="CK18">
            <v>4.6080945715548757E-2</v>
          </cell>
          <cell r="CL18">
            <v>-8.8400899904934882E-2</v>
          </cell>
          <cell r="CM18">
            <v>4.482100504042312E-2</v>
          </cell>
          <cell r="CN18">
            <v>2.6631631787257255E-2</v>
          </cell>
          <cell r="CO18">
            <v>-6.2793434941330065E-2</v>
          </cell>
          <cell r="CP18">
            <v>0.11843009616705535</v>
          </cell>
          <cell r="CQ18">
            <v>-0.23558239734887235</v>
          </cell>
          <cell r="CR18">
            <v>0.16349987440381797</v>
          </cell>
          <cell r="CS18">
            <v>9.5740676962363699E-2</v>
          </cell>
          <cell r="CT18">
            <v>-9.2188300007716703E-2</v>
          </cell>
          <cell r="CU18">
            <v>-1.4100314969794307E-4</v>
          </cell>
          <cell r="CV18">
            <v>2.1576266846199902E-2</v>
          </cell>
          <cell r="CW18">
            <v>3.00764178494029E-2</v>
          </cell>
          <cell r="CX18">
            <v>-2.1595561476422582E-3</v>
          </cell>
          <cell r="CY18">
            <v>1.3647570546592531E-2</v>
          </cell>
          <cell r="CZ18">
            <v>-2.2877672841694383E-2</v>
          </cell>
          <cell r="DA18">
            <v>8.6417605725285125E-3</v>
          </cell>
          <cell r="DB18">
            <v>0.12753629121988627</v>
          </cell>
          <cell r="DC18">
            <v>-0.18575316443002007</v>
          </cell>
          <cell r="DD18">
            <v>1.9225073202552047E-2</v>
          </cell>
          <cell r="DE18">
            <v>9.2261025812775274E-2</v>
          </cell>
          <cell r="DF18">
            <v>-2.4737641916830592E-2</v>
          </cell>
          <cell r="DG18">
            <v>2.5385353780324168E-3</v>
          </cell>
          <cell r="DH18">
            <v>-2.9334533174652645E-3</v>
          </cell>
          <cell r="DI18">
            <v>6.8632881231288981E-2</v>
          </cell>
          <cell r="DJ18">
            <v>-3.4238828314061533E-2</v>
          </cell>
          <cell r="DK18">
            <v>7.3421404940651495E-3</v>
          </cell>
          <cell r="DL18">
            <v>-4.5047109814269223E-2</v>
          </cell>
          <cell r="DM18">
            <v>0.11407331493301681</v>
          </cell>
          <cell r="DN18">
            <v>-2.4086273661869561E-2</v>
          </cell>
          <cell r="DO18">
            <v>-0.12303114698445107</v>
          </cell>
          <cell r="DP18">
            <v>4.7706819528156752E-2</v>
          </cell>
          <cell r="DQ18">
            <v>5.8653258462950983E-2</v>
          </cell>
          <cell r="DR18">
            <v>-1.6710815011030482E-3</v>
          </cell>
          <cell r="DS18">
            <v>9.6230853861648688E-2</v>
          </cell>
          <cell r="DT18">
            <v>-0.1036004792188861</v>
          </cell>
          <cell r="DU18">
            <v>0.12826601672378352</v>
          </cell>
          <cell r="DV18">
            <v>-8.6597323321025738E-2</v>
          </cell>
          <cell r="DW18">
            <v>-2.0599575133274414E-2</v>
          </cell>
          <cell r="DX18">
            <v>5.608086030036348E-2</v>
          </cell>
          <cell r="DY18">
            <v>-8.8589139081454493E-2</v>
          </cell>
          <cell r="DZ18">
            <v>5.5628568423310661E-2</v>
          </cell>
          <cell r="EA18">
            <v>-2.7475663611803997E-2</v>
          </cell>
          <cell r="EB18">
            <v>-2.4208223971451621E-2</v>
          </cell>
          <cell r="EC18">
            <v>3.9332236396290528E-2</v>
          </cell>
          <cell r="ED18">
            <v>2.3238066369190687E-2</v>
          </cell>
          <cell r="EE18">
            <v>-3.2004124299229407E-2</v>
          </cell>
          <cell r="EF18">
            <v>-4.6985936902394308E-3</v>
          </cell>
          <cell r="EG18">
            <v>0.10709772100157823</v>
          </cell>
          <cell r="EH18">
            <v>-8.693666059502865E-2</v>
          </cell>
          <cell r="EI18">
            <v>1.8505873331324536E-2</v>
          </cell>
          <cell r="EJ18">
            <v>0.11258798010210679</v>
          </cell>
          <cell r="EK18">
            <v>-8.8709680617971909E-2</v>
          </cell>
          <cell r="EL18">
            <v>8.1762792789236691E-2</v>
          </cell>
          <cell r="EM18">
            <v>-0.15064063150225546</v>
          </cell>
          <cell r="EN18">
            <v>6.9008409351375616E-2</v>
          </cell>
          <cell r="EO18">
            <v>4.2616320547973303E-3</v>
          </cell>
          <cell r="EP18">
            <v>-6.1467111203700832E-2</v>
          </cell>
          <cell r="EQ18">
            <v>-3.2518866477397559E-2</v>
          </cell>
          <cell r="ER18">
            <v>5.4865669874512635E-2</v>
          </cell>
          <cell r="ES18">
            <v>0.14105671976396789</v>
          </cell>
          <cell r="ET18">
            <v>-0.13277984045829472</v>
          </cell>
          <cell r="EU18">
            <v>1.912695451189848E-2</v>
          </cell>
          <cell r="EV18">
            <v>3.9619099215163552E-2</v>
          </cell>
          <cell r="EW18">
            <v>-3.4187897844484866E-2</v>
          </cell>
          <cell r="EX18">
            <v>0.12417567916696927</v>
          </cell>
          <cell r="EY18">
            <v>-7.7356374330964636E-2</v>
          </cell>
          <cell r="EZ18">
            <v>-9.7969642875309848E-2</v>
          </cell>
          <cell r="FA18">
            <v>0.11409574738586817</v>
          </cell>
          <cell r="FB18">
            <v>1.5515212140256134E-2</v>
          </cell>
          <cell r="FC18">
            <v>2.3550685253227975E-2</v>
          </cell>
          <cell r="FD18">
            <v>-4.5858842962054287E-2</v>
          </cell>
          <cell r="FE18">
            <v>2.9557652898176755E-2</v>
          </cell>
          <cell r="FF18">
            <v>-3.4615658255493287E-2</v>
          </cell>
          <cell r="FG18">
            <v>9.3716625030602751E-3</v>
          </cell>
          <cell r="FH18">
            <v>5.6424920800352231E-3</v>
          </cell>
          <cell r="FI18">
            <v>-1.119951657055109E-4</v>
          </cell>
          <cell r="FJ18">
            <v>3.6292570246120565E-2</v>
          </cell>
          <cell r="FK18">
            <v>-8.6683653427788498E-2</v>
          </cell>
          <cell r="FL18">
            <v>0.14599347621853176</v>
          </cell>
          <cell r="FM18">
            <v>-8.8333817231638134E-2</v>
          </cell>
          <cell r="FN18">
            <v>1.2338322985680161E-2</v>
          </cell>
          <cell r="FO18">
            <v>2.907199220474399E-2</v>
          </cell>
          <cell r="FP18">
            <v>-3.0603793919143474E-2</v>
          </cell>
          <cell r="FQ18">
            <v>3.3679725140755901E-2</v>
          </cell>
          <cell r="FR18">
            <v>-3.0895985057604158E-2</v>
          </cell>
          <cell r="FS18">
            <v>2.4462241280573727E-2</v>
          </cell>
          <cell r="FT18">
            <v>-2.5650146993395628E-3</v>
          </cell>
          <cell r="FU18">
            <v>-5.6987261207281925E-3</v>
          </cell>
          <cell r="FV18">
            <v>4.5452778140270267E-2</v>
          </cell>
          <cell r="FW18">
            <v>-5.9721058458805265E-2</v>
          </cell>
          <cell r="FX18">
            <v>-1.1140959874702761E-2</v>
          </cell>
          <cell r="FY18">
            <v>6.841099577663412E-2</v>
          </cell>
          <cell r="FZ18">
            <v>2.2267116169438772E-4</v>
          </cell>
          <cell r="GA18">
            <v>2.055357619960807E-2</v>
          </cell>
          <cell r="GB18">
            <v>2.6561088259309251E-3</v>
          </cell>
          <cell r="GC18">
            <v>3.2039431116619443E-3</v>
          </cell>
          <cell r="GD18">
            <v>-7.3959079416057172E-3</v>
          </cell>
          <cell r="GE18">
            <v>5.0451867350116419E-3</v>
          </cell>
          <cell r="GF18">
            <v>5.4567478690523696E-3</v>
          </cell>
          <cell r="GG18">
            <v>-1.3659310232667088E-2</v>
          </cell>
          <cell r="GH18">
            <v>3.4388484462112734E-2</v>
          </cell>
          <cell r="GI18">
            <v>-3.3992449980151607E-2</v>
          </cell>
          <cell r="GJ18">
            <v>5.1545803516970246E-3</v>
          </cell>
          <cell r="GK18">
            <v>5.1291393311961642E-2</v>
          </cell>
          <cell r="GL18">
            <v>-1.1970545403739319E-2</v>
          </cell>
          <cell r="GM18">
            <v>3.494168409518883E-3</v>
          </cell>
          <cell r="GN18">
            <v>2.9464473970731708E-2</v>
          </cell>
          <cell r="GO18">
            <v>2.2591413030369711E-2</v>
          </cell>
          <cell r="GP18">
            <v>-2.4873118709546338E-2</v>
          </cell>
          <cell r="GQ18">
            <v>4.9067724280370095E-2</v>
          </cell>
          <cell r="GR18">
            <v>-3.7271684334647226E-2</v>
          </cell>
          <cell r="GS18">
            <v>-5.1101550469118129E-3</v>
          </cell>
          <cell r="GT18">
            <v>2.2407379439053354E-3</v>
          </cell>
          <cell r="GU18">
            <v>-4.121612381681472E-2</v>
          </cell>
          <cell r="GV18">
            <v>5.749125077619377E-3</v>
          </cell>
          <cell r="GW18">
            <v>6.4543128816413775E-2</v>
          </cell>
          <cell r="GX18">
            <v>-1.8403842194479325E-2</v>
          </cell>
          <cell r="GY18">
            <v>2.4364834319487327E-2</v>
          </cell>
          <cell r="GZ18">
            <v>-4.6237848114688562E-3</v>
          </cell>
          <cell r="HA18">
            <v>3.4415022670373441E-2</v>
          </cell>
          <cell r="HB18">
            <v>-2.4001387578238886E-2</v>
          </cell>
          <cell r="HC18">
            <v>-7.3098450451170027E-4</v>
          </cell>
          <cell r="HD18">
            <v>1.8736027810867917E-2</v>
          </cell>
          <cell r="HE18">
            <v>-1.7683911509824624E-2</v>
          </cell>
          <cell r="HF18">
            <v>3.9797565899797327E-2</v>
          </cell>
          <cell r="HG18">
            <v>-4.6610883810665693E-2</v>
          </cell>
          <cell r="HH18">
            <v>6.8473698744120348E-3</v>
          </cell>
          <cell r="HI18">
            <v>8.5083530528529128E-3</v>
          </cell>
          <cell r="HJ18">
            <v>-0.22127261195240411</v>
          </cell>
          <cell r="HK18">
            <v>-1.3860371996438858E-2</v>
          </cell>
          <cell r="HL18">
            <v>8.461898363285747E-2</v>
          </cell>
          <cell r="HM18" t="str">
            <v/>
          </cell>
          <cell r="HN18" t="str">
            <v/>
          </cell>
          <cell r="HO18" t="str">
            <v/>
          </cell>
          <cell r="HP18" t="str">
            <v/>
          </cell>
          <cell r="HQ18" t="str">
            <v/>
          </cell>
          <cell r="HR18" t="str">
            <v/>
          </cell>
        </row>
        <row r="19">
          <cell r="A19" t="str">
            <v>AZ OMF C</v>
          </cell>
          <cell r="ET19" t="e">
            <v>#DIV/0!</v>
          </cell>
          <cell r="EU19" t="e">
            <v>#DIV/0!</v>
          </cell>
          <cell r="EV19" t="e">
            <v>#DIV/0!</v>
          </cell>
          <cell r="EW19" t="e">
            <v>#DIV/0!</v>
          </cell>
          <cell r="EX19" t="e">
            <v>#DIV/0!</v>
          </cell>
          <cell r="EY19" t="e">
            <v>#DIV/0!</v>
          </cell>
          <cell r="EZ19">
            <v>55.224127602216569</v>
          </cell>
          <cell r="FA19">
            <v>6.3105923280905932E-2</v>
          </cell>
          <cell r="FB19">
            <v>4.3330101052621105E-2</v>
          </cell>
          <cell r="FC19">
            <v>-5.2078330035160141E-3</v>
          </cell>
          <cell r="FD19">
            <v>-1.4421562272541209E-2</v>
          </cell>
          <cell r="FE19">
            <v>5.1823056842043295E-2</v>
          </cell>
          <cell r="FF19">
            <v>1.6876200057521409E-2</v>
          </cell>
          <cell r="FG19">
            <v>-1.1972314416530769E-2</v>
          </cell>
          <cell r="FH19">
            <v>4.5432525430230644E-2</v>
          </cell>
          <cell r="FI19">
            <v>1.9394104001707185E-2</v>
          </cell>
          <cell r="FJ19">
            <v>0.14051429671349058</v>
          </cell>
          <cell r="FK19">
            <v>-2.1512619945621259E-2</v>
          </cell>
          <cell r="FL19">
            <v>-2.1289326102738815E-2</v>
          </cell>
          <cell r="FM19">
            <v>-2.5697268277529273E-2</v>
          </cell>
          <cell r="FN19">
            <v>9.5266514671362268E-2</v>
          </cell>
          <cell r="FO19">
            <v>-4.3664119145966351E-2</v>
          </cell>
          <cell r="FP19">
            <v>-2.9696667247175235E-2</v>
          </cell>
          <cell r="FQ19">
            <v>6.8093779395299592E-2</v>
          </cell>
          <cell r="FR19">
            <v>-2.7917248962458285E-2</v>
          </cell>
          <cell r="FS19">
            <v>5.6402265561938059E-2</v>
          </cell>
          <cell r="FT19">
            <v>1.0431028792701413E-2</v>
          </cell>
          <cell r="FU19">
            <v>1.3658008157244161E-2</v>
          </cell>
          <cell r="FV19">
            <v>0.10838704711373182</v>
          </cell>
          <cell r="FW19">
            <v>-1.4367371724653966E-2</v>
          </cell>
          <cell r="FX19">
            <v>-5.8069204580320832E-2</v>
          </cell>
          <cell r="FY19">
            <v>7.8423177685849721E-2</v>
          </cell>
          <cell r="FZ19">
            <v>3.3520868779360891E-2</v>
          </cell>
          <cell r="GA19">
            <v>-6.1853473756170452E-3</v>
          </cell>
          <cell r="GB19">
            <v>2.9672800600240468E-2</v>
          </cell>
          <cell r="GC19">
            <v>1.6440455967558387E-2</v>
          </cell>
          <cell r="GD19">
            <v>-4.4588773333243292E-2</v>
          </cell>
          <cell r="GE19">
            <v>5.2486795256186936E-2</v>
          </cell>
          <cell r="GF19">
            <v>-3.6474728836487502E-3</v>
          </cell>
          <cell r="GG19">
            <v>2.5320991541946336E-2</v>
          </cell>
          <cell r="GH19">
            <v>8.1513431159237815E-2</v>
          </cell>
          <cell r="GI19">
            <v>4.5293588312856903E-2</v>
          </cell>
          <cell r="GJ19">
            <v>-8.1678233308050796E-2</v>
          </cell>
          <cell r="GK19">
            <v>1.5516206714848657E-2</v>
          </cell>
          <cell r="GL19">
            <v>4.7574875023554508E-2</v>
          </cell>
          <cell r="GM19">
            <v>1.6856849045561173E-3</v>
          </cell>
          <cell r="GN19">
            <v>4.2561071741223033E-2</v>
          </cell>
          <cell r="GO19">
            <v>7.5844071630439824E-3</v>
          </cell>
          <cell r="GP19">
            <v>-2.7962690853967409E-2</v>
          </cell>
          <cell r="GQ19">
            <v>5.0242605690832276E-2</v>
          </cell>
          <cell r="GR19">
            <v>-1.1904432103120532E-2</v>
          </cell>
          <cell r="GS19">
            <v>2.4237141561205489E-2</v>
          </cell>
          <cell r="GT19">
            <v>5.5974845445360133E-2</v>
          </cell>
          <cell r="GU19">
            <v>9.657619668939299E-3</v>
          </cell>
          <cell r="GV19">
            <v>-3.9302789981171982E-2</v>
          </cell>
          <cell r="GW19">
            <v>2.5573489708483166E-2</v>
          </cell>
          <cell r="GX19">
            <v>2.573695258776687E-2</v>
          </cell>
          <cell r="GY19">
            <v>9.4652602198530555E-2</v>
          </cell>
          <cell r="GZ19">
            <v>-6.5263970041973041E-2</v>
          </cell>
          <cell r="HA19">
            <v>-6.2402272303432316E-3</v>
          </cell>
          <cell r="HB19">
            <v>-1.5746000830592632E-2</v>
          </cell>
          <cell r="HC19">
            <v>-8.3471371110697135E-3</v>
          </cell>
          <cell r="HD19">
            <v>3.1200262121110489E-2</v>
          </cell>
          <cell r="HE19">
            <v>7.0594627692290857E-3</v>
          </cell>
          <cell r="HF19">
            <v>7.3295674739299876E-2</v>
          </cell>
          <cell r="HG19">
            <v>9.5446514329224907E-3</v>
          </cell>
          <cell r="HH19">
            <v>3.5300112631968306E-2</v>
          </cell>
          <cell r="HI19">
            <v>2.1423109526004458E-2</v>
          </cell>
          <cell r="HJ19">
            <v>-0.10720707821947872</v>
          </cell>
          <cell r="HK19">
            <v>-2.0739014985807658E-2</v>
          </cell>
          <cell r="HL19">
            <v>6.6638306178986584E-2</v>
          </cell>
          <cell r="HM19" t="str">
            <v/>
          </cell>
          <cell r="HN19" t="str">
            <v/>
          </cell>
          <cell r="HO19" t="str">
            <v/>
          </cell>
          <cell r="HP19" t="str">
            <v/>
          </cell>
          <cell r="HQ19" t="str">
            <v/>
          </cell>
          <cell r="HR19" t="str">
            <v/>
          </cell>
        </row>
        <row r="20">
          <cell r="A20" t="str">
            <v>Erste Plavi OMF A</v>
          </cell>
          <cell r="ET20" t="e">
            <v>#DIV/0!</v>
          </cell>
          <cell r="EU20" t="e">
            <v>#DIV/0!</v>
          </cell>
          <cell r="EV20" t="e">
            <v>#DIV/0!</v>
          </cell>
          <cell r="EW20" t="e">
            <v>#DIV/0!</v>
          </cell>
          <cell r="EX20" t="e">
            <v>#DIV/0!</v>
          </cell>
          <cell r="EY20" t="e">
            <v>#DIV/0!</v>
          </cell>
          <cell r="EZ20">
            <v>118.80034722222221</v>
          </cell>
          <cell r="FA20">
            <v>0.18503369321063692</v>
          </cell>
          <cell r="FB20">
            <v>0.12386079799934586</v>
          </cell>
          <cell r="FC20">
            <v>4.9721577663102097E-2</v>
          </cell>
          <cell r="FD20">
            <v>-0.27562874949790744</v>
          </cell>
          <cell r="FE20">
            <v>6.5003362859718763E-2</v>
          </cell>
          <cell r="FF20">
            <v>-3.1048660705287924E-2</v>
          </cell>
          <cell r="FG20">
            <v>4.8500438549354246E-3</v>
          </cell>
          <cell r="FH20">
            <v>1.2958426772468499E-2</v>
          </cell>
          <cell r="FI20">
            <v>-5.7253598359706358E-3</v>
          </cell>
          <cell r="FJ20">
            <v>8.8142502355056926E-2</v>
          </cell>
          <cell r="FK20">
            <v>-9.5817488100334969E-2</v>
          </cell>
          <cell r="FL20">
            <v>0.1372889676518616</v>
          </cell>
          <cell r="FM20">
            <v>-1.787840845428379E-3</v>
          </cell>
          <cell r="FN20">
            <v>2.79635780376426E-2</v>
          </cell>
          <cell r="FO20">
            <v>0.14931754105941497</v>
          </cell>
          <cell r="FP20">
            <v>-0.19718404917530652</v>
          </cell>
          <cell r="FQ20">
            <v>1.503530872500658E-3</v>
          </cell>
          <cell r="FR20">
            <v>2.645793043775857E-2</v>
          </cell>
          <cell r="FS20">
            <v>-1.145213441868087E-2</v>
          </cell>
          <cell r="FT20">
            <v>2.351324091367557E-2</v>
          </cell>
          <cell r="FU20">
            <v>-5.0024713924664566E-2</v>
          </cell>
          <cell r="FV20">
            <v>7.0535915887024903E-2</v>
          </cell>
          <cell r="FW20">
            <v>-6.1205463037683705E-2</v>
          </cell>
          <cell r="FX20">
            <v>-1.5961135838968965E-2</v>
          </cell>
          <cell r="FY20">
            <v>0.20563233946244286</v>
          </cell>
          <cell r="FZ20">
            <v>0.11186035980404263</v>
          </cell>
          <cell r="GA20">
            <v>-8.527533613248317E-2</v>
          </cell>
          <cell r="GB20">
            <v>-7.7846379689996081E-2</v>
          </cell>
          <cell r="GC20">
            <v>-1.9904719543028415E-2</v>
          </cell>
          <cell r="GD20">
            <v>-1.8711595994339025E-2</v>
          </cell>
          <cell r="GE20">
            <v>3.9919795289342641E-3</v>
          </cell>
          <cell r="GF20">
            <v>6.3417694282224657E-2</v>
          </cell>
          <cell r="GG20">
            <v>-2.7452500306357708E-2</v>
          </cell>
          <cell r="GH20">
            <v>3.1600168784284399E-2</v>
          </cell>
          <cell r="GI20">
            <v>2.5445393809935046E-2</v>
          </cell>
          <cell r="GJ20">
            <v>-3.3966194467681898E-2</v>
          </cell>
          <cell r="GK20">
            <v>0.17110258527745281</v>
          </cell>
          <cell r="GL20">
            <v>0.15165946402556219</v>
          </cell>
          <cell r="GM20">
            <v>-0.18819189760925259</v>
          </cell>
          <cell r="GN20">
            <v>-3.5433875098864753E-3</v>
          </cell>
          <cell r="GO20">
            <v>2.8148284426455783E-2</v>
          </cell>
          <cell r="GP20">
            <v>-2.4195094518079108E-2</v>
          </cell>
          <cell r="GQ20">
            <v>-3.2263641841091983E-2</v>
          </cell>
          <cell r="GR20">
            <v>4.6600832670120829E-2</v>
          </cell>
          <cell r="GS20">
            <v>-9.1095080813906604E-3</v>
          </cell>
          <cell r="GT20">
            <v>0.51966682937142883</v>
          </cell>
          <cell r="GU20">
            <v>-0.58479031939470461</v>
          </cell>
          <cell r="GV20">
            <v>-7.5661990708757454E-3</v>
          </cell>
          <cell r="GW20">
            <v>0.15993063892223547</v>
          </cell>
          <cell r="GX20">
            <v>0.15189095561177557</v>
          </cell>
          <cell r="GY20">
            <v>-0.11701228243677053</v>
          </cell>
          <cell r="GZ20">
            <v>-5.4195285338760391E-2</v>
          </cell>
          <cell r="HA20">
            <v>7.4988886522994624E-2</v>
          </cell>
          <cell r="HB20">
            <v>-4.2822839310970306E-2</v>
          </cell>
          <cell r="HC20">
            <v>2.7054501096411609E-2</v>
          </cell>
          <cell r="HD20">
            <v>1.1908015666534695</v>
          </cell>
          <cell r="HE20">
            <v>0.43172859565418742</v>
          </cell>
          <cell r="HF20">
            <v>0.38051774909533087</v>
          </cell>
          <cell r="HG20">
            <v>9.9959999673466804E-2</v>
          </cell>
          <cell r="HH20">
            <v>-1.9414593599714758E-3</v>
          </cell>
          <cell r="HI20">
            <v>8.4840841626859786E-2</v>
          </cell>
          <cell r="HJ20">
            <v>-0.17964178981712497</v>
          </cell>
          <cell r="HK20">
            <v>-1.573313659253528E-2</v>
          </cell>
          <cell r="HL20">
            <v>7.4943527500261009E-2</v>
          </cell>
          <cell r="HM20" t="str">
            <v/>
          </cell>
          <cell r="HN20" t="str">
            <v/>
          </cell>
          <cell r="HO20" t="str">
            <v/>
          </cell>
          <cell r="HP20" t="str">
            <v/>
          </cell>
          <cell r="HQ20" t="str">
            <v/>
          </cell>
          <cell r="HR20" t="str">
            <v/>
          </cell>
        </row>
        <row r="21">
          <cell r="A21" t="str">
            <v>Erste Plavi OMF B</v>
          </cell>
          <cell r="C21">
            <v>-0.26992657788526608</v>
          </cell>
          <cell r="D21">
            <v>-0.33332610745819702</v>
          </cell>
          <cell r="E21">
            <v>5.3372896578073238E-2</v>
          </cell>
          <cell r="F21">
            <v>-9.0447686752884605E-4</v>
          </cell>
          <cell r="G21">
            <v>0.45296581961658028</v>
          </cell>
          <cell r="H21">
            <v>0.10550474024467285</v>
          </cell>
          <cell r="I21">
            <v>-0.30355476011144211</v>
          </cell>
          <cell r="J21">
            <v>19.111982427229353</v>
          </cell>
          <cell r="K21">
            <v>-0.91219169268990519</v>
          </cell>
          <cell r="L21">
            <v>7.6912622915555423E-2</v>
          </cell>
          <cell r="M21">
            <v>5.7121688404722877E-2</v>
          </cell>
          <cell r="N21">
            <v>-4.4384844270873303E-2</v>
          </cell>
          <cell r="O21">
            <v>0.13287329957320984</v>
          </cell>
          <cell r="P21">
            <v>-0.11211113027596928</v>
          </cell>
          <cell r="Q21">
            <v>0.17815262752263666</v>
          </cell>
          <cell r="R21">
            <v>-5.0824800148218593E-3</v>
          </cell>
          <cell r="S21">
            <v>-3.5544999619543757E-2</v>
          </cell>
          <cell r="T21">
            <v>-3.4631946206784253E-2</v>
          </cell>
          <cell r="U21">
            <v>4.2777517247776613E-2</v>
          </cell>
          <cell r="V21">
            <v>8.1416782375820465E-2</v>
          </cell>
          <cell r="W21">
            <v>-0.12895212660633043</v>
          </cell>
          <cell r="X21">
            <v>-1.5661453856205011E-3</v>
          </cell>
          <cell r="Y21">
            <v>1.3511713236252727E-2</v>
          </cell>
          <cell r="Z21">
            <v>5.1130376757689807E-3</v>
          </cell>
          <cell r="AA21">
            <v>7.396042936218665E-2</v>
          </cell>
          <cell r="AB21">
            <v>4.3112229546296357E-2</v>
          </cell>
          <cell r="AC21">
            <v>5.0725401952739911E-2</v>
          </cell>
          <cell r="AD21">
            <v>-7.2345515665428878E-2</v>
          </cell>
          <cell r="AE21">
            <v>4.6371186683515753E-2</v>
          </cell>
          <cell r="AF21">
            <v>-3.2721444992403752E-2</v>
          </cell>
          <cell r="AG21">
            <v>2.1373110410733531E-2</v>
          </cell>
          <cell r="AH21">
            <v>0.11479245958981563</v>
          </cell>
          <cell r="AI21">
            <v>-0.11439252374307252</v>
          </cell>
          <cell r="AJ21">
            <v>-0.15427228846407884</v>
          </cell>
          <cell r="AK21">
            <v>0.30837955403161688</v>
          </cell>
          <cell r="AL21">
            <v>3.1140851083200156E-2</v>
          </cell>
          <cell r="AM21">
            <v>-5.4091047384968484E-3</v>
          </cell>
          <cell r="AN21">
            <v>1.5558658343968419E-2</v>
          </cell>
          <cell r="AO21">
            <v>-1.0246132173933345E-2</v>
          </cell>
          <cell r="AP21">
            <v>2.4221256386285583E-2</v>
          </cell>
          <cell r="AQ21">
            <v>-3.0091168409866323E-2</v>
          </cell>
          <cell r="AR21">
            <v>4.2147559733194964E-2</v>
          </cell>
          <cell r="AS21">
            <v>-2.5572416669230056E-3</v>
          </cell>
          <cell r="AT21">
            <v>0.12888589418791718</v>
          </cell>
          <cell r="AU21">
            <v>-0.10492947926599705</v>
          </cell>
          <cell r="AV21">
            <v>2.0525095940729283E-2</v>
          </cell>
          <cell r="AW21">
            <v>1.4617170653002666E-2</v>
          </cell>
          <cell r="AX21">
            <v>-2.2923006944512613E-2</v>
          </cell>
          <cell r="AY21">
            <v>8.6801831358093259E-2</v>
          </cell>
          <cell r="AZ21">
            <v>1.0900258341848544E-2</v>
          </cell>
          <cell r="BA21">
            <v>3.9143026357970685E-2</v>
          </cell>
          <cell r="BB21">
            <v>-1.4718392889030882E-2</v>
          </cell>
          <cell r="BC21">
            <v>3.8737799844683223E-2</v>
          </cell>
          <cell r="BD21">
            <v>-1.5160603162083628E-2</v>
          </cell>
          <cell r="BE21">
            <v>9.8507074490013832E-4</v>
          </cell>
          <cell r="BF21">
            <v>0.1066158464932266</v>
          </cell>
          <cell r="BG21">
            <v>-4.3214870147303332E-2</v>
          </cell>
          <cell r="BH21">
            <v>4.9516811163934577E-3</v>
          </cell>
          <cell r="BI21">
            <v>1.3362893930509758E-2</v>
          </cell>
          <cell r="BJ21">
            <v>8.698501057128033E-2</v>
          </cell>
          <cell r="BK21">
            <v>5.8162703862207933E-2</v>
          </cell>
          <cell r="BL21">
            <v>-5.6268067643916453E-2</v>
          </cell>
          <cell r="BM21">
            <v>0.13098563149556355</v>
          </cell>
          <cell r="BN21">
            <v>4.7108703364378564E-2</v>
          </cell>
          <cell r="BO21">
            <v>-8.5447319781748868E-2</v>
          </cell>
          <cell r="BP21">
            <v>0.12646465137010104</v>
          </cell>
          <cell r="BQ21">
            <v>-2.5754916925512041E-2</v>
          </cell>
          <cell r="BR21">
            <v>0.11410481181329467</v>
          </cell>
          <cell r="BS21">
            <v>-5.2392767959682375E-2</v>
          </cell>
          <cell r="BT21">
            <v>3.0491973897681539E-2</v>
          </cell>
          <cell r="BU21">
            <v>-3.8131307930049187E-2</v>
          </cell>
          <cell r="BV21">
            <v>7.2161441625784306E-2</v>
          </cell>
          <cell r="BW21">
            <v>-3.386114959608038E-2</v>
          </cell>
          <cell r="BX21">
            <v>4.4099120029632684E-2</v>
          </cell>
          <cell r="BY21">
            <v>8.3502968602667385E-2</v>
          </cell>
          <cell r="BZ21">
            <v>-7.2951157547256049E-2</v>
          </cell>
          <cell r="CA21">
            <v>4.117940186593011E-2</v>
          </cell>
          <cell r="CB21">
            <v>1.8386783779684106E-2</v>
          </cell>
          <cell r="CC21">
            <v>-6.4616593801808411E-2</v>
          </cell>
          <cell r="CD21">
            <v>0.21105540178484378</v>
          </cell>
          <cell r="CE21">
            <v>-0.17610557654796591</v>
          </cell>
          <cell r="CF21">
            <v>-1.8102251115181996E-2</v>
          </cell>
          <cell r="CG21">
            <v>0.10335162360619406</v>
          </cell>
          <cell r="CH21">
            <v>-5.8739847629991015E-2</v>
          </cell>
          <cell r="CI21">
            <v>-2.7107818357289783E-2</v>
          </cell>
          <cell r="CJ21">
            <v>3.5998329321415515E-2</v>
          </cell>
          <cell r="CK21">
            <v>6.4198490937541611E-2</v>
          </cell>
          <cell r="CL21">
            <v>-8.5781947119239976E-2</v>
          </cell>
          <cell r="CM21">
            <v>3.7696366338431916E-2</v>
          </cell>
          <cell r="CN21">
            <v>3.4054483905735046E-2</v>
          </cell>
          <cell r="CO21">
            <v>-6.874710039070428E-2</v>
          </cell>
          <cell r="CP21">
            <v>0.12099438739497126</v>
          </cell>
          <cell r="CQ21">
            <v>-0.26680700531360396</v>
          </cell>
          <cell r="CR21">
            <v>0.22074655344145441</v>
          </cell>
          <cell r="CS21">
            <v>8.02258070747318E-2</v>
          </cell>
          <cell r="CT21">
            <v>-0.11933682302648974</v>
          </cell>
          <cell r="CU21">
            <v>1.7476925796158976E-2</v>
          </cell>
          <cell r="CV21">
            <v>3.9200528339763008E-2</v>
          </cell>
          <cell r="CW21">
            <v>4.7538025452779409E-2</v>
          </cell>
          <cell r="CX21">
            <v>3.7909181434575305E-3</v>
          </cell>
          <cell r="CY21">
            <v>7.2311168749322882E-3</v>
          </cell>
          <cell r="CZ21">
            <v>-2.3304831018073627E-2</v>
          </cell>
          <cell r="DA21">
            <v>9.4395160496179974E-3</v>
          </cell>
          <cell r="DB21">
            <v>0.12142374858372863</v>
          </cell>
          <cell r="DC21">
            <v>-0.19673155268878972</v>
          </cell>
          <cell r="DD21">
            <v>2.6688999530641733E-2</v>
          </cell>
          <cell r="DE21">
            <v>0.11829055868895932</v>
          </cell>
          <cell r="DF21">
            <v>-4.5805595045992423E-2</v>
          </cell>
          <cell r="DG21">
            <v>-1.454875434347874E-4</v>
          </cell>
          <cell r="DH21">
            <v>3.1371166725414733E-4</v>
          </cell>
          <cell r="DI21">
            <v>9.0699186743846028E-2</v>
          </cell>
          <cell r="DJ21">
            <v>-3.6733983606657881E-2</v>
          </cell>
          <cell r="DK21">
            <v>1.7084980623048873E-2</v>
          </cell>
          <cell r="DL21">
            <v>-5.5710639914851923E-2</v>
          </cell>
          <cell r="DM21">
            <v>0.13526931013063948</v>
          </cell>
          <cell r="DN21">
            <v>-3.7671187420125644E-2</v>
          </cell>
          <cell r="DO21">
            <v>-0.13993518335200814</v>
          </cell>
          <cell r="DP21">
            <v>6.1255800264260432E-2</v>
          </cell>
          <cell r="DQ21">
            <v>7.8560539105948624E-2</v>
          </cell>
          <cell r="DR21">
            <v>-2.9991543530801051E-2</v>
          </cell>
          <cell r="DS21">
            <v>0.12336087948117827</v>
          </cell>
          <cell r="DT21">
            <v>-0.1210318224041014</v>
          </cell>
          <cell r="DU21">
            <v>0.15292130717965988</v>
          </cell>
          <cell r="DV21">
            <v>-7.1251270460337565E-2</v>
          </cell>
          <cell r="DW21">
            <v>-3.8936946101567262E-2</v>
          </cell>
          <cell r="DX21">
            <v>6.6384421179052439E-2</v>
          </cell>
          <cell r="DY21">
            <v>-9.1105095184803586E-2</v>
          </cell>
          <cell r="DZ21">
            <v>5.2074428176770271E-2</v>
          </cell>
          <cell r="EA21">
            <v>-4.9096135717097117E-2</v>
          </cell>
          <cell r="EB21">
            <v>-5.1363533564263743E-3</v>
          </cell>
          <cell r="EC21">
            <v>4.0944991398605364E-2</v>
          </cell>
          <cell r="ED21">
            <v>9.5238469735631334E-4</v>
          </cell>
          <cell r="EE21">
            <v>-1.7649393464710762E-2</v>
          </cell>
          <cell r="EF21">
            <v>-1.891095574837082E-2</v>
          </cell>
          <cell r="EG21">
            <v>0.14982476990612328</v>
          </cell>
          <cell r="EH21">
            <v>-8.803628881349819E-2</v>
          </cell>
          <cell r="EI21">
            <v>2.2998698087571934E-2</v>
          </cell>
          <cell r="EJ21">
            <v>0.11962356196856071</v>
          </cell>
          <cell r="EK21">
            <v>-9.4954639351558345E-2</v>
          </cell>
          <cell r="EL21">
            <v>6.4914084803716826E-2</v>
          </cell>
          <cell r="EM21">
            <v>-0.15246006240629448</v>
          </cell>
          <cell r="EN21">
            <v>6.7270636196728503E-2</v>
          </cell>
          <cell r="EO21">
            <v>-3.7802787734533866E-3</v>
          </cell>
          <cell r="EP21">
            <v>-6.8299248479790367E-2</v>
          </cell>
          <cell r="EQ21">
            <v>-3.2200527176337625E-2</v>
          </cell>
          <cell r="ER21">
            <v>6.5934657546190933E-2</v>
          </cell>
          <cell r="ES21">
            <v>0.1570233927428285</v>
          </cell>
          <cell r="ET21">
            <v>-0.14006369721544795</v>
          </cell>
          <cell r="EU21">
            <v>2.7673835624242891E-2</v>
          </cell>
          <cell r="EV21">
            <v>4.7302110126424719E-2</v>
          </cell>
          <cell r="EW21">
            <v>-3.9997860907576233E-2</v>
          </cell>
          <cell r="EX21">
            <v>0.14129569332114308</v>
          </cell>
          <cell r="EY21">
            <v>-8.5530411163551895E-2</v>
          </cell>
          <cell r="EZ21">
            <v>-9.8820882376262506E-2</v>
          </cell>
          <cell r="FA21">
            <v>0.10563476525567686</v>
          </cell>
          <cell r="FB21">
            <v>3.3928189613457241E-2</v>
          </cell>
          <cell r="FC21">
            <v>3.4200290793870346E-2</v>
          </cell>
          <cell r="FD21">
            <v>-3.8570291015844638E-2</v>
          </cell>
          <cell r="FE21">
            <v>2.9214167278860097E-2</v>
          </cell>
          <cell r="FF21">
            <v>-3.3921343878258813E-2</v>
          </cell>
          <cell r="FG21">
            <v>2.0505001263895723E-2</v>
          </cell>
          <cell r="FH21">
            <v>4.5867215359416037E-4</v>
          </cell>
          <cell r="FI21">
            <v>1.0075478895043059E-2</v>
          </cell>
          <cell r="FJ21">
            <v>2.1846113478076908E-2</v>
          </cell>
          <cell r="FK21">
            <v>-9.0497011087012691E-2</v>
          </cell>
          <cell r="FL21">
            <v>0.17202306169834358</v>
          </cell>
          <cell r="FM21">
            <v>-0.11349334627386787</v>
          </cell>
          <cell r="FN21">
            <v>1.1366618956693442E-2</v>
          </cell>
          <cell r="FO21">
            <v>6.1074562148816902E-2</v>
          </cell>
          <cell r="FP21">
            <v>-3.2029684861547891E-2</v>
          </cell>
          <cell r="FQ21">
            <v>3.8958924978649501E-2</v>
          </cell>
          <cell r="FR21">
            <v>-2.2478200319675845E-2</v>
          </cell>
          <cell r="FS21">
            <v>2.8124492814920243E-2</v>
          </cell>
          <cell r="FT21">
            <v>-6.371737211790518E-3</v>
          </cell>
          <cell r="FU21">
            <v>-1.1182038850097165E-3</v>
          </cell>
          <cell r="FV21">
            <v>3.8688370319614585E-2</v>
          </cell>
          <cell r="FW21">
            <v>-6.046758752862913E-2</v>
          </cell>
          <cell r="FX21">
            <v>-2.4295069668884839E-3</v>
          </cell>
          <cell r="FY21">
            <v>4.7886415443233687E-2</v>
          </cell>
          <cell r="FZ21">
            <v>3.0400798048626942E-2</v>
          </cell>
          <cell r="GA21">
            <v>1.3168998073005866E-2</v>
          </cell>
          <cell r="GB21">
            <v>8.4852178457670568E-3</v>
          </cell>
          <cell r="GC21">
            <v>1.6138337948931492E-2</v>
          </cell>
          <cell r="GD21">
            <v>3.4729733779048644E-3</v>
          </cell>
          <cell r="GE21">
            <v>5.6433964510997914E-3</v>
          </cell>
          <cell r="GF21">
            <v>6.915205944123537E-3</v>
          </cell>
          <cell r="GG21">
            <v>-1.9382617653066148E-2</v>
          </cell>
          <cell r="GH21">
            <v>2.7468117851696006E-2</v>
          </cell>
          <cell r="GI21">
            <v>-2.2176254159937958E-2</v>
          </cell>
          <cell r="GJ21">
            <v>4.4067352165670926E-3</v>
          </cell>
          <cell r="GK21">
            <v>5.4952501508084284E-2</v>
          </cell>
          <cell r="GL21">
            <v>-1.5660664329650631E-2</v>
          </cell>
          <cell r="GM21">
            <v>1.1104616928646616E-2</v>
          </cell>
          <cell r="GN21">
            <v>4.1392064053102029E-2</v>
          </cell>
          <cell r="GO21">
            <v>2.4091479469815935E-2</v>
          </cell>
          <cell r="GP21">
            <v>-6.2851064693755232E-3</v>
          </cell>
          <cell r="GQ21">
            <v>7.4606270112343998E-2</v>
          </cell>
          <cell r="GR21">
            <v>-5.5239295477058858E-2</v>
          </cell>
          <cell r="GS21">
            <v>-1.028249752406496E-2</v>
          </cell>
          <cell r="GT21">
            <v>-8.3566090850430985E-3</v>
          </cell>
          <cell r="GU21">
            <v>-0.37492112872050354</v>
          </cell>
          <cell r="GV21">
            <v>-1.0583420787714015E-2</v>
          </cell>
          <cell r="GW21">
            <v>5.5401135596391038E-2</v>
          </cell>
          <cell r="GX21">
            <v>-4.3358715338017717E-3</v>
          </cell>
          <cell r="GY21">
            <v>2.7675652964677777E-2</v>
          </cell>
          <cell r="GZ21">
            <v>-1.4965854705227821E-3</v>
          </cell>
          <cell r="HA21">
            <v>5.9002938996537191E-2</v>
          </cell>
          <cell r="HB21">
            <v>-1.4718761072698539E-2</v>
          </cell>
          <cell r="HC21">
            <v>1.2227812867804388E-4</v>
          </cell>
          <cell r="HD21">
            <v>9.0786265600968363E-3</v>
          </cell>
          <cell r="HE21">
            <v>-2.3615795352505242E-2</v>
          </cell>
          <cell r="HF21">
            <v>3.8388973970241214E-2</v>
          </cell>
          <cell r="HG21">
            <v>-5.6083956428371939E-2</v>
          </cell>
          <cell r="HH21">
            <v>9.3665874493913392E-3</v>
          </cell>
          <cell r="HI21">
            <v>8.3911935455789344E-3</v>
          </cell>
          <cell r="HJ21">
            <v>-0.23139251258993743</v>
          </cell>
          <cell r="HK21">
            <v>-1.8504282410342632E-2</v>
          </cell>
          <cell r="HL21">
            <v>0.10053369893105746</v>
          </cell>
          <cell r="HM21" t="str">
            <v/>
          </cell>
          <cell r="HN21" t="str">
            <v/>
          </cell>
          <cell r="HO21" t="str">
            <v/>
          </cell>
          <cell r="HP21" t="str">
            <v/>
          </cell>
          <cell r="HQ21" t="str">
            <v/>
          </cell>
          <cell r="HR21" t="str">
            <v/>
          </cell>
        </row>
        <row r="22">
          <cell r="A22" t="str">
            <v>Erste Plavi OMF C</v>
          </cell>
          <cell r="ET22" t="e">
            <v>#DIV/0!</v>
          </cell>
          <cell r="EU22" t="e">
            <v>#DIV/0!</v>
          </cell>
          <cell r="EV22" t="e">
            <v>#DIV/0!</v>
          </cell>
          <cell r="EW22" t="e">
            <v>#DIV/0!</v>
          </cell>
          <cell r="EX22" t="e">
            <v>#DIV/0!</v>
          </cell>
          <cell r="EY22" t="e">
            <v>#DIV/0!</v>
          </cell>
          <cell r="EZ22">
            <v>71.345250491727398</v>
          </cell>
          <cell r="FA22">
            <v>0.12071551944728753</v>
          </cell>
          <cell r="FB22">
            <v>1.6549151565226985E-2</v>
          </cell>
          <cell r="FC22">
            <v>-3.6358123303170085E-3</v>
          </cell>
          <cell r="FD22">
            <v>-4.6127748785519621E-3</v>
          </cell>
          <cell r="FE22">
            <v>3.3393064909256143E-2</v>
          </cell>
          <cell r="FF22">
            <v>2.9575967762701969E-2</v>
          </cell>
          <cell r="FG22">
            <v>-5.6806163269155141E-4</v>
          </cell>
          <cell r="FH22">
            <v>4.2262782661477106E-3</v>
          </cell>
          <cell r="FI22">
            <v>6.1253109976180553E-2</v>
          </cell>
          <cell r="FJ22">
            <v>0.12644790779353471</v>
          </cell>
          <cell r="FK22">
            <v>-3.7591600628467114E-2</v>
          </cell>
          <cell r="FL22">
            <v>-7.9664828669983145E-2</v>
          </cell>
          <cell r="FM22">
            <v>4.1271764725027804E-2</v>
          </cell>
          <cell r="FN22">
            <v>1.6376611573030164E-2</v>
          </cell>
          <cell r="FO22">
            <v>3.6250706750979855E-2</v>
          </cell>
          <cell r="FP22">
            <v>-4.1659009320084595E-2</v>
          </cell>
          <cell r="FQ22">
            <v>3.5939869147145753E-2</v>
          </cell>
          <cell r="FR22">
            <v>1.287276816254912E-2</v>
          </cell>
          <cell r="FS22">
            <v>8.0847822607467812E-2</v>
          </cell>
          <cell r="FT22">
            <v>-4.2175640464165221E-2</v>
          </cell>
          <cell r="FU22">
            <v>5.1462550013541719E-2</v>
          </cell>
          <cell r="FV22">
            <v>6.773229106813039E-2</v>
          </cell>
          <cell r="FW22">
            <v>-3.4575070710858857E-2</v>
          </cell>
          <cell r="FX22">
            <v>-3.2271542266109732E-2</v>
          </cell>
          <cell r="FY22">
            <v>7.3292863064206237E-2</v>
          </cell>
          <cell r="FZ22">
            <v>1.9177986126397428E-2</v>
          </cell>
          <cell r="GA22">
            <v>2.7436285584314879E-2</v>
          </cell>
          <cell r="GB22">
            <v>-1.6296203970430634E-3</v>
          </cell>
          <cell r="GC22">
            <v>5.1558445793291607E-3</v>
          </cell>
          <cell r="GD22">
            <v>-9.9204822783649504E-3</v>
          </cell>
          <cell r="GE22">
            <v>5.6739713305672401E-2</v>
          </cell>
          <cell r="GF22">
            <v>-7.4593544912049392E-4</v>
          </cell>
          <cell r="GG22">
            <v>2.9445662986217203E-2</v>
          </cell>
          <cell r="GH22">
            <v>5.0222407861138185E-2</v>
          </cell>
          <cell r="GI22">
            <v>5.3353462279955854E-2</v>
          </cell>
          <cell r="GJ22">
            <v>-9.5784930566259807E-2</v>
          </cell>
          <cell r="GK22">
            <v>5.7168562929672317E-2</v>
          </cell>
          <cell r="GL22">
            <v>-1.1687471903157776E-2</v>
          </cell>
          <cell r="GM22">
            <v>9.343699656790605E-3</v>
          </cell>
          <cell r="GN22">
            <v>6.3463152429128034E-2</v>
          </cell>
          <cell r="GO22">
            <v>1.5964760225361196E-2</v>
          </cell>
          <cell r="GP22">
            <v>7.9748227124523119E-3</v>
          </cell>
          <cell r="GQ22">
            <v>1.3022041741599599E-2</v>
          </cell>
          <cell r="GR22">
            <v>9.1070344990897834E-2</v>
          </cell>
          <cell r="GS22">
            <v>-4.8505602591414676E-2</v>
          </cell>
          <cell r="GT22">
            <v>1.3449379495184877E-2</v>
          </cell>
          <cell r="GU22">
            <v>-0.34420133384162421</v>
          </cell>
          <cell r="GV22">
            <v>-5.1206205148720541E-2</v>
          </cell>
          <cell r="GW22">
            <v>-2.7613398851288107E-2</v>
          </cell>
          <cell r="GX22">
            <v>9.7092006068250525E-2</v>
          </cell>
          <cell r="GY22">
            <v>-1.7082125808622228E-2</v>
          </cell>
          <cell r="GZ22">
            <v>3.9164997509739674E-3</v>
          </cell>
          <cell r="HA22">
            <v>3.4403332306037093E-2</v>
          </cell>
          <cell r="HB22">
            <v>-2.9563421002091861E-2</v>
          </cell>
          <cell r="HC22">
            <v>4.1965881727457077E-3</v>
          </cell>
          <cell r="HD22">
            <v>1.9336763499621767E-2</v>
          </cell>
          <cell r="HE22">
            <v>1.1077645937529468E-4</v>
          </cell>
          <cell r="HF22">
            <v>8.7272776670135999E-2</v>
          </cell>
          <cell r="HG22">
            <v>2.3182929091298821E-2</v>
          </cell>
          <cell r="HH22">
            <v>2.2824852601233125E-3</v>
          </cell>
          <cell r="HI22">
            <v>-1.565236786344526E-2</v>
          </cell>
          <cell r="HJ22">
            <v>-0.12210419885810242</v>
          </cell>
          <cell r="HK22">
            <v>-1.1061658988573919E-2</v>
          </cell>
          <cell r="HL22">
            <v>8.7332657823630422E-2</v>
          </cell>
          <cell r="HM22" t="str">
            <v/>
          </cell>
          <cell r="HN22" t="str">
            <v/>
          </cell>
          <cell r="HO22" t="str">
            <v/>
          </cell>
          <cell r="HP22" t="str">
            <v/>
          </cell>
          <cell r="HQ22" t="str">
            <v/>
          </cell>
          <cell r="HR22" t="str">
            <v/>
          </cell>
        </row>
        <row r="23">
          <cell r="A23" t="str">
            <v>PBZ/CO OMF A</v>
          </cell>
          <cell r="ET23" t="e">
            <v>#DIV/0!</v>
          </cell>
          <cell r="EU23" t="e">
            <v>#DIV/0!</v>
          </cell>
          <cell r="EV23" t="e">
            <v>#DIV/0!</v>
          </cell>
          <cell r="EW23" t="e">
            <v>#DIV/0!</v>
          </cell>
          <cell r="EX23" t="e">
            <v>#DIV/0!</v>
          </cell>
          <cell r="EY23" t="e">
            <v>#DIV/0!</v>
          </cell>
          <cell r="EZ23">
            <v>88.27391446294483</v>
          </cell>
          <cell r="FA23">
            <v>0.16143955296475349</v>
          </cell>
          <cell r="FB23">
            <v>-2.6530978522691061E-2</v>
          </cell>
          <cell r="FC23">
            <v>5.4637491307230786E-2</v>
          </cell>
          <cell r="FD23">
            <v>7.9952278282631573E-2</v>
          </cell>
          <cell r="FE23">
            <v>-9.035970078892222E-2</v>
          </cell>
          <cell r="FF23">
            <v>-4.6036939445783444E-2</v>
          </cell>
          <cell r="FG23">
            <v>7.7889266335477226E-4</v>
          </cell>
          <cell r="FH23">
            <v>2.5922171353826025E-2</v>
          </cell>
          <cell r="FI23">
            <v>1.2491752383441673E-2</v>
          </cell>
          <cell r="FJ23">
            <v>0.11098518476543069</v>
          </cell>
          <cell r="FK23">
            <v>-0.11543213374893746</v>
          </cell>
          <cell r="FL23">
            <v>7.9682474596686426E-2</v>
          </cell>
          <cell r="FM23">
            <v>-1.8908847073623725E-2</v>
          </cell>
          <cell r="FN23">
            <v>-4.8577865815855992E-2</v>
          </cell>
          <cell r="FO23">
            <v>0.260500568972861</v>
          </cell>
          <cell r="FP23">
            <v>-0.19849403362955043</v>
          </cell>
          <cell r="FQ23">
            <v>6.7074206681307036E-2</v>
          </cell>
          <cell r="FR23">
            <v>-5.2225933995948881E-2</v>
          </cell>
          <cell r="FS23">
            <v>1.8068241208531344E-2</v>
          </cell>
          <cell r="FT23">
            <v>4.2046593492557349E-3</v>
          </cell>
          <cell r="FU23">
            <v>5.9802453808515121E-2</v>
          </cell>
          <cell r="FV23">
            <v>-1.081585483153169E-2</v>
          </cell>
          <cell r="FW23">
            <v>-2.1865330693896956E-2</v>
          </cell>
          <cell r="FX23">
            <v>-4.4387732391649504E-2</v>
          </cell>
          <cell r="FY23">
            <v>0.14971725973287953</v>
          </cell>
          <cell r="FZ23">
            <v>3.1366140881590399E-2</v>
          </cell>
          <cell r="GA23">
            <v>0.15713638494394444</v>
          </cell>
          <cell r="GB23">
            <v>-0.17088825318655854</v>
          </cell>
          <cell r="GC23">
            <v>-1.2220620830467155E-2</v>
          </cell>
          <cell r="GD23">
            <v>1.41597420075108E-2</v>
          </cell>
          <cell r="GE23">
            <v>4.9632828785133309E-2</v>
          </cell>
          <cell r="GF23">
            <v>2.5549700163547184E-2</v>
          </cell>
          <cell r="GG23">
            <v>-3.9817543006996914E-3</v>
          </cell>
          <cell r="GH23">
            <v>0.10306267932977353</v>
          </cell>
          <cell r="GI23">
            <v>-7.3079865079072381E-2</v>
          </cell>
          <cell r="GJ23">
            <v>2.7627742578539394E-2</v>
          </cell>
          <cell r="GK23">
            <v>6.017250887699932E-2</v>
          </cell>
          <cell r="GL23">
            <v>-1.101972370837645E-3</v>
          </cell>
          <cell r="GM23">
            <v>7.1561045356332009E-2</v>
          </cell>
          <cell r="GN23">
            <v>3.0371755056452843E-2</v>
          </cell>
          <cell r="GO23">
            <v>-4.7583584676935686E-2</v>
          </cell>
          <cell r="GP23">
            <v>-2.0221546481320685E-2</v>
          </cell>
          <cell r="GQ23">
            <v>-1.7779157152674641E-2</v>
          </cell>
          <cell r="GR23">
            <v>1.0415961360507486E-2</v>
          </cell>
          <cell r="GS23">
            <v>2.0353596837061838E-2</v>
          </cell>
          <cell r="GT23">
            <v>1.6096865785020453E-2</v>
          </cell>
          <cell r="GU23">
            <v>-0.32698911989658508</v>
          </cell>
          <cell r="GV23">
            <v>-6.5984160216148502E-2</v>
          </cell>
          <cell r="GW23">
            <v>0.13722640746351522</v>
          </cell>
          <cell r="GX23">
            <v>7.8902002386951331E-2</v>
          </cell>
          <cell r="GY23">
            <v>-8.5682600339680004E-2</v>
          </cell>
          <cell r="GZ23">
            <v>8.4925346230343646E-2</v>
          </cell>
          <cell r="HA23">
            <v>3.3018124063665111E-2</v>
          </cell>
          <cell r="HB23">
            <v>-5.9304915315688489E-2</v>
          </cell>
          <cell r="HC23">
            <v>8.3473881267423611E-2</v>
          </cell>
          <cell r="HD23">
            <v>0.45024245552753128</v>
          </cell>
          <cell r="HE23">
            <v>0.26204259886651382</v>
          </cell>
          <cell r="HF23">
            <v>0.29365663898899008</v>
          </cell>
          <cell r="HG23">
            <v>6.0839959469397131E-2</v>
          </cell>
          <cell r="HH23">
            <v>0.18600364598196606</v>
          </cell>
          <cell r="HI23">
            <v>0.21341539511310414</v>
          </cell>
          <cell r="HJ23">
            <v>-0.18161577984692512</v>
          </cell>
          <cell r="HK23">
            <v>6.1543719367149308E-2</v>
          </cell>
          <cell r="HL23">
            <v>0.10274138860569648</v>
          </cell>
          <cell r="HM23" t="str">
            <v/>
          </cell>
          <cell r="HN23" t="str">
            <v/>
          </cell>
          <cell r="HO23" t="str">
            <v/>
          </cell>
          <cell r="HP23" t="str">
            <v/>
          </cell>
          <cell r="HQ23" t="str">
            <v/>
          </cell>
          <cell r="HR23" t="str">
            <v/>
          </cell>
        </row>
        <row r="24">
          <cell r="A24" t="str">
            <v>PBZ/CO OMF B</v>
          </cell>
          <cell r="C24">
            <v>-0.26901710085394959</v>
          </cell>
          <cell r="D24">
            <v>-0.3165274406905686</v>
          </cell>
          <cell r="E24">
            <v>5.7364612900750941E-2</v>
          </cell>
          <cell r="F24">
            <v>-2.8487465760182722E-2</v>
          </cell>
          <cell r="G24">
            <v>0.35710629449699943</v>
          </cell>
          <cell r="H24">
            <v>0.21627921153689425</v>
          </cell>
          <cell r="I24">
            <v>-0.30256135192085126</v>
          </cell>
          <cell r="J24">
            <v>9.4802043067781163</v>
          </cell>
          <cell r="K24">
            <v>-0.91283793087029841</v>
          </cell>
          <cell r="L24">
            <v>0.21770210856473104</v>
          </cell>
          <cell r="M24">
            <v>-1.710223250462526E-2</v>
          </cell>
          <cell r="N24">
            <v>-3.582951075139524E-2</v>
          </cell>
          <cell r="O24">
            <v>8.5417161955434792E-2</v>
          </cell>
          <cell r="P24">
            <v>-0.12908563978467907</v>
          </cell>
          <cell r="Q24">
            <v>0.22950566174212075</v>
          </cell>
          <cell r="R24">
            <v>4.4934897920335795E-2</v>
          </cell>
          <cell r="S24">
            <v>-7.5642487297626793E-2</v>
          </cell>
          <cell r="T24">
            <v>-3.4928131838459851E-2</v>
          </cell>
          <cell r="U24">
            <v>3.8367778818368906E-2</v>
          </cell>
          <cell r="V24">
            <v>6.5389165879264785E-2</v>
          </cell>
          <cell r="W24">
            <v>-9.0376526409473773E-2</v>
          </cell>
          <cell r="X24">
            <v>-9.6982507702609135E-4</v>
          </cell>
          <cell r="Y24">
            <v>3.9929656081259465E-3</v>
          </cell>
          <cell r="Z24">
            <v>1.0553986832832618E-2</v>
          </cell>
          <cell r="AA24">
            <v>7.2536868040717656E-2</v>
          </cell>
          <cell r="AB24">
            <v>2.4320782951045714E-2</v>
          </cell>
          <cell r="AC24">
            <v>5.8573958387625927E-2</v>
          </cell>
          <cell r="AD24">
            <v>-7.63341498265072E-2</v>
          </cell>
          <cell r="AE24">
            <v>5.4558930468075681E-2</v>
          </cell>
          <cell r="AF24">
            <v>-3.0694589833097426E-2</v>
          </cell>
          <cell r="AG24">
            <v>1.4199790628572224E-2</v>
          </cell>
          <cell r="AH24">
            <v>9.7261653439814078E-2</v>
          </cell>
          <cell r="AI24">
            <v>-0.10211339784764895</v>
          </cell>
          <cell r="AJ24">
            <v>-0.193755378432415</v>
          </cell>
          <cell r="AK24">
            <v>0.40298138079996404</v>
          </cell>
          <cell r="AL24">
            <v>2.9742230015121943E-2</v>
          </cell>
          <cell r="AM24">
            <v>-5.859648248759574E-2</v>
          </cell>
          <cell r="AN24">
            <v>3.6532483163282496E-2</v>
          </cell>
          <cell r="AO24">
            <v>-5.7689975521573775E-2</v>
          </cell>
          <cell r="AP24">
            <v>0.11374761491350571</v>
          </cell>
          <cell r="AQ24">
            <v>-5.7427769299282769E-2</v>
          </cell>
          <cell r="AR24">
            <v>2.6126235401061484E-2</v>
          </cell>
          <cell r="AS24">
            <v>1.5154741015328205E-2</v>
          </cell>
          <cell r="AT24">
            <v>8.7658238088543824E-2</v>
          </cell>
          <cell r="AU24">
            <v>-0.10200516940093912</v>
          </cell>
          <cell r="AV24">
            <v>4.7028146491860885E-2</v>
          </cell>
          <cell r="AW24">
            <v>-5.3577219491031053E-3</v>
          </cell>
          <cell r="AX24">
            <v>-2.3866380562368839E-2</v>
          </cell>
          <cell r="AY24">
            <v>6.9642980172130844E-2</v>
          </cell>
          <cell r="AZ24">
            <v>3.5632148139187257E-3</v>
          </cell>
          <cell r="BA24">
            <v>3.2407927832113124E-2</v>
          </cell>
          <cell r="BB24">
            <v>-2.0636751135769429E-2</v>
          </cell>
          <cell r="BC24">
            <v>3.3038640608278477E-2</v>
          </cell>
          <cell r="BD24">
            <v>-2.5352672014936711E-2</v>
          </cell>
          <cell r="BE24">
            <v>-1.1118537169677584E-2</v>
          </cell>
          <cell r="BF24">
            <v>9.1765475942034672E-2</v>
          </cell>
          <cell r="BG24">
            <v>-4.2006451955173593E-2</v>
          </cell>
          <cell r="BH24">
            <v>8.861686546785914E-4</v>
          </cell>
          <cell r="BI24">
            <v>-1.3388325554864564E-2</v>
          </cell>
          <cell r="BJ24">
            <v>5.8589822867092321E-2</v>
          </cell>
          <cell r="BK24">
            <v>5.902987025698736E-2</v>
          </cell>
          <cell r="BL24">
            <v>-7.5282742730935867E-2</v>
          </cell>
          <cell r="BM24">
            <v>0.10990376162211703</v>
          </cell>
          <cell r="BN24">
            <v>-1.1623303446271176E-2</v>
          </cell>
          <cell r="BO24">
            <v>-6.8587533572267295E-2</v>
          </cell>
          <cell r="BP24">
            <v>6.248114607462129E-2</v>
          </cell>
          <cell r="BQ24">
            <v>-3.2179936131154975E-2</v>
          </cell>
          <cell r="BR24">
            <v>0.10288192501583444</v>
          </cell>
          <cell r="BS24">
            <v>-5.4949341201905998E-2</v>
          </cell>
          <cell r="BT24">
            <v>1.5641433188451112E-2</v>
          </cell>
          <cell r="BU24">
            <v>-8.2705562600596944E-3</v>
          </cell>
          <cell r="BV24">
            <v>7.1116370392849598E-2</v>
          </cell>
          <cell r="BW24">
            <v>-6.2864255384036793E-3</v>
          </cell>
          <cell r="BX24">
            <v>4.2090186823992105E-2</v>
          </cell>
          <cell r="BY24">
            <v>7.2290494903160293E-2</v>
          </cell>
          <cell r="BZ24">
            <v>-7.1836283006734614E-2</v>
          </cell>
          <cell r="CA24">
            <v>4.4514161124865642E-2</v>
          </cell>
          <cell r="CB24">
            <v>1.3290640235270856E-2</v>
          </cell>
          <cell r="CC24">
            <v>-5.382530388290524E-2</v>
          </cell>
          <cell r="CD24">
            <v>0.18906118528595148</v>
          </cell>
          <cell r="CE24">
            <v>-0.1562238717679415</v>
          </cell>
          <cell r="CF24">
            <v>-2.3370032819927899E-2</v>
          </cell>
          <cell r="CG24">
            <v>6.2943556169475709E-2</v>
          </cell>
          <cell r="CH24">
            <v>-2.1286724666144018E-2</v>
          </cell>
          <cell r="CI24">
            <v>-3.7198546759226535E-2</v>
          </cell>
          <cell r="CJ24">
            <v>3.5718017388499501E-2</v>
          </cell>
          <cell r="CK24">
            <v>6.0028860211635261E-2</v>
          </cell>
          <cell r="CL24">
            <v>-7.6988819587812229E-2</v>
          </cell>
          <cell r="CM24">
            <v>3.2764560452546963E-2</v>
          </cell>
          <cell r="CN24">
            <v>3.8601491647124626E-2</v>
          </cell>
          <cell r="CO24">
            <v>-7.0373078822597954E-2</v>
          </cell>
          <cell r="CP24">
            <v>0.11966472722124059</v>
          </cell>
          <cell r="CQ24">
            <v>-0.22994216783353194</v>
          </cell>
          <cell r="CR24">
            <v>0.16376639359354372</v>
          </cell>
          <cell r="CS24">
            <v>6.4050842589177648E-2</v>
          </cell>
          <cell r="CT24">
            <v>-0.10169297671379153</v>
          </cell>
          <cell r="CU24">
            <v>2.7769007884463553E-2</v>
          </cell>
          <cell r="CV24">
            <v>2.3593776111286831E-2</v>
          </cell>
          <cell r="CW24">
            <v>4.6278923310003051E-2</v>
          </cell>
          <cell r="CX24">
            <v>7.3292389435125754E-3</v>
          </cell>
          <cell r="CY24">
            <v>-1.6231132067510055E-3</v>
          </cell>
          <cell r="CZ24">
            <v>-1.5284075550154694E-2</v>
          </cell>
          <cell r="DA24">
            <v>2.4010569990577536E-3</v>
          </cell>
          <cell r="DB24">
            <v>0.13037193707833042</v>
          </cell>
          <cell r="DC24">
            <v>-0.18386153427583943</v>
          </cell>
          <cell r="DD24">
            <v>1.9303324651595545E-2</v>
          </cell>
          <cell r="DE24">
            <v>7.2678804641276601E-2</v>
          </cell>
          <cell r="DF24">
            <v>-1.4884329768531195E-2</v>
          </cell>
          <cell r="DG24">
            <v>3.1137491236082854E-3</v>
          </cell>
          <cell r="DH24">
            <v>-3.9702020092633634E-3</v>
          </cell>
          <cell r="DI24">
            <v>8.7197426344087794E-2</v>
          </cell>
          <cell r="DJ24">
            <v>-3.8861484759542375E-2</v>
          </cell>
          <cell r="DK24">
            <v>2.3680389038562712E-2</v>
          </cell>
          <cell r="DL24">
            <v>-5.4776140574692198E-2</v>
          </cell>
          <cell r="DM24">
            <v>0.11450200872279556</v>
          </cell>
          <cell r="DN24">
            <v>-2.13525611366767E-2</v>
          </cell>
          <cell r="DO24">
            <v>-0.14944058731784052</v>
          </cell>
          <cell r="DP24">
            <v>0.10328549372062164</v>
          </cell>
          <cell r="DQ24">
            <v>1.0884161446139899E-2</v>
          </cell>
          <cell r="DR24">
            <v>2.0574829503722154E-2</v>
          </cell>
          <cell r="DS24">
            <v>8.0977246768831876E-2</v>
          </cell>
          <cell r="DT24">
            <v>-9.4275765581583404E-2</v>
          </cell>
          <cell r="DU24">
            <v>0.13536918052735522</v>
          </cell>
          <cell r="DV24">
            <v>-7.7391421464198917E-2</v>
          </cell>
          <cell r="DW24">
            <v>-2.8184761929500372E-2</v>
          </cell>
          <cell r="DX24">
            <v>5.2389006631237023E-2</v>
          </cell>
          <cell r="DY24">
            <v>-8.4028841847666638E-2</v>
          </cell>
          <cell r="DZ24">
            <v>6.4984823078551898E-2</v>
          </cell>
          <cell r="EA24">
            <v>-6.0812470358706162E-2</v>
          </cell>
          <cell r="EB24">
            <v>1.8893954160021466E-2</v>
          </cell>
          <cell r="EC24">
            <v>-7.9192560621189848E-3</v>
          </cell>
          <cell r="ED24">
            <v>1.9393433035045766E-2</v>
          </cell>
          <cell r="EE24">
            <v>-6.4151284968814951E-3</v>
          </cell>
          <cell r="EF24">
            <v>-2.8681807592390033E-2</v>
          </cell>
          <cell r="EG24">
            <v>0.1630813014875149</v>
          </cell>
          <cell r="EH24">
            <v>-9.3954200094198331E-2</v>
          </cell>
          <cell r="EI24">
            <v>3.9379259244973784E-2</v>
          </cell>
          <cell r="EJ24">
            <v>7.2394591979461506E-2</v>
          </cell>
          <cell r="EK24">
            <v>-7.4650610688206831E-2</v>
          </cell>
          <cell r="EL24">
            <v>6.8052167028144858E-2</v>
          </cell>
          <cell r="EM24">
            <v>-0.16541762408265331</v>
          </cell>
          <cell r="EN24">
            <v>0.11183784416436145</v>
          </cell>
          <cell r="EO24">
            <v>-5.0285135404819298E-2</v>
          </cell>
          <cell r="EP24">
            <v>-6.273448217575521E-2</v>
          </cell>
          <cell r="EQ24">
            <v>-3.248315477849318E-2</v>
          </cell>
          <cell r="ER24">
            <v>7.2021295045769471E-2</v>
          </cell>
          <cell r="ES24">
            <v>0.15354572712762021</v>
          </cell>
          <cell r="ET24">
            <v>-0.13878293934819499</v>
          </cell>
          <cell r="EU24">
            <v>1.919433680099128E-2</v>
          </cell>
          <cell r="EV24">
            <v>4.6719469964291868E-2</v>
          </cell>
          <cell r="EW24">
            <v>-2.9425047821877378E-2</v>
          </cell>
          <cell r="EX24">
            <v>0.11358376268911309</v>
          </cell>
          <cell r="EY24">
            <v>-7.1904351015930054E-2</v>
          </cell>
          <cell r="EZ24">
            <v>-0.10333275980129542</v>
          </cell>
          <cell r="FA24">
            <v>0.10295751548340103</v>
          </cell>
          <cell r="FB24">
            <v>1.3551364889625894E-2</v>
          </cell>
          <cell r="FC24">
            <v>4.4076541416564759E-2</v>
          </cell>
          <cell r="FD24">
            <v>-3.3423345878484403E-2</v>
          </cell>
          <cell r="FE24">
            <v>2.5631390817854868E-2</v>
          </cell>
          <cell r="FF24">
            <v>-3.3447659390478807E-2</v>
          </cell>
          <cell r="FG24">
            <v>1.1387233623902348E-2</v>
          </cell>
          <cell r="FH24">
            <v>6.0967437693308923E-3</v>
          </cell>
          <cell r="FI24">
            <v>1.9263143904248981E-3</v>
          </cell>
          <cell r="FJ24">
            <v>3.7514387428511708E-2</v>
          </cell>
          <cell r="FK24">
            <v>-9.2513555502671374E-2</v>
          </cell>
          <cell r="FL24">
            <v>0.15403780553470403</v>
          </cell>
          <cell r="FM24">
            <v>-0.11262259756906945</v>
          </cell>
          <cell r="FN24">
            <v>2.013624144694659E-2</v>
          </cell>
          <cell r="FO24">
            <v>5.4922448384175482E-2</v>
          </cell>
          <cell r="FP24">
            <v>-3.0786066581399152E-2</v>
          </cell>
          <cell r="FQ24">
            <v>3.8039749230237341E-2</v>
          </cell>
          <cell r="FR24">
            <v>-2.8340381592873554E-2</v>
          </cell>
          <cell r="FS24">
            <v>2.1531692812313485E-2</v>
          </cell>
          <cell r="FT24">
            <v>4.7452698074885724E-3</v>
          </cell>
          <cell r="FU24">
            <v>-9.8664309544240769E-3</v>
          </cell>
          <cell r="FV24">
            <v>3.833248476388107E-2</v>
          </cell>
          <cell r="FW24">
            <v>-4.3208944747706313E-2</v>
          </cell>
          <cell r="FX24">
            <v>-1.4750733857717524E-2</v>
          </cell>
          <cell r="FY24">
            <v>3.9256045546341989E-2</v>
          </cell>
          <cell r="FZ24">
            <v>1.4792103023326453E-2</v>
          </cell>
          <cell r="GA24">
            <v>3.6874558085157272E-2</v>
          </cell>
          <cell r="GB24">
            <v>6.9532686908793107E-3</v>
          </cell>
          <cell r="GC24">
            <v>6.3333209188742856E-3</v>
          </cell>
          <cell r="GD24">
            <v>-9.5940628953095075E-4</v>
          </cell>
          <cell r="GE24">
            <v>1.4700242961163568E-2</v>
          </cell>
          <cell r="GF24">
            <v>-2.8214684618529384E-3</v>
          </cell>
          <cell r="GG24">
            <v>-1.3368531660100214E-2</v>
          </cell>
          <cell r="GH24">
            <v>3.4024292054442906E-2</v>
          </cell>
          <cell r="GI24">
            <v>-3.3988042516235328E-2</v>
          </cell>
          <cell r="GJ24">
            <v>9.9234436786121982E-3</v>
          </cell>
          <cell r="GK24">
            <v>4.3207725813146469E-2</v>
          </cell>
          <cell r="GL24">
            <v>-1.6905446579775552E-2</v>
          </cell>
          <cell r="GM24">
            <v>1.8459924168962472E-2</v>
          </cell>
          <cell r="GN24">
            <v>5.5037137803471081E-2</v>
          </cell>
          <cell r="GO24">
            <v>1.6390146858631383E-3</v>
          </cell>
          <cell r="GP24">
            <v>-8.9100257798980786E-3</v>
          </cell>
          <cell r="GQ24">
            <v>6.4386683112476195E-2</v>
          </cell>
          <cell r="GR24">
            <v>-4.7120004862407416E-2</v>
          </cell>
          <cell r="GS24">
            <v>-5.5335571630611424E-3</v>
          </cell>
          <cell r="GT24">
            <v>-4.5882847094641521E-3</v>
          </cell>
          <cell r="GU24">
            <v>-0.3752992161629658</v>
          </cell>
          <cell r="GV24">
            <v>-1.1745587636248112E-2</v>
          </cell>
          <cell r="GW24">
            <v>5.2976947087901793E-2</v>
          </cell>
          <cell r="GX24">
            <v>-1.5283284706181566E-2</v>
          </cell>
          <cell r="GY24">
            <v>3.7131624213335712E-2</v>
          </cell>
          <cell r="GZ24">
            <v>1.5274306702983464E-2</v>
          </cell>
          <cell r="HA24">
            <v>2.9632778368826829E-2</v>
          </cell>
          <cell r="HB24">
            <v>-1.7922371870899512E-2</v>
          </cell>
          <cell r="HC24">
            <v>2.3689236885116038E-4</v>
          </cell>
          <cell r="HD24">
            <v>1.5476035063855864E-2</v>
          </cell>
          <cell r="HE24">
            <v>-2.1849892250757286E-2</v>
          </cell>
          <cell r="HF24">
            <v>3.5653199993882945E-2</v>
          </cell>
          <cell r="HG24">
            <v>-4.8570581941431601E-2</v>
          </cell>
          <cell r="HH24">
            <v>6.2539593181740738E-3</v>
          </cell>
          <cell r="HI24">
            <v>2.4910181946615761E-3</v>
          </cell>
          <cell r="HJ24">
            <v>-0.22407320600688274</v>
          </cell>
          <cell r="HK24">
            <v>-8.6001989768562659E-3</v>
          </cell>
          <cell r="HL24">
            <v>0.10743123642062691</v>
          </cell>
          <cell r="HM24" t="str">
            <v/>
          </cell>
          <cell r="HN24" t="str">
            <v/>
          </cell>
          <cell r="HO24" t="str">
            <v/>
          </cell>
          <cell r="HP24" t="str">
            <v/>
          </cell>
          <cell r="HQ24" t="str">
            <v/>
          </cell>
          <cell r="HR24" t="str">
            <v/>
          </cell>
        </row>
        <row r="25">
          <cell r="A25" t="str">
            <v>PBZ/CO OMF C</v>
          </cell>
          <cell r="ET25" t="e">
            <v>#DIV/0!</v>
          </cell>
          <cell r="EU25" t="e">
            <v>#DIV/0!</v>
          </cell>
          <cell r="EV25" t="e">
            <v>#DIV/0!</v>
          </cell>
          <cell r="EW25" t="e">
            <v>#DIV/0!</v>
          </cell>
          <cell r="EX25" t="e">
            <v>#DIV/0!</v>
          </cell>
          <cell r="EY25" t="e">
            <v>#DIV/0!</v>
          </cell>
          <cell r="EZ25">
            <v>42.688415507601313</v>
          </cell>
          <cell r="FA25">
            <v>0.15725661872885283</v>
          </cell>
          <cell r="FB25">
            <v>-2.300800353884918E-2</v>
          </cell>
          <cell r="FC25">
            <v>-1.2679530799360586E-2</v>
          </cell>
          <cell r="FD25">
            <v>9.8823872739866852E-3</v>
          </cell>
          <cell r="FE25">
            <v>4.4188496804876472E-2</v>
          </cell>
          <cell r="FF25">
            <v>-8.0300752690393284E-3</v>
          </cell>
          <cell r="FG25">
            <v>4.7248017217328825E-2</v>
          </cell>
          <cell r="FH25">
            <v>6.1782650588237287E-2</v>
          </cell>
          <cell r="FI25">
            <v>-5.1448480242294495E-2</v>
          </cell>
          <cell r="FJ25">
            <v>0.1879265466031283</v>
          </cell>
          <cell r="FK25">
            <v>-3.5879525876402751E-2</v>
          </cell>
          <cell r="FL25">
            <v>-7.3115098036422244E-2</v>
          </cell>
          <cell r="FM25">
            <v>1.5241140076107662E-3</v>
          </cell>
          <cell r="FN25">
            <v>5.2362174195403677E-2</v>
          </cell>
          <cell r="FO25">
            <v>4.0408738775456809E-2</v>
          </cell>
          <cell r="FP25">
            <v>-5.4485375323777507E-2</v>
          </cell>
          <cell r="FQ25">
            <v>3.0348876312879858E-2</v>
          </cell>
          <cell r="FR25">
            <v>-1.1240226425096145E-2</v>
          </cell>
          <cell r="FS25">
            <v>8.7853704041259695E-2</v>
          </cell>
          <cell r="FT25">
            <v>-3.1470207851214127E-4</v>
          </cell>
          <cell r="FU25">
            <v>9.4531897032559264E-3</v>
          </cell>
          <cell r="FV25">
            <v>6.8790477246929882E-2</v>
          </cell>
          <cell r="FW25">
            <v>4.2050459245586147E-3</v>
          </cell>
          <cell r="FX25">
            <v>-5.5329167563154535E-2</v>
          </cell>
          <cell r="FY25">
            <v>7.1004312966699068E-2</v>
          </cell>
          <cell r="FZ25">
            <v>1.5060244834183667E-2</v>
          </cell>
          <cell r="GA25">
            <v>2.9293832674123887E-2</v>
          </cell>
          <cell r="GB25">
            <v>2.0940164370420788E-2</v>
          </cell>
          <cell r="GC25">
            <v>-2.0492598138361684E-2</v>
          </cell>
          <cell r="GD25">
            <v>2.1320411871592837E-2</v>
          </cell>
          <cell r="GE25">
            <v>6.0208067038070245E-2</v>
          </cell>
          <cell r="GF25">
            <v>-1.6560215843312576E-2</v>
          </cell>
          <cell r="GG25">
            <v>9.4979286800720431E-3</v>
          </cell>
          <cell r="GH25">
            <v>0.10680050383424278</v>
          </cell>
          <cell r="GI25">
            <v>3.7084565523215041E-2</v>
          </cell>
          <cell r="GJ25">
            <v>-3.0325063027712318E-2</v>
          </cell>
          <cell r="GK25">
            <v>-5.3684721747554232E-2</v>
          </cell>
          <cell r="GL25">
            <v>4.0518208157623858E-2</v>
          </cell>
          <cell r="GM25">
            <v>1.883083770844074E-2</v>
          </cell>
          <cell r="GN25">
            <v>0.12944920984901875</v>
          </cell>
          <cell r="GO25">
            <v>-9.4857807405109296E-2</v>
          </cell>
          <cell r="GP25">
            <v>-1.1916299272494157E-3</v>
          </cell>
          <cell r="GQ25">
            <v>4.5719764319629208E-2</v>
          </cell>
          <cell r="GR25">
            <v>-1.7228979766707675E-2</v>
          </cell>
          <cell r="GS25">
            <v>5.1681632629150487E-2</v>
          </cell>
          <cell r="GT25">
            <v>5.6260246986016949E-2</v>
          </cell>
          <cell r="GU25">
            <v>-0.36205648622078823</v>
          </cell>
          <cell r="GV25">
            <v>4.7897682339097525E-3</v>
          </cell>
          <cell r="GW25">
            <v>-5.3502391694987383E-2</v>
          </cell>
          <cell r="GX25">
            <v>-9.0145166676204314E-3</v>
          </cell>
          <cell r="GY25">
            <v>7.0243826136278997E-2</v>
          </cell>
          <cell r="GZ25">
            <v>8.6713832128927137E-2</v>
          </cell>
          <cell r="HA25">
            <v>-8.9716775160981754E-2</v>
          </cell>
          <cell r="HB25">
            <v>-2.1647741433935996E-2</v>
          </cell>
          <cell r="HC25">
            <v>2.6736265969638628E-2</v>
          </cell>
          <cell r="HD25">
            <v>0.25552200727034791</v>
          </cell>
          <cell r="HE25">
            <v>-0.1804931563241936</v>
          </cell>
          <cell r="HF25">
            <v>4.3850683895653386E-2</v>
          </cell>
          <cell r="HG25">
            <v>3.7417040335787188E-2</v>
          </cell>
          <cell r="HH25">
            <v>1.6546513629098536E-2</v>
          </cell>
          <cell r="HI25">
            <v>-1.1343783886778147E-2</v>
          </cell>
          <cell r="HJ25">
            <v>-0.11723442035234466</v>
          </cell>
          <cell r="HK25">
            <v>3.505296707392036E-2</v>
          </cell>
          <cell r="HL25">
            <v>0.10135980712946568</v>
          </cell>
          <cell r="HM25" t="str">
            <v/>
          </cell>
          <cell r="HN25" t="str">
            <v/>
          </cell>
          <cell r="HO25" t="str">
            <v/>
          </cell>
          <cell r="HP25" t="str">
            <v/>
          </cell>
          <cell r="HQ25" t="str">
            <v/>
          </cell>
          <cell r="HR25" t="str">
            <v/>
          </cell>
        </row>
        <row r="26">
          <cell r="A26" t="str">
            <v>Raiffeisen OMF A</v>
          </cell>
          <cell r="ET26" t="e">
            <v>#DIV/0!</v>
          </cell>
          <cell r="EU26" t="e">
            <v>#DIV/0!</v>
          </cell>
          <cell r="EV26" t="e">
            <v>#DIV/0!</v>
          </cell>
          <cell r="EW26" t="e">
            <v>#DIV/0!</v>
          </cell>
          <cell r="EX26" t="e">
            <v>#DIV/0!</v>
          </cell>
          <cell r="EY26" t="e">
            <v>#DIV/0!</v>
          </cell>
          <cell r="EZ26">
            <v>65.622003929273092</v>
          </cell>
          <cell r="FA26">
            <v>0.15919702590537069</v>
          </cell>
          <cell r="FB26">
            <v>-7.4010067227916795E-2</v>
          </cell>
          <cell r="FC26">
            <v>2.4069729320857085E-2</v>
          </cell>
          <cell r="FD26">
            <v>-3.5622626931764781E-2</v>
          </cell>
          <cell r="FE26">
            <v>4.0710580633914389E-2</v>
          </cell>
          <cell r="FF26">
            <v>-3.1485834136710002E-2</v>
          </cell>
          <cell r="FG26">
            <v>1.6954797020813029E-2</v>
          </cell>
          <cell r="FH26">
            <v>-6.5621047946604928E-3</v>
          </cell>
          <cell r="FI26">
            <v>-1.9810887792938114E-2</v>
          </cell>
          <cell r="FJ26">
            <v>6.0200960956050806E-2</v>
          </cell>
          <cell r="FK26">
            <v>-6.9386539085022236E-2</v>
          </cell>
          <cell r="FL26">
            <v>0.12823950796765482</v>
          </cell>
          <cell r="FM26">
            <v>-3.5451996261183005E-2</v>
          </cell>
          <cell r="FN26">
            <v>1.3170554440368187E-2</v>
          </cell>
          <cell r="FO26">
            <v>5.2818916089231172E-2</v>
          </cell>
          <cell r="FP26">
            <v>-0.10248273892955406</v>
          </cell>
          <cell r="FQ26">
            <v>2.3152533059554115E-2</v>
          </cell>
          <cell r="FR26">
            <v>-9.5362095068836084E-3</v>
          </cell>
          <cell r="FS26">
            <v>4.0326047212635219E-2</v>
          </cell>
          <cell r="FT26">
            <v>-2.2279790969441104E-2</v>
          </cell>
          <cell r="FU26">
            <v>-1.3186759231168521E-3</v>
          </cell>
          <cell r="FV26">
            <v>4.8885283494610299E-2</v>
          </cell>
          <cell r="FW26">
            <v>-4.7219590262455591E-2</v>
          </cell>
          <cell r="FX26">
            <v>-1.3599203023449968E-3</v>
          </cell>
          <cell r="FY26">
            <v>8.6009813908725974E-2</v>
          </cell>
          <cell r="FZ26">
            <v>3.3875349729369786E-2</v>
          </cell>
          <cell r="GA26">
            <v>2.3938649864535311E-2</v>
          </cell>
          <cell r="GB26">
            <v>-2.0006121355880313E-2</v>
          </cell>
          <cell r="GC26">
            <v>-3.2761951163143843E-3</v>
          </cell>
          <cell r="GD26">
            <v>-2.300874695861832E-2</v>
          </cell>
          <cell r="GE26">
            <v>-6.4914134700037041E-3</v>
          </cell>
          <cell r="GF26">
            <v>3.0733844999152549E-2</v>
          </cell>
          <cell r="GG26">
            <v>4.8275408480611848E-2</v>
          </cell>
          <cell r="GH26">
            <v>2.5673200739751545E-2</v>
          </cell>
          <cell r="GI26">
            <v>6.0991843868336781E-2</v>
          </cell>
          <cell r="GJ26">
            <v>-3.6824772779374015E-2</v>
          </cell>
          <cell r="GK26">
            <v>3.6344279420965631E-2</v>
          </cell>
          <cell r="GL26">
            <v>6.1632230950337652E-2</v>
          </cell>
          <cell r="GM26">
            <v>-5.958796219532414E-2</v>
          </cell>
          <cell r="GN26">
            <v>6.98047296850548E-2</v>
          </cell>
          <cell r="GO26">
            <v>2.169591215537614E-2</v>
          </cell>
          <cell r="GP26">
            <v>7.4820981633132444E-3</v>
          </cell>
          <cell r="GQ26">
            <v>-3.5162509334764391E-2</v>
          </cell>
          <cell r="GR26">
            <v>-1.8859852123824017E-2</v>
          </cell>
          <cell r="GS26">
            <v>3.1963307407495645E-2</v>
          </cell>
          <cell r="GT26">
            <v>2.1459403326405946E-2</v>
          </cell>
          <cell r="GU26">
            <v>-0.34659693477176257</v>
          </cell>
          <cell r="GV26">
            <v>-2.1913382473131127E-2</v>
          </cell>
          <cell r="GW26">
            <v>0.17251849701458588</v>
          </cell>
          <cell r="GX26">
            <v>-8.4036509391666292E-2</v>
          </cell>
          <cell r="GY26">
            <v>-5.457235219987977E-3</v>
          </cell>
          <cell r="GZ26">
            <v>0.1136037256997624</v>
          </cell>
          <cell r="HA26">
            <v>-4.7606875944089966E-2</v>
          </cell>
          <cell r="HB26">
            <v>-5.2660011947327834E-2</v>
          </cell>
          <cell r="HC26">
            <v>3.3849854328650508E-2</v>
          </cell>
          <cell r="HD26">
            <v>0.27664494503590609</v>
          </cell>
          <cell r="HE26">
            <v>0.20599370745190582</v>
          </cell>
          <cell r="HF26">
            <v>0.22550027156533003</v>
          </cell>
          <cell r="HG26">
            <v>8.0776942825553366E-3</v>
          </cell>
          <cell r="HH26">
            <v>6.0902646296383978E-2</v>
          </cell>
          <cell r="HI26">
            <v>9.5291329545603931E-2</v>
          </cell>
          <cell r="HJ26">
            <v>-0.18139038579522315</v>
          </cell>
          <cell r="HK26">
            <v>1.5885253302221347E-2</v>
          </cell>
          <cell r="HL26">
            <v>6.6515078501701019E-2</v>
          </cell>
          <cell r="HM26" t="str">
            <v/>
          </cell>
          <cell r="HN26" t="str">
            <v/>
          </cell>
          <cell r="HO26" t="str">
            <v/>
          </cell>
          <cell r="HP26" t="str">
            <v/>
          </cell>
          <cell r="HQ26" t="str">
            <v/>
          </cell>
          <cell r="HR26" t="str">
            <v/>
          </cell>
        </row>
        <row r="27">
          <cell r="A27" t="str">
            <v>Raiffeisen OMF B</v>
          </cell>
          <cell r="C27">
            <v>-0.31189707108465636</v>
          </cell>
          <cell r="D27">
            <v>-0.29926082801134751</v>
          </cell>
          <cell r="E27">
            <v>6.2724588275557713E-2</v>
          </cell>
          <cell r="F27">
            <v>-8.8533754795367316E-3</v>
          </cell>
          <cell r="G27">
            <v>0.45111058380058328</v>
          </cell>
          <cell r="H27">
            <v>0.1064976762761556</v>
          </cell>
          <cell r="I27">
            <v>-0.27838388312718909</v>
          </cell>
          <cell r="J27">
            <v>9.3659516514788663</v>
          </cell>
          <cell r="K27">
            <v>-0.90735072858205224</v>
          </cell>
          <cell r="L27">
            <v>5.1515336897811861E-2</v>
          </cell>
          <cell r="M27">
            <v>6.8363797402285362E-2</v>
          </cell>
          <cell r="N27">
            <v>-3.9183462765025608E-2</v>
          </cell>
          <cell r="O27">
            <v>0.10219617111845779</v>
          </cell>
          <cell r="P27">
            <v>-8.3761635600232143E-2</v>
          </cell>
          <cell r="Q27">
            <v>0.17321197375175906</v>
          </cell>
          <cell r="R27">
            <v>-1.2430229665849087E-2</v>
          </cell>
          <cell r="S27">
            <v>-3.0584989897836954E-2</v>
          </cell>
          <cell r="T27">
            <v>-2.4285044953996783E-2</v>
          </cell>
          <cell r="U27">
            <v>3.8258663225770539E-2</v>
          </cell>
          <cell r="V27">
            <v>6.9275803760614388E-2</v>
          </cell>
          <cell r="W27">
            <v>-0.15119952848203874</v>
          </cell>
          <cell r="X27">
            <v>3.5608822250568391E-3</v>
          </cell>
          <cell r="Y27">
            <v>1.6812845025832102E-3</v>
          </cell>
          <cell r="Z27">
            <v>-5.2818380348864241E-3</v>
          </cell>
          <cell r="AA27">
            <v>7.5986090852753124E-2</v>
          </cell>
          <cell r="AB27">
            <v>3.5497421656811405E-2</v>
          </cell>
          <cell r="AC27">
            <v>5.9092097308247334E-2</v>
          </cell>
          <cell r="AD27">
            <v>-7.6755143834936645E-2</v>
          </cell>
          <cell r="AE27">
            <v>5.5407826849502254E-2</v>
          </cell>
          <cell r="AF27">
            <v>-3.0852156499915739E-2</v>
          </cell>
          <cell r="AG27">
            <v>2.1480771171700108E-2</v>
          </cell>
          <cell r="AH27">
            <v>8.2853008854768026E-2</v>
          </cell>
          <cell r="AI27">
            <v>-0.15062025916701849</v>
          </cell>
          <cell r="AJ27">
            <v>-0.140403646314046</v>
          </cell>
          <cell r="AK27">
            <v>0.27047194205682379</v>
          </cell>
          <cell r="AL27">
            <v>3.1319482916900107E-2</v>
          </cell>
          <cell r="AM27">
            <v>-4.0432197581987038E-2</v>
          </cell>
          <cell r="AN27">
            <v>4.7318769135331569E-2</v>
          </cell>
          <cell r="AO27">
            <v>-3.053447401195937E-2</v>
          </cell>
          <cell r="AP27">
            <v>3.6077133150859655E-2</v>
          </cell>
          <cell r="AQ27">
            <v>-2.3294322204662918E-2</v>
          </cell>
          <cell r="AR27">
            <v>3.0402319551176216E-2</v>
          </cell>
          <cell r="AS27">
            <v>1.1128199024814619E-2</v>
          </cell>
          <cell r="AT27">
            <v>0.1067671957384652</v>
          </cell>
          <cell r="AU27">
            <v>-0.1831403749385368</v>
          </cell>
          <cell r="AV27">
            <v>2.0579151372253739E-2</v>
          </cell>
          <cell r="AW27">
            <v>2.8719022227479647E-2</v>
          </cell>
          <cell r="AX27">
            <v>-2.8968966001079916E-2</v>
          </cell>
          <cell r="AY27">
            <v>5.2566348539417634E-2</v>
          </cell>
          <cell r="AZ27">
            <v>2.3080453671006074E-2</v>
          </cell>
          <cell r="BA27">
            <v>2.8099106906870994E-2</v>
          </cell>
          <cell r="BB27">
            <v>-9.0445843083393779E-3</v>
          </cell>
          <cell r="BC27">
            <v>3.6124225173252061E-2</v>
          </cell>
          <cell r="BD27">
            <v>-2.960581883406263E-2</v>
          </cell>
          <cell r="BE27">
            <v>3.3000474739111663E-3</v>
          </cell>
          <cell r="BF27">
            <v>0.10021932152762372</v>
          </cell>
          <cell r="BG27">
            <v>-5.313933251366381E-2</v>
          </cell>
          <cell r="BH27">
            <v>2.0900985325109592E-3</v>
          </cell>
          <cell r="BI27">
            <v>6.9159013820328259E-3</v>
          </cell>
          <cell r="BJ27">
            <v>5.7394793717229192E-2</v>
          </cell>
          <cell r="BK27">
            <v>3.1160360571038204E-2</v>
          </cell>
          <cell r="BL27">
            <v>-6.932029535605036E-2</v>
          </cell>
          <cell r="BM27">
            <v>0.10714502035951068</v>
          </cell>
          <cell r="BN27">
            <v>-2.1767353151906504E-2</v>
          </cell>
          <cell r="BO27">
            <v>-6.2980948876097079E-2</v>
          </cell>
          <cell r="BP27">
            <v>8.1202623123407203E-2</v>
          </cell>
          <cell r="BQ27">
            <v>-4.088038748047719E-2</v>
          </cell>
          <cell r="BR27">
            <v>8.8441320339970764E-2</v>
          </cell>
          <cell r="BS27">
            <v>-4.9710288676122004E-2</v>
          </cell>
          <cell r="BT27">
            <v>-8.0906853654097812E-4</v>
          </cell>
          <cell r="BU27">
            <v>-1.0016177648537569E-2</v>
          </cell>
          <cell r="BV27">
            <v>6.0495675975712287E-2</v>
          </cell>
          <cell r="BW27">
            <v>-3.3060799742661441E-2</v>
          </cell>
          <cell r="BX27">
            <v>3.2691694392694336E-2</v>
          </cell>
          <cell r="BY27">
            <v>7.5699463257005661E-2</v>
          </cell>
          <cell r="BZ27">
            <v>-8.48901971738414E-2</v>
          </cell>
          <cell r="CA27">
            <v>5.2703991962431453E-2</v>
          </cell>
          <cell r="CB27">
            <v>7.4192868501692599E-2</v>
          </cell>
          <cell r="CC27">
            <v>0.19147966748512776</v>
          </cell>
          <cell r="CD27">
            <v>0.18330390279954092</v>
          </cell>
          <cell r="CE27">
            <v>-0.15817518829296101</v>
          </cell>
          <cell r="CF27">
            <v>-1.6386801953491931E-2</v>
          </cell>
          <cell r="CG27">
            <v>7.612660131211034E-2</v>
          </cell>
          <cell r="CH27">
            <v>-3.4083725158089315E-2</v>
          </cell>
          <cell r="CI27">
            <v>-2.6446270779939027E-2</v>
          </cell>
          <cell r="CJ27">
            <v>2.9156830746186215E-2</v>
          </cell>
          <cell r="CK27">
            <v>5.0539835922754218E-2</v>
          </cell>
          <cell r="CL27">
            <v>-7.9722945752128446E-2</v>
          </cell>
          <cell r="CM27">
            <v>4.4588494458655779E-2</v>
          </cell>
          <cell r="CN27">
            <v>2.5382132468888752E-2</v>
          </cell>
          <cell r="CO27">
            <v>-6.0296965563942199E-2</v>
          </cell>
          <cell r="CP27">
            <v>0.11377958902098531</v>
          </cell>
          <cell r="CQ27">
            <v>-0.24394991875840633</v>
          </cell>
          <cell r="CR27">
            <v>0.17756399125417802</v>
          </cell>
          <cell r="CS27">
            <v>9.9440600842777116E-2</v>
          </cell>
          <cell r="CT27">
            <v>-0.10656305962034777</v>
          </cell>
          <cell r="CU27">
            <v>8.8710641605599973E-3</v>
          </cell>
          <cell r="CV27">
            <v>1.9293435773589739E-2</v>
          </cell>
          <cell r="CW27">
            <v>4.2046386303155991E-2</v>
          </cell>
          <cell r="CX27">
            <v>2.8678567178459205E-3</v>
          </cell>
          <cell r="CY27">
            <v>2.1242678375409801E-2</v>
          </cell>
          <cell r="CZ27">
            <v>-2.9434745870860254E-2</v>
          </cell>
          <cell r="DA27">
            <v>7.3683958195290434E-3</v>
          </cell>
          <cell r="DB27">
            <v>0.1314235951270574</v>
          </cell>
          <cell r="DC27">
            <v>-0.19184327267387297</v>
          </cell>
          <cell r="DD27">
            <v>2.1783512224972375E-2</v>
          </cell>
          <cell r="DE27">
            <v>9.700348066639447E-2</v>
          </cell>
          <cell r="DF27">
            <v>-2.7140840598190417E-2</v>
          </cell>
          <cell r="DG27">
            <v>3.6440353079542943E-3</v>
          </cell>
          <cell r="DH27">
            <v>-1.3233044951966054E-2</v>
          </cell>
          <cell r="DI27">
            <v>9.1838743357285021E-2</v>
          </cell>
          <cell r="DJ27">
            <v>-3.8457540634725826E-2</v>
          </cell>
          <cell r="DK27">
            <v>1.3908071675085704E-2</v>
          </cell>
          <cell r="DL27">
            <v>-5.4757764711223282E-2</v>
          </cell>
          <cell r="DM27">
            <v>0.12516402673629268</v>
          </cell>
          <cell r="DN27">
            <v>-3.0851969667896273E-2</v>
          </cell>
          <cell r="DO27">
            <v>-0.12504065427844238</v>
          </cell>
          <cell r="DP27">
            <v>4.8121840906005117E-2</v>
          </cell>
          <cell r="DQ27">
            <v>5.7249639938734095E-2</v>
          </cell>
          <cell r="DR27">
            <v>-1.391911884536154E-3</v>
          </cell>
          <cell r="DS27">
            <v>9.5054583383905808E-2</v>
          </cell>
          <cell r="DT27">
            <v>-0.10698922216493797</v>
          </cell>
          <cell r="DU27">
            <v>0.15064715080859045</v>
          </cell>
          <cell r="DV27">
            <v>-8.8583603801784802E-2</v>
          </cell>
          <cell r="DW27">
            <v>-3.0392684721142409E-2</v>
          </cell>
          <cell r="DX27">
            <v>6.9982337868969846E-2</v>
          </cell>
          <cell r="DY27">
            <v>-8.9850618450288675E-2</v>
          </cell>
          <cell r="DZ27">
            <v>5.3454247739530482E-2</v>
          </cell>
          <cell r="EA27">
            <v>-4.1204575695457366E-2</v>
          </cell>
          <cell r="EB27">
            <v>-3.1089090284830987E-3</v>
          </cell>
          <cell r="EC27">
            <v>1.9099357859939908E-2</v>
          </cell>
          <cell r="ED27">
            <v>1.5569161249299836E-2</v>
          </cell>
          <cell r="EE27">
            <v>-1.1201250103107645E-2</v>
          </cell>
          <cell r="EF27">
            <v>-2.3784024581713709E-2</v>
          </cell>
          <cell r="EG27">
            <v>0.13089476072569139</v>
          </cell>
          <cell r="EH27">
            <v>-8.5728939267749465E-2</v>
          </cell>
          <cell r="EI27">
            <v>2.2718298458458342E-2</v>
          </cell>
          <cell r="EJ27">
            <v>0.1077633544599273</v>
          </cell>
          <cell r="EK27">
            <v>-8.5116859209106444E-2</v>
          </cell>
          <cell r="EL27">
            <v>7.9288562442908522E-2</v>
          </cell>
          <cell r="EM27">
            <v>-0.15153651629775794</v>
          </cell>
          <cell r="EN27">
            <v>5.698637099758299E-2</v>
          </cell>
          <cell r="EO27">
            <v>-1.3599066546296274E-2</v>
          </cell>
          <cell r="EP27">
            <v>-4.2971751434423319E-2</v>
          </cell>
          <cell r="EQ27">
            <v>-3.3709496497029312E-2</v>
          </cell>
          <cell r="ER27">
            <v>5.354113542434711E-2</v>
          </cell>
          <cell r="ES27">
            <v>0.16416478360701417</v>
          </cell>
          <cell r="ET27">
            <v>-0.14528867507314594</v>
          </cell>
          <cell r="EU27">
            <v>2.4974615743347639E-2</v>
          </cell>
          <cell r="EV27">
            <v>3.8432605217379505E-2</v>
          </cell>
          <cell r="EW27">
            <v>-3.2664632082295628E-2</v>
          </cell>
          <cell r="EX27">
            <v>0.124107852675932</v>
          </cell>
          <cell r="EY27">
            <v>-7.5875204119339082E-2</v>
          </cell>
          <cell r="EZ27">
            <v>-0.11270974985931154</v>
          </cell>
          <cell r="FA27">
            <v>0.1221323612648138</v>
          </cell>
          <cell r="FB27">
            <v>1.7662219200199211E-2</v>
          </cell>
          <cell r="FC27">
            <v>1.8939643255969172E-2</v>
          </cell>
          <cell r="FD27">
            <v>-3.5642300114555235E-2</v>
          </cell>
          <cell r="FE27">
            <v>3.2427043264863613E-2</v>
          </cell>
          <cell r="FF27">
            <v>-3.8348034952877585E-2</v>
          </cell>
          <cell r="FG27">
            <v>1.3173980734497213E-2</v>
          </cell>
          <cell r="FH27">
            <v>5.4541475545842946E-3</v>
          </cell>
          <cell r="FI27">
            <v>2.5430925774035697E-3</v>
          </cell>
          <cell r="FJ27">
            <v>2.7141624162114627E-2</v>
          </cell>
          <cell r="FK27">
            <v>-8.7519979950275495E-2</v>
          </cell>
          <cell r="FL27">
            <v>0.16474460107801603</v>
          </cell>
          <cell r="FM27">
            <v>-0.10332743740375938</v>
          </cell>
          <cell r="FN27">
            <v>2.0924498845711792E-2</v>
          </cell>
          <cell r="FO27">
            <v>1.5625422328519933E-2</v>
          </cell>
          <cell r="FP27">
            <v>-1.9039657039755631E-2</v>
          </cell>
          <cell r="FQ27">
            <v>3.8260254573498464E-2</v>
          </cell>
          <cell r="FR27">
            <v>-2.8640757683711882E-2</v>
          </cell>
          <cell r="FS27">
            <v>2.3273532838927302E-2</v>
          </cell>
          <cell r="FT27">
            <v>-3.9107997977371189E-3</v>
          </cell>
          <cell r="FU27">
            <v>-1.5630882476027619E-3</v>
          </cell>
          <cell r="FV27">
            <v>4.088064778295819E-2</v>
          </cell>
          <cell r="FW27">
            <v>-6.3683349672677081E-2</v>
          </cell>
          <cell r="FX27">
            <v>-3.382884761021443E-3</v>
          </cell>
          <cell r="FY27">
            <v>5.7494232458628947E-2</v>
          </cell>
          <cell r="FZ27">
            <v>6.6401912349092207E-3</v>
          </cell>
          <cell r="GA27">
            <v>1.4807641103119717E-2</v>
          </cell>
          <cell r="GB27">
            <v>9.4446891422286239E-3</v>
          </cell>
          <cell r="GC27">
            <v>6.6604009265371911E-3</v>
          </cell>
          <cell r="GD27">
            <v>-1.5338191682178204E-3</v>
          </cell>
          <cell r="GE27">
            <v>2.3998717537705438E-3</v>
          </cell>
          <cell r="GF27">
            <v>6.0160799144270971E-3</v>
          </cell>
          <cell r="GG27">
            <v>-1.4505965964931256E-2</v>
          </cell>
          <cell r="GH27">
            <v>2.987902775845197E-2</v>
          </cell>
          <cell r="GI27">
            <v>-3.3644739729777995E-2</v>
          </cell>
          <cell r="GJ27">
            <v>1.3116882316145606E-2</v>
          </cell>
          <cell r="GK27">
            <v>4.8692654358238663E-2</v>
          </cell>
          <cell r="GL27">
            <v>-1.9013424066156026E-2</v>
          </cell>
          <cell r="GM27">
            <v>4.2393062834018558E-3</v>
          </cell>
          <cell r="GN27">
            <v>3.844122734274813E-2</v>
          </cell>
          <cell r="GO27">
            <v>1.86568194092811E-2</v>
          </cell>
          <cell r="GP27">
            <v>-1.4341209324268744E-2</v>
          </cell>
          <cell r="GQ27">
            <v>4.3246448395161119E-2</v>
          </cell>
          <cell r="GR27">
            <v>-2.966399290252808E-2</v>
          </cell>
          <cell r="GS27">
            <v>-6.460630392994382E-3</v>
          </cell>
          <cell r="GT27">
            <v>-5.9844548244711859E-3</v>
          </cell>
          <cell r="GU27">
            <v>-0.37696730119457134</v>
          </cell>
          <cell r="GV27">
            <v>-8.8104975530243212E-3</v>
          </cell>
          <cell r="GW27">
            <v>5.8487753505141571E-2</v>
          </cell>
          <cell r="GX27">
            <v>-1.6134313470502204E-2</v>
          </cell>
          <cell r="GY27">
            <v>1.9816192437113189E-2</v>
          </cell>
          <cell r="GZ27">
            <v>3.8073853491797927E-3</v>
          </cell>
          <cell r="HA27">
            <v>4.0343363343979366E-2</v>
          </cell>
          <cell r="HB27">
            <v>-2.2522948125773379E-2</v>
          </cell>
          <cell r="HC27">
            <v>-2.3346025205258636E-3</v>
          </cell>
          <cell r="HD27">
            <v>1.8695586945879361E-2</v>
          </cell>
          <cell r="HE27">
            <v>-1.7483084520536707E-2</v>
          </cell>
          <cell r="HF27">
            <v>4.1859924071312893E-2</v>
          </cell>
          <cell r="HG27">
            <v>-5.4978755400875712E-2</v>
          </cell>
          <cell r="HH27">
            <v>5.0658733878974349E-3</v>
          </cell>
          <cell r="HI27">
            <v>9.2350378201626615E-3</v>
          </cell>
          <cell r="HJ27">
            <v>-0.23051218044868238</v>
          </cell>
          <cell r="HK27">
            <v>-1.6037427859211362E-2</v>
          </cell>
          <cell r="HL27">
            <v>0.10083931358282894</v>
          </cell>
          <cell r="HM27" t="str">
            <v/>
          </cell>
          <cell r="HN27" t="str">
            <v/>
          </cell>
          <cell r="HO27" t="str">
            <v/>
          </cell>
          <cell r="HP27" t="str">
            <v/>
          </cell>
          <cell r="HQ27" t="str">
            <v/>
          </cell>
          <cell r="HR27" t="str">
            <v/>
          </cell>
        </row>
        <row r="28">
          <cell r="A28" t="str">
            <v>Raiffeisen OMF C</v>
          </cell>
          <cell r="ET28" t="e">
            <v>#DIV/0!</v>
          </cell>
          <cell r="EU28" t="e">
            <v>#DIV/0!</v>
          </cell>
          <cell r="EV28" t="e">
            <v>#DIV/0!</v>
          </cell>
          <cell r="EW28" t="e">
            <v>#DIV/0!</v>
          </cell>
          <cell r="EX28" t="e">
            <v>#DIV/0!</v>
          </cell>
          <cell r="EY28" t="e">
            <v>#DIV/0!</v>
          </cell>
          <cell r="EZ28">
            <v>63.423516155556236</v>
          </cell>
          <cell r="FA28">
            <v>6.4542478639549081E-2</v>
          </cell>
          <cell r="FB28">
            <v>1.929695787724137E-2</v>
          </cell>
          <cell r="FC28">
            <v>3.221126828056942E-3</v>
          </cell>
          <cell r="FD28">
            <v>2.6275976349450962E-3</v>
          </cell>
          <cell r="FE28">
            <v>7.1874451852926444E-2</v>
          </cell>
          <cell r="FF28">
            <v>-3.1767767722467477E-2</v>
          </cell>
          <cell r="FG28">
            <v>4.0550928410522158E-2</v>
          </cell>
          <cell r="FH28">
            <v>7.6228354995716674E-2</v>
          </cell>
          <cell r="FI28">
            <v>-1.579513207638563E-2</v>
          </cell>
          <cell r="FJ28">
            <v>9.6563589626893959E-2</v>
          </cell>
          <cell r="FK28">
            <v>2.6279179858107238E-2</v>
          </cell>
          <cell r="FL28">
            <v>-6.2009103568654189E-2</v>
          </cell>
          <cell r="FM28">
            <v>-2.9489209755607648E-2</v>
          </cell>
          <cell r="FN28">
            <v>4.3630514750042648E-2</v>
          </cell>
          <cell r="FO28">
            <v>-9.941309021653022E-3</v>
          </cell>
          <cell r="FP28">
            <v>1.8538463161833274E-2</v>
          </cell>
          <cell r="FQ28">
            <v>2.8414460397067076E-2</v>
          </cell>
          <cell r="FR28">
            <v>1.3184494133393621E-3</v>
          </cell>
          <cell r="FS28">
            <v>1.1970121757623131E-2</v>
          </cell>
          <cell r="FT28">
            <v>3.9083359478547131E-2</v>
          </cell>
          <cell r="FU28">
            <v>2.7859064914863563E-3</v>
          </cell>
          <cell r="FV28">
            <v>0.11287668982236876</v>
          </cell>
          <cell r="FW28">
            <v>-1.8036151349993923E-2</v>
          </cell>
          <cell r="FX28">
            <v>-6.728607636295203E-2</v>
          </cell>
          <cell r="FY28">
            <v>6.2016231951013578E-2</v>
          </cell>
          <cell r="FZ28">
            <v>1.6296634906976859E-2</v>
          </cell>
          <cell r="GA28">
            <v>1.2745935314877999E-2</v>
          </cell>
          <cell r="GB28">
            <v>1.4517065898074E-2</v>
          </cell>
          <cell r="GC28">
            <v>1.7245597253843448E-2</v>
          </cell>
          <cell r="GD28">
            <v>-1.3231630462818833E-2</v>
          </cell>
          <cell r="GE28">
            <v>6.0154463090539068E-2</v>
          </cell>
          <cell r="GF28">
            <v>-9.3931919994256763E-3</v>
          </cell>
          <cell r="GG28">
            <v>1.9056806165057338E-2</v>
          </cell>
          <cell r="GH28">
            <v>0.1016311808522028</v>
          </cell>
          <cell r="GI28">
            <v>1.9616646695815421E-2</v>
          </cell>
          <cell r="GJ28">
            <v>-0.10335905915896537</v>
          </cell>
          <cell r="GK28">
            <v>3.5449362266385398E-2</v>
          </cell>
          <cell r="GL28">
            <v>3.0223544661043489E-2</v>
          </cell>
          <cell r="GM28">
            <v>-8.1702473683948895E-3</v>
          </cell>
          <cell r="GN28">
            <v>5.7635356177312858E-2</v>
          </cell>
          <cell r="GO28">
            <v>5.3298217137767168E-3</v>
          </cell>
          <cell r="GP28">
            <v>-9.8290061821818542E-3</v>
          </cell>
          <cell r="GQ28">
            <v>5.4843665532058772E-2</v>
          </cell>
          <cell r="GR28">
            <v>-1.2064514531749837E-2</v>
          </cell>
          <cell r="GS28">
            <v>1.3914800268919114E-2</v>
          </cell>
          <cell r="GT28">
            <v>2.4714273998119207E-2</v>
          </cell>
          <cell r="GU28">
            <v>-0.34735476141191657</v>
          </cell>
          <cell r="GV28">
            <v>-5.8673169407462589E-2</v>
          </cell>
          <cell r="GW28">
            <v>1.8433822836567915E-2</v>
          </cell>
          <cell r="GX28">
            <v>4.3909036205591612E-3</v>
          </cell>
          <cell r="GY28">
            <v>1.2448672820810636E-2</v>
          </cell>
          <cell r="GZ28">
            <v>2.5889809260736696E-2</v>
          </cell>
          <cell r="HA28">
            <v>5.8026819389214168E-3</v>
          </cell>
          <cell r="HB28">
            <v>-1.7741482965931921E-2</v>
          </cell>
          <cell r="HC28">
            <v>4.6346980259663662E-2</v>
          </cell>
          <cell r="HD28">
            <v>-3.7100490936028185E-2</v>
          </cell>
          <cell r="HE28">
            <v>1.6844649610633589E-2</v>
          </cell>
          <cell r="HF28">
            <v>9.6027154971126016E-2</v>
          </cell>
          <cell r="HG28">
            <v>9.2512624717919767E-3</v>
          </cell>
          <cell r="HH28">
            <v>4.4608710628474268E-2</v>
          </cell>
          <cell r="HI28">
            <v>-1.1915642627231882E-2</v>
          </cell>
          <cell r="HJ28">
            <v>-0.12789891831080913</v>
          </cell>
          <cell r="HK28">
            <v>-1.7668888097042035E-2</v>
          </cell>
          <cell r="HL28">
            <v>6.1319058083238343E-2</v>
          </cell>
          <cell r="HM28" t="str">
            <v/>
          </cell>
          <cell r="HN28" t="str">
            <v/>
          </cell>
          <cell r="HO28" t="str">
            <v/>
          </cell>
          <cell r="HP28" t="str">
            <v/>
          </cell>
          <cell r="HQ28" t="str">
            <v/>
          </cell>
          <cell r="HR28" t="str">
            <v/>
          </cell>
        </row>
        <row r="29">
          <cell r="A29" t="str">
            <v>UKUPNO</v>
          </cell>
          <cell r="C29">
            <v>-0.28558523929249718</v>
          </cell>
          <cell r="D29">
            <v>-0.31585542753650181</v>
          </cell>
          <cell r="E29">
            <v>5.06690438340281E-2</v>
          </cell>
          <cell r="F29">
            <v>-1.3161032981278017E-2</v>
          </cell>
          <cell r="G29">
            <v>0.42853099107202836</v>
          </cell>
          <cell r="H29">
            <v>0.12491805053492723</v>
          </cell>
          <cell r="I29">
            <v>-0.283712784180288</v>
          </cell>
          <cell r="J29">
            <v>10.093013861274951</v>
          </cell>
          <cell r="K29">
            <v>-0.90868806211941711</v>
          </cell>
          <cell r="L29">
            <v>7.1422993877958071E-2</v>
          </cell>
          <cell r="M29">
            <v>5.4489022384732091E-2</v>
          </cell>
          <cell r="N29">
            <v>-3.4677543391064998E-2</v>
          </cell>
          <cell r="O29">
            <v>9.9871773668094577E-2</v>
          </cell>
          <cell r="P29">
            <v>-9.7830939354336288E-2</v>
          </cell>
          <cell r="Q29">
            <v>0.17592861796230561</v>
          </cell>
          <cell r="R29">
            <v>-4.0826439415922421E-3</v>
          </cell>
          <cell r="S29">
            <v>-4.1122402217082653E-2</v>
          </cell>
          <cell r="T29">
            <v>-2.2338271308923831E-2</v>
          </cell>
          <cell r="U29">
            <v>4.1581284793299089E-2</v>
          </cell>
          <cell r="V29">
            <v>6.840431796567284E-2</v>
          </cell>
          <cell r="W29">
            <v>-0.14178096789769906</v>
          </cell>
          <cell r="X29">
            <v>5.9913133357108036E-3</v>
          </cell>
          <cell r="Y29">
            <v>1.0457924091823756E-2</v>
          </cell>
          <cell r="Z29">
            <v>4.149102112069699E-3</v>
          </cell>
          <cell r="AA29">
            <v>7.4073942256980066E-2</v>
          </cell>
          <cell r="AB29">
            <v>2.4852919082727572E-2</v>
          </cell>
          <cell r="AC29">
            <v>5.3807387102761152E-2</v>
          </cell>
          <cell r="AD29">
            <v>-7.2342736228743432E-2</v>
          </cell>
          <cell r="AE29">
            <v>5.0889978534824749E-2</v>
          </cell>
          <cell r="AF29">
            <v>-3.1881802204642096E-2</v>
          </cell>
          <cell r="AG29">
            <v>1.8911441721126437E-2</v>
          </cell>
          <cell r="AH29">
            <v>9.1976483700685757E-2</v>
          </cell>
          <cell r="AI29">
            <v>-0.13498702919561642</v>
          </cell>
          <cell r="AJ29">
            <v>-0.15415748829281459</v>
          </cell>
          <cell r="AK29">
            <v>0.31539113169815391</v>
          </cell>
          <cell r="AL29">
            <v>2.4923756046180811E-2</v>
          </cell>
          <cell r="AM29">
            <v>-4.5812352081733114E-2</v>
          </cell>
          <cell r="AN29">
            <v>4.5259058004068195E-2</v>
          </cell>
          <cell r="AO29">
            <v>-3.7247029356899566E-2</v>
          </cell>
          <cell r="AP29">
            <v>4.221037255263145E-2</v>
          </cell>
          <cell r="AQ29">
            <v>-2.8746744307239652E-2</v>
          </cell>
          <cell r="AR29">
            <v>3.1793523123302525E-2</v>
          </cell>
          <cell r="AS29">
            <v>7.2079950465907174E-3</v>
          </cell>
          <cell r="AT29">
            <v>0.11034281442745392</v>
          </cell>
          <cell r="AU29">
            <v>-0.15421436999827051</v>
          </cell>
          <cell r="AV29">
            <v>2.5677983279020471E-2</v>
          </cell>
          <cell r="AW29">
            <v>1.8766035141529608E-2</v>
          </cell>
          <cell r="AX29">
            <v>-2.2891860511100304E-2</v>
          </cell>
          <cell r="AY29">
            <v>5.1839585896923231E-2</v>
          </cell>
          <cell r="AZ29">
            <v>1.2863093218160281E-2</v>
          </cell>
          <cell r="BA29">
            <v>2.9930305532877916E-2</v>
          </cell>
          <cell r="BB29">
            <v>-1.8423569905304669E-2</v>
          </cell>
          <cell r="BC29">
            <v>3.7225861957516967E-2</v>
          </cell>
          <cell r="BD29">
            <v>-2.738031661358532E-2</v>
          </cell>
          <cell r="BE29">
            <v>-9.4045612882053865E-4</v>
          </cell>
          <cell r="BF29">
            <v>9.7178702654925883E-2</v>
          </cell>
          <cell r="BG29">
            <v>-7.3657805706710627E-2</v>
          </cell>
          <cell r="BH29">
            <v>6.8339880137593576E-4</v>
          </cell>
          <cell r="BI29">
            <v>4.3493107889612491E-3</v>
          </cell>
          <cell r="BJ29">
            <v>6.8212311174550025E-2</v>
          </cell>
          <cell r="BK29">
            <v>2.8801642865005084E-2</v>
          </cell>
          <cell r="BL29">
            <v>-6.5247357134199976E-2</v>
          </cell>
          <cell r="BM29">
            <v>0.10643423889019471</v>
          </cell>
          <cell r="BN29">
            <v>-1.1309187979432535E-2</v>
          </cell>
          <cell r="BO29">
            <v>-6.7610614220783335E-2</v>
          </cell>
          <cell r="BP29">
            <v>8.3545769420140942E-2</v>
          </cell>
          <cell r="BQ29">
            <v>-3.540408026854585E-2</v>
          </cell>
          <cell r="BR29">
            <v>9.6400879703575165E-2</v>
          </cell>
          <cell r="BS29">
            <v>-5.2640243995444147E-2</v>
          </cell>
          <cell r="BT29">
            <v>7.9532639011801968E-3</v>
          </cell>
          <cell r="BU29">
            <v>-1.1838942840363508E-2</v>
          </cell>
          <cell r="BV29">
            <v>6.6619872634200647E-2</v>
          </cell>
          <cell r="BW29">
            <v>-2.8714087430624213E-2</v>
          </cell>
          <cell r="BX29">
            <v>3.6663825486680651E-2</v>
          </cell>
          <cell r="BY29">
            <v>7.3127028320425613E-2</v>
          </cell>
          <cell r="BZ29">
            <v>-7.9863070962834834E-2</v>
          </cell>
          <cell r="CA29">
            <v>4.7386180910417741E-2</v>
          </cell>
          <cell r="CB29">
            <v>3.3052557240818049E-2</v>
          </cell>
          <cell r="CC29">
            <v>1.9171866531556576E-2</v>
          </cell>
          <cell r="CD29">
            <v>0.18919319174688079</v>
          </cell>
          <cell r="CE29">
            <v>-0.15712564568144299</v>
          </cell>
          <cell r="CF29">
            <v>-1.8064787315848086E-2</v>
          </cell>
          <cell r="CG29">
            <v>7.6879359890935708E-2</v>
          </cell>
          <cell r="CH29">
            <v>-3.7732358346021497E-2</v>
          </cell>
          <cell r="CI29">
            <v>-2.1858835923928809E-2</v>
          </cell>
          <cell r="CJ29">
            <v>2.6868544370672345E-2</v>
          </cell>
          <cell r="CK29">
            <v>5.3261989117681763E-2</v>
          </cell>
          <cell r="CL29">
            <v>-8.2640406858186091E-2</v>
          </cell>
          <cell r="CM29">
            <v>4.1160459310582875E-2</v>
          </cell>
          <cell r="CN29">
            <v>2.9777142232291123E-2</v>
          </cell>
          <cell r="CO29">
            <v>-6.4401631797814052E-2</v>
          </cell>
          <cell r="CP29">
            <v>0.11744604654105474</v>
          </cell>
          <cell r="CQ29">
            <v>-0.24221269610046167</v>
          </cell>
          <cell r="CR29">
            <v>0.17707510452626718</v>
          </cell>
          <cell r="CS29">
            <v>8.8113681408313188E-2</v>
          </cell>
          <cell r="CT29">
            <v>-0.10337176701770034</v>
          </cell>
          <cell r="CU29">
            <v>1.1316077411885219E-2</v>
          </cell>
          <cell r="CV29">
            <v>2.3883965208798073E-2</v>
          </cell>
          <cell r="CW29">
            <v>4.0276651322442687E-2</v>
          </cell>
          <cell r="CX29">
            <v>2.478222324297028E-3</v>
          </cell>
          <cell r="CY29">
            <v>1.2150448484600312E-2</v>
          </cell>
          <cell r="CZ29">
            <v>-2.3714412021815446E-2</v>
          </cell>
          <cell r="DA29">
            <v>7.0380236346924618E-3</v>
          </cell>
          <cell r="DB29">
            <v>0.12852573434305051</v>
          </cell>
          <cell r="DC29">
            <v>-0.18921498606310566</v>
          </cell>
          <cell r="DD29">
            <v>2.1287308855059792E-2</v>
          </cell>
          <cell r="DE29">
            <v>9.3925316846570905E-2</v>
          </cell>
          <cell r="DF29">
            <v>-2.6927947005436593E-2</v>
          </cell>
          <cell r="DG29">
            <v>2.6290187036874003E-3</v>
          </cell>
          <cell r="DH29">
            <v>-6.2726276887615185E-3</v>
          </cell>
          <cell r="DI29">
            <v>8.3987065767479885E-2</v>
          </cell>
          <cell r="DJ29">
            <v>-3.7065447991638301E-2</v>
          </cell>
          <cell r="DK29">
            <v>1.4527005368691229E-2</v>
          </cell>
          <cell r="DL29">
            <v>-5.2148779685247552E-2</v>
          </cell>
          <cell r="DM29">
            <v>0.12136794908035563</v>
          </cell>
          <cell r="DN29">
            <v>-2.8058914766201083E-2</v>
          </cell>
          <cell r="DO29">
            <v>-0.13183650454489126</v>
          </cell>
          <cell r="DP29">
            <v>6.119396752590351E-2</v>
          </cell>
          <cell r="DQ29">
            <v>5.1216101739113874E-2</v>
          </cell>
          <cell r="DR29">
            <v>-1.5913842851354905E-3</v>
          </cell>
          <cell r="DS29">
            <v>9.6867869005947377E-2</v>
          </cell>
          <cell r="DT29">
            <v>-0.10565563219906553</v>
          </cell>
          <cell r="DU29">
            <v>0.14141417899934752</v>
          </cell>
          <cell r="DV29">
            <v>-8.2994252583348929E-2</v>
          </cell>
          <cell r="DW29">
            <v>-2.8526346758471488E-2</v>
          </cell>
          <cell r="DX29">
            <v>6.1814093684354574E-2</v>
          </cell>
          <cell r="DY29">
            <v>-8.8500069986048216E-2</v>
          </cell>
          <cell r="DZ29">
            <v>5.622427224694039E-2</v>
          </cell>
          <cell r="EA29">
            <v>-4.2615389473831436E-2</v>
          </cell>
          <cell r="EB29">
            <v>-5.0332952492558106E-3</v>
          </cell>
          <cell r="EC29">
            <v>2.2606763509148278E-2</v>
          </cell>
          <cell r="ED29">
            <v>1.6219883579416929E-2</v>
          </cell>
          <cell r="EE29">
            <v>-1.7260201000836587E-2</v>
          </cell>
          <cell r="EF29">
            <v>-1.8585493616414411E-2</v>
          </cell>
          <cell r="EG29">
            <v>0.13350886595285022</v>
          </cell>
          <cell r="EH29">
            <v>-8.8147919370430719E-2</v>
          </cell>
          <cell r="EI29">
            <v>2.5017087308596298E-2</v>
          </cell>
          <cell r="EJ29">
            <v>0.10358335735992651</v>
          </cell>
          <cell r="EK29">
            <v>-8.5584230111339074E-2</v>
          </cell>
          <cell r="EL29">
            <v>7.5381633100282272E-2</v>
          </cell>
          <cell r="EM29">
            <v>-0.15427019119339011</v>
          </cell>
          <cell r="EN29">
            <v>7.3121899167161844E-2</v>
          </cell>
          <cell r="EO29">
            <v>-1.4664747805769995E-2</v>
          </cell>
          <cell r="EP29">
            <v>-5.633637786989714E-2</v>
          </cell>
          <cell r="EQ29">
            <v>-3.2884300862619599E-2</v>
          </cell>
          <cell r="ER29">
            <v>5.9573205961382977E-2</v>
          </cell>
          <cell r="ES29">
            <v>0.1542582643702719</v>
          </cell>
          <cell r="ET29">
            <v>-0.13959766146031824</v>
          </cell>
          <cell r="EU29">
            <v>2.255827948777275E-2</v>
          </cell>
          <cell r="EV29">
            <v>4.1856630635881562E-2</v>
          </cell>
          <cell r="EW29">
            <v>-3.3611072467640765E-2</v>
          </cell>
          <cell r="EX29">
            <v>0.12470814791038318</v>
          </cell>
          <cell r="EY29">
            <v>-7.6689780192166435E-2</v>
          </cell>
          <cell r="EZ29">
            <v>-8.1111041378056956E-2</v>
          </cell>
          <cell r="FA29">
            <v>0.11300915819999761</v>
          </cell>
          <cell r="FB29">
            <v>1.8556145607796681E-2</v>
          </cell>
          <cell r="FC29">
            <v>2.7461645358297447E-2</v>
          </cell>
          <cell r="FD29">
            <v>-3.8256694964954895E-2</v>
          </cell>
          <cell r="FE29">
            <v>3.0016896944414322E-2</v>
          </cell>
          <cell r="FF29">
            <v>-3.4967859844776336E-2</v>
          </cell>
          <cell r="FG29">
            <v>1.3076940186230923E-2</v>
          </cell>
          <cell r="FH29">
            <v>5.9009776809450919E-3</v>
          </cell>
          <cell r="FI29">
            <v>2.6883072740914947E-3</v>
          </cell>
          <cell r="FJ29">
            <v>3.332166827475546E-2</v>
          </cell>
          <cell r="FK29">
            <v>-8.687490568869416E-2</v>
          </cell>
          <cell r="FL29">
            <v>0.15282503489524668</v>
          </cell>
          <cell r="FM29">
            <v>-0.10034425390756618</v>
          </cell>
          <cell r="FN29">
            <v>1.7492598455588926E-2</v>
          </cell>
          <cell r="FO29">
            <v>3.4376759799740864E-2</v>
          </cell>
          <cell r="FP29">
            <v>-2.7459051558634817E-2</v>
          </cell>
          <cell r="FQ29">
            <v>3.7053534214541495E-2</v>
          </cell>
          <cell r="FR29">
            <v>-2.765189370278498E-2</v>
          </cell>
          <cell r="FS29">
            <v>2.4515082609045891E-2</v>
          </cell>
          <cell r="FT29">
            <v>-1.7620259903295965E-3</v>
          </cell>
          <cell r="FU29">
            <v>-3.9450752460555849E-3</v>
          </cell>
          <cell r="FV29">
            <v>4.2689226451011697E-2</v>
          </cell>
          <cell r="FW29">
            <v>-5.6497331747265678E-2</v>
          </cell>
          <cell r="FX29">
            <v>-9.244321043705872E-3</v>
          </cell>
          <cell r="FY29">
            <v>5.6010871107213145E-2</v>
          </cell>
          <cell r="FZ29">
            <v>1.1102987755687854E-2</v>
          </cell>
          <cell r="GA29">
            <v>2.0252924331165767E-2</v>
          </cell>
          <cell r="GB29">
            <v>6.5087433328476774E-3</v>
          </cell>
          <cell r="GC29">
            <v>7.2483454607517039E-3</v>
          </cell>
          <cell r="GD29">
            <v>-2.6557364417949536E-3</v>
          </cell>
          <cell r="GE29">
            <v>7.6047008983224362E-3</v>
          </cell>
          <cell r="GF29">
            <v>4.0341836576638368E-3</v>
          </cell>
          <cell r="GG29">
            <v>-1.3883360315531279E-2</v>
          </cell>
          <cell r="GH29">
            <v>3.3409530518722308E-2</v>
          </cell>
          <cell r="GI29">
            <v>-2.9748277252031219E-2</v>
          </cell>
          <cell r="GJ29">
            <v>5.7736793044191881E-3</v>
          </cell>
          <cell r="GK29">
            <v>4.8470503235061857E-2</v>
          </cell>
          <cell r="GL29">
            <v>-1.4032933681258686E-2</v>
          </cell>
          <cell r="GM29">
            <v>7.5323707790049266E-3</v>
          </cell>
          <cell r="GN29">
            <v>4.0451068814339131E-2</v>
          </cell>
          <cell r="GO29">
            <v>1.5992559028497721E-2</v>
          </cell>
          <cell r="GP29">
            <v>-1.457971785208112E-2</v>
          </cell>
          <cell r="GQ29">
            <v>5.4021867791981482E-2</v>
          </cell>
          <cell r="GR29">
            <v>-3.8492459216036057E-2</v>
          </cell>
          <cell r="GS29">
            <v>-5.8084841916168362E-3</v>
          </cell>
          <cell r="GT29">
            <v>-1.6476431227445687E-3</v>
          </cell>
          <cell r="GU29">
            <v>-0.28409511472516602</v>
          </cell>
          <cell r="GV29">
            <v>-5.619909012417712E-3</v>
          </cell>
          <cell r="GW29">
            <v>5.7859356862754563E-2</v>
          </cell>
          <cell r="GX29">
            <v>-1.3424372920266325E-2</v>
          </cell>
          <cell r="GY29">
            <v>2.6081934680348473E-2</v>
          </cell>
          <cell r="GZ29">
            <v>1.7984783617193134E-3</v>
          </cell>
          <cell r="HA29">
            <v>3.7234837692053047E-2</v>
          </cell>
          <cell r="HB29">
            <v>-2.1107157064591542E-2</v>
          </cell>
          <cell r="HC29">
            <v>-1.3028041843687888E-4</v>
          </cell>
          <cell r="HD29">
            <v>2.0194458378787639E-2</v>
          </cell>
          <cell r="HE29">
            <v>-1.695196625754003E-2</v>
          </cell>
          <cell r="HF29">
            <v>4.3475116038069972E-2</v>
          </cell>
          <cell r="HG29">
            <v>-4.7305887408158886E-2</v>
          </cell>
          <cell r="HH29">
            <v>8.4407703977122939E-3</v>
          </cell>
          <cell r="HI29">
            <v>9.3118443735122902E-3</v>
          </cell>
          <cell r="HJ29">
            <v>-0.22125901556153216</v>
          </cell>
          <cell r="HK29">
            <v>-1.3263067692322439E-2</v>
          </cell>
          <cell r="HL29">
            <v>9.4425193474627633E-2</v>
          </cell>
          <cell r="HM29" t="str">
            <v/>
          </cell>
          <cell r="HN29" t="str">
            <v/>
          </cell>
          <cell r="HO29" t="str">
            <v/>
          </cell>
          <cell r="HP29" t="str">
            <v/>
          </cell>
          <cell r="HQ29" t="str">
            <v/>
          </cell>
          <cell r="HR29" t="str">
            <v/>
          </cell>
        </row>
        <row r="31">
          <cell r="A31" t="str">
            <v>Ukupne ulazne naknade</v>
          </cell>
        </row>
        <row r="32">
          <cell r="A32" t="str">
            <v>AZ OMF A</v>
          </cell>
          <cell r="ET32">
            <v>0</v>
          </cell>
          <cell r="EU32">
            <v>0</v>
          </cell>
          <cell r="EV32">
            <v>0</v>
          </cell>
          <cell r="EW32">
            <v>0</v>
          </cell>
          <cell r="EX32">
            <v>0</v>
          </cell>
          <cell r="EY32">
            <v>96.73</v>
          </cell>
          <cell r="EZ32">
            <v>6068.6299999999992</v>
          </cell>
          <cell r="FA32">
            <v>12741.359999999999</v>
          </cell>
          <cell r="FB32">
            <v>19193.839999999997</v>
          </cell>
          <cell r="FC32">
            <v>26537.85</v>
          </cell>
          <cell r="FD32">
            <v>32971</v>
          </cell>
          <cell r="FE32">
            <v>39277.39</v>
          </cell>
          <cell r="FF32">
            <v>45447.09</v>
          </cell>
          <cell r="FG32">
            <v>51658.86</v>
          </cell>
          <cell r="FH32">
            <v>57990.74</v>
          </cell>
          <cell r="FI32">
            <v>64244.67</v>
          </cell>
          <cell r="FJ32">
            <v>70944.09</v>
          </cell>
          <cell r="FK32">
            <v>77125.08</v>
          </cell>
          <cell r="FL32">
            <v>84103.78</v>
          </cell>
          <cell r="FM32">
            <v>91110.31</v>
          </cell>
          <cell r="FN32">
            <v>97871.58</v>
          </cell>
          <cell r="FO32">
            <v>105427.54000000001</v>
          </cell>
          <cell r="FP32">
            <v>112043.52</v>
          </cell>
          <cell r="FQ32">
            <v>118736.44</v>
          </cell>
          <cell r="FR32">
            <v>125281.03</v>
          </cell>
          <cell r="FS32">
            <v>131784.68</v>
          </cell>
          <cell r="FT32">
            <v>138431.78</v>
          </cell>
          <cell r="FU32">
            <v>144925.53</v>
          </cell>
          <cell r="FV32">
            <v>151817.13</v>
          </cell>
          <cell r="FW32">
            <v>158888.20000000001</v>
          </cell>
          <cell r="FX32">
            <v>165649.98000000001</v>
          </cell>
          <cell r="FY32">
            <v>173297.46000000002</v>
          </cell>
          <cell r="FZ32">
            <v>181635.12000000002</v>
          </cell>
          <cell r="GA32">
            <v>189540.38000000003</v>
          </cell>
          <cell r="GB32">
            <v>196572.78000000003</v>
          </cell>
          <cell r="GC32">
            <v>203839.45000000004</v>
          </cell>
          <cell r="GD32">
            <v>210856.65000000005</v>
          </cell>
          <cell r="GE32">
            <v>217925.78000000006</v>
          </cell>
          <cell r="GF32">
            <v>225270.54000000007</v>
          </cell>
          <cell r="GG32">
            <v>232200.22000000006</v>
          </cell>
          <cell r="GH32">
            <v>239709.27000000005</v>
          </cell>
          <cell r="GI32">
            <v>246831.44000000006</v>
          </cell>
          <cell r="GJ32">
            <v>254063.16000000006</v>
          </cell>
          <cell r="GK32">
            <v>261784.81000000006</v>
          </cell>
          <cell r="GL32">
            <v>270497.99000000005</v>
          </cell>
          <cell r="GM32">
            <v>278918.09000000003</v>
          </cell>
          <cell r="GN32">
            <v>286577.63</v>
          </cell>
          <cell r="GO32">
            <v>294021.59000000003</v>
          </cell>
          <cell r="GP32">
            <v>301277.78000000003</v>
          </cell>
          <cell r="GQ32">
            <v>308522.08</v>
          </cell>
          <cell r="GR32">
            <v>316061.10000000003</v>
          </cell>
          <cell r="GS32">
            <v>323507.96000000002</v>
          </cell>
          <cell r="GT32">
            <v>332074.12</v>
          </cell>
          <cell r="GU32">
            <v>339396.76</v>
          </cell>
          <cell r="GV32">
            <v>346705.94</v>
          </cell>
          <cell r="GW32">
            <v>354477.84</v>
          </cell>
          <cell r="GX32">
            <v>363228.84</v>
          </cell>
          <cell r="GY32">
            <v>371657.47000000003</v>
          </cell>
          <cell r="GZ32">
            <v>379475.14</v>
          </cell>
          <cell r="HA32">
            <v>387763.19</v>
          </cell>
          <cell r="HB32">
            <v>395768.32000000001</v>
          </cell>
          <cell r="HC32">
            <v>403818.29</v>
          </cell>
          <cell r="HD32">
            <v>413416.79</v>
          </cell>
          <cell r="HE32">
            <v>424468.39999999997</v>
          </cell>
          <cell r="HF32">
            <v>437650.26999999996</v>
          </cell>
          <cell r="HG32">
            <v>450955.95999999996</v>
          </cell>
          <cell r="HH32">
            <v>464911.49999999994</v>
          </cell>
          <cell r="HI32">
            <v>480218.49999999994</v>
          </cell>
          <cell r="HJ32">
            <v>492938.99999999994</v>
          </cell>
          <cell r="HK32">
            <v>506165.73999999993</v>
          </cell>
          <cell r="HL32">
            <v>519681.85999999993</v>
          </cell>
          <cell r="HM32" t="str">
            <v/>
          </cell>
          <cell r="HN32" t="str">
            <v/>
          </cell>
          <cell r="HO32" t="str">
            <v/>
          </cell>
          <cell r="HP32" t="str">
            <v/>
          </cell>
          <cell r="HQ32" t="str">
            <v/>
          </cell>
          <cell r="HR32" t="str">
            <v/>
          </cell>
        </row>
        <row r="33">
          <cell r="A33" t="str">
            <v>AZ OMF B</v>
          </cell>
          <cell r="B33">
            <v>933160.98</v>
          </cell>
          <cell r="C33">
            <v>1609490.3599999999</v>
          </cell>
          <cell r="D33">
            <v>2065960.43</v>
          </cell>
          <cell r="E33">
            <v>2539785.9</v>
          </cell>
          <cell r="F33">
            <v>3008386.52</v>
          </cell>
          <cell r="G33">
            <v>3683492.83</v>
          </cell>
          <cell r="H33">
            <v>4427511.7</v>
          </cell>
          <cell r="I33">
            <v>4966361.9700000007</v>
          </cell>
          <cell r="J33">
            <v>10699601.350000001</v>
          </cell>
          <cell r="K33">
            <v>11233730.250000002</v>
          </cell>
          <cell r="L33">
            <v>11779662.320000002</v>
          </cell>
          <cell r="M33">
            <v>12369095.070000002</v>
          </cell>
          <cell r="N33">
            <v>12941982.480000002</v>
          </cell>
          <cell r="O33">
            <v>13569947.610000003</v>
          </cell>
          <cell r="P33">
            <v>14141133.400000002</v>
          </cell>
          <cell r="Q33">
            <v>14800224.180000002</v>
          </cell>
          <cell r="R33">
            <v>15446002.120000001</v>
          </cell>
          <cell r="S33">
            <v>16069974.170000002</v>
          </cell>
          <cell r="T33">
            <v>16686826.580000002</v>
          </cell>
          <cell r="U33">
            <v>17331663.950000003</v>
          </cell>
          <cell r="V33">
            <v>18018835.440000001</v>
          </cell>
          <cell r="W33">
            <v>18594897</v>
          </cell>
          <cell r="X33">
            <v>19178757.940000001</v>
          </cell>
          <cell r="Y33">
            <v>19774118.140000001</v>
          </cell>
          <cell r="Z33">
            <v>20374255.560000002</v>
          </cell>
          <cell r="AA33">
            <v>21018445.010000002</v>
          </cell>
          <cell r="AB33">
            <v>21670356.290000003</v>
          </cell>
          <cell r="AC33">
            <v>22353692.020000003</v>
          </cell>
          <cell r="AD33">
            <v>22991330.750000004</v>
          </cell>
          <cell r="AE33">
            <v>23658830.630000003</v>
          </cell>
          <cell r="AF33">
            <v>24304272.910000004</v>
          </cell>
          <cell r="AG33">
            <v>24961685.060000002</v>
          </cell>
          <cell r="AH33">
            <v>25678329.750000004</v>
          </cell>
          <cell r="AI33">
            <v>26290969.990000002</v>
          </cell>
          <cell r="AJ33">
            <v>26815366.810000002</v>
          </cell>
          <cell r="AK33">
            <v>27501949.240000002</v>
          </cell>
          <cell r="AL33">
            <v>28199290.600000001</v>
          </cell>
          <cell r="AM33">
            <v>28858118.91</v>
          </cell>
          <cell r="AN33">
            <v>29554971.98</v>
          </cell>
          <cell r="AO33">
            <v>30224005.960000001</v>
          </cell>
          <cell r="AP33">
            <v>30903598.960000001</v>
          </cell>
          <cell r="AQ33">
            <v>31571996.960000001</v>
          </cell>
          <cell r="AR33">
            <v>32262279.960000001</v>
          </cell>
          <cell r="AS33">
            <v>32954562.960000001</v>
          </cell>
          <cell r="AT33">
            <v>33729751.18</v>
          </cell>
          <cell r="AU33">
            <v>34369637.839999996</v>
          </cell>
          <cell r="AV33">
            <v>35021766.709999993</v>
          </cell>
          <cell r="AW33">
            <v>35691286.109999992</v>
          </cell>
          <cell r="AX33">
            <v>36349046.54999999</v>
          </cell>
          <cell r="AY33">
            <v>37026139.629999988</v>
          </cell>
          <cell r="AZ33">
            <v>37710661.349999987</v>
          </cell>
          <cell r="BA33">
            <v>38413441.459999986</v>
          </cell>
          <cell r="BB33">
            <v>39097969.199999988</v>
          </cell>
          <cell r="BC33">
            <v>39809919.659999989</v>
          </cell>
          <cell r="BD33">
            <v>40499656.709999986</v>
          </cell>
          <cell r="BE33">
            <v>41190036.809999987</v>
          </cell>
          <cell r="BF33">
            <v>41945579.739999987</v>
          </cell>
          <cell r="BG33">
            <v>42610189.889999986</v>
          </cell>
          <cell r="BH33">
            <v>43273191.549999982</v>
          </cell>
          <cell r="BI33">
            <v>43942635.37999998</v>
          </cell>
          <cell r="BJ33">
            <v>44663016.259999983</v>
          </cell>
          <cell r="BK33">
            <v>45380533.799999982</v>
          </cell>
          <cell r="BL33">
            <v>46055729.909999982</v>
          </cell>
          <cell r="BM33">
            <v>46793541.039999984</v>
          </cell>
          <cell r="BN33">
            <v>47510423.389999986</v>
          </cell>
          <cell r="BO33">
            <v>48182583.999999985</v>
          </cell>
          <cell r="BP33">
            <v>48907794.939999983</v>
          </cell>
          <cell r="BQ33">
            <v>49605917.05999998</v>
          </cell>
          <cell r="BR33">
            <v>50367151.599999979</v>
          </cell>
          <cell r="BS33">
            <v>51087358.319999978</v>
          </cell>
          <cell r="BT33">
            <v>51806948.539999977</v>
          </cell>
          <cell r="BU33">
            <v>52525244.37999998</v>
          </cell>
          <cell r="BV33">
            <v>53291153.969999984</v>
          </cell>
          <cell r="BW33">
            <v>54028624.399999984</v>
          </cell>
          <cell r="BX33">
            <v>54790154.569999985</v>
          </cell>
          <cell r="BY33">
            <v>55601892.239999987</v>
          </cell>
          <cell r="BZ33">
            <v>56344944.329999991</v>
          </cell>
          <cell r="CA33">
            <v>57123633.699999988</v>
          </cell>
          <cell r="CB33">
            <v>57915877.039999992</v>
          </cell>
          <cell r="CC33">
            <v>58668377.279999994</v>
          </cell>
          <cell r="CD33">
            <v>59559934.579999991</v>
          </cell>
          <cell r="CE33">
            <v>60321151.219999991</v>
          </cell>
          <cell r="CF33">
            <v>61069923.269999988</v>
          </cell>
          <cell r="CG33">
            <v>61873781.159999989</v>
          </cell>
          <cell r="CH33">
            <v>62643836.379999988</v>
          </cell>
          <cell r="CI33">
            <v>63411698.479999989</v>
          </cell>
          <cell r="CJ33">
            <v>64189931.639999986</v>
          </cell>
          <cell r="CK33">
            <v>65004026.519999988</v>
          </cell>
          <cell r="CL33">
            <v>65746154.679999985</v>
          </cell>
          <cell r="CM33">
            <v>66521545.769999988</v>
          </cell>
          <cell r="CN33">
            <v>67317586.789999992</v>
          </cell>
          <cell r="CO33">
            <v>68063641.659999996</v>
          </cell>
          <cell r="CP33">
            <v>68898051.879999995</v>
          </cell>
          <cell r="CQ33">
            <v>69535889.739999995</v>
          </cell>
          <cell r="CR33">
            <v>70278014.00999999</v>
          </cell>
          <cell r="CS33">
            <v>71091189.75999999</v>
          </cell>
          <cell r="CT33">
            <v>71829400.219999984</v>
          </cell>
          <cell r="CU33">
            <v>72567506.589999989</v>
          </cell>
          <cell r="CV33">
            <v>73321538.539999992</v>
          </cell>
          <cell r="CW33">
            <v>74098249.069999993</v>
          </cell>
          <cell r="CX33">
            <v>74873282.25</v>
          </cell>
          <cell r="CY33">
            <v>75658892.75</v>
          </cell>
          <cell r="CZ33">
            <v>76426530.310000002</v>
          </cell>
          <cell r="DA33">
            <v>77200801.609999999</v>
          </cell>
          <cell r="DB33">
            <v>78073820.599999994</v>
          </cell>
          <cell r="DC33">
            <v>78784673.549999997</v>
          </cell>
          <cell r="DD33">
            <v>79509192.700000003</v>
          </cell>
          <cell r="DE33">
            <v>80300556.730000004</v>
          </cell>
          <cell r="DF33">
            <v>81072344.280000001</v>
          </cell>
          <cell r="DG33">
            <v>81846091.040000007</v>
          </cell>
          <cell r="DH33">
            <v>82617568.050000012</v>
          </cell>
          <cell r="DI33">
            <v>83441993.750000015</v>
          </cell>
          <cell r="DJ33">
            <v>84238192.080000013</v>
          </cell>
          <cell r="DK33">
            <v>85040236.210000008</v>
          </cell>
          <cell r="DL33">
            <v>85806150.570000008</v>
          </cell>
          <cell r="DM33">
            <v>86659435.320000008</v>
          </cell>
          <cell r="DN33">
            <v>87492167.620000005</v>
          </cell>
          <cell r="DO33">
            <v>88222447.910000011</v>
          </cell>
          <cell r="DP33">
            <v>88987567.550000012</v>
          </cell>
          <cell r="DQ33">
            <v>89797563.950000018</v>
          </cell>
          <cell r="DR33">
            <v>90606206.780000016</v>
          </cell>
          <cell r="DS33">
            <v>91492666.000000015</v>
          </cell>
          <cell r="DT33">
            <v>92287287.62000002</v>
          </cell>
          <cell r="DU33">
            <v>93183832.190000013</v>
          </cell>
          <cell r="DV33">
            <v>94002738.400000006</v>
          </cell>
          <cell r="DW33">
            <v>94804775.49000001</v>
          </cell>
          <cell r="DX33">
            <v>95651791.510000005</v>
          </cell>
          <cell r="DY33">
            <v>96423771.109999999</v>
          </cell>
          <cell r="DZ33">
            <v>97238694.829999998</v>
          </cell>
          <cell r="EA33">
            <v>98031227.980000004</v>
          </cell>
          <cell r="EB33">
            <v>98804575.310000002</v>
          </cell>
          <cell r="EC33">
            <v>99608340.120000005</v>
          </cell>
          <cell r="ED33">
            <v>100430782.87</v>
          </cell>
          <cell r="EE33">
            <v>101226904.06</v>
          </cell>
          <cell r="EF33">
            <v>102019284.60000001</v>
          </cell>
          <cell r="EG33">
            <v>102896527.29000001</v>
          </cell>
          <cell r="EH33">
            <v>103697505.43000001</v>
          </cell>
          <cell r="EI33">
            <v>104513306.37</v>
          </cell>
          <cell r="EJ33">
            <v>105420956.69</v>
          </cell>
          <cell r="EK33">
            <v>106248089.64</v>
          </cell>
          <cell r="EL33">
            <v>107142851.29000001</v>
          </cell>
          <cell r="EM33">
            <v>107902825.48</v>
          </cell>
          <cell r="EN33">
            <v>108715244.28</v>
          </cell>
          <cell r="EO33">
            <v>109531125.31</v>
          </cell>
          <cell r="EP33">
            <v>110296856.49000001</v>
          </cell>
          <cell r="EQ33">
            <v>111037686.96000001</v>
          </cell>
          <cell r="ER33">
            <v>111819163.59</v>
          </cell>
          <cell r="ES33">
            <v>112710872.75</v>
          </cell>
          <cell r="ET33">
            <v>113484180.91</v>
          </cell>
          <cell r="EU33">
            <v>114272280.09999999</v>
          </cell>
          <cell r="EV33">
            <v>115091603.06999999</v>
          </cell>
          <cell r="EW33">
            <v>115882915.11</v>
          </cell>
          <cell r="EX33">
            <v>116772488.86</v>
          </cell>
          <cell r="EY33">
            <v>117593248.41</v>
          </cell>
          <cell r="EZ33">
            <v>118333598.44</v>
          </cell>
          <cell r="FA33">
            <v>119158419.25999999</v>
          </cell>
          <cell r="FB33">
            <v>119996037.34999999</v>
          </cell>
          <cell r="FC33">
            <v>120853381.91999999</v>
          </cell>
          <cell r="FD33">
            <v>121671409.65999998</v>
          </cell>
          <cell r="FE33">
            <v>122513616.37999998</v>
          </cell>
          <cell r="FF33">
            <v>123326669.55999999</v>
          </cell>
          <cell r="FG33">
            <v>124147342.39999999</v>
          </cell>
          <cell r="FH33">
            <v>124972645.88</v>
          </cell>
          <cell r="FI33">
            <v>125797856.92999999</v>
          </cell>
          <cell r="FJ33">
            <v>126653017.00999999</v>
          </cell>
          <cell r="FK33">
            <v>127434048.69</v>
          </cell>
          <cell r="FL33">
            <v>128329105.89999999</v>
          </cell>
          <cell r="FM33">
            <v>129145099.28999999</v>
          </cell>
          <cell r="FN33">
            <v>129971160.66999999</v>
          </cell>
          <cell r="FO33">
            <v>130821237.29999998</v>
          </cell>
          <cell r="FP33">
            <v>131645298.35999998</v>
          </cell>
          <cell r="FQ33">
            <v>132497113.56999998</v>
          </cell>
          <cell r="FR33">
            <v>133322611.10999998</v>
          </cell>
          <cell r="FS33">
            <v>134168302.16999999</v>
          </cell>
          <cell r="FT33">
            <v>135011824.01999998</v>
          </cell>
          <cell r="FU33">
            <v>135850538.86999997</v>
          </cell>
          <cell r="FV33">
            <v>136727375.63999999</v>
          </cell>
          <cell r="FW33">
            <v>137551846.78999999</v>
          </cell>
          <cell r="FX33">
            <v>138367132.53999999</v>
          </cell>
          <cell r="FY33">
            <v>139238192.79999998</v>
          </cell>
          <cell r="FZ33">
            <v>140109447.01999998</v>
          </cell>
          <cell r="GA33">
            <v>140998608.63</v>
          </cell>
          <cell r="GB33">
            <v>141890131.94999999</v>
          </cell>
          <cell r="GC33">
            <v>142784511.66</v>
          </cell>
          <cell r="GD33">
            <v>143672276.62</v>
          </cell>
          <cell r="GE33">
            <v>144564520.52000001</v>
          </cell>
          <cell r="GF33">
            <v>145461633.17000002</v>
          </cell>
          <cell r="GG33">
            <v>146346491.88000003</v>
          </cell>
          <cell r="GH33">
            <v>147261779.54000002</v>
          </cell>
          <cell r="GI33">
            <v>148145954.33000001</v>
          </cell>
          <cell r="GJ33">
            <v>149034686.67000002</v>
          </cell>
          <cell r="GK33">
            <v>149969003.33000001</v>
          </cell>
          <cell r="GL33">
            <v>150892135.71000001</v>
          </cell>
          <cell r="GM33">
            <v>151818493.67000002</v>
          </cell>
          <cell r="GN33">
            <v>152772146.28000003</v>
          </cell>
          <cell r="GO33">
            <v>153747343.25000003</v>
          </cell>
          <cell r="GP33">
            <v>154698284.03000003</v>
          </cell>
          <cell r="GQ33">
            <v>155695885.31000003</v>
          </cell>
          <cell r="GR33">
            <v>156656304.31000003</v>
          </cell>
          <cell r="GS33">
            <v>157611815.42000005</v>
          </cell>
          <cell r="GT33">
            <v>158569467.58000004</v>
          </cell>
          <cell r="GU33">
            <v>159487649.03000003</v>
          </cell>
          <cell r="GV33">
            <v>160411109.22000003</v>
          </cell>
          <cell r="GW33">
            <v>161394172.42000002</v>
          </cell>
          <cell r="GX33">
            <v>162359143.48000002</v>
          </cell>
          <cell r="GY33">
            <v>163347625.90000001</v>
          </cell>
          <cell r="GZ33">
            <v>164331537.78999999</v>
          </cell>
          <cell r="HA33">
            <v>165349311.03</v>
          </cell>
          <cell r="HB33">
            <v>166342656.30000001</v>
          </cell>
          <cell r="HC33">
            <v>167335275.45000002</v>
          </cell>
          <cell r="HD33">
            <v>168346492.34</v>
          </cell>
          <cell r="HE33">
            <v>169339826.96000001</v>
          </cell>
          <cell r="HF33">
            <v>170372693.88</v>
          </cell>
          <cell r="HG33">
            <v>171357417.96000001</v>
          </cell>
          <cell r="HH33">
            <v>172348884.81</v>
          </cell>
          <cell r="HI33">
            <v>173348787.41</v>
          </cell>
          <cell r="HJ33">
            <v>174127438.94999999</v>
          </cell>
          <cell r="HK33">
            <v>174895298.08999997</v>
          </cell>
          <cell r="HL33">
            <v>175728132.68999997</v>
          </cell>
          <cell r="HM33" t="str">
            <v/>
          </cell>
          <cell r="HN33" t="str">
            <v/>
          </cell>
          <cell r="HO33" t="str">
            <v/>
          </cell>
          <cell r="HP33" t="str">
            <v/>
          </cell>
          <cell r="HQ33" t="str">
            <v/>
          </cell>
          <cell r="HR33" t="str">
            <v/>
          </cell>
        </row>
        <row r="34">
          <cell r="A34" t="str">
            <v>AZ OMF C</v>
          </cell>
          <cell r="ET34">
            <v>0</v>
          </cell>
          <cell r="EU34">
            <v>0</v>
          </cell>
          <cell r="EV34">
            <v>0</v>
          </cell>
          <cell r="EW34">
            <v>0</v>
          </cell>
          <cell r="EX34">
            <v>0</v>
          </cell>
          <cell r="EY34">
            <v>267.08</v>
          </cell>
          <cell r="EZ34">
            <v>15283.42</v>
          </cell>
          <cell r="FA34">
            <v>31247.379999999997</v>
          </cell>
          <cell r="FB34">
            <v>47903.06</v>
          </cell>
          <cell r="FC34">
            <v>64472</v>
          </cell>
          <cell r="FD34">
            <v>80801.990000000005</v>
          </cell>
          <cell r="FE34">
            <v>97978.25</v>
          </cell>
          <cell r="FF34">
            <v>115444.38</v>
          </cell>
          <cell r="FG34">
            <v>132701.4</v>
          </cell>
          <cell r="FH34">
            <v>150742.44999999998</v>
          </cell>
          <cell r="FI34">
            <v>169133.38999999998</v>
          </cell>
          <cell r="FJ34">
            <v>190108.52</v>
          </cell>
          <cell r="FK34">
            <v>210632.41999999998</v>
          </cell>
          <cell r="FL34">
            <v>230719.37999999998</v>
          </cell>
          <cell r="FM34">
            <v>250290.15999999997</v>
          </cell>
          <cell r="FN34">
            <v>271725.38</v>
          </cell>
          <cell r="FO34">
            <v>292224.65000000002</v>
          </cell>
          <cell r="FP34">
            <v>312115.16000000003</v>
          </cell>
          <cell r="FQ34">
            <v>333360.09000000003</v>
          </cell>
          <cell r="FR34">
            <v>354011.92000000004</v>
          </cell>
          <cell r="FS34">
            <v>375828.56000000006</v>
          </cell>
          <cell r="FT34">
            <v>397872.77000000008</v>
          </cell>
          <cell r="FU34">
            <v>420218.06000000006</v>
          </cell>
          <cell r="FV34">
            <v>444985.29000000004</v>
          </cell>
          <cell r="FW34">
            <v>469396.68000000005</v>
          </cell>
          <cell r="FX34">
            <v>492390.52000000008</v>
          </cell>
          <cell r="FY34">
            <v>517187.6100000001</v>
          </cell>
          <cell r="FZ34">
            <v>542815.92000000016</v>
          </cell>
          <cell r="GA34">
            <v>568285.7100000002</v>
          </cell>
          <cell r="GB34">
            <v>594511.26000000024</v>
          </cell>
          <cell r="GC34">
            <v>621167.9700000002</v>
          </cell>
          <cell r="GD34">
            <v>646636.0900000002</v>
          </cell>
          <cell r="GE34">
            <v>673440.95000000019</v>
          </cell>
          <cell r="GF34">
            <v>700148.04000000015</v>
          </cell>
          <cell r="GG34">
            <v>727531.38000000012</v>
          </cell>
          <cell r="GH34">
            <v>757146.83000000007</v>
          </cell>
          <cell r="GI34">
            <v>788103.67</v>
          </cell>
          <cell r="GJ34">
            <v>816532.01</v>
          </cell>
          <cell r="GK34">
            <v>845401.45</v>
          </cell>
          <cell r="GL34">
            <v>875644.35</v>
          </cell>
          <cell r="GM34">
            <v>905938.23</v>
          </cell>
          <cell r="GN34">
            <v>937521.45</v>
          </cell>
          <cell r="GO34">
            <v>969344.21</v>
          </cell>
          <cell r="GP34">
            <v>1000277.12</v>
          </cell>
          <cell r="GQ34">
            <v>1032764.18</v>
          </cell>
          <cell r="GR34">
            <v>1064864.5</v>
          </cell>
          <cell r="GS34">
            <v>1097742.8400000001</v>
          </cell>
          <cell r="GT34">
            <v>1132461.54</v>
          </cell>
          <cell r="GU34">
            <v>1167515.54</v>
          </cell>
          <cell r="GV34">
            <v>1201191.82</v>
          </cell>
          <cell r="GW34">
            <v>1235729.32</v>
          </cell>
          <cell r="GX34">
            <v>1271155.71</v>
          </cell>
          <cell r="GY34">
            <v>1309935.3</v>
          </cell>
          <cell r="GZ34">
            <v>1346183.98</v>
          </cell>
          <cell r="HA34">
            <v>1382206.46</v>
          </cell>
          <cell r="HB34">
            <v>1417661.73</v>
          </cell>
          <cell r="HC34">
            <v>1452821.05</v>
          </cell>
          <cell r="HD34">
            <v>1489077.35</v>
          </cell>
          <cell r="HE34">
            <v>1525589.6</v>
          </cell>
          <cell r="HF34">
            <v>1564778.04</v>
          </cell>
          <cell r="HG34">
            <v>1604340.52</v>
          </cell>
          <cell r="HH34">
            <v>1645299.56</v>
          </cell>
          <cell r="HI34">
            <v>1687136.07</v>
          </cell>
          <cell r="HJ34">
            <v>1724487.4100000001</v>
          </cell>
          <cell r="HK34">
            <v>1761064.12</v>
          </cell>
          <cell r="HL34">
            <v>1800078.2400000002</v>
          </cell>
          <cell r="HM34" t="str">
            <v/>
          </cell>
          <cell r="HN34" t="str">
            <v/>
          </cell>
          <cell r="HO34" t="str">
            <v/>
          </cell>
          <cell r="HP34" t="str">
            <v/>
          </cell>
          <cell r="HQ34" t="str">
            <v/>
          </cell>
          <cell r="HR34" t="str">
            <v/>
          </cell>
        </row>
        <row r="35">
          <cell r="A35" t="str">
            <v>Erste Plavi OMF A</v>
          </cell>
          <cell r="ET35">
            <v>0</v>
          </cell>
          <cell r="EU35">
            <v>0</v>
          </cell>
          <cell r="EV35">
            <v>0</v>
          </cell>
          <cell r="EW35">
            <v>0</v>
          </cell>
          <cell r="EX35">
            <v>0</v>
          </cell>
          <cell r="EY35">
            <v>23.04</v>
          </cell>
          <cell r="EZ35">
            <v>2783.24</v>
          </cell>
          <cell r="FA35">
            <v>6054.17</v>
          </cell>
          <cell r="FB35">
            <v>9730.24</v>
          </cell>
          <cell r="FC35">
            <v>13589.09</v>
          </cell>
          <cell r="FD35">
            <v>16384.330000000002</v>
          </cell>
          <cell r="FE35">
            <v>19361.27</v>
          </cell>
          <cell r="FF35">
            <v>22245.78</v>
          </cell>
          <cell r="FG35">
            <v>25144.28</v>
          </cell>
          <cell r="FH35">
            <v>28080.34</v>
          </cell>
          <cell r="FI35">
            <v>30999.59</v>
          </cell>
          <cell r="FJ35">
            <v>34176.15</v>
          </cell>
          <cell r="FK35">
            <v>37048.340000000004</v>
          </cell>
          <cell r="FL35">
            <v>40314.850000000006</v>
          </cell>
          <cell r="FM35">
            <v>43575.520000000004</v>
          </cell>
          <cell r="FN35">
            <v>46927.37</v>
          </cell>
          <cell r="FO35">
            <v>50779.710000000006</v>
          </cell>
          <cell r="FP35">
            <v>53872.430000000008</v>
          </cell>
          <cell r="FQ35">
            <v>56969.80000000001</v>
          </cell>
          <cell r="FR35">
            <v>60149.12000000001</v>
          </cell>
          <cell r="FS35">
            <v>63292.030000000013</v>
          </cell>
          <cell r="FT35">
            <v>66508.840000000011</v>
          </cell>
          <cell r="FU35">
            <v>69564.73000000001</v>
          </cell>
          <cell r="FV35">
            <v>72836.170000000013</v>
          </cell>
          <cell r="FW35">
            <v>75907.380000000019</v>
          </cell>
          <cell r="FX35">
            <v>78929.570000000022</v>
          </cell>
          <cell r="FY35">
            <v>82573.220000000016</v>
          </cell>
          <cell r="FZ35">
            <v>86624.450000000012</v>
          </cell>
          <cell r="GA35">
            <v>90330.21</v>
          </cell>
          <cell r="GB35">
            <v>93747.49</v>
          </cell>
          <cell r="GC35">
            <v>97096.75</v>
          </cell>
          <cell r="GD35">
            <v>100383.34</v>
          </cell>
          <cell r="GE35">
            <v>103683.05</v>
          </cell>
          <cell r="GF35">
            <v>107192.02</v>
          </cell>
          <cell r="GG35">
            <v>110604.66</v>
          </cell>
          <cell r="GH35">
            <v>114125.14</v>
          </cell>
          <cell r="GI35">
            <v>117735.2</v>
          </cell>
          <cell r="GJ35">
            <v>121222.64</v>
          </cell>
          <cell r="GK35">
            <v>125306.79</v>
          </cell>
          <cell r="GL35">
            <v>130010.34</v>
          </cell>
          <cell r="GM35">
            <v>133828.72</v>
          </cell>
          <cell r="GN35">
            <v>137633.57</v>
          </cell>
          <cell r="GO35">
            <v>141545.52000000002</v>
          </cell>
          <cell r="GP35">
            <v>145362.82</v>
          </cell>
          <cell r="GQ35">
            <v>149056.96000000002</v>
          </cell>
          <cell r="GR35">
            <v>152923.25000000003</v>
          </cell>
          <cell r="GS35">
            <v>156754.32000000004</v>
          </cell>
          <cell r="GT35">
            <v>162576.27000000005</v>
          </cell>
          <cell r="GU35">
            <v>164993.60000000003</v>
          </cell>
          <cell r="GV35">
            <v>167392.64000000004</v>
          </cell>
          <cell r="GW35">
            <v>170175.36000000004</v>
          </cell>
          <cell r="GX35">
            <v>173380.75000000006</v>
          </cell>
          <cell r="GY35">
            <v>176211.07000000007</v>
          </cell>
          <cell r="GZ35">
            <v>178888.00000000006</v>
          </cell>
          <cell r="HA35">
            <v>181765.67000000007</v>
          </cell>
          <cell r="HB35">
            <v>184520.11000000007</v>
          </cell>
          <cell r="HC35">
            <v>187349.07000000007</v>
          </cell>
          <cell r="HD35">
            <v>193546.76000000007</v>
          </cell>
          <cell r="HE35">
            <v>202420.17000000007</v>
          </cell>
          <cell r="HF35">
            <v>214670.07000000007</v>
          </cell>
          <cell r="HG35">
            <v>228144.47000000006</v>
          </cell>
          <cell r="HH35">
            <v>241592.71000000005</v>
          </cell>
          <cell r="HI35">
            <v>256181.91000000006</v>
          </cell>
          <cell r="HJ35">
            <v>268150.28000000009</v>
          </cell>
          <cell r="HK35">
            <v>279930.35000000009</v>
          </cell>
          <cell r="HL35">
            <v>292593.26000000007</v>
          </cell>
          <cell r="HM35" t="str">
            <v/>
          </cell>
          <cell r="HN35" t="str">
            <v/>
          </cell>
          <cell r="HO35" t="str">
            <v/>
          </cell>
          <cell r="HP35" t="str">
            <v/>
          </cell>
          <cell r="HQ35" t="str">
            <v/>
          </cell>
          <cell r="HR35" t="str">
            <v/>
          </cell>
        </row>
        <row r="36">
          <cell r="A36" t="str">
            <v>Erste Plavi OMF B</v>
          </cell>
          <cell r="B36">
            <v>136482.04</v>
          </cell>
          <cell r="C36">
            <v>236123.95</v>
          </cell>
          <cell r="D36">
            <v>302552.61</v>
          </cell>
          <cell r="E36">
            <v>372526.76</v>
          </cell>
          <cell r="F36">
            <v>442437.62</v>
          </cell>
          <cell r="G36">
            <v>544015.71</v>
          </cell>
          <cell r="H36">
            <v>656310.77</v>
          </cell>
          <cell r="I36">
            <v>734518.13</v>
          </cell>
          <cell r="J36">
            <v>2307423.1800000002</v>
          </cell>
          <cell r="K36">
            <v>2445537.31</v>
          </cell>
          <cell r="L36">
            <v>2594274.16</v>
          </cell>
          <cell r="M36">
            <v>2751507.1100000003</v>
          </cell>
          <cell r="N36">
            <v>2901761.3000000003</v>
          </cell>
          <cell r="O36">
            <v>3071980.2600000002</v>
          </cell>
          <cell r="P36">
            <v>3223115.7800000003</v>
          </cell>
          <cell r="Q36">
            <v>3401176.49</v>
          </cell>
          <cell r="R36">
            <v>3578332.2100000004</v>
          </cell>
          <cell r="S36">
            <v>3749190.9300000006</v>
          </cell>
          <cell r="T36">
            <v>3914132.4800000004</v>
          </cell>
          <cell r="U36">
            <v>4086129.8200000003</v>
          </cell>
          <cell r="V36">
            <v>4272130.63</v>
          </cell>
          <cell r="W36">
            <v>4434146.24</v>
          </cell>
          <cell r="X36">
            <v>4595908.1100000003</v>
          </cell>
          <cell r="Y36">
            <v>4759855.66</v>
          </cell>
          <cell r="Z36">
            <v>4924641.4800000004</v>
          </cell>
          <cell r="AA36">
            <v>5101614.9300000006</v>
          </cell>
          <cell r="AB36">
            <v>5286218.1000000006</v>
          </cell>
          <cell r="AC36">
            <v>5480185.3400000008</v>
          </cell>
          <cell r="AD36">
            <v>5660119.9200000009</v>
          </cell>
          <cell r="AE36">
            <v>5848398.2800000012</v>
          </cell>
          <cell r="AF36">
            <v>6030515.9000000013</v>
          </cell>
          <cell r="AG36">
            <v>6216525.9400000013</v>
          </cell>
          <cell r="AH36">
            <v>6423888.5300000012</v>
          </cell>
          <cell r="AI36">
            <v>6607530.3900000015</v>
          </cell>
          <cell r="AJ36">
            <v>6762841.4000000013</v>
          </cell>
          <cell r="AK36">
            <v>6966047.1500000013</v>
          </cell>
          <cell r="AL36">
            <v>7175580.9000000013</v>
          </cell>
          <cell r="AM36">
            <v>7383981.2600000016</v>
          </cell>
          <cell r="AN36">
            <v>7595624.0500000017</v>
          </cell>
          <cell r="AO36">
            <v>7805098.3200000012</v>
          </cell>
          <cell r="AP36">
            <v>8019646.3200000012</v>
          </cell>
          <cell r="AQ36">
            <v>8227738.3200000012</v>
          </cell>
          <cell r="AR36">
            <v>8444600.8900000006</v>
          </cell>
          <cell r="AS36">
            <v>8660908.8900000006</v>
          </cell>
          <cell r="AT36">
            <v>8905095.9400000013</v>
          </cell>
          <cell r="AU36">
            <v>9123660.5700000022</v>
          </cell>
          <cell r="AV36">
            <v>9346711.2600000016</v>
          </cell>
          <cell r="AW36">
            <v>9573022.3200000022</v>
          </cell>
          <cell r="AX36">
            <v>9794145.6500000022</v>
          </cell>
          <cell r="AY36">
            <v>10034462.890000002</v>
          </cell>
          <cell r="AZ36">
            <v>10277399.650000002</v>
          </cell>
          <cell r="BA36">
            <v>10529845.690000001</v>
          </cell>
          <cell r="BB36">
            <v>10778576.130000001</v>
          </cell>
          <cell r="BC36">
            <v>11036941.840000002</v>
          </cell>
          <cell r="BD36">
            <v>11291390.570000002</v>
          </cell>
          <cell r="BE36">
            <v>11546089.950000003</v>
          </cell>
          <cell r="BF36">
            <v>11827944.320000002</v>
          </cell>
          <cell r="BG36">
            <v>12097618.390000002</v>
          </cell>
          <cell r="BH36">
            <v>12368627.800000003</v>
          </cell>
          <cell r="BI36">
            <v>12643258.680000003</v>
          </cell>
          <cell r="BJ36">
            <v>12941778.330000004</v>
          </cell>
          <cell r="BK36">
            <v>13257660.690000003</v>
          </cell>
          <cell r="BL36">
            <v>13555768.960000003</v>
          </cell>
          <cell r="BM36">
            <v>13892925.130000003</v>
          </cell>
          <cell r="BN36">
            <v>14245964.290000003</v>
          </cell>
          <cell r="BO36">
            <v>14568837.200000003</v>
          </cell>
          <cell r="BP36">
            <v>14932542.120000003</v>
          </cell>
          <cell r="BQ36">
            <v>15286879.850000003</v>
          </cell>
          <cell r="BR36">
            <v>15681649.220000003</v>
          </cell>
          <cell r="BS36">
            <v>16055735.530000003</v>
          </cell>
          <cell r="BT36">
            <v>16441228.470000003</v>
          </cell>
          <cell r="BU36">
            <v>16812022.060000002</v>
          </cell>
          <cell r="BV36">
            <v>17209572.650000002</v>
          </cell>
          <cell r="BW36">
            <v>17593661.720000003</v>
          </cell>
          <cell r="BX36">
            <v>17994688.780000001</v>
          </cell>
          <cell r="BY36">
            <v>18429202.790000003</v>
          </cell>
          <cell r="BZ36">
            <v>18832018.500000004</v>
          </cell>
          <cell r="CA36">
            <v>19251421.920000006</v>
          </cell>
          <cell r="CB36">
            <v>19678536.820000004</v>
          </cell>
          <cell r="CC36">
            <v>20078053.010000005</v>
          </cell>
          <cell r="CD36">
            <v>20561889.250000004</v>
          </cell>
          <cell r="CE36">
            <v>20960519.230000004</v>
          </cell>
          <cell r="CF36">
            <v>21351933.110000003</v>
          </cell>
          <cell r="CG36">
            <v>21783800.250000004</v>
          </cell>
          <cell r="CH36">
            <v>22190299.580000002</v>
          </cell>
          <cell r="CI36">
            <v>22585779.600000001</v>
          </cell>
          <cell r="CJ36">
            <v>22995496.240000002</v>
          </cell>
          <cell r="CK36">
            <v>23431516.07</v>
          </cell>
          <cell r="CL36">
            <v>23830133.27</v>
          </cell>
          <cell r="CM36">
            <v>24243776.890000001</v>
          </cell>
          <cell r="CN36">
            <v>24671506.93</v>
          </cell>
          <cell r="CO36">
            <v>25069831.77</v>
          </cell>
          <cell r="CP36">
            <v>25516351.68</v>
          </cell>
          <cell r="CQ36">
            <v>25843736.949999999</v>
          </cell>
          <cell r="CR36">
            <v>26243391.390000001</v>
          </cell>
          <cell r="CS36">
            <v>26675108.43</v>
          </cell>
          <cell r="CT36">
            <v>27055305.73</v>
          </cell>
          <cell r="CU36">
            <v>27442147.710000001</v>
          </cell>
          <cell r="CV36">
            <v>27844154.100000001</v>
          </cell>
          <cell r="CW36">
            <v>28265271.080000002</v>
          </cell>
          <cell r="CX36">
            <v>28687984.48</v>
          </cell>
          <cell r="CY36">
            <v>29113754.57</v>
          </cell>
          <cell r="CZ36">
            <v>29529602.16</v>
          </cell>
          <cell r="DA36">
            <v>29949375.149999999</v>
          </cell>
          <cell r="DB36">
            <v>30420118.549999997</v>
          </cell>
          <cell r="DC36">
            <v>30798251.869999997</v>
          </cell>
          <cell r="DD36">
            <v>31186477.189999998</v>
          </cell>
          <cell r="DE36">
            <v>31620625.899999999</v>
          </cell>
          <cell r="DF36">
            <v>32034888.169999998</v>
          </cell>
          <cell r="DG36">
            <v>32449090.169999998</v>
          </cell>
          <cell r="DH36">
            <v>32863422.109999999</v>
          </cell>
          <cell r="DI36">
            <v>33315333.620000001</v>
          </cell>
          <cell r="DJ36">
            <v>33750644.620000005</v>
          </cell>
          <cell r="DK36">
            <v>34193392.900000006</v>
          </cell>
          <cell r="DL36">
            <v>34611475.390000008</v>
          </cell>
          <cell r="DM36">
            <v>35086111.610000007</v>
          </cell>
          <cell r="DN36">
            <v>35542867.720000006</v>
          </cell>
          <cell r="DO36">
            <v>35935707.580000006</v>
          </cell>
          <cell r="DP36">
            <v>36352611.160000004</v>
          </cell>
          <cell r="DQ36">
            <v>36802266.910000004</v>
          </cell>
          <cell r="DR36">
            <v>37238436.790000007</v>
          </cell>
          <cell r="DS36">
            <v>37728412.970000006</v>
          </cell>
          <cell r="DT36">
            <v>38159086.440000005</v>
          </cell>
          <cell r="DU36">
            <v>38655619.060000002</v>
          </cell>
          <cell r="DV36">
            <v>39116773.100000001</v>
          </cell>
          <cell r="DW36">
            <v>39559971.210000001</v>
          </cell>
          <cell r="DX36">
            <v>40032590.770000003</v>
          </cell>
          <cell r="DY36">
            <v>40462152.280000001</v>
          </cell>
          <cell r="DZ36">
            <v>40914082.960000001</v>
          </cell>
          <cell r="EA36">
            <v>41343825.590000004</v>
          </cell>
          <cell r="EB36">
            <v>41771360.910000004</v>
          </cell>
          <cell r="EC36">
            <v>42216401.660000004</v>
          </cell>
          <cell r="ED36">
            <v>42661866.260000005</v>
          </cell>
          <cell r="EE36">
            <v>43099468.680000007</v>
          </cell>
          <cell r="EF36">
            <v>43528795.620000005</v>
          </cell>
          <cell r="EG36">
            <v>44022446.370000005</v>
          </cell>
          <cell r="EH36">
            <v>44472637.940000005</v>
          </cell>
          <cell r="EI36">
            <v>44933183.330000006</v>
          </cell>
          <cell r="EJ36">
            <v>45448820.800000004</v>
          </cell>
          <cell r="EK36">
            <v>45915496.100000001</v>
          </cell>
          <cell r="EL36">
            <v>46412465.200000003</v>
          </cell>
          <cell r="EM36">
            <v>46833666.359999999</v>
          </cell>
          <cell r="EN36">
            <v>47283201.990000002</v>
          </cell>
          <cell r="EO36">
            <v>47731038.25</v>
          </cell>
          <cell r="EP36">
            <v>48148287.630000003</v>
          </cell>
          <cell r="EQ36">
            <v>48552101.359999999</v>
          </cell>
          <cell r="ER36">
            <v>48982540.409999996</v>
          </cell>
          <cell r="ES36">
            <v>49480568.459999993</v>
          </cell>
          <cell r="ET36">
            <v>49908840.859999992</v>
          </cell>
          <cell r="EU36">
            <v>50348965.199999996</v>
          </cell>
          <cell r="EV36">
            <v>50809908.349999994</v>
          </cell>
          <cell r="EW36">
            <v>51252414.75999999</v>
          </cell>
          <cell r="EX36">
            <v>51757445.419999987</v>
          </cell>
          <cell r="EY36">
            <v>52219280.599999987</v>
          </cell>
          <cell r="EZ36">
            <v>52635476.819999985</v>
          </cell>
          <cell r="FA36">
            <v>53095637.829999983</v>
          </cell>
          <cell r="FB36">
            <v>53571411.269999981</v>
          </cell>
          <cell r="FC36">
            <v>54063456.299999982</v>
          </cell>
          <cell r="FD36">
            <v>54536523.009999983</v>
          </cell>
          <cell r="FE36">
            <v>55023409.969999984</v>
          </cell>
          <cell r="FF36">
            <v>55493781.069999985</v>
          </cell>
          <cell r="FG36">
            <v>55973797.129999988</v>
          </cell>
          <cell r="FH36">
            <v>56454033.359999985</v>
          </cell>
          <cell r="FI36">
            <v>56939108.199999988</v>
          </cell>
          <cell r="FJ36">
            <v>57434780.039999992</v>
          </cell>
          <cell r="FK36">
            <v>57885595.059999995</v>
          </cell>
          <cell r="FL36">
            <v>58413960.659999996</v>
          </cell>
          <cell r="FM36">
            <v>58882360.279999994</v>
          </cell>
          <cell r="FN36">
            <v>59356084.019999996</v>
          </cell>
          <cell r="FO36">
            <v>59858740.229999997</v>
          </cell>
          <cell r="FP36">
            <v>60345296.519999996</v>
          </cell>
          <cell r="FQ36">
            <v>60850808.519999996</v>
          </cell>
          <cell r="FR36">
            <v>61344957.519999996</v>
          </cell>
          <cell r="FS36">
            <v>61853004.209999993</v>
          </cell>
          <cell r="FT36">
            <v>62357813.75999999</v>
          </cell>
          <cell r="FU36">
            <v>62862058.829999991</v>
          </cell>
          <cell r="FV36">
            <v>63385812.319999993</v>
          </cell>
          <cell r="FW36">
            <v>63877895.699999996</v>
          </cell>
          <cell r="FX36">
            <v>64368783.559999995</v>
          </cell>
          <cell r="FY36">
            <v>64883178.279999994</v>
          </cell>
          <cell r="FZ36">
            <v>65413211.00999999</v>
          </cell>
          <cell r="GA36">
            <v>65950223.739999987</v>
          </cell>
          <cell r="GB36">
            <v>66491793.139999986</v>
          </cell>
          <cell r="GC36">
            <v>67042102.569999985</v>
          </cell>
          <cell r="GD36">
            <v>67594323.209999979</v>
          </cell>
          <cell r="GE36">
            <v>68149660.249999985</v>
          </cell>
          <cell r="GF36">
            <v>68708837.559999987</v>
          </cell>
          <cell r="GG36">
            <v>69257176.549999982</v>
          </cell>
          <cell r="GH36">
            <v>69820577.37999998</v>
          </cell>
          <cell r="GI36">
            <v>70371484.089999974</v>
          </cell>
          <cell r="GJ36">
            <v>70924818.49999997</v>
          </cell>
          <cell r="GK36">
            <v>71508560.019999966</v>
          </cell>
          <cell r="GL36">
            <v>72083159.759999961</v>
          </cell>
          <cell r="GM36">
            <v>72664140.209999964</v>
          </cell>
          <cell r="GN36">
            <v>73269168.639999971</v>
          </cell>
          <cell r="GO36">
            <v>73888773.099999964</v>
          </cell>
          <cell r="GP36">
            <v>74504483.279999971</v>
          </cell>
          <cell r="GQ36">
            <v>75166129.299999967</v>
          </cell>
          <cell r="GR36">
            <v>75791226.459999964</v>
          </cell>
          <cell r="GS36">
            <v>76409896.059999958</v>
          </cell>
          <cell r="GT36">
            <v>77023395.679999962</v>
          </cell>
          <cell r="GU36">
            <v>77406881.329999968</v>
          </cell>
          <cell r="GV36">
            <v>77786308.389999971</v>
          </cell>
          <cell r="GW36">
            <v>78186756.139999971</v>
          </cell>
          <cell r="GX36">
            <v>78585467.599999964</v>
          </cell>
          <cell r="GY36">
            <v>78995213.659999967</v>
          </cell>
          <cell r="GZ36">
            <v>79404346.49999997</v>
          </cell>
          <cell r="HA36">
            <v>79837619.379999965</v>
          </cell>
          <cell r="HB36">
            <v>80264515.019999966</v>
          </cell>
          <cell r="HC36">
            <v>80691462.85999997</v>
          </cell>
          <cell r="HD36">
            <v>81122286.799999967</v>
          </cell>
          <cell r="HE36">
            <v>81542936.489999965</v>
          </cell>
          <cell r="HF36">
            <v>81979734.489999965</v>
          </cell>
          <cell r="HG36">
            <v>82392035.129999965</v>
          </cell>
          <cell r="HH36">
            <v>82808197.61999996</v>
          </cell>
          <cell r="HI36">
            <v>83227852.209999964</v>
          </cell>
          <cell r="HJ36">
            <v>83550401.86999996</v>
          </cell>
          <cell r="HK36">
            <v>83866982.979999959</v>
          </cell>
          <cell r="HL36">
            <v>84215391.159999967</v>
          </cell>
          <cell r="HM36" t="str">
            <v/>
          </cell>
          <cell r="HN36" t="str">
            <v/>
          </cell>
          <cell r="HO36" t="str">
            <v/>
          </cell>
          <cell r="HP36" t="str">
            <v/>
          </cell>
          <cell r="HQ36" t="str">
            <v/>
          </cell>
          <cell r="HR36" t="str">
            <v/>
          </cell>
        </row>
        <row r="37">
          <cell r="A37" t="str">
            <v>Erste Plavi OMF C</v>
          </cell>
          <cell r="ET37">
            <v>0</v>
          </cell>
          <cell r="EU37">
            <v>0</v>
          </cell>
          <cell r="EV37">
            <v>0</v>
          </cell>
          <cell r="EW37">
            <v>0</v>
          </cell>
          <cell r="EX37">
            <v>0</v>
          </cell>
          <cell r="EY37">
            <v>86.43</v>
          </cell>
          <cell r="EZ37">
            <v>6339.2300000000005</v>
          </cell>
          <cell r="FA37">
            <v>13346.84</v>
          </cell>
          <cell r="FB37">
            <v>20470.419999999998</v>
          </cell>
          <cell r="FC37">
            <v>27568.1</v>
          </cell>
          <cell r="FD37">
            <v>34633.040000000001</v>
          </cell>
          <cell r="FE37">
            <v>41933.9</v>
          </cell>
          <cell r="FF37">
            <v>49450.69</v>
          </cell>
          <cell r="FG37">
            <v>56963.210000000006</v>
          </cell>
          <cell r="FH37">
            <v>64507.48000000001</v>
          </cell>
          <cell r="FI37">
            <v>72513.860000000015</v>
          </cell>
          <cell r="FJ37">
            <v>81532.630000000019</v>
          </cell>
          <cell r="FK37">
            <v>90212.370000000024</v>
          </cell>
          <cell r="FL37">
            <v>98200.640000000029</v>
          </cell>
          <cell r="FM37">
            <v>106518.60000000003</v>
          </cell>
          <cell r="FN37">
            <v>114972.78000000003</v>
          </cell>
          <cell r="FO37">
            <v>123733.43000000002</v>
          </cell>
          <cell r="FP37">
            <v>132129.12000000002</v>
          </cell>
          <cell r="FQ37">
            <v>140826.55000000002</v>
          </cell>
          <cell r="FR37">
            <v>149635.94</v>
          </cell>
          <cell r="FS37">
            <v>159157.54999999999</v>
          </cell>
          <cell r="FT37">
            <v>168277.58</v>
          </cell>
          <cell r="FU37">
            <v>177866.94999999998</v>
          </cell>
          <cell r="FV37">
            <v>188105.83</v>
          </cell>
          <cell r="FW37">
            <v>197990.69999999998</v>
          </cell>
          <cell r="FX37">
            <v>207556.56999999998</v>
          </cell>
          <cell r="FY37">
            <v>217823.55</v>
          </cell>
          <cell r="FZ37">
            <v>228287.43</v>
          </cell>
          <cell r="GA37">
            <v>239038.4</v>
          </cell>
          <cell r="GB37">
            <v>249771.85</v>
          </cell>
          <cell r="GC37">
            <v>260560.64000000001</v>
          </cell>
          <cell r="GD37">
            <v>271242.40000000002</v>
          </cell>
          <cell r="GE37">
            <v>282530.24000000005</v>
          </cell>
          <cell r="GF37">
            <v>293809.66000000003</v>
          </cell>
          <cell r="GG37">
            <v>305421.21000000002</v>
          </cell>
          <cell r="GH37">
            <v>317615.92000000004</v>
          </cell>
          <cell r="GI37">
            <v>330461.26000000007</v>
          </cell>
          <cell r="GJ37">
            <v>342076.21000000008</v>
          </cell>
          <cell r="GK37">
            <v>354355.1700000001</v>
          </cell>
          <cell r="GL37">
            <v>366490.62000000011</v>
          </cell>
          <cell r="GM37">
            <v>378739.46000000014</v>
          </cell>
          <cell r="GN37">
            <v>391765.65000000014</v>
          </cell>
          <cell r="GO37">
            <v>404999.80000000016</v>
          </cell>
          <cell r="GP37">
            <v>418339.49000000017</v>
          </cell>
          <cell r="GQ37">
            <v>431852.89000000019</v>
          </cell>
          <cell r="GR37">
            <v>446596.9600000002</v>
          </cell>
          <cell r="GS37">
            <v>460625.86000000022</v>
          </cell>
          <cell r="GT37">
            <v>474843.44000000024</v>
          </cell>
          <cell r="GU37">
            <v>484167.31000000023</v>
          </cell>
          <cell r="GV37">
            <v>493013.74000000022</v>
          </cell>
          <cell r="GW37">
            <v>501615.89000000025</v>
          </cell>
          <cell r="GX37">
            <v>511053.24000000022</v>
          </cell>
          <cell r="GY37">
            <v>520329.38000000024</v>
          </cell>
          <cell r="GZ37">
            <v>529641.85000000021</v>
          </cell>
          <cell r="HA37">
            <v>539274.70000000019</v>
          </cell>
          <cell r="HB37">
            <v>548622.77000000014</v>
          </cell>
          <cell r="HC37">
            <v>558010.07000000018</v>
          </cell>
          <cell r="HD37">
            <v>567578.89000000013</v>
          </cell>
          <cell r="HE37">
            <v>577148.77000000014</v>
          </cell>
          <cell r="HF37">
            <v>587553.84000000008</v>
          </cell>
          <cell r="HG37">
            <v>598200.13000000012</v>
          </cell>
          <cell r="HH37">
            <v>608870.72000000009</v>
          </cell>
          <cell r="HI37">
            <v>619374.29</v>
          </cell>
          <cell r="HJ37">
            <v>628595.33000000007</v>
          </cell>
          <cell r="HK37">
            <v>637714.37000000011</v>
          </cell>
          <cell r="HL37">
            <v>647629.80000000016</v>
          </cell>
          <cell r="HM37" t="str">
            <v/>
          </cell>
          <cell r="HN37" t="str">
            <v/>
          </cell>
          <cell r="HO37" t="str">
            <v/>
          </cell>
          <cell r="HP37" t="str">
            <v/>
          </cell>
          <cell r="HQ37" t="str">
            <v/>
          </cell>
          <cell r="HR37" t="str">
            <v/>
          </cell>
        </row>
        <row r="38">
          <cell r="A38" t="str">
            <v>PBZ/CO OMF A</v>
          </cell>
          <cell r="ET38">
            <v>0</v>
          </cell>
          <cell r="EU38">
            <v>0</v>
          </cell>
          <cell r="EV38">
            <v>0</v>
          </cell>
          <cell r="EW38">
            <v>0</v>
          </cell>
          <cell r="EX38">
            <v>0</v>
          </cell>
          <cell r="EY38">
            <v>30.63</v>
          </cell>
          <cell r="EZ38">
            <v>2765.09</v>
          </cell>
          <cell r="FA38">
            <v>5941</v>
          </cell>
          <cell r="FB38">
            <v>9032.65</v>
          </cell>
          <cell r="FC38">
            <v>12293.22</v>
          </cell>
          <cell r="FD38">
            <v>15814.48</v>
          </cell>
          <cell r="FE38">
            <v>19017.559999999998</v>
          </cell>
          <cell r="FF38">
            <v>22073.179999999997</v>
          </cell>
          <cell r="FG38">
            <v>25131.179999999997</v>
          </cell>
          <cell r="FH38">
            <v>28268.449999999997</v>
          </cell>
          <cell r="FI38">
            <v>31444.909999999996</v>
          </cell>
          <cell r="FJ38">
            <v>34973.909999999996</v>
          </cell>
          <cell r="FK38">
            <v>38095.549999999996</v>
          </cell>
          <cell r="FL38">
            <v>41465.929999999993</v>
          </cell>
          <cell r="FM38">
            <v>44772.579999999994</v>
          </cell>
          <cell r="FN38">
            <v>47918.599999999991</v>
          </cell>
          <cell r="FO38">
            <v>51884.159999999989</v>
          </cell>
          <cell r="FP38">
            <v>55062.579999999987</v>
          </cell>
          <cell r="FQ38">
            <v>58454.189999999988</v>
          </cell>
          <cell r="FR38">
            <v>61668.669999999991</v>
          </cell>
          <cell r="FS38">
            <v>64941.229999999989</v>
          </cell>
          <cell r="FT38">
            <v>68227.549999999988</v>
          </cell>
          <cell r="FU38">
            <v>71710.399999999994</v>
          </cell>
          <cell r="FV38">
            <v>75155.579999999987</v>
          </cell>
          <cell r="FW38">
            <v>78525.429999999993</v>
          </cell>
          <cell r="FX38">
            <v>81745.7</v>
          </cell>
          <cell r="FY38">
            <v>85448.099999999991</v>
          </cell>
          <cell r="FZ38">
            <v>89266.62999999999</v>
          </cell>
          <cell r="GA38">
            <v>93685.189999999988</v>
          </cell>
          <cell r="GB38">
            <v>97348.669999999984</v>
          </cell>
          <cell r="GC38">
            <v>100967.37999999999</v>
          </cell>
          <cell r="GD38">
            <v>104637.32999999999</v>
          </cell>
          <cell r="GE38">
            <v>108489.43</v>
          </cell>
          <cell r="GF38">
            <v>112439.95</v>
          </cell>
          <cell r="GG38">
            <v>116374.73999999999</v>
          </cell>
          <cell r="GH38">
            <v>120715.06</v>
          </cell>
          <cell r="GI38">
            <v>124738.19</v>
          </cell>
          <cell r="GJ38">
            <v>128872.47</v>
          </cell>
          <cell r="GK38">
            <v>133255.51999999999</v>
          </cell>
          <cell r="GL38">
            <v>137633.74</v>
          </cell>
          <cell r="GM38">
            <v>142325.26999999999</v>
          </cell>
          <cell r="GN38">
            <v>147159.28999999998</v>
          </cell>
          <cell r="GO38">
            <v>151763.28999999998</v>
          </cell>
          <cell r="GP38">
            <v>156274.18999999997</v>
          </cell>
          <cell r="GQ38">
            <v>160704.88999999998</v>
          </cell>
          <cell r="GR38">
            <v>165181.74</v>
          </cell>
          <cell r="GS38">
            <v>169749.71</v>
          </cell>
          <cell r="GT38">
            <v>174391.21</v>
          </cell>
          <cell r="GU38">
            <v>177514.99</v>
          </cell>
          <cell r="GV38">
            <v>180432.65</v>
          </cell>
          <cell r="GW38">
            <v>183750.69</v>
          </cell>
          <cell r="GX38">
            <v>187330.53</v>
          </cell>
          <cell r="GY38">
            <v>190603.63999999998</v>
          </cell>
          <cell r="GZ38">
            <v>194154.71999999997</v>
          </cell>
          <cell r="HA38">
            <v>197823.04999999996</v>
          </cell>
          <cell r="HB38">
            <v>201273.82999999996</v>
          </cell>
          <cell r="HC38">
            <v>205012.65999999995</v>
          </cell>
          <cell r="HD38">
            <v>210434.86999999994</v>
          </cell>
          <cell r="HE38">
            <v>217277.92999999993</v>
          </cell>
          <cell r="HF38">
            <v>226130.49999999994</v>
          </cell>
          <cell r="HG38">
            <v>235521.65999999995</v>
          </cell>
          <cell r="HH38">
            <v>246659.60999999996</v>
          </cell>
          <cell r="HI38">
            <v>260174.56999999995</v>
          </cell>
          <cell r="HJ38">
            <v>271234.99999999994</v>
          </cell>
          <cell r="HK38">
            <v>282976.12999999995</v>
          </cell>
          <cell r="HL38">
            <v>295923.55999999994</v>
          </cell>
          <cell r="HM38" t="str">
            <v/>
          </cell>
          <cell r="HN38" t="str">
            <v/>
          </cell>
          <cell r="HO38" t="str">
            <v/>
          </cell>
          <cell r="HP38" t="str">
            <v/>
          </cell>
          <cell r="HQ38" t="str">
            <v/>
          </cell>
          <cell r="HR38" t="str">
            <v/>
          </cell>
        </row>
        <row r="39">
          <cell r="A39" t="str">
            <v>PBZ/CO OMF B</v>
          </cell>
          <cell r="B39">
            <v>426296.84</v>
          </cell>
          <cell r="C39">
            <v>737912.54</v>
          </cell>
          <cell r="D39">
            <v>950893.32000000007</v>
          </cell>
          <cell r="E39">
            <v>1176091.6600000001</v>
          </cell>
          <cell r="F39">
            <v>1394874.6700000002</v>
          </cell>
          <cell r="G39">
            <v>1691786.4700000002</v>
          </cell>
          <cell r="H39">
            <v>2052914.12</v>
          </cell>
          <cell r="I39">
            <v>2304778.5</v>
          </cell>
          <cell r="J39">
            <v>4944368.66</v>
          </cell>
          <cell r="K39">
            <v>5174440.8</v>
          </cell>
          <cell r="L39">
            <v>5454600.1299999999</v>
          </cell>
          <cell r="M39">
            <v>5729968.1099999994</v>
          </cell>
          <cell r="N39">
            <v>5995469.7899999991</v>
          </cell>
          <cell r="O39">
            <v>6283649.8699999992</v>
          </cell>
          <cell r="P39">
            <v>6534630.0399999991</v>
          </cell>
          <cell r="Q39">
            <v>6843211.5799999991</v>
          </cell>
          <cell r="R39">
            <v>7165659.1999999993</v>
          </cell>
          <cell r="S39">
            <v>7463716.0799999991</v>
          </cell>
          <cell r="T39">
            <v>7751362.3899999987</v>
          </cell>
          <cell r="U39">
            <v>8050045.0499999989</v>
          </cell>
          <cell r="V39">
            <v>8368258.3199999984</v>
          </cell>
          <cell r="W39">
            <v>8657712.5799999982</v>
          </cell>
          <cell r="X39">
            <v>8946886.1199999973</v>
          </cell>
          <cell r="Y39">
            <v>9237214.3199999966</v>
          </cell>
          <cell r="Z39">
            <v>9530606.6399999969</v>
          </cell>
          <cell r="AA39">
            <v>9845280.7199999969</v>
          </cell>
          <cell r="AB39">
            <v>10167607.919999996</v>
          </cell>
          <cell r="AC39">
            <v>10508815.099999996</v>
          </cell>
          <cell r="AD39">
            <v>10823976.519999996</v>
          </cell>
          <cell r="AE39">
            <v>11156332.809999995</v>
          </cell>
          <cell r="AF39">
            <v>11478487.559999995</v>
          </cell>
          <cell r="AG39">
            <v>11805216.839999994</v>
          </cell>
          <cell r="AH39">
            <v>12163724.349999994</v>
          </cell>
          <cell r="AI39">
            <v>12485623.439999994</v>
          </cell>
          <cell r="AJ39">
            <v>12745152.849999994</v>
          </cell>
          <cell r="AK39">
            <v>13109267.779999994</v>
          </cell>
          <cell r="AL39">
            <v>13484212.299999993</v>
          </cell>
          <cell r="AM39">
            <v>13837186.389999993</v>
          </cell>
          <cell r="AN39">
            <v>14203055.499999993</v>
          </cell>
          <cell r="AO39">
            <v>14547817.629999993</v>
          </cell>
          <cell r="AP39">
            <v>14931795.629999993</v>
          </cell>
          <cell r="AQ39">
            <v>15293722.629999993</v>
          </cell>
          <cell r="AR39">
            <v>15665105.419999992</v>
          </cell>
          <cell r="AS39">
            <v>16042116.419999992</v>
          </cell>
          <cell r="AT39">
            <v>16452175.539999992</v>
          </cell>
          <cell r="AU39">
            <v>16820406.50999999</v>
          </cell>
          <cell r="AV39">
            <v>17205954.699999992</v>
          </cell>
          <cell r="AW39">
            <v>17589437.229999993</v>
          </cell>
          <cell r="AX39">
            <v>17963767.419999994</v>
          </cell>
          <cell r="AY39">
            <v>18364167.079999994</v>
          </cell>
          <cell r="AZ39">
            <v>18765993.449999996</v>
          </cell>
          <cell r="BA39">
            <v>19180842.179999996</v>
          </cell>
          <cell r="BB39">
            <v>19587129.779999997</v>
          </cell>
          <cell r="BC39">
            <v>20006840.569999997</v>
          </cell>
          <cell r="BD39">
            <v>20415910.569999997</v>
          </cell>
          <cell r="BE39">
            <v>20820432.309999995</v>
          </cell>
          <cell r="BF39">
            <v>21262075.179999996</v>
          </cell>
          <cell r="BG39">
            <v>21685166.199999996</v>
          </cell>
          <cell r="BH39">
            <v>22108632.149999995</v>
          </cell>
          <cell r="BI39">
            <v>22526428.599999994</v>
          </cell>
          <cell r="BJ39">
            <v>22968703.669999994</v>
          </cell>
          <cell r="BK39">
            <v>23437086.179999996</v>
          </cell>
          <cell r="BL39">
            <v>23870207.569999997</v>
          </cell>
          <cell r="BM39">
            <v>24350930.629999995</v>
          </cell>
          <cell r="BN39">
            <v>24826066.099999994</v>
          </cell>
          <cell r="BO39">
            <v>25268613.199999996</v>
          </cell>
          <cell r="BP39">
            <v>25738811.149999995</v>
          </cell>
          <cell r="BQ39">
            <v>26193878.159999996</v>
          </cell>
          <cell r="BR39">
            <v>26695763.339999996</v>
          </cell>
          <cell r="BS39">
            <v>27170070.259999998</v>
          </cell>
          <cell r="BT39">
            <v>27651796.02</v>
          </cell>
          <cell r="BU39">
            <v>28129537.640000001</v>
          </cell>
          <cell r="BV39">
            <v>28641254.510000002</v>
          </cell>
          <cell r="BW39">
            <v>29149754.510000002</v>
          </cell>
          <cell r="BX39">
            <v>29679657.370000001</v>
          </cell>
          <cell r="BY39">
            <v>30247867.170000002</v>
          </cell>
          <cell r="BZ39">
            <v>30775258.890000001</v>
          </cell>
          <cell r="CA39">
            <v>31326127.010000002</v>
          </cell>
          <cell r="CB39">
            <v>31884316.520000003</v>
          </cell>
          <cell r="CC39">
            <v>32412461.310000002</v>
          </cell>
          <cell r="CD39">
            <v>33040457.780000001</v>
          </cell>
          <cell r="CE39">
            <v>33570346.210000001</v>
          </cell>
          <cell r="CF39">
            <v>34087851.130000003</v>
          </cell>
          <cell r="CG39">
            <v>34637929.650000006</v>
          </cell>
          <cell r="CH39">
            <v>35176298.800000004</v>
          </cell>
          <cell r="CI39">
            <v>35694641.400000006</v>
          </cell>
          <cell r="CJ39">
            <v>36231498.170000009</v>
          </cell>
          <cell r="CK39">
            <v>36800581.840000011</v>
          </cell>
          <cell r="CL39">
            <v>37325852.430000015</v>
          </cell>
          <cell r="CM39">
            <v>37868333.280000016</v>
          </cell>
          <cell r="CN39">
            <v>38431754.700000018</v>
          </cell>
          <cell r="CO39">
            <v>38955526.420000017</v>
          </cell>
          <cell r="CP39">
            <v>39541975.140000015</v>
          </cell>
          <cell r="CQ39">
            <v>39993574.570000015</v>
          </cell>
          <cell r="CR39">
            <v>40519130.810000017</v>
          </cell>
          <cell r="CS39">
            <v>41078349.37000002</v>
          </cell>
          <cell r="CT39">
            <v>41580699.330000021</v>
          </cell>
          <cell r="CU39">
            <v>42096999.050000019</v>
          </cell>
          <cell r="CV39">
            <v>42625480.230000019</v>
          </cell>
          <cell r="CW39">
            <v>43178418.950000018</v>
          </cell>
          <cell r="CX39">
            <v>43735410.290000021</v>
          </cell>
          <cell r="CY39">
            <v>44291497.570000023</v>
          </cell>
          <cell r="CZ39">
            <v>44839085.570000023</v>
          </cell>
          <cell r="DA39">
            <v>45387988.360000022</v>
          </cell>
          <cell r="DB39">
            <v>46008452.670000024</v>
          </cell>
          <cell r="DC39">
            <v>46514837.460000023</v>
          </cell>
          <cell r="DD39">
            <v>47030997.160000026</v>
          </cell>
          <cell r="DE39">
            <v>47584670.730000027</v>
          </cell>
          <cell r="DF39">
            <v>48130103.240000024</v>
          </cell>
          <cell r="DG39">
            <v>48677234.090000026</v>
          </cell>
          <cell r="DH39">
            <v>49222192.720000029</v>
          </cell>
          <cell r="DI39">
            <v>49814670.340000026</v>
          </cell>
          <cell r="DJ39">
            <v>50384123.400000028</v>
          </cell>
          <cell r="DK39">
            <v>50967061.330000028</v>
          </cell>
          <cell r="DL39">
            <v>51518068.170000032</v>
          </cell>
          <cell r="DM39">
            <v>52132166.400000028</v>
          </cell>
          <cell r="DN39">
            <v>52733152.060000025</v>
          </cell>
          <cell r="DO39">
            <v>53244326.070000023</v>
          </cell>
          <cell r="DP39">
            <v>53808296.94000002</v>
          </cell>
          <cell r="DQ39">
            <v>54378406.160000019</v>
          </cell>
          <cell r="DR39">
            <v>54960245.280000016</v>
          </cell>
          <cell r="DS39">
            <v>55589200.130000018</v>
          </cell>
          <cell r="DT39">
            <v>56158859.780000016</v>
          </cell>
          <cell r="DU39">
            <v>56805633.790000014</v>
          </cell>
          <cell r="DV39">
            <v>57402353.040000014</v>
          </cell>
          <cell r="DW39">
            <v>57982253.900000013</v>
          </cell>
          <cell r="DX39">
            <v>58592535.190000013</v>
          </cell>
          <cell r="DY39">
            <v>59151535.250000015</v>
          </cell>
          <cell r="DZ39">
            <v>59746861.830000013</v>
          </cell>
          <cell r="EA39">
            <v>60305985.13000001</v>
          </cell>
          <cell r="EB39">
            <v>60875672.480000012</v>
          </cell>
          <cell r="EC39">
            <v>61440848.330000013</v>
          </cell>
          <cell r="ED39">
            <v>62016984.88000001</v>
          </cell>
          <cell r="EE39">
            <v>62589425.440000013</v>
          </cell>
          <cell r="EF39">
            <v>63145447.370000012</v>
          </cell>
          <cell r="EG39">
            <v>63792146.080000013</v>
          </cell>
          <cell r="EH39">
            <v>64378084.730000012</v>
          </cell>
          <cell r="EI39">
            <v>64987097.210000008</v>
          </cell>
          <cell r="EJ39">
            <v>65640198.900000006</v>
          </cell>
          <cell r="EK39">
            <v>66244546.150000006</v>
          </cell>
          <cell r="EL39">
            <v>66890020.540000007</v>
          </cell>
          <cell r="EM39">
            <v>67428722.090000004</v>
          </cell>
          <cell r="EN39">
            <v>68027670.859999999</v>
          </cell>
          <cell r="EO39">
            <v>68596501.409999996</v>
          </cell>
          <cell r="EP39">
            <v>69129646.670000002</v>
          </cell>
          <cell r="EQ39">
            <v>69645473.689999998</v>
          </cell>
          <cell r="ER39">
            <v>70198451.239999995</v>
          </cell>
          <cell r="ES39">
            <v>70836336.129999995</v>
          </cell>
          <cell r="ET39">
            <v>71385693.479999989</v>
          </cell>
          <cell r="EU39">
            <v>71945595.379999995</v>
          </cell>
          <cell r="EV39">
            <v>72531655.599999994</v>
          </cell>
          <cell r="EW39">
            <v>73100470.969999999</v>
          </cell>
          <cell r="EX39">
            <v>73733894.530000001</v>
          </cell>
          <cell r="EY39">
            <v>74321772.180000007</v>
          </cell>
          <cell r="EZ39">
            <v>74848902.810000002</v>
          </cell>
          <cell r="FA39">
            <v>75430305.5</v>
          </cell>
          <cell r="FB39">
            <v>76019586.989999995</v>
          </cell>
          <cell r="FC39">
            <v>76634841.969999999</v>
          </cell>
          <cell r="FD39">
            <v>77229533.069999993</v>
          </cell>
          <cell r="FE39">
            <v>77839466.929999992</v>
          </cell>
          <cell r="FF39">
            <v>78428999.929999992</v>
          </cell>
          <cell r="FG39">
            <v>79025246.079999998</v>
          </cell>
          <cell r="FH39">
            <v>79625127.390000001</v>
          </cell>
          <cell r="FI39">
            <v>80226164.260000005</v>
          </cell>
          <cell r="FJ39">
            <v>80849748.660000011</v>
          </cell>
          <cell r="FK39">
            <v>81415643.050000012</v>
          </cell>
          <cell r="FL39">
            <v>82068706.570000008</v>
          </cell>
          <cell r="FM39">
            <v>82648220.38000001</v>
          </cell>
          <cell r="FN39">
            <v>83239403.420000017</v>
          </cell>
          <cell r="FO39">
            <v>83863055.680000022</v>
          </cell>
          <cell r="FP39">
            <v>84467508.140000015</v>
          </cell>
          <cell r="FQ39">
            <v>85094953.820000023</v>
          </cell>
          <cell r="FR39">
            <v>85704617.450000018</v>
          </cell>
          <cell r="FS39">
            <v>86327408.170000017</v>
          </cell>
          <cell r="FT39">
            <v>86953154.200000018</v>
          </cell>
          <cell r="FU39">
            <v>87572726.350000024</v>
          </cell>
          <cell r="FV39">
            <v>88216048.240000024</v>
          </cell>
          <cell r="FW39">
            <v>88831572.87000002</v>
          </cell>
          <cell r="FX39">
            <v>89438018.060000017</v>
          </cell>
          <cell r="FY39">
            <v>90068269.890000015</v>
          </cell>
          <cell r="FZ39">
            <v>90707844.470000014</v>
          </cell>
          <cell r="GA39">
            <v>91371003.080000013</v>
          </cell>
          <cell r="GB39">
            <v>92038772.810000017</v>
          </cell>
          <cell r="GC39">
            <v>92710771.740000024</v>
          </cell>
          <cell r="GD39">
            <v>93382125.950000018</v>
          </cell>
          <cell r="GE39">
            <v>94063349.230000019</v>
          </cell>
          <cell r="GF39">
            <v>94742650.460000023</v>
          </cell>
          <cell r="GG39">
            <v>95412870.430000022</v>
          </cell>
          <cell r="GH39">
            <v>96105894.160000026</v>
          </cell>
          <cell r="GI39">
            <v>96775363.37000002</v>
          </cell>
          <cell r="GJ39">
            <v>97451476.020000026</v>
          </cell>
          <cell r="GK39">
            <v>98156801.960000023</v>
          </cell>
          <cell r="GL39">
            <v>98850204.050000027</v>
          </cell>
          <cell r="GM39">
            <v>99556406.290000021</v>
          </cell>
          <cell r="GN39">
            <v>100301475.88000003</v>
          </cell>
          <cell r="GO39">
            <v>101047766.65000002</v>
          </cell>
          <cell r="GP39">
            <v>101787407.95000002</v>
          </cell>
          <cell r="GQ39">
            <v>102574672.30000001</v>
          </cell>
          <cell r="GR39">
            <v>103324840.75000001</v>
          </cell>
          <cell r="GS39">
            <v>104070858.10000001</v>
          </cell>
          <cell r="GT39">
            <v>104813452.51000001</v>
          </cell>
          <cell r="GU39">
            <v>105277351.82000001</v>
          </cell>
          <cell r="GV39">
            <v>105735802.36000001</v>
          </cell>
          <cell r="GW39">
            <v>106218540.21000001</v>
          </cell>
          <cell r="GX39">
            <v>106693900.24000001</v>
          </cell>
          <cell r="GY39">
            <v>107186911.16000001</v>
          </cell>
          <cell r="GZ39">
            <v>107687452.48</v>
          </cell>
          <cell r="HA39">
            <v>108202826.23</v>
          </cell>
          <cell r="HB39">
            <v>108708963.26000001</v>
          </cell>
          <cell r="HC39">
            <v>109215220.19000001</v>
          </cell>
          <cell r="HD39">
            <v>109729311.97000001</v>
          </cell>
          <cell r="HE39">
            <v>110232170.90000002</v>
          </cell>
          <cell r="HF39">
            <v>110752958.36000001</v>
          </cell>
          <cell r="HG39">
            <v>111248450.87000002</v>
          </cell>
          <cell r="HH39">
            <v>111747042.17000002</v>
          </cell>
          <cell r="HI39">
            <v>112246875.47000001</v>
          </cell>
          <cell r="HJ39">
            <v>112634709.52000001</v>
          </cell>
          <cell r="HK39">
            <v>113019208.12</v>
          </cell>
          <cell r="HL39">
            <v>113445013.88000001</v>
          </cell>
          <cell r="HM39" t="str">
            <v/>
          </cell>
          <cell r="HN39" t="str">
            <v/>
          </cell>
          <cell r="HO39" t="str">
            <v/>
          </cell>
          <cell r="HP39" t="str">
            <v/>
          </cell>
          <cell r="HQ39" t="str">
            <v/>
          </cell>
          <cell r="HR39" t="str">
            <v/>
          </cell>
        </row>
        <row r="40">
          <cell r="A40" t="str">
            <v>PBZ/CO OMF C</v>
          </cell>
          <cell r="ET40">
            <v>0</v>
          </cell>
          <cell r="EU40">
            <v>0</v>
          </cell>
          <cell r="EV40">
            <v>0</v>
          </cell>
          <cell r="EW40">
            <v>0</v>
          </cell>
          <cell r="EX40">
            <v>0</v>
          </cell>
          <cell r="EY40">
            <v>216.41</v>
          </cell>
          <cell r="EZ40">
            <v>9671.02</v>
          </cell>
          <cell r="FA40">
            <v>20612.43</v>
          </cell>
          <cell r="FB40">
            <v>31302.1</v>
          </cell>
          <cell r="FC40">
            <v>41856.229999999996</v>
          </cell>
          <cell r="FD40">
            <v>52514.659999999996</v>
          </cell>
          <cell r="FE40">
            <v>63644.069999999992</v>
          </cell>
          <cell r="FF40">
            <v>74684.109999999986</v>
          </cell>
          <cell r="FG40">
            <v>86245.76999999999</v>
          </cell>
          <cell r="FH40">
            <v>98521.739999999991</v>
          </cell>
          <cell r="FI40">
            <v>110166.12999999999</v>
          </cell>
          <cell r="FJ40">
            <v>123998.81</v>
          </cell>
          <cell r="FK40">
            <v>137335.18</v>
          </cell>
          <cell r="FL40">
            <v>149696.46</v>
          </cell>
          <cell r="FM40">
            <v>162076.57999999999</v>
          </cell>
          <cell r="FN40">
            <v>175104.94999999998</v>
          </cell>
          <cell r="FO40">
            <v>188659.77999999997</v>
          </cell>
          <cell r="FP40">
            <v>201476.06999999998</v>
          </cell>
          <cell r="FQ40">
            <v>214681.31999999998</v>
          </cell>
          <cell r="FR40">
            <v>227738.13999999998</v>
          </cell>
          <cell r="FS40">
            <v>241942.05</v>
          </cell>
          <cell r="FT40">
            <v>256141.49</v>
          </cell>
          <cell r="FU40">
            <v>270475.15999999997</v>
          </cell>
          <cell r="FV40">
            <v>285794.84999999998</v>
          </cell>
          <cell r="FW40">
            <v>301178.95999999996</v>
          </cell>
          <cell r="FX40">
            <v>315711.87999999995</v>
          </cell>
          <cell r="FY40">
            <v>331276.69999999995</v>
          </cell>
          <cell r="FZ40">
            <v>347075.92999999993</v>
          </cell>
          <cell r="GA40">
            <v>363337.97999999992</v>
          </cell>
          <cell r="GB40">
            <v>379940.55999999994</v>
          </cell>
          <cell r="GC40">
            <v>396202.90999999992</v>
          </cell>
          <cell r="GD40">
            <v>412811.97999999992</v>
          </cell>
          <cell r="GE40">
            <v>430421.04999999993</v>
          </cell>
          <cell r="GF40">
            <v>447738.50999999995</v>
          </cell>
          <cell r="GG40">
            <v>465220.44999999995</v>
          </cell>
          <cell r="GH40">
            <v>484569.47</v>
          </cell>
          <cell r="GI40">
            <v>504636.04</v>
          </cell>
          <cell r="GJ40">
            <v>524094.08999999997</v>
          </cell>
          <cell r="GK40">
            <v>542507.53999999992</v>
          </cell>
          <cell r="GL40">
            <v>561667.06999999995</v>
          </cell>
          <cell r="GM40">
            <v>581187.3899999999</v>
          </cell>
          <cell r="GN40">
            <v>603234.59999999986</v>
          </cell>
          <cell r="GO40">
            <v>623190.45999999985</v>
          </cell>
          <cell r="GP40">
            <v>643122.5399999998</v>
          </cell>
          <cell r="GQ40">
            <v>663965.9099999998</v>
          </cell>
          <cell r="GR40">
            <v>684450.16999999981</v>
          </cell>
          <cell r="GS40">
            <v>705993.08999999985</v>
          </cell>
          <cell r="GT40">
            <v>728748.0199999999</v>
          </cell>
          <cell r="GU40">
            <v>743264.37999999989</v>
          </cell>
          <cell r="GV40">
            <v>757850.2699999999</v>
          </cell>
          <cell r="GW40">
            <v>771655.77999999991</v>
          </cell>
          <cell r="GX40">
            <v>785336.84</v>
          </cell>
          <cell r="GY40">
            <v>799978.90999999992</v>
          </cell>
          <cell r="GZ40">
            <v>815890.64999999991</v>
          </cell>
          <cell r="HA40">
            <v>830374.83999999985</v>
          </cell>
          <cell r="HB40">
            <v>844545.47999999986</v>
          </cell>
          <cell r="HC40">
            <v>859094.98999999987</v>
          </cell>
          <cell r="HD40">
            <v>877362.21999999986</v>
          </cell>
          <cell r="HE40">
            <v>892332.33999999985</v>
          </cell>
          <cell r="HF40">
            <v>907958.9099999998</v>
          </cell>
          <cell r="HG40">
            <v>924170.17999999982</v>
          </cell>
          <cell r="HH40">
            <v>940649.68999999983</v>
          </cell>
          <cell r="HI40">
            <v>956942.25999999978</v>
          </cell>
          <cell r="HJ40">
            <v>971324.7799999998</v>
          </cell>
          <cell r="HK40">
            <v>986211.44999999984</v>
          </cell>
          <cell r="HL40">
            <v>1002607.0299999998</v>
          </cell>
          <cell r="HM40" t="str">
            <v/>
          </cell>
          <cell r="HN40" t="str">
            <v/>
          </cell>
          <cell r="HO40" t="str">
            <v/>
          </cell>
          <cell r="HP40" t="str">
            <v/>
          </cell>
          <cell r="HQ40" t="str">
            <v/>
          </cell>
          <cell r="HR40" t="str">
            <v/>
          </cell>
        </row>
        <row r="41">
          <cell r="A41" t="str">
            <v>Raiffeisen OMF A</v>
          </cell>
          <cell r="ET41">
            <v>0</v>
          </cell>
          <cell r="EU41">
            <v>0</v>
          </cell>
          <cell r="EV41">
            <v>0</v>
          </cell>
          <cell r="EW41">
            <v>0</v>
          </cell>
          <cell r="EX41">
            <v>0</v>
          </cell>
          <cell r="EY41">
            <v>76.349999999999994</v>
          </cell>
          <cell r="EZ41">
            <v>5162.9400000000005</v>
          </cell>
          <cell r="FA41">
            <v>11059.3</v>
          </cell>
          <cell r="FB41">
            <v>16519.27</v>
          </cell>
          <cell r="FC41">
            <v>22110.66</v>
          </cell>
          <cell r="FD41">
            <v>27502.87</v>
          </cell>
          <cell r="FE41">
            <v>33114.6</v>
          </cell>
          <cell r="FF41">
            <v>38549.64</v>
          </cell>
          <cell r="FG41">
            <v>44076.83</v>
          </cell>
          <cell r="FH41">
            <v>49567.75</v>
          </cell>
          <cell r="FI41">
            <v>54949.89</v>
          </cell>
          <cell r="FJ41">
            <v>60656.04</v>
          </cell>
          <cell r="FK41">
            <v>65966.259999999995</v>
          </cell>
          <cell r="FL41">
            <v>71957.459999999992</v>
          </cell>
          <cell r="FM41">
            <v>77736.259999999995</v>
          </cell>
          <cell r="FN41">
            <v>83591.17</v>
          </cell>
          <cell r="FO41">
            <v>89755.33</v>
          </cell>
          <cell r="FP41">
            <v>95287.77</v>
          </cell>
          <cell r="FQ41">
            <v>100948.3</v>
          </cell>
          <cell r="FR41">
            <v>106554.85</v>
          </cell>
          <cell r="FS41">
            <v>112387.49</v>
          </cell>
          <cell r="FT41">
            <v>118090.18000000001</v>
          </cell>
          <cell r="FU41">
            <v>123785.35</v>
          </cell>
          <cell r="FV41">
            <v>129758.93000000001</v>
          </cell>
          <cell r="FW41">
            <v>135450.44</v>
          </cell>
          <cell r="FX41">
            <v>141134.21</v>
          </cell>
          <cell r="FY41">
            <v>147306.84</v>
          </cell>
          <cell r="FZ41">
            <v>153688.57</v>
          </cell>
          <cell r="GA41">
            <v>160223.07</v>
          </cell>
          <cell r="GB41">
            <v>166626.84</v>
          </cell>
          <cell r="GC41">
            <v>173009.63</v>
          </cell>
          <cell r="GD41">
            <v>179245.56</v>
          </cell>
          <cell r="GE41">
            <v>185441.01</v>
          </cell>
          <cell r="GF41">
            <v>191826.87</v>
          </cell>
          <cell r="GG41">
            <v>198521.01</v>
          </cell>
          <cell r="GH41">
            <v>205387.01</v>
          </cell>
          <cell r="GI41">
            <v>212671.78</v>
          </cell>
          <cell r="GJ41">
            <v>219688.29</v>
          </cell>
          <cell r="GK41">
            <v>226959.81</v>
          </cell>
          <cell r="GL41">
            <v>234679.49</v>
          </cell>
          <cell r="GM41">
            <v>241939.16999999998</v>
          </cell>
          <cell r="GN41">
            <v>249705.61</v>
          </cell>
          <cell r="GO41">
            <v>257640.55</v>
          </cell>
          <cell r="GP41">
            <v>265634.86</v>
          </cell>
          <cell r="GQ41">
            <v>273348.07</v>
          </cell>
          <cell r="GR41">
            <v>280915.81</v>
          </cell>
          <cell r="GS41">
            <v>288725.44</v>
          </cell>
          <cell r="GT41">
            <v>296702.65999999997</v>
          </cell>
          <cell r="GU41">
            <v>301915</v>
          </cell>
          <cell r="GV41">
            <v>307013.12</v>
          </cell>
          <cell r="GW41">
            <v>312990.76</v>
          </cell>
          <cell r="GX41">
            <v>318466.06</v>
          </cell>
          <cell r="GY41">
            <v>323911.48</v>
          </cell>
          <cell r="GZ41">
            <v>329975.51999999996</v>
          </cell>
          <cell r="HA41">
            <v>335750.86999999994</v>
          </cell>
          <cell r="HB41">
            <v>341222.08999999991</v>
          </cell>
          <cell r="HC41">
            <v>346878.50999999989</v>
          </cell>
          <cell r="HD41">
            <v>354099.74999999988</v>
          </cell>
          <cell r="HE41">
            <v>362808.5199999999</v>
          </cell>
          <cell r="HF41">
            <v>373481.11999999988</v>
          </cell>
          <cell r="HG41">
            <v>384239.92999999988</v>
          </cell>
          <cell r="HH41">
            <v>395653.97999999986</v>
          </cell>
          <cell r="HI41">
            <v>408155.68999999989</v>
          </cell>
          <cell r="HJ41">
            <v>418389.7099999999</v>
          </cell>
          <cell r="HK41">
            <v>428786.29999999993</v>
          </cell>
          <cell r="HL41">
            <v>439874.41999999993</v>
          </cell>
          <cell r="HM41" t="str">
            <v/>
          </cell>
          <cell r="HN41" t="str">
            <v/>
          </cell>
          <cell r="HO41" t="str">
            <v/>
          </cell>
          <cell r="HP41" t="str">
            <v/>
          </cell>
          <cell r="HQ41" t="str">
            <v/>
          </cell>
          <cell r="HR41" t="str">
            <v/>
          </cell>
        </row>
        <row r="42">
          <cell r="A42" t="str">
            <v>Raiffeisen OMF B</v>
          </cell>
          <cell r="B42">
            <v>716995.8</v>
          </cell>
          <cell r="C42">
            <v>1210362.71</v>
          </cell>
          <cell r="D42">
            <v>1556084.23</v>
          </cell>
          <cell r="E42">
            <v>1923490.99</v>
          </cell>
          <cell r="F42">
            <v>2287644.96</v>
          </cell>
          <cell r="G42">
            <v>2816072.64</v>
          </cell>
          <cell r="H42">
            <v>3400776.64</v>
          </cell>
          <cell r="I42">
            <v>3822708.47</v>
          </cell>
          <cell r="J42">
            <v>8196433.4199999999</v>
          </cell>
          <cell r="K42">
            <v>8601655.8499999996</v>
          </cell>
          <cell r="L42">
            <v>9027753.4499999993</v>
          </cell>
          <cell r="M42">
            <v>9482980.6999999993</v>
          </cell>
          <cell r="N42">
            <v>9920370.5699999984</v>
          </cell>
          <cell r="O42">
            <v>10402460.009999998</v>
          </cell>
          <cell r="P42">
            <v>10844168.849999998</v>
          </cell>
          <cell r="Q42">
            <v>11362386.949999997</v>
          </cell>
          <cell r="R42">
            <v>11874163.479999997</v>
          </cell>
          <cell r="S42">
            <v>12370287.329999996</v>
          </cell>
          <cell r="T42">
            <v>12854362.789999997</v>
          </cell>
          <cell r="U42">
            <v>13356958.329999996</v>
          </cell>
          <cell r="V42">
            <v>13894371.579999996</v>
          </cell>
          <cell r="W42">
            <v>14350528.199999996</v>
          </cell>
          <cell r="X42">
            <v>14808309.139999995</v>
          </cell>
          <cell r="Y42">
            <v>15266859.739999995</v>
          </cell>
          <cell r="Z42">
            <v>15722988.349999994</v>
          </cell>
          <cell r="AA42">
            <v>16213776.389999993</v>
          </cell>
          <cell r="AB42">
            <v>16721986.139999993</v>
          </cell>
          <cell r="AC42">
            <v>17260227.069999993</v>
          </cell>
          <cell r="AD42">
            <v>17757155.239999995</v>
          </cell>
          <cell r="AE42">
            <v>18281617.119999994</v>
          </cell>
          <cell r="AF42">
            <v>18789898.219999995</v>
          </cell>
          <cell r="AG42">
            <v>19309097.589999996</v>
          </cell>
          <cell r="AH42">
            <v>19871314.189999998</v>
          </cell>
          <cell r="AI42">
            <v>20348849.579999998</v>
          </cell>
          <cell r="AJ42">
            <v>20759337.259999998</v>
          </cell>
          <cell r="AK42">
            <v>21280850.339999996</v>
          </cell>
          <cell r="AL42">
            <v>21818696.939999998</v>
          </cell>
          <cell r="AM42">
            <v>22334797.219999999</v>
          </cell>
          <cell r="AN42">
            <v>22875318.73</v>
          </cell>
          <cell r="AO42">
            <v>23399335.699999999</v>
          </cell>
          <cell r="AP42">
            <v>23942257.699999999</v>
          </cell>
          <cell r="AQ42">
            <v>24472532.699999999</v>
          </cell>
          <cell r="AR42">
            <v>25018929.289999999</v>
          </cell>
          <cell r="AS42">
            <v>25571406.289999999</v>
          </cell>
          <cell r="AT42">
            <v>26182869.710000001</v>
          </cell>
          <cell r="AU42">
            <v>26682349.490000002</v>
          </cell>
          <cell r="AV42">
            <v>27192108.140000001</v>
          </cell>
          <cell r="AW42">
            <v>27716506.560000002</v>
          </cell>
          <cell r="AX42">
            <v>28225713.700000003</v>
          </cell>
          <cell r="AY42">
            <v>28761688.000000004</v>
          </cell>
          <cell r="AZ42">
            <v>29310032.830000002</v>
          </cell>
          <cell r="BA42">
            <v>29873785.66</v>
          </cell>
          <cell r="BB42">
            <v>30432439.580000002</v>
          </cell>
          <cell r="BC42">
            <v>31011274.440000001</v>
          </cell>
          <cell r="BD42">
            <v>31572972.420000002</v>
          </cell>
          <cell r="BE42">
            <v>32136524.030000001</v>
          </cell>
          <cell r="BF42">
            <v>32756554.400000002</v>
          </cell>
          <cell r="BG42">
            <v>33343636.770000003</v>
          </cell>
          <cell r="BH42">
            <v>33931946.200000003</v>
          </cell>
          <cell r="BI42">
            <v>34524324.32</v>
          </cell>
          <cell r="BJ42">
            <v>35150701.859999999</v>
          </cell>
          <cell r="BK42">
            <v>35796597.549999997</v>
          </cell>
          <cell r="BL42">
            <v>36397719.559999995</v>
          </cell>
          <cell r="BM42">
            <v>37063248.799999997</v>
          </cell>
          <cell r="BN42">
            <v>37714291.229999997</v>
          </cell>
          <cell r="BO42">
            <v>38324330.389999993</v>
          </cell>
          <cell r="BP42">
            <v>38983906.329999991</v>
          </cell>
          <cell r="BQ42">
            <v>39616518.54999999</v>
          </cell>
          <cell r="BR42">
            <v>40305079.829999991</v>
          </cell>
          <cell r="BS42">
            <v>40959412.529999994</v>
          </cell>
          <cell r="BT42">
            <v>41613215.829999991</v>
          </cell>
          <cell r="BU42">
            <v>42260470.519999988</v>
          </cell>
          <cell r="BV42">
            <v>42946881.319999985</v>
          </cell>
          <cell r="BW42">
            <v>43610598.829999983</v>
          </cell>
          <cell r="BX42">
            <v>44296014.389999986</v>
          </cell>
          <cell r="BY42">
            <v>45033315.539999984</v>
          </cell>
          <cell r="BZ42">
            <v>45708027.049999982</v>
          </cell>
          <cell r="CA42">
            <v>46418298.549999982</v>
          </cell>
          <cell r="CB42">
            <v>47181267.12999998</v>
          </cell>
          <cell r="CC42">
            <v>48090328.679999977</v>
          </cell>
          <cell r="CD42">
            <v>49166024.759999976</v>
          </cell>
          <cell r="CE42">
            <v>50071572.409999974</v>
          </cell>
          <cell r="CF42">
            <v>50962281.029999971</v>
          </cell>
          <cell r="CG42">
            <v>51920796.269999973</v>
          </cell>
          <cell r="CH42">
            <v>52846641.739999972</v>
          </cell>
          <cell r="CI42">
            <v>53748002.049999975</v>
          </cell>
          <cell r="CJ42">
            <v>54675643.169999972</v>
          </cell>
          <cell r="CK42">
            <v>55650167.119999975</v>
          </cell>
          <cell r="CL42">
            <v>56546999.149999976</v>
          </cell>
          <cell r="CM42">
            <v>57483819.569999978</v>
          </cell>
          <cell r="CN42">
            <v>58444418.48999998</v>
          </cell>
          <cell r="CO42">
            <v>59347096.209999979</v>
          </cell>
          <cell r="CP42">
            <v>60352480.229999982</v>
          </cell>
          <cell r="CQ42">
            <v>61112600.899999984</v>
          </cell>
          <cell r="CR42">
            <v>62007691.62999998</v>
          </cell>
          <cell r="CS42">
            <v>62991790.719999984</v>
          </cell>
          <cell r="CT42">
            <v>63871021.199999981</v>
          </cell>
          <cell r="CU42">
            <v>64758051.389999978</v>
          </cell>
          <cell r="CV42">
            <v>65662195.439999975</v>
          </cell>
          <cell r="CW42">
            <v>66604355.479999974</v>
          </cell>
          <cell r="CX42">
            <v>67549217.49999997</v>
          </cell>
          <cell r="CY42">
            <v>68514150.919999972</v>
          </cell>
          <cell r="CZ42">
            <v>69450681.769999966</v>
          </cell>
          <cell r="DA42">
            <v>70394113.349999964</v>
          </cell>
          <cell r="DB42">
            <v>71461534.099999964</v>
          </cell>
          <cell r="DC42">
            <v>72324177.35999997</v>
          </cell>
          <cell r="DD42">
            <v>73205612.019999966</v>
          </cell>
          <cell r="DE42">
            <v>74172548.909999967</v>
          </cell>
          <cell r="DF42">
            <v>75113242.319999963</v>
          </cell>
          <cell r="DG42">
            <v>76057363.649999961</v>
          </cell>
          <cell r="DH42">
            <v>76988991.379999965</v>
          </cell>
          <cell r="DI42">
            <v>78006178.629999965</v>
          </cell>
          <cell r="DJ42">
            <v>78984247.35999997</v>
          </cell>
          <cell r="DK42">
            <v>79975919.139999971</v>
          </cell>
          <cell r="DL42">
            <v>80913289.189999968</v>
          </cell>
          <cell r="DM42">
            <v>81967984.24999997</v>
          </cell>
          <cell r="DN42">
            <v>82990139.889999971</v>
          </cell>
          <cell r="DO42">
            <v>83884484.519999966</v>
          </cell>
          <cell r="DP42">
            <v>84821866.659999967</v>
          </cell>
          <cell r="DQ42">
            <v>85812913.589999974</v>
          </cell>
          <cell r="DR42">
            <v>86802581.069999978</v>
          </cell>
          <cell r="DS42">
            <v>87886320.979999974</v>
          </cell>
          <cell r="DT42">
            <v>88854112.399999976</v>
          </cell>
          <cell r="DU42">
            <v>89967698.839999974</v>
          </cell>
          <cell r="DV42">
            <v>90982639.779999971</v>
          </cell>
          <cell r="DW42">
            <v>91966733.939999968</v>
          </cell>
          <cell r="DX42">
            <v>93019697.309999973</v>
          </cell>
          <cell r="DY42">
            <v>93978051.269999966</v>
          </cell>
          <cell r="DZ42">
            <v>94987633.319999963</v>
          </cell>
          <cell r="EA42">
            <v>95955615.969999969</v>
          </cell>
          <cell r="EB42">
            <v>96920589.24999997</v>
          </cell>
          <cell r="EC42">
            <v>97903992.899999976</v>
          </cell>
          <cell r="ED42">
            <v>98902707.319999978</v>
          </cell>
          <cell r="EE42">
            <v>99890234.889999971</v>
          </cell>
          <cell r="EF42">
            <v>100854275.07999997</v>
          </cell>
          <cell r="EG42">
            <v>101944503.07999997</v>
          </cell>
          <cell r="EH42">
            <v>102941266.98999996</v>
          </cell>
          <cell r="EI42">
            <v>103960675.67999996</v>
          </cell>
          <cell r="EJ42">
            <v>105089939.26999997</v>
          </cell>
          <cell r="EK42">
            <v>106123083.48999996</v>
          </cell>
          <cell r="EL42">
            <v>107238144.22999996</v>
          </cell>
          <cell r="EM42">
            <v>108184232.54999995</v>
          </cell>
          <cell r="EN42">
            <v>109184235.00999995</v>
          </cell>
          <cell r="EO42">
            <v>110170638.36999995</v>
          </cell>
          <cell r="EP42">
            <v>111114654.24999994</v>
          </cell>
          <cell r="EQ42">
            <v>112026847.82999994</v>
          </cell>
          <cell r="ER42">
            <v>112987881.28999993</v>
          </cell>
          <cell r="ES42">
            <v>114106682.59999993</v>
          </cell>
          <cell r="ET42">
            <v>115062934.74999994</v>
          </cell>
          <cell r="EU42">
            <v>116043068.92999995</v>
          </cell>
          <cell r="EV42">
            <v>117060872.21999995</v>
          </cell>
          <cell r="EW42">
            <v>118045429.33999996</v>
          </cell>
          <cell r="EX42">
            <v>119152177.72999996</v>
          </cell>
          <cell r="EY42">
            <v>120174951.35999995</v>
          </cell>
          <cell r="EZ42">
            <v>121082448.42999995</v>
          </cell>
          <cell r="FA42">
            <v>122100780.25999995</v>
          </cell>
          <cell r="FB42">
            <v>123137098.08999994</v>
          </cell>
          <cell r="FC42">
            <v>124193043.40999994</v>
          </cell>
          <cell r="FD42">
            <v>125211352.40999994</v>
          </cell>
          <cell r="FE42">
            <v>126262682.15999994</v>
          </cell>
          <cell r="FF42">
            <v>127273695.47999993</v>
          </cell>
          <cell r="FG42">
            <v>128298027.86999993</v>
          </cell>
          <cell r="FH42">
            <v>129327947.11999993</v>
          </cell>
          <cell r="FI42">
            <v>130360485.54999994</v>
          </cell>
          <cell r="FJ42">
            <v>131421048.74999994</v>
          </cell>
          <cell r="FK42">
            <v>132388791.47999994</v>
          </cell>
          <cell r="FL42">
            <v>133515964.59999995</v>
          </cell>
          <cell r="FM42">
            <v>134526669.80999994</v>
          </cell>
          <cell r="FN42">
            <v>135558523.51999995</v>
          </cell>
          <cell r="FO42">
            <v>136606500.37999997</v>
          </cell>
          <cell r="FP42">
            <v>137634524.11999997</v>
          </cell>
          <cell r="FQ42">
            <v>138701880.30999997</v>
          </cell>
          <cell r="FR42">
            <v>139738666.60999998</v>
          </cell>
          <cell r="FS42">
            <v>140799582.58999997</v>
          </cell>
          <cell r="FT42">
            <v>141856349.53999996</v>
          </cell>
          <cell r="FU42">
            <v>142911464.66999996</v>
          </cell>
          <cell r="FV42">
            <v>144009713.58999994</v>
          </cell>
          <cell r="FW42">
            <v>145038022.33999994</v>
          </cell>
          <cell r="FX42">
            <v>146062852.43999994</v>
          </cell>
          <cell r="FY42">
            <v>147146604.35999992</v>
          </cell>
          <cell r="FZ42">
            <v>148237552.59999993</v>
          </cell>
          <cell r="GA42">
            <v>149344655.20999995</v>
          </cell>
          <cell r="GB42">
            <v>150462214.05999994</v>
          </cell>
          <cell r="GC42">
            <v>151587216.29999995</v>
          </cell>
          <cell r="GD42">
            <v>152710492.98999995</v>
          </cell>
          <cell r="GE42">
            <v>153836465.39999995</v>
          </cell>
          <cell r="GF42">
            <v>154969211.74999994</v>
          </cell>
          <cell r="GG42">
            <v>156085526.51999995</v>
          </cell>
          <cell r="GH42">
            <v>157235195.68999994</v>
          </cell>
          <cell r="GI42">
            <v>158346184.53999993</v>
          </cell>
          <cell r="GJ42">
            <v>159471746.09999993</v>
          </cell>
          <cell r="GK42">
            <v>160652114.23999992</v>
          </cell>
          <cell r="GL42">
            <v>161810039.53999993</v>
          </cell>
          <cell r="GM42">
            <v>162972873.63999993</v>
          </cell>
          <cell r="GN42">
            <v>164180408.50999993</v>
          </cell>
          <cell r="GO42">
            <v>165410472.13999993</v>
          </cell>
          <cell r="GP42">
            <v>166622895.16999993</v>
          </cell>
          <cell r="GQ42">
            <v>167887751.18999994</v>
          </cell>
          <cell r="GR42">
            <v>169115086.52999994</v>
          </cell>
          <cell r="GS42">
            <v>170334492.50999993</v>
          </cell>
          <cell r="GT42">
            <v>171546601.00999993</v>
          </cell>
          <cell r="GU42">
            <v>172301784.23999992</v>
          </cell>
          <cell r="GV42">
            <v>173050313.92999992</v>
          </cell>
          <cell r="GW42">
            <v>173842623.43999991</v>
          </cell>
          <cell r="GX42">
            <v>174622149.57999989</v>
          </cell>
          <cell r="GY42">
            <v>175417122.95999989</v>
          </cell>
          <cell r="GZ42">
            <v>176215123.1099999</v>
          </cell>
          <cell r="HA42">
            <v>177045317.26999989</v>
          </cell>
          <cell r="HB42">
            <v>177856813.0099999</v>
          </cell>
          <cell r="HC42">
            <v>178666414.2299999</v>
          </cell>
          <cell r="HD42">
            <v>179491151.4199999</v>
          </cell>
          <cell r="HE42">
            <v>180301469.65999991</v>
          </cell>
          <cell r="HF42">
            <v>181145707.7599999</v>
          </cell>
          <cell r="HG42">
            <v>181943530.6999999</v>
          </cell>
          <cell r="HH42">
            <v>182745395.30999991</v>
          </cell>
          <cell r="HI42">
            <v>183554665.16999993</v>
          </cell>
          <cell r="HJ42">
            <v>184177388.46999994</v>
          </cell>
          <cell r="HK42">
            <v>184790124.88999993</v>
          </cell>
          <cell r="HL42">
            <v>185464649.22999993</v>
          </cell>
          <cell r="HM42" t="str">
            <v/>
          </cell>
          <cell r="HN42" t="str">
            <v/>
          </cell>
          <cell r="HO42" t="str">
            <v/>
          </cell>
          <cell r="HP42" t="str">
            <v/>
          </cell>
          <cell r="HQ42" t="str">
            <v/>
          </cell>
          <cell r="HR42" t="str">
            <v/>
          </cell>
        </row>
        <row r="43">
          <cell r="A43" t="str">
            <v>Raiffeisen OMF C</v>
          </cell>
          <cell r="ET43">
            <v>0</v>
          </cell>
          <cell r="EU43">
            <v>0</v>
          </cell>
          <cell r="EV43">
            <v>0</v>
          </cell>
          <cell r="EW43">
            <v>0</v>
          </cell>
          <cell r="EX43">
            <v>0</v>
          </cell>
          <cell r="EY43">
            <v>328.37</v>
          </cell>
          <cell r="EZ43">
            <v>21483.119999999999</v>
          </cell>
          <cell r="FA43">
            <v>44003.25</v>
          </cell>
          <cell r="FB43">
            <v>66957.95</v>
          </cell>
          <cell r="FC43">
            <v>89986.59</v>
          </cell>
          <cell r="FD43">
            <v>113075.73999999999</v>
          </cell>
          <cell r="FE43">
            <v>137824.40999999997</v>
          </cell>
          <cell r="FF43">
            <v>161786.86999999997</v>
          </cell>
          <cell r="FG43">
            <v>186721.02999999997</v>
          </cell>
          <cell r="FH43">
            <v>213555.87999999998</v>
          </cell>
          <cell r="FI43">
            <v>239966.86999999997</v>
          </cell>
          <cell r="FJ43">
            <v>268928.19999999995</v>
          </cell>
          <cell r="FK43">
            <v>298650.60999999993</v>
          </cell>
          <cell r="FL43">
            <v>326529.9599999999</v>
          </cell>
          <cell r="FM43">
            <v>353587.16999999993</v>
          </cell>
          <cell r="FN43">
            <v>381824.89999999991</v>
          </cell>
          <cell r="FO43">
            <v>409781.90999999992</v>
          </cell>
          <cell r="FP43">
            <v>438257.1999999999</v>
          </cell>
          <cell r="FQ43">
            <v>467541.59999999992</v>
          </cell>
          <cell r="FR43">
            <v>496864.60999999993</v>
          </cell>
          <cell r="FS43">
            <v>526538.61999999988</v>
          </cell>
          <cell r="FT43">
            <v>557372.3899999999</v>
          </cell>
          <cell r="FU43">
            <v>588292.05999999994</v>
          </cell>
          <cell r="FV43">
            <v>622701.84</v>
          </cell>
          <cell r="FW43">
            <v>656491</v>
          </cell>
          <cell r="FX43">
            <v>688006.62</v>
          </cell>
          <cell r="FY43">
            <v>721476.72</v>
          </cell>
          <cell r="FZ43">
            <v>755492.27</v>
          </cell>
          <cell r="GA43">
            <v>789941.38</v>
          </cell>
          <cell r="GB43">
            <v>824890.59</v>
          </cell>
          <cell r="GC43">
            <v>860442.52</v>
          </cell>
          <cell r="GD43">
            <v>895524.04</v>
          </cell>
          <cell r="GE43">
            <v>932715.87</v>
          </cell>
          <cell r="GF43">
            <v>969558.35</v>
          </cell>
          <cell r="GG43">
            <v>1007102.9299999999</v>
          </cell>
          <cell r="GH43">
            <v>1048463.21</v>
          </cell>
          <cell r="GI43">
            <v>1090634.8399999999</v>
          </cell>
          <cell r="GJ43">
            <v>1128447.6499999999</v>
          </cell>
          <cell r="GK43">
            <v>1167600.8999999999</v>
          </cell>
          <cell r="GL43">
            <v>1207937.5</v>
          </cell>
          <cell r="GM43">
            <v>1247944.54</v>
          </cell>
          <cell r="GN43">
            <v>1290257.4000000001</v>
          </cell>
          <cell r="GO43">
            <v>1332795.78</v>
          </cell>
          <cell r="GP43">
            <v>1374916.05</v>
          </cell>
          <cell r="GQ43">
            <v>1419346.35</v>
          </cell>
          <cell r="GR43">
            <v>1463240.62</v>
          </cell>
          <cell r="GS43">
            <v>1507745.6700000002</v>
          </cell>
          <cell r="GT43">
            <v>1553350.6300000001</v>
          </cell>
          <cell r="GU43">
            <v>1583114.4900000002</v>
          </cell>
          <cell r="GV43">
            <v>1611132.0100000002</v>
          </cell>
          <cell r="GW43">
            <v>1639666.0000000002</v>
          </cell>
          <cell r="GX43">
            <v>1668325.2800000003</v>
          </cell>
          <cell r="GY43">
            <v>1697341.3300000003</v>
          </cell>
          <cell r="GZ43">
            <v>1727108.6000000003</v>
          </cell>
          <cell r="HA43">
            <v>1757048.6000000003</v>
          </cell>
          <cell r="HB43">
            <v>1786457.4200000004</v>
          </cell>
          <cell r="HC43">
            <v>1817229.2500000005</v>
          </cell>
          <cell r="HD43">
            <v>1846859.4300000004</v>
          </cell>
          <cell r="HE43">
            <v>1876988.7200000004</v>
          </cell>
          <cell r="HF43">
            <v>1910011.2400000005</v>
          </cell>
          <cell r="HG43">
            <v>1943339.2600000005</v>
          </cell>
          <cell r="HH43">
            <v>1978154.0000000005</v>
          </cell>
          <cell r="HI43">
            <v>2012553.9000000004</v>
          </cell>
          <cell r="HJ43">
            <v>2042554.0900000003</v>
          </cell>
          <cell r="HK43">
            <v>2072024.2100000004</v>
          </cell>
          <cell r="HL43">
            <v>2103301.4100000006</v>
          </cell>
          <cell r="HM43" t="str">
            <v/>
          </cell>
          <cell r="HN43" t="str">
            <v/>
          </cell>
          <cell r="HO43" t="str">
            <v/>
          </cell>
          <cell r="HP43" t="str">
            <v/>
          </cell>
          <cell r="HQ43" t="str">
            <v/>
          </cell>
          <cell r="HR43" t="str">
            <v/>
          </cell>
        </row>
        <row r="44">
          <cell r="A44" t="str">
            <v>UKUPNO</v>
          </cell>
          <cell r="B44">
            <v>2212935.66</v>
          </cell>
          <cell r="C44">
            <v>3793889.5599999996</v>
          </cell>
          <cell r="D44">
            <v>4875490.59</v>
          </cell>
          <cell r="E44">
            <v>6011895.3100000005</v>
          </cell>
          <cell r="F44">
            <v>7133343.7700000005</v>
          </cell>
          <cell r="G44">
            <v>8735367.6500000004</v>
          </cell>
          <cell r="H44">
            <v>10537513.23</v>
          </cell>
          <cell r="I44">
            <v>11828367.07</v>
          </cell>
          <cell r="J44">
            <v>26147826.609999999</v>
          </cell>
          <cell r="K44">
            <v>27455364.210000001</v>
          </cell>
          <cell r="L44">
            <v>28856290.060000002</v>
          </cell>
          <cell r="M44">
            <v>30333550.990000002</v>
          </cell>
          <cell r="N44">
            <v>31759584.140000001</v>
          </cell>
          <cell r="O44">
            <v>33328037.75</v>
          </cell>
          <cell r="P44">
            <v>34743048.07</v>
          </cell>
          <cell r="Q44">
            <v>36406999.199999996</v>
          </cell>
          <cell r="R44">
            <v>38064157.009999998</v>
          </cell>
          <cell r="S44">
            <v>39653168.509999998</v>
          </cell>
          <cell r="T44">
            <v>41206684.240000002</v>
          </cell>
          <cell r="U44">
            <v>42824797.149999999</v>
          </cell>
          <cell r="V44">
            <v>44553595.969999999</v>
          </cell>
          <cell r="W44">
            <v>46037284.019999996</v>
          </cell>
          <cell r="X44">
            <v>47529861.309999995</v>
          </cell>
          <cell r="Y44">
            <v>49038047.859999992</v>
          </cell>
          <cell r="Z44">
            <v>50552492.029999994</v>
          </cell>
          <cell r="AA44">
            <v>52179117.04999999</v>
          </cell>
          <cell r="AB44">
            <v>53846168.449999996</v>
          </cell>
          <cell r="AC44">
            <v>55602919.529999994</v>
          </cell>
          <cell r="AD44">
            <v>57232582.429999992</v>
          </cell>
          <cell r="AE44">
            <v>58945178.839999989</v>
          </cell>
          <cell r="AF44">
            <v>60603174.590000004</v>
          </cell>
          <cell r="AG44">
            <v>62292525.429999992</v>
          </cell>
          <cell r="AH44">
            <v>64137256.819999993</v>
          </cell>
          <cell r="AI44">
            <v>65732973.399999991</v>
          </cell>
          <cell r="AJ44">
            <v>67082698.319999993</v>
          </cell>
          <cell r="AK44">
            <v>68858114.50999999</v>
          </cell>
          <cell r="AL44">
            <v>70677780.739999995</v>
          </cell>
          <cell r="AM44">
            <v>72414083.780000001</v>
          </cell>
          <cell r="AN44">
            <v>74228970.25999999</v>
          </cell>
          <cell r="AO44">
            <v>75976257.609999999</v>
          </cell>
          <cell r="AP44">
            <v>77797298.609999999</v>
          </cell>
          <cell r="AQ44">
            <v>79565990.609999999</v>
          </cell>
          <cell r="AR44">
            <v>81390915.560000002</v>
          </cell>
          <cell r="AS44">
            <v>83228994.560000002</v>
          </cell>
          <cell r="AT44">
            <v>85269892.370000005</v>
          </cell>
          <cell r="AU44">
            <v>86996054.409999996</v>
          </cell>
          <cell r="AV44">
            <v>88766540.809999987</v>
          </cell>
          <cell r="AW44">
            <v>90570252.219999984</v>
          </cell>
          <cell r="AX44">
            <v>92332673.319999993</v>
          </cell>
          <cell r="AY44">
            <v>94186457.599999979</v>
          </cell>
          <cell r="AZ44">
            <v>96064087.279999986</v>
          </cell>
          <cell r="BA44">
            <v>97997914.98999998</v>
          </cell>
          <cell r="BB44">
            <v>99896114.689999983</v>
          </cell>
          <cell r="BC44">
            <v>101864976.50999999</v>
          </cell>
          <cell r="BD44">
            <v>103779930.26999998</v>
          </cell>
          <cell r="BE44">
            <v>105693083.09999999</v>
          </cell>
          <cell r="BF44">
            <v>107792153.63999999</v>
          </cell>
          <cell r="BG44">
            <v>109736611.25</v>
          </cell>
          <cell r="BH44">
            <v>111682397.69999999</v>
          </cell>
          <cell r="BI44">
            <v>113636646.97999999</v>
          </cell>
          <cell r="BJ44">
            <v>115724200.11999999</v>
          </cell>
          <cell r="BK44">
            <v>117871878.21999998</v>
          </cell>
          <cell r="BL44">
            <v>119879425.99999997</v>
          </cell>
          <cell r="BM44">
            <v>122100645.59999998</v>
          </cell>
          <cell r="BN44">
            <v>124296745.00999999</v>
          </cell>
          <cell r="BO44">
            <v>126344364.78999996</v>
          </cell>
          <cell r="BP44">
            <v>128563054.53999996</v>
          </cell>
          <cell r="BQ44">
            <v>130703193.61999997</v>
          </cell>
          <cell r="BR44">
            <v>133049643.98999995</v>
          </cell>
          <cell r="BS44">
            <v>135272576.63999999</v>
          </cell>
          <cell r="BT44">
            <v>137513188.85999995</v>
          </cell>
          <cell r="BU44">
            <v>139727274.59999996</v>
          </cell>
          <cell r="BV44">
            <v>142088862.44999999</v>
          </cell>
          <cell r="BW44">
            <v>144382639.45999998</v>
          </cell>
          <cell r="BX44">
            <v>146760515.10999998</v>
          </cell>
          <cell r="BY44">
            <v>149312277.73999998</v>
          </cell>
          <cell r="BZ44">
            <v>151660248.76999998</v>
          </cell>
          <cell r="CA44">
            <v>154119481.17999998</v>
          </cell>
          <cell r="CB44">
            <v>156659997.50999999</v>
          </cell>
          <cell r="CC44">
            <v>159249220.27999997</v>
          </cell>
          <cell r="CD44">
            <v>162328306.36999997</v>
          </cell>
          <cell r="CE44">
            <v>164923589.06999996</v>
          </cell>
          <cell r="CF44">
            <v>167471988.53999996</v>
          </cell>
          <cell r="CG44">
            <v>170216307.32999998</v>
          </cell>
          <cell r="CH44">
            <v>172857076.49999997</v>
          </cell>
          <cell r="CI44">
            <v>175440121.52999997</v>
          </cell>
          <cell r="CJ44">
            <v>178092569.21999997</v>
          </cell>
          <cell r="CK44">
            <v>180886291.54999998</v>
          </cell>
          <cell r="CL44">
            <v>183449139.52999997</v>
          </cell>
          <cell r="CM44">
            <v>186117475.50999999</v>
          </cell>
          <cell r="CN44">
            <v>188865266.91</v>
          </cell>
          <cell r="CO44">
            <v>191436096.06</v>
          </cell>
          <cell r="CP44">
            <v>194308858.93000001</v>
          </cell>
          <cell r="CQ44">
            <v>196485802.16</v>
          </cell>
          <cell r="CR44">
            <v>199048227.83999997</v>
          </cell>
          <cell r="CS44">
            <v>201836438.27999997</v>
          </cell>
          <cell r="CT44">
            <v>204336426.47999999</v>
          </cell>
          <cell r="CU44">
            <v>206864704.73999998</v>
          </cell>
          <cell r="CV44">
            <v>209453368.30999997</v>
          </cell>
          <cell r="CW44">
            <v>212146294.57999998</v>
          </cell>
          <cell r="CX44">
            <v>214845894.52000001</v>
          </cell>
          <cell r="CY44">
            <v>217578295.81</v>
          </cell>
          <cell r="CZ44">
            <v>220245899.81</v>
          </cell>
          <cell r="DA44">
            <v>222932278.46999997</v>
          </cell>
          <cell r="DB44">
            <v>225963925.91999999</v>
          </cell>
          <cell r="DC44">
            <v>228421940.23999995</v>
          </cell>
          <cell r="DD44">
            <v>230932279.06999999</v>
          </cell>
          <cell r="DE44">
            <v>233678402.26999998</v>
          </cell>
          <cell r="DF44">
            <v>236350578.00999999</v>
          </cell>
          <cell r="DG44">
            <v>239029778.94999999</v>
          </cell>
          <cell r="DH44">
            <v>241692174.26000002</v>
          </cell>
          <cell r="DI44">
            <v>244578176.34</v>
          </cell>
          <cell r="DJ44">
            <v>247357207.46000004</v>
          </cell>
          <cell r="DK44">
            <v>250176609.58000004</v>
          </cell>
          <cell r="DL44">
            <v>252848983.32000002</v>
          </cell>
          <cell r="DM44">
            <v>255845697.58000001</v>
          </cell>
          <cell r="DN44">
            <v>258758327.29000002</v>
          </cell>
          <cell r="DO44">
            <v>261286966.07999998</v>
          </cell>
          <cell r="DP44">
            <v>263970342.31</v>
          </cell>
          <cell r="DQ44">
            <v>266791150.61000001</v>
          </cell>
          <cell r="DR44">
            <v>269607469.92000002</v>
          </cell>
          <cell r="DS44">
            <v>272696600.08000004</v>
          </cell>
          <cell r="DT44">
            <v>275459346.24000001</v>
          </cell>
          <cell r="DU44">
            <v>278612783.88</v>
          </cell>
          <cell r="DV44">
            <v>281504504.31999999</v>
          </cell>
          <cell r="DW44">
            <v>284313734.53999996</v>
          </cell>
          <cell r="DX44">
            <v>287296614.77999997</v>
          </cell>
          <cell r="DY44">
            <v>290015509.90999997</v>
          </cell>
          <cell r="DZ44">
            <v>292887272.93999994</v>
          </cell>
          <cell r="EA44">
            <v>295636654.66999996</v>
          </cell>
          <cell r="EB44">
            <v>298372197.94999999</v>
          </cell>
          <cell r="EC44">
            <v>301169583.00999999</v>
          </cell>
          <cell r="ED44">
            <v>304012341.32999998</v>
          </cell>
          <cell r="EE44">
            <v>306806033.06999999</v>
          </cell>
          <cell r="EF44">
            <v>309547802.67000002</v>
          </cell>
          <cell r="EG44">
            <v>312655622.81999999</v>
          </cell>
          <cell r="EH44">
            <v>315489495.08999997</v>
          </cell>
          <cell r="EI44">
            <v>318394262.58999997</v>
          </cell>
          <cell r="EJ44">
            <v>321599915.65999997</v>
          </cell>
          <cell r="EK44">
            <v>324531215.38</v>
          </cell>
          <cell r="EL44">
            <v>327683481.25999999</v>
          </cell>
          <cell r="EM44">
            <v>330349446.47999996</v>
          </cell>
          <cell r="EN44">
            <v>333210352.13999993</v>
          </cell>
          <cell r="EO44">
            <v>336029303.33999991</v>
          </cell>
          <cell r="EP44">
            <v>338689445.03999996</v>
          </cell>
          <cell r="EQ44">
            <v>341262109.83999991</v>
          </cell>
          <cell r="ER44">
            <v>343988036.52999997</v>
          </cell>
          <cell r="ES44">
            <v>347134459.93999994</v>
          </cell>
          <cell r="ET44">
            <v>349841649.99999988</v>
          </cell>
          <cell r="EU44">
            <v>352609909.6099999</v>
          </cell>
          <cell r="EV44">
            <v>355494039.23999995</v>
          </cell>
          <cell r="EW44">
            <v>358281230.17999995</v>
          </cell>
          <cell r="EX44">
            <v>361416006.53999996</v>
          </cell>
          <cell r="EY44">
            <v>364310377.58999991</v>
          </cell>
          <cell r="EZ44">
            <v>366969983.18999994</v>
          </cell>
          <cell r="FA44">
            <v>369930148.57999992</v>
          </cell>
          <cell r="FB44">
            <v>372945243.22999996</v>
          </cell>
          <cell r="FC44">
            <v>376043137.33999985</v>
          </cell>
          <cell r="FD44">
            <v>379022516.25999987</v>
          </cell>
          <cell r="FE44">
            <v>382091326.88999993</v>
          </cell>
          <cell r="FF44">
            <v>385052827.77999985</v>
          </cell>
          <cell r="FG44">
            <v>388053056.03999996</v>
          </cell>
          <cell r="FH44">
            <v>391070988.57999992</v>
          </cell>
          <cell r="FI44">
            <v>394097034.24999994</v>
          </cell>
          <cell r="FJ44">
            <v>397223912.80999988</v>
          </cell>
          <cell r="FK44">
            <v>400079144.08999997</v>
          </cell>
          <cell r="FL44">
            <v>403370726.18999988</v>
          </cell>
          <cell r="FM44">
            <v>406332016.93999994</v>
          </cell>
          <cell r="FN44">
            <v>409345108.3599999</v>
          </cell>
          <cell r="FO44">
            <v>412461780.09999996</v>
          </cell>
          <cell r="FP44">
            <v>415492870.98999995</v>
          </cell>
          <cell r="FQ44">
            <v>418636274.50999999</v>
          </cell>
          <cell r="FR44">
            <v>421692756.97000003</v>
          </cell>
          <cell r="FS44">
            <v>424824169.35000002</v>
          </cell>
          <cell r="FT44">
            <v>427950064.09999996</v>
          </cell>
          <cell r="FU44">
            <v>431063626.95999998</v>
          </cell>
          <cell r="FV44">
            <v>434310105.40999991</v>
          </cell>
          <cell r="FW44">
            <v>437373166.48999989</v>
          </cell>
          <cell r="FX44">
            <v>440407911.64999992</v>
          </cell>
          <cell r="FY44">
            <v>443612635.52999997</v>
          </cell>
          <cell r="FZ44">
            <v>446852941.41999984</v>
          </cell>
          <cell r="GA44">
            <v>450158872.98000002</v>
          </cell>
          <cell r="GB44">
            <v>453486321.99999988</v>
          </cell>
          <cell r="GC44">
            <v>456837889.51999992</v>
          </cell>
          <cell r="GD44">
            <v>460180556.16000003</v>
          </cell>
          <cell r="GE44">
            <v>463548642.77999997</v>
          </cell>
          <cell r="GF44">
            <v>466930316.87999994</v>
          </cell>
          <cell r="GG44">
            <v>470265041.97999996</v>
          </cell>
          <cell r="GH44">
            <v>473711178.68000001</v>
          </cell>
          <cell r="GI44">
            <v>477054798.74999982</v>
          </cell>
          <cell r="GJ44">
            <v>480417723.80999994</v>
          </cell>
          <cell r="GK44">
            <v>483943651.53999996</v>
          </cell>
          <cell r="GL44">
            <v>487420100.15999997</v>
          </cell>
          <cell r="GM44">
            <v>490922734.67999995</v>
          </cell>
          <cell r="GN44">
            <v>494567054.50999993</v>
          </cell>
          <cell r="GO44">
            <v>498269656.33999991</v>
          </cell>
          <cell r="GP44">
            <v>501918275.28000003</v>
          </cell>
          <cell r="GQ44">
            <v>505763999.43000001</v>
          </cell>
          <cell r="GR44">
            <v>509461692.20000005</v>
          </cell>
          <cell r="GS44">
            <v>513137906.97999996</v>
          </cell>
          <cell r="GT44">
            <v>516808064.66999996</v>
          </cell>
          <cell r="GU44">
            <v>519435548.48999989</v>
          </cell>
          <cell r="GV44">
            <v>522048266.08999991</v>
          </cell>
          <cell r="GW44">
            <v>524812153.8499999</v>
          </cell>
          <cell r="GX44">
            <v>527538938.14999986</v>
          </cell>
          <cell r="GY44">
            <v>530336842.25999993</v>
          </cell>
          <cell r="GZ44">
            <v>533139778.33999979</v>
          </cell>
          <cell r="HA44">
            <v>536047081.28999984</v>
          </cell>
          <cell r="HB44">
            <v>538893019.33999979</v>
          </cell>
          <cell r="HC44">
            <v>541738586.61999989</v>
          </cell>
          <cell r="HD44">
            <v>544641618.58999979</v>
          </cell>
          <cell r="HE44">
            <v>547495438.4599998</v>
          </cell>
          <cell r="HF44">
            <v>550473328.4799999</v>
          </cell>
          <cell r="HG44">
            <v>553310346.76999986</v>
          </cell>
          <cell r="HH44">
            <v>556171311.67999995</v>
          </cell>
          <cell r="HI44">
            <v>559058917.44999981</v>
          </cell>
          <cell r="HJ44">
            <v>561307614.40999985</v>
          </cell>
          <cell r="HK44">
            <v>563526486.75</v>
          </cell>
          <cell r="HL44">
            <v>565954876.53999984</v>
          </cell>
          <cell r="HM44">
            <v>0</v>
          </cell>
          <cell r="HN44">
            <v>0</v>
          </cell>
          <cell r="HO44">
            <v>0</v>
          </cell>
          <cell r="HP44">
            <v>0</v>
          </cell>
          <cell r="HQ44">
            <v>0</v>
          </cell>
          <cell r="HR44">
            <v>0</v>
          </cell>
        </row>
        <row r="46">
          <cell r="A46" t="str">
            <v>prirast kumulativa</v>
          </cell>
        </row>
        <row r="47">
          <cell r="A47" t="str">
            <v>AZ OMF A</v>
          </cell>
          <cell r="ET47" t="e">
            <v>#DIV/0!</v>
          </cell>
          <cell r="EU47" t="e">
            <v>#DIV/0!</v>
          </cell>
          <cell r="EV47" t="e">
            <v>#DIV/0!</v>
          </cell>
          <cell r="EW47" t="e">
            <v>#DIV/0!</v>
          </cell>
          <cell r="EX47" t="e">
            <v>#DIV/0!</v>
          </cell>
          <cell r="EY47" t="e">
            <v>#DIV/0!</v>
          </cell>
          <cell r="EZ47">
            <v>61.737826940969704</v>
          </cell>
          <cell r="FA47">
            <v>1.0995447077841294</v>
          </cell>
          <cell r="FB47">
            <v>0.5064200367935604</v>
          </cell>
          <cell r="FC47">
            <v>0.38262327913538946</v>
          </cell>
          <cell r="FD47">
            <v>0.242414136789529</v>
          </cell>
          <cell r="FE47">
            <v>0.1912708137454126</v>
          </cell>
          <cell r="FF47">
            <v>0.15708019295579459</v>
          </cell>
          <cell r="FG47">
            <v>0.13668135847641741</v>
          </cell>
          <cell r="FH47">
            <v>0.12257103621721419</v>
          </cell>
          <cell r="FI47">
            <v>0.10784359709843332</v>
          </cell>
          <cell r="FJ47">
            <v>0.10427977916300292</v>
          </cell>
          <cell r="FK47">
            <v>8.7124804899181951E-2</v>
          </cell>
          <cell r="FL47">
            <v>9.0485481506145549E-2</v>
          </cell>
          <cell r="FM47">
            <v>8.3308146197471622E-2</v>
          </cell>
          <cell r="FN47">
            <v>7.4209713478090578E-2</v>
          </cell>
          <cell r="FO47">
            <v>7.7202799832188251E-2</v>
          </cell>
          <cell r="FP47">
            <v>6.2753811764933554E-2</v>
          </cell>
          <cell r="FQ47">
            <v>5.9735002970274342E-2</v>
          </cell>
          <cell r="FR47">
            <v>5.5118630809547486E-2</v>
          </cell>
          <cell r="FS47">
            <v>5.1912488267377599E-2</v>
          </cell>
          <cell r="FT47">
            <v>5.0439095045038629E-2</v>
          </cell>
          <cell r="FU47">
            <v>4.6909387425344118E-2</v>
          </cell>
          <cell r="FV47">
            <v>4.7552698272002258E-2</v>
          </cell>
          <cell r="FW47">
            <v>4.6576232866475609E-2</v>
          </cell>
          <cell r="FX47">
            <v>4.2556841854838767E-2</v>
          </cell>
          <cell r="FY47">
            <v>4.6166501197283605E-2</v>
          </cell>
          <cell r="FZ47">
            <v>4.8111841916205877E-2</v>
          </cell>
          <cell r="GA47">
            <v>4.3522750446059133E-2</v>
          </cell>
          <cell r="GB47">
            <v>3.7102384199082072E-2</v>
          </cell>
          <cell r="GC47">
            <v>3.6966817074062908E-2</v>
          </cell>
          <cell r="GD47">
            <v>3.4425132132175573E-2</v>
          </cell>
          <cell r="GE47">
            <v>3.3525762644905921E-2</v>
          </cell>
          <cell r="GF47">
            <v>3.3703034124737297E-2</v>
          </cell>
          <cell r="GG47">
            <v>3.0761590041911369E-2</v>
          </cell>
          <cell r="GH47">
            <v>3.2338685984018456E-2</v>
          </cell>
          <cell r="GI47">
            <v>2.9711700344337899E-2</v>
          </cell>
          <cell r="GJ47">
            <v>2.9298212577781868E-2</v>
          </cell>
          <cell r="GK47">
            <v>3.0392639373610919E-2</v>
          </cell>
          <cell r="GL47">
            <v>3.328374935123235E-2</v>
          </cell>
          <cell r="GM47">
            <v>3.1128142578804363E-2</v>
          </cell>
          <cell r="GN47">
            <v>2.7461610682906867E-2</v>
          </cell>
          <cell r="GO47">
            <v>2.597537009430928E-2</v>
          </cell>
          <cell r="GP47">
            <v>2.4679106047960531E-2</v>
          </cell>
          <cell r="GQ47">
            <v>2.404525152834025E-2</v>
          </cell>
          <cell r="GR47">
            <v>2.4435917195942736E-2</v>
          </cell>
          <cell r="GS47">
            <v>2.3561456946141091E-2</v>
          </cell>
          <cell r="GT47">
            <v>2.6478977518822111E-2</v>
          </cell>
          <cell r="GU47">
            <v>2.2051221576677049E-2</v>
          </cell>
          <cell r="GV47">
            <v>2.1535797807851864E-2</v>
          </cell>
          <cell r="GW47">
            <v>2.2416402787907241E-2</v>
          </cell>
          <cell r="GX47">
            <v>2.4687015696100989E-2</v>
          </cell>
          <cell r="GY47">
            <v>2.3204737817624776E-2</v>
          </cell>
          <cell r="GZ47">
            <v>2.1034610174793356E-2</v>
          </cell>
          <cell r="HA47">
            <v>2.1840824671676806E-2</v>
          </cell>
          <cell r="HB47">
            <v>2.0644378338232627E-2</v>
          </cell>
          <cell r="HC47">
            <v>2.0340107060615509E-2</v>
          </cell>
          <cell r="HD47">
            <v>2.3769354280609667E-2</v>
          </cell>
          <cell r="HE47">
            <v>2.6732368562002451E-2</v>
          </cell>
          <cell r="HF47">
            <v>3.1055009041897952E-2</v>
          </cell>
          <cell r="HG47">
            <v>3.0402563215601308E-2</v>
          </cell>
          <cell r="HH47">
            <v>3.0946569594068496E-2</v>
          </cell>
          <cell r="HI47">
            <v>3.2924545854426057E-2</v>
          </cell>
          <cell r="HJ47">
            <v>2.6488983660562848E-2</v>
          </cell>
          <cell r="HK47">
            <v>2.6832407255258817E-2</v>
          </cell>
          <cell r="HL47">
            <v>2.6702953068297397E-2</v>
          </cell>
          <cell r="HM47" t="str">
            <v/>
          </cell>
          <cell r="HN47" t="str">
            <v/>
          </cell>
          <cell r="HO47" t="str">
            <v/>
          </cell>
          <cell r="HP47" t="str">
            <v/>
          </cell>
          <cell r="HQ47" t="str">
            <v/>
          </cell>
          <cell r="HR47" t="str">
            <v/>
          </cell>
        </row>
        <row r="48">
          <cell r="A48" t="str">
            <v>AZ OMF B</v>
          </cell>
          <cell r="C48">
            <v>0.72477246101739046</v>
          </cell>
          <cell r="D48">
            <v>0.28361155887879946</v>
          </cell>
          <cell r="E48">
            <v>0.22934876347075051</v>
          </cell>
          <cell r="F48">
            <v>0.18450398515874905</v>
          </cell>
          <cell r="G48">
            <v>0.22440810232057551</v>
          </cell>
          <cell r="H48">
            <v>0.20198732679493234</v>
          </cell>
          <cell r="I48">
            <v>0.12170499063842123</v>
          </cell>
          <cell r="J48">
            <v>1.154414320710498</v>
          </cell>
          <cell r="K48">
            <v>4.9920448671669462E-2</v>
          </cell>
          <cell r="L48">
            <v>4.8597576926862757E-2</v>
          </cell>
          <cell r="M48">
            <v>5.0038170364122961E-2</v>
          </cell>
          <cell r="N48">
            <v>4.631603256001169E-2</v>
          </cell>
          <cell r="O48">
            <v>4.8521556181244395E-2</v>
          </cell>
          <cell r="P48">
            <v>4.2091967221677358E-2</v>
          </cell>
          <cell r="Q48">
            <v>4.660805901173376E-2</v>
          </cell>
          <cell r="R48">
            <v>4.3632983672818891E-2</v>
          </cell>
          <cell r="S48">
            <v>4.0396993678517033E-2</v>
          </cell>
          <cell r="T48">
            <v>3.8385401462036083E-2</v>
          </cell>
          <cell r="U48">
            <v>3.8643499224284561E-2</v>
          </cell>
          <cell r="V48">
            <v>3.9648327591765835E-2</v>
          </cell>
          <cell r="W48">
            <v>3.1969966201100875E-2</v>
          </cell>
          <cell r="X48">
            <v>3.1398987582453471E-2</v>
          </cell>
          <cell r="Y48">
            <v>3.1042688054281748E-2</v>
          </cell>
          <cell r="Z48">
            <v>3.0349642687024107E-2</v>
          </cell>
          <cell r="AA48">
            <v>3.1617815340684731E-2</v>
          </cell>
          <cell r="AB48">
            <v>3.1016151750990123E-2</v>
          </cell>
          <cell r="AC48">
            <v>3.1533202355114594E-2</v>
          </cell>
          <cell r="AD48">
            <v>2.8524985019454534E-2</v>
          </cell>
          <cell r="AE48">
            <v>2.9032677023273168E-2</v>
          </cell>
          <cell r="AF48">
            <v>2.7281241837099245E-2</v>
          </cell>
          <cell r="AG48">
            <v>2.7049241605969047E-2</v>
          </cell>
          <cell r="AH48">
            <v>2.8709788152418956E-2</v>
          </cell>
          <cell r="AI48">
            <v>2.3858258927452174E-2</v>
          </cell>
          <cell r="AJ48">
            <v>1.994589093515603E-2</v>
          </cell>
          <cell r="AK48">
            <v>2.560406631260248E-2</v>
          </cell>
          <cell r="AL48">
            <v>2.5356070361214855E-2</v>
          </cell>
          <cell r="AM48">
            <v>2.3363293756049262E-2</v>
          </cell>
          <cell r="AN48">
            <v>2.4147556955229146E-2</v>
          </cell>
          <cell r="AO48">
            <v>2.2636935012245625E-2</v>
          </cell>
          <cell r="AP48">
            <v>2.2485205994844239E-2</v>
          </cell>
          <cell r="AQ48">
            <v>2.1628484140799889E-2</v>
          </cell>
          <cell r="AR48">
            <v>2.1863773801655655E-2</v>
          </cell>
          <cell r="AS48">
            <v>2.1457968899232131E-2</v>
          </cell>
          <cell r="AT48">
            <v>2.352294038737265E-2</v>
          </cell>
          <cell r="AU48">
            <v>1.8970986669460406E-2</v>
          </cell>
          <cell r="AV48">
            <v>1.8973981426159751E-2</v>
          </cell>
          <cell r="AW48">
            <v>1.9117236590146844E-2</v>
          </cell>
          <cell r="AX48">
            <v>1.8429160495163726E-2</v>
          </cell>
          <cell r="AY48">
            <v>1.8627533436636961E-2</v>
          </cell>
          <cell r="AZ48">
            <v>1.8487526024597314E-2</v>
          </cell>
          <cell r="BA48">
            <v>1.8636112039440531E-2</v>
          </cell>
          <cell r="BB48">
            <v>1.7820005549692874E-2</v>
          </cell>
          <cell r="BC48">
            <v>1.8209397433358282E-2</v>
          </cell>
          <cell r="BD48">
            <v>1.7325758401191337E-2</v>
          </cell>
          <cell r="BE48">
            <v>1.7046566713972568E-2</v>
          </cell>
          <cell r="BF48">
            <v>1.8342856392315032E-2</v>
          </cell>
          <cell r="BG48">
            <v>1.5844581338953709E-2</v>
          </cell>
          <cell r="BH48">
            <v>1.5559697380170408E-2</v>
          </cell>
          <cell r="BI48">
            <v>1.547017462824506E-2</v>
          </cell>
          <cell r="BJ48">
            <v>1.6393665827513757E-2</v>
          </cell>
          <cell r="BK48">
            <v>1.6065138454220453E-2</v>
          </cell>
          <cell r="BL48">
            <v>1.4878540498789807E-2</v>
          </cell>
          <cell r="BM48">
            <v>1.6019963888137256E-2</v>
          </cell>
          <cell r="BN48">
            <v>1.5320113290575662E-2</v>
          </cell>
          <cell r="BO48">
            <v>1.4147645127942095E-2</v>
          </cell>
          <cell r="BP48">
            <v>1.5051308580710363E-2</v>
          </cell>
          <cell r="BQ48">
            <v>1.4274250574094632E-2</v>
          </cell>
          <cell r="BR48">
            <v>1.5345639897741655E-2</v>
          </cell>
          <cell r="BS48">
            <v>1.4299135391249704E-2</v>
          </cell>
          <cell r="BT48">
            <v>1.4085485013584847E-2</v>
          </cell>
          <cell r="BU48">
            <v>1.3864855202684051E-2</v>
          </cell>
          <cell r="BV48">
            <v>1.4581742532389601E-2</v>
          </cell>
          <cell r="BW48">
            <v>1.3838514932800205E-2</v>
          </cell>
          <cell r="BX48">
            <v>1.4094939089361713E-2</v>
          </cell>
          <cell r="BY48">
            <v>1.481539295463977E-2</v>
          </cell>
          <cell r="BZ48">
            <v>1.3363791411858679E-2</v>
          </cell>
          <cell r="CA48">
            <v>1.3820039743750288E-2</v>
          </cell>
          <cell r="CB48">
            <v>1.3868924098223179E-2</v>
          </cell>
          <cell r="CC48">
            <v>1.2992987043609521E-2</v>
          </cell>
          <cell r="CD48">
            <v>1.5196556327865714E-2</v>
          </cell>
          <cell r="CE48">
            <v>1.2780682943456663E-2</v>
          </cell>
          <cell r="CF48">
            <v>1.2413092834868432E-2</v>
          </cell>
          <cell r="CG48">
            <v>1.3162909775504631E-2</v>
          </cell>
          <cell r="CH48">
            <v>1.2445582047243983E-2</v>
          </cell>
          <cell r="CI48">
            <v>1.2257584215342746E-2</v>
          </cell>
          <cell r="CJ48">
            <v>1.2272706435161183E-2</v>
          </cell>
          <cell r="CK48">
            <v>1.2682594593895768E-2</v>
          </cell>
          <cell r="CL48">
            <v>1.1416649086678709E-2</v>
          </cell>
          <cell r="CM48">
            <v>1.1793710123032913E-2</v>
          </cell>
          <cell r="CN48">
            <v>1.1966664496227075E-2</v>
          </cell>
          <cell r="CO48">
            <v>1.1082614597094129E-2</v>
          </cell>
          <cell r="CP48">
            <v>1.2259265000367581E-2</v>
          </cell>
          <cell r="CQ48">
            <v>9.2577052992866057E-3</v>
          </cell>
          <cell r="CR48">
            <v>1.0672535762105801E-2</v>
          </cell>
          <cell r="CS48">
            <v>1.157084134284574E-2</v>
          </cell>
          <cell r="CT48">
            <v>1.038399360725502E-2</v>
          </cell>
          <cell r="CU48">
            <v>1.0275825326945837E-2</v>
          </cell>
          <cell r="CV48">
            <v>1.0390765584109386E-2</v>
          </cell>
          <cell r="CW48">
            <v>1.0593211019109655E-2</v>
          </cell>
          <cell r="CX48">
            <v>1.0459534330802335E-2</v>
          </cell>
          <cell r="CY48">
            <v>1.0492534538246452E-2</v>
          </cell>
          <cell r="CZ48">
            <v>1.0146032172801028E-2</v>
          </cell>
          <cell r="DA48">
            <v>1.0130923082068633E-2</v>
          </cell>
          <cell r="DB48">
            <v>1.130841871837391E-2</v>
          </cell>
          <cell r="DC48">
            <v>9.104882334911673E-3</v>
          </cell>
          <cell r="DD48">
            <v>9.1961940990996967E-3</v>
          </cell>
          <cell r="DE48">
            <v>9.9531136353746569E-3</v>
          </cell>
          <cell r="DF48">
            <v>9.6112353566243699E-3</v>
          </cell>
          <cell r="DG48">
            <v>9.5439050994715526E-3</v>
          </cell>
          <cell r="DH48">
            <v>9.4259481448291452E-3</v>
          </cell>
          <cell r="DI48">
            <v>9.9788183004982899E-3</v>
          </cell>
          <cell r="DJ48">
            <v>9.541937988508312E-3</v>
          </cell>
          <cell r="DK48">
            <v>9.5211460525921957E-3</v>
          </cell>
          <cell r="DL48">
            <v>9.0064937979315533E-3</v>
          </cell>
          <cell r="DM48">
            <v>9.9443308472846222E-3</v>
          </cell>
          <cell r="DN48">
            <v>9.6092513980161141E-3</v>
          </cell>
          <cell r="DO48">
            <v>8.3468076042165669E-3</v>
          </cell>
          <cell r="DP48">
            <v>8.6726185696018795E-3</v>
          </cell>
          <cell r="DQ48">
            <v>9.1023546580806143E-3</v>
          </cell>
          <cell r="DR48">
            <v>9.0051755797101226E-3</v>
          </cell>
          <cell r="DS48">
            <v>9.7836478482362828E-3</v>
          </cell>
          <cell r="DT48">
            <v>8.6850854253170927E-3</v>
          </cell>
          <cell r="DU48">
            <v>9.7147136200554929E-3</v>
          </cell>
          <cell r="DV48">
            <v>8.7880718226983814E-3</v>
          </cell>
          <cell r="DW48">
            <v>8.5320609128127639E-3</v>
          </cell>
          <cell r="DX48">
            <v>8.9343180828410796E-3</v>
          </cell>
          <cell r="DY48">
            <v>8.0707280837420247E-3</v>
          </cell>
          <cell r="DZ48">
            <v>8.4514815238903671E-3</v>
          </cell>
          <cell r="EA48">
            <v>8.150388601837694E-3</v>
          </cell>
          <cell r="EB48">
            <v>7.8887855016747718E-3</v>
          </cell>
          <cell r="EC48">
            <v>8.1348946390203593E-3</v>
          </cell>
          <cell r="ED48">
            <v>8.2567659395708041E-3</v>
          </cell>
          <cell r="EE48">
            <v>7.9270634684837204E-3</v>
          </cell>
          <cell r="EF48">
            <v>7.827766218458489E-3</v>
          </cell>
          <cell r="EG48">
            <v>8.5987928011798422E-3</v>
          </cell>
          <cell r="EH48">
            <v>7.7843068283786837E-3</v>
          </cell>
          <cell r="EI48">
            <v>7.8671221319850954E-3</v>
          </cell>
          <cell r="EJ48">
            <v>8.6845431603389516E-3</v>
          </cell>
          <cell r="EK48">
            <v>7.8460011744369128E-3</v>
          </cell>
          <cell r="EL48">
            <v>8.4214375339050664E-3</v>
          </cell>
          <cell r="EM48">
            <v>7.0930928274719951E-3</v>
          </cell>
          <cell r="EN48">
            <v>7.5291707736659819E-3</v>
          </cell>
          <cell r="EO48">
            <v>7.5047527640067701E-3</v>
          </cell>
          <cell r="EP48">
            <v>6.9909916275652214E-3</v>
          </cell>
          <cell r="EQ48">
            <v>6.7166961378193561E-3</v>
          </cell>
          <cell r="ER48">
            <v>7.0379404632367097E-3</v>
          </cell>
          <cell r="ES48">
            <v>7.9745647469656265E-3</v>
          </cell>
          <cell r="ET48">
            <v>6.8609899039220809E-3</v>
          </cell>
          <cell r="EU48">
            <v>6.9445730997962545E-3</v>
          </cell>
          <cell r="EV48">
            <v>7.1699188051818604E-3</v>
          </cell>
          <cell r="EW48">
            <v>6.8754975940227524E-3</v>
          </cell>
          <cell r="EX48">
            <v>7.6764875059933246E-3</v>
          </cell>
          <cell r="EY48">
            <v>7.0287064873988938E-3</v>
          </cell>
          <cell r="EZ48">
            <v>6.2958549067264535E-3</v>
          </cell>
          <cell r="FA48">
            <v>6.9703011729015489E-3</v>
          </cell>
          <cell r="FB48">
            <v>7.0294494942262269E-3</v>
          </cell>
          <cell r="FC48">
            <v>7.1447740186563156E-3</v>
          </cell>
          <cell r="FD48">
            <v>6.7687616763715862E-3</v>
          </cell>
          <cell r="FE48">
            <v>6.9219771707541749E-3</v>
          </cell>
          <cell r="FF48">
            <v>6.6364311496459579E-3</v>
          </cell>
          <cell r="FG48">
            <v>6.6544636527360035E-3</v>
          </cell>
          <cell r="FH48">
            <v>6.6477740404695465E-3</v>
          </cell>
          <cell r="FI48">
            <v>6.6031333832235022E-3</v>
          </cell>
          <cell r="FJ48">
            <v>6.7978906864514443E-3</v>
          </cell>
          <cell r="FK48">
            <v>6.1667041057407168E-3</v>
          </cell>
          <cell r="FL48">
            <v>7.023689659090504E-3</v>
          </cell>
          <cell r="FM48">
            <v>6.3585995108221827E-3</v>
          </cell>
          <cell r="FN48">
            <v>6.3963819342849337E-3</v>
          </cell>
          <cell r="FO48">
            <v>6.5405019514934715E-3</v>
          </cell>
          <cell r="FP48">
            <v>6.2991382516148775E-3</v>
          </cell>
          <cell r="FQ48">
            <v>6.4705327164105153E-3</v>
          </cell>
          <cell r="FR48">
            <v>6.2303058365409392E-3</v>
          </cell>
          <cell r="FS48">
            <v>6.3431930484938448E-3</v>
          </cell>
          <cell r="FT48">
            <v>6.2870427392842654E-3</v>
          </cell>
          <cell r="FU48">
            <v>6.2121584986196687E-3</v>
          </cell>
          <cell r="FV48">
            <v>6.4544224652585136E-3</v>
          </cell>
          <cell r="FW48">
            <v>6.0300371168595657E-3</v>
          </cell>
          <cell r="FX48">
            <v>5.9271159859066724E-3</v>
          </cell>
          <cell r="FY48">
            <v>6.2952830199627385E-3</v>
          </cell>
          <cell r="FZ48">
            <v>6.2572933652726981E-3</v>
          </cell>
          <cell r="GA48">
            <v>6.346193129097788E-3</v>
          </cell>
          <cell r="GB48">
            <v>6.3229228193271148E-3</v>
          </cell>
          <cell r="GC48">
            <v>6.3033256626696677E-3</v>
          </cell>
          <cell r="GD48">
            <v>6.2175158193205071E-3</v>
          </cell>
          <cell r="GE48">
            <v>6.2102718839760485E-3</v>
          </cell>
          <cell r="GF48">
            <v>6.2056211771261971E-3</v>
          </cell>
          <cell r="GG48">
            <v>6.0831072133356034E-3</v>
          </cell>
          <cell r="GH48">
            <v>6.2542507732301633E-3</v>
          </cell>
          <cell r="GI48">
            <v>6.0041023051728981E-3</v>
          </cell>
          <cell r="GJ48">
            <v>5.9990321303025063E-3</v>
          </cell>
          <cell r="GK48">
            <v>6.2691221813939713E-3</v>
          </cell>
          <cell r="GL48">
            <v>6.1554878641734145E-3</v>
          </cell>
          <cell r="GM48">
            <v>6.1392063651373174E-3</v>
          </cell>
          <cell r="GN48">
            <v>6.2815312347448415E-3</v>
          </cell>
          <cell r="GO48">
            <v>6.383342734562758E-3</v>
          </cell>
          <cell r="GP48">
            <v>6.1850875592284194E-3</v>
          </cell>
          <cell r="GQ48">
            <v>6.4486900178319928E-3</v>
          </cell>
          <cell r="GR48">
            <v>6.168557364812477E-3</v>
          </cell>
          <cell r="GS48">
            <v>6.0994105165994572E-3</v>
          </cell>
          <cell r="GT48">
            <v>6.076017571703396E-3</v>
          </cell>
          <cell r="GU48">
            <v>5.7904050761647952E-3</v>
          </cell>
          <cell r="GV48">
            <v>5.7901674243521217E-3</v>
          </cell>
          <cell r="GW48">
            <v>6.1283984929729751E-3</v>
          </cell>
          <cell r="GX48">
            <v>5.9789708979629541E-3</v>
          </cell>
          <cell r="GY48">
            <v>6.0882460871183319E-3</v>
          </cell>
          <cell r="GZ48">
            <v>6.0234232642126795E-3</v>
          </cell>
          <cell r="HA48">
            <v>6.1934139586803383E-3</v>
          </cell>
          <cell r="HB48">
            <v>6.007556147722859E-3</v>
          </cell>
          <cell r="HC48">
            <v>5.9673157329518389E-3</v>
          </cell>
          <cell r="HD48">
            <v>6.0430586873008174E-3</v>
          </cell>
          <cell r="HE48">
            <v>5.9005364839668228E-3</v>
          </cell>
          <cell r="HF48">
            <v>6.0993738953327714E-3</v>
          </cell>
          <cell r="HG48">
            <v>5.7798233835146817E-3</v>
          </cell>
          <cell r="HH48">
            <v>5.7859581557855311E-3</v>
          </cell>
          <cell r="HI48">
            <v>5.8016192045704518E-3</v>
          </cell>
          <cell r="HJ48">
            <v>4.4918199407899539E-3</v>
          </cell>
          <cell r="HK48">
            <v>4.4097538253029533E-3</v>
          </cell>
          <cell r="HL48">
            <v>4.7619038881847597E-3</v>
          </cell>
          <cell r="HM48" t="str">
            <v/>
          </cell>
          <cell r="HN48" t="str">
            <v/>
          </cell>
          <cell r="HO48" t="str">
            <v/>
          </cell>
          <cell r="HP48" t="str">
            <v/>
          </cell>
          <cell r="HQ48" t="str">
            <v/>
          </cell>
          <cell r="HR48" t="str">
            <v/>
          </cell>
        </row>
        <row r="49">
          <cell r="A49" t="str">
            <v>AZ OMF C</v>
          </cell>
          <cell r="ET49" t="e">
            <v>#DIV/0!</v>
          </cell>
          <cell r="EU49" t="e">
            <v>#DIV/0!</v>
          </cell>
          <cell r="EV49" t="e">
            <v>#DIV/0!</v>
          </cell>
          <cell r="EW49" t="e">
            <v>#DIV/0!</v>
          </cell>
          <cell r="EX49" t="e">
            <v>#DIV/0!</v>
          </cell>
          <cell r="EY49" t="e">
            <v>#DIV/0!</v>
          </cell>
          <cell r="EZ49">
            <v>56.224127602216569</v>
          </cell>
          <cell r="FA49">
            <v>1.0445279917714752</v>
          </cell>
          <cell r="FB49">
            <v>0.53302644893747897</v>
          </cell>
          <cell r="FC49">
            <v>0.34588479316352655</v>
          </cell>
          <cell r="FD49">
            <v>0.25328809405633462</v>
          </cell>
          <cell r="FE49">
            <v>0.21257223986686458</v>
          </cell>
          <cell r="FF49">
            <v>0.17826538032675623</v>
          </cell>
          <cell r="FG49">
            <v>0.14948341357110662</v>
          </cell>
          <cell r="FH49">
            <v>0.13595222054929329</v>
          </cell>
          <cell r="FI49">
            <v>0.12200239547652307</v>
          </cell>
          <cell r="FJ49">
            <v>0.12401531122861079</v>
          </cell>
          <cell r="FK49">
            <v>0.10795886475787619</v>
          </cell>
          <cell r="FL49">
            <v>9.5364996518579659E-2</v>
          </cell>
          <cell r="FM49">
            <v>8.4825037237877376E-2</v>
          </cell>
          <cell r="FN49">
            <v>8.5641481071409453E-2</v>
          </cell>
          <cell r="FO49">
            <v>7.5441131041936504E-2</v>
          </cell>
          <cell r="FP49">
            <v>6.8065818540633094E-2</v>
          </cell>
          <cell r="FQ49">
            <v>6.8067600433122211E-2</v>
          </cell>
          <cell r="FR49">
            <v>6.1950517231981861E-2</v>
          </cell>
          <cell r="FS49">
            <v>6.1626851434833041E-2</v>
          </cell>
          <cell r="FT49">
            <v>5.8654962251937448E-2</v>
          </cell>
          <cell r="FU49">
            <v>5.6161898186699144E-2</v>
          </cell>
          <cell r="FV49">
            <v>5.8938994673384482E-2</v>
          </cell>
          <cell r="FW49">
            <v>5.4858869604431204E-2</v>
          </cell>
          <cell r="FX49">
            <v>4.8985945107238527E-2</v>
          </cell>
          <cell r="FY49">
            <v>5.0360616203577679E-2</v>
          </cell>
          <cell r="FZ49">
            <v>4.955321725514672E-2</v>
          </cell>
          <cell r="GA49">
            <v>4.6921597288450911E-2</v>
          </cell>
          <cell r="GB49">
            <v>4.6148529759793E-2</v>
          </cell>
          <cell r="GC49">
            <v>4.4838023757531431E-2</v>
          </cell>
          <cell r="GD49">
            <v>4.100037547010027E-2</v>
          </cell>
          <cell r="GE49">
            <v>4.1452774465464692E-2</v>
          </cell>
          <cell r="GF49">
            <v>3.9657656695809784E-2</v>
          </cell>
          <cell r="GG49">
            <v>3.9110785770392065E-2</v>
          </cell>
          <cell r="GH49">
            <v>4.0706766490264501E-2</v>
          </cell>
          <cell r="GI49">
            <v>4.0886177916111599E-2</v>
          </cell>
          <cell r="GJ49">
            <v>3.607182796141517E-2</v>
          </cell>
          <cell r="GK49">
            <v>3.5356164420302427E-2</v>
          </cell>
          <cell r="GL49">
            <v>3.5773418652168099E-2</v>
          </cell>
          <cell r="GM49">
            <v>3.4596100574394217E-2</v>
          </cell>
          <cell r="GN49">
            <v>3.4862443104978658E-2</v>
          </cell>
          <cell r="GO49">
            <v>3.3943500706037133E-2</v>
          </cell>
          <cell r="GP49">
            <v>3.1911172193415105E-2</v>
          </cell>
          <cell r="GQ49">
            <v>3.2478059680101534E-2</v>
          </cell>
          <cell r="GR49">
            <v>3.1081945541527212E-2</v>
          </cell>
          <cell r="GS49">
            <v>3.0875609056363551E-2</v>
          </cell>
          <cell r="GT49">
            <v>3.1627352723156754E-2</v>
          </cell>
          <cell r="GU49">
            <v>3.0953810581505481E-2</v>
          </cell>
          <cell r="GV49">
            <v>2.8844395510144505E-2</v>
          </cell>
          <cell r="GW49">
            <v>2.8752693304221699E-2</v>
          </cell>
          <cell r="GX49">
            <v>2.8668406119877421E-2</v>
          </cell>
          <cell r="GY49">
            <v>3.0507348309043891E-2</v>
          </cell>
          <cell r="GZ49">
            <v>2.7672114798341418E-2</v>
          </cell>
          <cell r="HA49">
            <v>2.675895756834068E-2</v>
          </cell>
          <cell r="HB49">
            <v>2.5651211324826173E-2</v>
          </cell>
          <cell r="HC49">
            <v>2.4800923419157295E-2</v>
          </cell>
          <cell r="HD49">
            <v>2.4955792043348968E-2</v>
          </cell>
          <cell r="HE49">
            <v>2.452004927749396E-2</v>
          </cell>
          <cell r="HF49">
            <v>2.5687406364070631E-2</v>
          </cell>
          <cell r="HG49">
            <v>2.5283125778017723E-2</v>
          </cell>
          <cell r="HH49">
            <v>2.5530141194713529E-2</v>
          </cell>
          <cell r="HI49">
            <v>2.5427898370069535E-2</v>
          </cell>
          <cell r="HJ49">
            <v>2.2138901932195809E-2</v>
          </cell>
          <cell r="HK49">
            <v>2.1210192540634498E-2</v>
          </cell>
          <cell r="HL49">
            <v>2.2153719195641797E-2</v>
          </cell>
          <cell r="HM49" t="str">
            <v/>
          </cell>
          <cell r="HN49" t="str">
            <v/>
          </cell>
          <cell r="HO49" t="str">
            <v/>
          </cell>
          <cell r="HP49" t="str">
            <v/>
          </cell>
          <cell r="HQ49" t="str">
            <v/>
          </cell>
          <cell r="HR49" t="str">
            <v/>
          </cell>
        </row>
        <row r="50">
          <cell r="A50" t="str">
            <v>Erste Plavi OMF A</v>
          </cell>
          <cell r="ET50" t="e">
            <v>#DIV/0!</v>
          </cell>
          <cell r="EU50" t="e">
            <v>#DIV/0!</v>
          </cell>
          <cell r="EV50" t="e">
            <v>#DIV/0!</v>
          </cell>
          <cell r="EW50" t="e">
            <v>#DIV/0!</v>
          </cell>
          <cell r="EX50" t="e">
            <v>#DIV/0!</v>
          </cell>
          <cell r="EY50" t="e">
            <v>#DIV/0!</v>
          </cell>
          <cell r="EZ50">
            <v>119.80034722222221</v>
          </cell>
          <cell r="FA50">
            <v>1.1752238398413362</v>
          </cell>
          <cell r="FB50">
            <v>0.60719636217681361</v>
          </cell>
          <cell r="FC50">
            <v>0.39658322919064692</v>
          </cell>
          <cell r="FD50">
            <v>0.20569736457702478</v>
          </cell>
          <cell r="FE50">
            <v>0.18169433843190405</v>
          </cell>
          <cell r="FF50">
            <v>0.1489835119287112</v>
          </cell>
          <cell r="FG50">
            <v>0.13029437493313339</v>
          </cell>
          <cell r="FH50">
            <v>0.11676850560047858</v>
          </cell>
          <cell r="FI50">
            <v>0.10396063580426733</v>
          </cell>
          <cell r="FJ50">
            <v>0.10247103268140002</v>
          </cell>
          <cell r="FK50">
            <v>8.4040771122551927E-2</v>
          </cell>
          <cell r="FL50">
            <v>8.8168862626503586E-2</v>
          </cell>
          <cell r="FM50">
            <v>8.0880122337054328E-2</v>
          </cell>
          <cell r="FN50">
            <v>7.6920481958677733E-2</v>
          </cell>
          <cell r="FO50">
            <v>8.2091538477438775E-2</v>
          </cell>
          <cell r="FP50">
            <v>6.0904640849662295E-2</v>
          </cell>
          <cell r="FQ50">
            <v>5.7494529205383893E-2</v>
          </cell>
          <cell r="FR50">
            <v>5.5807111838201973E-2</v>
          </cell>
          <cell r="FS50">
            <v>5.2251969771128781E-2</v>
          </cell>
          <cell r="FT50">
            <v>5.0824882690601036E-2</v>
          </cell>
          <cell r="FU50">
            <v>4.5947125224255814E-2</v>
          </cell>
          <cell r="FV50">
            <v>4.7027279484876949E-2</v>
          </cell>
          <cell r="FW50">
            <v>4.2166000765828437E-2</v>
          </cell>
          <cell r="FX50">
            <v>3.9814178805802625E-2</v>
          </cell>
          <cell r="FY50">
            <v>4.6163307363767281E-2</v>
          </cell>
          <cell r="FZ50">
            <v>4.9062274669680939E-2</v>
          </cell>
          <cell r="GA50">
            <v>4.277960783589374E-2</v>
          </cell>
          <cell r="GB50">
            <v>3.7830975927101163E-2</v>
          </cell>
          <cell r="GC50">
            <v>3.5726396514722536E-2</v>
          </cell>
          <cell r="GD50">
            <v>3.3848609762942683E-2</v>
          </cell>
          <cell r="GE50">
            <v>3.2871091956095499E-2</v>
          </cell>
          <cell r="GF50">
            <v>3.3843236671760701E-2</v>
          </cell>
          <cell r="GG50">
            <v>3.1836698291533239E-2</v>
          </cell>
          <cell r="GH50">
            <v>3.1829400316406131E-2</v>
          </cell>
          <cell r="GI50">
            <v>3.1632469410333153E-2</v>
          </cell>
          <cell r="GJ50">
            <v>2.9621047910905141E-2</v>
          </cell>
          <cell r="GK50">
            <v>3.369131376779122E-2</v>
          </cell>
          <cell r="GL50">
            <v>3.7536273972064826E-2</v>
          </cell>
          <cell r="GM50">
            <v>2.9369817816029098E-2</v>
          </cell>
          <cell r="GN50">
            <v>2.8430743415912563E-2</v>
          </cell>
          <cell r="GO50">
            <v>2.8422934898804098E-2</v>
          </cell>
          <cell r="GP50">
            <v>2.6968709430012172E-2</v>
          </cell>
          <cell r="GQ50">
            <v>2.5413238405804339E-2</v>
          </cell>
          <cell r="GR50">
            <v>2.5938339276475375E-2</v>
          </cell>
          <cell r="GS50">
            <v>2.5052240257776415E-2</v>
          </cell>
          <cell r="GT50">
            <v>3.7140603206342382E-2</v>
          </cell>
          <cell r="GU50">
            <v>1.4868898148542753E-2</v>
          </cell>
          <cell r="GV50">
            <v>1.4540200347165078E-2</v>
          </cell>
          <cell r="GW50">
            <v>1.6623908912602126E-2</v>
          </cell>
          <cell r="GX50">
            <v>1.8835805606640221E-2</v>
          </cell>
          <cell r="GY50">
            <v>1.6324303591950029E-2</v>
          </cell>
          <cell r="GZ50">
            <v>1.5191610833530378E-2</v>
          </cell>
          <cell r="HA50">
            <v>1.6086433969858316E-2</v>
          </cell>
          <cell r="HB50">
            <v>1.5153796643777584E-2</v>
          </cell>
          <cell r="HC50">
            <v>1.5331445445160297E-2</v>
          </cell>
          <cell r="HD50">
            <v>3.308097552872824E-2</v>
          </cell>
          <cell r="HE50">
            <v>4.5846337081540511E-2</v>
          </cell>
          <cell r="HF50">
            <v>6.0517190554676414E-2</v>
          </cell>
          <cell r="HG50">
            <v>6.2767948973976528E-2</v>
          </cell>
          <cell r="HH50">
            <v>5.8946158107623603E-2</v>
          </cell>
          <cell r="HI50">
            <v>6.0387583714756943E-2</v>
          </cell>
          <cell r="HJ50">
            <v>4.6718247982459049E-2</v>
          </cell>
          <cell r="HK50">
            <v>4.3930851013841865E-2</v>
          </cell>
          <cell r="HL50">
            <v>4.5235931009266928E-2</v>
          </cell>
          <cell r="HM50" t="str">
            <v/>
          </cell>
          <cell r="HN50" t="str">
            <v/>
          </cell>
          <cell r="HO50" t="str">
            <v/>
          </cell>
          <cell r="HP50" t="str">
            <v/>
          </cell>
          <cell r="HQ50" t="str">
            <v/>
          </cell>
          <cell r="HR50" t="str">
            <v/>
          </cell>
        </row>
        <row r="51">
          <cell r="A51" t="str">
            <v>Erste Plavi OMF B</v>
          </cell>
          <cell r="C51">
            <v>0.73007342211473392</v>
          </cell>
          <cell r="D51">
            <v>0.28132961522962824</v>
          </cell>
          <cell r="E51">
            <v>0.23127928065138828</v>
          </cell>
          <cell r="F51">
            <v>0.18766667930110573</v>
          </cell>
          <cell r="G51">
            <v>0.22958737098350715</v>
          </cell>
          <cell r="H51">
            <v>0.20641878154584922</v>
          </cell>
          <cell r="I51">
            <v>0.11916208536391988</v>
          </cell>
          <cell r="J51">
            <v>2.1414107913170235</v>
          </cell>
          <cell r="K51">
            <v>5.985643691071868E-2</v>
          </cell>
          <cell r="L51">
            <v>6.0819701826589627E-2</v>
          </cell>
          <cell r="M51">
            <v>6.060768457871861E-2</v>
          </cell>
          <cell r="N51">
            <v>5.4607959926369201E-2</v>
          </cell>
          <cell r="O51">
            <v>5.8660565912158229E-2</v>
          </cell>
          <cell r="P51">
            <v>4.9198076552744517E-2</v>
          </cell>
          <cell r="Q51">
            <v>5.5244900324368726E-2</v>
          </cell>
          <cell r="R51">
            <v>5.2086600186984182E-2</v>
          </cell>
          <cell r="S51">
            <v>4.7748143540870452E-2</v>
          </cell>
          <cell r="T51">
            <v>4.3993905106347778E-2</v>
          </cell>
          <cell r="U51">
            <v>4.3942646519721233E-2</v>
          </cell>
          <cell r="V51">
            <v>4.5520044196735672E-2</v>
          </cell>
          <cell r="W51">
            <v>3.7923842698602203E-2</v>
          </cell>
          <cell r="X51">
            <v>3.6480950614745648E-2</v>
          </cell>
          <cell r="Y51">
            <v>3.5672503904783208E-2</v>
          </cell>
          <cell r="Z51">
            <v>3.461991954604781E-2</v>
          </cell>
          <cell r="AA51">
            <v>3.5936311449011347E-2</v>
          </cell>
          <cell r="AB51">
            <v>3.6185241836745194E-2</v>
          </cell>
          <cell r="AC51">
            <v>3.6693007426235442E-2</v>
          </cell>
          <cell r="AD51">
            <v>3.2833666899302359E-2</v>
          </cell>
          <cell r="AE51">
            <v>3.3264023141050397E-2</v>
          </cell>
          <cell r="AF51">
            <v>3.1139743102448228E-2</v>
          </cell>
          <cell r="AG51">
            <v>3.0844797208809283E-2</v>
          </cell>
          <cell r="AH51">
            <v>3.3356667695333353E-2</v>
          </cell>
          <cell r="AI51">
            <v>2.8587336025894632E-2</v>
          </cell>
          <cell r="AJ51">
            <v>2.3505152580917565E-2</v>
          </cell>
          <cell r="AK51">
            <v>3.0047392505759482E-2</v>
          </cell>
          <cell r="AL51">
            <v>3.0079289658554775E-2</v>
          </cell>
          <cell r="AM51">
            <v>2.9042994972016872E-2</v>
          </cell>
          <cell r="AN51">
            <v>2.8662422417903049E-2</v>
          </cell>
          <cell r="AO51">
            <v>2.7578283051015343E-2</v>
          </cell>
          <cell r="AP51">
            <v>2.7488186721522295E-2</v>
          </cell>
          <cell r="AQ51">
            <v>2.5947777706984958E-2</v>
          </cell>
          <cell r="AR51">
            <v>2.6357494801803483E-2</v>
          </cell>
          <cell r="AS51">
            <v>2.5614946498673425E-2</v>
          </cell>
          <cell r="AT51">
            <v>2.8194159885683859E-2</v>
          </cell>
          <cell r="AU51">
            <v>2.4543770384129155E-2</v>
          </cell>
          <cell r="AV51">
            <v>2.4447499804346559E-2</v>
          </cell>
          <cell r="AW51">
            <v>2.4212908017017365E-2</v>
          </cell>
          <cell r="AX51">
            <v>2.3098591292117662E-2</v>
          </cell>
          <cell r="AY51">
            <v>2.4536825220686825E-2</v>
          </cell>
          <cell r="AZ51">
            <v>2.4210240514427744E-2</v>
          </cell>
          <cell r="BA51">
            <v>2.4563221106225937E-2</v>
          </cell>
          <cell r="BB51">
            <v>2.362147056306952E-2</v>
          </cell>
          <cell r="BC51">
            <v>2.3970300611496527E-2</v>
          </cell>
          <cell r="BD51">
            <v>2.3054278412325168E-2</v>
          </cell>
          <cell r="BE51">
            <v>2.2556954205154269E-2</v>
          </cell>
          <cell r="BF51">
            <v>2.44112397548054E-2</v>
          </cell>
          <cell r="BG51">
            <v>2.2799741248697412E-2</v>
          </cell>
          <cell r="BH51">
            <v>2.2401881202007406E-2</v>
          </cell>
          <cell r="BI51">
            <v>2.2203827654996681E-2</v>
          </cell>
          <cell r="BJ51">
            <v>2.3610973844284289E-2</v>
          </cell>
          <cell r="BK51">
            <v>2.4407956305955311E-2</v>
          </cell>
          <cell r="BL51">
            <v>2.2485736886059909E-2</v>
          </cell>
          <cell r="BM51">
            <v>2.4871784920123031E-2</v>
          </cell>
          <cell r="BN51">
            <v>2.5411434719219573E-2</v>
          </cell>
          <cell r="BO51">
            <v>2.2664166737146867E-2</v>
          </cell>
          <cell r="BP51">
            <v>2.496458125017691E-2</v>
          </cell>
          <cell r="BQ51">
            <v>2.3729230237724611E-2</v>
          </cell>
          <cell r="BR51">
            <v>2.5824064418220643E-2</v>
          </cell>
          <cell r="BS51">
            <v>2.3855036211554825E-2</v>
          </cell>
          <cell r="BT51">
            <v>2.4009671763695239E-2</v>
          </cell>
          <cell r="BU51">
            <v>2.2552669386997442E-2</v>
          </cell>
          <cell r="BV51">
            <v>2.3646803970467773E-2</v>
          </cell>
          <cell r="BW51">
            <v>2.2318338625334794E-2</v>
          </cell>
          <cell r="BX51">
            <v>2.2793837143300411E-2</v>
          </cell>
          <cell r="BY51">
            <v>2.414679216252617E-2</v>
          </cell>
          <cell r="BZ51">
            <v>2.1857467986546631E-2</v>
          </cell>
          <cell r="CA51">
            <v>2.2270762956185589E-2</v>
          </cell>
          <cell r="CB51">
            <v>2.21861482115394E-2</v>
          </cell>
          <cell r="CC51">
            <v>2.030212884496365E-2</v>
          </cell>
          <cell r="CD51">
            <v>2.4097766838199926E-2</v>
          </cell>
          <cell r="CE51">
            <v>1.938683625581732E-2</v>
          </cell>
          <cell r="CF51">
            <v>1.8673863739013821E-2</v>
          </cell>
          <cell r="CG51">
            <v>2.022613773540435E-2</v>
          </cell>
          <cell r="CH51">
            <v>1.8660625112920697E-2</v>
          </cell>
          <cell r="CI51">
            <v>1.7822202831206641E-2</v>
          </cell>
          <cell r="CJ51">
            <v>1.8140469235784121E-2</v>
          </cell>
          <cell r="CK51">
            <v>1.8961096792577771E-2</v>
          </cell>
          <cell r="CL51">
            <v>1.7012010610374443E-2</v>
          </cell>
          <cell r="CM51">
            <v>1.7358006995317195E-2</v>
          </cell>
          <cell r="CN51">
            <v>1.7642879735311701E-2</v>
          </cell>
          <cell r="CO51">
            <v>1.6145136214425791E-2</v>
          </cell>
          <cell r="CP51">
            <v>1.7811045327170146E-2</v>
          </cell>
          <cell r="CQ51">
            <v>1.2830410636509911E-2</v>
          </cell>
          <cell r="CR51">
            <v>1.5464266672161796E-2</v>
          </cell>
          <cell r="CS51">
            <v>1.6450504951296203E-2</v>
          </cell>
          <cell r="CT51">
            <v>1.4252886768865545E-2</v>
          </cell>
          <cell r="CU51">
            <v>1.4298192889058897E-2</v>
          </cell>
          <cell r="CV51">
            <v>1.4649232058958281E-2</v>
          </cell>
          <cell r="CW51">
            <v>1.5124071591027447E-2</v>
          </cell>
          <cell r="CX51">
            <v>1.4955221862319337E-2</v>
          </cell>
          <cell r="CY51">
            <v>1.4841408266127166E-2</v>
          </cell>
          <cell r="CZ51">
            <v>1.4283543848669596E-2</v>
          </cell>
          <cell r="DA51">
            <v>1.4215328324626448E-2</v>
          </cell>
          <cell r="DB51">
            <v>1.5717970663571543E-2</v>
          </cell>
          <cell r="DC51">
            <v>1.2430369703473767E-2</v>
          </cell>
          <cell r="DD51">
            <v>1.2605433634308424E-2</v>
          </cell>
          <cell r="DE51">
            <v>1.3921056468000544E-2</v>
          </cell>
          <cell r="DF51">
            <v>1.3101014233876995E-2</v>
          </cell>
          <cell r="DG51">
            <v>1.2929715808650504E-2</v>
          </cell>
          <cell r="DH51">
            <v>1.2768676651003967E-2</v>
          </cell>
          <cell r="DI51">
            <v>1.3751200604957377E-2</v>
          </cell>
          <cell r="DJ51">
            <v>1.3066385735926594E-2</v>
          </cell>
          <cell r="DK51">
            <v>1.3118216999554337E-2</v>
          </cell>
          <cell r="DL51">
            <v>1.2226996344665229E-2</v>
          </cell>
          <cell r="DM51">
            <v>1.3713261704444165E-2</v>
          </cell>
          <cell r="DN51">
            <v>1.3018145614910997E-2</v>
          </cell>
          <cell r="DO51">
            <v>1.105256511924467E-2</v>
          </cell>
          <cell r="DP51">
            <v>1.1601373900093333E-2</v>
          </cell>
          <cell r="DQ51">
            <v>1.2369283406380757E-2</v>
          </cell>
          <cell r="DR51">
            <v>1.1851712316164022E-2</v>
          </cell>
          <cell r="DS51">
            <v>1.3157807422560168E-2</v>
          </cell>
          <cell r="DT51">
            <v>1.1415096371598021E-2</v>
          </cell>
          <cell r="DU51">
            <v>1.3012172625797203E-2</v>
          </cell>
          <cell r="DV51">
            <v>1.1929806098415102E-2</v>
          </cell>
          <cell r="DW51">
            <v>1.1330129631781906E-2</v>
          </cell>
          <cell r="DX51">
            <v>1.1946913648929381E-2</v>
          </cell>
          <cell r="DY51">
            <v>1.0730295035561544E-2</v>
          </cell>
          <cell r="DZ51">
            <v>1.1169219987919034E-2</v>
          </cell>
          <cell r="EA51">
            <v>1.0503538119628496E-2</v>
          </cell>
          <cell r="EB51">
            <v>1.0340971448549502E-2</v>
          </cell>
          <cell r="EC51">
            <v>1.0654207579180354E-2</v>
          </cell>
          <cell r="ED51">
            <v>1.0551932009451169E-2</v>
          </cell>
          <cell r="EE51">
            <v>1.025746078085431E-2</v>
          </cell>
          <cell r="EF51">
            <v>9.9613047016336807E-3</v>
          </cell>
          <cell r="EG51">
            <v>1.1340785862983635E-2</v>
          </cell>
          <cell r="EH51">
            <v>1.0226409641486724E-2</v>
          </cell>
          <cell r="EI51">
            <v>1.0355702097576101E-2</v>
          </cell>
          <cell r="EJ51">
            <v>1.1475649659919138E-2</v>
          </cell>
          <cell r="EK51">
            <v>1.0268149795428729E-2</v>
          </cell>
          <cell r="EL51">
            <v>1.0823559412657668E-2</v>
          </cell>
          <cell r="EM51">
            <v>9.0751731929118989E-3</v>
          </cell>
          <cell r="EN51">
            <v>9.5985572973194544E-3</v>
          </cell>
          <cell r="EO51">
            <v>9.4713606767729379E-3</v>
          </cell>
          <cell r="EP51">
            <v>8.7416782726280357E-3</v>
          </cell>
          <cell r="EQ51">
            <v>8.3868762499539114E-3</v>
          </cell>
          <cell r="ER51">
            <v>8.8655081436828879E-3</v>
          </cell>
          <cell r="ES51">
            <v>1.016746060599018E-2</v>
          </cell>
          <cell r="ET51">
            <v>8.6553653955332623E-3</v>
          </cell>
          <cell r="EU51">
            <v>8.8185646554004866E-3</v>
          </cell>
          <cell r="EV51">
            <v>9.1549676973301242E-3</v>
          </cell>
          <cell r="EW51">
            <v>8.7090574332830198E-3</v>
          </cell>
          <cell r="EX51">
            <v>9.8537924967029688E-3</v>
          </cell>
          <cell r="EY51">
            <v>8.9230675171912271E-3</v>
          </cell>
          <cell r="EZ51">
            <v>7.9701638019118726E-3</v>
          </cell>
          <cell r="FA51">
            <v>8.7424117306590023E-3</v>
          </cell>
          <cell r="FB51">
            <v>8.9606879104327693E-3</v>
          </cell>
          <cell r="FC51">
            <v>9.1848435263370901E-3</v>
          </cell>
          <cell r="FD51">
            <v>8.750212109542856E-3</v>
          </cell>
          <cell r="FE51">
            <v>8.9277228016667615E-3</v>
          </cell>
          <cell r="FF51">
            <v>8.5485632434714343E-3</v>
          </cell>
          <cell r="FG51">
            <v>8.6499072642844243E-3</v>
          </cell>
          <cell r="FH51">
            <v>8.579661459890614E-3</v>
          </cell>
          <cell r="FI51">
            <v>8.592385895738304E-3</v>
          </cell>
          <cell r="FJ51">
            <v>8.7052968630794911E-3</v>
          </cell>
          <cell r="FK51">
            <v>7.8491642117552995E-3</v>
          </cell>
          <cell r="FL51">
            <v>9.1277562138272206E-3</v>
          </cell>
          <cell r="FM51">
            <v>8.0186245669306988E-3</v>
          </cell>
          <cell r="FN51">
            <v>8.0452573189546683E-3</v>
          </cell>
          <cell r="FO51">
            <v>8.4684867322215585E-3</v>
          </cell>
          <cell r="FP51">
            <v>8.1284084518060684E-3</v>
          </cell>
          <cell r="FQ51">
            <v>8.3769909032174183E-3</v>
          </cell>
          <cell r="FR51">
            <v>8.120664491049201E-3</v>
          </cell>
          <cell r="FS51">
            <v>8.2818003392433059E-3</v>
          </cell>
          <cell r="FT51">
            <v>8.1614394716560401E-3</v>
          </cell>
          <cell r="FU51">
            <v>8.086317328903192E-3</v>
          </cell>
          <cell r="FV51">
            <v>8.3317902682189526E-3</v>
          </cell>
          <cell r="FW51">
            <v>7.7633047836596081E-3</v>
          </cell>
          <cell r="FX51">
            <v>7.6847844566676482E-3</v>
          </cell>
          <cell r="FY51">
            <v>7.991369287265071E-3</v>
          </cell>
          <cell r="FZ51">
            <v>8.1690315433171623E-3</v>
          </cell>
          <cell r="GA51">
            <v>8.2095454680843893E-3</v>
          </cell>
          <cell r="GB51">
            <v>8.211790184898593E-3</v>
          </cell>
          <cell r="GC51">
            <v>8.2763511707575343E-3</v>
          </cell>
          <cell r="GD51">
            <v>8.2369230503087643E-3</v>
          </cell>
          <cell r="GE51">
            <v>8.2157348964750909E-3</v>
          </cell>
          <cell r="GF51">
            <v>8.2051371635414316E-3</v>
          </cell>
          <cell r="GG51">
            <v>7.9806180612669309E-3</v>
          </cell>
          <cell r="GH51">
            <v>8.1349090168765237E-3</v>
          </cell>
          <cell r="GI51">
            <v>7.8903201702511527E-3</v>
          </cell>
          <cell r="GJ51">
            <v>7.863048749864765E-3</v>
          </cell>
          <cell r="GK51">
            <v>8.2304267017616617E-3</v>
          </cell>
          <cell r="GL51">
            <v>8.0353979976564016E-3</v>
          </cell>
          <cell r="GM51">
            <v>8.0598638008428924E-3</v>
          </cell>
          <cell r="GN51">
            <v>8.3263688010546399E-3</v>
          </cell>
          <cell r="GO51">
            <v>8.4565509818237405E-3</v>
          </cell>
          <cell r="GP51">
            <v>8.3329327875929504E-3</v>
          </cell>
          <cell r="GQ51">
            <v>8.8806202106446186E-3</v>
          </cell>
          <cell r="GR51">
            <v>8.3162079226553054E-3</v>
          </cell>
          <cell r="GS51">
            <v>8.1628128860866678E-3</v>
          </cell>
          <cell r="GT51">
            <v>8.0290597374750305E-3</v>
          </cell>
          <cell r="GU51">
            <v>4.9788203521075047E-3</v>
          </cell>
          <cell r="GV51">
            <v>4.9017226050283025E-3</v>
          </cell>
          <cell r="GW51">
            <v>5.1480492941284872E-3</v>
          </cell>
          <cell r="GX51">
            <v>5.0994756616589143E-3</v>
          </cell>
          <cell r="GY51">
            <v>5.2140182213538111E-3</v>
          </cell>
          <cell r="GZ51">
            <v>5.1792104995238564E-3</v>
          </cell>
          <cell r="HA51">
            <v>5.4565385787790355E-3</v>
          </cell>
          <cell r="HB51">
            <v>5.3470487135660605E-3</v>
          </cell>
          <cell r="HC51">
            <v>5.3192601972815723E-3</v>
          </cell>
          <cell r="HD51">
            <v>5.3391514384548699E-3</v>
          </cell>
          <cell r="HE51">
            <v>5.1853776143795383E-3</v>
          </cell>
          <cell r="HF51">
            <v>5.3566626221950298E-3</v>
          </cell>
          <cell r="HG51">
            <v>5.0292995282912312E-3</v>
          </cell>
          <cell r="HH51">
            <v>5.0510038906474986E-3</v>
          </cell>
          <cell r="HI51">
            <v>5.0677904128013651E-3</v>
          </cell>
          <cell r="HJ51">
            <v>3.8755014269278298E-3</v>
          </cell>
          <cell r="HK51">
            <v>3.7891033784922534E-3</v>
          </cell>
          <cell r="HL51">
            <v>4.1542949039086174E-3</v>
          </cell>
          <cell r="HM51" t="str">
            <v/>
          </cell>
          <cell r="HN51" t="str">
            <v/>
          </cell>
          <cell r="HO51" t="str">
            <v/>
          </cell>
          <cell r="HP51" t="str">
            <v/>
          </cell>
          <cell r="HQ51" t="str">
            <v/>
          </cell>
          <cell r="HR51" t="str">
            <v/>
          </cell>
        </row>
        <row r="52">
          <cell r="A52" t="str">
            <v>Erste Plavi OMF C</v>
          </cell>
          <cell r="ET52" t="e">
            <v>#DIV/0!</v>
          </cell>
          <cell r="EU52" t="e">
            <v>#DIV/0!</v>
          </cell>
          <cell r="EV52" t="e">
            <v>#DIV/0!</v>
          </cell>
          <cell r="EW52" t="e">
            <v>#DIV/0!</v>
          </cell>
          <cell r="EX52" t="e">
            <v>#DIV/0!</v>
          </cell>
          <cell r="EY52" t="e">
            <v>#DIV/0!</v>
          </cell>
          <cell r="EZ52">
            <v>72.345250491727413</v>
          </cell>
          <cell r="FA52">
            <v>1.10543551819385</v>
          </cell>
          <cell r="FB52">
            <v>0.5337278337044572</v>
          </cell>
          <cell r="FC52">
            <v>0.34672859667754746</v>
          </cell>
          <cell r="FD52">
            <v>0.25627228572154059</v>
          </cell>
          <cell r="FE52">
            <v>0.21080621279564254</v>
          </cell>
          <cell r="FF52">
            <v>0.17925330102852347</v>
          </cell>
          <cell r="FG52">
            <v>0.1519194171001457</v>
          </cell>
          <cell r="FH52">
            <v>0.13244109663061479</v>
          </cell>
          <cell r="FI52">
            <v>0.12411552892780811</v>
          </cell>
          <cell r="FJ52">
            <v>0.12437305088985751</v>
          </cell>
          <cell r="FK52">
            <v>0.10645725521180904</v>
          </cell>
          <cell r="FL52">
            <v>8.8549607997218116E-2</v>
          </cell>
          <cell r="FM52">
            <v>8.470372494517342E-2</v>
          </cell>
          <cell r="FN52">
            <v>7.9368110358190913E-2</v>
          </cell>
          <cell r="FO52">
            <v>7.619760085822036E-2</v>
          </cell>
          <cell r="FP52">
            <v>6.7853045050153327E-2</v>
          </cell>
          <cell r="FQ52">
            <v>6.5825232166837999E-2</v>
          </cell>
          <cell r="FR52">
            <v>6.2554894655872717E-2</v>
          </cell>
          <cell r="FS52">
            <v>6.3631838714683031E-2</v>
          </cell>
          <cell r="FT52">
            <v>5.7301899909869114E-2</v>
          </cell>
          <cell r="FU52">
            <v>5.6985428480728073E-2</v>
          </cell>
          <cell r="FV52">
            <v>5.7564825843137379E-2</v>
          </cell>
          <cell r="FW52">
            <v>5.2549514281402088E-2</v>
          </cell>
          <cell r="FX52">
            <v>4.8314744076363159E-2</v>
          </cell>
          <cell r="FY52">
            <v>4.9465935961458651E-2</v>
          </cell>
          <cell r="FZ52">
            <v>4.8038331943446977E-2</v>
          </cell>
          <cell r="GA52">
            <v>4.709400776030459E-2</v>
          </cell>
          <cell r="GB52">
            <v>4.4902618156748009E-2</v>
          </cell>
          <cell r="GC52">
            <v>4.3194579373135866E-2</v>
          </cell>
          <cell r="GD52">
            <v>4.0995293840236258E-2</v>
          </cell>
          <cell r="GE52">
            <v>4.1615322678165478E-2</v>
          </cell>
          <cell r="GF52">
            <v>3.9922876928147444E-2</v>
          </cell>
          <cell r="GG52">
            <v>3.9520654290263968E-2</v>
          </cell>
          <cell r="GH52">
            <v>3.9927515184685403E-2</v>
          </cell>
          <cell r="GI52">
            <v>4.0442997945443038E-2</v>
          </cell>
          <cell r="GJ52">
            <v>3.514769023152664E-2</v>
          </cell>
          <cell r="GK52">
            <v>3.5895393017830735E-2</v>
          </cell>
          <cell r="GL52">
            <v>3.4246572443122458E-2</v>
          </cell>
          <cell r="GM52">
            <v>3.3421974073988725E-2</v>
          </cell>
          <cell r="GN52">
            <v>3.439353797462763E-2</v>
          </cell>
          <cell r="GO52">
            <v>3.3780781954722228E-2</v>
          </cell>
          <cell r="GP52">
            <v>3.2937522438282629E-2</v>
          </cell>
          <cell r="GQ52">
            <v>3.2302472807432148E-2</v>
          </cell>
          <cell r="GR52">
            <v>3.4141417925905193E-2</v>
          </cell>
          <cell r="GS52">
            <v>3.1412887360451336E-2</v>
          </cell>
          <cell r="GT52">
            <v>3.0865787691555235E-2</v>
          </cell>
          <cell r="GU52">
            <v>1.9635671917463959E-2</v>
          </cell>
          <cell r="GV52">
            <v>1.8271431832107776E-2</v>
          </cell>
          <cell r="GW52">
            <v>1.7448093840143342E-2</v>
          </cell>
          <cell r="GX52">
            <v>1.881389762194341E-2</v>
          </cell>
          <cell r="GY52">
            <v>1.8151024734722299E-2</v>
          </cell>
          <cell r="GZ52">
            <v>1.7897259616591166E-2</v>
          </cell>
          <cell r="HA52">
            <v>1.8187478953938241E-2</v>
          </cell>
          <cell r="HB52">
            <v>1.7334523573978133E-2</v>
          </cell>
          <cell r="HC52">
            <v>1.7110664218329852E-2</v>
          </cell>
          <cell r="HD52">
            <v>1.7148113474009463E-2</v>
          </cell>
          <cell r="HE52">
            <v>1.6860880784343557E-2</v>
          </cell>
          <cell r="HF52">
            <v>1.8028401931792892E-2</v>
          </cell>
          <cell r="HG52">
            <v>1.8119684146732817E-2</v>
          </cell>
          <cell r="HH52">
            <v>1.783782628064623E-2</v>
          </cell>
          <cell r="HI52">
            <v>1.7250903443016607E-2</v>
          </cell>
          <cell r="HJ52">
            <v>1.4887669941869852E-2</v>
          </cell>
          <cell r="HK52">
            <v>1.4507012007232145E-2</v>
          </cell>
          <cell r="HL52">
            <v>1.5548387281911324E-2</v>
          </cell>
          <cell r="HM52" t="str">
            <v/>
          </cell>
          <cell r="HN52" t="str">
            <v/>
          </cell>
          <cell r="HO52" t="str">
            <v/>
          </cell>
          <cell r="HP52" t="str">
            <v/>
          </cell>
          <cell r="HQ52" t="str">
            <v/>
          </cell>
          <cell r="HR52" t="str">
            <v/>
          </cell>
        </row>
        <row r="53">
          <cell r="A53" t="str">
            <v>PBZ/CO OMF A</v>
          </cell>
          <cell r="ET53" t="e">
            <v>#DIV/0!</v>
          </cell>
          <cell r="EU53" t="e">
            <v>#DIV/0!</v>
          </cell>
          <cell r="EV53" t="e">
            <v>#DIV/0!</v>
          </cell>
          <cell r="EW53" t="e">
            <v>#DIV/0!</v>
          </cell>
          <cell r="EX53" t="e">
            <v>#DIV/0!</v>
          </cell>
          <cell r="EY53" t="e">
            <v>#DIV/0!</v>
          </cell>
          <cell r="EZ53">
            <v>89.27391446294483</v>
          </cell>
          <cell r="FA53">
            <v>1.1485738258067548</v>
          </cell>
          <cell r="FB53">
            <v>0.52039218986702573</v>
          </cell>
          <cell r="FC53">
            <v>0.36097601479078673</v>
          </cell>
          <cell r="FD53">
            <v>0.28643919168452209</v>
          </cell>
          <cell r="FE53">
            <v>0.20254096245972034</v>
          </cell>
          <cell r="FF53">
            <v>0.16067360902239822</v>
          </cell>
          <cell r="FG53">
            <v>0.13853916834819452</v>
          </cell>
          <cell r="FH53">
            <v>0.12483576179073171</v>
          </cell>
          <cell r="FI53">
            <v>0.11236767491673577</v>
          </cell>
          <cell r="FJ53">
            <v>0.11222802036959242</v>
          </cell>
          <cell r="FK53">
            <v>8.9256248443482678E-2</v>
          </cell>
          <cell r="FL53">
            <v>8.8471750637541646E-2</v>
          </cell>
          <cell r="FM53">
            <v>7.974378001409832E-2</v>
          </cell>
          <cell r="FN53">
            <v>7.0266667679190986E-2</v>
          </cell>
          <cell r="FO53">
            <v>8.2756174011761496E-2</v>
          </cell>
          <cell r="FP53">
            <v>6.1259929812875535E-2</v>
          </cell>
          <cell r="FQ53">
            <v>6.1595551824850991E-2</v>
          </cell>
          <cell r="FR53">
            <v>5.4991438594906628E-2</v>
          </cell>
          <cell r="FS53">
            <v>5.3066816586120558E-2</v>
          </cell>
          <cell r="FT53">
            <v>5.0604523505329402E-2</v>
          </cell>
          <cell r="FU53">
            <v>5.1047560699453598E-2</v>
          </cell>
          <cell r="FV53">
            <v>4.804296169035438E-2</v>
          </cell>
          <cell r="FW53">
            <v>4.4838320720830049E-2</v>
          </cell>
          <cell r="FX53">
            <v>4.1009262859178275E-2</v>
          </cell>
          <cell r="FY53">
            <v>4.5291678950696967E-2</v>
          </cell>
          <cell r="FZ53">
            <v>4.4688296170423802E-2</v>
          </cell>
          <cell r="GA53">
            <v>4.9498451997123549E-2</v>
          </cell>
          <cell r="GB53">
            <v>3.9104152961636718E-2</v>
          </cell>
          <cell r="GC53">
            <v>3.7172670155637633E-2</v>
          </cell>
          <cell r="GD53">
            <v>3.6347877898782688E-2</v>
          </cell>
          <cell r="GE53">
            <v>3.6813821606495489E-2</v>
          </cell>
          <cell r="GF53">
            <v>3.6413869996367421E-2</v>
          </cell>
          <cell r="GG53">
            <v>3.4994590445833529E-2</v>
          </cell>
          <cell r="GH53">
            <v>3.729606613943881E-2</v>
          </cell>
          <cell r="GI53">
            <v>3.3327490372783597E-2</v>
          </cell>
          <cell r="GJ53">
            <v>3.3143658730337533E-2</v>
          </cell>
          <cell r="GK53">
            <v>3.4010754973502033E-2</v>
          </cell>
          <cell r="GL53">
            <v>3.2855824659271171E-2</v>
          </cell>
          <cell r="GM53">
            <v>3.408706324481181E-2</v>
          </cell>
          <cell r="GN53">
            <v>3.3964593919266761E-2</v>
          </cell>
          <cell r="GO53">
            <v>3.1285826399407135E-2</v>
          </cell>
          <cell r="GP53">
            <v>2.9723261798027645E-2</v>
          </cell>
          <cell r="GQ53">
            <v>2.8352090642735028E-2</v>
          </cell>
          <cell r="GR53">
            <v>2.7857584171832039E-2</v>
          </cell>
          <cell r="GS53">
            <v>2.765420681486952E-2</v>
          </cell>
          <cell r="GT53">
            <v>2.7343198406642344E-2</v>
          </cell>
          <cell r="GU53">
            <v>1.7912485382720833E-2</v>
          </cell>
          <cell r="GV53">
            <v>1.6436133083747029E-2</v>
          </cell>
          <cell r="GW53">
            <v>1.8389354698276739E-2</v>
          </cell>
          <cell r="GX53">
            <v>1.9482049291896564E-2</v>
          </cell>
          <cell r="GY53">
            <v>1.7472378901613128E-2</v>
          </cell>
          <cell r="GZ53">
            <v>1.8630704009640064E-2</v>
          </cell>
          <cell r="HA53">
            <v>1.8893849194085988E-2</v>
          </cell>
          <cell r="HB53">
            <v>1.7443771087342963E-2</v>
          </cell>
          <cell r="HC53">
            <v>1.8575837703292075E-2</v>
          </cell>
          <cell r="HD53">
            <v>2.6448171542186705E-2</v>
          </cell>
          <cell r="HE53">
            <v>3.2518660049068782E-2</v>
          </cell>
          <cell r="HF53">
            <v>4.0743070407565085E-2</v>
          </cell>
          <cell r="HG53">
            <v>4.1529824592436704E-2</v>
          </cell>
          <cell r="HH53">
            <v>4.7290554932399864E-2</v>
          </cell>
          <cell r="HI53">
            <v>5.4791945872289416E-2</v>
          </cell>
          <cell r="HJ53">
            <v>4.2511572134048325E-2</v>
          </cell>
          <cell r="HK53">
            <v>4.328766567736464E-2</v>
          </cell>
          <cell r="HL53">
            <v>4.5754495264317852E-2</v>
          </cell>
          <cell r="HM53" t="str">
            <v/>
          </cell>
          <cell r="HN53" t="str">
            <v/>
          </cell>
          <cell r="HO53" t="str">
            <v/>
          </cell>
          <cell r="HP53" t="str">
            <v/>
          </cell>
          <cell r="HQ53" t="str">
            <v/>
          </cell>
          <cell r="HR53" t="str">
            <v/>
          </cell>
        </row>
        <row r="54">
          <cell r="A54" t="str">
            <v>PBZ/CO OMF B</v>
          </cell>
          <cell r="C54">
            <v>0.73098289914605041</v>
          </cell>
          <cell r="D54">
            <v>0.28862604774273115</v>
          </cell>
          <cell r="E54">
            <v>0.23682818594203614</v>
          </cell>
          <cell r="F54">
            <v>0.18602547525930077</v>
          </cell>
          <cell r="G54">
            <v>0.21285912375195687</v>
          </cell>
          <cell r="H54">
            <v>0.21345935577791911</v>
          </cell>
          <cell r="I54">
            <v>0.12268627194205273</v>
          </cell>
          <cell r="J54">
            <v>1.1452684759077716</v>
          </cell>
          <cell r="K54">
            <v>4.6532157252206122E-2</v>
          </cell>
          <cell r="L54">
            <v>5.4142919173024474E-2</v>
          </cell>
          <cell r="M54">
            <v>5.0483623627237274E-2</v>
          </cell>
          <cell r="N54">
            <v>4.6335629606147968E-2</v>
          </cell>
          <cell r="O54">
            <v>4.8066305075986401E-2</v>
          </cell>
          <cell r="P54">
            <v>3.9941781479304474E-2</v>
          </cell>
          <cell r="Q54">
            <v>4.722249585838835E-2</v>
          </cell>
          <cell r="R54">
            <v>4.7119341003920873E-2</v>
          </cell>
          <cell r="S54">
            <v>4.1595179407918244E-2</v>
          </cell>
          <cell r="T54">
            <v>3.8539288863195825E-2</v>
          </cell>
          <cell r="U54">
            <v>3.8532924274748068E-2</v>
          </cell>
          <cell r="V54">
            <v>3.9529377540564146E-2</v>
          </cell>
          <cell r="W54">
            <v>3.4589546466103814E-2</v>
          </cell>
          <cell r="X54">
            <v>3.3400686073595566E-2</v>
          </cell>
          <cell r="Y54">
            <v>3.2450195085304084E-2</v>
          </cell>
          <cell r="Z54">
            <v>3.1761991206024159E-2</v>
          </cell>
          <cell r="AA54">
            <v>3.3017214106740238E-2</v>
          </cell>
          <cell r="AB54">
            <v>3.2739259465219127E-2</v>
          </cell>
          <cell r="AC54">
            <v>3.3558255066940053E-2</v>
          </cell>
          <cell r="AD54">
            <v>2.9990195564483769E-2</v>
          </cell>
          <cell r="AE54">
            <v>3.0705562727883599E-2</v>
          </cell>
          <cell r="AF54">
            <v>2.8876401904327928E-2</v>
          </cell>
          <cell r="AG54">
            <v>2.8464488748376485E-2</v>
          </cell>
          <cell r="AH54">
            <v>3.0368566275314597E-2</v>
          </cell>
          <cell r="AI54">
            <v>2.6463859319534811E-2</v>
          </cell>
          <cell r="AJ54">
            <v>2.0786259592656776E-2</v>
          </cell>
          <cell r="AK54">
            <v>2.8568894722984815E-2</v>
          </cell>
          <cell r="AL54">
            <v>2.8601484559803516E-2</v>
          </cell>
          <cell r="AM54">
            <v>2.6176841638721457E-2</v>
          </cell>
          <cell r="AN54">
            <v>2.6441004673060532E-2</v>
          </cell>
          <cell r="AO54">
            <v>2.4273800098859079E-2</v>
          </cell>
          <cell r="AP54">
            <v>2.6394199443920317E-2</v>
          </cell>
          <cell r="AQ54">
            <v>2.423867892169913E-2</v>
          </cell>
          <cell r="AR54">
            <v>2.4283348075863416E-2</v>
          </cell>
          <cell r="AS54">
            <v>2.4066930281788055E-2</v>
          </cell>
          <cell r="AT54">
            <v>2.5561410306733041E-2</v>
          </cell>
          <cell r="AU54">
            <v>2.238190135430557E-2</v>
          </cell>
          <cell r="AV54">
            <v>2.2921454946453701E-2</v>
          </cell>
          <cell r="AW54">
            <v>2.2287779823109807E-2</v>
          </cell>
          <cell r="AX54">
            <v>2.128153306471656E-2</v>
          </cell>
          <cell r="AY54">
            <v>2.2289292142260449E-2</v>
          </cell>
          <cell r="AZ54">
            <v>2.1881001640287907E-2</v>
          </cell>
          <cell r="BA54">
            <v>2.210640918666635E-2</v>
          </cell>
          <cell r="BB54">
            <v>2.118194791382208E-2</v>
          </cell>
          <cell r="BC54">
            <v>2.1427886306678627E-2</v>
          </cell>
          <cell r="BD54">
            <v>2.0446506711979066E-2</v>
          </cell>
          <cell r="BE54">
            <v>1.9814043493823867E-2</v>
          </cell>
          <cell r="BF54">
            <v>2.1211993268164812E-2</v>
          </cell>
          <cell r="BG54">
            <v>1.9898858244936354E-2</v>
          </cell>
          <cell r="BH54">
            <v>1.9527908898387847E-2</v>
          </cell>
          <cell r="BI54">
            <v>1.8897435497835596E-2</v>
          </cell>
          <cell r="BJ54">
            <v>1.9633608054496505E-2</v>
          </cell>
          <cell r="BK54">
            <v>2.0392204833560891E-2</v>
          </cell>
          <cell r="BL54">
            <v>1.8480172265168533E-2</v>
          </cell>
          <cell r="BM54">
            <v>2.0139039787997904E-2</v>
          </cell>
          <cell r="BN54">
            <v>1.9512004580828576E-2</v>
          </cell>
          <cell r="BO54">
            <v>1.7825905168278013E-2</v>
          </cell>
          <cell r="BP54">
            <v>1.8607983994942758E-2</v>
          </cell>
          <cell r="BQ54">
            <v>1.7680187610374605E-2</v>
          </cell>
          <cell r="BR54">
            <v>1.9160399881771449E-2</v>
          </cell>
          <cell r="BS54">
            <v>1.7767123343100547E-2</v>
          </cell>
          <cell r="BT54">
            <v>1.7730015248035715E-2</v>
          </cell>
          <cell r="BU54">
            <v>1.7277055698460234E-2</v>
          </cell>
          <cell r="BV54">
            <v>1.8191442623370507E-2</v>
          </cell>
          <cell r="BW54">
            <v>1.7754110589759918E-2</v>
          </cell>
          <cell r="BX54">
            <v>1.8178638856742788E-2</v>
          </cell>
          <cell r="BY54">
            <v>1.9144756050126895E-2</v>
          </cell>
          <cell r="BZ54">
            <v>1.7435666357430608E-2</v>
          </cell>
          <cell r="CA54">
            <v>1.7899707098126088E-2</v>
          </cell>
          <cell r="CB54">
            <v>1.7818656925633197E-2</v>
          </cell>
          <cell r="CC54">
            <v>1.6564406819531821E-2</v>
          </cell>
          <cell r="CD54">
            <v>1.937515525259562E-2</v>
          </cell>
          <cell r="CE54">
            <v>1.6037563205941744E-2</v>
          </cell>
          <cell r="CF54">
            <v>1.5415537175659105E-2</v>
          </cell>
          <cell r="CG54">
            <v>1.6137084086121543E-2</v>
          </cell>
          <cell r="CH54">
            <v>1.5542763538120369E-2</v>
          </cell>
          <cell r="CI54">
            <v>1.4735563936021644E-2</v>
          </cell>
          <cell r="CJ54">
            <v>1.5040262317917646E-2</v>
          </cell>
          <cell r="CK54">
            <v>1.5706876578214696E-2</v>
          </cell>
          <cell r="CL54">
            <v>1.4273431661590365E-2</v>
          </cell>
          <cell r="CM54">
            <v>1.4533649325688054E-2</v>
          </cell>
          <cell r="CN54">
            <v>1.4878431956168775E-2</v>
          </cell>
          <cell r="CO54">
            <v>1.3628618419548733E-2</v>
          </cell>
          <cell r="CP54">
            <v>1.5054313826418022E-2</v>
          </cell>
          <cell r="CQ54">
            <v>1.1420760556373146E-2</v>
          </cell>
          <cell r="CR54">
            <v>1.3141016917108289E-2</v>
          </cell>
          <cell r="CS54">
            <v>1.380134639665046E-2</v>
          </cell>
          <cell r="CT54">
            <v>1.2229068784513351E-2</v>
          </cell>
          <cell r="CU54">
            <v>1.2416811845862684E-2</v>
          </cell>
          <cell r="CV54">
            <v>1.2553892009554051E-2</v>
          </cell>
          <cell r="CW54">
            <v>1.2972023236252898E-2</v>
          </cell>
          <cell r="CX54">
            <v>1.2899762278118416E-2</v>
          </cell>
          <cell r="CY54">
            <v>1.2714806522054029E-2</v>
          </cell>
          <cell r="CZ54">
            <v>1.2363275798804734E-2</v>
          </cell>
          <cell r="DA54">
            <v>1.2241614275186006E-2</v>
          </cell>
          <cell r="DB54">
            <v>1.3670231539646981E-2</v>
          </cell>
          <cell r="DC54">
            <v>1.1006342543881923E-2</v>
          </cell>
          <cell r="DD54">
            <v>1.1096667820109431E-2</v>
          </cell>
          <cell r="DE54">
            <v>1.1772524578128676E-2</v>
          </cell>
          <cell r="DF54">
            <v>1.1462357554071019E-2</v>
          </cell>
          <cell r="DG54">
            <v>1.1367747275997766E-2</v>
          </cell>
          <cell r="DH54">
            <v>1.119534912342022E-2</v>
          </cell>
          <cell r="DI54">
            <v>1.2036798591446353E-2</v>
          </cell>
          <cell r="DJ54">
            <v>1.1431432871347234E-2</v>
          </cell>
          <cell r="DK54">
            <v>1.1569873417704423E-2</v>
          </cell>
          <cell r="DL54">
            <v>1.0811038063041553E-2</v>
          </cell>
          <cell r="DM54">
            <v>1.1920055464300154E-2</v>
          </cell>
          <cell r="DN54">
            <v>1.1528115969490884E-2</v>
          </cell>
          <cell r="DO54">
            <v>9.6935986192970558E-3</v>
          </cell>
          <cell r="DP54">
            <v>1.0592130873410772E-2</v>
          </cell>
          <cell r="DQ54">
            <v>1.0595191679002778E-2</v>
          </cell>
          <cell r="DR54">
            <v>1.0699819304891467E-2</v>
          </cell>
          <cell r="DS54">
            <v>1.144381446617884E-2</v>
          </cell>
          <cell r="DT54">
            <v>1.0247667688468291E-2</v>
          </cell>
          <cell r="DU54">
            <v>1.1516865059826856E-2</v>
          </cell>
          <cell r="DV54">
            <v>1.0504578686789437E-2</v>
          </cell>
          <cell r="DW54">
            <v>1.0102388304463821E-2</v>
          </cell>
          <cell r="DX54">
            <v>1.0525311607453723E-2</v>
          </cell>
          <cell r="DY54">
            <v>9.5404654908225733E-3</v>
          </cell>
          <cell r="DZ54">
            <v>1.0064431590556191E-2</v>
          </cell>
          <cell r="EA54">
            <v>9.3582036424087259E-3</v>
          </cell>
          <cell r="EB54">
            <v>9.4466137775867792E-3</v>
          </cell>
          <cell r="EC54">
            <v>9.284100314221307E-3</v>
          </cell>
          <cell r="ED54">
            <v>9.3770930197050045E-3</v>
          </cell>
          <cell r="EE54">
            <v>9.2303835974555729E-3</v>
          </cell>
          <cell r="EF54">
            <v>8.8836401051966517E-3</v>
          </cell>
          <cell r="EG54">
            <v>1.0241414653548614E-2</v>
          </cell>
          <cell r="EH54">
            <v>9.1851220879947924E-3</v>
          </cell>
          <cell r="EI54">
            <v>9.4599347363963845E-3</v>
          </cell>
          <cell r="EJ54">
            <v>1.0049713220603742E-2</v>
          </cell>
          <cell r="EK54">
            <v>9.2069685974092916E-3</v>
          </cell>
          <cell r="EL54">
            <v>9.7438117930256293E-3</v>
          </cell>
          <cell r="EM54">
            <v>8.0535414049971079E-3</v>
          </cell>
          <cell r="EN54">
            <v>8.8826949619563202E-3</v>
          </cell>
          <cell r="EO54">
            <v>8.3617525458227482E-3</v>
          </cell>
          <cell r="EP54">
            <v>7.7721931737218808E-3</v>
          </cell>
          <cell r="EQ54">
            <v>7.4617337835150227E-3</v>
          </cell>
          <cell r="ER54">
            <v>7.9398921523796875E-3</v>
          </cell>
          <cell r="ES54">
            <v>9.0868798204557181E-3</v>
          </cell>
          <cell r="ET54">
            <v>7.7553044103213431E-3</v>
          </cell>
          <cell r="EU54">
            <v>7.8433348855379923E-3</v>
          </cell>
          <cell r="EV54">
            <v>8.1458804657125183E-3</v>
          </cell>
          <cell r="EW54">
            <v>7.8423050638320845E-3</v>
          </cell>
          <cell r="EX54">
            <v>8.665109151758485E-3</v>
          </cell>
          <cell r="EY54">
            <v>7.972963502705219E-3</v>
          </cell>
          <cell r="EZ54">
            <v>7.092546565269418E-3</v>
          </cell>
          <cell r="FA54">
            <v>7.7676848714250055E-3</v>
          </cell>
          <cell r="FB54">
            <v>7.8122643955087076E-3</v>
          </cell>
          <cell r="FC54">
            <v>8.0933744099522392E-3</v>
          </cell>
          <cell r="FD54">
            <v>7.7600616731590038E-3</v>
          </cell>
          <cell r="FE54">
            <v>7.897676390807155E-3</v>
          </cell>
          <cell r="FF54">
            <v>7.573702945963893E-3</v>
          </cell>
          <cell r="FG54">
            <v>7.6023683909290166E-3</v>
          </cell>
          <cell r="FH54">
            <v>7.5910084404257564E-3</v>
          </cell>
          <cell r="FI54">
            <v>7.5483316598811256E-3</v>
          </cell>
          <cell r="FJ54">
            <v>7.7728307934437687E-3</v>
          </cell>
          <cell r="FK54">
            <v>6.9993339420233447E-3</v>
          </cell>
          <cell r="FL54">
            <v>8.0213518623064584E-3</v>
          </cell>
          <cell r="FM54">
            <v>7.0613250070623579E-3</v>
          </cell>
          <cell r="FN54">
            <v>7.15300386725648E-3</v>
          </cell>
          <cell r="FO54">
            <v>7.4922721016301708E-3</v>
          </cell>
          <cell r="FP54">
            <v>7.207613115201017E-3</v>
          </cell>
          <cell r="FQ54">
            <v>7.4282489659818207E-3</v>
          </cell>
          <cell r="FR54">
            <v>7.1645097932553359E-3</v>
          </cell>
          <cell r="FS54">
            <v>7.2667113923392535E-3</v>
          </cell>
          <cell r="FT54">
            <v>7.248520988464735E-3</v>
          </cell>
          <cell r="FU54">
            <v>7.1253556665114015E-3</v>
          </cell>
          <cell r="FV54">
            <v>7.3461443626734457E-3</v>
          </cell>
          <cell r="FW54">
            <v>6.977467731556164E-3</v>
          </cell>
          <cell r="FX54">
            <v>6.8269104149207838E-3</v>
          </cell>
          <cell r="FY54">
            <v>7.0468000484669169E-3</v>
          </cell>
          <cell r="FZ54">
            <v>7.1009977296234705E-3</v>
          </cell>
          <cell r="GA54">
            <v>7.3109289926884813E-3</v>
          </cell>
          <cell r="GB54">
            <v>7.3083331417007624E-3</v>
          </cell>
          <cell r="GC54">
            <v>7.3012591268164506E-3</v>
          </cell>
          <cell r="GD54">
            <v>7.2413830388851075E-3</v>
          </cell>
          <cell r="GE54">
            <v>7.2950071876147771E-3</v>
          </cell>
          <cell r="GF54">
            <v>7.2217418958684387E-3</v>
          </cell>
          <cell r="GG54">
            <v>7.0741104111602393E-3</v>
          </cell>
          <cell r="GH54">
            <v>7.2634197763543629E-3</v>
          </cell>
          <cell r="GI54">
            <v>6.9659537102422231E-3</v>
          </cell>
          <cell r="GJ54">
            <v>6.9864129304793021E-3</v>
          </cell>
          <cell r="GK54">
            <v>7.2377142841351105E-3</v>
          </cell>
          <cell r="GL54">
            <v>7.0642286235300666E-3</v>
          </cell>
          <cell r="GM54">
            <v>7.1441657282040882E-3</v>
          </cell>
          <cell r="GN54">
            <v>7.4838939829715567E-3</v>
          </cell>
          <cell r="GO54">
            <v>7.4404764581217364E-3</v>
          </cell>
          <cell r="GP54">
            <v>7.319719421032822E-3</v>
          </cell>
          <cell r="GQ54">
            <v>7.7343982507809272E-3</v>
          </cell>
          <cell r="GR54">
            <v>7.3133887067753367E-3</v>
          </cell>
          <cell r="GS54">
            <v>7.2201161364964239E-3</v>
          </cell>
          <cell r="GT54">
            <v>7.1354692712002343E-3</v>
          </cell>
          <cell r="GU54">
            <v>4.4259520022560395E-3</v>
          </cell>
          <cell r="GV54">
            <v>4.3546929332327622E-3</v>
          </cell>
          <cell r="GW54">
            <v>4.5655098767436453E-3</v>
          </cell>
          <cell r="GX54">
            <v>4.475301854649727E-3</v>
          </cell>
          <cell r="GY54">
            <v>4.6207976172116805E-3</v>
          </cell>
          <cell r="GZ54">
            <v>4.669798901591804E-3</v>
          </cell>
          <cell r="HA54">
            <v>4.7858291577258516E-3</v>
          </cell>
          <cell r="HB54">
            <v>4.6776692220971139E-3</v>
          </cell>
          <cell r="HC54">
            <v>4.6569934513052136E-3</v>
          </cell>
          <cell r="HD54">
            <v>4.7071441059738373E-3</v>
          </cell>
          <cell r="HE54">
            <v>4.5827219816843012E-3</v>
          </cell>
          <cell r="HF54">
            <v>4.7244597992399662E-3</v>
          </cell>
          <cell r="HG54">
            <v>4.4738534964403609E-3</v>
          </cell>
          <cell r="HH54">
            <v>4.481781958318054E-3</v>
          </cell>
          <cell r="HI54">
            <v>4.4728995980010122E-3</v>
          </cell>
          <cell r="HJ54">
            <v>3.4551879361992555E-3</v>
          </cell>
          <cell r="HK54">
            <v>3.4136777343196645E-3</v>
          </cell>
          <cell r="HL54">
            <v>3.7675521451885352E-3</v>
          </cell>
          <cell r="HM54" t="str">
            <v/>
          </cell>
          <cell r="HN54" t="str">
            <v/>
          </cell>
          <cell r="HO54" t="str">
            <v/>
          </cell>
          <cell r="HP54" t="str">
            <v/>
          </cell>
          <cell r="HQ54" t="str">
            <v/>
          </cell>
          <cell r="HR54" t="str">
            <v/>
          </cell>
        </row>
        <row r="55">
          <cell r="A55" t="str">
            <v>PBZ/CO OMF C</v>
          </cell>
          <cell r="ET55" t="e">
            <v>#DIV/0!</v>
          </cell>
          <cell r="EU55" t="e">
            <v>#DIV/0!</v>
          </cell>
          <cell r="EV55" t="e">
            <v>#DIV/0!</v>
          </cell>
          <cell r="EW55" t="e">
            <v>#DIV/0!</v>
          </cell>
          <cell r="EX55" t="e">
            <v>#DIV/0!</v>
          </cell>
          <cell r="EY55" t="e">
            <v>#DIV/0!</v>
          </cell>
          <cell r="EZ55">
            <v>43.688415507601313</v>
          </cell>
          <cell r="FA55">
            <v>1.1313604976517471</v>
          </cell>
          <cell r="FB55">
            <v>0.51860309531675786</v>
          </cell>
          <cell r="FC55">
            <v>0.33717003012577423</v>
          </cell>
          <cell r="FD55">
            <v>0.25464381288042426</v>
          </cell>
          <cell r="FE55">
            <v>0.21192958309165474</v>
          </cell>
          <cell r="FF55">
            <v>0.17346533620492835</v>
          </cell>
          <cell r="FG55">
            <v>0.15480749519543052</v>
          </cell>
          <cell r="FH55">
            <v>0.14233706766140533</v>
          </cell>
          <cell r="FI55">
            <v>0.11819107133105851</v>
          </cell>
          <cell r="FJ55">
            <v>0.12556200349417745</v>
          </cell>
          <cell r="FK55">
            <v>0.1075524031238686</v>
          </cell>
          <cell r="FL55">
            <v>9.0008110085121773E-2</v>
          </cell>
          <cell r="FM55">
            <v>8.2701488064580886E-2</v>
          </cell>
          <cell r="FN55">
            <v>8.0384038212059972E-2</v>
          </cell>
          <cell r="FO55">
            <v>7.7409747697023912E-2</v>
          </cell>
          <cell r="FP55">
            <v>6.7933345411512747E-2</v>
          </cell>
          <cell r="FQ55">
            <v>6.554252323861598E-2</v>
          </cell>
          <cell r="FR55">
            <v>6.0819544057210129E-2</v>
          </cell>
          <cell r="FS55">
            <v>6.236948277526122E-2</v>
          </cell>
          <cell r="FT55">
            <v>5.86894258356494E-2</v>
          </cell>
          <cell r="FU55">
            <v>5.5959969624600703E-2</v>
          </cell>
          <cell r="FV55">
            <v>5.6639914733759733E-2</v>
          </cell>
          <cell r="FW55">
            <v>5.382920650949452E-2</v>
          </cell>
          <cell r="FX55">
            <v>4.8253437092683926E-2</v>
          </cell>
          <cell r="FY55">
            <v>4.9300710508581425E-2</v>
          </cell>
          <cell r="FZ55">
            <v>4.7691944528546637E-2</v>
          </cell>
          <cell r="GA55">
            <v>4.6854444789645955E-2</v>
          </cell>
          <cell r="GB55">
            <v>4.5694589924235363E-2</v>
          </cell>
          <cell r="GC55">
            <v>4.2802353083861266E-2</v>
          </cell>
          <cell r="GD55">
            <v>4.1920615878364043E-2</v>
          </cell>
          <cell r="GE55">
            <v>4.2656392869218518E-2</v>
          </cell>
          <cell r="GF55">
            <v>4.0233766447993258E-2</v>
          </cell>
          <cell r="GG55">
            <v>3.9044977390932933E-2</v>
          </cell>
          <cell r="GH55">
            <v>4.15910779502493E-2</v>
          </cell>
          <cell r="GI55">
            <v>4.1411131411147384E-2</v>
          </cell>
          <cell r="GJ55">
            <v>3.8558581745370413E-2</v>
          </cell>
          <cell r="GK55">
            <v>3.5133863081722616E-2</v>
          </cell>
          <cell r="GL55">
            <v>3.5316615138657914E-2</v>
          </cell>
          <cell r="GM55">
            <v>3.4754253974689897E-2</v>
          </cell>
          <cell r="GN55">
            <v>3.7934770057554079E-2</v>
          </cell>
          <cell r="GO55">
            <v>3.3081424706076223E-2</v>
          </cell>
          <cell r="GP55">
            <v>3.1983929920878396E-2</v>
          </cell>
          <cell r="GQ55">
            <v>3.2409640004220641E-2</v>
          </cell>
          <cell r="GR55">
            <v>3.0851373077271482E-2</v>
          </cell>
          <cell r="GS55">
            <v>3.1474782159817583E-2</v>
          </cell>
          <cell r="GT55">
            <v>3.2231094499806101E-2</v>
          </cell>
          <cell r="GU55">
            <v>1.9919587568828057E-2</v>
          </cell>
          <cell r="GV55">
            <v>1.9624093919313079E-2</v>
          </cell>
          <cell r="GW55">
            <v>1.8216672272215462E-2</v>
          </cell>
          <cell r="GX55">
            <v>1.7729485548595436E-2</v>
          </cell>
          <cell r="GY55">
            <v>1.8644318277492244E-2</v>
          </cell>
          <cell r="GZ55">
            <v>1.9890199355380389E-2</v>
          </cell>
          <cell r="HA55">
            <v>1.7752611823655506E-2</v>
          </cell>
          <cell r="HB55">
            <v>1.7065353280694362E-2</v>
          </cell>
          <cell r="HC55">
            <v>1.7227621655141689E-2</v>
          </cell>
          <cell r="HD55">
            <v>2.1263341321545726E-2</v>
          </cell>
          <cell r="HE55">
            <v>1.7062644890271095E-2</v>
          </cell>
          <cell r="HF55">
            <v>1.7512051619691382E-2</v>
          </cell>
          <cell r="HG55">
            <v>1.7854629566881997E-2</v>
          </cell>
          <cell r="HH55">
            <v>1.7831683337802495E-2</v>
          </cell>
          <cell r="HI55">
            <v>1.7320550012619451E-2</v>
          </cell>
          <cell r="HJ55">
            <v>1.5029663336218357E-2</v>
          </cell>
          <cell r="HK55">
            <v>1.53261507443474E-2</v>
          </cell>
          <cell r="HL55">
            <v>1.6624812052222548E-2</v>
          </cell>
          <cell r="HM55" t="str">
            <v/>
          </cell>
          <cell r="HN55" t="str">
            <v/>
          </cell>
          <cell r="HO55" t="str">
            <v/>
          </cell>
          <cell r="HP55" t="str">
            <v/>
          </cell>
          <cell r="HQ55" t="str">
            <v/>
          </cell>
          <cell r="HR55" t="str">
            <v/>
          </cell>
        </row>
        <row r="56">
          <cell r="A56" t="str">
            <v>Raiffeisen OMF A</v>
          </cell>
          <cell r="ET56" t="e">
            <v>#DIV/0!</v>
          </cell>
          <cell r="EU56" t="e">
            <v>#DIV/0!</v>
          </cell>
          <cell r="EV56" t="e">
            <v>#DIV/0!</v>
          </cell>
          <cell r="EW56" t="e">
            <v>#DIV/0!</v>
          </cell>
          <cell r="EX56" t="e">
            <v>#DIV/0!</v>
          </cell>
          <cell r="EY56" t="e">
            <v>#DIV/0!</v>
          </cell>
          <cell r="EZ56">
            <v>66.622003929273092</v>
          </cell>
          <cell r="FA56">
            <v>1.1420547207598768</v>
          </cell>
          <cell r="FB56">
            <v>0.49369942039731279</v>
          </cell>
          <cell r="FC56">
            <v>0.33847682131232187</v>
          </cell>
          <cell r="FD56">
            <v>0.24387376948494524</v>
          </cell>
          <cell r="FE56">
            <v>0.20404161456604347</v>
          </cell>
          <cell r="FF56">
            <v>0.1641282093094889</v>
          </cell>
          <cell r="FG56">
            <v>0.14337851144654015</v>
          </cell>
          <cell r="FH56">
            <v>0.12457610948881755</v>
          </cell>
          <cell r="FI56">
            <v>0.10858148695472357</v>
          </cell>
          <cell r="FJ56">
            <v>0.10384279204198592</v>
          </cell>
          <cell r="FK56">
            <v>8.7546433957772285E-2</v>
          </cell>
          <cell r="FL56">
            <v>9.0822186978616104E-2</v>
          </cell>
          <cell r="FM56">
            <v>8.0308560085361691E-2</v>
          </cell>
          <cell r="FN56">
            <v>7.5317618830646138E-2</v>
          </cell>
          <cell r="FO56">
            <v>7.3741760044751192E-2</v>
          </cell>
          <cell r="FP56">
            <v>6.1639124941103907E-2</v>
          </cell>
          <cell r="FQ56">
            <v>5.940458046189967E-2</v>
          </cell>
          <cell r="FR56">
            <v>5.5538825319495277E-2</v>
          </cell>
          <cell r="FS56">
            <v>5.4738381218686794E-2</v>
          </cell>
          <cell r="FT56">
            <v>5.0741323611729339E-2</v>
          </cell>
          <cell r="FU56">
            <v>4.8227295444887908E-2</v>
          </cell>
          <cell r="FV56">
            <v>4.8257568444084908E-2</v>
          </cell>
          <cell r="FW56">
            <v>4.3862183512148212E-2</v>
          </cell>
          <cell r="FX56">
            <v>4.1961989935211719E-2</v>
          </cell>
          <cell r="FY56">
            <v>4.3735887989170052E-2</v>
          </cell>
          <cell r="FZ56">
            <v>4.3322699747004423E-2</v>
          </cell>
          <cell r="GA56">
            <v>4.2517800770740521E-2</v>
          </cell>
          <cell r="GB56">
            <v>3.9967839837296681E-2</v>
          </cell>
          <cell r="GC56">
            <v>3.8305893576328964E-2</v>
          </cell>
          <cell r="GD56">
            <v>3.6043831779768443E-2</v>
          </cell>
          <cell r="GE56">
            <v>3.4564036063152725E-2</v>
          </cell>
          <cell r="GF56">
            <v>3.4436072150383579E-2</v>
          </cell>
          <cell r="GG56">
            <v>3.4896779580462445E-2</v>
          </cell>
          <cell r="GH56">
            <v>3.4585759965658047E-2</v>
          </cell>
          <cell r="GI56">
            <v>3.546850406946378E-2</v>
          </cell>
          <cell r="GJ56">
            <v>3.299220046966278E-2</v>
          </cell>
          <cell r="GK56">
            <v>3.3099260775346639E-2</v>
          </cell>
          <cell r="GL56">
            <v>3.4013422905138979E-2</v>
          </cell>
          <cell r="GM56">
            <v>3.0934445954352352E-2</v>
          </cell>
          <cell r="GN56">
            <v>3.2100796245601693E-2</v>
          </cell>
          <cell r="GO56">
            <v>3.1777179535533939E-2</v>
          </cell>
          <cell r="GP56">
            <v>3.102892770567367E-2</v>
          </cell>
          <cell r="GQ56">
            <v>2.9036889209496097E-2</v>
          </cell>
          <cell r="GR56">
            <v>2.7685361012426357E-2</v>
          </cell>
          <cell r="GS56">
            <v>2.7800606879335055E-2</v>
          </cell>
          <cell r="GT56">
            <v>2.7629085957925792E-2</v>
          </cell>
          <cell r="GU56">
            <v>1.7567553994966012E-2</v>
          </cell>
          <cell r="GV56">
            <v>1.6885944719540191E-2</v>
          </cell>
          <cell r="GW56">
            <v>1.9470307979020607E-2</v>
          </cell>
          <cell r="GX56">
            <v>1.7493487667175733E-2</v>
          </cell>
          <cell r="GY56">
            <v>1.709890215616694E-2</v>
          </cell>
          <cell r="GZ56">
            <v>1.872128768020187E-2</v>
          </cell>
          <cell r="HA56">
            <v>1.750235896287089E-2</v>
          </cell>
          <cell r="HB56">
            <v>1.6295475273079729E-2</v>
          </cell>
          <cell r="HC56">
            <v>1.6576945531281417E-2</v>
          </cell>
          <cell r="HD56">
            <v>2.0817778535776155E-2</v>
          </cell>
          <cell r="HE56">
            <v>2.4594115076330914E-2</v>
          </cell>
          <cell r="HF56">
            <v>2.9416618992299304E-2</v>
          </cell>
          <cell r="HG56">
            <v>2.8806837678970298E-2</v>
          </cell>
          <cell r="HH56">
            <v>2.9705528001735759E-2</v>
          </cell>
          <cell r="HI56">
            <v>3.1597584333664441E-2</v>
          </cell>
          <cell r="HJ56">
            <v>2.5073814357457591E-2</v>
          </cell>
          <cell r="HK56">
            <v>2.4849057592740476E-2</v>
          </cell>
          <cell r="HL56">
            <v>2.5859315001435457E-2</v>
          </cell>
          <cell r="HM56" t="str">
            <v/>
          </cell>
          <cell r="HN56" t="str">
            <v/>
          </cell>
          <cell r="HO56" t="str">
            <v/>
          </cell>
          <cell r="HP56" t="str">
            <v/>
          </cell>
          <cell r="HQ56" t="str">
            <v/>
          </cell>
          <cell r="HR56" t="str">
            <v/>
          </cell>
        </row>
        <row r="57">
          <cell r="A57" t="str">
            <v>Raiffeisen OMF B</v>
          </cell>
          <cell r="C57">
            <v>0.68810292891534353</v>
          </cell>
          <cell r="D57">
            <v>0.28563464252794107</v>
          </cell>
          <cell r="E57">
            <v>0.23610981521225236</v>
          </cell>
          <cell r="F57">
            <v>0.1893193011525362</v>
          </cell>
          <cell r="G57">
            <v>0.23099199798905867</v>
          </cell>
          <cell r="H57">
            <v>0.20763100770014228</v>
          </cell>
          <cell r="I57">
            <v>0.12406925672131178</v>
          </cell>
          <cell r="J57">
            <v>1.1441429510841037</v>
          </cell>
          <cell r="K57">
            <v>4.943887288966714E-2</v>
          </cell>
          <cell r="L57">
            <v>4.9536694728376005E-2</v>
          </cell>
          <cell r="M57">
            <v>5.0425308192261278E-2</v>
          </cell>
          <cell r="N57">
            <v>4.6123669744471719E-2</v>
          </cell>
          <cell r="O57">
            <v>4.859591046506638E-2</v>
          </cell>
          <cell r="P57">
            <v>4.2461959918651968E-2</v>
          </cell>
          <cell r="Q57">
            <v>4.7787719572440976E-2</v>
          </cell>
          <cell r="R57">
            <v>4.5041286857423868E-2</v>
          </cell>
          <cell r="S57">
            <v>4.178179379420164E-2</v>
          </cell>
          <cell r="T57">
            <v>3.9132111250644738E-2</v>
          </cell>
          <cell r="U57">
            <v>3.909921854632821E-2</v>
          </cell>
          <cell r="V57">
            <v>4.0234702895865074E-2</v>
          </cell>
          <cell r="W57">
            <v>3.2830316749021281E-2</v>
          </cell>
          <cell r="X57">
            <v>3.1899936616967148E-2</v>
          </cell>
          <cell r="Y57">
            <v>3.0965763590210933E-2</v>
          </cell>
          <cell r="Z57">
            <v>2.9877042022264596E-2</v>
          </cell>
          <cell r="AA57">
            <v>3.1214679364689555E-2</v>
          </cell>
          <cell r="AB57">
            <v>3.1344317189019789E-2</v>
          </cell>
          <cell r="AC57">
            <v>3.2187619669920377E-2</v>
          </cell>
          <cell r="AD57">
            <v>2.879036109922985E-2</v>
          </cell>
          <cell r="AE57">
            <v>2.9535242155150472E-2</v>
          </cell>
          <cell r="AF57">
            <v>2.7802852267589863E-2</v>
          </cell>
          <cell r="AG57">
            <v>2.7631835144661106E-2</v>
          </cell>
          <cell r="AH57">
            <v>2.9116668833408781E-2</v>
          </cell>
          <cell r="AI57">
            <v>2.4031394473160442E-2</v>
          </cell>
          <cell r="AJ57">
            <v>2.017252515363081E-2</v>
          </cell>
          <cell r="AK57">
            <v>2.5121855937321878E-2</v>
          </cell>
          <cell r="AL57">
            <v>2.5273736312550074E-2</v>
          </cell>
          <cell r="AM57">
            <v>2.3654037700750117E-2</v>
          </cell>
          <cell r="AN57">
            <v>2.4200869373283779E-2</v>
          </cell>
          <cell r="AO57">
            <v>2.2907526499850381E-2</v>
          </cell>
          <cell r="AP57">
            <v>2.3202453563671042E-2</v>
          </cell>
          <cell r="AQ57">
            <v>2.2148078374413287E-2</v>
          </cell>
          <cell r="AR57">
            <v>2.2326932675832113E-2</v>
          </cell>
          <cell r="AS57">
            <v>2.208235986424981E-2</v>
          </cell>
          <cell r="AT57">
            <v>2.3911998153934997E-2</v>
          </cell>
          <cell r="AU57">
            <v>1.9076586544263911E-2</v>
          </cell>
          <cell r="AV57">
            <v>1.9104713780585387E-2</v>
          </cell>
          <cell r="AW57">
            <v>1.9284949048455857E-2</v>
          </cell>
          <cell r="AX57">
            <v>1.8371981292003077E-2</v>
          </cell>
          <cell r="AY57">
            <v>1.8988866169927909E-2</v>
          </cell>
          <cell r="AZ57">
            <v>1.90651129377385E-2</v>
          </cell>
          <cell r="BA57">
            <v>1.9234124822370531E-2</v>
          </cell>
          <cell r="BB57">
            <v>1.8700472928277742E-2</v>
          </cell>
          <cell r="BC57">
            <v>1.9020323969702574E-2</v>
          </cell>
          <cell r="BD57">
            <v>1.811270223952784E-2</v>
          </cell>
          <cell r="BE57">
            <v>1.7849178167432086E-2</v>
          </cell>
          <cell r="BF57">
            <v>1.9293635161699255E-2</v>
          </cell>
          <cell r="BG57">
            <v>1.79225923102584E-2</v>
          </cell>
          <cell r="BH57">
            <v>1.764382913771765E-2</v>
          </cell>
          <cell r="BI57">
            <v>1.7457829165130449E-2</v>
          </cell>
          <cell r="BJ57">
            <v>1.8143078896902191E-2</v>
          </cell>
          <cell r="BK57">
            <v>1.8375043905879997E-2</v>
          </cell>
          <cell r="BL57">
            <v>1.6792713585707757E-2</v>
          </cell>
          <cell r="BM57">
            <v>1.8284915869602961E-2</v>
          </cell>
          <cell r="BN57">
            <v>1.756571404501377E-2</v>
          </cell>
          <cell r="BO57">
            <v>1.61752783919412E-2</v>
          </cell>
          <cell r="BP57">
            <v>1.7210370886795754E-2</v>
          </cell>
          <cell r="BQ57">
            <v>1.6227522574185266E-2</v>
          </cell>
          <cell r="BR57">
            <v>1.7380661027317893E-2</v>
          </cell>
          <cell r="BS57">
            <v>1.6234497059920677E-2</v>
          </cell>
          <cell r="BT57">
            <v>1.596222356756534E-2</v>
          </cell>
          <cell r="BU57">
            <v>1.5554065627712815E-2</v>
          </cell>
          <cell r="BV57">
            <v>1.6242384231740854E-2</v>
          </cell>
          <cell r="BW57">
            <v>1.5454382008663118E-2</v>
          </cell>
          <cell r="BX57">
            <v>1.5716719751357806E-2</v>
          </cell>
          <cell r="BY57">
            <v>1.6644864332680174E-2</v>
          </cell>
          <cell r="BZ57">
            <v>1.4982496889457278E-2</v>
          </cell>
          <cell r="CA57">
            <v>1.5539316523617053E-2</v>
          </cell>
          <cell r="CB57">
            <v>1.6436806256010402E-2</v>
          </cell>
          <cell r="CC57">
            <v>1.926742551223205E-2</v>
          </cell>
          <cell r="CD57">
            <v>2.2368241380877972E-2</v>
          </cell>
          <cell r="CE57">
            <v>1.8418158767570841E-2</v>
          </cell>
          <cell r="CF57">
            <v>1.7788708784829587E-2</v>
          </cell>
          <cell r="CG57">
            <v>1.880832687680822E-2</v>
          </cell>
          <cell r="CH57">
            <v>1.78318811827421E-2</v>
          </cell>
          <cell r="CI57">
            <v>1.7056151163485508E-2</v>
          </cell>
          <cell r="CJ57">
            <v>1.7259080981969221E-2</v>
          </cell>
          <cell r="CK57">
            <v>1.782373088817573E-2</v>
          </cell>
          <cell r="CL57">
            <v>1.6115531658083573E-2</v>
          </cell>
          <cell r="CM57">
            <v>1.6567111147930864E-2</v>
          </cell>
          <cell r="CN57">
            <v>1.6710770564406358E-2</v>
          </cell>
          <cell r="CO57">
            <v>1.5445062904586001E-2</v>
          </cell>
          <cell r="CP57">
            <v>1.6940744942978293E-2</v>
          </cell>
          <cell r="CQ57">
            <v>1.25946881901659E-2</v>
          </cell>
          <cell r="CR57">
            <v>1.464658215847588E-2</v>
          </cell>
          <cell r="CS57">
            <v>1.587059708450566E-2</v>
          </cell>
          <cell r="CT57">
            <v>1.3957858158187585E-2</v>
          </cell>
          <cell r="CU57">
            <v>1.3887834785394003E-2</v>
          </cell>
          <cell r="CV57">
            <v>1.3961878570972815E-2</v>
          </cell>
          <cell r="CW57">
            <v>1.4348591814309879E-2</v>
          </cell>
          <cell r="CX57">
            <v>1.4186189674693572E-2</v>
          </cell>
          <cell r="CY57">
            <v>1.4284894121830533E-2</v>
          </cell>
          <cell r="CZ57">
            <v>1.3669159398815687E-2</v>
          </cell>
          <cell r="DA57">
            <v>1.3584194653759677E-2</v>
          </cell>
          <cell r="DB57">
            <v>1.5163494491262039E-2</v>
          </cell>
          <cell r="DC57">
            <v>1.2071434945587123E-2</v>
          </cell>
          <cell r="DD57">
            <v>1.2187275295404712E-2</v>
          </cell>
          <cell r="DE57">
            <v>1.3208507699325441E-2</v>
          </cell>
          <cell r="DF57">
            <v>1.2682500788012852E-2</v>
          </cell>
          <cell r="DG57">
            <v>1.2569306034984094E-2</v>
          </cell>
          <cell r="DH57">
            <v>1.2249014234665819E-2</v>
          </cell>
          <cell r="DI57">
            <v>1.3212112949751446E-2</v>
          </cell>
          <cell r="DJ57">
            <v>1.2538349489457673E-2</v>
          </cell>
          <cell r="DK57">
            <v>1.2555310877118189E-2</v>
          </cell>
          <cell r="DL57">
            <v>1.1720653667750987E-2</v>
          </cell>
          <cell r="DM57">
            <v>1.3034880556188681E-2</v>
          </cell>
          <cell r="DN57">
            <v>1.2470181490403078E-2</v>
          </cell>
          <cell r="DO57">
            <v>1.0776516718557318E-2</v>
          </cell>
          <cell r="DP57">
            <v>1.1174678432654699E-2</v>
          </cell>
          <cell r="DQ57">
            <v>1.1683861355852029E-2</v>
          </cell>
          <cell r="DR57">
            <v>1.1532850227280162E-2</v>
          </cell>
          <cell r="DS57">
            <v>1.248511157895223E-2</v>
          </cell>
          <cell r="DT57">
            <v>1.101185496455403E-2</v>
          </cell>
          <cell r="DU57">
            <v>1.25327507069892E-2</v>
          </cell>
          <cell r="DV57">
            <v>1.1281170387663079E-2</v>
          </cell>
          <cell r="DW57">
            <v>1.0816284978975983E-2</v>
          </cell>
          <cell r="DX57">
            <v>1.1449393980729692E-2</v>
          </cell>
          <cell r="DY57">
            <v>1.0302699188604721E-2</v>
          </cell>
          <cell r="DZ57">
            <v>1.0742742974095694E-2</v>
          </cell>
          <cell r="EA57">
            <v>1.0190617622180445E-2</v>
          </cell>
          <cell r="EB57">
            <v>1.0056454437244143E-2</v>
          </cell>
          <cell r="EC57">
            <v>1.0146488559447199E-2</v>
          </cell>
          <cell r="ED57">
            <v>1.0200956982623761E-2</v>
          </cell>
          <cell r="EE57">
            <v>9.9848386031015784E-3</v>
          </cell>
          <cell r="EF57">
            <v>9.6509953256352574E-3</v>
          </cell>
          <cell r="EG57">
            <v>1.0809933432521384E-2</v>
          </cell>
          <cell r="EH57">
            <v>9.7775150193021732E-3</v>
          </cell>
          <cell r="EI57">
            <v>9.9028185664260977E-3</v>
          </cell>
          <cell r="EJ57">
            <v>1.08624110281466E-2</v>
          </cell>
          <cell r="EK57">
            <v>9.8310478355650797E-3</v>
          </cell>
          <cell r="EL57">
            <v>1.0507240303708924E-2</v>
          </cell>
          <cell r="EM57">
            <v>8.8223115645386548E-3</v>
          </cell>
          <cell r="EN57">
            <v>9.243513924617603E-3</v>
          </cell>
          <cell r="EO57">
            <v>9.0343020666825841E-3</v>
          </cell>
          <cell r="EP57">
            <v>8.5686703278380558E-3</v>
          </cell>
          <cell r="EQ57">
            <v>8.2094804340355383E-3</v>
          </cell>
          <cell r="ER57">
            <v>8.5785994930282772E-3</v>
          </cell>
          <cell r="ES57">
            <v>9.9019584864011665E-3</v>
          </cell>
          <cell r="ET57">
            <v>8.3803343345993167E-3</v>
          </cell>
          <cell r="EU57">
            <v>8.5182442298170884E-3</v>
          </cell>
          <cell r="EV57">
            <v>8.7709097956894834E-3</v>
          </cell>
          <cell r="EW57">
            <v>8.4106422695165283E-3</v>
          </cell>
          <cell r="EX57">
            <v>9.3756140850849226E-3</v>
          </cell>
          <cell r="EY57">
            <v>8.5837594367566706E-3</v>
          </cell>
          <cell r="EZ57">
            <v>7.5514660894803725E-3</v>
          </cell>
          <cell r="FA57">
            <v>8.4102348705701567E-3</v>
          </cell>
          <cell r="FB57">
            <v>8.4873972778329136E-3</v>
          </cell>
          <cell r="FC57">
            <v>8.5753630415117514E-3</v>
          </cell>
          <cell r="FD57">
            <v>8.1994045080145492E-3</v>
          </cell>
          <cell r="FE57">
            <v>8.3964411354448092E-3</v>
          </cell>
          <cell r="FF57">
            <v>8.0072219495451388E-3</v>
          </cell>
          <cell r="FG57">
            <v>8.0482646955196361E-3</v>
          </cell>
          <cell r="FH57">
            <v>8.0275532453513813E-3</v>
          </cell>
          <cell r="FI57">
            <v>7.9838770582350803E-3</v>
          </cell>
          <cell r="FJ57">
            <v>8.1356186694565708E-3</v>
          </cell>
          <cell r="FK57">
            <v>7.3636813828881209E-3</v>
          </cell>
          <cell r="FL57">
            <v>8.5141129199770571E-3</v>
          </cell>
          <cell r="FM57">
            <v>7.5699202940109345E-3</v>
          </cell>
          <cell r="FN57">
            <v>7.6702538720192504E-3</v>
          </cell>
          <cell r="FO57">
            <v>7.7308075714279667E-3</v>
          </cell>
          <cell r="FP57">
            <v>7.5254379340685684E-3</v>
          </cell>
          <cell r="FQ57">
            <v>7.7550033091218218E-3</v>
          </cell>
          <cell r="FR57">
            <v>7.47492606216138E-3</v>
          </cell>
          <cell r="FS57">
            <v>7.5921432895944552E-3</v>
          </cell>
          <cell r="FT57">
            <v>7.5054693384797311E-3</v>
          </cell>
          <cell r="FU57">
            <v>7.4379126025829745E-3</v>
          </cell>
          <cell r="FV57">
            <v>7.6848202664214771E-3</v>
          </cell>
          <cell r="FW57">
            <v>7.1405513167508428E-3</v>
          </cell>
          <cell r="FX57">
            <v>7.0659409406284013E-3</v>
          </cell>
          <cell r="FY57">
            <v>7.41976417614576E-3</v>
          </cell>
          <cell r="FZ57">
            <v>7.414022530421116E-3</v>
          </cell>
          <cell r="GA57">
            <v>7.4684355656315926E-3</v>
          </cell>
          <cell r="GB57">
            <v>7.4830856747336583E-3</v>
          </cell>
          <cell r="GC57">
            <v>7.476975179637968E-3</v>
          </cell>
          <cell r="GD57">
            <v>7.410101705258354E-3</v>
          </cell>
          <cell r="GE57">
            <v>7.3732484779138741E-3</v>
          </cell>
          <cell r="GF57">
            <v>7.3633149790244268E-3</v>
          </cell>
          <cell r="GG57">
            <v>7.2034616256606565E-3</v>
          </cell>
          <cell r="GH57">
            <v>7.3656359794043169E-3</v>
          </cell>
          <cell r="GI57">
            <v>7.0657771316695595E-3</v>
          </cell>
          <cell r="GJ57">
            <v>7.1082329092411189E-3</v>
          </cell>
          <cell r="GK57">
            <v>7.4017383572122508E-3</v>
          </cell>
          <cell r="GL57">
            <v>7.2076567773653455E-3</v>
          </cell>
          <cell r="GM57">
            <v>7.1864150290410489E-3</v>
          </cell>
          <cell r="GN57">
            <v>7.4094224580429913E-3</v>
          </cell>
          <cell r="GO57">
            <v>7.4921462381736248E-3</v>
          </cell>
          <cell r="GP57">
            <v>7.3297839871580006E-3</v>
          </cell>
          <cell r="GQ57">
            <v>7.5911297706687808E-3</v>
          </cell>
          <cell r="GR57">
            <v>7.3104519615074803E-3</v>
          </cell>
          <cell r="GS57">
            <v>7.2105097482457747E-3</v>
          </cell>
          <cell r="GT57">
            <v>7.1160484417378544E-3</v>
          </cell>
          <cell r="GU57">
            <v>4.4022045645542018E-3</v>
          </cell>
          <cell r="GV57">
            <v>4.3442944790250682E-3</v>
          </cell>
          <cell r="GW57">
            <v>4.5784921853448957E-3</v>
          </cell>
          <cell r="GX57">
            <v>4.4840909816863395E-3</v>
          </cell>
          <cell r="GY57">
            <v>4.5525346120871557E-3</v>
          </cell>
          <cell r="GZ57">
            <v>4.5491576679317358E-3</v>
          </cell>
          <cell r="HA57">
            <v>4.7112537525042519E-3</v>
          </cell>
          <cell r="HB57">
            <v>4.5835481701130831E-3</v>
          </cell>
          <cell r="HC57">
            <v>4.5519831728597637E-3</v>
          </cell>
          <cell r="HD57">
            <v>4.6160728839517162E-3</v>
          </cell>
          <cell r="HE57">
            <v>4.5145302907099172E-3</v>
          </cell>
          <cell r="HF57">
            <v>4.682369487015281E-3</v>
          </cell>
          <cell r="HG57">
            <v>4.4043160054172414E-3</v>
          </cell>
          <cell r="HH57">
            <v>4.4072169365678704E-3</v>
          </cell>
          <cell r="HI57">
            <v>4.4284008285253584E-3</v>
          </cell>
          <cell r="HJ57">
            <v>3.3925768076952245E-3</v>
          </cell>
          <cell r="HK57">
            <v>3.3268818995106919E-3</v>
          </cell>
          <cell r="HL57">
            <v>3.6502185406364074E-3</v>
          </cell>
          <cell r="HM57" t="str">
            <v/>
          </cell>
          <cell r="HN57" t="str">
            <v/>
          </cell>
          <cell r="HO57" t="str">
            <v/>
          </cell>
          <cell r="HP57" t="str">
            <v/>
          </cell>
          <cell r="HQ57" t="str">
            <v/>
          </cell>
          <cell r="HR57" t="str">
            <v/>
          </cell>
        </row>
        <row r="58">
          <cell r="A58" t="str">
            <v>Raiffeisen OMF C</v>
          </cell>
          <cell r="ET58" t="e">
            <v>#DIV/0!</v>
          </cell>
          <cell r="EU58" t="e">
            <v>#DIV/0!</v>
          </cell>
          <cell r="EV58" t="e">
            <v>#DIV/0!</v>
          </cell>
          <cell r="EW58" t="e">
            <v>#DIV/0!</v>
          </cell>
          <cell r="EX58" t="e">
            <v>#DIV/0!</v>
          </cell>
          <cell r="EY58" t="e">
            <v>#DIV/0!</v>
          </cell>
          <cell r="EZ58">
            <v>64.423516155556229</v>
          </cell>
          <cell r="FA58">
            <v>1.0482709215421224</v>
          </cell>
          <cell r="FB58">
            <v>0.52165919562759566</v>
          </cell>
          <cell r="FC58">
            <v>0.34392689740351967</v>
          </cell>
          <cell r="FD58">
            <v>0.25658434217809561</v>
          </cell>
          <cell r="FE58">
            <v>0.21886807904153432</v>
          </cell>
          <cell r="FF58">
            <v>0.17386223528908992</v>
          </cell>
          <cell r="FG58">
            <v>0.15411732732081415</v>
          </cell>
          <cell r="FH58">
            <v>0.1437162702026655</v>
          </cell>
          <cell r="FI58">
            <v>0.12367250201680231</v>
          </cell>
          <cell r="FJ58">
            <v>0.12068886842587892</v>
          </cell>
          <cell r="FK58">
            <v>0.11052173033545754</v>
          </cell>
          <cell r="FL58">
            <v>9.3351056607585692E-2</v>
          </cell>
          <cell r="FM58">
            <v>8.2862871143585259E-2</v>
          </cell>
          <cell r="FN58">
            <v>7.9860731372125349E-2</v>
          </cell>
          <cell r="FO58">
            <v>7.3219452162496479E-2</v>
          </cell>
          <cell r="FP58">
            <v>6.9488889834107059E-2</v>
          </cell>
          <cell r="FQ58">
            <v>6.6820122978013874E-2</v>
          </cell>
          <cell r="FR58">
            <v>6.2717435197210181E-2</v>
          </cell>
          <cell r="FS58">
            <v>5.9722526826774702E-2</v>
          </cell>
          <cell r="FT58">
            <v>5.8559370250941933E-2</v>
          </cell>
          <cell r="FU58">
            <v>5.5473989301838333E-2</v>
          </cell>
          <cell r="FV58">
            <v>5.8490981503303008E-2</v>
          </cell>
          <cell r="FW58">
            <v>5.4262181078507776E-2</v>
          </cell>
          <cell r="FX58">
            <v>4.8006172209519971E-2</v>
          </cell>
          <cell r="FY58">
            <v>4.8647933067853311E-2</v>
          </cell>
          <cell r="FZ58">
            <v>4.7147120699889022E-2</v>
          </cell>
          <cell r="GA58">
            <v>4.5598229615241515E-2</v>
          </cell>
          <cell r="GB58">
            <v>4.4242789256083714E-2</v>
          </cell>
          <cell r="GC58">
            <v>4.3098964191117917E-2</v>
          </cell>
          <cell r="GD58">
            <v>4.0771485816391229E-2</v>
          </cell>
          <cell r="GE58">
            <v>4.1530800222850495E-2</v>
          </cell>
          <cell r="GF58">
            <v>3.9500217788724923E-2</v>
          </cell>
          <cell r="GG58">
            <v>3.8723383693204161E-2</v>
          </cell>
          <cell r="GH58">
            <v>4.1068572802186232E-2</v>
          </cell>
          <cell r="GI58">
            <v>4.0222326923612162E-2</v>
          </cell>
          <cell r="GJ58">
            <v>3.4670458537708226E-2</v>
          </cell>
          <cell r="GK58">
            <v>3.4696558586479354E-2</v>
          </cell>
          <cell r="GL58">
            <v>3.4546564669486024E-2</v>
          </cell>
          <cell r="GM58">
            <v>3.3120124178610322E-2</v>
          </cell>
          <cell r="GN58">
            <v>3.3906042010488857E-2</v>
          </cell>
          <cell r="GO58">
            <v>3.2968909924484757E-2</v>
          </cell>
          <cell r="GP58">
            <v>3.1602943700797193E-2</v>
          </cell>
          <cell r="GQ58">
            <v>3.2314918427201356E-2</v>
          </cell>
          <cell r="GR58">
            <v>3.0925693365822848E-2</v>
          </cell>
          <cell r="GS58">
            <v>3.0415400851843577E-2</v>
          </cell>
          <cell r="GT58">
            <v>3.0247117207771401E-2</v>
          </cell>
          <cell r="GU58">
            <v>1.9161069899588767E-2</v>
          </cell>
          <cell r="GV58">
            <v>1.7697721912709019E-2</v>
          </cell>
          <cell r="GW58">
            <v>1.7710522677778506E-2</v>
          </cell>
          <cell r="GX58">
            <v>1.7478730424366873E-2</v>
          </cell>
          <cell r="GY58">
            <v>1.7392321717980552E-2</v>
          </cell>
          <cell r="GZ58">
            <v>1.753758626734192E-2</v>
          </cell>
          <cell r="HA58">
            <v>1.7335331431966639E-2</v>
          </cell>
          <cell r="HB58">
            <v>1.6737624673557772E-2</v>
          </cell>
          <cell r="HC58">
            <v>1.722505650316597E-2</v>
          </cell>
          <cell r="HD58">
            <v>1.6305141467429118E-2</v>
          </cell>
          <cell r="HE58">
            <v>1.6313797092830207E-2</v>
          </cell>
          <cell r="HF58">
            <v>1.7593350267976149E-2</v>
          </cell>
          <cell r="HG58">
            <v>1.7449122446002052E-2</v>
          </cell>
          <cell r="HH58">
            <v>1.7914905913031465E-2</v>
          </cell>
          <cell r="HI58">
            <v>1.7389899876349313E-2</v>
          </cell>
          <cell r="HJ58">
            <v>1.4906527472382303E-2</v>
          </cell>
          <cell r="HK58">
            <v>1.4428073236484096E-2</v>
          </cell>
          <cell r="HL58">
            <v>1.5094997369746066E-2</v>
          </cell>
          <cell r="HM58" t="str">
            <v/>
          </cell>
          <cell r="HN58" t="str">
            <v/>
          </cell>
          <cell r="HO58" t="str">
            <v/>
          </cell>
          <cell r="HP58" t="str">
            <v/>
          </cell>
          <cell r="HQ58" t="str">
            <v/>
          </cell>
          <cell r="HR58" t="str">
            <v/>
          </cell>
        </row>
        <row r="59">
          <cell r="A59" t="str">
            <v>UKUPNO</v>
          </cell>
          <cell r="C59">
            <v>0.71441476070750265</v>
          </cell>
          <cell r="D59">
            <v>0.28509027816824495</v>
          </cell>
          <cell r="E59">
            <v>0.2330852042522352</v>
          </cell>
          <cell r="F59">
            <v>0.18653825493844134</v>
          </cell>
          <cell r="G59">
            <v>0.22458245833286117</v>
          </cell>
          <cell r="H59">
            <v>0.2063044913742125</v>
          </cell>
          <cell r="I59">
            <v>0.12250080373090073</v>
          </cell>
          <cell r="J59">
            <v>1.2106032434788143</v>
          </cell>
          <cell r="K59">
            <v>5.0005593944849915E-2</v>
          </cell>
          <cell r="L59">
            <v>5.1025578800726515E-2</v>
          </cell>
          <cell r="M59">
            <v>5.1193723341717741E-2</v>
          </cell>
          <cell r="N59">
            <v>4.7011744535617205E-2</v>
          </cell>
          <cell r="O59">
            <v>4.9385206150246504E-2</v>
          </cell>
          <cell r="P59">
            <v>4.2457054646129005E-2</v>
          </cell>
          <cell r="Q59">
            <v>4.7893067028761567E-2</v>
          </cell>
          <cell r="R59">
            <v>4.5517561084792803E-2</v>
          </cell>
          <cell r="S59">
            <v>4.174561122114287E-2</v>
          </cell>
          <cell r="T59">
            <v>3.9177593831076281E-2</v>
          </cell>
          <cell r="U59">
            <v>3.9268214364825492E-2</v>
          </cell>
          <cell r="V59">
            <v>4.0369107037323125E-2</v>
          </cell>
          <cell r="W59">
            <v>3.3301196406212263E-2</v>
          </cell>
          <cell r="X59">
            <v>3.2421054407805162E-2</v>
          </cell>
          <cell r="Y59">
            <v>3.1731347587220578E-2</v>
          </cell>
          <cell r="Z59">
            <v>3.0883043597567914E-2</v>
          </cell>
          <cell r="AA59">
            <v>3.2176950228975605E-2</v>
          </cell>
          <cell r="AB59">
            <v>3.1948631832972078E-2</v>
          </cell>
          <cell r="AC59">
            <v>3.2625368351533998E-2</v>
          </cell>
          <cell r="AD59">
            <v>2.9308944813963057E-2</v>
          </cell>
          <cell r="AE59">
            <v>2.9923451594983299E-2</v>
          </cell>
          <cell r="AF59">
            <v>2.8127758412616857E-2</v>
          </cell>
          <cell r="AG59">
            <v>2.7875616276358314E-2</v>
          </cell>
          <cell r="AH59">
            <v>2.9614008699534608E-2</v>
          </cell>
          <cell r="AI59">
            <v>2.4879713587975034E-2</v>
          </cell>
          <cell r="AJ59">
            <v>2.0533453002142786E-2</v>
          </cell>
          <cell r="AK59">
            <v>2.6466081932644565E-2</v>
          </cell>
          <cell r="AL59">
            <v>2.6426315082091614E-2</v>
          </cell>
          <cell r="AM59">
            <v>2.4566462356639167E-2</v>
          </cell>
          <cell r="AN59">
            <v>2.5062617453170646E-2</v>
          </cell>
          <cell r="AO59">
            <v>2.3539156529853889E-2</v>
          </cell>
          <cell r="AP59">
            <v>2.3968553562452838E-2</v>
          </cell>
          <cell r="AQ59">
            <v>2.2734619731033356E-2</v>
          </cell>
          <cell r="AR59">
            <v>2.2935992325477855E-2</v>
          </cell>
          <cell r="AS59">
            <v>2.2583343452439716E-2</v>
          </cell>
          <cell r="AT59">
            <v>2.4521476208975632E-2</v>
          </cell>
          <cell r="AU59">
            <v>2.0243511420301698E-2</v>
          </cell>
          <cell r="AV59">
            <v>2.0351341356884316E-2</v>
          </cell>
          <cell r="AW59">
            <v>2.0319721750346718E-2</v>
          </cell>
          <cell r="AX59">
            <v>1.9459160781831478E-2</v>
          </cell>
          <cell r="AY59">
            <v>2.0077229580208005E-2</v>
          </cell>
          <cell r="AZ59">
            <v>1.9935240456479462E-2</v>
          </cell>
          <cell r="BA59">
            <v>2.0130599943800287E-2</v>
          </cell>
          <cell r="BB59">
            <v>1.9369796798163526E-2</v>
          </cell>
          <cell r="BC59">
            <v>1.970909305241577E-2</v>
          </cell>
          <cell r="BD59">
            <v>1.8798941752192926E-2</v>
          </cell>
          <cell r="BE59">
            <v>1.8434709148701892E-2</v>
          </cell>
          <cell r="BF59">
            <v>1.9860055913157402E-2</v>
          </cell>
          <cell r="BG59">
            <v>1.8038953155106612E-2</v>
          </cell>
          <cell r="BH59">
            <v>1.7731424616048441E-2</v>
          </cell>
          <cell r="BI59">
            <v>1.7498274752745582E-2</v>
          </cell>
          <cell r="BJ59">
            <v>1.8370421826749334E-2</v>
          </cell>
          <cell r="BK59">
            <v>1.8558591010116841E-2</v>
          </cell>
          <cell r="BL59">
            <v>1.7031609322904252E-2</v>
          </cell>
          <cell r="BM59">
            <v>1.8528780743411379E-2</v>
          </cell>
          <cell r="BN59">
            <v>1.7985977053670974E-2</v>
          </cell>
          <cell r="BO59">
            <v>1.6473639593983215E-2</v>
          </cell>
          <cell r="BP59">
            <v>1.756065459419372E-2</v>
          </cell>
          <cell r="BQ59">
            <v>1.6646610394078255E-2</v>
          </cell>
          <cell r="BR59">
            <v>1.7952509843194263E-2</v>
          </cell>
          <cell r="BS59">
            <v>1.6707543014298575E-2</v>
          </cell>
          <cell r="BT59">
            <v>1.6563684049302141E-2</v>
          </cell>
          <cell r="BU59">
            <v>1.6100897363773129E-2</v>
          </cell>
          <cell r="BV59">
            <v>1.6901409239968274E-2</v>
          </cell>
          <cell r="BW59">
            <v>1.6143256905917967E-2</v>
          </cell>
          <cell r="BX59">
            <v>1.6469262917573804E-2</v>
          </cell>
          <cell r="BY59">
            <v>1.7387255884782071E-2</v>
          </cell>
          <cell r="BZ59">
            <v>1.5725237505843714E-2</v>
          </cell>
          <cell r="CA59">
            <v>1.6215405354698714E-2</v>
          </cell>
          <cell r="CB59">
            <v>1.648407008996404E-2</v>
          </cell>
          <cell r="CC59">
            <v>1.6527657418318957E-2</v>
          </cell>
          <cell r="CD59">
            <v>1.9335015170474305E-2</v>
          </cell>
          <cell r="CE59">
            <v>1.5987862856675653E-2</v>
          </cell>
          <cell r="CF59">
            <v>1.545200104102973E-2</v>
          </cell>
          <cell r="CG59">
            <v>1.6386733172064488E-2</v>
          </cell>
          <cell r="CH59">
            <v>1.55141960921541E-2</v>
          </cell>
          <cell r="CI59">
            <v>1.4943241447219556E-2</v>
          </cell>
          <cell r="CJ59">
            <v>1.5118820409312322E-2</v>
          </cell>
          <cell r="CK59">
            <v>1.568691126325935E-2</v>
          </cell>
          <cell r="CL59">
            <v>1.4168281952375454E-2</v>
          </cell>
          <cell r="CM59">
            <v>1.4545372013389348E-2</v>
          </cell>
          <cell r="CN59">
            <v>1.4763747426030226E-2</v>
          </cell>
          <cell r="CO59">
            <v>1.3611974250538526E-2</v>
          </cell>
          <cell r="CP59">
            <v>1.5006380348978814E-2</v>
          </cell>
          <cell r="CQ59">
            <v>1.1203520220270737E-2</v>
          </cell>
          <cell r="CR59">
            <v>1.3041276529045968E-2</v>
          </cell>
          <cell r="CS59">
            <v>1.4007712956084353E-2</v>
          </cell>
          <cell r="CT59">
            <v>1.2386208463170956E-2</v>
          </cell>
          <cell r="CU59">
            <v>1.2373115765766085E-2</v>
          </cell>
          <cell r="CV59">
            <v>1.2513800134506179E-2</v>
          </cell>
          <cell r="CW59">
            <v>1.2856925108095489E-2</v>
          </cell>
          <cell r="CX59">
            <v>1.2725180731271331E-2</v>
          </cell>
          <cell r="CY59">
            <v>1.2717959056674609E-2</v>
          </cell>
          <cell r="CZ59">
            <v>1.2260432457516268E-2</v>
          </cell>
          <cell r="DA59">
            <v>1.2197178981844524E-2</v>
          </cell>
          <cell r="DB59">
            <v>1.3598961401222062E-2</v>
          </cell>
          <cell r="DC59">
            <v>1.087790588693434E-2</v>
          </cell>
          <cell r="DD59">
            <v>1.0989919914708993E-2</v>
          </cell>
          <cell r="DE59">
            <v>1.1891465372701689E-2</v>
          </cell>
          <cell r="DF59">
            <v>1.1435270500148691E-2</v>
          </cell>
          <cell r="DG59">
            <v>1.133570716246203E-2</v>
          </cell>
          <cell r="DH59">
            <v>1.1138341514163177E-2</v>
          </cell>
          <cell r="DI59">
            <v>1.1940817235130545E-2</v>
          </cell>
          <cell r="DJ59">
            <v>1.1362547393176931E-2</v>
          </cell>
          <cell r="DK59">
            <v>1.1398099731765157E-2</v>
          </cell>
          <cell r="DL59">
            <v>1.0681948822019763E-2</v>
          </cell>
          <cell r="DM59">
            <v>1.1851794777467686E-2</v>
          </cell>
          <cell r="DN59">
            <v>1.138432163428999E-2</v>
          </cell>
          <cell r="DO59">
            <v>9.7722025663198181E-3</v>
          </cell>
          <cell r="DP59">
            <v>1.0269843422570231E-2</v>
          </cell>
          <cell r="DQ59">
            <v>1.068608039568069E-2</v>
          </cell>
          <cell r="DR59">
            <v>1.0556269589754674E-2</v>
          </cell>
          <cell r="DS59">
            <v>1.1457880454561057E-2</v>
          </cell>
          <cell r="DT59">
            <v>1.0131208673630215E-2</v>
          </cell>
          <cell r="DU59">
            <v>1.1447923924325603E-2</v>
          </cell>
          <cell r="DV59">
            <v>1.0378994099730459E-2</v>
          </cell>
          <cell r="DW59">
            <v>9.9793437649813906E-3</v>
          </cell>
          <cell r="DX59">
            <v>1.0491509475706843E-2</v>
          </cell>
          <cell r="DY59">
            <v>9.4637214297913479E-3</v>
          </cell>
          <cell r="DZ59">
            <v>9.9021015492970037E-3</v>
          </cell>
          <cell r="EA59">
            <v>9.3871669547186155E-3</v>
          </cell>
          <cell r="EB59">
            <v>9.2530585662780572E-3</v>
          </cell>
          <cell r="EC59">
            <v>9.3754883304133351E-3</v>
          </cell>
          <cell r="ED59">
            <v>9.439061845450715E-3</v>
          </cell>
          <cell r="EE59">
            <v>9.1894024031330592E-3</v>
          </cell>
          <cell r="EF59">
            <v>8.9364918041701918E-3</v>
          </cell>
          <cell r="EG59">
            <v>1.0039871461511014E-2</v>
          </cell>
          <cell r="EH59">
            <v>9.0638775162264675E-3</v>
          </cell>
          <cell r="EI59">
            <v>9.2071766103380224E-3</v>
          </cell>
          <cell r="EJ59">
            <v>1.0068187296854497E-2</v>
          </cell>
          <cell r="EK59">
            <v>9.1147403256754602E-3</v>
          </cell>
          <cell r="EL59">
            <v>9.7132902186587659E-3</v>
          </cell>
          <cell r="EM59">
            <v>8.1357937536212354E-3</v>
          </cell>
          <cell r="EN59">
            <v>8.6602405134442138E-3</v>
          </cell>
          <cell r="EO59">
            <v>8.459974853409092E-3</v>
          </cell>
          <cell r="EP59">
            <v>7.9163979854116259E-3</v>
          </cell>
          <cell r="EQ59">
            <v>7.5959402859339621E-3</v>
          </cell>
          <cell r="ER59">
            <v>7.9877801003987899E-3</v>
          </cell>
          <cell r="ES59">
            <v>9.1468977867361391E-3</v>
          </cell>
          <cell r="ET59">
            <v>7.798678530699211E-3</v>
          </cell>
          <cell r="EU59">
            <v>7.9128931903906102E-3</v>
          </cell>
          <cell r="EV59">
            <v>8.1793776958509565E-3</v>
          </cell>
          <cell r="EW59">
            <v>7.8403310107777041E-3</v>
          </cell>
          <cell r="EX59">
            <v>8.749485309138598E-3</v>
          </cell>
          <cell r="EY59">
            <v>8.0084196538750037E-3</v>
          </cell>
          <cell r="EZ59">
            <v>7.3003838583845715E-3</v>
          </cell>
          <cell r="FA59">
            <v>8.0665055061665634E-3</v>
          </cell>
          <cell r="FB59">
            <v>8.1504431622393195E-3</v>
          </cell>
          <cell r="FC59">
            <v>8.3065655514726194E-3</v>
          </cell>
          <cell r="FD59">
            <v>7.9229711279272929E-3</v>
          </cell>
          <cell r="FE59">
            <v>8.0966446539416891E-3</v>
          </cell>
          <cell r="FF59">
            <v>7.7507671113731169E-3</v>
          </cell>
          <cell r="FG59">
            <v>7.7917315327815009E-3</v>
          </cell>
          <cell r="FH59">
            <v>7.7771131885864533E-3</v>
          </cell>
          <cell r="FI59">
            <v>7.7378423824987722E-3</v>
          </cell>
          <cell r="FJ59">
            <v>7.9342859454668516E-3</v>
          </cell>
          <cell r="FK59">
            <v>7.1879642386127873E-3</v>
          </cell>
          <cell r="FL59">
            <v>8.2273273891513288E-3</v>
          </cell>
          <cell r="FM59">
            <v>7.3413625673104388E-3</v>
          </cell>
          <cell r="FN59">
            <v>7.4153433507182509E-3</v>
          </cell>
          <cell r="FO59">
            <v>7.6137998875489554E-3</v>
          </cell>
          <cell r="FP59">
            <v>7.3487800233638101E-3</v>
          </cell>
          <cell r="FQ59">
            <v>7.5654812380059333E-3</v>
          </cell>
          <cell r="FR59">
            <v>7.301045432762665E-3</v>
          </cell>
          <cell r="FS59">
            <v>7.4258149523369621E-3</v>
          </cell>
          <cell r="FT59">
            <v>7.3580906537937807E-3</v>
          </cell>
          <cell r="FU59">
            <v>7.2755284347205684E-3</v>
          </cell>
          <cell r="FV59">
            <v>7.5313207771556812E-3</v>
          </cell>
          <cell r="FW59">
            <v>7.0527050645261546E-3</v>
          </cell>
          <cell r="FX59">
            <v>6.9385718935490726E-3</v>
          </cell>
          <cell r="FY59">
            <v>7.2767173232504145E-3</v>
          </cell>
          <cell r="FZ59">
            <v>7.3043588718535446E-3</v>
          </cell>
          <cell r="GA59">
            <v>7.3982539971531036E-3</v>
          </cell>
          <cell r="GB59">
            <v>7.391721500395132E-3</v>
          </cell>
          <cell r="GC59">
            <v>7.3906694808758555E-3</v>
          </cell>
          <cell r="GD59">
            <v>7.3169645440580577E-3</v>
          </cell>
          <cell r="GE59">
            <v>7.3190546078372165E-3</v>
          </cell>
          <cell r="GF59">
            <v>7.29518714523536E-3</v>
          </cell>
          <cell r="GG59">
            <v>7.1418046321825024E-3</v>
          </cell>
          <cell r="GH59">
            <v>7.3280733041318769E-3</v>
          </cell>
          <cell r="GI59">
            <v>7.0583516296085502E-3</v>
          </cell>
          <cell r="GJ59">
            <v>7.0493475148176721E-3</v>
          </cell>
          <cell r="GK59">
            <v>7.339295690502956E-3</v>
          </cell>
          <cell r="GL59">
            <v>7.1835814127063635E-3</v>
          </cell>
          <cell r="GM59">
            <v>7.1860690990179776E-3</v>
          </cell>
          <cell r="GN59">
            <v>7.4234081507256189E-3</v>
          </cell>
          <cell r="GO59">
            <v>7.4865517147486571E-3</v>
          </cell>
          <cell r="GP59">
            <v>7.3225790364213061E-3</v>
          </cell>
          <cell r="GQ59">
            <v>7.6620524483883568E-3</v>
          </cell>
          <cell r="GR59">
            <v>7.311103151207643E-3</v>
          </cell>
          <cell r="GS59">
            <v>7.2158806761799532E-3</v>
          </cell>
          <cell r="GT59">
            <v>7.1523807539384254E-3</v>
          </cell>
          <cell r="GU59">
            <v>5.0840611817419834E-3</v>
          </cell>
          <cell r="GV59">
            <v>5.0299168156573426E-3</v>
          </cell>
          <cell r="GW59">
            <v>5.2943146056221302E-3</v>
          </cell>
          <cell r="GX59">
            <v>5.1957339021140303E-3</v>
          </cell>
          <cell r="GY59">
            <v>5.3036921214042465E-3</v>
          </cell>
          <cell r="GZ59">
            <v>5.2851996253084899E-3</v>
          </cell>
          <cell r="HA59">
            <v>5.4531720725328192E-3</v>
          </cell>
          <cell r="HB59">
            <v>5.309119570525711E-3</v>
          </cell>
          <cell r="HC59">
            <v>5.2803936549135067E-3</v>
          </cell>
          <cell r="HD59">
            <v>5.3587321296650892E-3</v>
          </cell>
          <cell r="HE59">
            <v>5.2398123327190849E-3</v>
          </cell>
          <cell r="HF59">
            <v>5.4391138460920807E-3</v>
          </cell>
          <cell r="HG59">
            <v>5.1537797441225663E-3</v>
          </cell>
          <cell r="HH59">
            <v>5.1706333104037938E-3</v>
          </cell>
          <cell r="HI59">
            <v>5.1919358466681054E-3</v>
          </cell>
          <cell r="HJ59">
            <v>4.0222897619750508E-3</v>
          </cell>
          <cell r="HK59">
            <v>3.9530415819006848E-3</v>
          </cell>
          <cell r="HL59">
            <v>4.309273560511695E-3</v>
          </cell>
          <cell r="HM59">
            <v>-1</v>
          </cell>
          <cell r="HN59" t="e">
            <v>#DIV/0!</v>
          </cell>
          <cell r="HO59" t="e">
            <v>#DIV/0!</v>
          </cell>
          <cell r="HP59" t="e">
            <v>#DIV/0!</v>
          </cell>
          <cell r="HQ59" t="e">
            <v>#DIV/0!</v>
          </cell>
          <cell r="HR59" t="e">
            <v>#DIV/0!</v>
          </cell>
        </row>
        <row r="61">
          <cell r="A61" t="str">
            <v>od početka godine</v>
          </cell>
        </row>
        <row r="62">
          <cell r="A62" t="str">
            <v>AZ OMF A</v>
          </cell>
          <cell r="ET62">
            <v>0</v>
          </cell>
          <cell r="EU62">
            <v>0</v>
          </cell>
          <cell r="EV62">
            <v>0</v>
          </cell>
          <cell r="EW62">
            <v>0</v>
          </cell>
          <cell r="EX62">
            <v>0</v>
          </cell>
          <cell r="EY62">
            <v>96.73</v>
          </cell>
          <cell r="EZ62">
            <v>6068.6299999999992</v>
          </cell>
          <cell r="FA62">
            <v>12741.359999999999</v>
          </cell>
          <cell r="FB62">
            <v>19193.839999999997</v>
          </cell>
          <cell r="FC62">
            <v>26537.85</v>
          </cell>
          <cell r="FD62">
            <v>32971</v>
          </cell>
          <cell r="FE62">
            <v>39277.39</v>
          </cell>
          <cell r="FF62">
            <v>45447.09</v>
          </cell>
          <cell r="FG62">
            <v>51658.86</v>
          </cell>
          <cell r="FH62">
            <v>57990.74</v>
          </cell>
          <cell r="FI62">
            <v>64244.67</v>
          </cell>
          <cell r="FJ62">
            <v>70944.09</v>
          </cell>
          <cell r="FK62">
            <v>6180.99</v>
          </cell>
          <cell r="FL62">
            <v>13159.689999999999</v>
          </cell>
          <cell r="FM62">
            <v>20166.219999999998</v>
          </cell>
          <cell r="FN62">
            <v>26927.489999999998</v>
          </cell>
          <cell r="FO62">
            <v>34483.449999999997</v>
          </cell>
          <cell r="FP62">
            <v>41099.429999999993</v>
          </cell>
          <cell r="FQ62">
            <v>47792.349999999991</v>
          </cell>
          <cell r="FR62">
            <v>54336.939999999988</v>
          </cell>
          <cell r="FS62">
            <v>60840.589999999989</v>
          </cell>
          <cell r="FT62">
            <v>67487.689999999988</v>
          </cell>
          <cell r="FU62">
            <v>73981.439999999988</v>
          </cell>
          <cell r="FV62">
            <v>80873.039999999994</v>
          </cell>
          <cell r="FW62">
            <v>7071.07</v>
          </cell>
          <cell r="FX62">
            <v>13832.849999999999</v>
          </cell>
          <cell r="FY62">
            <v>21480.329999999998</v>
          </cell>
          <cell r="FZ62">
            <v>29817.989999999998</v>
          </cell>
          <cell r="GA62">
            <v>37723.25</v>
          </cell>
          <cell r="GB62">
            <v>44755.65</v>
          </cell>
          <cell r="GC62">
            <v>52022.32</v>
          </cell>
          <cell r="GD62">
            <v>59039.519999999997</v>
          </cell>
          <cell r="GE62">
            <v>66108.649999999994</v>
          </cell>
          <cell r="GF62">
            <v>73453.409999999989</v>
          </cell>
          <cell r="GG62">
            <v>80383.09</v>
          </cell>
          <cell r="GH62">
            <v>87892.14</v>
          </cell>
          <cell r="GI62">
            <v>7122.17</v>
          </cell>
          <cell r="GJ62">
            <v>14353.89</v>
          </cell>
          <cell r="GK62">
            <v>22075.54</v>
          </cell>
          <cell r="GL62">
            <v>30788.720000000001</v>
          </cell>
          <cell r="GM62">
            <v>39208.82</v>
          </cell>
          <cell r="GN62">
            <v>46868.36</v>
          </cell>
          <cell r="GO62">
            <v>54312.32</v>
          </cell>
          <cell r="GP62">
            <v>61568.51</v>
          </cell>
          <cell r="GQ62">
            <v>68812.81</v>
          </cell>
          <cell r="GR62">
            <v>76351.83</v>
          </cell>
          <cell r="GS62">
            <v>83798.69</v>
          </cell>
          <cell r="GT62">
            <v>92364.85</v>
          </cell>
          <cell r="GU62">
            <v>7322.64</v>
          </cell>
          <cell r="GV62">
            <v>14631.82</v>
          </cell>
          <cell r="GW62">
            <v>22403.72</v>
          </cell>
          <cell r="GX62">
            <v>31154.720000000001</v>
          </cell>
          <cell r="GY62">
            <v>39583.35</v>
          </cell>
          <cell r="GZ62">
            <v>47401.02</v>
          </cell>
          <cell r="HA62">
            <v>55689.069999999992</v>
          </cell>
          <cell r="HB62">
            <v>63694.19999999999</v>
          </cell>
          <cell r="HC62">
            <v>71744.169999999984</v>
          </cell>
          <cell r="HD62">
            <v>81342.669999999984</v>
          </cell>
          <cell r="HE62">
            <v>92394.279999999984</v>
          </cell>
          <cell r="HF62">
            <v>105576.14999999998</v>
          </cell>
          <cell r="HG62">
            <v>13305.69</v>
          </cell>
          <cell r="HH62">
            <v>27261.230000000003</v>
          </cell>
          <cell r="HI62">
            <v>42568.23</v>
          </cell>
          <cell r="HJ62">
            <v>55288.73</v>
          </cell>
          <cell r="HK62">
            <v>68515.47</v>
          </cell>
          <cell r="HL62">
            <v>82031.59</v>
          </cell>
          <cell r="HM62" t="str">
            <v/>
          </cell>
          <cell r="HN62" t="str">
            <v/>
          </cell>
          <cell r="HO62" t="str">
            <v/>
          </cell>
          <cell r="HP62" t="str">
            <v/>
          </cell>
          <cell r="HQ62" t="str">
            <v/>
          </cell>
          <cell r="HR62" t="str">
            <v/>
          </cell>
        </row>
        <row r="63">
          <cell r="A63" t="str">
            <v>AZ OMF B</v>
          </cell>
          <cell r="B63">
            <v>933160.98</v>
          </cell>
          <cell r="C63">
            <v>1609490.3599999999</v>
          </cell>
          <cell r="D63">
            <v>2065960.43</v>
          </cell>
          <cell r="E63">
            <v>2539785.9</v>
          </cell>
          <cell r="F63">
            <v>3008386.52</v>
          </cell>
          <cell r="G63">
            <v>3683492.83</v>
          </cell>
          <cell r="H63">
            <v>4427511.7</v>
          </cell>
          <cell r="I63">
            <v>4966361.9700000007</v>
          </cell>
          <cell r="J63">
            <v>10699601.350000001</v>
          </cell>
          <cell r="K63">
            <v>534128.9</v>
          </cell>
          <cell r="L63">
            <v>1080060.97</v>
          </cell>
          <cell r="M63">
            <v>1669493.72</v>
          </cell>
          <cell r="N63">
            <v>2242381.13</v>
          </cell>
          <cell r="O63">
            <v>2870346.26</v>
          </cell>
          <cell r="P63">
            <v>3441532.05</v>
          </cell>
          <cell r="Q63">
            <v>4100622.83</v>
          </cell>
          <cell r="R63">
            <v>4746400.7699999996</v>
          </cell>
          <cell r="S63">
            <v>5370372.8199999994</v>
          </cell>
          <cell r="T63">
            <v>5987225.2299999995</v>
          </cell>
          <cell r="U63">
            <v>6632062.5999999996</v>
          </cell>
          <cell r="V63">
            <v>7319234.0899999999</v>
          </cell>
          <cell r="W63">
            <v>576061.56000000006</v>
          </cell>
          <cell r="X63">
            <v>1159922.5</v>
          </cell>
          <cell r="Y63">
            <v>1755282.7</v>
          </cell>
          <cell r="Z63">
            <v>2355420.12</v>
          </cell>
          <cell r="AA63">
            <v>2999609.5700000003</v>
          </cell>
          <cell r="AB63">
            <v>3651520.8500000006</v>
          </cell>
          <cell r="AC63">
            <v>4334856.58</v>
          </cell>
          <cell r="AD63">
            <v>4972495.3100000005</v>
          </cell>
          <cell r="AE63">
            <v>5639995.1900000004</v>
          </cell>
          <cell r="AF63">
            <v>6285437.4700000007</v>
          </cell>
          <cell r="AG63">
            <v>6942849.620000001</v>
          </cell>
          <cell r="AH63">
            <v>7659494.3100000005</v>
          </cell>
          <cell r="AI63">
            <v>612640.24</v>
          </cell>
          <cell r="AJ63">
            <v>1137037.06</v>
          </cell>
          <cell r="AK63">
            <v>1823619.4900000002</v>
          </cell>
          <cell r="AL63">
            <v>2520960.85</v>
          </cell>
          <cell r="AM63">
            <v>3179789.16</v>
          </cell>
          <cell r="AN63">
            <v>3876642.23</v>
          </cell>
          <cell r="AO63">
            <v>4545676.21</v>
          </cell>
          <cell r="AP63">
            <v>5225269.21</v>
          </cell>
          <cell r="AQ63">
            <v>5893667.21</v>
          </cell>
          <cell r="AR63">
            <v>6583950.21</v>
          </cell>
          <cell r="AS63">
            <v>7276233.21</v>
          </cell>
          <cell r="AT63">
            <v>8051421.4299999997</v>
          </cell>
          <cell r="AU63">
            <v>639886.66</v>
          </cell>
          <cell r="AV63">
            <v>1292015.53</v>
          </cell>
          <cell r="AW63">
            <v>1961534.9300000002</v>
          </cell>
          <cell r="AX63">
            <v>2619295.37</v>
          </cell>
          <cell r="AY63">
            <v>3296388.45</v>
          </cell>
          <cell r="AZ63">
            <v>3980910.17</v>
          </cell>
          <cell r="BA63">
            <v>4683690.28</v>
          </cell>
          <cell r="BB63">
            <v>5368218.0200000005</v>
          </cell>
          <cell r="BC63">
            <v>6080168.4800000004</v>
          </cell>
          <cell r="BD63">
            <v>6769905.5300000003</v>
          </cell>
          <cell r="BE63">
            <v>7460285.6299999999</v>
          </cell>
          <cell r="BF63">
            <v>8215828.5599999996</v>
          </cell>
          <cell r="BG63">
            <v>664610.15</v>
          </cell>
          <cell r="BH63">
            <v>1327611.81</v>
          </cell>
          <cell r="BI63">
            <v>1997055.6400000001</v>
          </cell>
          <cell r="BJ63">
            <v>2717436.52</v>
          </cell>
          <cell r="BK63">
            <v>3434954.06</v>
          </cell>
          <cell r="BL63">
            <v>4110150.17</v>
          </cell>
          <cell r="BM63">
            <v>4847961.3</v>
          </cell>
          <cell r="BN63">
            <v>5564843.6499999994</v>
          </cell>
          <cell r="BO63">
            <v>6237004.2599999998</v>
          </cell>
          <cell r="BP63">
            <v>6962215.1999999993</v>
          </cell>
          <cell r="BQ63">
            <v>7660337.3199999994</v>
          </cell>
          <cell r="BR63">
            <v>8421571.8599999994</v>
          </cell>
          <cell r="BS63">
            <v>720206.72</v>
          </cell>
          <cell r="BT63">
            <v>1439796.94</v>
          </cell>
          <cell r="BU63">
            <v>2158092.7799999998</v>
          </cell>
          <cell r="BV63">
            <v>2924002.3699999996</v>
          </cell>
          <cell r="BW63">
            <v>3661472.8</v>
          </cell>
          <cell r="BX63">
            <v>4423002.97</v>
          </cell>
          <cell r="BY63">
            <v>5234740.6399999997</v>
          </cell>
          <cell r="BZ63">
            <v>5977792.7299999995</v>
          </cell>
          <cell r="CA63">
            <v>6756482.0999999996</v>
          </cell>
          <cell r="CB63">
            <v>7548725.4399999995</v>
          </cell>
          <cell r="CC63">
            <v>8301225.6799999997</v>
          </cell>
          <cell r="CD63">
            <v>9192782.9800000004</v>
          </cell>
          <cell r="CE63">
            <v>761216.64</v>
          </cell>
          <cell r="CF63">
            <v>1509988.69</v>
          </cell>
          <cell r="CG63">
            <v>2313846.58</v>
          </cell>
          <cell r="CH63">
            <v>3083901.8</v>
          </cell>
          <cell r="CI63">
            <v>3851763.9</v>
          </cell>
          <cell r="CJ63">
            <v>4629997.0599999996</v>
          </cell>
          <cell r="CK63">
            <v>5444091.9399999995</v>
          </cell>
          <cell r="CL63">
            <v>6186220.0999999996</v>
          </cell>
          <cell r="CM63">
            <v>6961611.1899999995</v>
          </cell>
          <cell r="CN63">
            <v>7757652.209999999</v>
          </cell>
          <cell r="CO63">
            <v>8503707.0799999982</v>
          </cell>
          <cell r="CP63">
            <v>9338117.2999999989</v>
          </cell>
          <cell r="CQ63">
            <v>637837.86</v>
          </cell>
          <cell r="CR63">
            <v>1379962.13</v>
          </cell>
          <cell r="CS63">
            <v>2193137.88</v>
          </cell>
          <cell r="CT63">
            <v>2931348.34</v>
          </cell>
          <cell r="CU63">
            <v>3669454.71</v>
          </cell>
          <cell r="CV63">
            <v>4423486.66</v>
          </cell>
          <cell r="CW63">
            <v>5200197.1900000004</v>
          </cell>
          <cell r="CX63">
            <v>5975230.3700000001</v>
          </cell>
          <cell r="CY63">
            <v>6760840.8700000001</v>
          </cell>
          <cell r="CZ63">
            <v>7528478.4299999997</v>
          </cell>
          <cell r="DA63">
            <v>8302749.7299999995</v>
          </cell>
          <cell r="DB63">
            <v>9175768.7199999988</v>
          </cell>
          <cell r="DC63">
            <v>710852.95</v>
          </cell>
          <cell r="DD63">
            <v>1435372.1</v>
          </cell>
          <cell r="DE63">
            <v>2226736.13</v>
          </cell>
          <cell r="DF63">
            <v>2998523.6799999997</v>
          </cell>
          <cell r="DG63">
            <v>3772270.4399999995</v>
          </cell>
          <cell r="DH63">
            <v>4543747.4499999993</v>
          </cell>
          <cell r="DI63">
            <v>5368173.1499999994</v>
          </cell>
          <cell r="DJ63">
            <v>6164371.4799999995</v>
          </cell>
          <cell r="DK63">
            <v>6966415.6099999994</v>
          </cell>
          <cell r="DL63">
            <v>7732329.9699999997</v>
          </cell>
          <cell r="DM63">
            <v>8585614.7199999988</v>
          </cell>
          <cell r="DN63">
            <v>9418347.0199999996</v>
          </cell>
          <cell r="DO63">
            <v>730280.29</v>
          </cell>
          <cell r="DP63">
            <v>1495399.9300000002</v>
          </cell>
          <cell r="DQ63">
            <v>2305396.33</v>
          </cell>
          <cell r="DR63">
            <v>3114039.16</v>
          </cell>
          <cell r="DS63">
            <v>4000498.38</v>
          </cell>
          <cell r="DT63">
            <v>4795120</v>
          </cell>
          <cell r="DU63">
            <v>5691664.5700000003</v>
          </cell>
          <cell r="DV63">
            <v>6510570.7800000003</v>
          </cell>
          <cell r="DW63">
            <v>7312607.8700000001</v>
          </cell>
          <cell r="DX63">
            <v>8159623.8900000006</v>
          </cell>
          <cell r="DY63">
            <v>8931603.4900000002</v>
          </cell>
          <cell r="DZ63">
            <v>9746527.2100000009</v>
          </cell>
          <cell r="EA63">
            <v>792533.15</v>
          </cell>
          <cell r="EB63">
            <v>1565880.48</v>
          </cell>
          <cell r="EC63">
            <v>2369645.29</v>
          </cell>
          <cell r="ED63">
            <v>3192088.04</v>
          </cell>
          <cell r="EE63">
            <v>3988209.23</v>
          </cell>
          <cell r="EF63">
            <v>4780589.7699999996</v>
          </cell>
          <cell r="EG63">
            <v>5657832.459999999</v>
          </cell>
          <cell r="EH63">
            <v>6458810.5999999987</v>
          </cell>
          <cell r="EI63">
            <v>7274611.5399999991</v>
          </cell>
          <cell r="EJ63">
            <v>8182261.8599999994</v>
          </cell>
          <cell r="EK63">
            <v>9009394.8099999987</v>
          </cell>
          <cell r="EL63">
            <v>9904156.459999999</v>
          </cell>
          <cell r="EM63">
            <v>759974.19</v>
          </cell>
          <cell r="EN63">
            <v>1572392.99</v>
          </cell>
          <cell r="EO63">
            <v>2388274.02</v>
          </cell>
          <cell r="EP63">
            <v>3154005.2</v>
          </cell>
          <cell r="EQ63">
            <v>3894835.67</v>
          </cell>
          <cell r="ER63">
            <v>4676312.3</v>
          </cell>
          <cell r="ES63">
            <v>5568021.46</v>
          </cell>
          <cell r="ET63">
            <v>6341329.6200000001</v>
          </cell>
          <cell r="EU63">
            <v>7129428.8100000005</v>
          </cell>
          <cell r="EV63">
            <v>7948751.7800000003</v>
          </cell>
          <cell r="EW63">
            <v>8740063.8200000003</v>
          </cell>
          <cell r="EX63">
            <v>9629637.5700000003</v>
          </cell>
          <cell r="EY63">
            <v>820759.55</v>
          </cell>
          <cell r="EZ63">
            <v>1561109.58</v>
          </cell>
          <cell r="FA63">
            <v>2385930.4</v>
          </cell>
          <cell r="FB63">
            <v>3223548.4899999998</v>
          </cell>
          <cell r="FC63">
            <v>4080893.0599999996</v>
          </cell>
          <cell r="FD63">
            <v>4898920.8</v>
          </cell>
          <cell r="FE63">
            <v>5741127.5199999996</v>
          </cell>
          <cell r="FF63">
            <v>6554180.6999999993</v>
          </cell>
          <cell r="FG63">
            <v>7374853.5399999991</v>
          </cell>
          <cell r="FH63">
            <v>8200157.0199999996</v>
          </cell>
          <cell r="FI63">
            <v>9025368.0700000003</v>
          </cell>
          <cell r="FJ63">
            <v>9880528.1500000004</v>
          </cell>
          <cell r="FK63">
            <v>781031.68</v>
          </cell>
          <cell r="FL63">
            <v>1676088.8900000001</v>
          </cell>
          <cell r="FM63">
            <v>2492082.2800000003</v>
          </cell>
          <cell r="FN63">
            <v>3318143.66</v>
          </cell>
          <cell r="FO63">
            <v>4168220.29</v>
          </cell>
          <cell r="FP63">
            <v>4992281.3499999996</v>
          </cell>
          <cell r="FQ63">
            <v>5844096.5599999996</v>
          </cell>
          <cell r="FR63">
            <v>6669594.0999999996</v>
          </cell>
          <cell r="FS63">
            <v>7515285.1600000001</v>
          </cell>
          <cell r="FT63">
            <v>8358807.0099999998</v>
          </cell>
          <cell r="FU63">
            <v>9197521.8599999994</v>
          </cell>
          <cell r="FV63">
            <v>10074358.629999999</v>
          </cell>
          <cell r="FW63">
            <v>824471.15</v>
          </cell>
          <cell r="FX63">
            <v>1639756.9</v>
          </cell>
          <cell r="FY63">
            <v>2510817.16</v>
          </cell>
          <cell r="FZ63">
            <v>3382071.38</v>
          </cell>
          <cell r="GA63">
            <v>4271232.99</v>
          </cell>
          <cell r="GB63">
            <v>5162756.3100000005</v>
          </cell>
          <cell r="GC63">
            <v>6057136.0200000005</v>
          </cell>
          <cell r="GD63">
            <v>6944900.9800000004</v>
          </cell>
          <cell r="GE63">
            <v>7837144.8800000008</v>
          </cell>
          <cell r="GF63">
            <v>8734257.5300000012</v>
          </cell>
          <cell r="GG63">
            <v>9619116.2400000021</v>
          </cell>
          <cell r="GH63">
            <v>10534403.900000002</v>
          </cell>
          <cell r="GI63">
            <v>884174.79</v>
          </cell>
          <cell r="GJ63">
            <v>1772907.13</v>
          </cell>
          <cell r="GK63">
            <v>2707223.79</v>
          </cell>
          <cell r="GL63">
            <v>3630356.17</v>
          </cell>
          <cell r="GM63">
            <v>4556714.13</v>
          </cell>
          <cell r="GN63">
            <v>5510366.7400000002</v>
          </cell>
          <cell r="GO63">
            <v>6485563.71</v>
          </cell>
          <cell r="GP63">
            <v>7436504.4900000002</v>
          </cell>
          <cell r="GQ63">
            <v>8434105.7699999996</v>
          </cell>
          <cell r="GR63">
            <v>9394524.7699999996</v>
          </cell>
          <cell r="GS63">
            <v>10350035.879999999</v>
          </cell>
          <cell r="GT63">
            <v>11307688.039999999</v>
          </cell>
          <cell r="GU63">
            <v>918181.45</v>
          </cell>
          <cell r="GV63">
            <v>1841641.64</v>
          </cell>
          <cell r="GW63">
            <v>2824704.84</v>
          </cell>
          <cell r="GX63">
            <v>3789675.9</v>
          </cell>
          <cell r="GY63">
            <v>4778158.32</v>
          </cell>
          <cell r="GZ63">
            <v>5762070.21</v>
          </cell>
          <cell r="HA63">
            <v>6779843.4500000002</v>
          </cell>
          <cell r="HB63">
            <v>7773188.7200000007</v>
          </cell>
          <cell r="HC63">
            <v>8765807.870000001</v>
          </cell>
          <cell r="HD63">
            <v>9777024.7600000016</v>
          </cell>
          <cell r="HE63">
            <v>10770359.380000001</v>
          </cell>
          <cell r="HF63">
            <v>11803226.300000001</v>
          </cell>
          <cell r="HG63">
            <v>984724.08</v>
          </cell>
          <cell r="HH63">
            <v>1976190.93</v>
          </cell>
          <cell r="HI63">
            <v>2976093.53</v>
          </cell>
          <cell r="HJ63">
            <v>3754745.07</v>
          </cell>
          <cell r="HK63">
            <v>4522604.21</v>
          </cell>
          <cell r="HL63">
            <v>5355438.8099999996</v>
          </cell>
          <cell r="HM63" t="str">
            <v/>
          </cell>
          <cell r="HN63" t="str">
            <v/>
          </cell>
          <cell r="HO63" t="str">
            <v/>
          </cell>
          <cell r="HP63" t="str">
            <v/>
          </cell>
          <cell r="HQ63" t="str">
            <v/>
          </cell>
          <cell r="HR63" t="str">
            <v/>
          </cell>
        </row>
        <row r="64">
          <cell r="A64" t="str">
            <v>AZ OMF C</v>
          </cell>
          <cell r="ET64">
            <v>0</v>
          </cell>
          <cell r="EU64">
            <v>0</v>
          </cell>
          <cell r="EV64">
            <v>0</v>
          </cell>
          <cell r="EW64">
            <v>0</v>
          </cell>
          <cell r="EX64">
            <v>0</v>
          </cell>
          <cell r="EY64">
            <v>267.08</v>
          </cell>
          <cell r="EZ64">
            <v>15283.42</v>
          </cell>
          <cell r="FA64">
            <v>31247.379999999997</v>
          </cell>
          <cell r="FB64">
            <v>47903.06</v>
          </cell>
          <cell r="FC64">
            <v>64472</v>
          </cell>
          <cell r="FD64">
            <v>80801.990000000005</v>
          </cell>
          <cell r="FE64">
            <v>97978.25</v>
          </cell>
          <cell r="FF64">
            <v>115444.38</v>
          </cell>
          <cell r="FG64">
            <v>132701.4</v>
          </cell>
          <cell r="FH64">
            <v>150742.44999999998</v>
          </cell>
          <cell r="FI64">
            <v>169133.38999999998</v>
          </cell>
          <cell r="FJ64">
            <v>190108.52</v>
          </cell>
          <cell r="FK64">
            <v>20523.900000000001</v>
          </cell>
          <cell r="FL64">
            <v>40610.86</v>
          </cell>
          <cell r="FM64">
            <v>60181.64</v>
          </cell>
          <cell r="FN64">
            <v>81616.86</v>
          </cell>
          <cell r="FO64">
            <v>102116.13</v>
          </cell>
          <cell r="FP64">
            <v>122006.64</v>
          </cell>
          <cell r="FQ64">
            <v>143251.57</v>
          </cell>
          <cell r="FR64">
            <v>163903.40000000002</v>
          </cell>
          <cell r="FS64">
            <v>185720.04000000004</v>
          </cell>
          <cell r="FT64">
            <v>207764.25000000003</v>
          </cell>
          <cell r="FU64">
            <v>230109.54000000004</v>
          </cell>
          <cell r="FV64">
            <v>254876.77000000005</v>
          </cell>
          <cell r="FW64">
            <v>24411.39</v>
          </cell>
          <cell r="FX64">
            <v>47405.229999999996</v>
          </cell>
          <cell r="FY64">
            <v>72202.319999999992</v>
          </cell>
          <cell r="FZ64">
            <v>97830.62999999999</v>
          </cell>
          <cell r="GA64">
            <v>123300.41999999998</v>
          </cell>
          <cell r="GB64">
            <v>149525.96999999997</v>
          </cell>
          <cell r="GC64">
            <v>176182.67999999996</v>
          </cell>
          <cell r="GD64">
            <v>201650.79999999996</v>
          </cell>
          <cell r="GE64">
            <v>228455.65999999997</v>
          </cell>
          <cell r="GF64">
            <v>255162.74999999997</v>
          </cell>
          <cell r="GG64">
            <v>282546.08999999997</v>
          </cell>
          <cell r="GH64">
            <v>312161.53999999998</v>
          </cell>
          <cell r="GI64">
            <v>30956.84</v>
          </cell>
          <cell r="GJ64">
            <v>59385.18</v>
          </cell>
          <cell r="GK64">
            <v>88254.62</v>
          </cell>
          <cell r="GL64">
            <v>118497.51999999999</v>
          </cell>
          <cell r="GM64">
            <v>148791.4</v>
          </cell>
          <cell r="GN64">
            <v>180374.62</v>
          </cell>
          <cell r="GO64">
            <v>212197.38</v>
          </cell>
          <cell r="GP64">
            <v>243130.29</v>
          </cell>
          <cell r="GQ64">
            <v>275617.35000000003</v>
          </cell>
          <cell r="GR64">
            <v>307717.67000000004</v>
          </cell>
          <cell r="GS64">
            <v>340596.01</v>
          </cell>
          <cell r="GT64">
            <v>375314.71</v>
          </cell>
          <cell r="GU64">
            <v>35054</v>
          </cell>
          <cell r="GV64">
            <v>68730.28</v>
          </cell>
          <cell r="GW64">
            <v>103267.78</v>
          </cell>
          <cell r="GX64">
            <v>138694.16999999998</v>
          </cell>
          <cell r="GY64">
            <v>177473.75999999998</v>
          </cell>
          <cell r="GZ64">
            <v>213722.43999999997</v>
          </cell>
          <cell r="HA64">
            <v>249744.91999999998</v>
          </cell>
          <cell r="HB64">
            <v>285200.19</v>
          </cell>
          <cell r="HC64">
            <v>320359.51</v>
          </cell>
          <cell r="HD64">
            <v>356615.81</v>
          </cell>
          <cell r="HE64">
            <v>393128.06</v>
          </cell>
          <cell r="HF64">
            <v>432316.5</v>
          </cell>
          <cell r="HG64">
            <v>39562.480000000003</v>
          </cell>
          <cell r="HH64">
            <v>80521.52</v>
          </cell>
          <cell r="HI64">
            <v>122358.03</v>
          </cell>
          <cell r="HJ64">
            <v>159709.37</v>
          </cell>
          <cell r="HK64">
            <v>196286.07999999999</v>
          </cell>
          <cell r="HL64">
            <v>235300.19999999998</v>
          </cell>
          <cell r="HM64" t="str">
            <v/>
          </cell>
          <cell r="HN64" t="str">
            <v/>
          </cell>
          <cell r="HO64" t="str">
            <v/>
          </cell>
          <cell r="HP64" t="str">
            <v/>
          </cell>
          <cell r="HQ64" t="str">
            <v/>
          </cell>
          <cell r="HR64" t="str">
            <v/>
          </cell>
        </row>
        <row r="65">
          <cell r="A65" t="str">
            <v>Erste Plavi OMF A</v>
          </cell>
          <cell r="ET65">
            <v>0</v>
          </cell>
          <cell r="EU65">
            <v>0</v>
          </cell>
          <cell r="EV65">
            <v>0</v>
          </cell>
          <cell r="EW65">
            <v>0</v>
          </cell>
          <cell r="EX65">
            <v>0</v>
          </cell>
          <cell r="EY65">
            <v>23.04</v>
          </cell>
          <cell r="EZ65">
            <v>2783.24</v>
          </cell>
          <cell r="FA65">
            <v>6054.17</v>
          </cell>
          <cell r="FB65">
            <v>9730.24</v>
          </cell>
          <cell r="FC65">
            <v>13589.09</v>
          </cell>
          <cell r="FD65">
            <v>16384.330000000002</v>
          </cell>
          <cell r="FE65">
            <v>19361.27</v>
          </cell>
          <cell r="FF65">
            <v>22245.78</v>
          </cell>
          <cell r="FG65">
            <v>25144.28</v>
          </cell>
          <cell r="FH65">
            <v>28080.34</v>
          </cell>
          <cell r="FI65">
            <v>30999.59</v>
          </cell>
          <cell r="FJ65">
            <v>34176.15</v>
          </cell>
          <cell r="FK65">
            <v>2872.19</v>
          </cell>
          <cell r="FL65">
            <v>6138.7000000000007</v>
          </cell>
          <cell r="FM65">
            <v>9399.3700000000008</v>
          </cell>
          <cell r="FN65">
            <v>12751.220000000001</v>
          </cell>
          <cell r="FO65">
            <v>16603.560000000001</v>
          </cell>
          <cell r="FP65">
            <v>19696.280000000002</v>
          </cell>
          <cell r="FQ65">
            <v>22793.65</v>
          </cell>
          <cell r="FR65">
            <v>25972.97</v>
          </cell>
          <cell r="FS65">
            <v>29115.88</v>
          </cell>
          <cell r="FT65">
            <v>32332.690000000002</v>
          </cell>
          <cell r="FU65">
            <v>35388.58</v>
          </cell>
          <cell r="FV65">
            <v>38660.020000000004</v>
          </cell>
          <cell r="FW65">
            <v>3071.21</v>
          </cell>
          <cell r="FX65">
            <v>6093.4</v>
          </cell>
          <cell r="FY65">
            <v>9737.0499999999993</v>
          </cell>
          <cell r="FZ65">
            <v>13788.279999999999</v>
          </cell>
          <cell r="GA65">
            <v>17494.04</v>
          </cell>
          <cell r="GB65">
            <v>20911.32</v>
          </cell>
          <cell r="GC65">
            <v>24260.58</v>
          </cell>
          <cell r="GD65">
            <v>27547.170000000002</v>
          </cell>
          <cell r="GE65">
            <v>30846.880000000001</v>
          </cell>
          <cell r="GF65">
            <v>34355.85</v>
          </cell>
          <cell r="GG65">
            <v>37768.49</v>
          </cell>
          <cell r="GH65">
            <v>41288.97</v>
          </cell>
          <cell r="GI65">
            <v>3610.06</v>
          </cell>
          <cell r="GJ65">
            <v>7097.5</v>
          </cell>
          <cell r="GK65">
            <v>11181.65</v>
          </cell>
          <cell r="GL65">
            <v>15885.2</v>
          </cell>
          <cell r="GM65">
            <v>19703.580000000002</v>
          </cell>
          <cell r="GN65">
            <v>23508.43</v>
          </cell>
          <cell r="GO65">
            <v>27420.38</v>
          </cell>
          <cell r="GP65">
            <v>31237.68</v>
          </cell>
          <cell r="GQ65">
            <v>34931.82</v>
          </cell>
          <cell r="GR65">
            <v>38798.11</v>
          </cell>
          <cell r="GS65">
            <v>42629.18</v>
          </cell>
          <cell r="GT65">
            <v>48451.13</v>
          </cell>
          <cell r="GU65">
            <v>2417.33</v>
          </cell>
          <cell r="GV65">
            <v>4816.37</v>
          </cell>
          <cell r="GW65">
            <v>7599.09</v>
          </cell>
          <cell r="GX65">
            <v>10804.48</v>
          </cell>
          <cell r="GY65">
            <v>13634.8</v>
          </cell>
          <cell r="GZ65">
            <v>16311.73</v>
          </cell>
          <cell r="HA65">
            <v>19189.400000000001</v>
          </cell>
          <cell r="HB65">
            <v>21943.84</v>
          </cell>
          <cell r="HC65">
            <v>24772.799999999999</v>
          </cell>
          <cell r="HD65">
            <v>30970.489999999998</v>
          </cell>
          <cell r="HE65">
            <v>39843.899999999994</v>
          </cell>
          <cell r="HF65">
            <v>52093.799999999996</v>
          </cell>
          <cell r="HG65">
            <v>13474.4</v>
          </cell>
          <cell r="HH65">
            <v>26922.639999999999</v>
          </cell>
          <cell r="HI65">
            <v>41511.839999999997</v>
          </cell>
          <cell r="HJ65">
            <v>53480.21</v>
          </cell>
          <cell r="HK65">
            <v>65260.28</v>
          </cell>
          <cell r="HL65">
            <v>77923.19</v>
          </cell>
          <cell r="HM65" t="str">
            <v/>
          </cell>
          <cell r="HN65" t="str">
            <v/>
          </cell>
          <cell r="HO65" t="str">
            <v/>
          </cell>
          <cell r="HP65" t="str">
            <v/>
          </cell>
          <cell r="HQ65" t="str">
            <v/>
          </cell>
          <cell r="HR65" t="str">
            <v/>
          </cell>
        </row>
        <row r="66">
          <cell r="A66" t="str">
            <v>Erste Plavi OMF B</v>
          </cell>
          <cell r="B66">
            <v>136482.04</v>
          </cell>
          <cell r="C66">
            <v>236123.95</v>
          </cell>
          <cell r="D66">
            <v>302552.61</v>
          </cell>
          <cell r="E66">
            <v>372526.76</v>
          </cell>
          <cell r="F66">
            <v>442437.62</v>
          </cell>
          <cell r="G66">
            <v>544015.71</v>
          </cell>
          <cell r="H66">
            <v>656310.77</v>
          </cell>
          <cell r="I66">
            <v>734518.13</v>
          </cell>
          <cell r="J66">
            <v>2307423.1800000002</v>
          </cell>
          <cell r="K66">
            <v>138114.13</v>
          </cell>
          <cell r="L66">
            <v>286850.98</v>
          </cell>
          <cell r="M66">
            <v>444083.93</v>
          </cell>
          <cell r="N66">
            <v>594338.12</v>
          </cell>
          <cell r="O66">
            <v>764557.08</v>
          </cell>
          <cell r="P66">
            <v>915692.6</v>
          </cell>
          <cell r="Q66">
            <v>1093753.31</v>
          </cell>
          <cell r="R66">
            <v>1270909.03</v>
          </cell>
          <cell r="S66">
            <v>1441767.75</v>
          </cell>
          <cell r="T66">
            <v>1606709.3</v>
          </cell>
          <cell r="U66">
            <v>1778706.6400000001</v>
          </cell>
          <cell r="V66">
            <v>1964707.4500000002</v>
          </cell>
          <cell r="W66">
            <v>162015.60999999999</v>
          </cell>
          <cell r="X66">
            <v>323777.48</v>
          </cell>
          <cell r="Y66">
            <v>487725.02999999997</v>
          </cell>
          <cell r="Z66">
            <v>652510.85</v>
          </cell>
          <cell r="AA66">
            <v>829484.3</v>
          </cell>
          <cell r="AB66">
            <v>1014087.4700000001</v>
          </cell>
          <cell r="AC66">
            <v>1208054.71</v>
          </cell>
          <cell r="AD66">
            <v>1387989.29</v>
          </cell>
          <cell r="AE66">
            <v>1576267.65</v>
          </cell>
          <cell r="AF66">
            <v>1758385.27</v>
          </cell>
          <cell r="AG66">
            <v>1944395.31</v>
          </cell>
          <cell r="AH66">
            <v>2151757.9</v>
          </cell>
          <cell r="AI66">
            <v>183641.86</v>
          </cell>
          <cell r="AJ66">
            <v>338952.87</v>
          </cell>
          <cell r="AK66">
            <v>542158.62</v>
          </cell>
          <cell r="AL66">
            <v>751692.37</v>
          </cell>
          <cell r="AM66">
            <v>960092.73</v>
          </cell>
          <cell r="AN66">
            <v>1171735.52</v>
          </cell>
          <cell r="AO66">
            <v>1381209.79</v>
          </cell>
          <cell r="AP66">
            <v>1595757.79</v>
          </cell>
          <cell r="AQ66">
            <v>1803849.79</v>
          </cell>
          <cell r="AR66">
            <v>2020712.36</v>
          </cell>
          <cell r="AS66">
            <v>2237020.3600000003</v>
          </cell>
          <cell r="AT66">
            <v>2481207.41</v>
          </cell>
          <cell r="AU66">
            <v>218564.63</v>
          </cell>
          <cell r="AV66">
            <v>441615.32</v>
          </cell>
          <cell r="AW66">
            <v>667926.38</v>
          </cell>
          <cell r="AX66">
            <v>889049.71</v>
          </cell>
          <cell r="AY66">
            <v>1129366.95</v>
          </cell>
          <cell r="AZ66">
            <v>1372303.71</v>
          </cell>
          <cell r="BA66">
            <v>1624749.75</v>
          </cell>
          <cell r="BB66">
            <v>1873480.19</v>
          </cell>
          <cell r="BC66">
            <v>2131845.9</v>
          </cell>
          <cell r="BD66">
            <v>2386294.63</v>
          </cell>
          <cell r="BE66">
            <v>2640994.0099999998</v>
          </cell>
          <cell r="BF66">
            <v>2922848.38</v>
          </cell>
          <cell r="BG66">
            <v>269674.07</v>
          </cell>
          <cell r="BH66">
            <v>540683.48</v>
          </cell>
          <cell r="BI66">
            <v>815314.36</v>
          </cell>
          <cell r="BJ66">
            <v>1113834.01</v>
          </cell>
          <cell r="BK66">
            <v>1429716.37</v>
          </cell>
          <cell r="BL66">
            <v>1727824.6400000001</v>
          </cell>
          <cell r="BM66">
            <v>2064980.81</v>
          </cell>
          <cell r="BN66">
            <v>2418019.9700000002</v>
          </cell>
          <cell r="BO66">
            <v>2740892.8800000004</v>
          </cell>
          <cell r="BP66">
            <v>3104597.8000000003</v>
          </cell>
          <cell r="BQ66">
            <v>3458935.5300000003</v>
          </cell>
          <cell r="BR66">
            <v>3853704.9000000004</v>
          </cell>
          <cell r="BS66">
            <v>374086.31</v>
          </cell>
          <cell r="BT66">
            <v>759579.25</v>
          </cell>
          <cell r="BU66">
            <v>1130372.8400000001</v>
          </cell>
          <cell r="BV66">
            <v>1527923.4300000002</v>
          </cell>
          <cell r="BW66">
            <v>1912012.5000000002</v>
          </cell>
          <cell r="BX66">
            <v>2313039.56</v>
          </cell>
          <cell r="BY66">
            <v>2747553.5700000003</v>
          </cell>
          <cell r="BZ66">
            <v>3150369.2800000003</v>
          </cell>
          <cell r="CA66">
            <v>3569772.7</v>
          </cell>
          <cell r="CB66">
            <v>3996887.6</v>
          </cell>
          <cell r="CC66">
            <v>4396403.79</v>
          </cell>
          <cell r="CD66">
            <v>4880240.03</v>
          </cell>
          <cell r="CE66">
            <v>398629.98</v>
          </cell>
          <cell r="CF66">
            <v>790043.86</v>
          </cell>
          <cell r="CG66">
            <v>1221911</v>
          </cell>
          <cell r="CH66">
            <v>1628410.33</v>
          </cell>
          <cell r="CI66">
            <v>2023890.35</v>
          </cell>
          <cell r="CJ66">
            <v>2433606.9900000002</v>
          </cell>
          <cell r="CK66">
            <v>2869626.8200000003</v>
          </cell>
          <cell r="CL66">
            <v>3268244.0200000005</v>
          </cell>
          <cell r="CM66">
            <v>3681887.6400000006</v>
          </cell>
          <cell r="CN66">
            <v>4109617.6800000006</v>
          </cell>
          <cell r="CO66">
            <v>4507942.5200000005</v>
          </cell>
          <cell r="CP66">
            <v>4954462.4300000006</v>
          </cell>
          <cell r="CQ66">
            <v>327385.27</v>
          </cell>
          <cell r="CR66">
            <v>727039.71</v>
          </cell>
          <cell r="CS66">
            <v>1158756.75</v>
          </cell>
          <cell r="CT66">
            <v>1538954.05</v>
          </cell>
          <cell r="CU66">
            <v>1925796.03</v>
          </cell>
          <cell r="CV66">
            <v>2327802.42</v>
          </cell>
          <cell r="CW66">
            <v>2748919.4</v>
          </cell>
          <cell r="CX66">
            <v>3171632.8</v>
          </cell>
          <cell r="CY66">
            <v>3597402.8899999997</v>
          </cell>
          <cell r="CZ66">
            <v>4013250.4799999995</v>
          </cell>
          <cell r="DA66">
            <v>4433023.47</v>
          </cell>
          <cell r="DB66">
            <v>4903766.87</v>
          </cell>
          <cell r="DC66">
            <v>378133.32</v>
          </cell>
          <cell r="DD66">
            <v>766358.64</v>
          </cell>
          <cell r="DE66">
            <v>1200507.3500000001</v>
          </cell>
          <cell r="DF66">
            <v>1614769.62</v>
          </cell>
          <cell r="DG66">
            <v>2028971.62</v>
          </cell>
          <cell r="DH66">
            <v>2443303.56</v>
          </cell>
          <cell r="DI66">
            <v>2895215.0700000003</v>
          </cell>
          <cell r="DJ66">
            <v>3330526.0700000003</v>
          </cell>
          <cell r="DK66">
            <v>3773274.3500000006</v>
          </cell>
          <cell r="DL66">
            <v>4191356.8400000008</v>
          </cell>
          <cell r="DM66">
            <v>4665993.0600000005</v>
          </cell>
          <cell r="DN66">
            <v>5122749.1700000009</v>
          </cell>
          <cell r="DO66">
            <v>392839.86</v>
          </cell>
          <cell r="DP66">
            <v>809743.44</v>
          </cell>
          <cell r="DQ66">
            <v>1259399.19</v>
          </cell>
          <cell r="DR66">
            <v>1695569.0699999998</v>
          </cell>
          <cell r="DS66">
            <v>2185545.25</v>
          </cell>
          <cell r="DT66">
            <v>2616218.7199999997</v>
          </cell>
          <cell r="DU66">
            <v>3112751.34</v>
          </cell>
          <cell r="DV66">
            <v>3573905.38</v>
          </cell>
          <cell r="DW66">
            <v>4017103.4899999998</v>
          </cell>
          <cell r="DX66">
            <v>4489723.05</v>
          </cell>
          <cell r="DY66">
            <v>4919284.5599999996</v>
          </cell>
          <cell r="DZ66">
            <v>5371215.2399999993</v>
          </cell>
          <cell r="EA66">
            <v>429742.63</v>
          </cell>
          <cell r="EB66">
            <v>857277.95</v>
          </cell>
          <cell r="EC66">
            <v>1302318.7</v>
          </cell>
          <cell r="ED66">
            <v>1747783.2999999998</v>
          </cell>
          <cell r="EE66">
            <v>2185385.7199999997</v>
          </cell>
          <cell r="EF66">
            <v>2614712.6599999997</v>
          </cell>
          <cell r="EG66">
            <v>3108363.4099999997</v>
          </cell>
          <cell r="EH66">
            <v>3558554.9799999995</v>
          </cell>
          <cell r="EI66">
            <v>4019100.3699999996</v>
          </cell>
          <cell r="EJ66">
            <v>4534737.84</v>
          </cell>
          <cell r="EK66">
            <v>5001413.1399999997</v>
          </cell>
          <cell r="EL66">
            <v>5498382.2399999993</v>
          </cell>
          <cell r="EM66">
            <v>421201.16</v>
          </cell>
          <cell r="EN66">
            <v>870736.79</v>
          </cell>
          <cell r="EO66">
            <v>1318573.05</v>
          </cell>
          <cell r="EP66">
            <v>1735822.4300000002</v>
          </cell>
          <cell r="EQ66">
            <v>2139636.16</v>
          </cell>
          <cell r="ER66">
            <v>2570075.21</v>
          </cell>
          <cell r="ES66">
            <v>3068103.26</v>
          </cell>
          <cell r="ET66">
            <v>3496375.6599999997</v>
          </cell>
          <cell r="EU66">
            <v>3936499.9999999995</v>
          </cell>
          <cell r="EV66">
            <v>4397443.1499999994</v>
          </cell>
          <cell r="EW66">
            <v>4839949.5599999996</v>
          </cell>
          <cell r="EX66">
            <v>5344980.22</v>
          </cell>
          <cell r="EY66">
            <v>461835.18</v>
          </cell>
          <cell r="EZ66">
            <v>878031.39999999991</v>
          </cell>
          <cell r="FA66">
            <v>1338192.4099999999</v>
          </cell>
          <cell r="FB66">
            <v>1813965.8499999999</v>
          </cell>
          <cell r="FC66">
            <v>2306010.88</v>
          </cell>
          <cell r="FD66">
            <v>2779077.59</v>
          </cell>
          <cell r="FE66">
            <v>3265964.55</v>
          </cell>
          <cell r="FF66">
            <v>3736335.65</v>
          </cell>
          <cell r="FG66">
            <v>4216351.71</v>
          </cell>
          <cell r="FH66">
            <v>4696587.9399999995</v>
          </cell>
          <cell r="FI66">
            <v>5181662.7799999993</v>
          </cell>
          <cell r="FJ66">
            <v>5677334.6199999992</v>
          </cell>
          <cell r="FK66">
            <v>450815.02</v>
          </cell>
          <cell r="FL66">
            <v>979180.62</v>
          </cell>
          <cell r="FM66">
            <v>1447580.24</v>
          </cell>
          <cell r="FN66">
            <v>1921303.98</v>
          </cell>
          <cell r="FO66">
            <v>2423960.19</v>
          </cell>
          <cell r="FP66">
            <v>2910516.48</v>
          </cell>
          <cell r="FQ66">
            <v>3416028.48</v>
          </cell>
          <cell r="FR66">
            <v>3910177.48</v>
          </cell>
          <cell r="FS66">
            <v>4418224.17</v>
          </cell>
          <cell r="FT66">
            <v>4923033.72</v>
          </cell>
          <cell r="FU66">
            <v>5427278.79</v>
          </cell>
          <cell r="FV66">
            <v>5951032.2800000003</v>
          </cell>
          <cell r="FW66">
            <v>492083.38</v>
          </cell>
          <cell r="FX66">
            <v>982971.24</v>
          </cell>
          <cell r="FY66">
            <v>1497365.96</v>
          </cell>
          <cell r="FZ66">
            <v>2027398.69</v>
          </cell>
          <cell r="GA66">
            <v>2564411.42</v>
          </cell>
          <cell r="GB66">
            <v>3105980.82</v>
          </cell>
          <cell r="GC66">
            <v>3656290.25</v>
          </cell>
          <cell r="GD66">
            <v>4208510.8899999997</v>
          </cell>
          <cell r="GE66">
            <v>4763847.93</v>
          </cell>
          <cell r="GF66">
            <v>5323025.24</v>
          </cell>
          <cell r="GG66">
            <v>5871364.2300000004</v>
          </cell>
          <cell r="GH66">
            <v>6434765.0600000005</v>
          </cell>
          <cell r="GI66">
            <v>550906.71</v>
          </cell>
          <cell r="GJ66">
            <v>1104241.1200000001</v>
          </cell>
          <cell r="GK66">
            <v>1687982.6400000001</v>
          </cell>
          <cell r="GL66">
            <v>2262582.38</v>
          </cell>
          <cell r="GM66">
            <v>2843562.83</v>
          </cell>
          <cell r="GN66">
            <v>3448591.2600000002</v>
          </cell>
          <cell r="GO66">
            <v>4068195.72</v>
          </cell>
          <cell r="GP66">
            <v>4683905.9000000004</v>
          </cell>
          <cell r="GQ66">
            <v>5345551.92</v>
          </cell>
          <cell r="GR66">
            <v>5970649.0800000001</v>
          </cell>
          <cell r="GS66">
            <v>6589318.6799999997</v>
          </cell>
          <cell r="GT66">
            <v>7202818.2999999998</v>
          </cell>
          <cell r="GU66">
            <v>383485.65</v>
          </cell>
          <cell r="GV66">
            <v>762912.71</v>
          </cell>
          <cell r="GW66">
            <v>1163360.46</v>
          </cell>
          <cell r="GX66">
            <v>1562071.92</v>
          </cell>
          <cell r="GY66">
            <v>1971817.98</v>
          </cell>
          <cell r="GZ66">
            <v>2380950.8199999998</v>
          </cell>
          <cell r="HA66">
            <v>2814223.6999999997</v>
          </cell>
          <cell r="HB66">
            <v>3241119.34</v>
          </cell>
          <cell r="HC66">
            <v>3668067.1799999997</v>
          </cell>
          <cell r="HD66">
            <v>4098891.1199999996</v>
          </cell>
          <cell r="HE66">
            <v>4519540.8099999996</v>
          </cell>
          <cell r="HF66">
            <v>4956338.8099999996</v>
          </cell>
          <cell r="HG66">
            <v>412300.64</v>
          </cell>
          <cell r="HH66">
            <v>828463.13</v>
          </cell>
          <cell r="HI66">
            <v>1248117.72</v>
          </cell>
          <cell r="HJ66">
            <v>1570667.38</v>
          </cell>
          <cell r="HK66">
            <v>1887248.4899999998</v>
          </cell>
          <cell r="HL66">
            <v>2235656.67</v>
          </cell>
          <cell r="HM66" t="str">
            <v/>
          </cell>
          <cell r="HN66" t="str">
            <v/>
          </cell>
          <cell r="HO66" t="str">
            <v/>
          </cell>
          <cell r="HP66" t="str">
            <v/>
          </cell>
          <cell r="HQ66" t="str">
            <v/>
          </cell>
          <cell r="HR66" t="str">
            <v/>
          </cell>
        </row>
        <row r="67">
          <cell r="A67" t="str">
            <v>Erste Plavi OMF C</v>
          </cell>
          <cell r="ET67">
            <v>0</v>
          </cell>
          <cell r="EU67">
            <v>0</v>
          </cell>
          <cell r="EV67">
            <v>0</v>
          </cell>
          <cell r="EW67">
            <v>0</v>
          </cell>
          <cell r="EX67">
            <v>0</v>
          </cell>
          <cell r="EY67">
            <v>86.43</v>
          </cell>
          <cell r="EZ67">
            <v>6339.2300000000005</v>
          </cell>
          <cell r="FA67">
            <v>13346.84</v>
          </cell>
          <cell r="FB67">
            <v>20470.419999999998</v>
          </cell>
          <cell r="FC67">
            <v>27568.1</v>
          </cell>
          <cell r="FD67">
            <v>34633.040000000001</v>
          </cell>
          <cell r="FE67">
            <v>41933.9</v>
          </cell>
          <cell r="FF67">
            <v>49450.69</v>
          </cell>
          <cell r="FG67">
            <v>56963.210000000006</v>
          </cell>
          <cell r="FH67">
            <v>64507.48000000001</v>
          </cell>
          <cell r="FI67">
            <v>72513.860000000015</v>
          </cell>
          <cell r="FJ67">
            <v>81532.630000000019</v>
          </cell>
          <cell r="FK67">
            <v>8679.74</v>
          </cell>
          <cell r="FL67">
            <v>16668.010000000002</v>
          </cell>
          <cell r="FM67">
            <v>24985.97</v>
          </cell>
          <cell r="FN67">
            <v>33440.15</v>
          </cell>
          <cell r="FO67">
            <v>42200.800000000003</v>
          </cell>
          <cell r="FP67">
            <v>50596.490000000005</v>
          </cell>
          <cell r="FQ67">
            <v>59293.920000000006</v>
          </cell>
          <cell r="FR67">
            <v>68103.31</v>
          </cell>
          <cell r="FS67">
            <v>77624.92</v>
          </cell>
          <cell r="FT67">
            <v>86744.95</v>
          </cell>
          <cell r="FU67">
            <v>96334.319999999992</v>
          </cell>
          <cell r="FV67">
            <v>106573.2</v>
          </cell>
          <cell r="FW67">
            <v>9884.8700000000008</v>
          </cell>
          <cell r="FX67">
            <v>19450.740000000002</v>
          </cell>
          <cell r="FY67">
            <v>29717.72</v>
          </cell>
          <cell r="FZ67">
            <v>40181.599999999999</v>
          </cell>
          <cell r="GA67">
            <v>50932.57</v>
          </cell>
          <cell r="GB67">
            <v>61666.020000000004</v>
          </cell>
          <cell r="GC67">
            <v>72454.81</v>
          </cell>
          <cell r="GD67">
            <v>83136.569999999992</v>
          </cell>
          <cell r="GE67">
            <v>94424.409999999989</v>
          </cell>
          <cell r="GF67">
            <v>105703.82999999999</v>
          </cell>
          <cell r="GG67">
            <v>117315.37999999999</v>
          </cell>
          <cell r="GH67">
            <v>129510.09</v>
          </cell>
          <cell r="GI67">
            <v>12845.34</v>
          </cell>
          <cell r="GJ67">
            <v>24460.29</v>
          </cell>
          <cell r="GK67">
            <v>36739.25</v>
          </cell>
          <cell r="GL67">
            <v>48874.7</v>
          </cell>
          <cell r="GM67">
            <v>61123.539999999994</v>
          </cell>
          <cell r="GN67">
            <v>74149.73</v>
          </cell>
          <cell r="GO67">
            <v>87383.87999999999</v>
          </cell>
          <cell r="GP67">
            <v>100723.56999999999</v>
          </cell>
          <cell r="GQ67">
            <v>114236.96999999999</v>
          </cell>
          <cell r="GR67">
            <v>128981.03999999998</v>
          </cell>
          <cell r="GS67">
            <v>143009.93999999997</v>
          </cell>
          <cell r="GT67">
            <v>157227.51999999996</v>
          </cell>
          <cell r="GU67">
            <v>9323.8700000000008</v>
          </cell>
          <cell r="GV67">
            <v>18170.300000000003</v>
          </cell>
          <cell r="GW67">
            <v>26772.450000000004</v>
          </cell>
          <cell r="GX67">
            <v>36209.800000000003</v>
          </cell>
          <cell r="GY67">
            <v>45485.94</v>
          </cell>
          <cell r="GZ67">
            <v>54798.41</v>
          </cell>
          <cell r="HA67">
            <v>64431.26</v>
          </cell>
          <cell r="HB67">
            <v>73779.33</v>
          </cell>
          <cell r="HC67">
            <v>83166.63</v>
          </cell>
          <cell r="HD67">
            <v>92735.450000000012</v>
          </cell>
          <cell r="HE67">
            <v>102305.33000000002</v>
          </cell>
          <cell r="HF67">
            <v>112710.40000000002</v>
          </cell>
          <cell r="HG67">
            <v>10646.29</v>
          </cell>
          <cell r="HH67">
            <v>21316.880000000001</v>
          </cell>
          <cell r="HI67">
            <v>31820.45</v>
          </cell>
          <cell r="HJ67">
            <v>41041.490000000005</v>
          </cell>
          <cell r="HK67">
            <v>50160.530000000006</v>
          </cell>
          <cell r="HL67">
            <v>60075.960000000006</v>
          </cell>
          <cell r="HM67" t="str">
            <v/>
          </cell>
          <cell r="HN67" t="str">
            <v/>
          </cell>
          <cell r="HO67" t="str">
            <v/>
          </cell>
          <cell r="HP67" t="str">
            <v/>
          </cell>
          <cell r="HQ67" t="str">
            <v/>
          </cell>
          <cell r="HR67" t="str">
            <v/>
          </cell>
        </row>
        <row r="68">
          <cell r="A68" t="str">
            <v>PBZ/CO OMF A</v>
          </cell>
          <cell r="ET68">
            <v>0</v>
          </cell>
          <cell r="EU68">
            <v>0</v>
          </cell>
          <cell r="EV68">
            <v>0</v>
          </cell>
          <cell r="EW68">
            <v>0</v>
          </cell>
          <cell r="EX68">
            <v>0</v>
          </cell>
          <cell r="EY68">
            <v>30.63</v>
          </cell>
          <cell r="EZ68">
            <v>2765.09</v>
          </cell>
          <cell r="FA68">
            <v>5941</v>
          </cell>
          <cell r="FB68">
            <v>9032.65</v>
          </cell>
          <cell r="FC68">
            <v>12293.22</v>
          </cell>
          <cell r="FD68">
            <v>15814.48</v>
          </cell>
          <cell r="FE68">
            <v>19017.559999999998</v>
          </cell>
          <cell r="FF68">
            <v>22073.179999999997</v>
          </cell>
          <cell r="FG68">
            <v>25131.179999999997</v>
          </cell>
          <cell r="FH68">
            <v>28268.449999999997</v>
          </cell>
          <cell r="FI68">
            <v>31444.909999999996</v>
          </cell>
          <cell r="FJ68">
            <v>34973.909999999996</v>
          </cell>
          <cell r="FK68">
            <v>3121.64</v>
          </cell>
          <cell r="FL68">
            <v>6492.02</v>
          </cell>
          <cell r="FM68">
            <v>9798.67</v>
          </cell>
          <cell r="FN68">
            <v>12944.69</v>
          </cell>
          <cell r="FO68">
            <v>16910.25</v>
          </cell>
          <cell r="FP68">
            <v>20088.669999999998</v>
          </cell>
          <cell r="FQ68">
            <v>23480.28</v>
          </cell>
          <cell r="FR68">
            <v>26694.76</v>
          </cell>
          <cell r="FS68">
            <v>29967.32</v>
          </cell>
          <cell r="FT68">
            <v>33253.64</v>
          </cell>
          <cell r="FU68">
            <v>36736.49</v>
          </cell>
          <cell r="FV68">
            <v>40181.67</v>
          </cell>
          <cell r="FW68">
            <v>3369.85</v>
          </cell>
          <cell r="FX68">
            <v>6590.12</v>
          </cell>
          <cell r="FY68">
            <v>10292.52</v>
          </cell>
          <cell r="FZ68">
            <v>14111.050000000001</v>
          </cell>
          <cell r="GA68">
            <v>18529.61</v>
          </cell>
          <cell r="GB68">
            <v>22193.09</v>
          </cell>
          <cell r="GC68">
            <v>25811.8</v>
          </cell>
          <cell r="GD68">
            <v>29481.75</v>
          </cell>
          <cell r="GE68">
            <v>33333.85</v>
          </cell>
          <cell r="GF68">
            <v>37284.369999999995</v>
          </cell>
          <cell r="GG68">
            <v>41219.159999999996</v>
          </cell>
          <cell r="GH68">
            <v>45559.479999999996</v>
          </cell>
          <cell r="GI68">
            <v>4023.13</v>
          </cell>
          <cell r="GJ68">
            <v>8157.41</v>
          </cell>
          <cell r="GK68">
            <v>12540.46</v>
          </cell>
          <cell r="GL68">
            <v>16918.68</v>
          </cell>
          <cell r="GM68">
            <v>21610.21</v>
          </cell>
          <cell r="GN68">
            <v>26444.23</v>
          </cell>
          <cell r="GO68">
            <v>31048.23</v>
          </cell>
          <cell r="GP68">
            <v>35559.129999999997</v>
          </cell>
          <cell r="GQ68">
            <v>39989.829999999994</v>
          </cell>
          <cell r="GR68">
            <v>44466.679999999993</v>
          </cell>
          <cell r="GS68">
            <v>49034.649999999994</v>
          </cell>
          <cell r="GT68">
            <v>53676.149999999994</v>
          </cell>
          <cell r="GU68">
            <v>3123.78</v>
          </cell>
          <cell r="GV68">
            <v>6041.4400000000005</v>
          </cell>
          <cell r="GW68">
            <v>9359.48</v>
          </cell>
          <cell r="GX68">
            <v>12939.32</v>
          </cell>
          <cell r="GY68">
            <v>16212.43</v>
          </cell>
          <cell r="GZ68">
            <v>19763.510000000002</v>
          </cell>
          <cell r="HA68">
            <v>23431.840000000004</v>
          </cell>
          <cell r="HB68">
            <v>26882.620000000003</v>
          </cell>
          <cell r="HC68">
            <v>30621.450000000004</v>
          </cell>
          <cell r="HD68">
            <v>36043.660000000003</v>
          </cell>
          <cell r="HE68">
            <v>42886.720000000001</v>
          </cell>
          <cell r="HF68">
            <v>51739.29</v>
          </cell>
          <cell r="HG68">
            <v>9391.16</v>
          </cell>
          <cell r="HH68">
            <v>20529.11</v>
          </cell>
          <cell r="HI68">
            <v>34044.07</v>
          </cell>
          <cell r="HJ68">
            <v>45104.5</v>
          </cell>
          <cell r="HK68">
            <v>56845.63</v>
          </cell>
          <cell r="HL68">
            <v>69793.06</v>
          </cell>
          <cell r="HM68" t="str">
            <v/>
          </cell>
          <cell r="HN68" t="str">
            <v/>
          </cell>
          <cell r="HO68" t="str">
            <v/>
          </cell>
          <cell r="HP68" t="str">
            <v/>
          </cell>
          <cell r="HQ68" t="str">
            <v/>
          </cell>
          <cell r="HR68" t="str">
            <v/>
          </cell>
        </row>
        <row r="69">
          <cell r="A69" t="str">
            <v>PBZ/CO OMF B</v>
          </cell>
          <cell r="B69">
            <v>426296.84</v>
          </cell>
          <cell r="C69">
            <v>737912.54</v>
          </cell>
          <cell r="D69">
            <v>950893.32000000007</v>
          </cell>
          <cell r="E69">
            <v>1176091.6600000001</v>
          </cell>
          <cell r="F69">
            <v>1394874.6700000002</v>
          </cell>
          <cell r="G69">
            <v>1691786.4700000002</v>
          </cell>
          <cell r="H69">
            <v>2052914.12</v>
          </cell>
          <cell r="I69">
            <v>2304778.5</v>
          </cell>
          <cell r="J69">
            <v>4944368.66</v>
          </cell>
          <cell r="K69">
            <v>230072.14</v>
          </cell>
          <cell r="L69">
            <v>510231.47000000003</v>
          </cell>
          <cell r="M69">
            <v>785599.45</v>
          </cell>
          <cell r="N69">
            <v>1051101.1299999999</v>
          </cell>
          <cell r="O69">
            <v>1339281.21</v>
          </cell>
          <cell r="P69">
            <v>1590261.38</v>
          </cell>
          <cell r="Q69">
            <v>1898842.92</v>
          </cell>
          <cell r="R69">
            <v>2221290.54</v>
          </cell>
          <cell r="S69">
            <v>2519347.42</v>
          </cell>
          <cell r="T69">
            <v>2806993.73</v>
          </cell>
          <cell r="U69">
            <v>3105676.39</v>
          </cell>
          <cell r="V69">
            <v>3423889.66</v>
          </cell>
          <cell r="W69">
            <v>289454.26</v>
          </cell>
          <cell r="X69">
            <v>578627.80000000005</v>
          </cell>
          <cell r="Y69">
            <v>868956</v>
          </cell>
          <cell r="Z69">
            <v>1162348.32</v>
          </cell>
          <cell r="AA69">
            <v>1477022.4000000001</v>
          </cell>
          <cell r="AB69">
            <v>1799349.6</v>
          </cell>
          <cell r="AC69">
            <v>2140556.7800000003</v>
          </cell>
          <cell r="AD69">
            <v>2455718.2000000002</v>
          </cell>
          <cell r="AE69">
            <v>2788074.49</v>
          </cell>
          <cell r="AF69">
            <v>3110229.24</v>
          </cell>
          <cell r="AG69">
            <v>3436958.5200000005</v>
          </cell>
          <cell r="AH69">
            <v>3795466.0300000003</v>
          </cell>
          <cell r="AI69">
            <v>321899.09000000003</v>
          </cell>
          <cell r="AJ69">
            <v>581428.5</v>
          </cell>
          <cell r="AK69">
            <v>945543.42999999993</v>
          </cell>
          <cell r="AL69">
            <v>1320487.95</v>
          </cell>
          <cell r="AM69">
            <v>1673462.04</v>
          </cell>
          <cell r="AN69">
            <v>2039331.15</v>
          </cell>
          <cell r="AO69">
            <v>2384093.2799999998</v>
          </cell>
          <cell r="AP69">
            <v>2768071.28</v>
          </cell>
          <cell r="AQ69">
            <v>3129998.28</v>
          </cell>
          <cell r="AR69">
            <v>3501381.07</v>
          </cell>
          <cell r="AS69">
            <v>3878392.07</v>
          </cell>
          <cell r="AT69">
            <v>4288451.1899999995</v>
          </cell>
          <cell r="AU69">
            <v>368230.97</v>
          </cell>
          <cell r="AV69">
            <v>753779.15999999992</v>
          </cell>
          <cell r="AW69">
            <v>1137261.69</v>
          </cell>
          <cell r="AX69">
            <v>1511591.88</v>
          </cell>
          <cell r="AY69">
            <v>1911991.5399999998</v>
          </cell>
          <cell r="AZ69">
            <v>2313817.9099999997</v>
          </cell>
          <cell r="BA69">
            <v>2728666.6399999997</v>
          </cell>
          <cell r="BB69">
            <v>3134954.2399999998</v>
          </cell>
          <cell r="BC69">
            <v>3554665.03</v>
          </cell>
          <cell r="BD69">
            <v>3963735.03</v>
          </cell>
          <cell r="BE69">
            <v>4368256.7699999996</v>
          </cell>
          <cell r="BF69">
            <v>4809899.6399999997</v>
          </cell>
          <cell r="BG69">
            <v>423091.02</v>
          </cell>
          <cell r="BH69">
            <v>846556.97</v>
          </cell>
          <cell r="BI69">
            <v>1264353.42</v>
          </cell>
          <cell r="BJ69">
            <v>1706628.49</v>
          </cell>
          <cell r="BK69">
            <v>2175011</v>
          </cell>
          <cell r="BL69">
            <v>2608132.39</v>
          </cell>
          <cell r="BM69">
            <v>3088855.45</v>
          </cell>
          <cell r="BN69">
            <v>3563990.92</v>
          </cell>
          <cell r="BO69">
            <v>4006538.02</v>
          </cell>
          <cell r="BP69">
            <v>4476735.97</v>
          </cell>
          <cell r="BQ69">
            <v>4931802.9799999995</v>
          </cell>
          <cell r="BR69">
            <v>5433688.1599999992</v>
          </cell>
          <cell r="BS69">
            <v>474306.92</v>
          </cell>
          <cell r="BT69">
            <v>956032.67999999993</v>
          </cell>
          <cell r="BU69">
            <v>1433774.2999999998</v>
          </cell>
          <cell r="BV69">
            <v>1945491.17</v>
          </cell>
          <cell r="BW69">
            <v>2453991.17</v>
          </cell>
          <cell r="BX69">
            <v>2983894.03</v>
          </cell>
          <cell r="BY69">
            <v>3552103.83</v>
          </cell>
          <cell r="BZ69">
            <v>4079495.55</v>
          </cell>
          <cell r="CA69">
            <v>4630363.67</v>
          </cell>
          <cell r="CB69">
            <v>5188553.18</v>
          </cell>
          <cell r="CC69">
            <v>5716697.9699999997</v>
          </cell>
          <cell r="CD69">
            <v>6344694.4399999995</v>
          </cell>
          <cell r="CE69">
            <v>529888.43000000005</v>
          </cell>
          <cell r="CF69">
            <v>1047393.3500000001</v>
          </cell>
          <cell r="CG69">
            <v>1597471.87</v>
          </cell>
          <cell r="CH69">
            <v>2135841.02</v>
          </cell>
          <cell r="CI69">
            <v>2654183.62</v>
          </cell>
          <cell r="CJ69">
            <v>3191040.39</v>
          </cell>
          <cell r="CK69">
            <v>3760124.06</v>
          </cell>
          <cell r="CL69">
            <v>4285394.6500000004</v>
          </cell>
          <cell r="CM69">
            <v>4827875.5</v>
          </cell>
          <cell r="CN69">
            <v>5391296.9199999999</v>
          </cell>
          <cell r="CO69">
            <v>5915068.6399999997</v>
          </cell>
          <cell r="CP69">
            <v>6501517.3599999994</v>
          </cell>
          <cell r="CQ69">
            <v>451599.43</v>
          </cell>
          <cell r="CR69">
            <v>977155.66999999993</v>
          </cell>
          <cell r="CS69">
            <v>1536374.23</v>
          </cell>
          <cell r="CT69">
            <v>2038724.19</v>
          </cell>
          <cell r="CU69">
            <v>2555023.91</v>
          </cell>
          <cell r="CV69">
            <v>3083505.0900000003</v>
          </cell>
          <cell r="CW69">
            <v>3636443.8100000005</v>
          </cell>
          <cell r="CX69">
            <v>4193435.1500000004</v>
          </cell>
          <cell r="CY69">
            <v>4749522.4300000006</v>
          </cell>
          <cell r="CZ69">
            <v>5297110.4300000006</v>
          </cell>
          <cell r="DA69">
            <v>5846013.2200000007</v>
          </cell>
          <cell r="DB69">
            <v>6466477.5300000012</v>
          </cell>
          <cell r="DC69">
            <v>506384.79</v>
          </cell>
          <cell r="DD69">
            <v>1022544.49</v>
          </cell>
          <cell r="DE69">
            <v>1576218.06</v>
          </cell>
          <cell r="DF69">
            <v>2121650.5700000003</v>
          </cell>
          <cell r="DG69">
            <v>2668781.4200000004</v>
          </cell>
          <cell r="DH69">
            <v>3213740.0500000003</v>
          </cell>
          <cell r="DI69">
            <v>3806217.6700000004</v>
          </cell>
          <cell r="DJ69">
            <v>4375670.7300000004</v>
          </cell>
          <cell r="DK69">
            <v>4958608.66</v>
          </cell>
          <cell r="DL69">
            <v>5509615.5</v>
          </cell>
          <cell r="DM69">
            <v>6123713.7300000004</v>
          </cell>
          <cell r="DN69">
            <v>6724699.3900000006</v>
          </cell>
          <cell r="DO69">
            <v>511174.01</v>
          </cell>
          <cell r="DP69">
            <v>1075144.8799999999</v>
          </cell>
          <cell r="DQ69">
            <v>1645254.0999999999</v>
          </cell>
          <cell r="DR69">
            <v>2227093.2199999997</v>
          </cell>
          <cell r="DS69">
            <v>2856048.07</v>
          </cell>
          <cell r="DT69">
            <v>3425707.7199999997</v>
          </cell>
          <cell r="DU69">
            <v>4072481.7299999995</v>
          </cell>
          <cell r="DV69">
            <v>4669200.9799999995</v>
          </cell>
          <cell r="DW69">
            <v>5249101.84</v>
          </cell>
          <cell r="DX69">
            <v>5859383.1299999999</v>
          </cell>
          <cell r="DY69">
            <v>6418383.1899999995</v>
          </cell>
          <cell r="DZ69">
            <v>7013709.7699999996</v>
          </cell>
          <cell r="EA69">
            <v>559123.30000000005</v>
          </cell>
          <cell r="EB69">
            <v>1128810.6499999999</v>
          </cell>
          <cell r="EC69">
            <v>1693986.5</v>
          </cell>
          <cell r="ED69">
            <v>2270123.0499999998</v>
          </cell>
          <cell r="EE69">
            <v>2842563.61</v>
          </cell>
          <cell r="EF69">
            <v>3398585.54</v>
          </cell>
          <cell r="EG69">
            <v>4045284.25</v>
          </cell>
          <cell r="EH69">
            <v>4631222.9000000004</v>
          </cell>
          <cell r="EI69">
            <v>5240235.3800000008</v>
          </cell>
          <cell r="EJ69">
            <v>5893337.0700000003</v>
          </cell>
          <cell r="EK69">
            <v>6497684.3200000003</v>
          </cell>
          <cell r="EL69">
            <v>7143158.71</v>
          </cell>
          <cell r="EM69">
            <v>538701.55000000005</v>
          </cell>
          <cell r="EN69">
            <v>1137650.32</v>
          </cell>
          <cell r="EO69">
            <v>1706480.87</v>
          </cell>
          <cell r="EP69">
            <v>2239626.13</v>
          </cell>
          <cell r="EQ69">
            <v>2755453.15</v>
          </cell>
          <cell r="ER69">
            <v>3308430.7</v>
          </cell>
          <cell r="ES69">
            <v>3946315.5900000003</v>
          </cell>
          <cell r="ET69">
            <v>4495672.9400000004</v>
          </cell>
          <cell r="EU69">
            <v>5055574.8400000008</v>
          </cell>
          <cell r="EV69">
            <v>5641635.0600000005</v>
          </cell>
          <cell r="EW69">
            <v>6210450.4300000006</v>
          </cell>
          <cell r="EX69">
            <v>6843873.9900000002</v>
          </cell>
          <cell r="EY69">
            <v>587877.65</v>
          </cell>
          <cell r="EZ69">
            <v>1115008.28</v>
          </cell>
          <cell r="FA69">
            <v>1696410.97</v>
          </cell>
          <cell r="FB69">
            <v>2285692.46</v>
          </cell>
          <cell r="FC69">
            <v>2900947.44</v>
          </cell>
          <cell r="FD69">
            <v>3495638.54</v>
          </cell>
          <cell r="FE69">
            <v>4105572.4</v>
          </cell>
          <cell r="FF69">
            <v>4695105.4000000004</v>
          </cell>
          <cell r="FG69">
            <v>5291351.5500000007</v>
          </cell>
          <cell r="FH69">
            <v>5891232.8600000013</v>
          </cell>
          <cell r="FI69">
            <v>6492269.7300000014</v>
          </cell>
          <cell r="FJ69">
            <v>7115854.1300000018</v>
          </cell>
          <cell r="FK69">
            <v>565894.39</v>
          </cell>
          <cell r="FL69">
            <v>1218957.9100000001</v>
          </cell>
          <cell r="FM69">
            <v>1798471.7200000002</v>
          </cell>
          <cell r="FN69">
            <v>2389654.7600000002</v>
          </cell>
          <cell r="FO69">
            <v>3013307.0200000005</v>
          </cell>
          <cell r="FP69">
            <v>3617759.4800000004</v>
          </cell>
          <cell r="FQ69">
            <v>4245205.16</v>
          </cell>
          <cell r="FR69">
            <v>4854868.79</v>
          </cell>
          <cell r="FS69">
            <v>5477659.5099999998</v>
          </cell>
          <cell r="FT69">
            <v>6103405.54</v>
          </cell>
          <cell r="FU69">
            <v>6722977.6900000004</v>
          </cell>
          <cell r="FV69">
            <v>7366299.5800000001</v>
          </cell>
          <cell r="FW69">
            <v>615524.63</v>
          </cell>
          <cell r="FX69">
            <v>1221969.8199999998</v>
          </cell>
          <cell r="FY69">
            <v>1852221.65</v>
          </cell>
          <cell r="FZ69">
            <v>2491796.23</v>
          </cell>
          <cell r="GA69">
            <v>3154954.84</v>
          </cell>
          <cell r="GB69">
            <v>3822724.57</v>
          </cell>
          <cell r="GC69">
            <v>4494723.5</v>
          </cell>
          <cell r="GD69">
            <v>5166077.71</v>
          </cell>
          <cell r="GE69">
            <v>5847300.9900000002</v>
          </cell>
          <cell r="GF69">
            <v>6526602.2200000007</v>
          </cell>
          <cell r="GG69">
            <v>7196822.1900000004</v>
          </cell>
          <cell r="GH69">
            <v>7889845.9199999999</v>
          </cell>
          <cell r="GI69">
            <v>669469.21</v>
          </cell>
          <cell r="GJ69">
            <v>1345581.8599999999</v>
          </cell>
          <cell r="GK69">
            <v>2050907.7999999998</v>
          </cell>
          <cell r="GL69">
            <v>2744309.8899999997</v>
          </cell>
          <cell r="GM69">
            <v>3450512.13</v>
          </cell>
          <cell r="GN69">
            <v>4195581.72</v>
          </cell>
          <cell r="GO69">
            <v>4941872.49</v>
          </cell>
          <cell r="GP69">
            <v>5681513.79</v>
          </cell>
          <cell r="GQ69">
            <v>6468778.1399999997</v>
          </cell>
          <cell r="GR69">
            <v>7218946.5899999999</v>
          </cell>
          <cell r="GS69">
            <v>7964963.9399999995</v>
          </cell>
          <cell r="GT69">
            <v>8707558.3499999996</v>
          </cell>
          <cell r="GU69">
            <v>463899.31</v>
          </cell>
          <cell r="GV69">
            <v>922349.85</v>
          </cell>
          <cell r="GW69">
            <v>1405087.7</v>
          </cell>
          <cell r="GX69">
            <v>1880447.73</v>
          </cell>
          <cell r="GY69">
            <v>2373458.65</v>
          </cell>
          <cell r="GZ69">
            <v>2873999.9699999997</v>
          </cell>
          <cell r="HA69">
            <v>3389373.7199999997</v>
          </cell>
          <cell r="HB69">
            <v>3895510.75</v>
          </cell>
          <cell r="HC69">
            <v>4401767.68</v>
          </cell>
          <cell r="HD69">
            <v>4915859.46</v>
          </cell>
          <cell r="HE69">
            <v>5418718.3899999997</v>
          </cell>
          <cell r="HF69">
            <v>5939505.8499999996</v>
          </cell>
          <cell r="HG69">
            <v>495492.51</v>
          </cell>
          <cell r="HH69">
            <v>994083.81</v>
          </cell>
          <cell r="HI69">
            <v>1493917.11</v>
          </cell>
          <cell r="HJ69">
            <v>1881751.1600000001</v>
          </cell>
          <cell r="HK69">
            <v>2266249.7600000002</v>
          </cell>
          <cell r="HL69">
            <v>2692055.5200000005</v>
          </cell>
          <cell r="HM69" t="str">
            <v/>
          </cell>
          <cell r="HN69" t="str">
            <v/>
          </cell>
          <cell r="HO69" t="str">
            <v/>
          </cell>
          <cell r="HP69" t="str">
            <v/>
          </cell>
          <cell r="HQ69" t="str">
            <v/>
          </cell>
          <cell r="HR69" t="str">
            <v/>
          </cell>
        </row>
        <row r="70">
          <cell r="A70" t="str">
            <v>PBZ/CO OMF C</v>
          </cell>
          <cell r="ET70">
            <v>0</v>
          </cell>
          <cell r="EU70">
            <v>0</v>
          </cell>
          <cell r="EV70">
            <v>0</v>
          </cell>
          <cell r="EW70">
            <v>0</v>
          </cell>
          <cell r="EX70">
            <v>0</v>
          </cell>
          <cell r="EY70">
            <v>216.41</v>
          </cell>
          <cell r="EZ70">
            <v>9671.02</v>
          </cell>
          <cell r="FA70">
            <v>20612.43</v>
          </cell>
          <cell r="FB70">
            <v>31302.1</v>
          </cell>
          <cell r="FC70">
            <v>41856.229999999996</v>
          </cell>
          <cell r="FD70">
            <v>52514.659999999996</v>
          </cell>
          <cell r="FE70">
            <v>63644.069999999992</v>
          </cell>
          <cell r="FF70">
            <v>74684.109999999986</v>
          </cell>
          <cell r="FG70">
            <v>86245.76999999999</v>
          </cell>
          <cell r="FH70">
            <v>98521.739999999991</v>
          </cell>
          <cell r="FI70">
            <v>110166.12999999999</v>
          </cell>
          <cell r="FJ70">
            <v>123998.81</v>
          </cell>
          <cell r="FK70">
            <v>13336.37</v>
          </cell>
          <cell r="FL70">
            <v>25697.65</v>
          </cell>
          <cell r="FM70">
            <v>38077.770000000004</v>
          </cell>
          <cell r="FN70">
            <v>51106.140000000007</v>
          </cell>
          <cell r="FO70">
            <v>64660.970000000008</v>
          </cell>
          <cell r="FP70">
            <v>77477.260000000009</v>
          </cell>
          <cell r="FQ70">
            <v>90682.510000000009</v>
          </cell>
          <cell r="FR70">
            <v>103739.33000000002</v>
          </cell>
          <cell r="FS70">
            <v>117943.24000000002</v>
          </cell>
          <cell r="FT70">
            <v>132142.68000000002</v>
          </cell>
          <cell r="FU70">
            <v>146476.35000000003</v>
          </cell>
          <cell r="FV70">
            <v>161796.04000000004</v>
          </cell>
          <cell r="FW70">
            <v>15384.11</v>
          </cell>
          <cell r="FX70">
            <v>29917.03</v>
          </cell>
          <cell r="FY70">
            <v>45481.85</v>
          </cell>
          <cell r="FZ70">
            <v>61281.08</v>
          </cell>
          <cell r="GA70">
            <v>77543.13</v>
          </cell>
          <cell r="GB70">
            <v>94145.71</v>
          </cell>
          <cell r="GC70">
            <v>110408.06000000001</v>
          </cell>
          <cell r="GD70">
            <v>127017.13</v>
          </cell>
          <cell r="GE70">
            <v>144626.20000000001</v>
          </cell>
          <cell r="GF70">
            <v>161943.66</v>
          </cell>
          <cell r="GG70">
            <v>179425.6</v>
          </cell>
          <cell r="GH70">
            <v>198774.62</v>
          </cell>
          <cell r="GI70">
            <v>20066.57</v>
          </cell>
          <cell r="GJ70">
            <v>39524.619999999995</v>
          </cell>
          <cell r="GK70">
            <v>57938.069999999992</v>
          </cell>
          <cell r="GL70">
            <v>77097.599999999991</v>
          </cell>
          <cell r="GM70">
            <v>96617.919999999984</v>
          </cell>
          <cell r="GN70">
            <v>118665.12999999998</v>
          </cell>
          <cell r="GO70">
            <v>138620.99</v>
          </cell>
          <cell r="GP70">
            <v>158553.07</v>
          </cell>
          <cell r="GQ70">
            <v>179396.44</v>
          </cell>
          <cell r="GR70">
            <v>199880.7</v>
          </cell>
          <cell r="GS70">
            <v>221423.62</v>
          </cell>
          <cell r="GT70">
            <v>244178.55</v>
          </cell>
          <cell r="GU70">
            <v>14516.36</v>
          </cell>
          <cell r="GV70">
            <v>29102.25</v>
          </cell>
          <cell r="GW70">
            <v>42907.76</v>
          </cell>
          <cell r="GX70">
            <v>56588.82</v>
          </cell>
          <cell r="GY70">
            <v>71230.89</v>
          </cell>
          <cell r="GZ70">
            <v>87142.63</v>
          </cell>
          <cell r="HA70">
            <v>101626.82</v>
          </cell>
          <cell r="HB70">
            <v>115797.46</v>
          </cell>
          <cell r="HC70">
            <v>130346.97</v>
          </cell>
          <cell r="HD70">
            <v>148614.20000000001</v>
          </cell>
          <cell r="HE70">
            <v>163584.32000000001</v>
          </cell>
          <cell r="HF70">
            <v>179210.89</v>
          </cell>
          <cell r="HG70">
            <v>16211.27</v>
          </cell>
          <cell r="HH70">
            <v>32690.78</v>
          </cell>
          <cell r="HI70">
            <v>48983.35</v>
          </cell>
          <cell r="HJ70">
            <v>63365.869999999995</v>
          </cell>
          <cell r="HK70">
            <v>78252.539999999994</v>
          </cell>
          <cell r="HL70">
            <v>94648.12</v>
          </cell>
          <cell r="HM70" t="str">
            <v/>
          </cell>
          <cell r="HN70" t="str">
            <v/>
          </cell>
          <cell r="HO70" t="str">
            <v/>
          </cell>
          <cell r="HP70" t="str">
            <v/>
          </cell>
          <cell r="HQ70" t="str">
            <v/>
          </cell>
          <cell r="HR70" t="str">
            <v/>
          </cell>
        </row>
        <row r="71">
          <cell r="A71" t="str">
            <v>Raiffeisen OMF A</v>
          </cell>
          <cell r="ET71">
            <v>0</v>
          </cell>
          <cell r="EU71">
            <v>0</v>
          </cell>
          <cell r="EV71">
            <v>0</v>
          </cell>
          <cell r="EW71">
            <v>0</v>
          </cell>
          <cell r="EX71">
            <v>0</v>
          </cell>
          <cell r="EY71">
            <v>76.349999999999994</v>
          </cell>
          <cell r="EZ71">
            <v>5162.9400000000005</v>
          </cell>
          <cell r="FA71">
            <v>11059.3</v>
          </cell>
          <cell r="FB71">
            <v>16519.27</v>
          </cell>
          <cell r="FC71">
            <v>22110.66</v>
          </cell>
          <cell r="FD71">
            <v>27502.87</v>
          </cell>
          <cell r="FE71">
            <v>33114.6</v>
          </cell>
          <cell r="FF71">
            <v>38549.64</v>
          </cell>
          <cell r="FG71">
            <v>44076.83</v>
          </cell>
          <cell r="FH71">
            <v>49567.75</v>
          </cell>
          <cell r="FI71">
            <v>54949.89</v>
          </cell>
          <cell r="FJ71">
            <v>60656.04</v>
          </cell>
          <cell r="FK71">
            <v>5310.22</v>
          </cell>
          <cell r="FL71">
            <v>11301.42</v>
          </cell>
          <cell r="FM71">
            <v>17080.22</v>
          </cell>
          <cell r="FN71">
            <v>22935.13</v>
          </cell>
          <cell r="FO71">
            <v>29099.29</v>
          </cell>
          <cell r="FP71">
            <v>34631.730000000003</v>
          </cell>
          <cell r="FQ71">
            <v>40292.26</v>
          </cell>
          <cell r="FR71">
            <v>45898.810000000005</v>
          </cell>
          <cell r="FS71">
            <v>51731.450000000004</v>
          </cell>
          <cell r="FT71">
            <v>57434.140000000007</v>
          </cell>
          <cell r="FU71">
            <v>63129.310000000005</v>
          </cell>
          <cell r="FV71">
            <v>69102.89</v>
          </cell>
          <cell r="FW71">
            <v>5691.51</v>
          </cell>
          <cell r="FX71">
            <v>11375.28</v>
          </cell>
          <cell r="FY71">
            <v>17547.91</v>
          </cell>
          <cell r="FZ71">
            <v>23929.64</v>
          </cell>
          <cell r="GA71">
            <v>30464.14</v>
          </cell>
          <cell r="GB71">
            <v>36867.910000000003</v>
          </cell>
          <cell r="GC71">
            <v>43250.700000000004</v>
          </cell>
          <cell r="GD71">
            <v>49486.630000000005</v>
          </cell>
          <cell r="GE71">
            <v>55682.080000000002</v>
          </cell>
          <cell r="GF71">
            <v>62067.94</v>
          </cell>
          <cell r="GG71">
            <v>68762.080000000002</v>
          </cell>
          <cell r="GH71">
            <v>75628.08</v>
          </cell>
          <cell r="GI71">
            <v>7284.77</v>
          </cell>
          <cell r="GJ71">
            <v>14301.28</v>
          </cell>
          <cell r="GK71">
            <v>21572.800000000003</v>
          </cell>
          <cell r="GL71">
            <v>29292.480000000003</v>
          </cell>
          <cell r="GM71">
            <v>36552.160000000003</v>
          </cell>
          <cell r="GN71">
            <v>44318.600000000006</v>
          </cell>
          <cell r="GO71">
            <v>52253.540000000008</v>
          </cell>
          <cell r="GP71">
            <v>60247.850000000006</v>
          </cell>
          <cell r="GQ71">
            <v>67961.060000000012</v>
          </cell>
          <cell r="GR71">
            <v>75528.800000000017</v>
          </cell>
          <cell r="GS71">
            <v>83338.430000000022</v>
          </cell>
          <cell r="GT71">
            <v>91315.650000000023</v>
          </cell>
          <cell r="GU71">
            <v>5212.34</v>
          </cell>
          <cell r="GV71">
            <v>10310.459999999999</v>
          </cell>
          <cell r="GW71">
            <v>16288.099999999999</v>
          </cell>
          <cell r="GX71">
            <v>21763.399999999998</v>
          </cell>
          <cell r="GY71">
            <v>27208.82</v>
          </cell>
          <cell r="GZ71">
            <v>33272.86</v>
          </cell>
          <cell r="HA71">
            <v>39048.21</v>
          </cell>
          <cell r="HB71">
            <v>44519.43</v>
          </cell>
          <cell r="HC71">
            <v>50175.85</v>
          </cell>
          <cell r="HD71">
            <v>57397.09</v>
          </cell>
          <cell r="HE71">
            <v>66105.86</v>
          </cell>
          <cell r="HF71">
            <v>76778.460000000006</v>
          </cell>
          <cell r="HG71">
            <v>10758.81</v>
          </cell>
          <cell r="HH71">
            <v>22172.86</v>
          </cell>
          <cell r="HI71">
            <v>34674.57</v>
          </cell>
          <cell r="HJ71">
            <v>44908.59</v>
          </cell>
          <cell r="HK71">
            <v>55305.179999999993</v>
          </cell>
          <cell r="HL71">
            <v>66393.299999999988</v>
          </cell>
          <cell r="HM71" t="str">
            <v/>
          </cell>
          <cell r="HN71" t="str">
            <v/>
          </cell>
          <cell r="HO71" t="str">
            <v/>
          </cell>
          <cell r="HP71" t="str">
            <v/>
          </cell>
          <cell r="HQ71" t="str">
            <v/>
          </cell>
          <cell r="HR71" t="str">
            <v/>
          </cell>
        </row>
        <row r="72">
          <cell r="A72" t="str">
            <v>Raiffeisen OMF B</v>
          </cell>
          <cell r="B72">
            <v>716995.8</v>
          </cell>
          <cell r="C72">
            <v>1210362.71</v>
          </cell>
          <cell r="D72">
            <v>1556084.23</v>
          </cell>
          <cell r="E72">
            <v>1923490.99</v>
          </cell>
          <cell r="F72">
            <v>2287644.96</v>
          </cell>
          <cell r="G72">
            <v>2816072.64</v>
          </cell>
          <cell r="H72">
            <v>3400776.64</v>
          </cell>
          <cell r="I72">
            <v>3822708.47</v>
          </cell>
          <cell r="J72">
            <v>8196433.4199999999</v>
          </cell>
          <cell r="K72">
            <v>405222.43</v>
          </cell>
          <cell r="L72">
            <v>831320.03</v>
          </cell>
          <cell r="M72">
            <v>1286547.28</v>
          </cell>
          <cell r="N72">
            <v>1723937.15</v>
          </cell>
          <cell r="O72">
            <v>2206026.59</v>
          </cell>
          <cell r="P72">
            <v>2647735.4299999997</v>
          </cell>
          <cell r="Q72">
            <v>3165953.53</v>
          </cell>
          <cell r="R72">
            <v>3677730.0599999996</v>
          </cell>
          <cell r="S72">
            <v>4173853.9099999997</v>
          </cell>
          <cell r="T72">
            <v>4657929.37</v>
          </cell>
          <cell r="U72">
            <v>5160524.91</v>
          </cell>
          <cell r="V72">
            <v>5697938.1600000001</v>
          </cell>
          <cell r="W72">
            <v>456156.62</v>
          </cell>
          <cell r="X72">
            <v>913937.56</v>
          </cell>
          <cell r="Y72">
            <v>1372488.1600000001</v>
          </cell>
          <cell r="Z72">
            <v>1828616.77</v>
          </cell>
          <cell r="AA72">
            <v>2319404.81</v>
          </cell>
          <cell r="AB72">
            <v>2827614.56</v>
          </cell>
          <cell r="AC72">
            <v>3365855.49</v>
          </cell>
          <cell r="AD72">
            <v>3862783.66</v>
          </cell>
          <cell r="AE72">
            <v>4387245.54</v>
          </cell>
          <cell r="AF72">
            <v>4895526.6399999997</v>
          </cell>
          <cell r="AG72">
            <v>5414726.0099999998</v>
          </cell>
          <cell r="AH72">
            <v>5976942.6099999994</v>
          </cell>
          <cell r="AI72">
            <v>477535.39</v>
          </cell>
          <cell r="AJ72">
            <v>888023.07000000007</v>
          </cell>
          <cell r="AK72">
            <v>1409536.1500000001</v>
          </cell>
          <cell r="AL72">
            <v>1947382.75</v>
          </cell>
          <cell r="AM72">
            <v>2463483.0300000003</v>
          </cell>
          <cell r="AN72">
            <v>3004004.54</v>
          </cell>
          <cell r="AO72">
            <v>3528021.51</v>
          </cell>
          <cell r="AP72">
            <v>4070943.51</v>
          </cell>
          <cell r="AQ72">
            <v>4601218.51</v>
          </cell>
          <cell r="AR72">
            <v>5147615.0999999996</v>
          </cell>
          <cell r="AS72">
            <v>5700092.0999999996</v>
          </cell>
          <cell r="AT72">
            <v>6311555.5199999996</v>
          </cell>
          <cell r="AU72">
            <v>499479.78</v>
          </cell>
          <cell r="AV72">
            <v>1009238.43</v>
          </cell>
          <cell r="AW72">
            <v>1533636.85</v>
          </cell>
          <cell r="AX72">
            <v>2042843.9900000002</v>
          </cell>
          <cell r="AY72">
            <v>2578818.29</v>
          </cell>
          <cell r="AZ72">
            <v>3127163.12</v>
          </cell>
          <cell r="BA72">
            <v>3690915.95</v>
          </cell>
          <cell r="BB72">
            <v>4249569.87</v>
          </cell>
          <cell r="BC72">
            <v>4828404.7300000004</v>
          </cell>
          <cell r="BD72">
            <v>5390102.7100000009</v>
          </cell>
          <cell r="BE72">
            <v>5953654.3200000012</v>
          </cell>
          <cell r="BF72">
            <v>6573684.6900000013</v>
          </cell>
          <cell r="BG72">
            <v>587082.37</v>
          </cell>
          <cell r="BH72">
            <v>1175391.8</v>
          </cell>
          <cell r="BI72">
            <v>1767769.92</v>
          </cell>
          <cell r="BJ72">
            <v>2394147.46</v>
          </cell>
          <cell r="BK72">
            <v>3040043.15</v>
          </cell>
          <cell r="BL72">
            <v>3641165.16</v>
          </cell>
          <cell r="BM72">
            <v>4306694.4000000004</v>
          </cell>
          <cell r="BN72">
            <v>4957736.83</v>
          </cell>
          <cell r="BO72">
            <v>5567775.9900000002</v>
          </cell>
          <cell r="BP72">
            <v>6227351.9299999997</v>
          </cell>
          <cell r="BQ72">
            <v>6859964.1499999994</v>
          </cell>
          <cell r="BR72">
            <v>7548525.4299999997</v>
          </cell>
          <cell r="BS72">
            <v>654332.69999999995</v>
          </cell>
          <cell r="BT72">
            <v>1308136</v>
          </cell>
          <cell r="BU72">
            <v>1955390.69</v>
          </cell>
          <cell r="BV72">
            <v>2641801.4900000002</v>
          </cell>
          <cell r="BW72">
            <v>3305519</v>
          </cell>
          <cell r="BX72">
            <v>3990934.56</v>
          </cell>
          <cell r="BY72">
            <v>4728235.71</v>
          </cell>
          <cell r="BZ72">
            <v>5402947.2199999997</v>
          </cell>
          <cell r="CA72">
            <v>6113218.7199999997</v>
          </cell>
          <cell r="CB72">
            <v>6876187.2999999998</v>
          </cell>
          <cell r="CC72">
            <v>7785248.8499999996</v>
          </cell>
          <cell r="CD72">
            <v>8860944.9299999997</v>
          </cell>
          <cell r="CE72">
            <v>905547.65</v>
          </cell>
          <cell r="CF72">
            <v>1796256.27</v>
          </cell>
          <cell r="CG72">
            <v>2754771.51</v>
          </cell>
          <cell r="CH72">
            <v>3680616.9799999995</v>
          </cell>
          <cell r="CI72">
            <v>4581977.2899999991</v>
          </cell>
          <cell r="CJ72">
            <v>5509618.4099999992</v>
          </cell>
          <cell r="CK72">
            <v>6484142.3599999994</v>
          </cell>
          <cell r="CL72">
            <v>7380974.3899999997</v>
          </cell>
          <cell r="CM72">
            <v>8317794.8099999996</v>
          </cell>
          <cell r="CN72">
            <v>9278393.7300000004</v>
          </cell>
          <cell r="CO72">
            <v>10181071.450000001</v>
          </cell>
          <cell r="CP72">
            <v>11186455.470000001</v>
          </cell>
          <cell r="CQ72">
            <v>760120.67</v>
          </cell>
          <cell r="CR72">
            <v>1655211.4</v>
          </cell>
          <cell r="CS72">
            <v>2639310.4899999998</v>
          </cell>
          <cell r="CT72">
            <v>3518540.9699999997</v>
          </cell>
          <cell r="CU72">
            <v>4405571.16</v>
          </cell>
          <cell r="CV72">
            <v>5309715.21</v>
          </cell>
          <cell r="CW72">
            <v>6251875.25</v>
          </cell>
          <cell r="CX72">
            <v>7196737.2699999996</v>
          </cell>
          <cell r="CY72">
            <v>8161670.6899999995</v>
          </cell>
          <cell r="CZ72">
            <v>9098201.5399999991</v>
          </cell>
          <cell r="DA72">
            <v>10041633.119999999</v>
          </cell>
          <cell r="DB72">
            <v>11109053.869999999</v>
          </cell>
          <cell r="DC72">
            <v>862643.26</v>
          </cell>
          <cell r="DD72">
            <v>1744077.92</v>
          </cell>
          <cell r="DE72">
            <v>2711014.81</v>
          </cell>
          <cell r="DF72">
            <v>3651708.22</v>
          </cell>
          <cell r="DG72">
            <v>4595829.55</v>
          </cell>
          <cell r="DH72">
            <v>5527457.2799999993</v>
          </cell>
          <cell r="DI72">
            <v>6544644.5299999993</v>
          </cell>
          <cell r="DJ72">
            <v>7522713.2599999998</v>
          </cell>
          <cell r="DK72">
            <v>8514385.0399999991</v>
          </cell>
          <cell r="DL72">
            <v>9451755.0899999999</v>
          </cell>
          <cell r="DM72">
            <v>10506450.15</v>
          </cell>
          <cell r="DN72">
            <v>11528605.790000001</v>
          </cell>
          <cell r="DO72">
            <v>894344.63</v>
          </cell>
          <cell r="DP72">
            <v>1831726.77</v>
          </cell>
          <cell r="DQ72">
            <v>2822773.7</v>
          </cell>
          <cell r="DR72">
            <v>3812441.18</v>
          </cell>
          <cell r="DS72">
            <v>4896181.09</v>
          </cell>
          <cell r="DT72">
            <v>5863972.5099999998</v>
          </cell>
          <cell r="DU72">
            <v>6977558.9499999993</v>
          </cell>
          <cell r="DV72">
            <v>7992499.8899999987</v>
          </cell>
          <cell r="DW72">
            <v>8976594.0499999989</v>
          </cell>
          <cell r="DX72">
            <v>10029557.419999998</v>
          </cell>
          <cell r="DY72">
            <v>10987911.379999999</v>
          </cell>
          <cell r="DZ72">
            <v>11997493.43</v>
          </cell>
          <cell r="EA72">
            <v>967982.65</v>
          </cell>
          <cell r="EB72">
            <v>1932955.9300000002</v>
          </cell>
          <cell r="EC72">
            <v>2916359.58</v>
          </cell>
          <cell r="ED72">
            <v>3915074</v>
          </cell>
          <cell r="EE72">
            <v>4902601.57</v>
          </cell>
          <cell r="EF72">
            <v>5866641.7599999998</v>
          </cell>
          <cell r="EG72">
            <v>6956869.7599999998</v>
          </cell>
          <cell r="EH72">
            <v>7953633.6699999999</v>
          </cell>
          <cell r="EI72">
            <v>8973042.3599999994</v>
          </cell>
          <cell r="EJ72">
            <v>10102305.949999999</v>
          </cell>
          <cell r="EK72">
            <v>11135450.17</v>
          </cell>
          <cell r="EL72">
            <v>12250510.91</v>
          </cell>
          <cell r="EM72">
            <v>946088.32</v>
          </cell>
          <cell r="EN72">
            <v>1946090.7799999998</v>
          </cell>
          <cell r="EO72">
            <v>2932494.1399999997</v>
          </cell>
          <cell r="EP72">
            <v>3876510.0199999996</v>
          </cell>
          <cell r="EQ72">
            <v>4788703.5999999996</v>
          </cell>
          <cell r="ER72">
            <v>5749737.0599999996</v>
          </cell>
          <cell r="ES72">
            <v>6868538.3699999992</v>
          </cell>
          <cell r="ET72">
            <v>7824790.5199999996</v>
          </cell>
          <cell r="EU72">
            <v>8804924.6999999993</v>
          </cell>
          <cell r="EV72">
            <v>9822727.9899999984</v>
          </cell>
          <cell r="EW72">
            <v>10807285.109999998</v>
          </cell>
          <cell r="EX72">
            <v>11914033.499999998</v>
          </cell>
          <cell r="EY72">
            <v>1022773.63</v>
          </cell>
          <cell r="EZ72">
            <v>1930270.7</v>
          </cell>
          <cell r="FA72">
            <v>2948602.53</v>
          </cell>
          <cell r="FB72">
            <v>3984920.36</v>
          </cell>
          <cell r="FC72">
            <v>5040865.68</v>
          </cell>
          <cell r="FD72">
            <v>6059174.6799999997</v>
          </cell>
          <cell r="FE72">
            <v>7110504.4299999997</v>
          </cell>
          <cell r="FF72">
            <v>8121517.75</v>
          </cell>
          <cell r="FG72">
            <v>9145850.1400000006</v>
          </cell>
          <cell r="FH72">
            <v>10175769.390000001</v>
          </cell>
          <cell r="FI72">
            <v>11208307.82</v>
          </cell>
          <cell r="FJ72">
            <v>12268871.02</v>
          </cell>
          <cell r="FK72">
            <v>967742.73</v>
          </cell>
          <cell r="FL72">
            <v>2094915.85</v>
          </cell>
          <cell r="FM72">
            <v>3105621.06</v>
          </cell>
          <cell r="FN72">
            <v>4137474.77</v>
          </cell>
          <cell r="FO72">
            <v>5185451.63</v>
          </cell>
          <cell r="FP72">
            <v>6213475.3700000001</v>
          </cell>
          <cell r="FQ72">
            <v>7280831.5600000005</v>
          </cell>
          <cell r="FR72">
            <v>8317617.8600000003</v>
          </cell>
          <cell r="FS72">
            <v>9378533.8399999999</v>
          </cell>
          <cell r="FT72">
            <v>10435300.789999999</v>
          </cell>
          <cell r="FU72">
            <v>11490415.919999998</v>
          </cell>
          <cell r="FV72">
            <v>12588664.839999998</v>
          </cell>
          <cell r="FW72">
            <v>1028308.75</v>
          </cell>
          <cell r="FX72">
            <v>2053138.85</v>
          </cell>
          <cell r="FY72">
            <v>3136890.77</v>
          </cell>
          <cell r="FZ72">
            <v>4227839.01</v>
          </cell>
          <cell r="GA72">
            <v>5334941.62</v>
          </cell>
          <cell r="GB72">
            <v>6452500.4700000007</v>
          </cell>
          <cell r="GC72">
            <v>7577502.7100000009</v>
          </cell>
          <cell r="GD72">
            <v>8700779.4000000004</v>
          </cell>
          <cell r="GE72">
            <v>9826751.8100000005</v>
          </cell>
          <cell r="GF72">
            <v>10959498.16</v>
          </cell>
          <cell r="GG72">
            <v>12075812.93</v>
          </cell>
          <cell r="GH72">
            <v>13225482.1</v>
          </cell>
          <cell r="GI72">
            <v>1110988.8500000001</v>
          </cell>
          <cell r="GJ72">
            <v>2236550.41</v>
          </cell>
          <cell r="GK72">
            <v>3416918.55</v>
          </cell>
          <cell r="GL72">
            <v>4574843.8499999996</v>
          </cell>
          <cell r="GM72">
            <v>5737677.9499999993</v>
          </cell>
          <cell r="GN72">
            <v>6945212.8199999994</v>
          </cell>
          <cell r="GO72">
            <v>8175276.4499999993</v>
          </cell>
          <cell r="GP72">
            <v>9387699.4799999986</v>
          </cell>
          <cell r="GQ72">
            <v>10652555.499999998</v>
          </cell>
          <cell r="GR72">
            <v>11879890.839999998</v>
          </cell>
          <cell r="GS72">
            <v>13099296.819999998</v>
          </cell>
          <cell r="GT72">
            <v>14311405.319999998</v>
          </cell>
          <cell r="GU72">
            <v>755183.23</v>
          </cell>
          <cell r="GV72">
            <v>1503712.92</v>
          </cell>
          <cell r="GW72">
            <v>2296022.4299999997</v>
          </cell>
          <cell r="GX72">
            <v>3075548.57</v>
          </cell>
          <cell r="GY72">
            <v>3870521.9499999997</v>
          </cell>
          <cell r="GZ72">
            <v>4668522.0999999996</v>
          </cell>
          <cell r="HA72">
            <v>5498716.2599999998</v>
          </cell>
          <cell r="HB72">
            <v>6310212</v>
          </cell>
          <cell r="HC72">
            <v>7119813.2199999997</v>
          </cell>
          <cell r="HD72">
            <v>7944550.4100000001</v>
          </cell>
          <cell r="HE72">
            <v>8754868.6500000004</v>
          </cell>
          <cell r="HF72">
            <v>9599106.75</v>
          </cell>
          <cell r="HG72">
            <v>797822.94</v>
          </cell>
          <cell r="HH72">
            <v>1599687.5499999998</v>
          </cell>
          <cell r="HI72">
            <v>2408957.4099999997</v>
          </cell>
          <cell r="HJ72">
            <v>3031680.71</v>
          </cell>
          <cell r="HK72">
            <v>3644417.13</v>
          </cell>
          <cell r="HL72">
            <v>4318941.47</v>
          </cell>
          <cell r="HM72" t="str">
            <v/>
          </cell>
          <cell r="HN72" t="str">
            <v/>
          </cell>
          <cell r="HO72" t="str">
            <v/>
          </cell>
          <cell r="HP72" t="str">
            <v/>
          </cell>
          <cell r="HQ72" t="str">
            <v/>
          </cell>
          <cell r="HR72" t="str">
            <v/>
          </cell>
        </row>
        <row r="73">
          <cell r="A73" t="str">
            <v>Raiffeisen OMF C</v>
          </cell>
          <cell r="ET73">
            <v>0</v>
          </cell>
          <cell r="EU73">
            <v>0</v>
          </cell>
          <cell r="EV73">
            <v>0</v>
          </cell>
          <cell r="EW73">
            <v>0</v>
          </cell>
          <cell r="EX73">
            <v>0</v>
          </cell>
          <cell r="EY73">
            <v>328.37</v>
          </cell>
          <cell r="EZ73">
            <v>21483.119999999999</v>
          </cell>
          <cell r="FA73">
            <v>44003.25</v>
          </cell>
          <cell r="FB73">
            <v>66957.95</v>
          </cell>
          <cell r="FC73">
            <v>89986.59</v>
          </cell>
          <cell r="FD73">
            <v>113075.73999999999</v>
          </cell>
          <cell r="FE73">
            <v>137824.40999999997</v>
          </cell>
          <cell r="FF73">
            <v>161786.86999999997</v>
          </cell>
          <cell r="FG73">
            <v>186721.02999999997</v>
          </cell>
          <cell r="FH73">
            <v>213555.87999999998</v>
          </cell>
          <cell r="FI73">
            <v>239966.86999999997</v>
          </cell>
          <cell r="FJ73">
            <v>268928.19999999995</v>
          </cell>
          <cell r="FK73">
            <v>29722.41</v>
          </cell>
          <cell r="FL73">
            <v>57601.759999999995</v>
          </cell>
          <cell r="FM73">
            <v>84658.97</v>
          </cell>
          <cell r="FN73">
            <v>112896.7</v>
          </cell>
          <cell r="FO73">
            <v>140853.71</v>
          </cell>
          <cell r="FP73">
            <v>169329</v>
          </cell>
          <cell r="FQ73">
            <v>198613.4</v>
          </cell>
          <cell r="FR73">
            <v>227936.41</v>
          </cell>
          <cell r="FS73">
            <v>257610.42</v>
          </cell>
          <cell r="FT73">
            <v>288444.19</v>
          </cell>
          <cell r="FU73">
            <v>319363.86</v>
          </cell>
          <cell r="FV73">
            <v>353773.64</v>
          </cell>
          <cell r="FW73">
            <v>33789.160000000003</v>
          </cell>
          <cell r="FX73">
            <v>65304.78</v>
          </cell>
          <cell r="FY73">
            <v>98774.88</v>
          </cell>
          <cell r="FZ73">
            <v>132790.43</v>
          </cell>
          <cell r="GA73">
            <v>167239.53999999998</v>
          </cell>
          <cell r="GB73">
            <v>202188.74999999997</v>
          </cell>
          <cell r="GC73">
            <v>237740.67999999996</v>
          </cell>
          <cell r="GD73">
            <v>272822.19999999995</v>
          </cell>
          <cell r="GE73">
            <v>310014.02999999997</v>
          </cell>
          <cell r="GF73">
            <v>346856.50999999995</v>
          </cell>
          <cell r="GG73">
            <v>384401.08999999997</v>
          </cell>
          <cell r="GH73">
            <v>425761.37</v>
          </cell>
          <cell r="GI73">
            <v>42171.63</v>
          </cell>
          <cell r="GJ73">
            <v>79984.44</v>
          </cell>
          <cell r="GK73">
            <v>119137.69</v>
          </cell>
          <cell r="GL73">
            <v>159474.29</v>
          </cell>
          <cell r="GM73">
            <v>199481.33000000002</v>
          </cell>
          <cell r="GN73">
            <v>241794.19</v>
          </cell>
          <cell r="GO73">
            <v>284332.57</v>
          </cell>
          <cell r="GP73">
            <v>326452.84000000003</v>
          </cell>
          <cell r="GQ73">
            <v>370883.14</v>
          </cell>
          <cell r="GR73">
            <v>414777.41000000003</v>
          </cell>
          <cell r="GS73">
            <v>459282.46</v>
          </cell>
          <cell r="GT73">
            <v>504887.42000000004</v>
          </cell>
          <cell r="GU73">
            <v>29763.86</v>
          </cell>
          <cell r="GV73">
            <v>57781.380000000005</v>
          </cell>
          <cell r="GW73">
            <v>86315.37000000001</v>
          </cell>
          <cell r="GX73">
            <v>114974.65000000001</v>
          </cell>
          <cell r="GY73">
            <v>143990.70000000001</v>
          </cell>
          <cell r="GZ73">
            <v>173757.97</v>
          </cell>
          <cell r="HA73">
            <v>203697.97</v>
          </cell>
          <cell r="HB73">
            <v>233106.79</v>
          </cell>
          <cell r="HC73">
            <v>263878.62</v>
          </cell>
          <cell r="HD73">
            <v>293508.8</v>
          </cell>
          <cell r="HE73">
            <v>323638.08999999997</v>
          </cell>
          <cell r="HF73">
            <v>356660.61</v>
          </cell>
          <cell r="HG73">
            <v>33328.019999999997</v>
          </cell>
          <cell r="HH73">
            <v>68142.759999999995</v>
          </cell>
          <cell r="HI73">
            <v>102542.66</v>
          </cell>
          <cell r="HJ73">
            <v>132542.85</v>
          </cell>
          <cell r="HK73">
            <v>162012.97</v>
          </cell>
          <cell r="HL73">
            <v>193290.17</v>
          </cell>
          <cell r="HM73" t="str">
            <v/>
          </cell>
          <cell r="HN73" t="str">
            <v/>
          </cell>
          <cell r="HO73" t="str">
            <v/>
          </cell>
          <cell r="HP73" t="str">
            <v/>
          </cell>
          <cell r="HQ73" t="str">
            <v/>
          </cell>
          <cell r="HR73" t="str">
            <v/>
          </cell>
        </row>
        <row r="74">
          <cell r="A74" t="str">
            <v>UKUPNO</v>
          </cell>
          <cell r="B74">
            <v>2212935.66</v>
          </cell>
          <cell r="C74">
            <v>3793889.5599999996</v>
          </cell>
          <cell r="D74">
            <v>4875490.59</v>
          </cell>
          <cell r="E74">
            <v>6011895.3100000005</v>
          </cell>
          <cell r="F74">
            <v>7133343.7700000005</v>
          </cell>
          <cell r="G74">
            <v>8735367.6500000004</v>
          </cell>
          <cell r="H74">
            <v>10537513.23</v>
          </cell>
          <cell r="I74">
            <v>11828367.07</v>
          </cell>
          <cell r="J74">
            <v>26147826.609999999</v>
          </cell>
          <cell r="K74">
            <v>1307537.6000000001</v>
          </cell>
          <cell r="L74">
            <v>2708463.45</v>
          </cell>
          <cell r="M74">
            <v>4185724.38</v>
          </cell>
          <cell r="N74">
            <v>5611757.5299999993</v>
          </cell>
          <cell r="O74">
            <v>7180211.1399999997</v>
          </cell>
          <cell r="P74">
            <v>8595221.459999999</v>
          </cell>
          <cell r="Q74">
            <v>10259172.59</v>
          </cell>
          <cell r="R74">
            <v>11916330.399999999</v>
          </cell>
          <cell r="S74">
            <v>13505341.899999999</v>
          </cell>
          <cell r="T74">
            <v>15058857.629999999</v>
          </cell>
          <cell r="U74">
            <v>16676970.540000001</v>
          </cell>
          <cell r="V74">
            <v>18405769.359999999</v>
          </cell>
          <cell r="W74">
            <v>1483688.05</v>
          </cell>
          <cell r="X74">
            <v>2976265.34</v>
          </cell>
          <cell r="Y74">
            <v>4484451.8900000006</v>
          </cell>
          <cell r="Z74">
            <v>5998896.0600000005</v>
          </cell>
          <cell r="AA74">
            <v>7625521.0800000001</v>
          </cell>
          <cell r="AB74">
            <v>9292572.4800000004</v>
          </cell>
          <cell r="AC74">
            <v>11049323.560000001</v>
          </cell>
          <cell r="AD74">
            <v>12678986.460000001</v>
          </cell>
          <cell r="AE74">
            <v>14391582.870000001</v>
          </cell>
          <cell r="AF74">
            <v>16049578.620000001</v>
          </cell>
          <cell r="AG74">
            <v>17738929.460000001</v>
          </cell>
          <cell r="AH74">
            <v>19583660.850000001</v>
          </cell>
          <cell r="AI74">
            <v>1595716.58</v>
          </cell>
          <cell r="AJ74">
            <v>2945441.5</v>
          </cell>
          <cell r="AK74">
            <v>4720857.6900000004</v>
          </cell>
          <cell r="AL74">
            <v>6540523.9199999999</v>
          </cell>
          <cell r="AM74">
            <v>8276826.96</v>
          </cell>
          <cell r="AN74">
            <v>10091713.440000001</v>
          </cell>
          <cell r="AO74">
            <v>11839000.789999999</v>
          </cell>
          <cell r="AP74">
            <v>13660041.789999999</v>
          </cell>
          <cell r="AQ74">
            <v>15428733.789999999</v>
          </cell>
          <cell r="AR74">
            <v>17253658.740000002</v>
          </cell>
          <cell r="AS74">
            <v>19091737.740000002</v>
          </cell>
          <cell r="AT74">
            <v>21132635.549999997</v>
          </cell>
          <cell r="AU74">
            <v>1726162.04</v>
          </cell>
          <cell r="AV74">
            <v>3496648.44</v>
          </cell>
          <cell r="AW74">
            <v>5300359.8499999996</v>
          </cell>
          <cell r="AX74">
            <v>7062780.9500000002</v>
          </cell>
          <cell r="AY74">
            <v>8916565.2300000004</v>
          </cell>
          <cell r="AZ74">
            <v>10794194.91</v>
          </cell>
          <cell r="BA74">
            <v>12728022.620000001</v>
          </cell>
          <cell r="BB74">
            <v>14626222.32</v>
          </cell>
          <cell r="BC74">
            <v>16595084.140000001</v>
          </cell>
          <cell r="BD74">
            <v>18510037.899999999</v>
          </cell>
          <cell r="BE74">
            <v>20423190.73</v>
          </cell>
          <cell r="BF74">
            <v>22522261.27</v>
          </cell>
          <cell r="BG74">
            <v>1944457.6099999999</v>
          </cell>
          <cell r="BH74">
            <v>3890244.0599999996</v>
          </cell>
          <cell r="BI74">
            <v>5844493.3399999999</v>
          </cell>
          <cell r="BJ74">
            <v>7932046.4800000004</v>
          </cell>
          <cell r="BK74">
            <v>10079724.58</v>
          </cell>
          <cell r="BL74">
            <v>12087272.360000001</v>
          </cell>
          <cell r="BM74">
            <v>14308491.959999999</v>
          </cell>
          <cell r="BN74">
            <v>16504591.369999999</v>
          </cell>
          <cell r="BO74">
            <v>18552211.149999999</v>
          </cell>
          <cell r="BP74">
            <v>20770900.899999999</v>
          </cell>
          <cell r="BQ74">
            <v>22911039.979999997</v>
          </cell>
          <cell r="BR74">
            <v>25257490.349999998</v>
          </cell>
          <cell r="BS74">
            <v>2222932.65</v>
          </cell>
          <cell r="BT74">
            <v>4463544.87</v>
          </cell>
          <cell r="BU74">
            <v>6677630.6099999994</v>
          </cell>
          <cell r="BV74">
            <v>9039218.4600000009</v>
          </cell>
          <cell r="BW74">
            <v>11332995.469999999</v>
          </cell>
          <cell r="BX74">
            <v>13710871.119999999</v>
          </cell>
          <cell r="BY74">
            <v>16262633.75</v>
          </cell>
          <cell r="BZ74">
            <v>18610604.779999997</v>
          </cell>
          <cell r="CA74">
            <v>21069837.190000001</v>
          </cell>
          <cell r="CB74">
            <v>23610353.52</v>
          </cell>
          <cell r="CC74">
            <v>26199576.289999999</v>
          </cell>
          <cell r="CD74">
            <v>29278662.380000003</v>
          </cell>
          <cell r="CE74">
            <v>2595282.7000000002</v>
          </cell>
          <cell r="CF74">
            <v>5143682.17</v>
          </cell>
          <cell r="CG74">
            <v>7888000.96</v>
          </cell>
          <cell r="CH74">
            <v>10528770.129999999</v>
          </cell>
          <cell r="CI74">
            <v>13111815.16</v>
          </cell>
          <cell r="CJ74">
            <v>15764262.849999998</v>
          </cell>
          <cell r="CK74">
            <v>18557985.18</v>
          </cell>
          <cell r="CL74">
            <v>21120833.16</v>
          </cell>
          <cell r="CM74">
            <v>23789169.140000001</v>
          </cell>
          <cell r="CN74">
            <v>26536960.540000003</v>
          </cell>
          <cell r="CO74">
            <v>29107789.689999998</v>
          </cell>
          <cell r="CP74">
            <v>31980552.560000002</v>
          </cell>
          <cell r="CQ74">
            <v>2176943.23</v>
          </cell>
          <cell r="CR74">
            <v>4739368.91</v>
          </cell>
          <cell r="CS74">
            <v>7527579.3499999996</v>
          </cell>
          <cell r="CT74">
            <v>10027567.550000001</v>
          </cell>
          <cell r="CU74">
            <v>12555845.810000001</v>
          </cell>
          <cell r="CV74">
            <v>15144509.379999999</v>
          </cell>
          <cell r="CW74">
            <v>17837435.649999999</v>
          </cell>
          <cell r="CX74">
            <v>20537035.59</v>
          </cell>
          <cell r="CY74">
            <v>23269436.880000003</v>
          </cell>
          <cell r="CZ74">
            <v>25937040.879999999</v>
          </cell>
          <cell r="DA74">
            <v>28623419.539999999</v>
          </cell>
          <cell r="DB74">
            <v>31655066.990000002</v>
          </cell>
          <cell r="DC74">
            <v>2458014.3200000003</v>
          </cell>
          <cell r="DD74">
            <v>4968353.1500000004</v>
          </cell>
          <cell r="DE74">
            <v>7714476.3499999996</v>
          </cell>
          <cell r="DF74">
            <v>10386652.09</v>
          </cell>
          <cell r="DG74">
            <v>13065853.030000001</v>
          </cell>
          <cell r="DH74">
            <v>15728248.34</v>
          </cell>
          <cell r="DI74">
            <v>18614250.420000002</v>
          </cell>
          <cell r="DJ74">
            <v>21393281.539999999</v>
          </cell>
          <cell r="DK74">
            <v>24212683.66</v>
          </cell>
          <cell r="DL74">
            <v>26885057.400000002</v>
          </cell>
          <cell r="DM74">
            <v>29881771.659999996</v>
          </cell>
          <cell r="DN74">
            <v>32794401.370000005</v>
          </cell>
          <cell r="DO74">
            <v>2528638.79</v>
          </cell>
          <cell r="DP74">
            <v>5212015.0199999996</v>
          </cell>
          <cell r="DQ74">
            <v>8032823.3200000003</v>
          </cell>
          <cell r="DR74">
            <v>10849142.630000001</v>
          </cell>
          <cell r="DS74">
            <v>13938272.789999999</v>
          </cell>
          <cell r="DT74">
            <v>16701018.949999999</v>
          </cell>
          <cell r="DU74">
            <v>19854456.59</v>
          </cell>
          <cell r="DV74">
            <v>22746177.030000001</v>
          </cell>
          <cell r="DW74">
            <v>25555407.25</v>
          </cell>
          <cell r="DX74">
            <v>28538287.489999998</v>
          </cell>
          <cell r="DY74">
            <v>31257182.620000001</v>
          </cell>
          <cell r="DZ74">
            <v>34128945.649999999</v>
          </cell>
          <cell r="EA74">
            <v>2749381.73</v>
          </cell>
          <cell r="EB74">
            <v>5484925.0099999998</v>
          </cell>
          <cell r="EC74">
            <v>8282310.0700000003</v>
          </cell>
          <cell r="ED74">
            <v>11125068.390000001</v>
          </cell>
          <cell r="EE74">
            <v>13918760.129999999</v>
          </cell>
          <cell r="EF74">
            <v>16660529.729999999</v>
          </cell>
          <cell r="EG74">
            <v>19768349.879999999</v>
          </cell>
          <cell r="EH74">
            <v>22602222.149999999</v>
          </cell>
          <cell r="EI74">
            <v>25506989.649999999</v>
          </cell>
          <cell r="EJ74">
            <v>28712642.719999999</v>
          </cell>
          <cell r="EK74">
            <v>31643942.439999998</v>
          </cell>
          <cell r="EL74">
            <v>34796208.32</v>
          </cell>
          <cell r="EM74">
            <v>2665965.2199999997</v>
          </cell>
          <cell r="EN74">
            <v>5526870.8800000008</v>
          </cell>
          <cell r="EO74">
            <v>8345822.0800000001</v>
          </cell>
          <cell r="EP74">
            <v>11005963.780000001</v>
          </cell>
          <cell r="EQ74">
            <v>13578628.58</v>
          </cell>
          <cell r="ER74">
            <v>16304555.27</v>
          </cell>
          <cell r="ES74">
            <v>19450978.68</v>
          </cell>
          <cell r="ET74">
            <v>22158168.739999998</v>
          </cell>
          <cell r="EU74">
            <v>24926428.350000001</v>
          </cell>
          <cell r="EV74">
            <v>27810557.98</v>
          </cell>
          <cell r="EW74">
            <v>30597748.919999994</v>
          </cell>
          <cell r="EX74">
            <v>33732525.280000001</v>
          </cell>
          <cell r="EY74">
            <v>2894371.0500000003</v>
          </cell>
          <cell r="EZ74">
            <v>5553976.6499999994</v>
          </cell>
          <cell r="FA74">
            <v>8514142.0399999991</v>
          </cell>
          <cell r="FB74">
            <v>11529236.689999998</v>
          </cell>
          <cell r="FC74">
            <v>14627130.799999999</v>
          </cell>
          <cell r="FD74">
            <v>17606509.719999995</v>
          </cell>
          <cell r="FE74">
            <v>20675320.349999998</v>
          </cell>
          <cell r="FF74">
            <v>23636821.239999998</v>
          </cell>
          <cell r="FG74">
            <v>26637049.5</v>
          </cell>
          <cell r="FH74">
            <v>29654982.039999999</v>
          </cell>
          <cell r="FI74">
            <v>32681027.710000001</v>
          </cell>
          <cell r="FJ74">
            <v>35807906.270000003</v>
          </cell>
          <cell r="FK74">
            <v>2855231.2800000003</v>
          </cell>
          <cell r="FL74">
            <v>6146813.3799999999</v>
          </cell>
          <cell r="FM74">
            <v>9108104.1300000008</v>
          </cell>
          <cell r="FN74">
            <v>12121195.550000001</v>
          </cell>
          <cell r="FO74">
            <v>15237867.289999999</v>
          </cell>
          <cell r="FP74">
            <v>18268958.18</v>
          </cell>
          <cell r="FQ74">
            <v>21412361.699999996</v>
          </cell>
          <cell r="FR74">
            <v>24468844.16</v>
          </cell>
          <cell r="FS74">
            <v>27600256.539999999</v>
          </cell>
          <cell r="FT74">
            <v>30726151.289999999</v>
          </cell>
          <cell r="FU74">
            <v>33839714.149999999</v>
          </cell>
          <cell r="FV74">
            <v>37086192.599999994</v>
          </cell>
          <cell r="FW74">
            <v>3063061.0800000005</v>
          </cell>
          <cell r="FX74">
            <v>6097806.2400000002</v>
          </cell>
          <cell r="FY74">
            <v>9302530.120000001</v>
          </cell>
          <cell r="FZ74">
            <v>12542836.009999998</v>
          </cell>
          <cell r="GA74">
            <v>15848767.57</v>
          </cell>
          <cell r="GB74">
            <v>19176216.590000004</v>
          </cell>
          <cell r="GC74">
            <v>22527784.110000003</v>
          </cell>
          <cell r="GD74">
            <v>25870450.749999996</v>
          </cell>
          <cell r="GE74">
            <v>29238537.369999997</v>
          </cell>
          <cell r="GF74">
            <v>32620211.470000006</v>
          </cell>
          <cell r="GG74">
            <v>35954936.570000008</v>
          </cell>
          <cell r="GH74">
            <v>39401073.269999996</v>
          </cell>
          <cell r="GI74">
            <v>3343620.07</v>
          </cell>
          <cell r="GJ74">
            <v>6706545.1300000008</v>
          </cell>
          <cell r="GK74">
            <v>10232472.859999999</v>
          </cell>
          <cell r="GL74">
            <v>13708921.479999999</v>
          </cell>
          <cell r="GM74">
            <v>17211556</v>
          </cell>
          <cell r="GN74">
            <v>20855875.830000002</v>
          </cell>
          <cell r="GO74">
            <v>24558477.66</v>
          </cell>
          <cell r="GP74">
            <v>28207096.600000005</v>
          </cell>
          <cell r="GQ74">
            <v>32052820.75</v>
          </cell>
          <cell r="GR74">
            <v>35750513.519999988</v>
          </cell>
          <cell r="GS74">
            <v>39426728.299999997</v>
          </cell>
          <cell r="GT74">
            <v>43096885.989999995</v>
          </cell>
          <cell r="GU74">
            <v>2627483.8199999998</v>
          </cell>
          <cell r="GV74">
            <v>5240201.42</v>
          </cell>
          <cell r="GW74">
            <v>8004089.1799999988</v>
          </cell>
          <cell r="GX74">
            <v>10730873.48</v>
          </cell>
          <cell r="GY74">
            <v>13528777.589999998</v>
          </cell>
          <cell r="GZ74">
            <v>16331713.67</v>
          </cell>
          <cell r="HA74">
            <v>19239016.619999997</v>
          </cell>
          <cell r="HB74">
            <v>22084954.670000002</v>
          </cell>
          <cell r="HC74">
            <v>24930521.949999999</v>
          </cell>
          <cell r="HD74">
            <v>27833553.920000002</v>
          </cell>
          <cell r="HE74">
            <v>30687373.790000003</v>
          </cell>
          <cell r="HF74">
            <v>33665263.810000002</v>
          </cell>
          <cell r="HG74">
            <v>2837018.29</v>
          </cell>
          <cell r="HH74">
            <v>5697983.1999999993</v>
          </cell>
          <cell r="HI74">
            <v>8585588.9700000007</v>
          </cell>
          <cell r="HJ74">
            <v>10834285.93</v>
          </cell>
          <cell r="HK74">
            <v>13053158.269999998</v>
          </cell>
          <cell r="HL74">
            <v>15481548.060000001</v>
          </cell>
          <cell r="HM74">
            <v>0</v>
          </cell>
          <cell r="HN74">
            <v>0</v>
          </cell>
          <cell r="HO74">
            <v>0</v>
          </cell>
          <cell r="HP74">
            <v>0</v>
          </cell>
          <cell r="HQ74">
            <v>0</v>
          </cell>
          <cell r="HR74">
            <v>0</v>
          </cell>
          <cell r="HS74">
            <v>0</v>
          </cell>
          <cell r="HT74">
            <v>0</v>
          </cell>
          <cell r="HU74">
            <v>0</v>
          </cell>
          <cell r="HV74">
            <v>0</v>
          </cell>
          <cell r="HW74">
            <v>0</v>
          </cell>
          <cell r="HX74">
            <v>0</v>
          </cell>
          <cell r="HY74">
            <v>0</v>
          </cell>
          <cell r="HZ74">
            <v>0</v>
          </cell>
          <cell r="IA74">
            <v>0</v>
          </cell>
          <cell r="IB74">
            <v>0</v>
          </cell>
          <cell r="IC74">
            <v>0</v>
          </cell>
          <cell r="ID74">
            <v>0</v>
          </cell>
          <cell r="IE74">
            <v>0</v>
          </cell>
          <cell r="IF74">
            <v>0</v>
          </cell>
          <cell r="IG74">
            <v>0</v>
          </cell>
          <cell r="IH74">
            <v>0</v>
          </cell>
          <cell r="II74">
            <v>0</v>
          </cell>
          <cell r="IJ74">
            <v>0</v>
          </cell>
          <cell r="IK74">
            <v>0</v>
          </cell>
          <cell r="IL74">
            <v>0</v>
          </cell>
          <cell r="IM74">
            <v>0</v>
          </cell>
          <cell r="IN74">
            <v>0</v>
          </cell>
          <cell r="IO74">
            <v>0</v>
          </cell>
          <cell r="IP74">
            <v>0</v>
          </cell>
          <cell r="IQ74">
            <v>0</v>
          </cell>
          <cell r="IR74">
            <v>0</v>
          </cell>
          <cell r="IS74">
            <v>0</v>
          </cell>
          <cell r="IT74">
            <v>0</v>
          </cell>
          <cell r="IU74">
            <v>0</v>
          </cell>
          <cell r="IV74">
            <v>0</v>
          </cell>
          <cell r="IW74">
            <v>0</v>
          </cell>
          <cell r="IX74">
            <v>0</v>
          </cell>
          <cell r="IY74">
            <v>0</v>
          </cell>
          <cell r="IZ74">
            <v>0</v>
          </cell>
          <cell r="JA74">
            <v>0</v>
          </cell>
          <cell r="JB74">
            <v>0</v>
          </cell>
          <cell r="JC74">
            <v>0</v>
          </cell>
          <cell r="JD74">
            <v>0</v>
          </cell>
          <cell r="JE74">
            <v>0</v>
          </cell>
          <cell r="JF74">
            <v>0</v>
          </cell>
          <cell r="JG74">
            <v>0</v>
          </cell>
          <cell r="JH74">
            <v>0</v>
          </cell>
          <cell r="JI74">
            <v>0</v>
          </cell>
          <cell r="JJ74">
            <v>0</v>
          </cell>
          <cell r="JK74">
            <v>0</v>
          </cell>
          <cell r="JL74">
            <v>0</v>
          </cell>
          <cell r="JM74">
            <v>0</v>
          </cell>
          <cell r="JN74">
            <v>0</v>
          </cell>
          <cell r="JO74">
            <v>0</v>
          </cell>
          <cell r="JP74">
            <v>0</v>
          </cell>
          <cell r="JQ74">
            <v>0</v>
          </cell>
          <cell r="JR74">
            <v>0</v>
          </cell>
          <cell r="JS74">
            <v>0</v>
          </cell>
          <cell r="JT74">
            <v>0</v>
          </cell>
          <cell r="JU74">
            <v>0</v>
          </cell>
          <cell r="JV74">
            <v>0</v>
          </cell>
          <cell r="JW74">
            <v>0</v>
          </cell>
          <cell r="JX74">
            <v>0</v>
          </cell>
          <cell r="JY74">
            <v>0</v>
          </cell>
          <cell r="JZ74">
            <v>0</v>
          </cell>
          <cell r="KA74">
            <v>0</v>
          </cell>
          <cell r="KB74">
            <v>0</v>
          </cell>
          <cell r="KC74">
            <v>0</v>
          </cell>
          <cell r="KD74">
            <v>0</v>
          </cell>
          <cell r="KE74">
            <v>0</v>
          </cell>
          <cell r="KF74">
            <v>0</v>
          </cell>
          <cell r="KG74">
            <v>0</v>
          </cell>
          <cell r="KH74">
            <v>0</v>
          </cell>
          <cell r="KI74">
            <v>0</v>
          </cell>
          <cell r="KJ74">
            <v>0</v>
          </cell>
          <cell r="KK74">
            <v>0</v>
          </cell>
          <cell r="KL74">
            <v>0</v>
          </cell>
          <cell r="KM74">
            <v>0</v>
          </cell>
          <cell r="KN74">
            <v>0</v>
          </cell>
          <cell r="KO74">
            <v>0</v>
          </cell>
          <cell r="KP74">
            <v>0</v>
          </cell>
          <cell r="KQ74">
            <v>0</v>
          </cell>
          <cell r="KR74">
            <v>0</v>
          </cell>
          <cell r="KS74">
            <v>0</v>
          </cell>
          <cell r="KT74">
            <v>0</v>
          </cell>
          <cell r="KU74">
            <v>0</v>
          </cell>
          <cell r="KV74">
            <v>0</v>
          </cell>
          <cell r="KW74">
            <v>0</v>
          </cell>
          <cell r="KX74">
            <v>0</v>
          </cell>
          <cell r="KY74">
            <v>0</v>
          </cell>
          <cell r="KZ74">
            <v>0</v>
          </cell>
          <cell r="LA74">
            <v>0</v>
          </cell>
          <cell r="LB74">
            <v>0</v>
          </cell>
          <cell r="LC74">
            <v>0</v>
          </cell>
          <cell r="LD74">
            <v>0</v>
          </cell>
          <cell r="LE74">
            <v>0</v>
          </cell>
          <cell r="LF74">
            <v>0</v>
          </cell>
          <cell r="LG74">
            <v>0</v>
          </cell>
          <cell r="LH74">
            <v>0</v>
          </cell>
          <cell r="LI74">
            <v>0</v>
          </cell>
          <cell r="LJ74">
            <v>0</v>
          </cell>
          <cell r="LK74">
            <v>0</v>
          </cell>
          <cell r="LL74">
            <v>0</v>
          </cell>
          <cell r="LM74">
            <v>0</v>
          </cell>
          <cell r="LN74">
            <v>0</v>
          </cell>
          <cell r="LO74">
            <v>0</v>
          </cell>
          <cell r="LP74">
            <v>0</v>
          </cell>
          <cell r="LQ74">
            <v>0</v>
          </cell>
          <cell r="LR74">
            <v>0</v>
          </cell>
          <cell r="LS74">
            <v>0</v>
          </cell>
          <cell r="LT74">
            <v>0</v>
          </cell>
          <cell r="LU74">
            <v>0</v>
          </cell>
          <cell r="LV74">
            <v>0</v>
          </cell>
          <cell r="LW74">
            <v>0</v>
          </cell>
          <cell r="LX74">
            <v>0</v>
          </cell>
          <cell r="LY74">
            <v>0</v>
          </cell>
          <cell r="LZ74">
            <v>0</v>
          </cell>
          <cell r="MA74">
            <v>0</v>
          </cell>
          <cell r="MB74">
            <v>0</v>
          </cell>
          <cell r="MC74">
            <v>0</v>
          </cell>
          <cell r="MD74">
            <v>0</v>
          </cell>
          <cell r="ME74">
            <v>0</v>
          </cell>
          <cell r="MF74">
            <v>0</v>
          </cell>
          <cell r="MG74">
            <v>0</v>
          </cell>
          <cell r="MH74">
            <v>0</v>
          </cell>
        </row>
        <row r="76">
          <cell r="A76" t="str">
            <v>po kvartalima</v>
          </cell>
        </row>
        <row r="77">
          <cell r="A77" t="str">
            <v>AZ OMF A</v>
          </cell>
          <cell r="ET77">
            <v>0</v>
          </cell>
          <cell r="EU77">
            <v>0</v>
          </cell>
          <cell r="EV77">
            <v>0</v>
          </cell>
          <cell r="EW77">
            <v>0</v>
          </cell>
          <cell r="EX77">
            <v>0</v>
          </cell>
          <cell r="EY77">
            <v>96.73</v>
          </cell>
          <cell r="EZ77">
            <v>6068.6299999999992</v>
          </cell>
          <cell r="FA77">
            <v>12741.359999999999</v>
          </cell>
          <cell r="FB77">
            <v>19097.11</v>
          </cell>
          <cell r="FC77">
            <v>20469.22</v>
          </cell>
          <cell r="FD77">
            <v>20229.64</v>
          </cell>
          <cell r="FE77">
            <v>20083.55</v>
          </cell>
          <cell r="FF77">
            <v>18909.240000000002</v>
          </cell>
          <cell r="FG77">
            <v>18687.86</v>
          </cell>
          <cell r="FH77">
            <v>18713.350000000002</v>
          </cell>
          <cell r="FI77">
            <v>18797.580000000002</v>
          </cell>
          <cell r="FJ77">
            <v>19285.230000000003</v>
          </cell>
          <cell r="FK77">
            <v>19134.34</v>
          </cell>
          <cell r="FL77">
            <v>19859.11</v>
          </cell>
          <cell r="FM77">
            <v>20166.219999999998</v>
          </cell>
          <cell r="FN77">
            <v>20746.5</v>
          </cell>
          <cell r="FO77">
            <v>21323.759999999998</v>
          </cell>
          <cell r="FP77">
            <v>20933.21</v>
          </cell>
          <cell r="FQ77">
            <v>20864.86</v>
          </cell>
          <cell r="FR77">
            <v>19853.489999999998</v>
          </cell>
          <cell r="FS77">
            <v>19741.16</v>
          </cell>
          <cell r="FT77">
            <v>19695.34</v>
          </cell>
          <cell r="FU77">
            <v>19644.5</v>
          </cell>
          <cell r="FV77">
            <v>20032.45</v>
          </cell>
          <cell r="FW77">
            <v>20456.419999999998</v>
          </cell>
          <cell r="FX77">
            <v>20724.45</v>
          </cell>
          <cell r="FY77">
            <v>21480.329999999998</v>
          </cell>
          <cell r="FZ77">
            <v>22746.92</v>
          </cell>
          <cell r="GA77">
            <v>23890.400000000001</v>
          </cell>
          <cell r="GB77">
            <v>23275.32</v>
          </cell>
          <cell r="GC77">
            <v>22204.33</v>
          </cell>
          <cell r="GD77">
            <v>21316.27</v>
          </cell>
          <cell r="GE77">
            <v>21353</v>
          </cell>
          <cell r="GF77">
            <v>21431.09</v>
          </cell>
          <cell r="GG77">
            <v>21343.57</v>
          </cell>
          <cell r="GH77">
            <v>21783.49</v>
          </cell>
          <cell r="GI77">
            <v>21560.9</v>
          </cell>
          <cell r="GJ77">
            <v>21862.940000000002</v>
          </cell>
          <cell r="GK77">
            <v>22075.54</v>
          </cell>
          <cell r="GL77">
            <v>23666.55</v>
          </cell>
          <cell r="GM77">
            <v>24854.93</v>
          </cell>
          <cell r="GN77">
            <v>24792.82</v>
          </cell>
          <cell r="GO77">
            <v>23523.599999999999</v>
          </cell>
          <cell r="GP77">
            <v>22359.69</v>
          </cell>
          <cell r="GQ77">
            <v>21944.45</v>
          </cell>
          <cell r="GR77">
            <v>22039.510000000002</v>
          </cell>
          <cell r="GS77">
            <v>22230.18</v>
          </cell>
          <cell r="GT77">
            <v>23552.04</v>
          </cell>
          <cell r="GU77">
            <v>23335.66</v>
          </cell>
          <cell r="GV77">
            <v>23197.98</v>
          </cell>
          <cell r="GW77">
            <v>22403.72</v>
          </cell>
          <cell r="GX77">
            <v>23832.080000000002</v>
          </cell>
          <cell r="GY77">
            <v>24951.53</v>
          </cell>
          <cell r="GZ77">
            <v>24997.299999999996</v>
          </cell>
          <cell r="HA77">
            <v>24534.35</v>
          </cell>
          <cell r="HB77">
            <v>24110.85</v>
          </cell>
          <cell r="HC77">
            <v>24343.15</v>
          </cell>
          <cell r="HD77">
            <v>25653.599999999999</v>
          </cell>
          <cell r="HE77">
            <v>28700.080000000002</v>
          </cell>
          <cell r="HF77">
            <v>33831.980000000003</v>
          </cell>
          <cell r="HG77">
            <v>37539.170000000006</v>
          </cell>
        </row>
        <row r="78">
          <cell r="A78" t="str">
            <v>AZ OMF B</v>
          </cell>
          <cell r="D78">
            <v>2065960.43</v>
          </cell>
          <cell r="G78">
            <v>1617532.4</v>
          </cell>
          <cell r="J78">
            <v>7016108.5200000014</v>
          </cell>
          <cell r="M78">
            <v>1669493.72</v>
          </cell>
          <cell r="P78">
            <v>1772038.33</v>
          </cell>
          <cell r="S78">
            <v>1928840.77</v>
          </cell>
          <cell r="V78">
            <v>1948861.27</v>
          </cell>
          <cell r="Y78">
            <v>1755282.7</v>
          </cell>
          <cell r="AB78">
            <v>1896238.1500000001</v>
          </cell>
          <cell r="AE78">
            <v>1988474.3399999999</v>
          </cell>
          <cell r="AH78">
            <v>2019499.12</v>
          </cell>
          <cell r="AK78">
            <v>1823619.4900000002</v>
          </cell>
          <cell r="AN78">
            <v>2053022.7399999998</v>
          </cell>
          <cell r="AQ78">
            <v>2017024.98</v>
          </cell>
          <cell r="AT78">
            <v>2157754.2199999997</v>
          </cell>
          <cell r="AU78">
            <v>2107357.88</v>
          </cell>
          <cell r="AV78">
            <v>2067203.75</v>
          </cell>
          <cell r="AW78">
            <v>1961534.9300000002</v>
          </cell>
          <cell r="AX78">
            <v>1979408.71</v>
          </cell>
          <cell r="AY78">
            <v>2004372.92</v>
          </cell>
          <cell r="AZ78">
            <v>2019375.24</v>
          </cell>
          <cell r="BA78">
            <v>2064394.9099999997</v>
          </cell>
          <cell r="BB78">
            <v>2071829.57</v>
          </cell>
          <cell r="BC78">
            <v>2099258.31</v>
          </cell>
          <cell r="BD78">
            <v>2086215.25</v>
          </cell>
          <cell r="BE78">
            <v>2092067.6099999999</v>
          </cell>
          <cell r="BF78">
            <v>2135660.08</v>
          </cell>
          <cell r="BG78">
            <v>2110533.1800000002</v>
          </cell>
          <cell r="BH78">
            <v>2083154.7400000002</v>
          </cell>
          <cell r="BI78">
            <v>1997055.6400000001</v>
          </cell>
          <cell r="BJ78">
            <v>2052826.37</v>
          </cell>
          <cell r="BK78">
            <v>2107342.25</v>
          </cell>
          <cell r="BL78">
            <v>2113094.5299999998</v>
          </cell>
          <cell r="BM78">
            <v>2130524.7799999998</v>
          </cell>
          <cell r="BN78">
            <v>2129889.59</v>
          </cell>
          <cell r="BO78">
            <v>2126854.09</v>
          </cell>
          <cell r="BP78">
            <v>2114253.9</v>
          </cell>
          <cell r="BQ78">
            <v>2095493.67</v>
          </cell>
          <cell r="BR78">
            <v>2184567.6</v>
          </cell>
          <cell r="BS78">
            <v>2179563.38</v>
          </cell>
          <cell r="BT78">
            <v>2201031.48</v>
          </cell>
          <cell r="BU78">
            <v>2158092.7799999998</v>
          </cell>
          <cell r="BV78">
            <v>2203795.65</v>
          </cell>
          <cell r="BW78">
            <v>2221675.86</v>
          </cell>
          <cell r="BX78">
            <v>2264910.19</v>
          </cell>
          <cell r="BY78">
            <v>2310738.27</v>
          </cell>
          <cell r="BZ78">
            <v>2316319.9300000002</v>
          </cell>
          <cell r="CA78">
            <v>2333479.13</v>
          </cell>
          <cell r="CB78">
            <v>2313984.7999999998</v>
          </cell>
          <cell r="CC78">
            <v>2323432.9500000002</v>
          </cell>
          <cell r="CD78">
            <v>2436300.88</v>
          </cell>
          <cell r="CE78">
            <v>2405274.1800000002</v>
          </cell>
          <cell r="CF78">
            <v>2401545.9900000002</v>
          </cell>
          <cell r="CG78">
            <v>2313846.58</v>
          </cell>
          <cell r="CH78">
            <v>2322685.16</v>
          </cell>
          <cell r="CI78">
            <v>2341775.21</v>
          </cell>
          <cell r="CJ78">
            <v>2316150.48</v>
          </cell>
          <cell r="CK78">
            <v>2360190.14</v>
          </cell>
          <cell r="CL78">
            <v>2334456.2000000002</v>
          </cell>
          <cell r="CM78">
            <v>2331614.13</v>
          </cell>
          <cell r="CN78">
            <v>2313560.27</v>
          </cell>
          <cell r="CO78">
            <v>2317486.98</v>
          </cell>
          <cell r="CP78">
            <v>2376506.1100000003</v>
          </cell>
          <cell r="CQ78">
            <v>2218302.9499999997</v>
          </cell>
          <cell r="CR78">
            <v>2214372.35</v>
          </cell>
          <cell r="CS78">
            <v>2193137.88</v>
          </cell>
          <cell r="CT78">
            <v>2293510.48</v>
          </cell>
          <cell r="CU78">
            <v>2289492.58</v>
          </cell>
          <cell r="CV78">
            <v>2230348.7800000003</v>
          </cell>
          <cell r="CW78">
            <v>2268848.8499999996</v>
          </cell>
          <cell r="CX78">
            <v>2305775.66</v>
          </cell>
          <cell r="CY78">
            <v>2337354.21</v>
          </cell>
          <cell r="CZ78">
            <v>2328281.2400000002</v>
          </cell>
          <cell r="DA78">
            <v>2327519.3600000003</v>
          </cell>
          <cell r="DB78">
            <v>2414927.85</v>
          </cell>
          <cell r="DC78">
            <v>2358143.2400000002</v>
          </cell>
          <cell r="DD78">
            <v>2308391.09</v>
          </cell>
          <cell r="DE78">
            <v>2226736.13</v>
          </cell>
          <cell r="DF78">
            <v>2287670.7300000004</v>
          </cell>
          <cell r="DG78">
            <v>2336898.34</v>
          </cell>
          <cell r="DH78">
            <v>2317011.3200000003</v>
          </cell>
          <cell r="DI78">
            <v>2369649.4699999997</v>
          </cell>
          <cell r="DJ78">
            <v>2392101.04</v>
          </cell>
          <cell r="DK78">
            <v>2422668.1599999997</v>
          </cell>
          <cell r="DL78">
            <v>2364156.8199999998</v>
          </cell>
          <cell r="DM78">
            <v>2421243.2400000002</v>
          </cell>
          <cell r="DN78">
            <v>2451931.41</v>
          </cell>
          <cell r="DO78">
            <v>2416297.34</v>
          </cell>
          <cell r="DP78">
            <v>2328132.23</v>
          </cell>
          <cell r="DQ78">
            <v>2305396.33</v>
          </cell>
          <cell r="DR78">
            <v>2383758.87</v>
          </cell>
          <cell r="DS78">
            <v>2505098.4500000002</v>
          </cell>
          <cell r="DT78">
            <v>2489723.67</v>
          </cell>
          <cell r="DU78">
            <v>2577625.4099999997</v>
          </cell>
          <cell r="DV78">
            <v>2510072.4</v>
          </cell>
          <cell r="DW78">
            <v>2517487.8699999996</v>
          </cell>
          <cell r="DX78">
            <v>2467959.3199999998</v>
          </cell>
          <cell r="DY78">
            <v>2421032.71</v>
          </cell>
          <cell r="DZ78">
            <v>2433919.34</v>
          </cell>
          <cell r="EA78">
            <v>2379436.4699999997</v>
          </cell>
          <cell r="EB78">
            <v>2380804.2000000002</v>
          </cell>
          <cell r="EC78">
            <v>2369645.29</v>
          </cell>
          <cell r="ED78">
            <v>2399554.89</v>
          </cell>
          <cell r="EE78">
            <v>2422328.75</v>
          </cell>
          <cell r="EF78">
            <v>2410944.48</v>
          </cell>
          <cell r="EG78">
            <v>2465744.42</v>
          </cell>
          <cell r="EH78">
            <v>2470601.37</v>
          </cell>
          <cell r="EI78">
            <v>2494021.77</v>
          </cell>
          <cell r="EJ78">
            <v>2524429.4</v>
          </cell>
          <cell r="EK78">
            <v>2550584.21</v>
          </cell>
          <cell r="EL78">
            <v>2629544.92</v>
          </cell>
          <cell r="EM78">
            <v>2481868.79</v>
          </cell>
          <cell r="EN78">
            <v>2467154.6399999997</v>
          </cell>
          <cell r="EO78">
            <v>2388274.02</v>
          </cell>
          <cell r="EP78">
            <v>2394031.0100000002</v>
          </cell>
          <cell r="EQ78">
            <v>2322442.6799999997</v>
          </cell>
          <cell r="ER78">
            <v>2288038.2799999998</v>
          </cell>
          <cell r="ES78">
            <v>2414016.2600000002</v>
          </cell>
          <cell r="ET78">
            <v>2446493.9500000002</v>
          </cell>
          <cell r="EU78">
            <v>2453116.5099999998</v>
          </cell>
          <cell r="EV78">
            <v>2380730.3200000003</v>
          </cell>
          <cell r="EW78">
            <v>2398734.2000000002</v>
          </cell>
          <cell r="EX78">
            <v>2500208.7599999998</v>
          </cell>
          <cell r="EY78">
            <v>2501645.34</v>
          </cell>
          <cell r="EZ78">
            <v>2450683.33</v>
          </cell>
          <cell r="FA78">
            <v>2385930.4</v>
          </cell>
          <cell r="FB78">
            <v>2402788.94</v>
          </cell>
          <cell r="FC78">
            <v>2519783.48</v>
          </cell>
          <cell r="FD78">
            <v>2512990.4</v>
          </cell>
          <cell r="FE78">
            <v>2517579.0300000003</v>
          </cell>
          <cell r="FF78">
            <v>2473287.64</v>
          </cell>
          <cell r="FG78">
            <v>2475932.7399999998</v>
          </cell>
          <cell r="FH78">
            <v>2459029.5</v>
          </cell>
          <cell r="FI78">
            <v>2471187.37</v>
          </cell>
          <cell r="FJ78">
            <v>2505674.61</v>
          </cell>
          <cell r="FK78">
            <v>2461402.81</v>
          </cell>
          <cell r="FL78">
            <v>2531248.9699999997</v>
          </cell>
          <cell r="FM78">
            <v>2492082.2800000003</v>
          </cell>
          <cell r="FN78">
            <v>2537111.98</v>
          </cell>
          <cell r="FO78">
            <v>2492131.4</v>
          </cell>
          <cell r="FP78">
            <v>2500199.0700000003</v>
          </cell>
          <cell r="FQ78">
            <v>2525952.9</v>
          </cell>
          <cell r="FR78">
            <v>2501373.81</v>
          </cell>
          <cell r="FS78">
            <v>2523003.81</v>
          </cell>
          <cell r="FT78">
            <v>2514710.4500000002</v>
          </cell>
          <cell r="FU78">
            <v>2527927.7600000002</v>
          </cell>
          <cell r="FV78">
            <v>2559073.4699999997</v>
          </cell>
          <cell r="FW78">
            <v>2540022.77</v>
          </cell>
          <cell r="FX78">
            <v>2516593.67</v>
          </cell>
          <cell r="FY78">
            <v>2510817.16</v>
          </cell>
          <cell r="FZ78">
            <v>2557600.23</v>
          </cell>
          <cell r="GA78">
            <v>2631476.09</v>
          </cell>
          <cell r="GB78">
            <v>2651939.15</v>
          </cell>
          <cell r="GC78">
            <v>2675064.6399999997</v>
          </cell>
          <cell r="GD78">
            <v>2673667.9899999998</v>
          </cell>
          <cell r="GE78">
            <v>2674388.5699999998</v>
          </cell>
          <cell r="GF78">
            <v>2677121.5099999998</v>
          </cell>
          <cell r="GG78">
            <v>2674215.2599999998</v>
          </cell>
          <cell r="GH78">
            <v>2697259.02</v>
          </cell>
          <cell r="GI78">
            <v>2684321.16</v>
          </cell>
          <cell r="GJ78">
            <v>2688194.79</v>
          </cell>
          <cell r="GK78">
            <v>2707223.79</v>
          </cell>
          <cell r="GL78">
            <v>2746181.38</v>
          </cell>
          <cell r="GM78">
            <v>2783807</v>
          </cell>
          <cell r="GN78">
            <v>2803142.9499999997</v>
          </cell>
          <cell r="GO78">
            <v>2855207.54</v>
          </cell>
          <cell r="GP78">
            <v>2879790.3600000003</v>
          </cell>
          <cell r="GQ78">
            <v>2923739.0300000003</v>
          </cell>
          <cell r="GR78">
            <v>2908961.06</v>
          </cell>
          <cell r="GS78">
            <v>2913531.39</v>
          </cell>
          <cell r="GT78">
            <v>2873582.27</v>
          </cell>
          <cell r="GU78">
            <v>2831344.7199999997</v>
          </cell>
          <cell r="GV78">
            <v>2799293.8</v>
          </cell>
          <cell r="GW78">
            <v>2824704.84</v>
          </cell>
          <cell r="GX78">
            <v>2871494.45</v>
          </cell>
          <cell r="GY78">
            <v>2936516.68</v>
          </cell>
          <cell r="GZ78">
            <v>2937365.37</v>
          </cell>
          <cell r="HA78">
            <v>2990167.55</v>
          </cell>
          <cell r="HB78">
            <v>2995030.4</v>
          </cell>
          <cell r="HC78">
            <v>3003737.66</v>
          </cell>
          <cell r="HD78">
            <v>2997181.31</v>
          </cell>
          <cell r="HE78">
            <v>2997170.66</v>
          </cell>
          <cell r="HF78">
            <v>3037418.43</v>
          </cell>
          <cell r="HG78">
            <v>3010925.62</v>
          </cell>
        </row>
        <row r="79">
          <cell r="A79" t="str">
            <v>AZ OMF C</v>
          </cell>
          <cell r="ET79">
            <v>0</v>
          </cell>
          <cell r="EU79">
            <v>0</v>
          </cell>
          <cell r="EV79">
            <v>0</v>
          </cell>
          <cell r="EW79">
            <v>0</v>
          </cell>
          <cell r="EX79">
            <v>0</v>
          </cell>
          <cell r="EY79">
            <v>267.08</v>
          </cell>
          <cell r="EZ79">
            <v>15283.42</v>
          </cell>
          <cell r="FA79">
            <v>31247.379999999997</v>
          </cell>
          <cell r="FB79">
            <v>47635.979999999996</v>
          </cell>
          <cell r="FC79">
            <v>49188.58</v>
          </cell>
          <cell r="FD79">
            <v>49554.609999999993</v>
          </cell>
          <cell r="FE79">
            <v>50075.19</v>
          </cell>
          <cell r="FF79">
            <v>50972.380000000005</v>
          </cell>
          <cell r="FG79">
            <v>51899.41</v>
          </cell>
          <cell r="FH79">
            <v>52764.2</v>
          </cell>
          <cell r="FI79">
            <v>53689.009999999995</v>
          </cell>
          <cell r="FJ79">
            <v>57407.119999999995</v>
          </cell>
          <cell r="FK79">
            <v>59889.97</v>
          </cell>
          <cell r="FL79">
            <v>61585.99</v>
          </cell>
          <cell r="FM79">
            <v>60181.64</v>
          </cell>
          <cell r="FN79">
            <v>61092.959999999999</v>
          </cell>
          <cell r="FO79">
            <v>61505.270000000004</v>
          </cell>
          <cell r="FP79">
            <v>61825</v>
          </cell>
          <cell r="FQ79">
            <v>61634.71</v>
          </cell>
          <cell r="FR79">
            <v>61787.270000000004</v>
          </cell>
          <cell r="FS79">
            <v>63713.4</v>
          </cell>
          <cell r="FT79">
            <v>64512.68</v>
          </cell>
          <cell r="FU79">
            <v>66206.14</v>
          </cell>
          <cell r="FV79">
            <v>69156.73</v>
          </cell>
          <cell r="FW79">
            <v>71523.91</v>
          </cell>
          <cell r="FX79">
            <v>72172.459999999992</v>
          </cell>
          <cell r="FY79">
            <v>72202.319999999992</v>
          </cell>
          <cell r="FZ79">
            <v>73419.240000000005</v>
          </cell>
          <cell r="GA79">
            <v>75895.19</v>
          </cell>
          <cell r="GB79">
            <v>77323.650000000009</v>
          </cell>
          <cell r="GC79">
            <v>78352.049999999988</v>
          </cell>
          <cell r="GD79">
            <v>78350.37999999999</v>
          </cell>
          <cell r="GE79">
            <v>78929.69</v>
          </cell>
          <cell r="GF79">
            <v>78980.069999999992</v>
          </cell>
          <cell r="GG79">
            <v>80895.289999999994</v>
          </cell>
          <cell r="GH79">
            <v>83705.88</v>
          </cell>
          <cell r="GI79">
            <v>87955.63</v>
          </cell>
          <cell r="GJ79">
            <v>89000.63</v>
          </cell>
          <cell r="GK79">
            <v>88254.62</v>
          </cell>
          <cell r="GL79">
            <v>87540.68</v>
          </cell>
          <cell r="GM79">
            <v>89406.22</v>
          </cell>
          <cell r="GN79">
            <v>92120</v>
          </cell>
          <cell r="GO79">
            <v>93699.86</v>
          </cell>
          <cell r="GP79">
            <v>94338.89</v>
          </cell>
          <cell r="GQ79">
            <v>95242.73</v>
          </cell>
          <cell r="GR79">
            <v>95520.290000000008</v>
          </cell>
          <cell r="GS79">
            <v>97465.72</v>
          </cell>
          <cell r="GT79">
            <v>99697.359999999986</v>
          </cell>
          <cell r="GU79">
            <v>102651.04</v>
          </cell>
          <cell r="GV79">
            <v>103448.98</v>
          </cell>
          <cell r="GW79">
            <v>103267.78</v>
          </cell>
          <cell r="GX79">
            <v>103640.17</v>
          </cell>
          <cell r="GY79">
            <v>108743.48</v>
          </cell>
          <cell r="GZ79">
            <v>110454.66</v>
          </cell>
          <cell r="HA79">
            <v>111050.75</v>
          </cell>
          <cell r="HB79">
            <v>107726.43</v>
          </cell>
          <cell r="HC79">
            <v>106637.07</v>
          </cell>
          <cell r="HD79">
            <v>106870.89</v>
          </cell>
          <cell r="HE79">
            <v>107927.87</v>
          </cell>
          <cell r="HF79">
            <v>111956.99</v>
          </cell>
          <cell r="HG79">
            <v>115263.17000000001</v>
          </cell>
        </row>
        <row r="80">
          <cell r="A80" t="str">
            <v>Erste Plavi OMF A</v>
          </cell>
          <cell r="ET80">
            <v>0</v>
          </cell>
          <cell r="EU80">
            <v>0</v>
          </cell>
          <cell r="EV80">
            <v>0</v>
          </cell>
          <cell r="EW80">
            <v>0</v>
          </cell>
          <cell r="EX80">
            <v>0</v>
          </cell>
          <cell r="EY80">
            <v>23.04</v>
          </cell>
          <cell r="EZ80">
            <v>2783.24</v>
          </cell>
          <cell r="FA80">
            <v>6054.17</v>
          </cell>
          <cell r="FB80">
            <v>9707.1999999999989</v>
          </cell>
          <cell r="FC80">
            <v>10805.85</v>
          </cell>
          <cell r="FD80">
            <v>10330.16</v>
          </cell>
          <cell r="FE80">
            <v>9631.0300000000007</v>
          </cell>
          <cell r="FF80">
            <v>8656.69</v>
          </cell>
          <cell r="FG80">
            <v>8759.9500000000007</v>
          </cell>
          <cell r="FH80">
            <v>8719.07</v>
          </cell>
          <cell r="FI80">
            <v>8753.81</v>
          </cell>
          <cell r="FJ80">
            <v>9031.869999999999</v>
          </cell>
          <cell r="FK80">
            <v>8968</v>
          </cell>
          <cell r="FL80">
            <v>9315.26</v>
          </cell>
          <cell r="FM80">
            <v>9399.3700000000008</v>
          </cell>
          <cell r="FN80">
            <v>9879.0300000000007</v>
          </cell>
          <cell r="FO80">
            <v>10464.86</v>
          </cell>
          <cell r="FP80">
            <v>10296.91</v>
          </cell>
          <cell r="FQ80">
            <v>10042.43</v>
          </cell>
          <cell r="FR80">
            <v>9369.41</v>
          </cell>
          <cell r="FS80">
            <v>9419.6</v>
          </cell>
          <cell r="FT80">
            <v>9539.0399999999991</v>
          </cell>
          <cell r="FU80">
            <v>9415.6099999999988</v>
          </cell>
          <cell r="FV80">
            <v>9544.14</v>
          </cell>
          <cell r="FW80">
            <v>9398.5400000000009</v>
          </cell>
          <cell r="FX80">
            <v>9364.84</v>
          </cell>
          <cell r="FY80">
            <v>9737.0499999999993</v>
          </cell>
          <cell r="FZ80">
            <v>10717.07</v>
          </cell>
          <cell r="GA80">
            <v>11400.64</v>
          </cell>
          <cell r="GB80">
            <v>11174.27</v>
          </cell>
          <cell r="GC80">
            <v>10472.300000000001</v>
          </cell>
          <cell r="GD80">
            <v>10053.130000000001</v>
          </cell>
          <cell r="GE80">
            <v>9935.5600000000013</v>
          </cell>
          <cell r="GF80">
            <v>10095.27</v>
          </cell>
          <cell r="GG80">
            <v>10221.32</v>
          </cell>
          <cell r="GH80">
            <v>10442.09</v>
          </cell>
          <cell r="GI80">
            <v>10543.18</v>
          </cell>
          <cell r="GJ80">
            <v>10617.98</v>
          </cell>
          <cell r="GK80">
            <v>11181.65</v>
          </cell>
          <cell r="GL80">
            <v>12275.14</v>
          </cell>
          <cell r="GM80">
            <v>12606.080000000002</v>
          </cell>
          <cell r="GN80">
            <v>12326.78</v>
          </cell>
          <cell r="GO80">
            <v>11535.18</v>
          </cell>
          <cell r="GP80">
            <v>11534.099999999999</v>
          </cell>
          <cell r="GQ80">
            <v>11423.39</v>
          </cell>
          <cell r="GR80">
            <v>11377.73</v>
          </cell>
          <cell r="GS80">
            <v>11391.5</v>
          </cell>
          <cell r="GT80">
            <v>13519.310000000001</v>
          </cell>
          <cell r="GU80">
            <v>12070.35</v>
          </cell>
          <cell r="GV80">
            <v>10638.32</v>
          </cell>
          <cell r="GW80">
            <v>7599.09</v>
          </cell>
          <cell r="GX80">
            <v>8387.15</v>
          </cell>
          <cell r="GY80">
            <v>8818.43</v>
          </cell>
          <cell r="GZ80">
            <v>8712.64</v>
          </cell>
          <cell r="HA80">
            <v>8384.92</v>
          </cell>
          <cell r="HB80">
            <v>8309.0400000000009</v>
          </cell>
          <cell r="HC80">
            <v>8461.07</v>
          </cell>
          <cell r="HD80">
            <v>11781.09</v>
          </cell>
          <cell r="HE80">
            <v>17900.059999999998</v>
          </cell>
          <cell r="HF80">
            <v>27321</v>
          </cell>
          <cell r="HG80">
            <v>34597.71</v>
          </cell>
        </row>
        <row r="81">
          <cell r="A81" t="str">
            <v>Erste Plavi OMF B</v>
          </cell>
          <cell r="D81">
            <v>302552.61</v>
          </cell>
          <cell r="G81">
            <v>241463.1</v>
          </cell>
          <cell r="J81">
            <v>1763407.47</v>
          </cell>
          <cell r="M81">
            <v>444083.93</v>
          </cell>
          <cell r="P81">
            <v>471608.67000000004</v>
          </cell>
          <cell r="S81">
            <v>526075.15</v>
          </cell>
          <cell r="V81">
            <v>522939.7</v>
          </cell>
          <cell r="Y81">
            <v>487725.02999999997</v>
          </cell>
          <cell r="AB81">
            <v>526362.44000000006</v>
          </cell>
          <cell r="AE81">
            <v>562180.17999999993</v>
          </cell>
          <cell r="AH81">
            <v>575490.25</v>
          </cell>
          <cell r="AK81">
            <v>542158.62</v>
          </cell>
          <cell r="AN81">
            <v>629576.9</v>
          </cell>
          <cell r="AQ81">
            <v>632114.27</v>
          </cell>
          <cell r="AT81">
            <v>677357.62</v>
          </cell>
          <cell r="AU81">
            <v>679059.67999999993</v>
          </cell>
          <cell r="AV81">
            <v>685802.37</v>
          </cell>
          <cell r="AW81">
            <v>667926.38</v>
          </cell>
          <cell r="AX81">
            <v>670485.07999999996</v>
          </cell>
          <cell r="AY81">
            <v>687751.63</v>
          </cell>
          <cell r="AZ81">
            <v>704377.33</v>
          </cell>
          <cell r="BA81">
            <v>735700.04</v>
          </cell>
          <cell r="BB81">
            <v>744113.24</v>
          </cell>
          <cell r="BC81">
            <v>759542.19</v>
          </cell>
          <cell r="BD81">
            <v>761544.88</v>
          </cell>
          <cell r="BE81">
            <v>767513.82000000007</v>
          </cell>
          <cell r="BF81">
            <v>791002.48</v>
          </cell>
          <cell r="BG81">
            <v>806227.82000000007</v>
          </cell>
          <cell r="BH81">
            <v>822537.84999999986</v>
          </cell>
          <cell r="BI81">
            <v>815314.36</v>
          </cell>
          <cell r="BJ81">
            <v>844159.94000000006</v>
          </cell>
          <cell r="BK81">
            <v>889032.89</v>
          </cell>
          <cell r="BL81">
            <v>912510.28</v>
          </cell>
          <cell r="BM81">
            <v>951146.8</v>
          </cell>
          <cell r="BN81">
            <v>988303.59999999986</v>
          </cell>
          <cell r="BO81">
            <v>1013068.24</v>
          </cell>
          <cell r="BP81">
            <v>1039616.99</v>
          </cell>
          <cell r="BQ81">
            <v>1040915.5599999999</v>
          </cell>
          <cell r="BR81">
            <v>1112812.02</v>
          </cell>
          <cell r="BS81">
            <v>1123193.4099999999</v>
          </cell>
          <cell r="BT81">
            <v>1154348.6199999999</v>
          </cell>
          <cell r="BU81">
            <v>1130372.8400000001</v>
          </cell>
          <cell r="BV81">
            <v>1153837.1200000001</v>
          </cell>
          <cell r="BW81">
            <v>1152433.25</v>
          </cell>
          <cell r="BX81">
            <v>1182666.72</v>
          </cell>
          <cell r="BY81">
            <v>1219630.1400000001</v>
          </cell>
          <cell r="BZ81">
            <v>1238356.78</v>
          </cell>
          <cell r="CA81">
            <v>1256733.1399999999</v>
          </cell>
          <cell r="CB81">
            <v>1249334.03</v>
          </cell>
          <cell r="CC81">
            <v>1246034.51</v>
          </cell>
          <cell r="CD81">
            <v>1310467.33</v>
          </cell>
          <cell r="CE81">
            <v>1281982.4099999999</v>
          </cell>
          <cell r="CF81">
            <v>1273880.1000000001</v>
          </cell>
          <cell r="CG81">
            <v>1221911</v>
          </cell>
          <cell r="CH81">
            <v>1229780.3500000001</v>
          </cell>
          <cell r="CI81">
            <v>1233846.49</v>
          </cell>
          <cell r="CJ81">
            <v>1211695.9900000002</v>
          </cell>
          <cell r="CK81">
            <v>1241216.49</v>
          </cell>
          <cell r="CL81">
            <v>1244353.67</v>
          </cell>
          <cell r="CM81">
            <v>1248280.6499999999</v>
          </cell>
          <cell r="CN81">
            <v>1239990.8600000001</v>
          </cell>
          <cell r="CO81">
            <v>1239698.5</v>
          </cell>
          <cell r="CP81">
            <v>1272574.79</v>
          </cell>
          <cell r="CQ81">
            <v>1172230.02</v>
          </cell>
          <cell r="CR81">
            <v>1173559.6199999999</v>
          </cell>
          <cell r="CS81">
            <v>1158756.75</v>
          </cell>
          <cell r="CT81">
            <v>1211568.78</v>
          </cell>
          <cell r="CU81">
            <v>1198756.3199999998</v>
          </cell>
          <cell r="CV81">
            <v>1169045.67</v>
          </cell>
          <cell r="CW81">
            <v>1209965.3500000001</v>
          </cell>
          <cell r="CX81">
            <v>1245836.77</v>
          </cell>
          <cell r="CY81">
            <v>1269600.47</v>
          </cell>
          <cell r="CZ81">
            <v>1264331.08</v>
          </cell>
          <cell r="DA81">
            <v>1261390.67</v>
          </cell>
          <cell r="DB81">
            <v>1306363.98</v>
          </cell>
          <cell r="DC81">
            <v>1268649.71</v>
          </cell>
          <cell r="DD81">
            <v>1237102.04</v>
          </cell>
          <cell r="DE81">
            <v>1200507.3500000001</v>
          </cell>
          <cell r="DF81">
            <v>1236636.3</v>
          </cell>
          <cell r="DG81">
            <v>1262612.98</v>
          </cell>
          <cell r="DH81">
            <v>1242796.21</v>
          </cell>
          <cell r="DI81">
            <v>1280445.45</v>
          </cell>
          <cell r="DJ81">
            <v>1301554.45</v>
          </cell>
          <cell r="DK81">
            <v>1329970.79</v>
          </cell>
          <cell r="DL81">
            <v>1296141.77</v>
          </cell>
          <cell r="DM81">
            <v>1335466.99</v>
          </cell>
          <cell r="DN81">
            <v>1349474.8199999998</v>
          </cell>
          <cell r="DO81">
            <v>1324232.19</v>
          </cell>
          <cell r="DP81">
            <v>1266499.55</v>
          </cell>
          <cell r="DQ81">
            <v>1259399.19</v>
          </cell>
          <cell r="DR81">
            <v>1302729.21</v>
          </cell>
          <cell r="DS81">
            <v>1375801.81</v>
          </cell>
          <cell r="DT81">
            <v>1356819.53</v>
          </cell>
          <cell r="DU81">
            <v>1417182.27</v>
          </cell>
          <cell r="DV81">
            <v>1388360.13</v>
          </cell>
          <cell r="DW81">
            <v>1400884.77</v>
          </cell>
          <cell r="DX81">
            <v>1376971.71</v>
          </cell>
          <cell r="DY81">
            <v>1345379.18</v>
          </cell>
          <cell r="DZ81">
            <v>1354111.75</v>
          </cell>
          <cell r="EA81">
            <v>1311234.8199999998</v>
          </cell>
          <cell r="EB81">
            <v>1309208.6300000001</v>
          </cell>
          <cell r="EC81">
            <v>1302318.7</v>
          </cell>
          <cell r="ED81">
            <v>1318040.67</v>
          </cell>
          <cell r="EE81">
            <v>1328107.77</v>
          </cell>
          <cell r="EF81">
            <v>1312393.96</v>
          </cell>
          <cell r="EG81">
            <v>1360580.1099999999</v>
          </cell>
          <cell r="EH81">
            <v>1373169.26</v>
          </cell>
          <cell r="EI81">
            <v>1404387.71</v>
          </cell>
          <cell r="EJ81">
            <v>1426374.43</v>
          </cell>
          <cell r="EK81">
            <v>1442858.16</v>
          </cell>
          <cell r="EL81">
            <v>1479281.87</v>
          </cell>
          <cell r="EM81">
            <v>1384845.5599999998</v>
          </cell>
          <cell r="EN81">
            <v>1367705.8900000001</v>
          </cell>
          <cell r="EO81">
            <v>1318573.05</v>
          </cell>
          <cell r="EP81">
            <v>1314621.27</v>
          </cell>
          <cell r="EQ81">
            <v>1268899.3700000001</v>
          </cell>
          <cell r="ER81">
            <v>1251502.1599999999</v>
          </cell>
          <cell r="ES81">
            <v>1332280.83</v>
          </cell>
          <cell r="ET81">
            <v>1356739.5</v>
          </cell>
          <cell r="EU81">
            <v>1366424.79</v>
          </cell>
          <cell r="EV81">
            <v>1329339.8900000001</v>
          </cell>
          <cell r="EW81">
            <v>1343573.9</v>
          </cell>
          <cell r="EX81">
            <v>1408480.22</v>
          </cell>
          <cell r="EY81">
            <v>1409372.25</v>
          </cell>
          <cell r="EZ81">
            <v>1383062.06</v>
          </cell>
          <cell r="FA81">
            <v>1338192.4099999999</v>
          </cell>
          <cell r="FB81">
            <v>1352130.67</v>
          </cell>
          <cell r="FC81">
            <v>1427979.48</v>
          </cell>
          <cell r="FD81">
            <v>1440885.18</v>
          </cell>
          <cell r="FE81">
            <v>1451998.7</v>
          </cell>
          <cell r="FF81">
            <v>1430324.77</v>
          </cell>
          <cell r="FG81">
            <v>1437274.12</v>
          </cell>
          <cell r="FH81">
            <v>1430623.39</v>
          </cell>
          <cell r="FI81">
            <v>1445327.1300000001</v>
          </cell>
          <cell r="FJ81">
            <v>1460982.9100000001</v>
          </cell>
          <cell r="FK81">
            <v>1431561.7000000002</v>
          </cell>
          <cell r="FL81">
            <v>1474852.46</v>
          </cell>
          <cell r="FM81">
            <v>1447580.24</v>
          </cell>
          <cell r="FN81">
            <v>1470488.96</v>
          </cell>
          <cell r="FO81">
            <v>1444779.57</v>
          </cell>
          <cell r="FP81">
            <v>1462936.24</v>
          </cell>
          <cell r="FQ81">
            <v>1494724.5</v>
          </cell>
          <cell r="FR81">
            <v>1486217.29</v>
          </cell>
          <cell r="FS81">
            <v>1507707.69</v>
          </cell>
          <cell r="FT81">
            <v>1507005.24</v>
          </cell>
          <cell r="FU81">
            <v>1517101.31</v>
          </cell>
          <cell r="FV81">
            <v>1532808.1099999999</v>
          </cell>
          <cell r="FW81">
            <v>1520081.94</v>
          </cell>
          <cell r="FX81">
            <v>1506724.73</v>
          </cell>
          <cell r="FY81">
            <v>1497365.96</v>
          </cell>
          <cell r="FZ81">
            <v>1535315.31</v>
          </cell>
          <cell r="GA81">
            <v>1581440.18</v>
          </cell>
          <cell r="GB81">
            <v>1608614.8599999999</v>
          </cell>
          <cell r="GC81">
            <v>1628891.56</v>
          </cell>
          <cell r="GD81">
            <v>1644099.4700000002</v>
          </cell>
          <cell r="GE81">
            <v>1657867.11</v>
          </cell>
          <cell r="GF81">
            <v>1666734.9900000002</v>
          </cell>
          <cell r="GG81">
            <v>1662853.34</v>
          </cell>
          <cell r="GH81">
            <v>1670917.13</v>
          </cell>
          <cell r="GI81">
            <v>1662646.5299999998</v>
          </cell>
          <cell r="GJ81">
            <v>1667641.9500000002</v>
          </cell>
          <cell r="GK81">
            <v>1687982.6400000001</v>
          </cell>
          <cell r="GL81">
            <v>1711675.6700000002</v>
          </cell>
          <cell r="GM81">
            <v>1739321.71</v>
          </cell>
          <cell r="GN81">
            <v>1760608.62</v>
          </cell>
          <cell r="GO81">
            <v>1805613.3399999999</v>
          </cell>
          <cell r="GP81">
            <v>1840343.0700000003</v>
          </cell>
          <cell r="GQ81">
            <v>1896960.6600000001</v>
          </cell>
          <cell r="GR81">
            <v>1902453.3600000003</v>
          </cell>
          <cell r="GS81">
            <v>1905412.7800000003</v>
          </cell>
          <cell r="GT81">
            <v>1857266.38</v>
          </cell>
          <cell r="GU81">
            <v>1615654.87</v>
          </cell>
          <cell r="GV81">
            <v>1376412.33</v>
          </cell>
          <cell r="GW81">
            <v>1163360.46</v>
          </cell>
          <cell r="GX81">
            <v>1178586.27</v>
          </cell>
          <cell r="GY81">
            <v>1208905.27</v>
          </cell>
          <cell r="GZ81">
            <v>1217590.3600000001</v>
          </cell>
          <cell r="HA81">
            <v>1252151.78</v>
          </cell>
          <cell r="HB81">
            <v>1269301.3599999999</v>
          </cell>
          <cell r="HC81">
            <v>1287116.3600000001</v>
          </cell>
          <cell r="HD81">
            <v>1284667.42</v>
          </cell>
          <cell r="HE81">
            <v>1278421.47</v>
          </cell>
          <cell r="HF81">
            <v>1288271.6299999999</v>
          </cell>
          <cell r="HG81">
            <v>1269748.33</v>
          </cell>
        </row>
        <row r="82">
          <cell r="A82" t="str">
            <v>Erste Plavi OMF C</v>
          </cell>
          <cell r="ET82">
            <v>0</v>
          </cell>
          <cell r="EU82">
            <v>0</v>
          </cell>
          <cell r="EV82">
            <v>0</v>
          </cell>
          <cell r="EW82">
            <v>0</v>
          </cell>
          <cell r="EX82">
            <v>0</v>
          </cell>
          <cell r="EY82">
            <v>86.43</v>
          </cell>
          <cell r="EZ82">
            <v>6339.2300000000005</v>
          </cell>
          <cell r="FA82">
            <v>13346.84</v>
          </cell>
          <cell r="FB82">
            <v>20383.989999999998</v>
          </cell>
          <cell r="FC82">
            <v>21228.87</v>
          </cell>
          <cell r="FD82">
            <v>21286.2</v>
          </cell>
          <cell r="FE82">
            <v>21463.48</v>
          </cell>
          <cell r="FF82">
            <v>21882.59</v>
          </cell>
          <cell r="FG82">
            <v>22330.17</v>
          </cell>
          <cell r="FH82">
            <v>22573.58</v>
          </cell>
          <cell r="FI82">
            <v>23063.170000000002</v>
          </cell>
          <cell r="FJ82">
            <v>24569.420000000002</v>
          </cell>
          <cell r="FK82">
            <v>25704.89</v>
          </cell>
          <cell r="FL82">
            <v>25686.780000000002</v>
          </cell>
          <cell r="FM82">
            <v>24985.97</v>
          </cell>
          <cell r="FN82">
            <v>24760.41</v>
          </cell>
          <cell r="FO82">
            <v>25532.79</v>
          </cell>
          <cell r="FP82">
            <v>25610.520000000004</v>
          </cell>
          <cell r="FQ82">
            <v>25853.77</v>
          </cell>
          <cell r="FR82">
            <v>25902.510000000002</v>
          </cell>
          <cell r="FS82">
            <v>27028.43</v>
          </cell>
          <cell r="FT82">
            <v>27451.03</v>
          </cell>
          <cell r="FU82">
            <v>28231.010000000002</v>
          </cell>
          <cell r="FV82">
            <v>28948.28</v>
          </cell>
          <cell r="FW82">
            <v>29713.120000000003</v>
          </cell>
          <cell r="FX82">
            <v>29689.620000000003</v>
          </cell>
          <cell r="FY82">
            <v>29717.72</v>
          </cell>
          <cell r="FZ82">
            <v>30296.729999999996</v>
          </cell>
          <cell r="GA82">
            <v>31481.83</v>
          </cell>
          <cell r="GB82">
            <v>31948.3</v>
          </cell>
          <cell r="GC82">
            <v>32273.21</v>
          </cell>
          <cell r="GD82">
            <v>32204</v>
          </cell>
          <cell r="GE82">
            <v>32758.390000000003</v>
          </cell>
          <cell r="GF82">
            <v>33249.019999999997</v>
          </cell>
          <cell r="GG82">
            <v>34178.81</v>
          </cell>
          <cell r="GH82">
            <v>35085.68</v>
          </cell>
          <cell r="GI82">
            <v>36651.599999999999</v>
          </cell>
          <cell r="GJ82">
            <v>36655</v>
          </cell>
          <cell r="GK82">
            <v>36739.25</v>
          </cell>
          <cell r="GL82">
            <v>36029.360000000001</v>
          </cell>
          <cell r="GM82">
            <v>36663.25</v>
          </cell>
          <cell r="GN82">
            <v>37410.480000000003</v>
          </cell>
          <cell r="GO82">
            <v>38509.18</v>
          </cell>
          <cell r="GP82">
            <v>39600.03</v>
          </cell>
          <cell r="GQ82">
            <v>40087.24</v>
          </cell>
          <cell r="GR82">
            <v>41597.160000000003</v>
          </cell>
          <cell r="GS82">
            <v>42286.37</v>
          </cell>
          <cell r="GT82">
            <v>42990.55</v>
          </cell>
          <cell r="GU82">
            <v>37570.35</v>
          </cell>
          <cell r="GV82">
            <v>32387.88</v>
          </cell>
          <cell r="GW82">
            <v>26772.450000000004</v>
          </cell>
          <cell r="GX82">
            <v>26885.93</v>
          </cell>
          <cell r="GY82">
            <v>27315.64</v>
          </cell>
          <cell r="GZ82">
            <v>28025.96</v>
          </cell>
          <cell r="HA82">
            <v>28221.46</v>
          </cell>
          <cell r="HB82">
            <v>28293.39</v>
          </cell>
          <cell r="HC82">
            <v>28368.219999999998</v>
          </cell>
          <cell r="HD82">
            <v>28304.19</v>
          </cell>
          <cell r="HE82">
            <v>28526</v>
          </cell>
          <cell r="HF82">
            <v>29543.769999999997</v>
          </cell>
          <cell r="HG82">
            <v>30621.239999999998</v>
          </cell>
        </row>
        <row r="83">
          <cell r="A83" t="str">
            <v>PBZ/CO OMF A</v>
          </cell>
          <cell r="ET83">
            <v>0</v>
          </cell>
          <cell r="EU83">
            <v>0</v>
          </cell>
          <cell r="EV83">
            <v>0</v>
          </cell>
          <cell r="EW83">
            <v>0</v>
          </cell>
          <cell r="EX83">
            <v>0</v>
          </cell>
          <cell r="EY83">
            <v>30.63</v>
          </cell>
          <cell r="EZ83">
            <v>2765.09</v>
          </cell>
          <cell r="FA83">
            <v>5941</v>
          </cell>
          <cell r="FB83">
            <v>9002.02</v>
          </cell>
          <cell r="FC83">
            <v>9528.1299999999992</v>
          </cell>
          <cell r="FD83">
            <v>9873.48</v>
          </cell>
          <cell r="FE83">
            <v>9984.91</v>
          </cell>
          <cell r="FF83">
            <v>9779.9599999999991</v>
          </cell>
          <cell r="FG83">
            <v>9316.7000000000007</v>
          </cell>
          <cell r="FH83">
            <v>9250.89</v>
          </cell>
          <cell r="FI83">
            <v>9371.73</v>
          </cell>
          <cell r="FJ83">
            <v>9842.73</v>
          </cell>
          <cell r="FK83">
            <v>9827.1</v>
          </cell>
          <cell r="FL83">
            <v>10021.02</v>
          </cell>
          <cell r="FM83">
            <v>9798.67</v>
          </cell>
          <cell r="FN83">
            <v>9823.0500000000011</v>
          </cell>
          <cell r="FO83">
            <v>10418.23</v>
          </cell>
          <cell r="FP83">
            <v>10290</v>
          </cell>
          <cell r="FQ83">
            <v>10535.59</v>
          </cell>
          <cell r="FR83">
            <v>9784.51</v>
          </cell>
          <cell r="FS83">
            <v>9878.65</v>
          </cell>
          <cell r="FT83">
            <v>9773.36</v>
          </cell>
          <cell r="FU83">
            <v>10041.73</v>
          </cell>
          <cell r="FV83">
            <v>10214.35</v>
          </cell>
          <cell r="FW83">
            <v>10297.879999999999</v>
          </cell>
          <cell r="FX83">
            <v>10035.299999999999</v>
          </cell>
          <cell r="FY83">
            <v>10292.52</v>
          </cell>
          <cell r="FZ83">
            <v>10741.2</v>
          </cell>
          <cell r="GA83">
            <v>11939.490000000002</v>
          </cell>
          <cell r="GB83">
            <v>11900.57</v>
          </cell>
          <cell r="GC83">
            <v>11700.75</v>
          </cell>
          <cell r="GD83">
            <v>10952.14</v>
          </cell>
          <cell r="GE83">
            <v>11140.76</v>
          </cell>
          <cell r="GF83">
            <v>11472.57</v>
          </cell>
          <cell r="GG83">
            <v>11737.41</v>
          </cell>
          <cell r="GH83">
            <v>12225.63</v>
          </cell>
          <cell r="GI83">
            <v>12298.240000000002</v>
          </cell>
          <cell r="GJ83">
            <v>12497.73</v>
          </cell>
          <cell r="GK83">
            <v>12540.46</v>
          </cell>
          <cell r="GL83">
            <v>12895.55</v>
          </cell>
          <cell r="GM83">
            <v>13452.8</v>
          </cell>
          <cell r="GN83">
            <v>13903.77</v>
          </cell>
          <cell r="GO83">
            <v>14129.55</v>
          </cell>
          <cell r="GP83">
            <v>13948.92</v>
          </cell>
          <cell r="GQ83">
            <v>13545.599999999999</v>
          </cell>
          <cell r="GR83">
            <v>13418.449999999999</v>
          </cell>
          <cell r="GS83">
            <v>13475.52</v>
          </cell>
          <cell r="GT83">
            <v>13686.32</v>
          </cell>
          <cell r="GU83">
            <v>12333.250000000002</v>
          </cell>
          <cell r="GV83">
            <v>10682.94</v>
          </cell>
          <cell r="GW83">
            <v>9359.48</v>
          </cell>
          <cell r="GX83">
            <v>9815.5400000000009</v>
          </cell>
          <cell r="GY83">
            <v>10170.99</v>
          </cell>
          <cell r="GZ83">
            <v>10404.030000000001</v>
          </cell>
          <cell r="HA83">
            <v>10492.52</v>
          </cell>
          <cell r="HB83">
            <v>10670.19</v>
          </cell>
          <cell r="HC83">
            <v>10857.94</v>
          </cell>
          <cell r="HD83">
            <v>12611.82</v>
          </cell>
          <cell r="HE83">
            <v>16004.100000000002</v>
          </cell>
          <cell r="HF83">
            <v>21117.84</v>
          </cell>
          <cell r="HG83">
            <v>25086.79</v>
          </cell>
        </row>
        <row r="84">
          <cell r="A84" t="str">
            <v>PBZ/CO OMF B</v>
          </cell>
          <cell r="D84">
            <v>950893.32000000007</v>
          </cell>
          <cell r="G84">
            <v>740893.14999999991</v>
          </cell>
          <cell r="J84">
            <v>3252582.1900000004</v>
          </cell>
          <cell r="M84">
            <v>785599.45</v>
          </cell>
          <cell r="P84">
            <v>804661.93</v>
          </cell>
          <cell r="S84">
            <v>929086.03999999992</v>
          </cell>
          <cell r="V84">
            <v>904542.24</v>
          </cell>
          <cell r="Y84">
            <v>868956</v>
          </cell>
          <cell r="AB84">
            <v>930393.60000000009</v>
          </cell>
          <cell r="AE84">
            <v>988724.8899999999</v>
          </cell>
          <cell r="AH84">
            <v>1007391.54</v>
          </cell>
          <cell r="AK84">
            <v>945543.42999999993</v>
          </cell>
          <cell r="AN84">
            <v>1093787.7200000002</v>
          </cell>
          <cell r="AQ84">
            <v>1090667.1299999999</v>
          </cell>
          <cell r="AT84">
            <v>1158452.9100000001</v>
          </cell>
          <cell r="AU84">
            <v>1155301.0899999999</v>
          </cell>
          <cell r="AV84">
            <v>1163838.28</v>
          </cell>
          <cell r="AW84">
            <v>1137261.69</v>
          </cell>
          <cell r="AX84">
            <v>1143360.9099999999</v>
          </cell>
          <cell r="AY84">
            <v>1158212.3799999999</v>
          </cell>
          <cell r="AZ84">
            <v>1176556.22</v>
          </cell>
          <cell r="BA84">
            <v>1217074.76</v>
          </cell>
          <cell r="BB84">
            <v>1222962.7</v>
          </cell>
          <cell r="BC84">
            <v>1240847.1199999999</v>
          </cell>
          <cell r="BD84">
            <v>1235068.3899999999</v>
          </cell>
          <cell r="BE84">
            <v>1233302.53</v>
          </cell>
          <cell r="BF84">
            <v>1255234.6099999999</v>
          </cell>
          <cell r="BG84">
            <v>1269255.6299999999</v>
          </cell>
          <cell r="BH84">
            <v>1288199.8400000001</v>
          </cell>
          <cell r="BI84">
            <v>1264353.42</v>
          </cell>
          <cell r="BJ84">
            <v>1283537.47</v>
          </cell>
          <cell r="BK84">
            <v>1328454.03</v>
          </cell>
          <cell r="BL84">
            <v>1343778.9700000002</v>
          </cell>
          <cell r="BM84">
            <v>1382226.96</v>
          </cell>
          <cell r="BN84">
            <v>1388979.92</v>
          </cell>
          <cell r="BO84">
            <v>1398405.63</v>
          </cell>
          <cell r="BP84">
            <v>1387880.52</v>
          </cell>
          <cell r="BQ84">
            <v>1367812.06</v>
          </cell>
          <cell r="BR84">
            <v>1427150.14</v>
          </cell>
          <cell r="BS84">
            <v>1431259.1099999999</v>
          </cell>
          <cell r="BT84">
            <v>1457917.8599999999</v>
          </cell>
          <cell r="BU84">
            <v>1433774.2999999998</v>
          </cell>
          <cell r="BV84">
            <v>1471184.25</v>
          </cell>
          <cell r="BW84">
            <v>1497958.49</v>
          </cell>
          <cell r="BX84">
            <v>1550119.73</v>
          </cell>
          <cell r="BY84">
            <v>1606612.6600000001</v>
          </cell>
          <cell r="BZ84">
            <v>1625504.3800000001</v>
          </cell>
          <cell r="CA84">
            <v>1646469.6400000001</v>
          </cell>
          <cell r="CB84">
            <v>1636449.3499999999</v>
          </cell>
          <cell r="CC84">
            <v>1637202.42</v>
          </cell>
          <cell r="CD84">
            <v>1714330.77</v>
          </cell>
          <cell r="CE84">
            <v>1686029.69</v>
          </cell>
          <cell r="CF84">
            <v>1675389.8199999998</v>
          </cell>
          <cell r="CG84">
            <v>1597471.87</v>
          </cell>
          <cell r="CH84">
            <v>1605952.5899999999</v>
          </cell>
          <cell r="CI84">
            <v>1606790.27</v>
          </cell>
          <cell r="CJ84">
            <v>1593568.52</v>
          </cell>
          <cell r="CK84">
            <v>1624283.04</v>
          </cell>
          <cell r="CL84">
            <v>1631211.0299999998</v>
          </cell>
          <cell r="CM84">
            <v>1636835.1099999999</v>
          </cell>
          <cell r="CN84">
            <v>1631172.8599999999</v>
          </cell>
          <cell r="CO84">
            <v>1629673.99</v>
          </cell>
          <cell r="CP84">
            <v>1673641.86</v>
          </cell>
          <cell r="CQ84">
            <v>1561819.8699999999</v>
          </cell>
          <cell r="CR84">
            <v>1563604.39</v>
          </cell>
          <cell r="CS84">
            <v>1536374.23</v>
          </cell>
          <cell r="CT84">
            <v>1587124.76</v>
          </cell>
          <cell r="CU84">
            <v>1577868.24</v>
          </cell>
          <cell r="CV84">
            <v>1547130.8599999999</v>
          </cell>
          <cell r="CW84">
            <v>1597719.62</v>
          </cell>
          <cell r="CX84">
            <v>1638411.2399999998</v>
          </cell>
          <cell r="CY84">
            <v>1666017.34</v>
          </cell>
          <cell r="CZ84">
            <v>1660666.62</v>
          </cell>
          <cell r="DA84">
            <v>1652578.07</v>
          </cell>
          <cell r="DB84">
            <v>1716955.1</v>
          </cell>
          <cell r="DC84">
            <v>1675751.8900000001</v>
          </cell>
          <cell r="DD84">
            <v>1643008.8</v>
          </cell>
          <cell r="DE84">
            <v>1576218.06</v>
          </cell>
          <cell r="DF84">
            <v>1615265.78</v>
          </cell>
          <cell r="DG84">
            <v>1646236.9300000002</v>
          </cell>
          <cell r="DH84">
            <v>1637521.9899999998</v>
          </cell>
          <cell r="DI84">
            <v>1684567.1</v>
          </cell>
          <cell r="DJ84">
            <v>1706889.31</v>
          </cell>
          <cell r="DK84">
            <v>1744868.6100000003</v>
          </cell>
          <cell r="DL84">
            <v>1703397.83</v>
          </cell>
          <cell r="DM84">
            <v>1748043</v>
          </cell>
          <cell r="DN84">
            <v>1766090.73</v>
          </cell>
          <cell r="DO84">
            <v>1726257.9000000001</v>
          </cell>
          <cell r="DP84">
            <v>1676130.54</v>
          </cell>
          <cell r="DQ84">
            <v>1645254.0999999999</v>
          </cell>
          <cell r="DR84">
            <v>1715919.21</v>
          </cell>
          <cell r="DS84">
            <v>1780903.19</v>
          </cell>
          <cell r="DT84">
            <v>1780453.62</v>
          </cell>
          <cell r="DU84">
            <v>1845388.51</v>
          </cell>
          <cell r="DV84">
            <v>1813152.9100000001</v>
          </cell>
          <cell r="DW84">
            <v>1823394.12</v>
          </cell>
          <cell r="DX84">
            <v>1786901.4</v>
          </cell>
          <cell r="DY84">
            <v>1749182.21</v>
          </cell>
          <cell r="DZ84">
            <v>1764607.9300000002</v>
          </cell>
          <cell r="EA84">
            <v>1713449.9400000002</v>
          </cell>
          <cell r="EB84">
            <v>1724137.23</v>
          </cell>
          <cell r="EC84">
            <v>1693986.5</v>
          </cell>
          <cell r="ED84">
            <v>1710999.75</v>
          </cell>
          <cell r="EE84">
            <v>1713752.96</v>
          </cell>
          <cell r="EF84">
            <v>1704599.04</v>
          </cell>
          <cell r="EG84">
            <v>1775161.2000000002</v>
          </cell>
          <cell r="EH84">
            <v>1788659.29</v>
          </cell>
          <cell r="EI84">
            <v>1841649.8399999999</v>
          </cell>
          <cell r="EJ84">
            <v>1848052.8199999998</v>
          </cell>
          <cell r="EK84">
            <v>1866461.42</v>
          </cell>
          <cell r="EL84">
            <v>1902923.33</v>
          </cell>
          <cell r="EM84">
            <v>1788523.1900000002</v>
          </cell>
          <cell r="EN84">
            <v>1783124.71</v>
          </cell>
          <cell r="EO84">
            <v>1706480.87</v>
          </cell>
          <cell r="EP84">
            <v>1700924.58</v>
          </cell>
          <cell r="EQ84">
            <v>1617802.83</v>
          </cell>
          <cell r="ER84">
            <v>1601949.83</v>
          </cell>
          <cell r="ES84">
            <v>1706689.46</v>
          </cell>
          <cell r="ET84">
            <v>1740219.79</v>
          </cell>
          <cell r="EU84">
            <v>1747144.1400000001</v>
          </cell>
          <cell r="EV84">
            <v>1695319.47</v>
          </cell>
          <cell r="EW84">
            <v>1714777.4900000002</v>
          </cell>
          <cell r="EX84">
            <v>1788299.15</v>
          </cell>
          <cell r="EY84">
            <v>1790116.58</v>
          </cell>
          <cell r="EZ84">
            <v>1748431.8399999999</v>
          </cell>
          <cell r="FA84">
            <v>1696410.97</v>
          </cell>
          <cell r="FB84">
            <v>1697814.8099999998</v>
          </cell>
          <cell r="FC84">
            <v>1785939.16</v>
          </cell>
          <cell r="FD84">
            <v>1799227.5699999998</v>
          </cell>
          <cell r="FE84">
            <v>1819879.94</v>
          </cell>
          <cell r="FF84">
            <v>1794157.96</v>
          </cell>
          <cell r="FG84">
            <v>1795713.0099999998</v>
          </cell>
          <cell r="FH84">
            <v>1785660.46</v>
          </cell>
          <cell r="FI84">
            <v>1797164.33</v>
          </cell>
          <cell r="FJ84">
            <v>1824502.58</v>
          </cell>
          <cell r="FK84">
            <v>1790515.6600000001</v>
          </cell>
          <cell r="FL84">
            <v>1842542.31</v>
          </cell>
          <cell r="FM84">
            <v>1798471.7200000002</v>
          </cell>
          <cell r="FN84">
            <v>1823760.37</v>
          </cell>
          <cell r="FO84">
            <v>1794349.11</v>
          </cell>
          <cell r="FP84">
            <v>1819287.76</v>
          </cell>
          <cell r="FQ84">
            <v>1855550.4</v>
          </cell>
          <cell r="FR84">
            <v>1841561.77</v>
          </cell>
          <cell r="FS84">
            <v>1859900.03</v>
          </cell>
          <cell r="FT84">
            <v>1858200.3800000001</v>
          </cell>
          <cell r="FU84">
            <v>1868108.9</v>
          </cell>
          <cell r="FV84">
            <v>1888640.0700000003</v>
          </cell>
          <cell r="FW84">
            <v>1878418.67</v>
          </cell>
          <cell r="FX84">
            <v>1865291.71</v>
          </cell>
          <cell r="FY84">
            <v>1852221.65</v>
          </cell>
          <cell r="FZ84">
            <v>1876271.6</v>
          </cell>
          <cell r="GA84">
            <v>1932985.02</v>
          </cell>
          <cell r="GB84">
            <v>1970502.92</v>
          </cell>
          <cell r="GC84">
            <v>2002927.27</v>
          </cell>
          <cell r="GD84">
            <v>2011122.87</v>
          </cell>
          <cell r="GE84">
            <v>2024576.4200000002</v>
          </cell>
          <cell r="GF84">
            <v>2031878.72</v>
          </cell>
          <cell r="GG84">
            <v>2030744.48</v>
          </cell>
          <cell r="GH84">
            <v>2042544.93</v>
          </cell>
          <cell r="GI84">
            <v>2032712.91</v>
          </cell>
          <cell r="GJ84">
            <v>2038605.5899999999</v>
          </cell>
          <cell r="GK84">
            <v>2050907.7999999998</v>
          </cell>
          <cell r="GL84">
            <v>2074840.6799999997</v>
          </cell>
          <cell r="GM84">
            <v>2104930.2699999996</v>
          </cell>
          <cell r="GN84">
            <v>2144673.92</v>
          </cell>
          <cell r="GO84">
            <v>2197562.6</v>
          </cell>
          <cell r="GP84">
            <v>2231001.66</v>
          </cell>
          <cell r="GQ84">
            <v>2273196.42</v>
          </cell>
          <cell r="GR84">
            <v>2277074.0999999996</v>
          </cell>
          <cell r="GS84">
            <v>2283450.15</v>
          </cell>
          <cell r="GT84">
            <v>2238780.21</v>
          </cell>
          <cell r="GU84">
            <v>1952511.07</v>
          </cell>
          <cell r="GV84">
            <v>1664944.26</v>
          </cell>
          <cell r="GW84">
            <v>1405087.7</v>
          </cell>
          <cell r="GX84">
            <v>1416548.42</v>
          </cell>
          <cell r="GY84">
            <v>1451108.8</v>
          </cell>
          <cell r="GZ84">
            <v>1468912.27</v>
          </cell>
          <cell r="HA84">
            <v>1508925.99</v>
          </cell>
          <cell r="HB84">
            <v>1522052.1</v>
          </cell>
          <cell r="HC84">
            <v>1527767.71</v>
          </cell>
          <cell r="HD84">
            <v>1526485.74</v>
          </cell>
          <cell r="HE84">
            <v>1523207.64</v>
          </cell>
          <cell r="HF84">
            <v>1537738.17</v>
          </cell>
          <cell r="HG84">
            <v>1519138.9</v>
          </cell>
        </row>
        <row r="85">
          <cell r="A85" t="str">
            <v>PBZ/CO OMF C</v>
          </cell>
          <cell r="ET85">
            <v>0</v>
          </cell>
          <cell r="EU85">
            <v>0</v>
          </cell>
          <cell r="EV85">
            <v>0</v>
          </cell>
          <cell r="EW85">
            <v>0</v>
          </cell>
          <cell r="EX85">
            <v>0</v>
          </cell>
          <cell r="EY85">
            <v>216.41</v>
          </cell>
          <cell r="EZ85">
            <v>9671.02</v>
          </cell>
          <cell r="FA85">
            <v>20612.43</v>
          </cell>
          <cell r="FB85">
            <v>31085.690000000002</v>
          </cell>
          <cell r="FC85">
            <v>32185.21</v>
          </cell>
          <cell r="FD85">
            <v>31902.23</v>
          </cell>
          <cell r="FE85">
            <v>32341.969999999998</v>
          </cell>
          <cell r="FF85">
            <v>32827.880000000005</v>
          </cell>
          <cell r="FG85">
            <v>33731.11</v>
          </cell>
          <cell r="FH85">
            <v>34877.67</v>
          </cell>
          <cell r="FI85">
            <v>35482.019999999997</v>
          </cell>
          <cell r="FJ85">
            <v>37753.040000000001</v>
          </cell>
          <cell r="FK85">
            <v>38813.440000000002</v>
          </cell>
          <cell r="FL85">
            <v>39530.33</v>
          </cell>
          <cell r="FM85">
            <v>38077.770000000004</v>
          </cell>
          <cell r="FN85">
            <v>37769.770000000004</v>
          </cell>
          <cell r="FO85">
            <v>38963.32</v>
          </cell>
          <cell r="FP85">
            <v>39399.490000000005</v>
          </cell>
          <cell r="FQ85">
            <v>39576.370000000003</v>
          </cell>
          <cell r="FR85">
            <v>39078.36</v>
          </cell>
          <cell r="FS85">
            <v>40465.979999999996</v>
          </cell>
          <cell r="FT85">
            <v>41460.17</v>
          </cell>
          <cell r="FU85">
            <v>42737.02</v>
          </cell>
          <cell r="FV85">
            <v>43852.800000000003</v>
          </cell>
          <cell r="FW85">
            <v>45037.47</v>
          </cell>
          <cell r="FX85">
            <v>45236.72</v>
          </cell>
          <cell r="FY85">
            <v>45481.85</v>
          </cell>
          <cell r="FZ85">
            <v>45896.97</v>
          </cell>
          <cell r="GA85">
            <v>47626.1</v>
          </cell>
          <cell r="GB85">
            <v>48663.86</v>
          </cell>
          <cell r="GC85">
            <v>49126.98</v>
          </cell>
          <cell r="GD85">
            <v>49474</v>
          </cell>
          <cell r="GE85">
            <v>50480.49</v>
          </cell>
          <cell r="GF85">
            <v>51535.6</v>
          </cell>
          <cell r="GG85">
            <v>52408.47</v>
          </cell>
          <cell r="GH85">
            <v>54148.42</v>
          </cell>
          <cell r="GI85">
            <v>56897.53</v>
          </cell>
          <cell r="GJ85">
            <v>58873.64</v>
          </cell>
          <cell r="GK85">
            <v>57938.069999999992</v>
          </cell>
          <cell r="GL85">
            <v>57031.03</v>
          </cell>
          <cell r="GM85">
            <v>57093.299999999996</v>
          </cell>
          <cell r="GN85">
            <v>60727.06</v>
          </cell>
          <cell r="GO85">
            <v>61523.39</v>
          </cell>
          <cell r="GP85">
            <v>61935.15</v>
          </cell>
          <cell r="GQ85">
            <v>60731.31</v>
          </cell>
          <cell r="GR85">
            <v>61259.709999999992</v>
          </cell>
          <cell r="GS85">
            <v>62870.549999999996</v>
          </cell>
          <cell r="GT85">
            <v>64782.109999999993</v>
          </cell>
          <cell r="GU85">
            <v>58814.21</v>
          </cell>
          <cell r="GV85">
            <v>51857.18</v>
          </cell>
          <cell r="GW85">
            <v>42907.76</v>
          </cell>
          <cell r="GX85">
            <v>42072.46</v>
          </cell>
          <cell r="GY85">
            <v>42128.639999999999</v>
          </cell>
          <cell r="GZ85">
            <v>44234.869999999995</v>
          </cell>
          <cell r="HA85">
            <v>45038</v>
          </cell>
          <cell r="HB85">
            <v>44566.57</v>
          </cell>
          <cell r="HC85">
            <v>43204.340000000004</v>
          </cell>
          <cell r="HD85">
            <v>46987.380000000005</v>
          </cell>
          <cell r="HE85">
            <v>47786.86</v>
          </cell>
          <cell r="HF85">
            <v>48863.92</v>
          </cell>
          <cell r="HG85">
            <v>46807.960000000006</v>
          </cell>
        </row>
        <row r="86">
          <cell r="A86" t="str">
            <v>Raiffeisen OMF A</v>
          </cell>
          <cell r="ET86">
            <v>0</v>
          </cell>
          <cell r="EU86">
            <v>0</v>
          </cell>
          <cell r="EV86">
            <v>0</v>
          </cell>
          <cell r="EW86">
            <v>0</v>
          </cell>
          <cell r="EX86">
            <v>0</v>
          </cell>
          <cell r="EY86">
            <v>76.349999999999994</v>
          </cell>
          <cell r="EZ86">
            <v>5162.9400000000005</v>
          </cell>
          <cell r="FA86">
            <v>11059.3</v>
          </cell>
          <cell r="FB86">
            <v>16442.920000000002</v>
          </cell>
          <cell r="FC86">
            <v>16947.72</v>
          </cell>
          <cell r="FD86">
            <v>16443.57</v>
          </cell>
          <cell r="FE86">
            <v>16595.330000000002</v>
          </cell>
          <cell r="FF86">
            <v>16438.98</v>
          </cell>
          <cell r="FG86">
            <v>16573.96</v>
          </cell>
          <cell r="FH86">
            <v>16453.150000000001</v>
          </cell>
          <cell r="FI86">
            <v>16400.25</v>
          </cell>
          <cell r="FJ86">
            <v>16579.21</v>
          </cell>
          <cell r="FK86">
            <v>16398.510000000002</v>
          </cell>
          <cell r="FL86">
            <v>17007.57</v>
          </cell>
          <cell r="FM86">
            <v>17080.22</v>
          </cell>
          <cell r="FN86">
            <v>17624.91</v>
          </cell>
          <cell r="FO86">
            <v>17797.87</v>
          </cell>
          <cell r="FP86">
            <v>17551.509999999998</v>
          </cell>
          <cell r="FQ86">
            <v>17357.129999999997</v>
          </cell>
          <cell r="FR86">
            <v>16799.52</v>
          </cell>
          <cell r="FS86">
            <v>17099.72</v>
          </cell>
          <cell r="FT86">
            <v>17141.88</v>
          </cell>
          <cell r="FU86">
            <v>17230.5</v>
          </cell>
          <cell r="FV86">
            <v>17371.440000000002</v>
          </cell>
          <cell r="FW86">
            <v>17360.260000000002</v>
          </cell>
          <cell r="FX86">
            <v>17348.86</v>
          </cell>
          <cell r="FY86">
            <v>17547.91</v>
          </cell>
          <cell r="FZ86">
            <v>18238.13</v>
          </cell>
          <cell r="GA86">
            <v>19088.86</v>
          </cell>
          <cell r="GB86">
            <v>19320</v>
          </cell>
          <cell r="GC86">
            <v>19321.060000000001</v>
          </cell>
          <cell r="GD86">
            <v>19022.490000000002</v>
          </cell>
          <cell r="GE86">
            <v>18814.170000000002</v>
          </cell>
          <cell r="GF86">
            <v>18817.240000000002</v>
          </cell>
          <cell r="GG86">
            <v>19275.45</v>
          </cell>
          <cell r="GH86">
            <v>19946</v>
          </cell>
          <cell r="GI86">
            <v>20844.91</v>
          </cell>
          <cell r="GJ86">
            <v>21167.279999999999</v>
          </cell>
          <cell r="GK86">
            <v>21572.800000000003</v>
          </cell>
          <cell r="GL86">
            <v>22007.71</v>
          </cell>
          <cell r="GM86">
            <v>22250.880000000001</v>
          </cell>
          <cell r="GN86">
            <v>22745.8</v>
          </cell>
          <cell r="GO86">
            <v>22961.059999999998</v>
          </cell>
          <cell r="GP86">
            <v>23695.69</v>
          </cell>
          <cell r="GQ86">
            <v>23642.46</v>
          </cell>
          <cell r="GR86">
            <v>23275.260000000002</v>
          </cell>
          <cell r="GS86">
            <v>23090.58</v>
          </cell>
          <cell r="GT86">
            <v>23354.59</v>
          </cell>
          <cell r="GU86">
            <v>20999.190000000002</v>
          </cell>
          <cell r="GV86">
            <v>18287.68</v>
          </cell>
          <cell r="GW86">
            <v>16288.099999999999</v>
          </cell>
          <cell r="GX86">
            <v>16551.060000000001</v>
          </cell>
          <cell r="GY86">
            <v>16898.36</v>
          </cell>
          <cell r="GZ86">
            <v>16984.760000000002</v>
          </cell>
          <cell r="HA86">
            <v>17284.809999999998</v>
          </cell>
          <cell r="HB86">
            <v>17310.61</v>
          </cell>
          <cell r="HC86">
            <v>16902.989999999998</v>
          </cell>
          <cell r="HD86">
            <v>18348.879999999997</v>
          </cell>
          <cell r="HE86">
            <v>21586.43</v>
          </cell>
          <cell r="HF86">
            <v>26602.61</v>
          </cell>
          <cell r="HG86">
            <v>30140.18</v>
          </cell>
        </row>
        <row r="87">
          <cell r="A87" t="str">
            <v>Raiffeisen OMF B</v>
          </cell>
          <cell r="D87">
            <v>1556084.23</v>
          </cell>
          <cell r="G87">
            <v>1259988.4100000001</v>
          </cell>
          <cell r="J87">
            <v>5380360.7800000003</v>
          </cell>
          <cell r="M87">
            <v>1286547.28</v>
          </cell>
          <cell r="P87">
            <v>1361188.1500000001</v>
          </cell>
          <cell r="S87">
            <v>1526118.48</v>
          </cell>
          <cell r="V87">
            <v>1524084.25</v>
          </cell>
          <cell r="Y87">
            <v>1372488.1600000001</v>
          </cell>
          <cell r="AB87">
            <v>1455126.4</v>
          </cell>
          <cell r="AE87">
            <v>1559630.98</v>
          </cell>
          <cell r="AH87">
            <v>1589697.0699999998</v>
          </cell>
          <cell r="AK87">
            <v>1409536.1500000001</v>
          </cell>
          <cell r="AN87">
            <v>1594468.39</v>
          </cell>
          <cell r="AQ87">
            <v>1597213.97</v>
          </cell>
          <cell r="AT87">
            <v>1710337.0099999998</v>
          </cell>
          <cell r="AU87">
            <v>1663420.2</v>
          </cell>
          <cell r="AV87">
            <v>1620701.85</v>
          </cell>
          <cell r="AW87">
            <v>1533636.85</v>
          </cell>
          <cell r="AX87">
            <v>1543364.21</v>
          </cell>
          <cell r="AY87">
            <v>1569579.86</v>
          </cell>
          <cell r="AZ87">
            <v>1593526.27</v>
          </cell>
          <cell r="BA87">
            <v>1648071.96</v>
          </cell>
          <cell r="BB87">
            <v>1670751.58</v>
          </cell>
          <cell r="BC87">
            <v>1701241.6099999999</v>
          </cell>
          <cell r="BD87">
            <v>1699186.76</v>
          </cell>
          <cell r="BE87">
            <v>1704084.4499999997</v>
          </cell>
          <cell r="BF87">
            <v>1745279.96</v>
          </cell>
          <cell r="BG87">
            <v>1770664.35</v>
          </cell>
          <cell r="BH87">
            <v>1795422.17</v>
          </cell>
          <cell r="BI87">
            <v>1767769.92</v>
          </cell>
          <cell r="BJ87">
            <v>1807065.09</v>
          </cell>
          <cell r="BK87">
            <v>1864651.35</v>
          </cell>
          <cell r="BL87">
            <v>1873395.24</v>
          </cell>
          <cell r="BM87">
            <v>1912546.94</v>
          </cell>
          <cell r="BN87">
            <v>1917693.6800000002</v>
          </cell>
          <cell r="BO87">
            <v>1926610.83</v>
          </cell>
          <cell r="BP87">
            <v>1920657.53</v>
          </cell>
          <cell r="BQ87">
            <v>1902227.32</v>
          </cell>
          <cell r="BR87">
            <v>1980749.44</v>
          </cell>
          <cell r="BS87">
            <v>1975506.2</v>
          </cell>
          <cell r="BT87">
            <v>1996697.28</v>
          </cell>
          <cell r="BU87">
            <v>1955390.69</v>
          </cell>
          <cell r="BV87">
            <v>1987468.79</v>
          </cell>
          <cell r="BW87">
            <v>1997383</v>
          </cell>
          <cell r="BX87">
            <v>2035543.87</v>
          </cell>
          <cell r="BY87">
            <v>2086434.2200000002</v>
          </cell>
          <cell r="BZ87">
            <v>2097428.2199999997</v>
          </cell>
          <cell r="CA87">
            <v>2122284.16</v>
          </cell>
          <cell r="CB87">
            <v>2147951.59</v>
          </cell>
          <cell r="CC87">
            <v>2382301.63</v>
          </cell>
          <cell r="CD87">
            <v>2747726.21</v>
          </cell>
          <cell r="CE87">
            <v>2890305.2800000003</v>
          </cell>
          <cell r="CF87">
            <v>2871952.35</v>
          </cell>
          <cell r="CG87">
            <v>2754771.51</v>
          </cell>
          <cell r="CH87">
            <v>2775069.33</v>
          </cell>
          <cell r="CI87">
            <v>2785721.02</v>
          </cell>
          <cell r="CJ87">
            <v>2754846.9</v>
          </cell>
          <cell r="CK87">
            <v>2803525.38</v>
          </cell>
          <cell r="CL87">
            <v>2798997.0999999996</v>
          </cell>
          <cell r="CM87">
            <v>2808176.4</v>
          </cell>
          <cell r="CN87">
            <v>2794251.37</v>
          </cell>
          <cell r="CO87">
            <v>2800097.06</v>
          </cell>
          <cell r="CP87">
            <v>2868660.66</v>
          </cell>
          <cell r="CQ87">
            <v>2668182.41</v>
          </cell>
          <cell r="CR87">
            <v>2660595.42</v>
          </cell>
          <cell r="CS87">
            <v>2639310.4899999998</v>
          </cell>
          <cell r="CT87">
            <v>2758420.3</v>
          </cell>
          <cell r="CU87">
            <v>2750359.76</v>
          </cell>
          <cell r="CV87">
            <v>2670404.7199999997</v>
          </cell>
          <cell r="CW87">
            <v>2733334.2800000003</v>
          </cell>
          <cell r="CX87">
            <v>2791166.1100000003</v>
          </cell>
          <cell r="CY87">
            <v>2851955.48</v>
          </cell>
          <cell r="CZ87">
            <v>2846326.29</v>
          </cell>
          <cell r="DA87">
            <v>2844895.85</v>
          </cell>
          <cell r="DB87">
            <v>2947383.1799999997</v>
          </cell>
          <cell r="DC87">
            <v>2873495.59</v>
          </cell>
          <cell r="DD87">
            <v>2811498.67</v>
          </cell>
          <cell r="DE87">
            <v>2711014.81</v>
          </cell>
          <cell r="DF87">
            <v>2789064.96</v>
          </cell>
          <cell r="DG87">
            <v>2851751.63</v>
          </cell>
          <cell r="DH87">
            <v>2816442.4699999997</v>
          </cell>
          <cell r="DI87">
            <v>2892936.31</v>
          </cell>
          <cell r="DJ87">
            <v>2926883.71</v>
          </cell>
          <cell r="DK87">
            <v>2986927.76</v>
          </cell>
          <cell r="DL87">
            <v>2907110.56</v>
          </cell>
          <cell r="DM87">
            <v>2983736.89</v>
          </cell>
          <cell r="DN87">
            <v>3014220.75</v>
          </cell>
          <cell r="DO87">
            <v>2971195.33</v>
          </cell>
          <cell r="DP87">
            <v>2853882.41</v>
          </cell>
          <cell r="DQ87">
            <v>2822773.7</v>
          </cell>
          <cell r="DR87">
            <v>2918096.55</v>
          </cell>
          <cell r="DS87">
            <v>3064454.3200000003</v>
          </cell>
          <cell r="DT87">
            <v>3041198.81</v>
          </cell>
          <cell r="DU87">
            <v>3165117.77</v>
          </cell>
          <cell r="DV87">
            <v>3096318.8</v>
          </cell>
          <cell r="DW87">
            <v>3112621.54</v>
          </cell>
          <cell r="DX87">
            <v>3051998.47</v>
          </cell>
          <cell r="DY87">
            <v>2995411.49</v>
          </cell>
          <cell r="DZ87">
            <v>3020899.38</v>
          </cell>
          <cell r="EA87">
            <v>2935918.66</v>
          </cell>
          <cell r="EB87">
            <v>2942537.9800000004</v>
          </cell>
          <cell r="EC87">
            <v>2916359.58</v>
          </cell>
          <cell r="ED87">
            <v>2947091.35</v>
          </cell>
          <cell r="EE87">
            <v>2969645.64</v>
          </cell>
          <cell r="EF87">
            <v>2950282.1799999997</v>
          </cell>
          <cell r="EG87">
            <v>3041795.76</v>
          </cell>
          <cell r="EH87">
            <v>3051032.1</v>
          </cell>
          <cell r="EI87">
            <v>3106400.6</v>
          </cell>
          <cell r="EJ87">
            <v>3145436.1900000004</v>
          </cell>
          <cell r="EK87">
            <v>3181816.5</v>
          </cell>
          <cell r="EL87">
            <v>3277468.55</v>
          </cell>
          <cell r="EM87">
            <v>3094293.28</v>
          </cell>
          <cell r="EN87">
            <v>3061151.52</v>
          </cell>
          <cell r="EO87">
            <v>2932494.1399999997</v>
          </cell>
          <cell r="EP87">
            <v>2930421.6999999997</v>
          </cell>
          <cell r="EQ87">
            <v>2842612.82</v>
          </cell>
          <cell r="ER87">
            <v>2817242.92</v>
          </cell>
          <cell r="ES87">
            <v>2992028.35</v>
          </cell>
          <cell r="ET87">
            <v>3036086.92</v>
          </cell>
          <cell r="EU87">
            <v>3055187.64</v>
          </cell>
          <cell r="EV87">
            <v>2954189.62</v>
          </cell>
          <cell r="EW87">
            <v>2982494.5900000003</v>
          </cell>
          <cell r="EX87">
            <v>3109108.8</v>
          </cell>
          <cell r="EY87">
            <v>3114079.1399999997</v>
          </cell>
          <cell r="EZ87">
            <v>3037019.09</v>
          </cell>
          <cell r="FA87">
            <v>2948602.53</v>
          </cell>
          <cell r="FB87">
            <v>2962146.73</v>
          </cell>
          <cell r="FC87">
            <v>3110594.98</v>
          </cell>
          <cell r="FD87">
            <v>3110572.15</v>
          </cell>
          <cell r="FE87">
            <v>3125584.0700000003</v>
          </cell>
          <cell r="FF87">
            <v>3080652.07</v>
          </cell>
          <cell r="FG87">
            <v>3086675.46</v>
          </cell>
          <cell r="FH87">
            <v>3065264.96</v>
          </cell>
          <cell r="FI87">
            <v>3086790.0700000003</v>
          </cell>
          <cell r="FJ87">
            <v>3123020.88</v>
          </cell>
          <cell r="FK87">
            <v>3060844.36</v>
          </cell>
          <cell r="FL87">
            <v>3155479.05</v>
          </cell>
          <cell r="FM87">
            <v>3105621.06</v>
          </cell>
          <cell r="FN87">
            <v>3169732.04</v>
          </cell>
          <cell r="FO87">
            <v>3090535.78</v>
          </cell>
          <cell r="FP87">
            <v>3107854.3099999996</v>
          </cell>
          <cell r="FQ87">
            <v>3143356.79</v>
          </cell>
          <cell r="FR87">
            <v>3132166.23</v>
          </cell>
          <cell r="FS87">
            <v>3165058.47</v>
          </cell>
          <cell r="FT87">
            <v>3154469.2300000004</v>
          </cell>
          <cell r="FU87">
            <v>3172798.0599999996</v>
          </cell>
          <cell r="FV87">
            <v>3210131</v>
          </cell>
          <cell r="FW87">
            <v>3181672.8</v>
          </cell>
          <cell r="FX87">
            <v>3151387.77</v>
          </cell>
          <cell r="FY87">
            <v>3136890.77</v>
          </cell>
          <cell r="FZ87">
            <v>3199530.26</v>
          </cell>
          <cell r="GA87">
            <v>3281802.7700000005</v>
          </cell>
          <cell r="GB87">
            <v>3315609.7</v>
          </cell>
          <cell r="GC87">
            <v>3349663.7</v>
          </cell>
          <cell r="GD87">
            <v>3365837.78</v>
          </cell>
          <cell r="GE87">
            <v>3374251.34</v>
          </cell>
          <cell r="GF87">
            <v>3381995.4499999997</v>
          </cell>
          <cell r="GG87">
            <v>3375033.53</v>
          </cell>
          <cell r="GH87">
            <v>3398730.29</v>
          </cell>
          <cell r="GI87">
            <v>3376972.79</v>
          </cell>
          <cell r="GJ87">
            <v>3386219.58</v>
          </cell>
          <cell r="GK87">
            <v>3416918.55</v>
          </cell>
          <cell r="GL87">
            <v>3463855</v>
          </cell>
          <cell r="GM87">
            <v>3501127.54</v>
          </cell>
          <cell r="GN87">
            <v>3528294.2700000005</v>
          </cell>
          <cell r="GO87">
            <v>3600432.6</v>
          </cell>
          <cell r="GP87">
            <v>3650021.5300000003</v>
          </cell>
          <cell r="GQ87">
            <v>3707342.68</v>
          </cell>
          <cell r="GR87">
            <v>3704614.3899999997</v>
          </cell>
          <cell r="GS87">
            <v>3711597.3400000003</v>
          </cell>
          <cell r="GT87">
            <v>3658849.8200000003</v>
          </cell>
          <cell r="GU87">
            <v>3186697.71</v>
          </cell>
          <cell r="GV87">
            <v>2715821.42</v>
          </cell>
          <cell r="GW87">
            <v>2296022.4299999997</v>
          </cell>
          <cell r="GX87">
            <v>2320365.34</v>
          </cell>
          <cell r="GY87">
            <v>2366809.0299999998</v>
          </cell>
          <cell r="GZ87">
            <v>2372499.67</v>
          </cell>
          <cell r="HA87">
            <v>2423167.69</v>
          </cell>
          <cell r="HB87">
            <v>2439690.0499999998</v>
          </cell>
          <cell r="HC87">
            <v>2451291.12</v>
          </cell>
          <cell r="HD87">
            <v>2445834.15</v>
          </cell>
          <cell r="HE87">
            <v>2444656.65</v>
          </cell>
          <cell r="HF87">
            <v>2479293.5299999998</v>
          </cell>
          <cell r="HG87">
            <v>2452379.2799999998</v>
          </cell>
        </row>
        <row r="88">
          <cell r="A88" t="str">
            <v>Raiffeisen OMF C</v>
          </cell>
          <cell r="ET88">
            <v>0</v>
          </cell>
          <cell r="EU88">
            <v>0</v>
          </cell>
          <cell r="EV88">
            <v>0</v>
          </cell>
          <cell r="EW88">
            <v>0</v>
          </cell>
          <cell r="EX88">
            <v>0</v>
          </cell>
          <cell r="EY88">
            <v>328.37</v>
          </cell>
          <cell r="EZ88">
            <v>21483.119999999999</v>
          </cell>
          <cell r="FA88">
            <v>44003.25</v>
          </cell>
          <cell r="FB88">
            <v>66629.58</v>
          </cell>
          <cell r="FC88">
            <v>68503.47</v>
          </cell>
          <cell r="FD88">
            <v>69072.489999999991</v>
          </cell>
          <cell r="FE88">
            <v>70866.459999999992</v>
          </cell>
          <cell r="FF88">
            <v>71800.28</v>
          </cell>
          <cell r="FG88">
            <v>73645.289999999994</v>
          </cell>
          <cell r="FH88">
            <v>75731.47</v>
          </cell>
          <cell r="FI88">
            <v>78180</v>
          </cell>
          <cell r="FJ88">
            <v>82207.17</v>
          </cell>
          <cell r="FK88">
            <v>85094.73000000001</v>
          </cell>
          <cell r="FL88">
            <v>86563.09</v>
          </cell>
          <cell r="FM88">
            <v>84658.97</v>
          </cell>
          <cell r="FN88">
            <v>83174.289999999994</v>
          </cell>
          <cell r="FO88">
            <v>83251.95</v>
          </cell>
          <cell r="FP88">
            <v>84670.03</v>
          </cell>
          <cell r="FQ88">
            <v>85716.700000000012</v>
          </cell>
          <cell r="FR88">
            <v>87082.7</v>
          </cell>
          <cell r="FS88">
            <v>88281.42</v>
          </cell>
          <cell r="FT88">
            <v>89830.79</v>
          </cell>
          <cell r="FU88">
            <v>91427.45</v>
          </cell>
          <cell r="FV88">
            <v>96163.22</v>
          </cell>
          <cell r="FW88">
            <v>99118.61</v>
          </cell>
          <cell r="FX88">
            <v>99714.559999999998</v>
          </cell>
          <cell r="FY88">
            <v>98774.88</v>
          </cell>
          <cell r="FZ88">
            <v>99001.27</v>
          </cell>
          <cell r="GA88">
            <v>101934.76</v>
          </cell>
          <cell r="GB88">
            <v>103413.87</v>
          </cell>
          <cell r="GC88">
            <v>104950.25</v>
          </cell>
          <cell r="GD88">
            <v>105582.66</v>
          </cell>
          <cell r="GE88">
            <v>107825.28</v>
          </cell>
          <cell r="GF88">
            <v>109115.83000000002</v>
          </cell>
          <cell r="GG88">
            <v>111578.89</v>
          </cell>
          <cell r="GH88">
            <v>115747.34</v>
          </cell>
          <cell r="GI88">
            <v>121076.48999999999</v>
          </cell>
          <cell r="GJ88">
            <v>121344.72</v>
          </cell>
          <cell r="GK88">
            <v>119137.69</v>
          </cell>
          <cell r="GL88">
            <v>117302.66</v>
          </cell>
          <cell r="GM88">
            <v>119496.89000000001</v>
          </cell>
          <cell r="GN88">
            <v>122656.5</v>
          </cell>
          <cell r="GO88">
            <v>124858.28</v>
          </cell>
          <cell r="GP88">
            <v>126971.50999999998</v>
          </cell>
          <cell r="GQ88">
            <v>129088.95</v>
          </cell>
          <cell r="GR88">
            <v>130444.84</v>
          </cell>
          <cell r="GS88">
            <v>132829.62</v>
          </cell>
          <cell r="GT88">
            <v>134004.28</v>
          </cell>
          <cell r="GU88">
            <v>119873.87000000001</v>
          </cell>
          <cell r="GV88">
            <v>103386.34000000001</v>
          </cell>
          <cell r="GW88">
            <v>86315.37000000001</v>
          </cell>
          <cell r="GX88">
            <v>85210.790000000008</v>
          </cell>
          <cell r="GY88">
            <v>86209.32</v>
          </cell>
          <cell r="GZ88">
            <v>87442.6</v>
          </cell>
          <cell r="HA88">
            <v>88723.32</v>
          </cell>
          <cell r="HB88">
            <v>89116.09</v>
          </cell>
          <cell r="HC88">
            <v>90120.65</v>
          </cell>
          <cell r="HD88">
            <v>89810.83</v>
          </cell>
          <cell r="HE88">
            <v>90531.3</v>
          </cell>
          <cell r="HF88">
            <v>92781.989999999991</v>
          </cell>
          <cell r="HG88">
            <v>96479.829999999987</v>
          </cell>
        </row>
        <row r="89">
          <cell r="A89" t="str">
            <v>UKUPNO</v>
          </cell>
          <cell r="D89">
            <v>4875490.59</v>
          </cell>
          <cell r="G89">
            <v>3859877.0599999996</v>
          </cell>
          <cell r="J89">
            <v>17412458.960000001</v>
          </cell>
          <cell r="M89">
            <v>4185724.38</v>
          </cell>
          <cell r="P89">
            <v>4409497.08</v>
          </cell>
          <cell r="S89">
            <v>4910120.4399999995</v>
          </cell>
          <cell r="V89">
            <v>4900427.46</v>
          </cell>
          <cell r="Y89">
            <v>4484451.8899999997</v>
          </cell>
          <cell r="AB89">
            <v>4808120.59</v>
          </cell>
          <cell r="AE89">
            <v>5099010.3900000006</v>
          </cell>
          <cell r="AH89">
            <v>5192077.9800000004</v>
          </cell>
          <cell r="AK89">
            <v>4720857.6900000004</v>
          </cell>
          <cell r="AN89">
            <v>5370855.75</v>
          </cell>
          <cell r="AQ89">
            <v>5337020.3499999996</v>
          </cell>
          <cell r="AT89">
            <v>5703901.7599999998</v>
          </cell>
          <cell r="AU89">
            <v>5605138.8499999996</v>
          </cell>
          <cell r="AV89">
            <v>5537546.25</v>
          </cell>
          <cell r="AW89">
            <v>5300359.8499999996</v>
          </cell>
          <cell r="AX89">
            <v>5336618.91</v>
          </cell>
          <cell r="AY89">
            <v>5419916.79</v>
          </cell>
          <cell r="AZ89">
            <v>5493835.0600000005</v>
          </cell>
          <cell r="BA89">
            <v>5665241.6699999999</v>
          </cell>
          <cell r="BB89">
            <v>5709657.0899999999</v>
          </cell>
          <cell r="BC89">
            <v>5800889.2299999995</v>
          </cell>
          <cell r="BD89">
            <v>5782015.2799999993</v>
          </cell>
          <cell r="BE89">
            <v>5796968.4100000001</v>
          </cell>
          <cell r="BF89">
            <v>5927177.1299999999</v>
          </cell>
          <cell r="BG89">
            <v>5956680.9800000004</v>
          </cell>
          <cell r="BH89">
            <v>5989314.5999999996</v>
          </cell>
          <cell r="BI89">
            <v>5844493.3399999999</v>
          </cell>
          <cell r="BJ89">
            <v>5987588.8700000001</v>
          </cell>
          <cell r="BK89">
            <v>6189480.5199999996</v>
          </cell>
          <cell r="BL89">
            <v>6242779.0200000005</v>
          </cell>
          <cell r="BM89">
            <v>6376445.4800000004</v>
          </cell>
          <cell r="BN89">
            <v>6424866.79</v>
          </cell>
          <cell r="BO89">
            <v>6464938.79</v>
          </cell>
          <cell r="BP89">
            <v>6462408.9400000004</v>
          </cell>
          <cell r="BQ89">
            <v>6406448.6100000003</v>
          </cell>
          <cell r="BR89">
            <v>6705279.2000000002</v>
          </cell>
          <cell r="BS89">
            <v>6709522.0999999996</v>
          </cell>
          <cell r="BT89">
            <v>6809995.2399999993</v>
          </cell>
          <cell r="BU89">
            <v>6677630.6099999994</v>
          </cell>
          <cell r="BV89">
            <v>6816285.8099999987</v>
          </cell>
          <cell r="BW89">
            <v>6869450.5999999996</v>
          </cell>
          <cell r="BX89">
            <v>7033240.5099999998</v>
          </cell>
          <cell r="BY89">
            <v>7223415.290000001</v>
          </cell>
          <cell r="BZ89">
            <v>7277609.3100000005</v>
          </cell>
          <cell r="CA89">
            <v>7358966.0700000003</v>
          </cell>
          <cell r="CB89">
            <v>7347719.7700000005</v>
          </cell>
          <cell r="CC89">
            <v>7588971.5099999998</v>
          </cell>
          <cell r="CD89">
            <v>8208825.1899999995</v>
          </cell>
          <cell r="CE89">
            <v>8263591.5599999996</v>
          </cell>
          <cell r="CF89">
            <v>8222768.2599999998</v>
          </cell>
          <cell r="CG89">
            <v>7888000.96</v>
          </cell>
          <cell r="CH89">
            <v>7933487.4299999997</v>
          </cell>
          <cell r="CI89">
            <v>7968132.9900000002</v>
          </cell>
          <cell r="CJ89">
            <v>7876261.8900000006</v>
          </cell>
          <cell r="CK89">
            <v>8029215.0500000007</v>
          </cell>
          <cell r="CL89">
            <v>8009018</v>
          </cell>
          <cell r="CM89">
            <v>8024906.290000001</v>
          </cell>
          <cell r="CN89">
            <v>7978975.3600000013</v>
          </cell>
          <cell r="CO89">
            <v>7986956.5299999993</v>
          </cell>
          <cell r="CP89">
            <v>8191383.4199999999</v>
          </cell>
          <cell r="CQ89">
            <v>7620535.25</v>
          </cell>
          <cell r="CR89">
            <v>7612131.7799999993</v>
          </cell>
          <cell r="CS89">
            <v>7527579.3499999996</v>
          </cell>
          <cell r="CT89">
            <v>7850624.3199999994</v>
          </cell>
          <cell r="CU89">
            <v>7816476.9000000004</v>
          </cell>
          <cell r="CV89">
            <v>7616930.0300000003</v>
          </cell>
          <cell r="CW89">
            <v>7809868.0999999996</v>
          </cell>
          <cell r="CX89">
            <v>7981189.7799999993</v>
          </cell>
          <cell r="CY89">
            <v>8124927.5</v>
          </cell>
          <cell r="CZ89">
            <v>8099605.2300000004</v>
          </cell>
          <cell r="DA89">
            <v>8086383.9500000002</v>
          </cell>
          <cell r="DB89">
            <v>8385630.1100000003</v>
          </cell>
          <cell r="DC89">
            <v>8176040.4300000006</v>
          </cell>
          <cell r="DD89">
            <v>8000000.6000000006</v>
          </cell>
          <cell r="DE89">
            <v>7714476.3500000006</v>
          </cell>
          <cell r="DF89">
            <v>7928637.7700000005</v>
          </cell>
          <cell r="DG89">
            <v>8097499.8800000008</v>
          </cell>
          <cell r="DH89">
            <v>8013771.9900000002</v>
          </cell>
          <cell r="DI89">
            <v>8227598.3300000001</v>
          </cell>
          <cell r="DJ89">
            <v>8327428.5100000007</v>
          </cell>
          <cell r="DK89">
            <v>8484435.3200000003</v>
          </cell>
          <cell r="DL89">
            <v>8270806.9800000004</v>
          </cell>
          <cell r="DM89">
            <v>8488490.120000001</v>
          </cell>
          <cell r="DN89">
            <v>8581717.7100000009</v>
          </cell>
          <cell r="DO89">
            <v>8437982.7600000016</v>
          </cell>
          <cell r="DP89">
            <v>8124644.7300000004</v>
          </cell>
          <cell r="DQ89">
            <v>8032823.3199999994</v>
          </cell>
          <cell r="DR89">
            <v>8320503.8399999999</v>
          </cell>
          <cell r="DS89">
            <v>8726257.7699999996</v>
          </cell>
          <cell r="DT89">
            <v>8668195.6300000008</v>
          </cell>
          <cell r="DU89">
            <v>9005313.9600000009</v>
          </cell>
          <cell r="DV89">
            <v>8807904.2399999984</v>
          </cell>
          <cell r="DW89">
            <v>8854388.3000000007</v>
          </cell>
          <cell r="DX89">
            <v>8683830.9000000004</v>
          </cell>
          <cell r="DY89">
            <v>8511005.5899999999</v>
          </cell>
          <cell r="DZ89">
            <v>8573538.4000000004</v>
          </cell>
          <cell r="EA89">
            <v>8340039.8900000006</v>
          </cell>
          <cell r="EB89">
            <v>8356688.04</v>
          </cell>
          <cell r="EC89">
            <v>8282310.0700000003</v>
          </cell>
          <cell r="ED89">
            <v>8375686.6600000001</v>
          </cell>
          <cell r="EE89">
            <v>8433835.120000001</v>
          </cell>
          <cell r="EF89">
            <v>8378219.6600000001</v>
          </cell>
          <cell r="EG89">
            <v>8643281.4900000002</v>
          </cell>
          <cell r="EH89">
            <v>8683462.0199999996</v>
          </cell>
          <cell r="EI89">
            <v>8846459.9199999999</v>
          </cell>
          <cell r="EJ89">
            <v>8944292.8399999999</v>
          </cell>
          <cell r="EK89">
            <v>9041720.2899999991</v>
          </cell>
          <cell r="EL89">
            <v>9289218.6699999999</v>
          </cell>
          <cell r="EM89">
            <v>8749530.8200000003</v>
          </cell>
          <cell r="EN89">
            <v>8679136.7599999998</v>
          </cell>
          <cell r="EO89">
            <v>8345822.0800000001</v>
          </cell>
          <cell r="EP89">
            <v>8339998.5600000005</v>
          </cell>
          <cell r="EQ89">
            <v>8051757.7000000002</v>
          </cell>
          <cell r="ER89">
            <v>7958733.1899999995</v>
          </cell>
          <cell r="ES89">
            <v>8445014.9000000004</v>
          </cell>
          <cell r="ET89">
            <v>8579540.1600000001</v>
          </cell>
          <cell r="EU89">
            <v>8621873.0800000019</v>
          </cell>
          <cell r="EV89">
            <v>8359579.2999999998</v>
          </cell>
          <cell r="EW89">
            <v>8439580.1799999997</v>
          </cell>
          <cell r="EX89">
            <v>8806096.9299999997</v>
          </cell>
          <cell r="EY89">
            <v>8816338.3499999996</v>
          </cell>
          <cell r="EZ89">
            <v>8688753.0099999998</v>
          </cell>
          <cell r="FA89">
            <v>8514142.0399999991</v>
          </cell>
          <cell r="FB89">
            <v>8634865.6400000006</v>
          </cell>
          <cell r="FC89">
            <v>9073154.1499999985</v>
          </cell>
          <cell r="FD89">
            <v>9092367.6799999997</v>
          </cell>
          <cell r="FE89">
            <v>9146083.6600000001</v>
          </cell>
          <cell r="FF89">
            <v>9009690.4399999995</v>
          </cell>
          <cell r="FG89">
            <v>9030539.7799999993</v>
          </cell>
          <cell r="FH89">
            <v>8979661.6900000013</v>
          </cell>
          <cell r="FI89">
            <v>9044206.4700000007</v>
          </cell>
          <cell r="FJ89">
            <v>9170856.7700000014</v>
          </cell>
          <cell r="FK89">
            <v>9008155.5100000016</v>
          </cell>
          <cell r="FL89">
            <v>9273691.9399999995</v>
          </cell>
          <cell r="FM89">
            <v>9108104.1300000008</v>
          </cell>
          <cell r="FN89">
            <v>9265964.2699999996</v>
          </cell>
          <cell r="FO89">
            <v>9091053.9100000001</v>
          </cell>
          <cell r="FP89">
            <v>9160854.0500000007</v>
          </cell>
          <cell r="FQ89">
            <v>9291166.1499999985</v>
          </cell>
          <cell r="FR89">
            <v>9230976.870000001</v>
          </cell>
          <cell r="FS89">
            <v>9331298.3599999994</v>
          </cell>
          <cell r="FT89">
            <v>9313789.5899999999</v>
          </cell>
          <cell r="FU89">
            <v>9370869.9900000002</v>
          </cell>
          <cell r="FV89">
            <v>9485936.0599999987</v>
          </cell>
          <cell r="FW89">
            <v>9423102.3899999987</v>
          </cell>
          <cell r="FX89">
            <v>9344284.6899999995</v>
          </cell>
          <cell r="FY89">
            <v>9302530.1199999992</v>
          </cell>
          <cell r="FZ89">
            <v>9479774.9299999997</v>
          </cell>
          <cell r="GA89">
            <v>9750961.3300000001</v>
          </cell>
          <cell r="GB89">
            <v>9873686.4699999988</v>
          </cell>
          <cell r="GC89">
            <v>9984948.0999999996</v>
          </cell>
          <cell r="GD89">
            <v>10021683.18</v>
          </cell>
          <cell r="GE89">
            <v>10062320.780000001</v>
          </cell>
          <cell r="GF89">
            <v>10092427.359999999</v>
          </cell>
          <cell r="GG89">
            <v>10084485.82</v>
          </cell>
          <cell r="GH89">
            <v>10162535.9</v>
          </cell>
          <cell r="GI89">
            <v>10124481.869999999</v>
          </cell>
          <cell r="GJ89">
            <v>10152681.829999998</v>
          </cell>
          <cell r="GK89">
            <v>10232472.859999999</v>
          </cell>
          <cell r="GL89">
            <v>10365301.41</v>
          </cell>
          <cell r="GM89">
            <v>10505010.869999999</v>
          </cell>
          <cell r="GN89">
            <v>10623402.969999999</v>
          </cell>
          <cell r="GO89">
            <v>10849556.18</v>
          </cell>
          <cell r="GP89">
            <v>10995540.599999998</v>
          </cell>
          <cell r="GQ89">
            <v>11196944.92</v>
          </cell>
          <cell r="GR89">
            <v>11192035.859999999</v>
          </cell>
          <cell r="GS89">
            <v>11219631.699999999</v>
          </cell>
          <cell r="GT89">
            <v>11044065.239999998</v>
          </cell>
          <cell r="GU89">
            <v>9973856.2899999991</v>
          </cell>
          <cell r="GV89">
            <v>8910359.1099999994</v>
          </cell>
          <cell r="GW89">
            <v>8004089.1799999997</v>
          </cell>
          <cell r="GX89">
            <v>8103389.6600000001</v>
          </cell>
          <cell r="GY89">
            <v>8288576.1699999999</v>
          </cell>
          <cell r="GZ89">
            <v>8327624.4900000002</v>
          </cell>
          <cell r="HA89">
            <v>8508143.1400000006</v>
          </cell>
          <cell r="HB89">
            <v>8556177.0800000019</v>
          </cell>
          <cell r="HC89">
            <v>8598808.2800000012</v>
          </cell>
          <cell r="HD89">
            <v>8594537.3000000007</v>
          </cell>
          <cell r="HE89">
            <v>8602419.120000001</v>
          </cell>
          <cell r="HF89">
            <v>8734741.8599999994</v>
          </cell>
          <cell r="HG89">
            <v>8668728.1799999997</v>
          </cell>
        </row>
        <row r="91">
          <cell r="A91" t="str">
            <v>ulazne naknade</v>
          </cell>
        </row>
        <row r="92">
          <cell r="A92" t="str">
            <v>AZ OMF A</v>
          </cell>
          <cell r="ET92">
            <v>0</v>
          </cell>
          <cell r="EU92">
            <v>0</v>
          </cell>
          <cell r="EV92">
            <v>0</v>
          </cell>
          <cell r="EW92">
            <v>0</v>
          </cell>
          <cell r="EX92">
            <v>0</v>
          </cell>
          <cell r="EY92">
            <v>9.673000000000001E-2</v>
          </cell>
          <cell r="EZ92">
            <v>5.9718999999999998</v>
          </cell>
          <cell r="FA92">
            <v>6.6727299999999996</v>
          </cell>
          <cell r="FB92">
            <v>6.4524799999999995</v>
          </cell>
          <cell r="FC92">
            <v>7.3440099999999999</v>
          </cell>
          <cell r="FD92">
            <v>6.4331499999999995</v>
          </cell>
          <cell r="FE92">
            <v>6.3063900000000004</v>
          </cell>
          <cell r="FF92">
            <v>6.1696999999999997</v>
          </cell>
          <cell r="FG92">
            <v>6.2117700000000005</v>
          </cell>
          <cell r="FH92">
            <v>6.33188</v>
          </cell>
          <cell r="FI92">
            <v>6.2539300000000004</v>
          </cell>
          <cell r="FJ92">
            <v>6.6994199999999999</v>
          </cell>
          <cell r="FK92">
            <v>6.1809899999999995</v>
          </cell>
          <cell r="FL92">
            <v>6.9786999999999999</v>
          </cell>
          <cell r="FM92">
            <v>7.0065299999999997</v>
          </cell>
          <cell r="FN92">
            <v>6.7612700000000006</v>
          </cell>
          <cell r="FO92">
            <v>7.5559599999999998</v>
          </cell>
          <cell r="FP92">
            <v>6.6159799999999995</v>
          </cell>
          <cell r="FQ92">
            <v>6.69292</v>
          </cell>
          <cell r="FR92">
            <v>6.5445900000000004</v>
          </cell>
          <cell r="FS92">
            <v>6.5036499999999995</v>
          </cell>
          <cell r="FT92">
            <v>6.6471</v>
          </cell>
          <cell r="FU92">
            <v>6.4937500000000004</v>
          </cell>
          <cell r="FV92">
            <v>6.8916000000000004</v>
          </cell>
          <cell r="FW92">
            <v>7.0710699999999997</v>
          </cell>
          <cell r="FX92">
            <v>6.7617799999999999</v>
          </cell>
          <cell r="FY92">
            <v>7.6474799999999998</v>
          </cell>
          <cell r="FZ92">
            <v>8.3376599999999996</v>
          </cell>
          <cell r="GA92">
            <v>7.9052600000000002</v>
          </cell>
          <cell r="GB92">
            <v>7.0324</v>
          </cell>
          <cell r="GC92">
            <v>7.2666700000000004</v>
          </cell>
          <cell r="GD92">
            <v>7.0171999999999999</v>
          </cell>
          <cell r="GE92">
            <v>7.0691300000000004</v>
          </cell>
          <cell r="GF92">
            <v>7.34476</v>
          </cell>
          <cell r="GG92">
            <v>6.9296800000000003</v>
          </cell>
          <cell r="GH92">
            <v>7.5090500000000002</v>
          </cell>
          <cell r="GI92">
            <v>7.1221699999999997</v>
          </cell>
          <cell r="GJ92">
            <v>7.2317200000000001</v>
          </cell>
          <cell r="GK92">
            <v>7.7216499999999995</v>
          </cell>
          <cell r="GL92">
            <v>8.7131799999999995</v>
          </cell>
          <cell r="GM92">
            <v>8.4200999999999997</v>
          </cell>
          <cell r="GN92">
            <v>7.6595399999999998</v>
          </cell>
          <cell r="GO92">
            <v>7.4439599999999997</v>
          </cell>
          <cell r="GP92">
            <v>7.2561899999999993</v>
          </cell>
          <cell r="GQ92">
            <v>7.2443</v>
          </cell>
          <cell r="GR92">
            <v>7.5390200000000007</v>
          </cell>
          <cell r="GS92">
            <v>7.44686</v>
          </cell>
          <cell r="GT92">
            <v>8.56616</v>
          </cell>
          <cell r="GU92">
            <v>7.3226400000000007</v>
          </cell>
          <cell r="GV92">
            <v>7.3091800000000005</v>
          </cell>
          <cell r="GW92">
            <v>7.7718999999999996</v>
          </cell>
          <cell r="GX92">
            <v>8.7509999999999994</v>
          </cell>
          <cell r="GY92">
            <v>8.4286300000000001</v>
          </cell>
          <cell r="GZ92">
            <v>7.8176699999999997</v>
          </cell>
          <cell r="HA92">
            <v>8.2880500000000001</v>
          </cell>
          <cell r="HB92">
            <v>8.0051299999999994</v>
          </cell>
          <cell r="HC92">
            <v>8.0499700000000001</v>
          </cell>
          <cell r="HD92">
            <v>9.5984999999999996</v>
          </cell>
          <cell r="HE92">
            <v>11.05161</v>
          </cell>
          <cell r="HF92">
            <v>13.18187</v>
          </cell>
          <cell r="HG92">
            <v>13.30569</v>
          </cell>
          <cell r="HH92">
            <v>13.955540000000001</v>
          </cell>
          <cell r="HI92">
            <v>15.307</v>
          </cell>
          <cell r="HJ92">
            <v>12.720499999999999</v>
          </cell>
          <cell r="HK92">
            <v>13.226739999999999</v>
          </cell>
          <cell r="HL92">
            <v>13.516120000000001</v>
          </cell>
          <cell r="HM92">
            <v>0</v>
          </cell>
          <cell r="HN92">
            <v>0</v>
          </cell>
          <cell r="HO92">
            <v>0</v>
          </cell>
          <cell r="HP92">
            <v>0</v>
          </cell>
          <cell r="HQ92">
            <v>0</v>
          </cell>
          <cell r="HR92">
            <v>0</v>
          </cell>
        </row>
        <row r="93">
          <cell r="A93" t="str">
            <v>AZ OMF B</v>
          </cell>
          <cell r="B93">
            <v>933</v>
          </cell>
          <cell r="C93">
            <v>676</v>
          </cell>
          <cell r="D93">
            <v>456</v>
          </cell>
          <cell r="E93">
            <v>474</v>
          </cell>
          <cell r="F93">
            <v>469</v>
          </cell>
          <cell r="G93">
            <v>675</v>
          </cell>
          <cell r="H93">
            <v>744</v>
          </cell>
          <cell r="I93">
            <v>539</v>
          </cell>
          <cell r="J93">
            <v>5733</v>
          </cell>
          <cell r="K93">
            <v>534</v>
          </cell>
          <cell r="L93">
            <v>546</v>
          </cell>
          <cell r="M93">
            <v>589</v>
          </cell>
          <cell r="N93">
            <v>573</v>
          </cell>
          <cell r="O93">
            <v>628</v>
          </cell>
          <cell r="P93">
            <v>571</v>
          </cell>
          <cell r="Q93">
            <v>659</v>
          </cell>
          <cell r="R93">
            <v>646</v>
          </cell>
          <cell r="S93">
            <v>624</v>
          </cell>
          <cell r="T93">
            <v>617</v>
          </cell>
          <cell r="U93">
            <v>645</v>
          </cell>
          <cell r="V93">
            <v>687</v>
          </cell>
          <cell r="W93">
            <v>576</v>
          </cell>
          <cell r="X93">
            <v>584</v>
          </cell>
          <cell r="Y93">
            <v>595</v>
          </cell>
          <cell r="Z93">
            <v>600</v>
          </cell>
          <cell r="AA93">
            <v>644</v>
          </cell>
          <cell r="AB93">
            <v>652</v>
          </cell>
          <cell r="AC93">
            <v>683</v>
          </cell>
          <cell r="AD93">
            <v>638</v>
          </cell>
          <cell r="AE93">
            <v>667</v>
          </cell>
          <cell r="AF93">
            <v>645</v>
          </cell>
          <cell r="AG93">
            <v>657</v>
          </cell>
          <cell r="AH93">
            <v>717</v>
          </cell>
          <cell r="AI93">
            <v>613</v>
          </cell>
          <cell r="AJ93">
            <v>524</v>
          </cell>
          <cell r="AK93">
            <v>687</v>
          </cell>
          <cell r="AL93">
            <v>697</v>
          </cell>
          <cell r="AM93">
            <v>659</v>
          </cell>
          <cell r="AN93">
            <v>697</v>
          </cell>
          <cell r="AO93">
            <v>669</v>
          </cell>
          <cell r="AP93">
            <v>680</v>
          </cell>
          <cell r="AQ93">
            <v>668</v>
          </cell>
          <cell r="AR93">
            <v>690</v>
          </cell>
          <cell r="AS93">
            <v>692</v>
          </cell>
          <cell r="AT93">
            <v>775</v>
          </cell>
          <cell r="AU93">
            <v>640</v>
          </cell>
          <cell r="AV93">
            <v>652</v>
          </cell>
          <cell r="AW93">
            <v>670</v>
          </cell>
          <cell r="AX93">
            <v>658</v>
          </cell>
          <cell r="AY93">
            <v>677</v>
          </cell>
          <cell r="AZ93">
            <v>685</v>
          </cell>
          <cell r="BA93">
            <v>703</v>
          </cell>
          <cell r="BB93">
            <v>685</v>
          </cell>
          <cell r="BC93">
            <v>712</v>
          </cell>
          <cell r="BD93">
            <v>690</v>
          </cell>
          <cell r="BE93">
            <v>690</v>
          </cell>
          <cell r="BF93">
            <v>756</v>
          </cell>
          <cell r="BG93">
            <v>665</v>
          </cell>
          <cell r="BH93">
            <v>663</v>
          </cell>
          <cell r="BI93">
            <v>669</v>
          </cell>
          <cell r="BJ93">
            <v>720</v>
          </cell>
          <cell r="BK93">
            <v>718</v>
          </cell>
          <cell r="BL93">
            <v>675</v>
          </cell>
          <cell r="BM93">
            <v>738</v>
          </cell>
          <cell r="BN93">
            <v>717</v>
          </cell>
          <cell r="BO93">
            <v>672</v>
          </cell>
          <cell r="BP93">
            <v>725</v>
          </cell>
          <cell r="BQ93">
            <v>698</v>
          </cell>
          <cell r="BR93">
            <v>761</v>
          </cell>
          <cell r="BS93">
            <v>720</v>
          </cell>
          <cell r="BT93">
            <v>720</v>
          </cell>
          <cell r="BU93">
            <v>718</v>
          </cell>
          <cell r="BV93">
            <v>766</v>
          </cell>
          <cell r="BW93">
            <v>737</v>
          </cell>
          <cell r="BX93">
            <v>762</v>
          </cell>
          <cell r="BY93">
            <v>812</v>
          </cell>
          <cell r="BZ93">
            <v>743</v>
          </cell>
          <cell r="CA93">
            <v>779</v>
          </cell>
          <cell r="CB93">
            <v>792</v>
          </cell>
          <cell r="CC93">
            <v>753</v>
          </cell>
          <cell r="CD93">
            <v>892</v>
          </cell>
          <cell r="CE93">
            <v>761</v>
          </cell>
          <cell r="CF93">
            <v>749</v>
          </cell>
          <cell r="CG93">
            <v>804</v>
          </cell>
          <cell r="CH93">
            <v>770</v>
          </cell>
          <cell r="CI93">
            <v>768</v>
          </cell>
          <cell r="CJ93">
            <v>778</v>
          </cell>
          <cell r="CK93">
            <v>814</v>
          </cell>
          <cell r="CL93">
            <v>742</v>
          </cell>
          <cell r="CM93">
            <v>775</v>
          </cell>
          <cell r="CN93">
            <v>796</v>
          </cell>
          <cell r="CO93">
            <v>746</v>
          </cell>
          <cell r="CP93">
            <v>834</v>
          </cell>
          <cell r="CQ93">
            <v>638</v>
          </cell>
          <cell r="CR93">
            <v>742</v>
          </cell>
          <cell r="CS93">
            <v>813</v>
          </cell>
          <cell r="CT93">
            <v>738</v>
          </cell>
          <cell r="CU93">
            <v>738</v>
          </cell>
          <cell r="CV93">
            <v>754</v>
          </cell>
          <cell r="CW93">
            <v>777</v>
          </cell>
          <cell r="CX93">
            <v>775</v>
          </cell>
          <cell r="CY93">
            <v>786</v>
          </cell>
          <cell r="CZ93">
            <v>768</v>
          </cell>
          <cell r="DA93">
            <v>774</v>
          </cell>
          <cell r="DB93">
            <v>873</v>
          </cell>
          <cell r="DC93">
            <v>711</v>
          </cell>
          <cell r="DD93">
            <v>725</v>
          </cell>
          <cell r="DE93">
            <v>791</v>
          </cell>
          <cell r="DF93">
            <v>772</v>
          </cell>
          <cell r="DG93">
            <v>774</v>
          </cell>
          <cell r="DH93">
            <v>771</v>
          </cell>
          <cell r="DI93">
            <v>824</v>
          </cell>
          <cell r="DJ93">
            <v>796</v>
          </cell>
          <cell r="DK93">
            <v>802</v>
          </cell>
          <cell r="DL93">
            <v>766</v>
          </cell>
          <cell r="DM93">
            <v>853</v>
          </cell>
          <cell r="DN93">
            <v>833</v>
          </cell>
          <cell r="DO93">
            <v>730</v>
          </cell>
          <cell r="DP93">
            <v>765</v>
          </cell>
          <cell r="DQ93">
            <v>810</v>
          </cell>
          <cell r="DR93">
            <v>809</v>
          </cell>
          <cell r="DS93">
            <v>886</v>
          </cell>
          <cell r="DT93">
            <v>795</v>
          </cell>
          <cell r="DU93">
            <v>897</v>
          </cell>
          <cell r="DV93">
            <v>819</v>
          </cell>
          <cell r="DW93">
            <v>802</v>
          </cell>
          <cell r="DX93">
            <v>847</v>
          </cell>
          <cell r="DY93">
            <v>772</v>
          </cell>
          <cell r="DZ93">
            <v>815</v>
          </cell>
          <cell r="EA93">
            <v>793</v>
          </cell>
          <cell r="EB93">
            <v>773</v>
          </cell>
          <cell r="EC93">
            <v>804</v>
          </cell>
          <cell r="ED93">
            <v>822</v>
          </cell>
          <cell r="EE93">
            <v>796</v>
          </cell>
          <cell r="EF93">
            <v>792</v>
          </cell>
          <cell r="EG93">
            <v>877</v>
          </cell>
          <cell r="EH93">
            <v>801</v>
          </cell>
          <cell r="EI93">
            <v>816</v>
          </cell>
          <cell r="EJ93">
            <v>908</v>
          </cell>
          <cell r="EK93">
            <v>827</v>
          </cell>
          <cell r="EL93">
            <v>895</v>
          </cell>
          <cell r="EM93">
            <v>760</v>
          </cell>
          <cell r="EN93">
            <v>812</v>
          </cell>
          <cell r="EO93">
            <v>816</v>
          </cell>
          <cell r="EP93">
            <v>766</v>
          </cell>
          <cell r="EQ93">
            <v>741</v>
          </cell>
          <cell r="ER93">
            <v>781</v>
          </cell>
          <cell r="ES93">
            <v>892</v>
          </cell>
          <cell r="ET93">
            <v>773.30816000000004</v>
          </cell>
          <cell r="EU93">
            <v>788.09918999999991</v>
          </cell>
          <cell r="EV93">
            <v>819.32296999999994</v>
          </cell>
          <cell r="EW93">
            <v>791.31204000000002</v>
          </cell>
          <cell r="EX93">
            <v>889.57375000000002</v>
          </cell>
          <cell r="EY93">
            <v>820.75954999999999</v>
          </cell>
          <cell r="EZ93">
            <v>740.35003000000006</v>
          </cell>
          <cell r="FA93">
            <v>824.82081999999991</v>
          </cell>
          <cell r="FB93">
            <v>837.61808999999994</v>
          </cell>
          <cell r="FC93">
            <v>857.34456999999998</v>
          </cell>
          <cell r="FD93">
            <v>818.02773999999999</v>
          </cell>
          <cell r="FE93">
            <v>842.20672000000002</v>
          </cell>
          <cell r="FF93">
            <v>813.05318</v>
          </cell>
          <cell r="FG93">
            <v>820.67283999999995</v>
          </cell>
          <cell r="FH93">
            <v>825.30348000000004</v>
          </cell>
          <cell r="FI93">
            <v>825.21105</v>
          </cell>
          <cell r="FJ93">
            <v>855.16007999999999</v>
          </cell>
          <cell r="FK93">
            <v>781.03168000000005</v>
          </cell>
          <cell r="FL93">
            <v>895.05720999999994</v>
          </cell>
          <cell r="FM93">
            <v>815.99338999999998</v>
          </cell>
          <cell r="FN93">
            <v>826.06137999999999</v>
          </cell>
          <cell r="FO93">
            <v>850.07663000000002</v>
          </cell>
          <cell r="FP93">
            <v>824.06106000000011</v>
          </cell>
          <cell r="FQ93">
            <v>851.81520999999998</v>
          </cell>
          <cell r="FR93">
            <v>825.49754000000007</v>
          </cell>
          <cell r="FS93">
            <v>845.69106000000011</v>
          </cell>
          <cell r="FT93">
            <v>843.52184999999997</v>
          </cell>
          <cell r="FU93">
            <v>838.71484999999996</v>
          </cell>
          <cell r="FV93">
            <v>876.83677</v>
          </cell>
          <cell r="FW93">
            <v>824.47115000000008</v>
          </cell>
          <cell r="FX93">
            <v>815.28575000000001</v>
          </cell>
          <cell r="FY93">
            <v>871.06025999999997</v>
          </cell>
          <cell r="FZ93">
            <v>871.25421999999992</v>
          </cell>
          <cell r="GA93">
            <v>889.16161</v>
          </cell>
          <cell r="GB93">
            <v>891.5233199999999</v>
          </cell>
          <cell r="GC93">
            <v>894.37970999999993</v>
          </cell>
          <cell r="GD93">
            <v>887.76495999999997</v>
          </cell>
          <cell r="GE93">
            <v>892.24390000000005</v>
          </cell>
          <cell r="GF93">
            <v>897.11265000000003</v>
          </cell>
          <cell r="GG93">
            <v>884.85870999999997</v>
          </cell>
          <cell r="GH93">
            <v>915.28766000000007</v>
          </cell>
          <cell r="GI93">
            <v>884.17479000000003</v>
          </cell>
          <cell r="GJ93">
            <v>888.73234000000002</v>
          </cell>
          <cell r="GK93">
            <v>934.31666000000007</v>
          </cell>
          <cell r="GL93">
            <v>923.13238000000001</v>
          </cell>
          <cell r="GM93">
            <v>926.35795999999993</v>
          </cell>
          <cell r="GN93">
            <v>953.65260999999998</v>
          </cell>
          <cell r="GO93">
            <v>975.19696999999996</v>
          </cell>
          <cell r="GP93">
            <v>950.94078000000002</v>
          </cell>
          <cell r="GQ93">
            <v>997.60127999999997</v>
          </cell>
          <cell r="GR93">
            <v>960.41899999999998</v>
          </cell>
          <cell r="GS93">
            <v>955.51111000000003</v>
          </cell>
          <cell r="GT93">
            <v>957.65215999999998</v>
          </cell>
          <cell r="GU93">
            <v>918.18144999999993</v>
          </cell>
          <cell r="GV93">
            <v>923.4601899999999</v>
          </cell>
          <cell r="GW93">
            <v>983.06319999999994</v>
          </cell>
          <cell r="GX93">
            <v>964.97106000000008</v>
          </cell>
          <cell r="GY93">
            <v>988.48242000000005</v>
          </cell>
          <cell r="GZ93">
            <v>983.91188999999997</v>
          </cell>
          <cell r="HA93">
            <v>1017.77324</v>
          </cell>
          <cell r="HB93">
            <v>993.34527000000003</v>
          </cell>
          <cell r="HC93">
            <v>992.61914999999999</v>
          </cell>
          <cell r="HD93">
            <v>1011.21689</v>
          </cell>
          <cell r="HE93">
            <v>993.33461999999997</v>
          </cell>
          <cell r="HF93">
            <v>1032.8669199999999</v>
          </cell>
          <cell r="HG93">
            <v>984.72407999999996</v>
          </cell>
          <cell r="HH93">
            <v>991.46685000000002</v>
          </cell>
          <cell r="HI93">
            <v>999.90260000000001</v>
          </cell>
          <cell r="HJ93">
            <v>778.65154000000007</v>
          </cell>
          <cell r="HK93">
            <v>767.85914000000002</v>
          </cell>
          <cell r="HL93">
            <v>832.83460000000002</v>
          </cell>
          <cell r="HM93">
            <v>0</v>
          </cell>
          <cell r="HN93">
            <v>0</v>
          </cell>
          <cell r="HO93">
            <v>0</v>
          </cell>
          <cell r="HP93">
            <v>0</v>
          </cell>
          <cell r="HQ93">
            <v>0</v>
          </cell>
          <cell r="HR93">
            <v>0</v>
          </cell>
        </row>
        <row r="94">
          <cell r="A94" t="str">
            <v>AZ OMF C</v>
          </cell>
          <cell r="ET94">
            <v>0</v>
          </cell>
          <cell r="EU94">
            <v>0</v>
          </cell>
          <cell r="EV94">
            <v>0</v>
          </cell>
          <cell r="EW94">
            <v>0</v>
          </cell>
          <cell r="EX94">
            <v>0</v>
          </cell>
          <cell r="EY94">
            <v>0.26707999999999998</v>
          </cell>
          <cell r="EZ94">
            <v>15.01634</v>
          </cell>
          <cell r="FA94">
            <v>15.963959999999998</v>
          </cell>
          <cell r="FB94">
            <v>16.65568</v>
          </cell>
          <cell r="FC94">
            <v>16.568939999999998</v>
          </cell>
          <cell r="FD94">
            <v>16.329989999999999</v>
          </cell>
          <cell r="FE94">
            <v>17.176259999999999</v>
          </cell>
          <cell r="FF94">
            <v>17.46613</v>
          </cell>
          <cell r="FG94">
            <v>17.257020000000001</v>
          </cell>
          <cell r="FH94">
            <v>18.041049999999998</v>
          </cell>
          <cell r="FI94">
            <v>18.390939999999997</v>
          </cell>
          <cell r="FJ94">
            <v>20.97513</v>
          </cell>
          <cell r="FK94">
            <v>20.523900000000001</v>
          </cell>
          <cell r="FL94">
            <v>20.086959999999998</v>
          </cell>
          <cell r="FM94">
            <v>19.570779999999999</v>
          </cell>
          <cell r="FN94">
            <v>21.435220000000001</v>
          </cell>
          <cell r="FO94">
            <v>20.499269999999999</v>
          </cell>
          <cell r="FP94">
            <v>19.890509999999999</v>
          </cell>
          <cell r="FQ94">
            <v>21.24493</v>
          </cell>
          <cell r="FR94">
            <v>20.65183</v>
          </cell>
          <cell r="FS94">
            <v>21.81664</v>
          </cell>
          <cell r="FT94">
            <v>22.04421</v>
          </cell>
          <cell r="FU94">
            <v>22.345290000000002</v>
          </cell>
          <cell r="FV94">
            <v>24.767229999999998</v>
          </cell>
          <cell r="FW94">
            <v>24.411390000000001</v>
          </cell>
          <cell r="FX94">
            <v>22.993839999999999</v>
          </cell>
          <cell r="FY94">
            <v>24.797090000000001</v>
          </cell>
          <cell r="FZ94">
            <v>25.628310000000003</v>
          </cell>
          <cell r="GA94">
            <v>25.46979</v>
          </cell>
          <cell r="GB94">
            <v>26.225549999999998</v>
          </cell>
          <cell r="GC94">
            <v>26.65671</v>
          </cell>
          <cell r="GD94">
            <v>25.468119999999999</v>
          </cell>
          <cell r="GE94">
            <v>26.804860000000001</v>
          </cell>
          <cell r="GF94">
            <v>26.707090000000001</v>
          </cell>
          <cell r="GG94">
            <v>27.38334</v>
          </cell>
          <cell r="GH94">
            <v>29.615449999999999</v>
          </cell>
          <cell r="GI94">
            <v>30.95684</v>
          </cell>
          <cell r="GJ94">
            <v>28.428339999999999</v>
          </cell>
          <cell r="GK94">
            <v>28.869439999999997</v>
          </cell>
          <cell r="GL94">
            <v>30.242900000000002</v>
          </cell>
          <cell r="GM94">
            <v>30.293880000000001</v>
          </cell>
          <cell r="GN94">
            <v>31.583220000000001</v>
          </cell>
          <cell r="GO94">
            <v>31.822759999999999</v>
          </cell>
          <cell r="GP94">
            <v>30.93291</v>
          </cell>
          <cell r="GQ94">
            <v>32.48706</v>
          </cell>
          <cell r="GR94">
            <v>32.100319999999996</v>
          </cell>
          <cell r="GS94">
            <v>32.878339999999994</v>
          </cell>
          <cell r="GT94">
            <v>34.718699999999998</v>
          </cell>
          <cell r="GU94">
            <v>35.054000000000002</v>
          </cell>
          <cell r="GV94">
            <v>33.676279999999998</v>
          </cell>
          <cell r="GW94">
            <v>34.537500000000001</v>
          </cell>
          <cell r="GX94">
            <v>35.426389999999998</v>
          </cell>
          <cell r="GY94">
            <v>38.779589999999999</v>
          </cell>
          <cell r="GZ94">
            <v>36.24868</v>
          </cell>
          <cell r="HA94">
            <v>36.022480000000002</v>
          </cell>
          <cell r="HB94">
            <v>35.455269999999999</v>
          </cell>
          <cell r="HC94">
            <v>35.159320000000001</v>
          </cell>
          <cell r="HD94">
            <v>36.256300000000003</v>
          </cell>
          <cell r="HE94">
            <v>36.512250000000002</v>
          </cell>
          <cell r="HF94">
            <v>39.18844</v>
          </cell>
          <cell r="HG94">
            <v>39.562480000000001</v>
          </cell>
          <cell r="HH94">
            <v>40.959040000000002</v>
          </cell>
          <cell r="HI94">
            <v>41.836510000000004</v>
          </cell>
          <cell r="HJ94">
            <v>37.351339999999993</v>
          </cell>
          <cell r="HK94">
            <v>36.576709999999999</v>
          </cell>
          <cell r="HL94">
            <v>39.014120000000005</v>
          </cell>
          <cell r="HM94">
            <v>0</v>
          </cell>
          <cell r="HN94">
            <v>0</v>
          </cell>
          <cell r="HO94">
            <v>0</v>
          </cell>
          <cell r="HP94">
            <v>0</v>
          </cell>
          <cell r="HQ94">
            <v>0</v>
          </cell>
          <cell r="HR94">
            <v>0</v>
          </cell>
        </row>
        <row r="95">
          <cell r="A95" t="str">
            <v>Erste Plavi OMF A</v>
          </cell>
          <cell r="ET95">
            <v>0</v>
          </cell>
          <cell r="EU95">
            <v>0</v>
          </cell>
          <cell r="EV95">
            <v>0</v>
          </cell>
          <cell r="EW95">
            <v>0</v>
          </cell>
          <cell r="EX95">
            <v>0</v>
          </cell>
          <cell r="EY95">
            <v>2.3039999999999998E-2</v>
          </cell>
          <cell r="EZ95">
            <v>2.7601999999999998</v>
          </cell>
          <cell r="FA95">
            <v>3.2709299999999999</v>
          </cell>
          <cell r="FB95">
            <v>3.6760700000000002</v>
          </cell>
          <cell r="FC95">
            <v>3.8588499999999999</v>
          </cell>
          <cell r="FD95">
            <v>2.7952399999999997</v>
          </cell>
          <cell r="FE95">
            <v>2.9769399999999999</v>
          </cell>
          <cell r="FF95">
            <v>2.8845100000000001</v>
          </cell>
          <cell r="FG95">
            <v>2.8984999999999999</v>
          </cell>
          <cell r="FH95">
            <v>2.9360599999999999</v>
          </cell>
          <cell r="FI95">
            <v>2.9192499999999999</v>
          </cell>
          <cell r="FJ95">
            <v>3.1765599999999998</v>
          </cell>
          <cell r="FK95">
            <v>2.8721900000000002</v>
          </cell>
          <cell r="FL95">
            <v>3.2665100000000002</v>
          </cell>
          <cell r="FM95">
            <v>3.2606700000000002</v>
          </cell>
          <cell r="FN95">
            <v>3.3518499999999998</v>
          </cell>
          <cell r="FO95">
            <v>3.8523400000000003</v>
          </cell>
          <cell r="FP95">
            <v>3.0927199999999999</v>
          </cell>
          <cell r="FQ95">
            <v>3.0973699999999997</v>
          </cell>
          <cell r="FR95">
            <v>3.1793200000000001</v>
          </cell>
          <cell r="FS95">
            <v>3.1429099999999996</v>
          </cell>
          <cell r="FT95">
            <v>3.2168099999999997</v>
          </cell>
          <cell r="FU95">
            <v>3.0558899999999998</v>
          </cell>
          <cell r="FV95">
            <v>3.2714400000000001</v>
          </cell>
          <cell r="FW95">
            <v>3.0712100000000002</v>
          </cell>
          <cell r="FX95">
            <v>3.0221900000000002</v>
          </cell>
          <cell r="FY95">
            <v>3.6436500000000001</v>
          </cell>
          <cell r="FZ95">
            <v>4.0512300000000003</v>
          </cell>
          <cell r="GA95">
            <v>3.7057600000000002</v>
          </cell>
          <cell r="GB95">
            <v>3.4172800000000003</v>
          </cell>
          <cell r="GC95">
            <v>3.3492600000000001</v>
          </cell>
          <cell r="GD95">
            <v>3.2865900000000003</v>
          </cell>
          <cell r="GE95">
            <v>3.2997100000000001</v>
          </cell>
          <cell r="GF95">
            <v>3.5089699999999997</v>
          </cell>
          <cell r="GG95">
            <v>3.4126399999999997</v>
          </cell>
          <cell r="GH95">
            <v>3.5204800000000001</v>
          </cell>
          <cell r="GI95">
            <v>3.6100599999999998</v>
          </cell>
          <cell r="GJ95">
            <v>3.4874399999999999</v>
          </cell>
          <cell r="GK95">
            <v>4.0841500000000002</v>
          </cell>
          <cell r="GL95">
            <v>4.7035499999999999</v>
          </cell>
          <cell r="GM95">
            <v>3.8183800000000003</v>
          </cell>
          <cell r="GN95">
            <v>3.8048500000000001</v>
          </cell>
          <cell r="GO95">
            <v>3.91195</v>
          </cell>
          <cell r="GP95">
            <v>3.8173000000000004</v>
          </cell>
          <cell r="GQ95">
            <v>3.69414</v>
          </cell>
          <cell r="GR95">
            <v>3.8662899999999998</v>
          </cell>
          <cell r="GS95">
            <v>3.83107</v>
          </cell>
          <cell r="GT95">
            <v>5.8219500000000002</v>
          </cell>
          <cell r="GU95">
            <v>2.4173299999999998</v>
          </cell>
          <cell r="GV95">
            <v>2.3990399999999998</v>
          </cell>
          <cell r="GW95">
            <v>2.7827199999999999</v>
          </cell>
          <cell r="GX95">
            <v>3.20539</v>
          </cell>
          <cell r="GY95">
            <v>2.8303199999999999</v>
          </cell>
          <cell r="GZ95">
            <v>2.67693</v>
          </cell>
          <cell r="HA95">
            <v>2.8776700000000002</v>
          </cell>
          <cell r="HB95">
            <v>2.7544400000000002</v>
          </cell>
          <cell r="HC95">
            <v>2.8289599999999999</v>
          </cell>
          <cell r="HD95">
            <v>6.1976899999999997</v>
          </cell>
          <cell r="HE95">
            <v>8.8734099999999998</v>
          </cell>
          <cell r="HF95">
            <v>12.2499</v>
          </cell>
          <cell r="HG95">
            <v>13.474399999999999</v>
          </cell>
          <cell r="HH95">
            <v>13.44824</v>
          </cell>
          <cell r="HI95">
            <v>14.5892</v>
          </cell>
          <cell r="HJ95">
            <v>11.96837</v>
          </cell>
          <cell r="HK95">
            <v>11.78007</v>
          </cell>
          <cell r="HL95">
            <v>12.66291</v>
          </cell>
          <cell r="HM95">
            <v>0</v>
          </cell>
          <cell r="HN95">
            <v>0</v>
          </cell>
          <cell r="HO95">
            <v>0</v>
          </cell>
          <cell r="HP95">
            <v>0</v>
          </cell>
          <cell r="HQ95">
            <v>0</v>
          </cell>
          <cell r="HR95">
            <v>0</v>
          </cell>
        </row>
        <row r="96">
          <cell r="A96" t="str">
            <v>Erste Plavi OMF B</v>
          </cell>
          <cell r="B96">
            <v>136</v>
          </cell>
          <cell r="C96">
            <v>100</v>
          </cell>
          <cell r="D96">
            <v>66</v>
          </cell>
          <cell r="E96">
            <v>70</v>
          </cell>
          <cell r="F96">
            <v>70</v>
          </cell>
          <cell r="G96">
            <v>102</v>
          </cell>
          <cell r="H96">
            <v>112</v>
          </cell>
          <cell r="I96">
            <v>78</v>
          </cell>
          <cell r="J96">
            <v>1573</v>
          </cell>
          <cell r="K96">
            <v>138</v>
          </cell>
          <cell r="L96">
            <v>149</v>
          </cell>
          <cell r="M96">
            <v>157</v>
          </cell>
          <cell r="N96">
            <v>150</v>
          </cell>
          <cell r="O96">
            <v>170</v>
          </cell>
          <cell r="P96">
            <v>151</v>
          </cell>
          <cell r="Q96">
            <v>178</v>
          </cell>
          <cell r="R96">
            <v>177</v>
          </cell>
          <cell r="S96">
            <v>171</v>
          </cell>
          <cell r="T96">
            <v>165</v>
          </cell>
          <cell r="U96">
            <v>172</v>
          </cell>
          <cell r="V96">
            <v>186</v>
          </cell>
          <cell r="W96">
            <v>162</v>
          </cell>
          <cell r="X96">
            <v>162</v>
          </cell>
          <cell r="Y96">
            <v>164</v>
          </cell>
          <cell r="Z96">
            <v>165</v>
          </cell>
          <cell r="AA96">
            <v>177</v>
          </cell>
          <cell r="AB96">
            <v>185</v>
          </cell>
          <cell r="AC96">
            <v>194</v>
          </cell>
          <cell r="AD96">
            <v>180</v>
          </cell>
          <cell r="AE96">
            <v>188</v>
          </cell>
          <cell r="AF96">
            <v>182</v>
          </cell>
          <cell r="AG96">
            <v>186</v>
          </cell>
          <cell r="AH96">
            <v>207</v>
          </cell>
          <cell r="AI96">
            <v>184</v>
          </cell>
          <cell r="AJ96">
            <v>155</v>
          </cell>
          <cell r="AK96">
            <v>203</v>
          </cell>
          <cell r="AL96">
            <v>210</v>
          </cell>
          <cell r="AM96">
            <v>208</v>
          </cell>
          <cell r="AN96">
            <v>212</v>
          </cell>
          <cell r="AO96">
            <v>209</v>
          </cell>
          <cell r="AP96">
            <v>215</v>
          </cell>
          <cell r="AQ96">
            <v>208</v>
          </cell>
          <cell r="AR96">
            <v>217</v>
          </cell>
          <cell r="AS96">
            <v>216</v>
          </cell>
          <cell r="AT96">
            <v>244</v>
          </cell>
          <cell r="AU96">
            <v>219</v>
          </cell>
          <cell r="AV96">
            <v>223</v>
          </cell>
          <cell r="AW96">
            <v>226</v>
          </cell>
          <cell r="AX96">
            <v>221</v>
          </cell>
          <cell r="AY96">
            <v>240</v>
          </cell>
          <cell r="AZ96">
            <v>243</v>
          </cell>
          <cell r="BA96">
            <v>252</v>
          </cell>
          <cell r="BB96">
            <v>249</v>
          </cell>
          <cell r="BC96">
            <v>258</v>
          </cell>
          <cell r="BD96">
            <v>254</v>
          </cell>
          <cell r="BE96">
            <v>255</v>
          </cell>
          <cell r="BF96">
            <v>282</v>
          </cell>
          <cell r="BG96">
            <v>270</v>
          </cell>
          <cell r="BH96">
            <v>271</v>
          </cell>
          <cell r="BI96">
            <v>275</v>
          </cell>
          <cell r="BJ96">
            <v>299</v>
          </cell>
          <cell r="BK96">
            <v>316</v>
          </cell>
          <cell r="BL96">
            <v>298</v>
          </cell>
          <cell r="BM96">
            <v>337</v>
          </cell>
          <cell r="BN96">
            <v>353</v>
          </cell>
          <cell r="BO96">
            <v>323</v>
          </cell>
          <cell r="BP96">
            <v>364</v>
          </cell>
          <cell r="BQ96">
            <v>354</v>
          </cell>
          <cell r="BR96">
            <v>395</v>
          </cell>
          <cell r="BS96">
            <v>374</v>
          </cell>
          <cell r="BT96">
            <v>385</v>
          </cell>
          <cell r="BU96">
            <v>371</v>
          </cell>
          <cell r="BV96">
            <v>398</v>
          </cell>
          <cell r="BW96">
            <v>384</v>
          </cell>
          <cell r="BX96">
            <v>401</v>
          </cell>
          <cell r="BY96">
            <v>435</v>
          </cell>
          <cell r="BZ96">
            <v>403</v>
          </cell>
          <cell r="CA96">
            <v>419</v>
          </cell>
          <cell r="CB96">
            <v>427</v>
          </cell>
          <cell r="CC96">
            <v>400</v>
          </cell>
          <cell r="CD96">
            <v>484</v>
          </cell>
          <cell r="CE96">
            <v>399</v>
          </cell>
          <cell r="CF96">
            <v>391</v>
          </cell>
          <cell r="CG96">
            <v>432</v>
          </cell>
          <cell r="CH96">
            <v>406</v>
          </cell>
          <cell r="CI96">
            <v>395</v>
          </cell>
          <cell r="CJ96">
            <v>410</v>
          </cell>
          <cell r="CK96">
            <v>436</v>
          </cell>
          <cell r="CL96">
            <v>399</v>
          </cell>
          <cell r="CM96">
            <v>414</v>
          </cell>
          <cell r="CN96">
            <v>428</v>
          </cell>
          <cell r="CO96">
            <v>398</v>
          </cell>
          <cell r="CP96">
            <v>447</v>
          </cell>
          <cell r="CQ96">
            <v>327</v>
          </cell>
          <cell r="CR96">
            <v>400</v>
          </cell>
          <cell r="CS96">
            <v>432</v>
          </cell>
          <cell r="CT96">
            <v>380</v>
          </cell>
          <cell r="CU96">
            <v>387</v>
          </cell>
          <cell r="CV96">
            <v>402</v>
          </cell>
          <cell r="CW96">
            <v>421</v>
          </cell>
          <cell r="CX96">
            <v>423</v>
          </cell>
          <cell r="CY96">
            <v>426</v>
          </cell>
          <cell r="CZ96">
            <v>416</v>
          </cell>
          <cell r="DA96">
            <v>420</v>
          </cell>
          <cell r="DB96">
            <v>471</v>
          </cell>
          <cell r="DC96">
            <v>378</v>
          </cell>
          <cell r="DD96">
            <v>388</v>
          </cell>
          <cell r="DE96">
            <v>434</v>
          </cell>
          <cell r="DF96">
            <v>414</v>
          </cell>
          <cell r="DG96">
            <v>414</v>
          </cell>
          <cell r="DH96">
            <v>414</v>
          </cell>
          <cell r="DI96">
            <v>452</v>
          </cell>
          <cell r="DJ96">
            <v>435</v>
          </cell>
          <cell r="DK96">
            <v>443</v>
          </cell>
          <cell r="DL96">
            <v>418</v>
          </cell>
          <cell r="DM96">
            <v>475</v>
          </cell>
          <cell r="DN96">
            <v>457</v>
          </cell>
          <cell r="DO96">
            <v>393</v>
          </cell>
          <cell r="DP96">
            <v>417</v>
          </cell>
          <cell r="DQ96">
            <v>450</v>
          </cell>
          <cell r="DR96">
            <v>436</v>
          </cell>
          <cell r="DS96">
            <v>490</v>
          </cell>
          <cell r="DT96">
            <v>431</v>
          </cell>
          <cell r="DU96">
            <v>497</v>
          </cell>
          <cell r="DV96">
            <v>461</v>
          </cell>
          <cell r="DW96">
            <v>443</v>
          </cell>
          <cell r="DX96">
            <v>473</v>
          </cell>
          <cell r="DY96">
            <v>430</v>
          </cell>
          <cell r="DZ96">
            <v>452</v>
          </cell>
          <cell r="EA96">
            <v>430</v>
          </cell>
          <cell r="EB96">
            <v>428</v>
          </cell>
          <cell r="EC96">
            <v>445</v>
          </cell>
          <cell r="ED96">
            <v>445</v>
          </cell>
          <cell r="EE96">
            <v>438</v>
          </cell>
          <cell r="EF96">
            <v>429</v>
          </cell>
          <cell r="EG96">
            <v>494</v>
          </cell>
          <cell r="EH96">
            <v>450</v>
          </cell>
          <cell r="EI96">
            <v>461</v>
          </cell>
          <cell r="EJ96">
            <v>516</v>
          </cell>
          <cell r="EK96">
            <v>467</v>
          </cell>
          <cell r="EL96">
            <v>497</v>
          </cell>
          <cell r="EM96">
            <v>421</v>
          </cell>
          <cell r="EN96">
            <v>450</v>
          </cell>
          <cell r="EO96">
            <v>448</v>
          </cell>
          <cell r="EP96">
            <v>417</v>
          </cell>
          <cell r="EQ96">
            <v>404</v>
          </cell>
          <cell r="ER96">
            <v>430</v>
          </cell>
          <cell r="ES96">
            <v>498</v>
          </cell>
          <cell r="ET96">
            <v>428.2724</v>
          </cell>
          <cell r="EU96">
            <v>440.12434000000002</v>
          </cell>
          <cell r="EV96">
            <v>460.94315</v>
          </cell>
          <cell r="EW96">
            <v>442.50640999999996</v>
          </cell>
          <cell r="EX96">
            <v>505.03065999999995</v>
          </cell>
          <cell r="EY96">
            <v>461.83517999999998</v>
          </cell>
          <cell r="EZ96">
            <v>416.19621999999998</v>
          </cell>
          <cell r="FA96">
            <v>460.16101000000003</v>
          </cell>
          <cell r="FB96">
            <v>475.77343999999999</v>
          </cell>
          <cell r="FC96">
            <v>492.04503000000005</v>
          </cell>
          <cell r="FD96">
            <v>473.06671</v>
          </cell>
          <cell r="FE96">
            <v>486.88696000000004</v>
          </cell>
          <cell r="FF96">
            <v>470.37109999999996</v>
          </cell>
          <cell r="FG96">
            <v>480.01605999999998</v>
          </cell>
          <cell r="FH96">
            <v>480.23622999999998</v>
          </cell>
          <cell r="FI96">
            <v>485.07484000000005</v>
          </cell>
          <cell r="FJ96">
            <v>495.67184000000003</v>
          </cell>
          <cell r="FK96">
            <v>450.81502</v>
          </cell>
          <cell r="FL96">
            <v>528.36559999999997</v>
          </cell>
          <cell r="FM96">
            <v>468.39961999999997</v>
          </cell>
          <cell r="FN96">
            <v>473.72373999999996</v>
          </cell>
          <cell r="FO96">
            <v>502.65621000000004</v>
          </cell>
          <cell r="FP96">
            <v>486.55628999999999</v>
          </cell>
          <cell r="FQ96">
            <v>505.512</v>
          </cell>
          <cell r="FR96">
            <v>494.149</v>
          </cell>
          <cell r="FS96">
            <v>508.04669000000001</v>
          </cell>
          <cell r="FT96">
            <v>504.80955</v>
          </cell>
          <cell r="FU96">
            <v>504.24507</v>
          </cell>
          <cell r="FV96">
            <v>523.75348999999994</v>
          </cell>
          <cell r="FW96">
            <v>492.08337999999998</v>
          </cell>
          <cell r="FX96">
            <v>490.88785999999999</v>
          </cell>
          <cell r="FY96">
            <v>514.39472000000001</v>
          </cell>
          <cell r="FZ96">
            <v>530.03273000000002</v>
          </cell>
          <cell r="GA96">
            <v>537.01273000000003</v>
          </cell>
          <cell r="GB96">
            <v>541.56939999999997</v>
          </cell>
          <cell r="GC96">
            <v>550.30943000000002</v>
          </cell>
          <cell r="GD96">
            <v>552.22064</v>
          </cell>
          <cell r="GE96">
            <v>555.33704</v>
          </cell>
          <cell r="GF96">
            <v>559.17731000000003</v>
          </cell>
          <cell r="GG96">
            <v>548.33898999999997</v>
          </cell>
          <cell r="GH96">
            <v>563.40082999999993</v>
          </cell>
          <cell r="GI96">
            <v>550.90670999999998</v>
          </cell>
          <cell r="GJ96">
            <v>553.33441000000005</v>
          </cell>
          <cell r="GK96">
            <v>583.74152000000004</v>
          </cell>
          <cell r="GL96">
            <v>574.59974</v>
          </cell>
          <cell r="GM96">
            <v>580.98044999999991</v>
          </cell>
          <cell r="GN96">
            <v>605.02843000000007</v>
          </cell>
          <cell r="GO96">
            <v>619.60446000000002</v>
          </cell>
          <cell r="GP96">
            <v>615.71018000000004</v>
          </cell>
          <cell r="GQ96">
            <v>661.64602000000002</v>
          </cell>
          <cell r="GR96">
            <v>625.09716000000003</v>
          </cell>
          <cell r="GS96">
            <v>618.66959999999995</v>
          </cell>
          <cell r="GT96">
            <v>613.49962000000005</v>
          </cell>
          <cell r="GU96">
            <v>383.48565000000002</v>
          </cell>
          <cell r="GV96">
            <v>379.42705999999998</v>
          </cell>
          <cell r="GW96">
            <v>400.44774999999998</v>
          </cell>
          <cell r="GX96">
            <v>398.71146000000005</v>
          </cell>
          <cell r="GY96">
            <v>409.74606</v>
          </cell>
          <cell r="GZ96">
            <v>409.13284000000004</v>
          </cell>
          <cell r="HA96">
            <v>433.27287999999999</v>
          </cell>
          <cell r="HB96">
            <v>426.89564000000001</v>
          </cell>
          <cell r="HC96">
            <v>426.94784000000004</v>
          </cell>
          <cell r="HD96">
            <v>430.82393999999999</v>
          </cell>
          <cell r="HE96">
            <v>420.64969000000002</v>
          </cell>
          <cell r="HF96">
            <v>436.798</v>
          </cell>
          <cell r="HG96">
            <v>412.30063999999999</v>
          </cell>
          <cell r="HH96">
            <v>416.16248999999999</v>
          </cell>
          <cell r="HI96">
            <v>419.65459000000004</v>
          </cell>
          <cell r="HJ96">
            <v>322.54965999999996</v>
          </cell>
          <cell r="HK96">
            <v>316.58110999999997</v>
          </cell>
          <cell r="HL96">
            <v>348.40818000000002</v>
          </cell>
          <cell r="HM96">
            <v>0</v>
          </cell>
          <cell r="HN96">
            <v>0</v>
          </cell>
          <cell r="HO96">
            <v>0</v>
          </cell>
          <cell r="HP96">
            <v>0</v>
          </cell>
          <cell r="HQ96">
            <v>0</v>
          </cell>
          <cell r="HR96">
            <v>0</v>
          </cell>
        </row>
        <row r="97">
          <cell r="A97" t="str">
            <v>Erste Plavi OMF C</v>
          </cell>
          <cell r="ET97">
            <v>0</v>
          </cell>
          <cell r="EU97">
            <v>0</v>
          </cell>
          <cell r="EV97">
            <v>0</v>
          </cell>
          <cell r="EW97">
            <v>0</v>
          </cell>
          <cell r="EX97">
            <v>0</v>
          </cell>
          <cell r="EY97">
            <v>8.6430000000000007E-2</v>
          </cell>
          <cell r="EZ97">
            <v>6.2528000000000006</v>
          </cell>
          <cell r="FA97">
            <v>7.0076099999999997</v>
          </cell>
          <cell r="FB97">
            <v>7.1235799999999996</v>
          </cell>
          <cell r="FC97">
            <v>7.0976800000000004</v>
          </cell>
          <cell r="FD97">
            <v>7.06494</v>
          </cell>
          <cell r="FE97">
            <v>7.3008599999999992</v>
          </cell>
          <cell r="FF97">
            <v>7.5167900000000003</v>
          </cell>
          <cell r="FG97">
            <v>7.5125200000000003</v>
          </cell>
          <cell r="FH97">
            <v>7.54427</v>
          </cell>
          <cell r="FI97">
            <v>8.0063800000000001</v>
          </cell>
          <cell r="FJ97">
            <v>9.01877</v>
          </cell>
          <cell r="FK97">
            <v>8.6797399999999989</v>
          </cell>
          <cell r="FL97">
            <v>7.9882700000000009</v>
          </cell>
          <cell r="FM97">
            <v>8.3179599999999994</v>
          </cell>
          <cell r="FN97">
            <v>8.4541800000000009</v>
          </cell>
          <cell r="FO97">
            <v>8.76065</v>
          </cell>
          <cell r="FP97">
            <v>8.3956900000000001</v>
          </cell>
          <cell r="FQ97">
            <v>8.6974300000000007</v>
          </cell>
          <cell r="FR97">
            <v>8.8093899999999987</v>
          </cell>
          <cell r="FS97">
            <v>9.5216100000000008</v>
          </cell>
          <cell r="FT97">
            <v>9.1200299999999999</v>
          </cell>
          <cell r="FU97">
            <v>9.5893700000000006</v>
          </cell>
          <cell r="FV97">
            <v>10.23888</v>
          </cell>
          <cell r="FW97">
            <v>9.8848700000000012</v>
          </cell>
          <cell r="FX97">
            <v>9.5658700000000003</v>
          </cell>
          <cell r="FY97">
            <v>10.26698</v>
          </cell>
          <cell r="FZ97">
            <v>10.46388</v>
          </cell>
          <cell r="GA97">
            <v>10.750969999999999</v>
          </cell>
          <cell r="GB97">
            <v>10.733450000000001</v>
          </cell>
          <cell r="GC97">
            <v>10.788790000000001</v>
          </cell>
          <cell r="GD97">
            <v>10.681760000000001</v>
          </cell>
          <cell r="GE97">
            <v>11.287840000000001</v>
          </cell>
          <cell r="GF97">
            <v>11.27942</v>
          </cell>
          <cell r="GG97">
            <v>11.611549999999999</v>
          </cell>
          <cell r="GH97">
            <v>12.194709999999999</v>
          </cell>
          <cell r="GI97">
            <v>12.84534</v>
          </cell>
          <cell r="GJ97">
            <v>11.61495</v>
          </cell>
          <cell r="GK97">
            <v>12.27896</v>
          </cell>
          <cell r="GL97">
            <v>12.135450000000001</v>
          </cell>
          <cell r="GM97">
            <v>12.24884</v>
          </cell>
          <cell r="GN97">
            <v>13.02619</v>
          </cell>
          <cell r="GO97">
            <v>13.23415</v>
          </cell>
          <cell r="GP97">
            <v>13.339690000000001</v>
          </cell>
          <cell r="GQ97">
            <v>13.513399999999999</v>
          </cell>
          <cell r="GR97">
            <v>14.744069999999999</v>
          </cell>
          <cell r="GS97">
            <v>14.0289</v>
          </cell>
          <cell r="GT97">
            <v>14.21758</v>
          </cell>
          <cell r="GU97">
            <v>9.3238700000000012</v>
          </cell>
          <cell r="GV97">
            <v>8.8464299999999998</v>
          </cell>
          <cell r="GW97">
            <v>8.60215</v>
          </cell>
          <cell r="GX97">
            <v>9.4373500000000003</v>
          </cell>
          <cell r="GY97">
            <v>9.2761399999999998</v>
          </cell>
          <cell r="GZ97">
            <v>9.3124699999999994</v>
          </cell>
          <cell r="HA97">
            <v>9.6328500000000012</v>
          </cell>
          <cell r="HB97">
            <v>9.3480699999999999</v>
          </cell>
          <cell r="HC97">
            <v>9.3872999999999998</v>
          </cell>
          <cell r="HD97">
            <v>9.5688200000000005</v>
          </cell>
          <cell r="HE97">
            <v>9.5698799999999995</v>
          </cell>
          <cell r="HF97">
            <v>10.40507</v>
          </cell>
          <cell r="HG97">
            <v>10.64629</v>
          </cell>
          <cell r="HH97">
            <v>10.670590000000001</v>
          </cell>
          <cell r="HI97">
            <v>10.50357</v>
          </cell>
          <cell r="HJ97">
            <v>9.2210400000000003</v>
          </cell>
          <cell r="HK97">
            <v>9.11904</v>
          </cell>
          <cell r="HL97">
            <v>9.9154300000000006</v>
          </cell>
          <cell r="HM97">
            <v>0</v>
          </cell>
          <cell r="HN97">
            <v>0</v>
          </cell>
          <cell r="HO97">
            <v>0</v>
          </cell>
          <cell r="HP97">
            <v>0</v>
          </cell>
          <cell r="HQ97">
            <v>0</v>
          </cell>
          <cell r="HR97">
            <v>0</v>
          </cell>
        </row>
        <row r="98">
          <cell r="A98" t="str">
            <v>PBZ/CO OMF A</v>
          </cell>
          <cell r="ET98">
            <v>0</v>
          </cell>
          <cell r="EU98">
            <v>0</v>
          </cell>
          <cell r="EV98">
            <v>0</v>
          </cell>
          <cell r="EW98">
            <v>0</v>
          </cell>
          <cell r="EX98">
            <v>0</v>
          </cell>
          <cell r="EY98">
            <v>3.0629999999999998E-2</v>
          </cell>
          <cell r="EZ98">
            <v>2.7344599999999999</v>
          </cell>
          <cell r="FA98">
            <v>3.17591</v>
          </cell>
          <cell r="FB98">
            <v>3.09165</v>
          </cell>
          <cell r="FC98">
            <v>3.26057</v>
          </cell>
          <cell r="FD98">
            <v>3.5212600000000003</v>
          </cell>
          <cell r="FE98">
            <v>3.2030799999999999</v>
          </cell>
          <cell r="FF98">
            <v>3.0556199999999998</v>
          </cell>
          <cell r="FG98">
            <v>3.0579999999999998</v>
          </cell>
          <cell r="FH98">
            <v>3.13727</v>
          </cell>
          <cell r="FI98">
            <v>3.1764600000000001</v>
          </cell>
          <cell r="FJ98">
            <v>3.5289999999999999</v>
          </cell>
          <cell r="FK98">
            <v>3.1216399999999997</v>
          </cell>
          <cell r="FL98">
            <v>3.3703799999999999</v>
          </cell>
          <cell r="FM98">
            <v>3.3066500000000003</v>
          </cell>
          <cell r="FN98">
            <v>3.14602</v>
          </cell>
          <cell r="FO98">
            <v>3.96556</v>
          </cell>
          <cell r="FP98">
            <v>3.17842</v>
          </cell>
          <cell r="FQ98">
            <v>3.39161</v>
          </cell>
          <cell r="FR98">
            <v>3.21448</v>
          </cell>
          <cell r="FS98">
            <v>3.2725599999999999</v>
          </cell>
          <cell r="FT98">
            <v>3.2863200000000004</v>
          </cell>
          <cell r="FU98">
            <v>3.48285</v>
          </cell>
          <cell r="FV98">
            <v>3.4451799999999997</v>
          </cell>
          <cell r="FW98">
            <v>3.36985</v>
          </cell>
          <cell r="FX98">
            <v>3.2202700000000002</v>
          </cell>
          <cell r="FY98">
            <v>3.7023999999999999</v>
          </cell>
          <cell r="FZ98">
            <v>3.81853</v>
          </cell>
          <cell r="GA98">
            <v>4.4185600000000003</v>
          </cell>
          <cell r="GB98">
            <v>3.6634799999999998</v>
          </cell>
          <cell r="GC98">
            <v>3.6187100000000001</v>
          </cell>
          <cell r="GD98">
            <v>3.6699499999999996</v>
          </cell>
          <cell r="GE98">
            <v>3.8521000000000001</v>
          </cell>
          <cell r="GF98">
            <v>3.95052</v>
          </cell>
          <cell r="GG98">
            <v>3.93479</v>
          </cell>
          <cell r="GH98">
            <v>4.3403199999999993</v>
          </cell>
          <cell r="GI98">
            <v>4.0231300000000001</v>
          </cell>
          <cell r="GJ98">
            <v>4.1342799999999995</v>
          </cell>
          <cell r="GK98">
            <v>4.3830499999999999</v>
          </cell>
          <cell r="GL98">
            <v>4.3782200000000007</v>
          </cell>
          <cell r="GM98">
            <v>4.6915299999999993</v>
          </cell>
          <cell r="GN98">
            <v>4.8340200000000006</v>
          </cell>
          <cell r="GO98">
            <v>4.6040000000000001</v>
          </cell>
          <cell r="GP98">
            <v>4.5108999999999995</v>
          </cell>
          <cell r="GQ98">
            <v>4.4306999999999999</v>
          </cell>
          <cell r="GR98">
            <v>4.4768500000000007</v>
          </cell>
          <cell r="GS98">
            <v>4.5679699999999999</v>
          </cell>
          <cell r="GT98">
            <v>4.6414999999999997</v>
          </cell>
          <cell r="GU98">
            <v>3.12378</v>
          </cell>
          <cell r="GV98">
            <v>2.9176599999999997</v>
          </cell>
          <cell r="GW98">
            <v>3.3180399999999999</v>
          </cell>
          <cell r="GX98">
            <v>3.5798400000000004</v>
          </cell>
          <cell r="GY98">
            <v>3.27311</v>
          </cell>
          <cell r="GZ98">
            <v>3.5510799999999998</v>
          </cell>
          <cell r="HA98">
            <v>3.6683300000000001</v>
          </cell>
          <cell r="HB98">
            <v>3.4507800000000004</v>
          </cell>
          <cell r="HC98">
            <v>3.7388300000000001</v>
          </cell>
          <cell r="HD98">
            <v>5.4222099999999998</v>
          </cell>
          <cell r="HE98">
            <v>6.8430600000000004</v>
          </cell>
          <cell r="HF98">
            <v>8.8525700000000001</v>
          </cell>
          <cell r="HG98">
            <v>9.3911599999999993</v>
          </cell>
          <cell r="HH98">
            <v>11.13795</v>
          </cell>
          <cell r="HI98">
            <v>13.514959999999999</v>
          </cell>
          <cell r="HJ98">
            <v>11.06043</v>
          </cell>
          <cell r="HK98">
            <v>11.74113</v>
          </cell>
          <cell r="HL98">
            <v>12.947430000000001</v>
          </cell>
          <cell r="HM98">
            <v>0</v>
          </cell>
          <cell r="HN98">
            <v>0</v>
          </cell>
          <cell r="HO98">
            <v>0</v>
          </cell>
          <cell r="HP98">
            <v>0</v>
          </cell>
          <cell r="HQ98">
            <v>0</v>
          </cell>
          <cell r="HR98">
            <v>0</v>
          </cell>
        </row>
        <row r="99">
          <cell r="A99" t="str">
            <v>PBZ/CO OMF B</v>
          </cell>
          <cell r="B99">
            <v>426</v>
          </cell>
          <cell r="C99">
            <v>312</v>
          </cell>
          <cell r="D99">
            <v>213</v>
          </cell>
          <cell r="E99">
            <v>225</v>
          </cell>
          <cell r="F99">
            <v>219</v>
          </cell>
          <cell r="G99">
            <v>297</v>
          </cell>
          <cell r="H99">
            <v>361</v>
          </cell>
          <cell r="I99">
            <v>252</v>
          </cell>
          <cell r="J99">
            <v>2640</v>
          </cell>
          <cell r="K99">
            <v>230</v>
          </cell>
          <cell r="L99">
            <v>280</v>
          </cell>
          <cell r="M99">
            <v>275</v>
          </cell>
          <cell r="N99">
            <v>266</v>
          </cell>
          <cell r="O99">
            <v>288</v>
          </cell>
          <cell r="P99">
            <v>251</v>
          </cell>
          <cell r="Q99">
            <v>309</v>
          </cell>
          <cell r="R99">
            <v>322</v>
          </cell>
          <cell r="S99">
            <v>298</v>
          </cell>
          <cell r="T99">
            <v>288</v>
          </cell>
          <cell r="U99">
            <v>299</v>
          </cell>
          <cell r="V99">
            <v>318</v>
          </cell>
          <cell r="W99">
            <v>289</v>
          </cell>
          <cell r="X99">
            <v>289</v>
          </cell>
          <cell r="Y99">
            <v>290</v>
          </cell>
          <cell r="Z99">
            <v>293</v>
          </cell>
          <cell r="AA99">
            <v>315</v>
          </cell>
          <cell r="AB99">
            <v>322</v>
          </cell>
          <cell r="AC99">
            <v>341</v>
          </cell>
          <cell r="AD99">
            <v>315</v>
          </cell>
          <cell r="AE99">
            <v>332</v>
          </cell>
          <cell r="AF99">
            <v>322</v>
          </cell>
          <cell r="AG99">
            <v>327</v>
          </cell>
          <cell r="AH99">
            <v>359</v>
          </cell>
          <cell r="AI99">
            <v>322</v>
          </cell>
          <cell r="AJ99">
            <v>260</v>
          </cell>
          <cell r="AK99">
            <v>364</v>
          </cell>
          <cell r="AL99">
            <v>375</v>
          </cell>
          <cell r="AM99">
            <v>353</v>
          </cell>
          <cell r="AN99">
            <v>366</v>
          </cell>
          <cell r="AO99">
            <v>345</v>
          </cell>
          <cell r="AP99">
            <v>384</v>
          </cell>
          <cell r="AQ99">
            <v>362</v>
          </cell>
          <cell r="AR99">
            <v>371</v>
          </cell>
          <cell r="AS99">
            <v>377</v>
          </cell>
          <cell r="AT99">
            <v>410</v>
          </cell>
          <cell r="AU99">
            <v>368</v>
          </cell>
          <cell r="AV99">
            <v>386</v>
          </cell>
          <cell r="AW99">
            <v>383</v>
          </cell>
          <cell r="AX99">
            <v>374</v>
          </cell>
          <cell r="AY99">
            <v>400</v>
          </cell>
          <cell r="AZ99">
            <v>402</v>
          </cell>
          <cell r="BA99">
            <v>415</v>
          </cell>
          <cell r="BB99">
            <v>406</v>
          </cell>
          <cell r="BC99">
            <v>420</v>
          </cell>
          <cell r="BD99">
            <v>409</v>
          </cell>
          <cell r="BE99">
            <v>405</v>
          </cell>
          <cell r="BF99">
            <v>442</v>
          </cell>
          <cell r="BG99">
            <v>423</v>
          </cell>
          <cell r="BH99">
            <v>423</v>
          </cell>
          <cell r="BI99">
            <v>418</v>
          </cell>
          <cell r="BJ99">
            <v>442</v>
          </cell>
          <cell r="BK99">
            <v>468</v>
          </cell>
          <cell r="BL99">
            <v>433</v>
          </cell>
          <cell r="BM99">
            <v>481</v>
          </cell>
          <cell r="BN99">
            <v>475</v>
          </cell>
          <cell r="BO99">
            <v>443</v>
          </cell>
          <cell r="BP99">
            <v>470</v>
          </cell>
          <cell r="BQ99">
            <v>455</v>
          </cell>
          <cell r="BR99">
            <v>502</v>
          </cell>
          <cell r="BS99">
            <v>474</v>
          </cell>
          <cell r="BT99">
            <v>482</v>
          </cell>
          <cell r="BU99">
            <v>478</v>
          </cell>
          <cell r="BV99">
            <v>512</v>
          </cell>
          <cell r="BW99">
            <v>509</v>
          </cell>
          <cell r="BX99">
            <v>530</v>
          </cell>
          <cell r="BY99">
            <v>568</v>
          </cell>
          <cell r="BZ99">
            <v>527</v>
          </cell>
          <cell r="CA99">
            <v>551</v>
          </cell>
          <cell r="CB99">
            <v>558</v>
          </cell>
          <cell r="CC99">
            <v>528</v>
          </cell>
          <cell r="CD99">
            <v>628</v>
          </cell>
          <cell r="CE99">
            <v>530</v>
          </cell>
          <cell r="CF99">
            <v>518</v>
          </cell>
          <cell r="CG99">
            <v>550</v>
          </cell>
          <cell r="CH99">
            <v>538</v>
          </cell>
          <cell r="CI99">
            <v>518</v>
          </cell>
          <cell r="CJ99">
            <v>537</v>
          </cell>
          <cell r="CK99">
            <v>569</v>
          </cell>
          <cell r="CL99">
            <v>525</v>
          </cell>
          <cell r="CM99">
            <v>542</v>
          </cell>
          <cell r="CN99">
            <v>563</v>
          </cell>
          <cell r="CO99">
            <v>524</v>
          </cell>
          <cell r="CP99">
            <v>586</v>
          </cell>
          <cell r="CQ99">
            <v>452</v>
          </cell>
          <cell r="CR99">
            <v>526</v>
          </cell>
          <cell r="CS99">
            <v>559</v>
          </cell>
          <cell r="CT99">
            <v>502</v>
          </cell>
          <cell r="CU99">
            <v>516</v>
          </cell>
          <cell r="CV99">
            <v>528</v>
          </cell>
          <cell r="CW99">
            <v>553</v>
          </cell>
          <cell r="CX99">
            <v>557</v>
          </cell>
          <cell r="CY99">
            <v>556</v>
          </cell>
          <cell r="CZ99">
            <v>548</v>
          </cell>
          <cell r="DA99">
            <v>549</v>
          </cell>
          <cell r="DB99">
            <v>620</v>
          </cell>
          <cell r="DC99">
            <v>506</v>
          </cell>
          <cell r="DD99">
            <v>516</v>
          </cell>
          <cell r="DE99">
            <v>554</v>
          </cell>
          <cell r="DF99">
            <v>545</v>
          </cell>
          <cell r="DG99">
            <v>547</v>
          </cell>
          <cell r="DH99">
            <v>545</v>
          </cell>
          <cell r="DI99">
            <v>592</v>
          </cell>
          <cell r="DJ99">
            <v>569</v>
          </cell>
          <cell r="DK99">
            <v>583</v>
          </cell>
          <cell r="DL99">
            <v>551</v>
          </cell>
          <cell r="DM99">
            <v>614</v>
          </cell>
          <cell r="DN99">
            <v>601</v>
          </cell>
          <cell r="DO99">
            <v>511</v>
          </cell>
          <cell r="DP99">
            <v>564</v>
          </cell>
          <cell r="DQ99">
            <v>570</v>
          </cell>
          <cell r="DR99">
            <v>582</v>
          </cell>
          <cell r="DS99">
            <v>629</v>
          </cell>
          <cell r="DT99">
            <v>570</v>
          </cell>
          <cell r="DU99">
            <v>647</v>
          </cell>
          <cell r="DV99">
            <v>597</v>
          </cell>
          <cell r="DW99">
            <v>580</v>
          </cell>
          <cell r="DX99">
            <v>610</v>
          </cell>
          <cell r="DY99">
            <v>559</v>
          </cell>
          <cell r="DZ99">
            <v>595</v>
          </cell>
          <cell r="EA99">
            <v>559</v>
          </cell>
          <cell r="EB99">
            <v>570</v>
          </cell>
          <cell r="EC99">
            <v>565</v>
          </cell>
          <cell r="ED99">
            <v>576</v>
          </cell>
          <cell r="EE99">
            <v>572</v>
          </cell>
          <cell r="EF99">
            <v>556</v>
          </cell>
          <cell r="EG99">
            <v>647</v>
          </cell>
          <cell r="EH99">
            <v>586</v>
          </cell>
          <cell r="EI99">
            <v>609</v>
          </cell>
          <cell r="EJ99">
            <v>653</v>
          </cell>
          <cell r="EK99">
            <v>604</v>
          </cell>
          <cell r="EL99">
            <v>645</v>
          </cell>
          <cell r="EM99">
            <v>539</v>
          </cell>
          <cell r="EN99">
            <v>599</v>
          </cell>
          <cell r="EO99">
            <v>569</v>
          </cell>
          <cell r="EP99">
            <v>533</v>
          </cell>
          <cell r="EQ99">
            <v>516</v>
          </cell>
          <cell r="ER99">
            <v>553</v>
          </cell>
          <cell r="ES99">
            <v>638</v>
          </cell>
          <cell r="ET99">
            <v>549.35735</v>
          </cell>
          <cell r="EU99">
            <v>559.90190000000007</v>
          </cell>
          <cell r="EV99">
            <v>586.06021999999996</v>
          </cell>
          <cell r="EW99">
            <v>568.81537000000003</v>
          </cell>
          <cell r="EX99">
            <v>633.42356000000007</v>
          </cell>
          <cell r="EY99">
            <v>587.87765000000002</v>
          </cell>
          <cell r="EZ99">
            <v>527.13063</v>
          </cell>
          <cell r="FA99">
            <v>581.40268999999989</v>
          </cell>
          <cell r="FB99">
            <v>589.28148999999996</v>
          </cell>
          <cell r="FC99">
            <v>615.25497999999993</v>
          </cell>
          <cell r="FD99">
            <v>594.69110000000001</v>
          </cell>
          <cell r="FE99">
            <v>609.93385999999998</v>
          </cell>
          <cell r="FF99">
            <v>589.53300000000002</v>
          </cell>
          <cell r="FG99">
            <v>596.24615000000006</v>
          </cell>
          <cell r="FH99">
            <v>599.8813100000001</v>
          </cell>
          <cell r="FI99">
            <v>601.03687000000002</v>
          </cell>
          <cell r="FJ99">
            <v>623.58440000000007</v>
          </cell>
          <cell r="FK99">
            <v>565.89439000000004</v>
          </cell>
          <cell r="FL99">
            <v>653.06352000000004</v>
          </cell>
          <cell r="FM99">
            <v>579.51381000000003</v>
          </cell>
          <cell r="FN99">
            <v>591.18304000000001</v>
          </cell>
          <cell r="FO99">
            <v>623.65225999999996</v>
          </cell>
          <cell r="FP99">
            <v>604.45245999999997</v>
          </cell>
          <cell r="FQ99">
            <v>627.44568000000004</v>
          </cell>
          <cell r="FR99">
            <v>609.66363000000001</v>
          </cell>
          <cell r="FS99">
            <v>622.79071999999996</v>
          </cell>
          <cell r="FT99">
            <v>625.74603000000002</v>
          </cell>
          <cell r="FU99">
            <v>619.57215000000008</v>
          </cell>
          <cell r="FV99">
            <v>643.32189000000005</v>
          </cell>
          <cell r="FW99">
            <v>615.52463</v>
          </cell>
          <cell r="FX99">
            <v>606.44518999999991</v>
          </cell>
          <cell r="FY99">
            <v>630.25182999999993</v>
          </cell>
          <cell r="FZ99">
            <v>639.57457999999997</v>
          </cell>
          <cell r="GA99">
            <v>663.15860999999995</v>
          </cell>
          <cell r="GB99">
            <v>667.76972999999998</v>
          </cell>
          <cell r="GC99">
            <v>671.99893000000009</v>
          </cell>
          <cell r="GD99">
            <v>671.35420999999997</v>
          </cell>
          <cell r="GE99">
            <v>681.22328000000005</v>
          </cell>
          <cell r="GF99">
            <v>679.30123000000003</v>
          </cell>
          <cell r="GG99">
            <v>670.21996999999999</v>
          </cell>
          <cell r="GH99">
            <v>693.02373</v>
          </cell>
          <cell r="GI99">
            <v>669.46920999999998</v>
          </cell>
          <cell r="GJ99">
            <v>676.11265000000003</v>
          </cell>
          <cell r="GK99">
            <v>705.32593999999995</v>
          </cell>
          <cell r="GL99">
            <v>693.40208999999993</v>
          </cell>
          <cell r="GM99">
            <v>706.20223999999996</v>
          </cell>
          <cell r="GN99">
            <v>745.06958999999995</v>
          </cell>
          <cell r="GO99">
            <v>746.29077000000007</v>
          </cell>
          <cell r="GP99">
            <v>739.6413</v>
          </cell>
          <cell r="GQ99">
            <v>787.26434999999992</v>
          </cell>
          <cell r="GR99">
            <v>750.16845000000001</v>
          </cell>
          <cell r="GS99">
            <v>746.01734999999996</v>
          </cell>
          <cell r="GT99">
            <v>742.59441000000004</v>
          </cell>
          <cell r="GU99">
            <v>463.89931000000001</v>
          </cell>
          <cell r="GV99">
            <v>458.45053999999999</v>
          </cell>
          <cell r="GW99">
            <v>482.73784999999998</v>
          </cell>
          <cell r="GX99">
            <v>475.36003000000005</v>
          </cell>
          <cell r="GY99">
            <v>493.01092</v>
          </cell>
          <cell r="GZ99">
            <v>500.54131999999998</v>
          </cell>
          <cell r="HA99">
            <v>515.37374999999997</v>
          </cell>
          <cell r="HB99">
            <v>506.13703000000004</v>
          </cell>
          <cell r="HC99">
            <v>506.25693000000001</v>
          </cell>
          <cell r="HD99">
            <v>514.09177999999997</v>
          </cell>
          <cell r="HE99">
            <v>502.85892999999999</v>
          </cell>
          <cell r="HF99">
            <v>520.78746000000001</v>
          </cell>
          <cell r="HG99">
            <v>495.49250999999998</v>
          </cell>
          <cell r="HH99">
            <v>498.59129999999999</v>
          </cell>
          <cell r="HI99">
            <v>499.83330000000001</v>
          </cell>
          <cell r="HJ99">
            <v>387.83404999999999</v>
          </cell>
          <cell r="HK99">
            <v>384.49859999999995</v>
          </cell>
          <cell r="HL99">
            <v>425.80576000000002</v>
          </cell>
          <cell r="HM99">
            <v>0</v>
          </cell>
          <cell r="HN99">
            <v>0</v>
          </cell>
          <cell r="HO99">
            <v>0</v>
          </cell>
          <cell r="HP99">
            <v>0</v>
          </cell>
          <cell r="HQ99">
            <v>0</v>
          </cell>
          <cell r="HR99">
            <v>0</v>
          </cell>
        </row>
        <row r="100">
          <cell r="A100" t="str">
            <v>PBZ/CO OMF C</v>
          </cell>
          <cell r="ET100">
            <v>0</v>
          </cell>
          <cell r="EU100">
            <v>0</v>
          </cell>
          <cell r="EV100">
            <v>0</v>
          </cell>
          <cell r="EW100">
            <v>0</v>
          </cell>
          <cell r="EX100">
            <v>0</v>
          </cell>
          <cell r="EY100">
            <v>0.21640999999999999</v>
          </cell>
          <cell r="EZ100">
            <v>9.4546100000000006</v>
          </cell>
          <cell r="FA100">
            <v>10.941409999999999</v>
          </cell>
          <cell r="FB100">
            <v>10.68967</v>
          </cell>
          <cell r="FC100">
            <v>10.554129999999999</v>
          </cell>
          <cell r="FD100">
            <v>10.658430000000001</v>
          </cell>
          <cell r="FE100">
            <v>11.12941</v>
          </cell>
          <cell r="FF100">
            <v>11.040040000000001</v>
          </cell>
          <cell r="FG100">
            <v>11.56166</v>
          </cell>
          <cell r="FH100">
            <v>12.275969999999999</v>
          </cell>
          <cell r="FI100">
            <v>11.64439</v>
          </cell>
          <cell r="FJ100">
            <v>13.83268</v>
          </cell>
          <cell r="FK100">
            <v>13.336370000000001</v>
          </cell>
          <cell r="FL100">
            <v>12.361280000000001</v>
          </cell>
          <cell r="FM100">
            <v>12.380120000000002</v>
          </cell>
          <cell r="FN100">
            <v>13.028370000000001</v>
          </cell>
          <cell r="FO100">
            <v>13.554829999999999</v>
          </cell>
          <cell r="FP100">
            <v>12.81629</v>
          </cell>
          <cell r="FQ100">
            <v>13.205249999999999</v>
          </cell>
          <cell r="FR100">
            <v>13.05682</v>
          </cell>
          <cell r="FS100">
            <v>14.20391</v>
          </cell>
          <cell r="FT100">
            <v>14.199440000000001</v>
          </cell>
          <cell r="FU100">
            <v>14.33367</v>
          </cell>
          <cell r="FV100">
            <v>15.319690000000001</v>
          </cell>
          <cell r="FW100">
            <v>15.38411</v>
          </cell>
          <cell r="FX100">
            <v>14.532920000000001</v>
          </cell>
          <cell r="FY100">
            <v>15.564819999999999</v>
          </cell>
          <cell r="FZ100">
            <v>15.79923</v>
          </cell>
          <cell r="GA100">
            <v>16.262049999999999</v>
          </cell>
          <cell r="GB100">
            <v>16.602580000000003</v>
          </cell>
          <cell r="GC100">
            <v>16.262350000000001</v>
          </cell>
          <cell r="GD100">
            <v>16.609069999999999</v>
          </cell>
          <cell r="GE100">
            <v>17.609069999999999</v>
          </cell>
          <cell r="GF100">
            <v>17.317460000000001</v>
          </cell>
          <cell r="GG100">
            <v>17.481939999999998</v>
          </cell>
          <cell r="GH100">
            <v>19.349019999999999</v>
          </cell>
          <cell r="GI100">
            <v>20.066569999999999</v>
          </cell>
          <cell r="GJ100">
            <v>19.45805</v>
          </cell>
          <cell r="GK100">
            <v>18.413450000000001</v>
          </cell>
          <cell r="GL100">
            <v>19.15953</v>
          </cell>
          <cell r="GM100">
            <v>19.520319999999998</v>
          </cell>
          <cell r="GN100">
            <v>22.04721</v>
          </cell>
          <cell r="GO100">
            <v>19.955860000000001</v>
          </cell>
          <cell r="GP100">
            <v>19.932080000000003</v>
          </cell>
          <cell r="GQ100">
            <v>20.84337</v>
          </cell>
          <cell r="GR100">
            <v>20.484259999999999</v>
          </cell>
          <cell r="GS100">
            <v>21.542919999999999</v>
          </cell>
          <cell r="GT100">
            <v>22.754930000000002</v>
          </cell>
          <cell r="GU100">
            <v>14.516360000000001</v>
          </cell>
          <cell r="GV100">
            <v>14.585889999999999</v>
          </cell>
          <cell r="GW100">
            <v>13.80551</v>
          </cell>
          <cell r="GX100">
            <v>13.681059999999999</v>
          </cell>
          <cell r="GY100">
            <v>14.64207</v>
          </cell>
          <cell r="GZ100">
            <v>15.91174</v>
          </cell>
          <cell r="HA100">
            <v>14.48419</v>
          </cell>
          <cell r="HB100">
            <v>14.170639999999999</v>
          </cell>
          <cell r="HC100">
            <v>14.54951</v>
          </cell>
          <cell r="HD100">
            <v>18.267229999999998</v>
          </cell>
          <cell r="HE100">
            <v>14.970120000000001</v>
          </cell>
          <cell r="HF100">
            <v>15.626569999999999</v>
          </cell>
          <cell r="HG100">
            <v>16.211269999999999</v>
          </cell>
          <cell r="HH100">
            <v>16.479509999999998</v>
          </cell>
          <cell r="HI100">
            <v>16.292570000000001</v>
          </cell>
          <cell r="HJ100">
            <v>14.382520000000001</v>
          </cell>
          <cell r="HK100">
            <v>14.886670000000001</v>
          </cell>
          <cell r="HL100">
            <v>16.395580000000002</v>
          </cell>
          <cell r="HM100">
            <v>0</v>
          </cell>
          <cell r="HN100">
            <v>0</v>
          </cell>
          <cell r="HO100">
            <v>0</v>
          </cell>
          <cell r="HP100">
            <v>0</v>
          </cell>
          <cell r="HQ100">
            <v>0</v>
          </cell>
          <cell r="HR100">
            <v>0</v>
          </cell>
        </row>
        <row r="101">
          <cell r="A101" t="str">
            <v>Raiffeisen OMF A</v>
          </cell>
          <cell r="ET101">
            <v>0</v>
          </cell>
          <cell r="EU101">
            <v>0</v>
          </cell>
          <cell r="EV101">
            <v>0</v>
          </cell>
          <cell r="EW101">
            <v>0</v>
          </cell>
          <cell r="EX101">
            <v>0</v>
          </cell>
          <cell r="EY101">
            <v>7.6350000000000001E-2</v>
          </cell>
          <cell r="EZ101">
            <v>5.0865900000000002</v>
          </cell>
          <cell r="FA101">
            <v>5.8963599999999996</v>
          </cell>
          <cell r="FB101">
            <v>5.4599700000000002</v>
          </cell>
          <cell r="FC101">
            <v>5.5913900000000005</v>
          </cell>
          <cell r="FD101">
            <v>5.3922100000000004</v>
          </cell>
          <cell r="FE101">
            <v>5.6117299999999997</v>
          </cell>
          <cell r="FF101">
            <v>5.4350399999999999</v>
          </cell>
          <cell r="FG101">
            <v>5.5271899999999992</v>
          </cell>
          <cell r="FH101">
            <v>5.49092</v>
          </cell>
          <cell r="FI101">
            <v>5.3821400000000006</v>
          </cell>
          <cell r="FJ101">
            <v>5.7061500000000001</v>
          </cell>
          <cell r="FK101">
            <v>5.3102200000000002</v>
          </cell>
          <cell r="FL101">
            <v>5.9912000000000001</v>
          </cell>
          <cell r="FM101">
            <v>5.7788000000000004</v>
          </cell>
          <cell r="FN101">
            <v>5.8549100000000003</v>
          </cell>
          <cell r="FO101">
            <v>6.1641599999999999</v>
          </cell>
          <cell r="FP101">
            <v>5.5324399999999994</v>
          </cell>
          <cell r="FQ101">
            <v>5.6605299999999996</v>
          </cell>
          <cell r="FR101">
            <v>5.6065500000000004</v>
          </cell>
          <cell r="FS101">
            <v>5.8326400000000005</v>
          </cell>
          <cell r="FT101">
            <v>5.7026899999999996</v>
          </cell>
          <cell r="FU101">
            <v>5.6951700000000001</v>
          </cell>
          <cell r="FV101">
            <v>5.9735800000000001</v>
          </cell>
          <cell r="FW101">
            <v>5.6915100000000001</v>
          </cell>
          <cell r="FX101">
            <v>5.6837700000000009</v>
          </cell>
          <cell r="FY101">
            <v>6.1726299999999998</v>
          </cell>
          <cell r="FZ101">
            <v>6.3817299999999992</v>
          </cell>
          <cell r="GA101">
            <v>6.5345000000000004</v>
          </cell>
          <cell r="GB101">
            <v>6.4037700000000006</v>
          </cell>
          <cell r="GC101">
            <v>6.38279</v>
          </cell>
          <cell r="GD101">
            <v>6.2359300000000006</v>
          </cell>
          <cell r="GE101">
            <v>6.1954500000000001</v>
          </cell>
          <cell r="GF101">
            <v>6.3858600000000001</v>
          </cell>
          <cell r="GG101">
            <v>6.69414</v>
          </cell>
          <cell r="GH101">
            <v>6.8659999999999997</v>
          </cell>
          <cell r="GI101">
            <v>7.2847700000000009</v>
          </cell>
          <cell r="GJ101">
            <v>7.0165100000000002</v>
          </cell>
          <cell r="GK101">
            <v>7.2715200000000006</v>
          </cell>
          <cell r="GL101">
            <v>7.7196800000000003</v>
          </cell>
          <cell r="GM101">
            <v>7.2596800000000004</v>
          </cell>
          <cell r="GN101">
            <v>7.7664399999999993</v>
          </cell>
          <cell r="GO101">
            <v>7.9349399999999992</v>
          </cell>
          <cell r="GP101">
            <v>7.9943100000000005</v>
          </cell>
          <cell r="GQ101">
            <v>7.7132100000000001</v>
          </cell>
          <cell r="GR101">
            <v>7.5677399999999997</v>
          </cell>
          <cell r="GS101">
            <v>7.8096300000000003</v>
          </cell>
          <cell r="GT101">
            <v>7.97722</v>
          </cell>
          <cell r="GU101">
            <v>5.2123400000000002</v>
          </cell>
          <cell r="GV101">
            <v>5.0981199999999998</v>
          </cell>
          <cell r="GW101">
            <v>5.9776400000000001</v>
          </cell>
          <cell r="GX101">
            <v>5.4752999999999998</v>
          </cell>
          <cell r="GY101">
            <v>5.4454200000000004</v>
          </cell>
          <cell r="GZ101">
            <v>6.0640400000000003</v>
          </cell>
          <cell r="HA101">
            <v>5.7753500000000004</v>
          </cell>
          <cell r="HB101">
            <v>5.4712200000000006</v>
          </cell>
          <cell r="HC101">
            <v>5.6564199999999998</v>
          </cell>
          <cell r="HD101">
            <v>7.2212399999999999</v>
          </cell>
          <cell r="HE101">
            <v>8.7087700000000012</v>
          </cell>
          <cell r="HF101">
            <v>10.672600000000001</v>
          </cell>
          <cell r="HG101">
            <v>10.758809999999999</v>
          </cell>
          <cell r="HH101">
            <v>11.41405</v>
          </cell>
          <cell r="HI101">
            <v>12.501709999999999</v>
          </cell>
          <cell r="HJ101">
            <v>10.234020000000001</v>
          </cell>
          <cell r="HK101">
            <v>10.39659</v>
          </cell>
          <cell r="HL101">
            <v>11.08812</v>
          </cell>
          <cell r="HM101">
            <v>0</v>
          </cell>
          <cell r="HN101">
            <v>0</v>
          </cell>
          <cell r="HO101">
            <v>0</v>
          </cell>
          <cell r="HP101">
            <v>0</v>
          </cell>
          <cell r="HQ101">
            <v>0</v>
          </cell>
          <cell r="HR101">
            <v>0</v>
          </cell>
        </row>
        <row r="102">
          <cell r="A102" t="str">
            <v>Raiffeisen OMF B</v>
          </cell>
          <cell r="B102">
            <v>717</v>
          </cell>
          <cell r="C102">
            <v>493</v>
          </cell>
          <cell r="D102">
            <v>346</v>
          </cell>
          <cell r="E102">
            <v>367</v>
          </cell>
          <cell r="F102">
            <v>364</v>
          </cell>
          <cell r="G102">
            <v>528</v>
          </cell>
          <cell r="H102">
            <v>585</v>
          </cell>
          <cell r="I102">
            <v>422</v>
          </cell>
          <cell r="J102">
            <v>4374</v>
          </cell>
          <cell r="K102">
            <v>405</v>
          </cell>
          <cell r="L102">
            <v>426</v>
          </cell>
          <cell r="M102">
            <v>455</v>
          </cell>
          <cell r="N102">
            <v>437</v>
          </cell>
          <cell r="O102">
            <v>482</v>
          </cell>
          <cell r="P102">
            <v>442</v>
          </cell>
          <cell r="Q102">
            <v>518</v>
          </cell>
          <cell r="R102">
            <v>512</v>
          </cell>
          <cell r="S102">
            <v>496</v>
          </cell>
          <cell r="T102">
            <v>484</v>
          </cell>
          <cell r="U102">
            <v>503</v>
          </cell>
          <cell r="V102">
            <v>537</v>
          </cell>
          <cell r="W102">
            <v>456</v>
          </cell>
          <cell r="X102">
            <v>458</v>
          </cell>
          <cell r="Y102">
            <v>459</v>
          </cell>
          <cell r="Z102">
            <v>456</v>
          </cell>
          <cell r="AA102">
            <v>491</v>
          </cell>
          <cell r="AB102">
            <v>508</v>
          </cell>
          <cell r="AC102">
            <v>538</v>
          </cell>
          <cell r="AD102">
            <v>497</v>
          </cell>
          <cell r="AE102">
            <v>524</v>
          </cell>
          <cell r="AF102">
            <v>508</v>
          </cell>
          <cell r="AG102">
            <v>519</v>
          </cell>
          <cell r="AH102">
            <v>562</v>
          </cell>
          <cell r="AI102">
            <v>478</v>
          </cell>
          <cell r="AJ102">
            <v>410</v>
          </cell>
          <cell r="AK102">
            <v>522</v>
          </cell>
          <cell r="AL102">
            <v>538</v>
          </cell>
          <cell r="AM102">
            <v>516</v>
          </cell>
          <cell r="AN102">
            <v>541</v>
          </cell>
          <cell r="AO102">
            <v>524</v>
          </cell>
          <cell r="AP102">
            <v>543</v>
          </cell>
          <cell r="AQ102">
            <v>530</v>
          </cell>
          <cell r="AR102">
            <v>546</v>
          </cell>
          <cell r="AS102">
            <v>552</v>
          </cell>
          <cell r="AT102">
            <v>611</v>
          </cell>
          <cell r="AU102">
            <v>499</v>
          </cell>
          <cell r="AV102">
            <v>510</v>
          </cell>
          <cell r="AW102">
            <v>524</v>
          </cell>
          <cell r="AX102">
            <v>509</v>
          </cell>
          <cell r="AY102">
            <v>536</v>
          </cell>
          <cell r="AZ102">
            <v>548</v>
          </cell>
          <cell r="BA102">
            <v>564</v>
          </cell>
          <cell r="BB102">
            <v>559</v>
          </cell>
          <cell r="BC102">
            <v>579</v>
          </cell>
          <cell r="BD102">
            <v>562</v>
          </cell>
          <cell r="BE102">
            <v>564</v>
          </cell>
          <cell r="BF102">
            <v>620</v>
          </cell>
          <cell r="BG102">
            <v>587</v>
          </cell>
          <cell r="BH102">
            <v>588</v>
          </cell>
          <cell r="BI102">
            <v>592</v>
          </cell>
          <cell r="BJ102">
            <v>626</v>
          </cell>
          <cell r="BK102">
            <v>646</v>
          </cell>
          <cell r="BL102">
            <v>601</v>
          </cell>
          <cell r="BM102">
            <v>666</v>
          </cell>
          <cell r="BN102">
            <v>651</v>
          </cell>
          <cell r="BO102">
            <v>610</v>
          </cell>
          <cell r="BP102">
            <v>660</v>
          </cell>
          <cell r="BQ102">
            <v>633</v>
          </cell>
          <cell r="BR102">
            <v>689</v>
          </cell>
          <cell r="BS102">
            <v>654</v>
          </cell>
          <cell r="BT102">
            <v>654</v>
          </cell>
          <cell r="BU102">
            <v>647</v>
          </cell>
          <cell r="BV102">
            <v>686</v>
          </cell>
          <cell r="BW102">
            <v>664</v>
          </cell>
          <cell r="BX102">
            <v>685</v>
          </cell>
          <cell r="BY102">
            <v>737</v>
          </cell>
          <cell r="BZ102">
            <v>675</v>
          </cell>
          <cell r="CA102">
            <v>710</v>
          </cell>
          <cell r="CB102">
            <v>763</v>
          </cell>
          <cell r="CC102">
            <v>909</v>
          </cell>
          <cell r="CD102">
            <v>1076</v>
          </cell>
          <cell r="CE102">
            <v>906</v>
          </cell>
          <cell r="CF102">
            <v>891</v>
          </cell>
          <cell r="CG102">
            <v>959</v>
          </cell>
          <cell r="CH102">
            <v>926</v>
          </cell>
          <cell r="CI102">
            <v>901</v>
          </cell>
          <cell r="CJ102">
            <v>928</v>
          </cell>
          <cell r="CK102">
            <v>975</v>
          </cell>
          <cell r="CL102">
            <v>897</v>
          </cell>
          <cell r="CM102">
            <v>937</v>
          </cell>
          <cell r="CN102">
            <v>961</v>
          </cell>
          <cell r="CO102">
            <v>903</v>
          </cell>
          <cell r="CP102">
            <v>1005</v>
          </cell>
          <cell r="CQ102">
            <v>760</v>
          </cell>
          <cell r="CR102">
            <v>895</v>
          </cell>
          <cell r="CS102">
            <v>984</v>
          </cell>
          <cell r="CT102">
            <v>879</v>
          </cell>
          <cell r="CU102">
            <v>887</v>
          </cell>
          <cell r="CV102">
            <v>904</v>
          </cell>
          <cell r="CW102">
            <v>942</v>
          </cell>
          <cell r="CX102">
            <v>945</v>
          </cell>
          <cell r="CY102">
            <v>965</v>
          </cell>
          <cell r="CZ102">
            <v>937</v>
          </cell>
          <cell r="DA102">
            <v>943</v>
          </cell>
          <cell r="DB102">
            <v>1067</v>
          </cell>
          <cell r="DC102">
            <v>863</v>
          </cell>
          <cell r="DD102">
            <v>881</v>
          </cell>
          <cell r="DE102">
            <v>967</v>
          </cell>
          <cell r="DF102">
            <v>941</v>
          </cell>
          <cell r="DG102">
            <v>944</v>
          </cell>
          <cell r="DH102">
            <v>932</v>
          </cell>
          <cell r="DI102">
            <v>1017</v>
          </cell>
          <cell r="DJ102">
            <v>978</v>
          </cell>
          <cell r="DK102">
            <v>992</v>
          </cell>
          <cell r="DL102">
            <v>937</v>
          </cell>
          <cell r="DM102">
            <v>1055</v>
          </cell>
          <cell r="DN102">
            <v>1022</v>
          </cell>
          <cell r="DO102">
            <v>894</v>
          </cell>
          <cell r="DP102">
            <v>937</v>
          </cell>
          <cell r="DQ102">
            <v>991</v>
          </cell>
          <cell r="DR102">
            <v>990</v>
          </cell>
          <cell r="DS102">
            <v>1084</v>
          </cell>
          <cell r="DT102">
            <v>968</v>
          </cell>
          <cell r="DU102">
            <v>1114</v>
          </cell>
          <cell r="DV102">
            <v>1015</v>
          </cell>
          <cell r="DW102">
            <v>984</v>
          </cell>
          <cell r="DX102">
            <v>1053</v>
          </cell>
          <cell r="DY102">
            <v>958</v>
          </cell>
          <cell r="DZ102">
            <v>1010</v>
          </cell>
          <cell r="EA102">
            <v>968</v>
          </cell>
          <cell r="EB102">
            <v>965</v>
          </cell>
          <cell r="EC102">
            <v>983</v>
          </cell>
          <cell r="ED102">
            <v>999</v>
          </cell>
          <cell r="EE102">
            <v>988</v>
          </cell>
          <cell r="EF102">
            <v>964</v>
          </cell>
          <cell r="EG102">
            <v>1090</v>
          </cell>
          <cell r="EH102">
            <v>997</v>
          </cell>
          <cell r="EI102">
            <v>1019</v>
          </cell>
          <cell r="EJ102">
            <v>1129</v>
          </cell>
          <cell r="EK102">
            <v>1033</v>
          </cell>
          <cell r="EL102">
            <v>1115</v>
          </cell>
          <cell r="EM102">
            <v>946</v>
          </cell>
          <cell r="EN102">
            <v>1000</v>
          </cell>
          <cell r="EO102">
            <v>986</v>
          </cell>
          <cell r="EP102">
            <v>944</v>
          </cell>
          <cell r="EQ102">
            <v>912</v>
          </cell>
          <cell r="ER102">
            <v>961</v>
          </cell>
          <cell r="ES102">
            <v>1119</v>
          </cell>
          <cell r="ET102">
            <v>956.25215000000003</v>
          </cell>
          <cell r="EU102">
            <v>980.13418000000001</v>
          </cell>
          <cell r="EV102">
            <v>1017.8032900000001</v>
          </cell>
          <cell r="EW102">
            <v>984.55711999999994</v>
          </cell>
          <cell r="EX102">
            <v>1106.74839</v>
          </cell>
          <cell r="EY102">
            <v>1022.77363</v>
          </cell>
          <cell r="EZ102">
            <v>907.49706999999989</v>
          </cell>
          <cell r="FA102">
            <v>1018.33183</v>
          </cell>
          <cell r="FB102">
            <v>1036.31783</v>
          </cell>
          <cell r="FC102">
            <v>1055.94532</v>
          </cell>
          <cell r="FD102">
            <v>1018.309</v>
          </cell>
          <cell r="FE102">
            <v>1051.3297500000001</v>
          </cell>
          <cell r="FF102">
            <v>1011.0133199999999</v>
          </cell>
          <cell r="FG102">
            <v>1024.33239</v>
          </cell>
          <cell r="FH102">
            <v>1029.9192499999999</v>
          </cell>
          <cell r="FI102">
            <v>1032.5384300000001</v>
          </cell>
          <cell r="FJ102">
            <v>1060.5632000000001</v>
          </cell>
          <cell r="FK102">
            <v>967.74272999999994</v>
          </cell>
          <cell r="FL102">
            <v>1127.1731200000002</v>
          </cell>
          <cell r="FM102">
            <v>1010.70521</v>
          </cell>
          <cell r="FN102">
            <v>1031.8537099999999</v>
          </cell>
          <cell r="FO102">
            <v>1047.97686</v>
          </cell>
          <cell r="FP102">
            <v>1028.0237400000001</v>
          </cell>
          <cell r="FQ102">
            <v>1067.35619</v>
          </cell>
          <cell r="FR102">
            <v>1036.7863</v>
          </cell>
          <cell r="FS102">
            <v>1060.91598</v>
          </cell>
          <cell r="FT102">
            <v>1056.76695</v>
          </cell>
          <cell r="FU102">
            <v>1055.1151299999999</v>
          </cell>
          <cell r="FV102">
            <v>1098.24892</v>
          </cell>
          <cell r="FW102">
            <v>1028.3087499999999</v>
          </cell>
          <cell r="FX102">
            <v>1024.8300999999999</v>
          </cell>
          <cell r="FY102">
            <v>1083.7519199999999</v>
          </cell>
          <cell r="FZ102">
            <v>1090.9482399999999</v>
          </cell>
          <cell r="GA102">
            <v>1107.1026100000001</v>
          </cell>
          <cell r="GB102">
            <v>1117.5588500000001</v>
          </cell>
          <cell r="GC102">
            <v>1125.00224</v>
          </cell>
          <cell r="GD102">
            <v>1123.2766899999999</v>
          </cell>
          <cell r="GE102">
            <v>1125.9724099999999</v>
          </cell>
          <cell r="GF102">
            <v>1132.7463500000001</v>
          </cell>
          <cell r="GG102">
            <v>1116.31477</v>
          </cell>
          <cell r="GH102">
            <v>1149.6691699999999</v>
          </cell>
          <cell r="GI102">
            <v>1110.9888500000002</v>
          </cell>
          <cell r="GJ102">
            <v>1125.5615600000001</v>
          </cell>
          <cell r="GK102">
            <v>1180.3681399999998</v>
          </cell>
          <cell r="GL102">
            <v>1157.9253000000001</v>
          </cell>
          <cell r="GM102">
            <v>1162.8341</v>
          </cell>
          <cell r="GN102">
            <v>1207.5348700000002</v>
          </cell>
          <cell r="GO102">
            <v>1230.0636299999999</v>
          </cell>
          <cell r="GP102">
            <v>1212.4230299999999</v>
          </cell>
          <cell r="GQ102">
            <v>1264.8560199999999</v>
          </cell>
          <cell r="GR102">
            <v>1227.3353400000001</v>
          </cell>
          <cell r="GS102">
            <v>1219.40598</v>
          </cell>
          <cell r="GT102">
            <v>1212.1085</v>
          </cell>
          <cell r="GU102">
            <v>755.18322999999998</v>
          </cell>
          <cell r="GV102">
            <v>748.52968999999996</v>
          </cell>
          <cell r="GW102">
            <v>792.30951000000005</v>
          </cell>
          <cell r="GX102">
            <v>779.52614000000005</v>
          </cell>
          <cell r="GY102">
            <v>794.97338000000002</v>
          </cell>
          <cell r="GZ102">
            <v>798.00015000000008</v>
          </cell>
          <cell r="HA102">
            <v>830.19416000000001</v>
          </cell>
          <cell r="HB102">
            <v>811.49573999999996</v>
          </cell>
          <cell r="HC102">
            <v>809.60122000000001</v>
          </cell>
          <cell r="HD102">
            <v>824.73718999999994</v>
          </cell>
          <cell r="HE102">
            <v>810.31823999999995</v>
          </cell>
          <cell r="HF102">
            <v>844.23810000000003</v>
          </cell>
          <cell r="HG102">
            <v>797.8229399999999</v>
          </cell>
          <cell r="HH102">
            <v>801.86460999999997</v>
          </cell>
          <cell r="HI102">
            <v>809.26985999999999</v>
          </cell>
          <cell r="HJ102">
            <v>622.72329999999999</v>
          </cell>
          <cell r="HK102">
            <v>612.73642000000007</v>
          </cell>
          <cell r="HL102">
            <v>674.52433999999994</v>
          </cell>
          <cell r="HM102">
            <v>0</v>
          </cell>
          <cell r="HN102">
            <v>0</v>
          </cell>
          <cell r="HO102">
            <v>0</v>
          </cell>
          <cell r="HP102">
            <v>0</v>
          </cell>
          <cell r="HQ102">
            <v>0</v>
          </cell>
          <cell r="HR102">
            <v>0</v>
          </cell>
        </row>
        <row r="103">
          <cell r="A103" t="str">
            <v>Raiffeisen OMF C</v>
          </cell>
          <cell r="ET103">
            <v>0</v>
          </cell>
          <cell r="EU103">
            <v>0</v>
          </cell>
          <cell r="EV103">
            <v>0</v>
          </cell>
          <cell r="EW103">
            <v>0</v>
          </cell>
          <cell r="EX103">
            <v>0</v>
          </cell>
          <cell r="EY103">
            <v>0.32837</v>
          </cell>
          <cell r="EZ103">
            <v>21.15475</v>
          </cell>
          <cell r="FA103">
            <v>22.520130000000002</v>
          </cell>
          <cell r="FB103">
            <v>22.954699999999999</v>
          </cell>
          <cell r="FC103">
            <v>23.028639999999999</v>
          </cell>
          <cell r="FD103">
            <v>23.08915</v>
          </cell>
          <cell r="FE103">
            <v>24.748669999999997</v>
          </cell>
          <cell r="FF103">
            <v>23.96246</v>
          </cell>
          <cell r="FG103">
            <v>24.934159999999999</v>
          </cell>
          <cell r="FH103">
            <v>26.834849999999999</v>
          </cell>
          <cell r="FI103">
            <v>26.410990000000002</v>
          </cell>
          <cell r="FJ103">
            <v>28.96133</v>
          </cell>
          <cell r="FK103">
            <v>29.72241</v>
          </cell>
          <cell r="FL103">
            <v>27.879349999999999</v>
          </cell>
          <cell r="FM103">
            <v>27.057209999999998</v>
          </cell>
          <cell r="FN103">
            <v>28.237729999999999</v>
          </cell>
          <cell r="FO103">
            <v>27.957009999999997</v>
          </cell>
          <cell r="FP103">
            <v>28.475290000000001</v>
          </cell>
          <cell r="FQ103">
            <v>29.284400000000002</v>
          </cell>
          <cell r="FR103">
            <v>29.32301</v>
          </cell>
          <cell r="FS103">
            <v>29.674009999999999</v>
          </cell>
          <cell r="FT103">
            <v>30.833770000000001</v>
          </cell>
          <cell r="FU103">
            <v>30.91967</v>
          </cell>
          <cell r="FV103">
            <v>34.409779999999998</v>
          </cell>
          <cell r="FW103">
            <v>33.789160000000003</v>
          </cell>
          <cell r="FX103">
            <v>31.515619999999998</v>
          </cell>
          <cell r="FY103">
            <v>33.470099999999995</v>
          </cell>
          <cell r="FZ103">
            <v>34.015550000000005</v>
          </cell>
          <cell r="GA103">
            <v>34.449109999999997</v>
          </cell>
          <cell r="GB103">
            <v>34.949210000000001</v>
          </cell>
          <cell r="GC103">
            <v>35.551929999999999</v>
          </cell>
          <cell r="GD103">
            <v>35.081519999999998</v>
          </cell>
          <cell r="GE103">
            <v>37.191830000000003</v>
          </cell>
          <cell r="GF103">
            <v>36.842480000000002</v>
          </cell>
          <cell r="GG103">
            <v>37.544580000000003</v>
          </cell>
          <cell r="GH103">
            <v>41.360279999999996</v>
          </cell>
          <cell r="GI103">
            <v>42.17163</v>
          </cell>
          <cell r="GJ103">
            <v>37.812809999999999</v>
          </cell>
          <cell r="GK103">
            <v>39.15325</v>
          </cell>
          <cell r="GL103">
            <v>40.336599999999997</v>
          </cell>
          <cell r="GM103">
            <v>40.007040000000003</v>
          </cell>
          <cell r="GN103">
            <v>42.312860000000001</v>
          </cell>
          <cell r="GO103">
            <v>42.538379999999997</v>
          </cell>
          <cell r="GP103">
            <v>42.120269999999998</v>
          </cell>
          <cell r="GQ103">
            <v>44.430300000000003</v>
          </cell>
          <cell r="GR103">
            <v>43.894269999999999</v>
          </cell>
          <cell r="GS103">
            <v>44.505050000000004</v>
          </cell>
          <cell r="GT103">
            <v>45.604959999999998</v>
          </cell>
          <cell r="GU103">
            <v>29.763860000000001</v>
          </cell>
          <cell r="GV103">
            <v>28.017520000000001</v>
          </cell>
          <cell r="GW103">
            <v>28.533990000000003</v>
          </cell>
          <cell r="GX103">
            <v>28.659279999999999</v>
          </cell>
          <cell r="GY103">
            <v>29.01605</v>
          </cell>
          <cell r="GZ103">
            <v>29.76727</v>
          </cell>
          <cell r="HA103">
            <v>29.94</v>
          </cell>
          <cell r="HB103">
            <v>29.408819999999999</v>
          </cell>
          <cell r="HC103">
            <v>30.771830000000001</v>
          </cell>
          <cell r="HD103">
            <v>29.630179999999999</v>
          </cell>
          <cell r="HE103">
            <v>30.129290000000001</v>
          </cell>
          <cell r="HF103">
            <v>33.02252</v>
          </cell>
          <cell r="HG103">
            <v>33.328019999999995</v>
          </cell>
          <cell r="HH103">
            <v>34.81474</v>
          </cell>
          <cell r="HI103">
            <v>34.399900000000002</v>
          </cell>
          <cell r="HJ103">
            <v>30.00019</v>
          </cell>
          <cell r="HK103">
            <v>29.470119999999998</v>
          </cell>
          <cell r="HL103">
            <v>31.277200000000001</v>
          </cell>
          <cell r="HM103">
            <v>0</v>
          </cell>
          <cell r="HN103">
            <v>0</v>
          </cell>
          <cell r="HO103">
            <v>0</v>
          </cell>
          <cell r="HP103">
            <v>0</v>
          </cell>
          <cell r="HQ103">
            <v>0</v>
          </cell>
          <cell r="HR103">
            <v>0</v>
          </cell>
        </row>
        <row r="104">
          <cell r="A104" t="str">
            <v>UKUPNO</v>
          </cell>
          <cell r="B104">
            <v>2212</v>
          </cell>
          <cell r="C104">
            <v>1581</v>
          </cell>
          <cell r="D104">
            <v>1081</v>
          </cell>
          <cell r="E104">
            <v>1136</v>
          </cell>
          <cell r="F104">
            <v>1122</v>
          </cell>
          <cell r="G104">
            <v>1602</v>
          </cell>
          <cell r="H104">
            <v>1802</v>
          </cell>
          <cell r="I104">
            <v>1291</v>
          </cell>
          <cell r="J104">
            <v>14320</v>
          </cell>
          <cell r="K104">
            <v>1307</v>
          </cell>
          <cell r="L104">
            <v>1401</v>
          </cell>
          <cell r="M104">
            <v>1476</v>
          </cell>
          <cell r="N104">
            <v>1426</v>
          </cell>
          <cell r="O104">
            <v>1568</v>
          </cell>
          <cell r="P104">
            <v>1415</v>
          </cell>
          <cell r="Q104">
            <v>1664</v>
          </cell>
          <cell r="R104">
            <v>1657</v>
          </cell>
          <cell r="S104">
            <v>1589</v>
          </cell>
          <cell r="T104">
            <v>1554</v>
          </cell>
          <cell r="U104">
            <v>1619</v>
          </cell>
          <cell r="V104">
            <v>1728</v>
          </cell>
          <cell r="W104">
            <v>1483</v>
          </cell>
          <cell r="X104">
            <v>1493</v>
          </cell>
          <cell r="Y104">
            <v>1508</v>
          </cell>
          <cell r="Z104">
            <v>1514</v>
          </cell>
          <cell r="AA104">
            <v>1627</v>
          </cell>
          <cell r="AB104">
            <v>1667</v>
          </cell>
          <cell r="AC104">
            <v>1756</v>
          </cell>
          <cell r="AD104">
            <v>1630</v>
          </cell>
          <cell r="AE104">
            <v>1711</v>
          </cell>
          <cell r="AF104">
            <v>1657</v>
          </cell>
          <cell r="AG104">
            <v>1689</v>
          </cell>
          <cell r="AH104">
            <v>1845</v>
          </cell>
          <cell r="AI104">
            <v>1597</v>
          </cell>
          <cell r="AJ104">
            <v>1350</v>
          </cell>
          <cell r="AK104">
            <v>1775</v>
          </cell>
          <cell r="AL104">
            <v>1820</v>
          </cell>
          <cell r="AM104">
            <v>1736</v>
          </cell>
          <cell r="AN104">
            <v>1815</v>
          </cell>
          <cell r="AO104">
            <v>1747</v>
          </cell>
          <cell r="AP104">
            <v>1821</v>
          </cell>
          <cell r="AQ104">
            <v>1769</v>
          </cell>
          <cell r="AR104">
            <v>1825</v>
          </cell>
          <cell r="AS104">
            <v>1838</v>
          </cell>
          <cell r="AT104">
            <v>2041</v>
          </cell>
          <cell r="AU104">
            <v>1726</v>
          </cell>
          <cell r="AV104">
            <v>1770</v>
          </cell>
          <cell r="AW104">
            <v>1804</v>
          </cell>
          <cell r="AX104">
            <v>1762</v>
          </cell>
          <cell r="AY104">
            <v>1854</v>
          </cell>
          <cell r="AZ104">
            <v>1878</v>
          </cell>
          <cell r="BA104">
            <v>1934</v>
          </cell>
          <cell r="BB104">
            <v>1898</v>
          </cell>
          <cell r="BC104">
            <v>1969</v>
          </cell>
          <cell r="BD104">
            <v>1915</v>
          </cell>
          <cell r="BE104">
            <v>1913</v>
          </cell>
          <cell r="BF104">
            <v>2099</v>
          </cell>
          <cell r="BG104">
            <v>1944</v>
          </cell>
          <cell r="BH104">
            <v>1946</v>
          </cell>
          <cell r="BI104">
            <v>1954</v>
          </cell>
          <cell r="BJ104">
            <v>2088</v>
          </cell>
          <cell r="BK104">
            <v>2148</v>
          </cell>
          <cell r="BL104">
            <v>2008</v>
          </cell>
          <cell r="BM104">
            <v>2221</v>
          </cell>
          <cell r="BN104">
            <v>2196</v>
          </cell>
          <cell r="BO104">
            <v>2048</v>
          </cell>
          <cell r="BP104">
            <v>2219</v>
          </cell>
          <cell r="BQ104">
            <v>2140</v>
          </cell>
          <cell r="BR104">
            <v>2346</v>
          </cell>
          <cell r="BS104">
            <v>2223</v>
          </cell>
          <cell r="BT104">
            <v>2241</v>
          </cell>
          <cell r="BU104">
            <v>2214</v>
          </cell>
          <cell r="BV104">
            <v>2362</v>
          </cell>
          <cell r="BW104">
            <v>2294</v>
          </cell>
          <cell r="BX104">
            <v>2378</v>
          </cell>
          <cell r="BY104">
            <v>2552</v>
          </cell>
          <cell r="BZ104">
            <v>2348</v>
          </cell>
          <cell r="CA104">
            <v>2459</v>
          </cell>
          <cell r="CB104">
            <v>2541</v>
          </cell>
          <cell r="CC104">
            <v>2589</v>
          </cell>
          <cell r="CD104">
            <v>3079</v>
          </cell>
          <cell r="CE104">
            <v>2595</v>
          </cell>
          <cell r="CF104">
            <v>2548</v>
          </cell>
          <cell r="CG104">
            <v>2744</v>
          </cell>
          <cell r="CH104">
            <v>2641</v>
          </cell>
          <cell r="CI104">
            <v>2583</v>
          </cell>
          <cell r="CJ104">
            <v>2652</v>
          </cell>
          <cell r="CK104">
            <v>2794</v>
          </cell>
          <cell r="CL104">
            <v>2563</v>
          </cell>
          <cell r="CM104">
            <v>2668</v>
          </cell>
          <cell r="CN104">
            <v>2748</v>
          </cell>
          <cell r="CO104">
            <v>2571</v>
          </cell>
          <cell r="CP104">
            <v>2873</v>
          </cell>
          <cell r="CQ104">
            <v>2177</v>
          </cell>
          <cell r="CR104">
            <v>2562</v>
          </cell>
          <cell r="CS104">
            <v>2788</v>
          </cell>
          <cell r="CT104">
            <v>2500</v>
          </cell>
          <cell r="CU104">
            <v>2528</v>
          </cell>
          <cell r="CV104">
            <v>2589</v>
          </cell>
          <cell r="CW104">
            <v>2693</v>
          </cell>
          <cell r="CX104">
            <v>2700</v>
          </cell>
          <cell r="CY104">
            <v>2732</v>
          </cell>
          <cell r="CZ104">
            <v>2668</v>
          </cell>
          <cell r="DA104">
            <v>2686</v>
          </cell>
          <cell r="DB104">
            <v>3032</v>
          </cell>
          <cell r="DC104">
            <v>2458</v>
          </cell>
          <cell r="DD104">
            <v>2510</v>
          </cell>
          <cell r="DE104">
            <v>2746</v>
          </cell>
          <cell r="DF104">
            <v>2672</v>
          </cell>
          <cell r="DG104">
            <v>2679</v>
          </cell>
          <cell r="DH104">
            <v>2662</v>
          </cell>
          <cell r="DI104">
            <v>2886</v>
          </cell>
          <cell r="DJ104">
            <v>2779</v>
          </cell>
          <cell r="DK104">
            <v>2819</v>
          </cell>
          <cell r="DL104">
            <v>2672</v>
          </cell>
          <cell r="DM104">
            <v>2997</v>
          </cell>
          <cell r="DN104">
            <v>2913</v>
          </cell>
          <cell r="DO104">
            <v>2529</v>
          </cell>
          <cell r="DP104">
            <v>2683</v>
          </cell>
          <cell r="DQ104">
            <v>2821</v>
          </cell>
          <cell r="DR104">
            <v>2816</v>
          </cell>
          <cell r="DS104">
            <v>3089</v>
          </cell>
          <cell r="DT104">
            <v>2763</v>
          </cell>
          <cell r="DU104">
            <v>3153</v>
          </cell>
          <cell r="DV104">
            <v>2892</v>
          </cell>
          <cell r="DW104">
            <v>2809</v>
          </cell>
          <cell r="DX104">
            <v>2983</v>
          </cell>
          <cell r="DY104">
            <v>2719</v>
          </cell>
          <cell r="DZ104">
            <v>2872</v>
          </cell>
          <cell r="EA104">
            <v>2749</v>
          </cell>
          <cell r="EB104">
            <v>2736</v>
          </cell>
          <cell r="EC104">
            <v>2797</v>
          </cell>
          <cell r="ED104">
            <v>2843</v>
          </cell>
          <cell r="EE104">
            <v>2794</v>
          </cell>
          <cell r="EF104">
            <v>2742</v>
          </cell>
          <cell r="EG104">
            <v>3108</v>
          </cell>
          <cell r="EH104">
            <v>2834</v>
          </cell>
          <cell r="EI104">
            <v>2905</v>
          </cell>
          <cell r="EJ104">
            <v>3206</v>
          </cell>
          <cell r="EK104">
            <v>2931</v>
          </cell>
          <cell r="EL104">
            <v>3152</v>
          </cell>
          <cell r="EM104">
            <v>2666</v>
          </cell>
          <cell r="EN104">
            <v>2861</v>
          </cell>
          <cell r="EO104">
            <v>2819</v>
          </cell>
          <cell r="EP104">
            <v>2660</v>
          </cell>
          <cell r="EQ104">
            <v>2573</v>
          </cell>
          <cell r="ER104">
            <v>2726</v>
          </cell>
          <cell r="ES104">
            <v>3146</v>
          </cell>
          <cell r="ET104">
            <v>2707.1900599999999</v>
          </cell>
          <cell r="EU104">
            <v>2768.2596100000005</v>
          </cell>
          <cell r="EV104">
            <v>2884.1296299999999</v>
          </cell>
          <cell r="EW104">
            <v>2787.19094</v>
          </cell>
          <cell r="EX104">
            <v>3134.7763599999998</v>
          </cell>
          <cell r="EY104">
            <v>2894.3710500000002</v>
          </cell>
          <cell r="EZ104">
            <v>2659.6055999999999</v>
          </cell>
          <cell r="FA104">
            <v>2960.1653899999997</v>
          </cell>
          <cell r="FB104">
            <v>3015.09465</v>
          </cell>
          <cell r="FC104">
            <v>3097.8941099999997</v>
          </cell>
          <cell r="FD104">
            <v>2979.3789199999997</v>
          </cell>
          <cell r="FE104">
            <v>3068.8106299999999</v>
          </cell>
          <cell r="FF104">
            <v>2961.5008900000003</v>
          </cell>
          <cell r="FG104">
            <v>3000.2282599999999</v>
          </cell>
          <cell r="FH104">
            <v>3017.9325400000007</v>
          </cell>
          <cell r="FI104">
            <v>3026.04567</v>
          </cell>
          <cell r="FJ104">
            <v>3126.8785600000001</v>
          </cell>
          <cell r="FK104">
            <v>2855.2312800000004</v>
          </cell>
          <cell r="FL104">
            <v>3291.5821000000001</v>
          </cell>
          <cell r="FM104">
            <v>2961.2907500000001</v>
          </cell>
          <cell r="FN104">
            <v>3013.0914199999997</v>
          </cell>
          <cell r="FO104">
            <v>3116.6717399999998</v>
          </cell>
          <cell r="FP104">
            <v>3031.0908899999995</v>
          </cell>
          <cell r="FQ104">
            <v>3143.4035199999998</v>
          </cell>
          <cell r="FR104">
            <v>3056.4824600000002</v>
          </cell>
          <cell r="FS104">
            <v>3131.4123799999998</v>
          </cell>
          <cell r="FT104">
            <v>3125.8947499999999</v>
          </cell>
          <cell r="FU104">
            <v>3113.56286</v>
          </cell>
          <cell r="FV104">
            <v>3246.4784499999992</v>
          </cell>
          <cell r="FW104">
            <v>3063.0610800000004</v>
          </cell>
          <cell r="FX104">
            <v>3034.7451599999999</v>
          </cell>
          <cell r="FY104">
            <v>3204.7238799999996</v>
          </cell>
          <cell r="FZ104">
            <v>3240.3058899999996</v>
          </cell>
          <cell r="GA104">
            <v>3305.93156</v>
          </cell>
          <cell r="GB104">
            <v>3327.4490200000005</v>
          </cell>
          <cell r="GC104">
            <v>3351.5675200000001</v>
          </cell>
          <cell r="GD104">
            <v>3342.6666399999995</v>
          </cell>
          <cell r="GE104">
            <v>3368.08662</v>
          </cell>
          <cell r="GF104">
            <v>3381.6741000000002</v>
          </cell>
          <cell r="GG104">
            <v>3334.7251000000001</v>
          </cell>
          <cell r="GH104">
            <v>3446.1366999999996</v>
          </cell>
          <cell r="GI104">
            <v>3343.6200699999999</v>
          </cell>
          <cell r="GJ104">
            <v>3362.9250599999996</v>
          </cell>
          <cell r="GK104">
            <v>3525.9277300000003</v>
          </cell>
          <cell r="GL104">
            <v>3476.4486199999997</v>
          </cell>
          <cell r="GM104">
            <v>3502.6345200000001</v>
          </cell>
          <cell r="GN104">
            <v>3644.3198299999995</v>
          </cell>
          <cell r="GO104">
            <v>3702.6018299999992</v>
          </cell>
          <cell r="GP104">
            <v>3648.6189399999998</v>
          </cell>
          <cell r="GQ104">
            <v>3845.72415</v>
          </cell>
          <cell r="GR104">
            <v>3697.6927700000001</v>
          </cell>
          <cell r="GS104">
            <v>3676.2147799999993</v>
          </cell>
          <cell r="GT104">
            <v>3670.1576900000005</v>
          </cell>
          <cell r="GU104">
            <v>2627.4838199999999</v>
          </cell>
          <cell r="GV104">
            <v>2612.7175999999999</v>
          </cell>
          <cell r="GW104">
            <v>2763.8877599999996</v>
          </cell>
          <cell r="GX104">
            <v>2726.7843000000003</v>
          </cell>
          <cell r="GY104">
            <v>2797.9041099999999</v>
          </cell>
          <cell r="GZ104">
            <v>2802.9360800000004</v>
          </cell>
          <cell r="HA104">
            <v>2907.3029500000002</v>
          </cell>
          <cell r="HB104">
            <v>2845.9380499999997</v>
          </cell>
          <cell r="HC104">
            <v>2845.5672800000002</v>
          </cell>
          <cell r="HD104">
            <v>2903.03197</v>
          </cell>
          <cell r="HE104">
            <v>2853.8198700000003</v>
          </cell>
          <cell r="HF104">
            <v>2977.8900199999998</v>
          </cell>
          <cell r="HG104">
            <v>2837.01829</v>
          </cell>
          <cell r="HH104">
            <v>2860.9649100000006</v>
          </cell>
          <cell r="HI104">
            <v>2887.6057700000001</v>
          </cell>
          <cell r="HJ104">
            <v>2248.6969599999998</v>
          </cell>
          <cell r="HK104">
            <v>2218.8723400000003</v>
          </cell>
          <cell r="HL104">
            <v>2428.3897900000002</v>
          </cell>
          <cell r="HM104" t="e">
            <v>#VALUE!</v>
          </cell>
          <cell r="HN104" t="e">
            <v>#VALUE!</v>
          </cell>
          <cell r="HO104" t="e">
            <v>#VALUE!</v>
          </cell>
          <cell r="HP104" t="e">
            <v>#VALUE!</v>
          </cell>
          <cell r="HQ104" t="e">
            <v>#VALUE!</v>
          </cell>
          <cell r="HR104" t="e">
            <v>#VALUE!</v>
          </cell>
        </row>
        <row r="106">
          <cell r="A106" t="str">
            <v>ukupne ulazne naknade</v>
          </cell>
        </row>
        <row r="107">
          <cell r="A107" t="str">
            <v>AZ OMF</v>
          </cell>
          <cell r="B107">
            <v>933</v>
          </cell>
          <cell r="C107">
            <v>1609</v>
          </cell>
          <cell r="D107">
            <v>2066</v>
          </cell>
          <cell r="E107">
            <v>2540</v>
          </cell>
          <cell r="F107">
            <v>3008</v>
          </cell>
          <cell r="G107">
            <v>3683</v>
          </cell>
          <cell r="H107">
            <v>4428</v>
          </cell>
          <cell r="I107">
            <v>4966</v>
          </cell>
          <cell r="J107">
            <v>10700</v>
          </cell>
          <cell r="K107">
            <v>11234</v>
          </cell>
          <cell r="L107">
            <v>11780</v>
          </cell>
          <cell r="M107">
            <v>12369</v>
          </cell>
          <cell r="N107">
            <v>12942</v>
          </cell>
          <cell r="O107">
            <v>13570</v>
          </cell>
          <cell r="P107">
            <v>14141</v>
          </cell>
          <cell r="Q107">
            <v>14800</v>
          </cell>
          <cell r="R107">
            <v>15446</v>
          </cell>
          <cell r="S107">
            <v>16070</v>
          </cell>
          <cell r="T107">
            <v>16687</v>
          </cell>
          <cell r="U107">
            <v>17332</v>
          </cell>
          <cell r="V107">
            <v>18019</v>
          </cell>
          <cell r="W107">
            <v>18595</v>
          </cell>
          <cell r="X107">
            <v>19179</v>
          </cell>
          <cell r="Y107">
            <v>19774</v>
          </cell>
          <cell r="Z107">
            <v>20374</v>
          </cell>
          <cell r="AA107">
            <v>21018</v>
          </cell>
          <cell r="AB107">
            <v>21670</v>
          </cell>
          <cell r="AC107">
            <v>22354</v>
          </cell>
          <cell r="AD107">
            <v>22991</v>
          </cell>
          <cell r="AE107">
            <v>23659</v>
          </cell>
          <cell r="AF107">
            <v>24304</v>
          </cell>
          <cell r="AG107">
            <v>24962</v>
          </cell>
          <cell r="AH107">
            <v>25678</v>
          </cell>
          <cell r="AI107">
            <v>26291</v>
          </cell>
          <cell r="AJ107">
            <v>26815</v>
          </cell>
          <cell r="AK107">
            <v>27502</v>
          </cell>
          <cell r="AL107">
            <v>28199</v>
          </cell>
          <cell r="AM107">
            <v>28858</v>
          </cell>
          <cell r="AN107">
            <v>29555</v>
          </cell>
          <cell r="AO107">
            <v>30224</v>
          </cell>
          <cell r="AP107">
            <v>30904</v>
          </cell>
          <cell r="AQ107">
            <v>31572</v>
          </cell>
          <cell r="AR107">
            <v>32262</v>
          </cell>
          <cell r="AS107">
            <v>32955</v>
          </cell>
          <cell r="AT107">
            <v>33730</v>
          </cell>
          <cell r="AU107">
            <v>34370</v>
          </cell>
          <cell r="AV107">
            <v>35022</v>
          </cell>
          <cell r="AW107">
            <v>35691</v>
          </cell>
          <cell r="AX107">
            <v>36349</v>
          </cell>
          <cell r="AY107">
            <v>37026</v>
          </cell>
          <cell r="AZ107">
            <v>37711</v>
          </cell>
          <cell r="BA107">
            <v>38413</v>
          </cell>
          <cell r="BB107">
            <v>39098</v>
          </cell>
          <cell r="BC107">
            <v>39810</v>
          </cell>
          <cell r="BD107">
            <v>40500</v>
          </cell>
          <cell r="BE107">
            <v>41190</v>
          </cell>
          <cell r="BF107">
            <v>41946</v>
          </cell>
          <cell r="BG107">
            <v>42610</v>
          </cell>
          <cell r="BH107">
            <v>43273</v>
          </cell>
          <cell r="BI107">
            <v>43943</v>
          </cell>
          <cell r="BJ107">
            <v>44663</v>
          </cell>
          <cell r="BK107">
            <v>45381</v>
          </cell>
          <cell r="BL107">
            <v>46056</v>
          </cell>
          <cell r="BM107">
            <v>46794</v>
          </cell>
          <cell r="BN107">
            <v>47510</v>
          </cell>
          <cell r="BO107">
            <v>48183</v>
          </cell>
          <cell r="BP107">
            <v>48908</v>
          </cell>
          <cell r="BQ107">
            <v>49606</v>
          </cell>
          <cell r="BR107">
            <v>50367</v>
          </cell>
          <cell r="BS107">
            <v>51087</v>
          </cell>
          <cell r="BT107">
            <v>51807</v>
          </cell>
          <cell r="BU107">
            <v>52525</v>
          </cell>
          <cell r="BV107">
            <v>53291</v>
          </cell>
          <cell r="BW107">
            <v>54029</v>
          </cell>
          <cell r="BX107">
            <v>54790</v>
          </cell>
          <cell r="BY107">
            <v>55602</v>
          </cell>
          <cell r="BZ107">
            <v>56345</v>
          </cell>
          <cell r="CA107">
            <v>57124</v>
          </cell>
          <cell r="CB107">
            <v>57916</v>
          </cell>
          <cell r="CC107">
            <v>58668</v>
          </cell>
          <cell r="CD107">
            <v>59560</v>
          </cell>
          <cell r="CE107">
            <v>60321</v>
          </cell>
          <cell r="CF107">
            <v>61070</v>
          </cell>
          <cell r="CG107">
            <v>61874</v>
          </cell>
          <cell r="CH107">
            <v>62644</v>
          </cell>
          <cell r="CI107">
            <v>63412</v>
          </cell>
          <cell r="CJ107">
            <v>64190</v>
          </cell>
          <cell r="CK107">
            <v>65004</v>
          </cell>
          <cell r="CL107">
            <v>65746</v>
          </cell>
          <cell r="CM107">
            <v>66522</v>
          </cell>
          <cell r="CN107">
            <v>67318</v>
          </cell>
          <cell r="CO107">
            <v>68064</v>
          </cell>
          <cell r="CP107">
            <v>68898</v>
          </cell>
          <cell r="CQ107">
            <v>69536</v>
          </cell>
          <cell r="CR107">
            <v>70278</v>
          </cell>
          <cell r="CS107">
            <v>71091</v>
          </cell>
          <cell r="CT107">
            <v>71829</v>
          </cell>
          <cell r="CU107">
            <v>72568</v>
          </cell>
          <cell r="CV107">
            <v>73322</v>
          </cell>
          <cell r="CW107">
            <v>74098</v>
          </cell>
          <cell r="CX107">
            <v>74873</v>
          </cell>
          <cell r="CY107">
            <v>75659</v>
          </cell>
          <cell r="CZ107">
            <v>76427</v>
          </cell>
          <cell r="DA107">
            <v>77201</v>
          </cell>
          <cell r="DB107">
            <v>78074</v>
          </cell>
          <cell r="DC107">
            <v>78785</v>
          </cell>
          <cell r="DD107">
            <v>79509</v>
          </cell>
          <cell r="DE107">
            <v>80301</v>
          </cell>
          <cell r="DF107">
            <v>81072</v>
          </cell>
          <cell r="DG107">
            <v>81846</v>
          </cell>
          <cell r="DH107">
            <v>82618</v>
          </cell>
          <cell r="DI107">
            <v>83442</v>
          </cell>
          <cell r="DJ107">
            <v>84238</v>
          </cell>
          <cell r="DK107">
            <v>85040</v>
          </cell>
          <cell r="DL107">
            <v>85806</v>
          </cell>
          <cell r="DM107">
            <v>86659</v>
          </cell>
          <cell r="DN107">
            <v>87492</v>
          </cell>
          <cell r="DO107">
            <v>88222</v>
          </cell>
          <cell r="DP107">
            <v>88988</v>
          </cell>
          <cell r="DQ107">
            <v>89798</v>
          </cell>
          <cell r="DR107">
            <v>90606</v>
          </cell>
          <cell r="DS107">
            <v>91493</v>
          </cell>
          <cell r="DT107">
            <v>92287</v>
          </cell>
          <cell r="DU107">
            <v>93184</v>
          </cell>
          <cell r="DV107">
            <v>94003</v>
          </cell>
          <cell r="DW107">
            <v>94805</v>
          </cell>
          <cell r="DX107">
            <v>95652</v>
          </cell>
          <cell r="DY107">
            <v>96424</v>
          </cell>
          <cell r="DZ107">
            <v>97239</v>
          </cell>
          <cell r="EA107">
            <v>98031</v>
          </cell>
          <cell r="EB107">
            <v>98805</v>
          </cell>
          <cell r="EC107">
            <v>99608</v>
          </cell>
          <cell r="ED107">
            <v>100431</v>
          </cell>
          <cell r="EE107">
            <v>101227</v>
          </cell>
          <cell r="EF107">
            <v>102019</v>
          </cell>
          <cell r="EG107">
            <v>102897</v>
          </cell>
          <cell r="EH107">
            <v>103698</v>
          </cell>
          <cell r="EI107">
            <v>104513</v>
          </cell>
          <cell r="EJ107">
            <v>105421</v>
          </cell>
          <cell r="EK107">
            <v>106248</v>
          </cell>
          <cell r="EL107">
            <v>107143</v>
          </cell>
          <cell r="EM107">
            <v>107903</v>
          </cell>
          <cell r="EN107">
            <v>108715</v>
          </cell>
          <cell r="EO107">
            <v>109531</v>
          </cell>
          <cell r="EP107">
            <v>110297</v>
          </cell>
          <cell r="EQ107">
            <v>111038</v>
          </cell>
          <cell r="ER107">
            <v>111819</v>
          </cell>
          <cell r="ES107">
            <v>112711</v>
          </cell>
          <cell r="ET107">
            <v>113484</v>
          </cell>
          <cell r="EU107">
            <v>114272</v>
          </cell>
          <cell r="EV107">
            <v>115092</v>
          </cell>
          <cell r="EW107">
            <v>115883</v>
          </cell>
          <cell r="EX107">
            <v>116772</v>
          </cell>
          <cell r="EY107">
            <v>117593</v>
          </cell>
        </row>
        <row r="108">
          <cell r="A108" t="str">
            <v>Erste Plavi OMF</v>
          </cell>
          <cell r="B108">
            <v>136</v>
          </cell>
          <cell r="C108">
            <v>236</v>
          </cell>
          <cell r="D108">
            <v>303</v>
          </cell>
          <cell r="E108">
            <v>373</v>
          </cell>
          <cell r="F108">
            <v>442</v>
          </cell>
          <cell r="G108">
            <v>544</v>
          </cell>
          <cell r="H108">
            <v>656</v>
          </cell>
          <cell r="I108">
            <v>735</v>
          </cell>
          <cell r="J108">
            <v>2307</v>
          </cell>
          <cell r="K108">
            <v>2446</v>
          </cell>
          <cell r="L108">
            <v>2594</v>
          </cell>
          <cell r="M108">
            <v>2752</v>
          </cell>
          <cell r="N108">
            <v>2902</v>
          </cell>
          <cell r="O108">
            <v>3072</v>
          </cell>
          <cell r="P108">
            <v>3223</v>
          </cell>
          <cell r="Q108">
            <v>3401</v>
          </cell>
          <cell r="R108">
            <v>3578</v>
          </cell>
          <cell r="S108">
            <v>3749</v>
          </cell>
          <cell r="T108">
            <v>3914</v>
          </cell>
          <cell r="U108">
            <v>4086</v>
          </cell>
          <cell r="V108">
            <v>4272</v>
          </cell>
          <cell r="W108">
            <v>4434</v>
          </cell>
          <cell r="X108">
            <v>4596</v>
          </cell>
          <cell r="Y108">
            <v>4760</v>
          </cell>
          <cell r="Z108">
            <v>4925</v>
          </cell>
          <cell r="AA108">
            <v>5102</v>
          </cell>
          <cell r="AB108">
            <v>5286</v>
          </cell>
          <cell r="AC108">
            <v>5480</v>
          </cell>
          <cell r="AD108">
            <v>5660</v>
          </cell>
          <cell r="AE108">
            <v>5848</v>
          </cell>
          <cell r="AF108">
            <v>6031</v>
          </cell>
          <cell r="AG108">
            <v>6217</v>
          </cell>
          <cell r="AH108">
            <v>6424</v>
          </cell>
          <cell r="AI108">
            <v>6608</v>
          </cell>
          <cell r="AJ108">
            <v>6763</v>
          </cell>
          <cell r="AK108">
            <v>6966</v>
          </cell>
          <cell r="AL108">
            <v>7176</v>
          </cell>
          <cell r="AM108">
            <v>7384</v>
          </cell>
          <cell r="AN108">
            <v>7596</v>
          </cell>
          <cell r="AO108">
            <v>7805</v>
          </cell>
          <cell r="AP108">
            <v>8020</v>
          </cell>
          <cell r="AQ108">
            <v>8228</v>
          </cell>
          <cell r="AR108">
            <v>8445</v>
          </cell>
          <cell r="AS108">
            <v>8661</v>
          </cell>
          <cell r="AT108">
            <v>8905</v>
          </cell>
          <cell r="AU108">
            <v>9124</v>
          </cell>
          <cell r="AV108">
            <v>9347</v>
          </cell>
          <cell r="AW108">
            <v>9573</v>
          </cell>
          <cell r="AX108">
            <v>9794</v>
          </cell>
          <cell r="AY108">
            <v>10034</v>
          </cell>
          <cell r="AZ108">
            <v>10277</v>
          </cell>
          <cell r="BA108">
            <v>10530</v>
          </cell>
          <cell r="BB108">
            <v>10779</v>
          </cell>
          <cell r="BC108">
            <v>11037</v>
          </cell>
          <cell r="BD108">
            <v>11291</v>
          </cell>
          <cell r="BE108">
            <v>11546</v>
          </cell>
          <cell r="BF108">
            <v>11828</v>
          </cell>
          <cell r="BG108">
            <v>12098</v>
          </cell>
          <cell r="BH108">
            <v>12369</v>
          </cell>
          <cell r="BI108">
            <v>12643</v>
          </cell>
          <cell r="BJ108">
            <v>12942</v>
          </cell>
          <cell r="BK108">
            <v>13258</v>
          </cell>
          <cell r="BL108">
            <v>13556</v>
          </cell>
          <cell r="BM108">
            <v>13893</v>
          </cell>
          <cell r="BN108">
            <v>14246</v>
          </cell>
          <cell r="BO108">
            <v>14569</v>
          </cell>
          <cell r="BP108">
            <v>14933</v>
          </cell>
          <cell r="BQ108">
            <v>15287</v>
          </cell>
          <cell r="BR108">
            <v>15682</v>
          </cell>
          <cell r="BS108">
            <v>16056</v>
          </cell>
          <cell r="BT108">
            <v>16441</v>
          </cell>
          <cell r="BU108">
            <v>16812</v>
          </cell>
          <cell r="BV108">
            <v>17210</v>
          </cell>
          <cell r="BW108">
            <v>17594</v>
          </cell>
          <cell r="BX108">
            <v>17995</v>
          </cell>
          <cell r="BY108">
            <v>18429</v>
          </cell>
          <cell r="BZ108">
            <v>18832</v>
          </cell>
          <cell r="CA108">
            <v>19251</v>
          </cell>
          <cell r="CB108">
            <v>19679</v>
          </cell>
          <cell r="CC108">
            <v>20078</v>
          </cell>
          <cell r="CD108">
            <v>20562</v>
          </cell>
          <cell r="CE108">
            <v>20961</v>
          </cell>
          <cell r="CF108">
            <v>21352</v>
          </cell>
          <cell r="CG108">
            <v>21784</v>
          </cell>
          <cell r="CH108">
            <v>22190</v>
          </cell>
          <cell r="CI108">
            <v>22586</v>
          </cell>
          <cell r="CJ108">
            <v>22995</v>
          </cell>
          <cell r="CK108">
            <v>23432</v>
          </cell>
          <cell r="CL108">
            <v>23830</v>
          </cell>
          <cell r="CM108">
            <v>24244</v>
          </cell>
          <cell r="CN108">
            <v>24672</v>
          </cell>
          <cell r="CO108">
            <v>25070</v>
          </cell>
          <cell r="CP108">
            <v>25516</v>
          </cell>
          <cell r="CQ108">
            <v>25844</v>
          </cell>
          <cell r="CR108">
            <v>26243</v>
          </cell>
          <cell r="CS108">
            <v>26675</v>
          </cell>
          <cell r="CT108">
            <v>27055</v>
          </cell>
          <cell r="CU108">
            <v>27442</v>
          </cell>
          <cell r="CV108">
            <v>27844</v>
          </cell>
          <cell r="CW108">
            <v>28265</v>
          </cell>
          <cell r="CX108">
            <v>28688</v>
          </cell>
          <cell r="CY108">
            <v>29114</v>
          </cell>
          <cell r="CZ108">
            <v>29530</v>
          </cell>
          <cell r="DA108">
            <v>29949</v>
          </cell>
          <cell r="DB108">
            <v>30420</v>
          </cell>
          <cell r="DC108">
            <v>30798</v>
          </cell>
          <cell r="DD108">
            <v>31186</v>
          </cell>
          <cell r="DE108">
            <v>31621</v>
          </cell>
          <cell r="DF108">
            <v>32035</v>
          </cell>
          <cell r="DG108">
            <v>32449</v>
          </cell>
          <cell r="DH108">
            <v>32863</v>
          </cell>
          <cell r="DI108">
            <v>33315</v>
          </cell>
          <cell r="DJ108">
            <v>33751</v>
          </cell>
          <cell r="DK108">
            <v>34193</v>
          </cell>
          <cell r="DL108">
            <v>34611</v>
          </cell>
          <cell r="DM108">
            <v>35086</v>
          </cell>
          <cell r="DN108">
            <v>35543</v>
          </cell>
          <cell r="DO108">
            <v>35936</v>
          </cell>
          <cell r="DP108">
            <v>36353</v>
          </cell>
          <cell r="DQ108">
            <v>36802</v>
          </cell>
          <cell r="DR108">
            <v>37238</v>
          </cell>
          <cell r="DS108">
            <v>37728</v>
          </cell>
          <cell r="DT108">
            <v>38159</v>
          </cell>
          <cell r="DU108">
            <v>38656</v>
          </cell>
          <cell r="DV108">
            <v>39117</v>
          </cell>
          <cell r="DW108">
            <v>39560</v>
          </cell>
          <cell r="DX108">
            <v>40033</v>
          </cell>
          <cell r="DY108">
            <v>40462</v>
          </cell>
          <cell r="DZ108">
            <v>40914</v>
          </cell>
          <cell r="EA108">
            <v>41344</v>
          </cell>
          <cell r="EB108">
            <v>41771</v>
          </cell>
          <cell r="EC108">
            <v>42216</v>
          </cell>
          <cell r="ED108">
            <v>42662</v>
          </cell>
          <cell r="EE108">
            <v>43099</v>
          </cell>
          <cell r="EF108">
            <v>43529</v>
          </cell>
          <cell r="EG108">
            <v>44022</v>
          </cell>
          <cell r="EH108">
            <v>44473</v>
          </cell>
          <cell r="EI108">
            <v>44933</v>
          </cell>
          <cell r="EJ108">
            <v>45449</v>
          </cell>
          <cell r="EK108">
            <v>45915</v>
          </cell>
          <cell r="EL108">
            <v>46412</v>
          </cell>
          <cell r="EM108">
            <v>46834</v>
          </cell>
          <cell r="EN108">
            <v>47283</v>
          </cell>
          <cell r="EO108">
            <v>47731</v>
          </cell>
          <cell r="EP108">
            <v>48148</v>
          </cell>
          <cell r="EQ108">
            <v>48552</v>
          </cell>
          <cell r="ER108">
            <v>48983</v>
          </cell>
          <cell r="ES108">
            <v>49481</v>
          </cell>
          <cell r="ET108">
            <v>49909</v>
          </cell>
          <cell r="EU108">
            <v>50349</v>
          </cell>
          <cell r="EV108">
            <v>50810</v>
          </cell>
          <cell r="EW108">
            <v>51252</v>
          </cell>
          <cell r="EX108">
            <v>51757</v>
          </cell>
          <cell r="EY108">
            <v>52219</v>
          </cell>
        </row>
        <row r="109">
          <cell r="A109" t="str">
            <v>PBZ/CO OMF</v>
          </cell>
          <cell r="B109">
            <v>426</v>
          </cell>
          <cell r="C109">
            <v>738</v>
          </cell>
          <cell r="D109">
            <v>951</v>
          </cell>
          <cell r="E109">
            <v>1176</v>
          </cell>
          <cell r="F109">
            <v>1395</v>
          </cell>
          <cell r="G109">
            <v>1692</v>
          </cell>
          <cell r="H109">
            <v>2053</v>
          </cell>
          <cell r="I109">
            <v>2305</v>
          </cell>
          <cell r="J109">
            <v>4944</v>
          </cell>
          <cell r="K109">
            <v>5174</v>
          </cell>
          <cell r="L109">
            <v>5455</v>
          </cell>
          <cell r="M109">
            <v>5730</v>
          </cell>
          <cell r="N109">
            <v>5995</v>
          </cell>
          <cell r="O109">
            <v>6284</v>
          </cell>
          <cell r="P109">
            <v>6535</v>
          </cell>
          <cell r="Q109">
            <v>6843</v>
          </cell>
          <cell r="R109">
            <v>7166</v>
          </cell>
          <cell r="S109">
            <v>7464</v>
          </cell>
          <cell r="T109">
            <v>7751</v>
          </cell>
          <cell r="U109">
            <v>8050</v>
          </cell>
          <cell r="V109">
            <v>8368</v>
          </cell>
          <cell r="W109">
            <v>8658</v>
          </cell>
          <cell r="X109">
            <v>8947</v>
          </cell>
          <cell r="Y109">
            <v>9237</v>
          </cell>
          <cell r="Z109">
            <v>9531</v>
          </cell>
          <cell r="AA109">
            <v>9845</v>
          </cell>
          <cell r="AB109">
            <v>10168</v>
          </cell>
          <cell r="AC109">
            <v>10509</v>
          </cell>
          <cell r="AD109">
            <v>10824</v>
          </cell>
          <cell r="AE109">
            <v>11156</v>
          </cell>
          <cell r="AF109">
            <v>11478</v>
          </cell>
          <cell r="AG109">
            <v>11805</v>
          </cell>
          <cell r="AH109">
            <v>12164</v>
          </cell>
          <cell r="AI109">
            <v>12486</v>
          </cell>
          <cell r="AJ109">
            <v>12745</v>
          </cell>
          <cell r="AK109">
            <v>13109</v>
          </cell>
          <cell r="AL109">
            <v>13484</v>
          </cell>
          <cell r="AM109">
            <v>13837</v>
          </cell>
          <cell r="AN109">
            <v>14203</v>
          </cell>
          <cell r="AO109">
            <v>14548</v>
          </cell>
          <cell r="AP109">
            <v>14932</v>
          </cell>
          <cell r="AQ109">
            <v>15294</v>
          </cell>
          <cell r="AR109">
            <v>15665</v>
          </cell>
          <cell r="AS109">
            <v>16042</v>
          </cell>
          <cell r="AT109">
            <v>16452</v>
          </cell>
          <cell r="AU109">
            <v>16820</v>
          </cell>
          <cell r="AV109">
            <v>17206</v>
          </cell>
          <cell r="AW109">
            <v>17589</v>
          </cell>
          <cell r="AX109">
            <v>17964</v>
          </cell>
          <cell r="AY109">
            <v>18364</v>
          </cell>
          <cell r="AZ109">
            <v>18766</v>
          </cell>
          <cell r="BA109">
            <v>19181</v>
          </cell>
          <cell r="BB109">
            <v>19587</v>
          </cell>
          <cell r="BC109">
            <v>20007</v>
          </cell>
          <cell r="BD109">
            <v>20416</v>
          </cell>
          <cell r="BE109">
            <v>20820</v>
          </cell>
          <cell r="BF109">
            <v>21262</v>
          </cell>
          <cell r="BG109">
            <v>21685</v>
          </cell>
          <cell r="BH109">
            <v>22109</v>
          </cell>
          <cell r="BI109">
            <v>22526</v>
          </cell>
          <cell r="BJ109">
            <v>22969</v>
          </cell>
          <cell r="BK109">
            <v>23437</v>
          </cell>
          <cell r="BL109">
            <v>23870</v>
          </cell>
          <cell r="BM109">
            <v>24351</v>
          </cell>
          <cell r="BN109">
            <v>24826</v>
          </cell>
          <cell r="BO109">
            <v>25269</v>
          </cell>
          <cell r="BP109">
            <v>25739</v>
          </cell>
          <cell r="BQ109">
            <v>26194</v>
          </cell>
          <cell r="BR109">
            <v>26696</v>
          </cell>
          <cell r="BS109">
            <v>27170</v>
          </cell>
          <cell r="BT109">
            <v>27652</v>
          </cell>
          <cell r="BU109">
            <v>28130</v>
          </cell>
          <cell r="BV109">
            <v>28641</v>
          </cell>
          <cell r="BW109">
            <v>29150</v>
          </cell>
          <cell r="BX109">
            <v>29680</v>
          </cell>
          <cell r="BY109">
            <v>30248</v>
          </cell>
          <cell r="BZ109">
            <v>30775</v>
          </cell>
          <cell r="CA109">
            <v>31326</v>
          </cell>
          <cell r="CB109">
            <v>31884</v>
          </cell>
          <cell r="CC109">
            <v>32412</v>
          </cell>
          <cell r="CD109">
            <v>33040</v>
          </cell>
          <cell r="CE109">
            <v>33570</v>
          </cell>
          <cell r="CF109">
            <v>34088</v>
          </cell>
          <cell r="CG109">
            <v>34638</v>
          </cell>
          <cell r="CH109">
            <v>35176</v>
          </cell>
          <cell r="CI109">
            <v>35695</v>
          </cell>
          <cell r="CJ109">
            <v>36231</v>
          </cell>
          <cell r="CK109">
            <v>36801</v>
          </cell>
          <cell r="CL109">
            <v>37326</v>
          </cell>
          <cell r="CM109">
            <v>37868</v>
          </cell>
          <cell r="CN109">
            <v>38432</v>
          </cell>
          <cell r="CO109">
            <v>38956</v>
          </cell>
          <cell r="CP109">
            <v>39542</v>
          </cell>
          <cell r="CQ109">
            <v>39994</v>
          </cell>
          <cell r="CR109">
            <v>40519</v>
          </cell>
          <cell r="CS109">
            <v>41078</v>
          </cell>
          <cell r="CT109">
            <v>41581</v>
          </cell>
          <cell r="CU109">
            <v>42097</v>
          </cell>
          <cell r="CV109">
            <v>42625</v>
          </cell>
          <cell r="CW109">
            <v>43178</v>
          </cell>
          <cell r="CX109">
            <v>43735</v>
          </cell>
          <cell r="CY109">
            <v>44291</v>
          </cell>
          <cell r="CZ109">
            <v>44839</v>
          </cell>
          <cell r="DA109">
            <v>45388</v>
          </cell>
          <cell r="DB109">
            <v>46008</v>
          </cell>
          <cell r="DC109">
            <v>46515</v>
          </cell>
          <cell r="DD109">
            <v>47031</v>
          </cell>
          <cell r="DE109">
            <v>47585</v>
          </cell>
          <cell r="DF109">
            <v>48130</v>
          </cell>
          <cell r="DG109">
            <v>48677</v>
          </cell>
          <cell r="DH109">
            <v>49222</v>
          </cell>
          <cell r="DI109">
            <v>49815</v>
          </cell>
          <cell r="DJ109">
            <v>50384</v>
          </cell>
          <cell r="DK109">
            <v>50967</v>
          </cell>
          <cell r="DL109">
            <v>51518</v>
          </cell>
          <cell r="DM109">
            <v>52132</v>
          </cell>
          <cell r="DN109">
            <v>52733</v>
          </cell>
          <cell r="DO109">
            <v>53244</v>
          </cell>
          <cell r="DP109">
            <v>53808</v>
          </cell>
          <cell r="DQ109">
            <v>54378</v>
          </cell>
          <cell r="DR109">
            <v>54960</v>
          </cell>
          <cell r="DS109">
            <v>55589</v>
          </cell>
          <cell r="DT109">
            <v>56159</v>
          </cell>
          <cell r="DU109">
            <v>56806</v>
          </cell>
          <cell r="DV109">
            <v>57402</v>
          </cell>
          <cell r="DW109">
            <v>57982</v>
          </cell>
          <cell r="DX109">
            <v>58593</v>
          </cell>
          <cell r="DY109">
            <v>59152</v>
          </cell>
          <cell r="DZ109">
            <v>59747</v>
          </cell>
          <cell r="EA109">
            <v>60306</v>
          </cell>
          <cell r="EB109">
            <v>60876</v>
          </cell>
          <cell r="EC109">
            <v>61441</v>
          </cell>
          <cell r="ED109">
            <v>62017</v>
          </cell>
          <cell r="EE109">
            <v>62589</v>
          </cell>
          <cell r="EF109">
            <v>63145</v>
          </cell>
          <cell r="EG109">
            <v>63792</v>
          </cell>
          <cell r="EH109">
            <v>64378</v>
          </cell>
          <cell r="EI109">
            <v>64987</v>
          </cell>
          <cell r="EJ109">
            <v>65640</v>
          </cell>
          <cell r="EK109">
            <v>66245</v>
          </cell>
          <cell r="EL109">
            <v>66890</v>
          </cell>
          <cell r="EM109">
            <v>67429</v>
          </cell>
          <cell r="EN109">
            <v>68028</v>
          </cell>
          <cell r="EO109">
            <v>68597</v>
          </cell>
          <cell r="EP109">
            <v>69130</v>
          </cell>
          <cell r="EQ109">
            <v>69645</v>
          </cell>
          <cell r="ER109">
            <v>70198</v>
          </cell>
          <cell r="ES109">
            <v>70836</v>
          </cell>
          <cell r="ET109">
            <v>71386</v>
          </cell>
          <cell r="EU109">
            <v>71946</v>
          </cell>
          <cell r="EV109">
            <v>72532</v>
          </cell>
          <cell r="EW109">
            <v>73100</v>
          </cell>
          <cell r="EX109">
            <v>73734</v>
          </cell>
          <cell r="EY109">
            <v>74322</v>
          </cell>
        </row>
        <row r="110">
          <cell r="A110" t="str">
            <v>Raiffeisen OMF</v>
          </cell>
          <cell r="B110">
            <v>717</v>
          </cell>
          <cell r="C110">
            <v>1210</v>
          </cell>
          <cell r="D110">
            <v>1556</v>
          </cell>
          <cell r="E110">
            <v>1923</v>
          </cell>
          <cell r="F110">
            <v>2288</v>
          </cell>
          <cell r="G110">
            <v>2816</v>
          </cell>
          <cell r="H110">
            <v>3401</v>
          </cell>
          <cell r="I110">
            <v>3823</v>
          </cell>
          <cell r="J110">
            <v>8196</v>
          </cell>
          <cell r="K110">
            <v>8602</v>
          </cell>
          <cell r="L110">
            <v>9028</v>
          </cell>
          <cell r="M110">
            <v>9483</v>
          </cell>
          <cell r="N110">
            <v>9920</v>
          </cell>
          <cell r="O110">
            <v>10402</v>
          </cell>
          <cell r="P110">
            <v>10844</v>
          </cell>
          <cell r="Q110">
            <v>11362</v>
          </cell>
          <cell r="R110">
            <v>11874</v>
          </cell>
          <cell r="S110">
            <v>12370</v>
          </cell>
          <cell r="T110">
            <v>12854</v>
          </cell>
          <cell r="U110">
            <v>13357</v>
          </cell>
          <cell r="V110">
            <v>13894</v>
          </cell>
          <cell r="W110">
            <v>14351</v>
          </cell>
          <cell r="X110">
            <v>14808</v>
          </cell>
          <cell r="Y110">
            <v>15267</v>
          </cell>
          <cell r="Z110">
            <v>15723</v>
          </cell>
          <cell r="AA110">
            <v>16214</v>
          </cell>
          <cell r="AB110">
            <v>16722</v>
          </cell>
          <cell r="AC110">
            <v>17260</v>
          </cell>
          <cell r="AD110">
            <v>17757</v>
          </cell>
          <cell r="AE110">
            <v>18282</v>
          </cell>
          <cell r="AF110">
            <v>18790</v>
          </cell>
          <cell r="AG110">
            <v>19309</v>
          </cell>
          <cell r="AH110">
            <v>19871</v>
          </cell>
          <cell r="AI110">
            <v>20349</v>
          </cell>
          <cell r="AJ110">
            <v>20759</v>
          </cell>
          <cell r="AK110">
            <v>21281</v>
          </cell>
          <cell r="AL110">
            <v>21819</v>
          </cell>
          <cell r="AM110">
            <v>22335</v>
          </cell>
          <cell r="AN110">
            <v>22875</v>
          </cell>
          <cell r="AO110">
            <v>23399</v>
          </cell>
          <cell r="AP110">
            <v>23942</v>
          </cell>
          <cell r="AQ110">
            <v>24473</v>
          </cell>
          <cell r="AR110">
            <v>25019</v>
          </cell>
          <cell r="AS110">
            <v>25571</v>
          </cell>
          <cell r="AT110">
            <v>26183</v>
          </cell>
          <cell r="AU110">
            <v>26682</v>
          </cell>
          <cell r="AV110">
            <v>27192</v>
          </cell>
          <cell r="AW110">
            <v>27717</v>
          </cell>
          <cell r="AX110">
            <v>28226</v>
          </cell>
          <cell r="AY110">
            <v>28762</v>
          </cell>
          <cell r="AZ110">
            <v>29310</v>
          </cell>
          <cell r="BA110">
            <v>29874</v>
          </cell>
          <cell r="BB110">
            <v>30432</v>
          </cell>
          <cell r="BC110">
            <v>31011</v>
          </cell>
          <cell r="BD110">
            <v>31573</v>
          </cell>
          <cell r="BE110">
            <v>32137</v>
          </cell>
          <cell r="BF110">
            <v>32757</v>
          </cell>
          <cell r="BG110">
            <v>33344</v>
          </cell>
          <cell r="BH110">
            <v>33932</v>
          </cell>
          <cell r="BI110">
            <v>34524</v>
          </cell>
          <cell r="BJ110">
            <v>35151</v>
          </cell>
          <cell r="BK110">
            <v>35797</v>
          </cell>
          <cell r="BL110">
            <v>36398</v>
          </cell>
          <cell r="BM110">
            <v>37063</v>
          </cell>
          <cell r="BN110">
            <v>37714</v>
          </cell>
          <cell r="BO110">
            <v>38324</v>
          </cell>
          <cell r="BP110">
            <v>38984</v>
          </cell>
          <cell r="BQ110">
            <v>39617</v>
          </cell>
          <cell r="BR110">
            <v>40305</v>
          </cell>
          <cell r="BS110">
            <v>40959</v>
          </cell>
          <cell r="BT110">
            <v>41613</v>
          </cell>
          <cell r="BU110">
            <v>42260</v>
          </cell>
          <cell r="BV110">
            <v>42947</v>
          </cell>
          <cell r="BW110">
            <v>43611</v>
          </cell>
          <cell r="BX110">
            <v>44296</v>
          </cell>
          <cell r="BY110">
            <v>45033</v>
          </cell>
          <cell r="BZ110">
            <v>45708</v>
          </cell>
          <cell r="CA110">
            <v>46418</v>
          </cell>
          <cell r="CB110">
            <v>47181</v>
          </cell>
          <cell r="CC110">
            <v>48090</v>
          </cell>
          <cell r="CD110">
            <v>49166</v>
          </cell>
          <cell r="CE110">
            <v>50072</v>
          </cell>
          <cell r="CF110">
            <v>50962</v>
          </cell>
          <cell r="CG110">
            <v>51921</v>
          </cell>
          <cell r="CH110">
            <v>52847</v>
          </cell>
          <cell r="CI110">
            <v>53748</v>
          </cell>
          <cell r="CJ110">
            <v>54676</v>
          </cell>
          <cell r="CK110">
            <v>55650</v>
          </cell>
          <cell r="CL110">
            <v>56547</v>
          </cell>
          <cell r="CM110">
            <v>57484</v>
          </cell>
          <cell r="CN110">
            <v>58444</v>
          </cell>
          <cell r="CO110">
            <v>59347</v>
          </cell>
          <cell r="CP110">
            <v>60352</v>
          </cell>
          <cell r="CQ110">
            <v>61113</v>
          </cell>
          <cell r="CR110">
            <v>62008</v>
          </cell>
          <cell r="CS110">
            <v>62992</v>
          </cell>
          <cell r="CT110">
            <v>63871</v>
          </cell>
          <cell r="CU110">
            <v>64758</v>
          </cell>
          <cell r="CV110">
            <v>65662</v>
          </cell>
          <cell r="CW110">
            <v>66604</v>
          </cell>
          <cell r="CX110">
            <v>67549</v>
          </cell>
          <cell r="CY110">
            <v>68514</v>
          </cell>
          <cell r="CZ110">
            <v>69451</v>
          </cell>
          <cell r="DA110">
            <v>70394</v>
          </cell>
          <cell r="DB110">
            <v>71462</v>
          </cell>
          <cell r="DC110">
            <v>72324</v>
          </cell>
          <cell r="DD110">
            <v>73206</v>
          </cell>
          <cell r="DE110">
            <v>74173</v>
          </cell>
          <cell r="DF110">
            <v>75113</v>
          </cell>
          <cell r="DG110">
            <v>76057</v>
          </cell>
          <cell r="DH110">
            <v>76989</v>
          </cell>
          <cell r="DI110">
            <v>78006</v>
          </cell>
          <cell r="DJ110">
            <v>78984</v>
          </cell>
          <cell r="DK110">
            <v>79976</v>
          </cell>
          <cell r="DL110">
            <v>80913</v>
          </cell>
          <cell r="DM110">
            <v>81968</v>
          </cell>
          <cell r="DN110">
            <v>82990</v>
          </cell>
          <cell r="DO110">
            <v>83884</v>
          </cell>
          <cell r="DP110">
            <v>84822</v>
          </cell>
          <cell r="DQ110">
            <v>85813</v>
          </cell>
          <cell r="DR110">
            <v>86803</v>
          </cell>
          <cell r="DS110">
            <v>87886</v>
          </cell>
          <cell r="DT110">
            <v>88854</v>
          </cell>
          <cell r="DU110">
            <v>89968</v>
          </cell>
          <cell r="DV110">
            <v>90983</v>
          </cell>
          <cell r="DW110">
            <v>91967</v>
          </cell>
          <cell r="DX110">
            <v>93020</v>
          </cell>
          <cell r="DY110">
            <v>93978</v>
          </cell>
          <cell r="DZ110">
            <v>94988</v>
          </cell>
          <cell r="EA110">
            <v>95956</v>
          </cell>
          <cell r="EB110">
            <v>96921</v>
          </cell>
          <cell r="EC110">
            <v>97904</v>
          </cell>
          <cell r="ED110">
            <v>98903</v>
          </cell>
          <cell r="EE110">
            <v>99890</v>
          </cell>
          <cell r="EF110">
            <v>100854</v>
          </cell>
          <cell r="EG110">
            <v>101945</v>
          </cell>
          <cell r="EH110">
            <v>102941</v>
          </cell>
          <cell r="EI110">
            <v>103961</v>
          </cell>
          <cell r="EJ110">
            <v>105090</v>
          </cell>
          <cell r="EK110">
            <v>106123</v>
          </cell>
          <cell r="EL110">
            <v>107238</v>
          </cell>
          <cell r="EM110">
            <v>108184</v>
          </cell>
          <cell r="EN110">
            <v>109184</v>
          </cell>
          <cell r="EO110">
            <v>110171</v>
          </cell>
          <cell r="EP110">
            <v>111115</v>
          </cell>
          <cell r="EQ110">
            <v>112027</v>
          </cell>
          <cell r="ER110">
            <v>112988</v>
          </cell>
          <cell r="ES110">
            <v>114107</v>
          </cell>
          <cell r="ET110">
            <v>115063</v>
          </cell>
          <cell r="EU110">
            <v>116043</v>
          </cell>
          <cell r="EV110">
            <v>117061</v>
          </cell>
          <cell r="EW110">
            <v>118045</v>
          </cell>
          <cell r="EX110">
            <v>119152</v>
          </cell>
          <cell r="EY110">
            <v>120175</v>
          </cell>
        </row>
        <row r="111">
          <cell r="A111" t="str">
            <v>UKUPNO</v>
          </cell>
          <cell r="B111">
            <v>2212</v>
          </cell>
          <cell r="C111">
            <v>3793</v>
          </cell>
          <cell r="D111">
            <v>4876</v>
          </cell>
          <cell r="E111">
            <v>6012</v>
          </cell>
          <cell r="F111">
            <v>7133</v>
          </cell>
          <cell r="G111">
            <v>8735</v>
          </cell>
          <cell r="H111">
            <v>10538</v>
          </cell>
          <cell r="I111">
            <v>11829</v>
          </cell>
          <cell r="J111">
            <v>26147</v>
          </cell>
          <cell r="K111">
            <v>27456</v>
          </cell>
          <cell r="L111">
            <v>28857</v>
          </cell>
          <cell r="M111">
            <v>30334</v>
          </cell>
          <cell r="N111">
            <v>31759</v>
          </cell>
          <cell r="O111">
            <v>33328</v>
          </cell>
          <cell r="P111">
            <v>34743</v>
          </cell>
          <cell r="Q111">
            <v>36406</v>
          </cell>
          <cell r="R111">
            <v>38064</v>
          </cell>
          <cell r="S111">
            <v>39653</v>
          </cell>
          <cell r="T111">
            <v>41206</v>
          </cell>
          <cell r="U111">
            <v>42825</v>
          </cell>
          <cell r="V111">
            <v>44553</v>
          </cell>
          <cell r="W111">
            <v>46038</v>
          </cell>
          <cell r="X111">
            <v>47530</v>
          </cell>
          <cell r="Y111">
            <v>49038</v>
          </cell>
          <cell r="Z111">
            <v>50553</v>
          </cell>
          <cell r="AA111">
            <v>52179</v>
          </cell>
          <cell r="AB111">
            <v>53846</v>
          </cell>
          <cell r="AC111">
            <v>55603</v>
          </cell>
          <cell r="AD111">
            <v>57232</v>
          </cell>
          <cell r="AE111">
            <v>58945</v>
          </cell>
          <cell r="AF111">
            <v>60603</v>
          </cell>
          <cell r="AG111">
            <v>62293</v>
          </cell>
          <cell r="AH111">
            <v>64137</v>
          </cell>
          <cell r="AI111">
            <v>65734</v>
          </cell>
          <cell r="AJ111">
            <v>67083</v>
          </cell>
          <cell r="AK111">
            <v>68858</v>
          </cell>
          <cell r="AL111">
            <v>70678</v>
          </cell>
          <cell r="AM111">
            <v>72414</v>
          </cell>
          <cell r="AN111">
            <v>74229</v>
          </cell>
          <cell r="AO111">
            <v>75976</v>
          </cell>
          <cell r="AP111">
            <v>77797</v>
          </cell>
          <cell r="AQ111">
            <v>79566</v>
          </cell>
          <cell r="AR111">
            <v>81391</v>
          </cell>
          <cell r="AS111">
            <v>83229</v>
          </cell>
          <cell r="AT111">
            <v>85270</v>
          </cell>
          <cell r="AU111">
            <v>86996</v>
          </cell>
          <cell r="AV111">
            <v>88767</v>
          </cell>
          <cell r="AW111">
            <v>90570</v>
          </cell>
          <cell r="AX111">
            <v>92333</v>
          </cell>
          <cell r="AY111">
            <v>94186</v>
          </cell>
          <cell r="AZ111">
            <v>96064</v>
          </cell>
          <cell r="BA111">
            <v>97998</v>
          </cell>
          <cell r="BB111">
            <v>99896</v>
          </cell>
          <cell r="BC111">
            <v>101865</v>
          </cell>
          <cell r="BD111">
            <v>103780</v>
          </cell>
          <cell r="BE111">
            <v>105693</v>
          </cell>
          <cell r="BF111">
            <v>107792</v>
          </cell>
          <cell r="BG111">
            <v>109737</v>
          </cell>
          <cell r="BH111">
            <v>111682</v>
          </cell>
          <cell r="BI111">
            <v>113637</v>
          </cell>
          <cell r="BJ111">
            <v>115724</v>
          </cell>
          <cell r="BK111">
            <v>117872</v>
          </cell>
          <cell r="BL111">
            <v>119879</v>
          </cell>
          <cell r="BM111">
            <v>122101</v>
          </cell>
          <cell r="BN111">
            <v>124297</v>
          </cell>
          <cell r="BO111">
            <v>126344</v>
          </cell>
          <cell r="BP111">
            <v>128563</v>
          </cell>
          <cell r="BQ111">
            <v>130703</v>
          </cell>
          <cell r="BR111">
            <v>133050</v>
          </cell>
          <cell r="BS111">
            <v>135273</v>
          </cell>
          <cell r="BT111">
            <v>137513</v>
          </cell>
          <cell r="BU111">
            <v>139727</v>
          </cell>
          <cell r="BV111">
            <v>142089</v>
          </cell>
          <cell r="BW111">
            <v>144383</v>
          </cell>
          <cell r="BX111">
            <v>146761</v>
          </cell>
          <cell r="BY111">
            <v>149312</v>
          </cell>
          <cell r="BZ111">
            <v>151660</v>
          </cell>
          <cell r="CA111">
            <v>154119</v>
          </cell>
          <cell r="CB111">
            <v>156660</v>
          </cell>
          <cell r="CC111">
            <v>159249</v>
          </cell>
          <cell r="CD111">
            <v>162328</v>
          </cell>
          <cell r="CE111">
            <v>164924</v>
          </cell>
          <cell r="CF111">
            <v>167472</v>
          </cell>
          <cell r="CG111">
            <v>170216</v>
          </cell>
          <cell r="CH111">
            <v>172857</v>
          </cell>
          <cell r="CI111">
            <v>175440</v>
          </cell>
          <cell r="CJ111">
            <v>178093</v>
          </cell>
          <cell r="CK111">
            <v>180886</v>
          </cell>
          <cell r="CL111">
            <v>183449</v>
          </cell>
          <cell r="CM111">
            <v>186117</v>
          </cell>
          <cell r="CN111">
            <v>188865</v>
          </cell>
          <cell r="CO111">
            <v>191436</v>
          </cell>
          <cell r="CP111">
            <v>194309</v>
          </cell>
          <cell r="CQ111">
            <v>196486</v>
          </cell>
          <cell r="CR111">
            <v>199048</v>
          </cell>
          <cell r="CS111">
            <v>201836</v>
          </cell>
          <cell r="CT111">
            <v>204336</v>
          </cell>
          <cell r="CU111">
            <v>206865</v>
          </cell>
          <cell r="CV111">
            <v>209453</v>
          </cell>
          <cell r="CW111">
            <v>212146</v>
          </cell>
          <cell r="CX111">
            <v>214846</v>
          </cell>
          <cell r="CY111">
            <v>217578</v>
          </cell>
          <cell r="CZ111">
            <v>220246</v>
          </cell>
          <cell r="DA111">
            <v>222932</v>
          </cell>
          <cell r="DB111">
            <v>225964</v>
          </cell>
          <cell r="DC111">
            <v>228422</v>
          </cell>
          <cell r="DD111">
            <v>230932</v>
          </cell>
          <cell r="DE111">
            <v>233678</v>
          </cell>
          <cell r="DF111">
            <v>236351</v>
          </cell>
          <cell r="DG111">
            <v>239030</v>
          </cell>
          <cell r="DH111">
            <v>241692</v>
          </cell>
          <cell r="DI111">
            <v>244578</v>
          </cell>
          <cell r="DJ111">
            <v>247357</v>
          </cell>
          <cell r="DK111">
            <v>250177</v>
          </cell>
          <cell r="DL111">
            <v>252849</v>
          </cell>
          <cell r="DM111">
            <v>255846</v>
          </cell>
          <cell r="DN111">
            <v>258758</v>
          </cell>
          <cell r="DO111">
            <v>261287</v>
          </cell>
          <cell r="DP111">
            <v>263970</v>
          </cell>
          <cell r="DQ111">
            <v>266791</v>
          </cell>
          <cell r="DR111">
            <v>269607</v>
          </cell>
          <cell r="DS111">
            <v>272697</v>
          </cell>
          <cell r="DT111">
            <v>275459</v>
          </cell>
          <cell r="DU111">
            <v>278613</v>
          </cell>
          <cell r="DV111">
            <v>281505</v>
          </cell>
          <cell r="DW111">
            <v>284314</v>
          </cell>
          <cell r="DX111">
            <v>287297</v>
          </cell>
          <cell r="DY111">
            <v>290016</v>
          </cell>
          <cell r="DZ111">
            <v>292887</v>
          </cell>
          <cell r="EA111">
            <v>295637</v>
          </cell>
          <cell r="EB111">
            <v>298372</v>
          </cell>
          <cell r="EC111">
            <v>301170</v>
          </cell>
          <cell r="ED111">
            <v>304012</v>
          </cell>
          <cell r="EE111">
            <v>306806</v>
          </cell>
          <cell r="EF111">
            <v>309548</v>
          </cell>
          <cell r="EG111">
            <v>312656</v>
          </cell>
          <cell r="EH111">
            <v>315489</v>
          </cell>
          <cell r="EI111">
            <v>318394</v>
          </cell>
          <cell r="EJ111">
            <v>321600</v>
          </cell>
          <cell r="EK111">
            <v>324531</v>
          </cell>
          <cell r="EL111">
            <v>327683</v>
          </cell>
          <cell r="EM111">
            <v>330349</v>
          </cell>
          <cell r="EN111">
            <v>333210</v>
          </cell>
          <cell r="EO111">
            <v>336029</v>
          </cell>
          <cell r="EP111">
            <v>338689</v>
          </cell>
          <cell r="EQ111">
            <v>341262</v>
          </cell>
          <cell r="ER111">
            <v>343988</v>
          </cell>
          <cell r="ES111">
            <v>347134</v>
          </cell>
          <cell r="ET111">
            <v>349842</v>
          </cell>
          <cell r="EU111">
            <v>352610</v>
          </cell>
          <cell r="EV111">
            <v>355494</v>
          </cell>
          <cell r="EW111">
            <v>358281</v>
          </cell>
          <cell r="EX111">
            <v>361416</v>
          </cell>
          <cell r="EY111">
            <v>364310</v>
          </cell>
        </row>
        <row r="113">
          <cell r="A113" t="str">
            <v>ukupne ulazne naknade od početka godine</v>
          </cell>
        </row>
        <row r="114">
          <cell r="A114" t="str">
            <v>AZ OMF</v>
          </cell>
          <cell r="B114">
            <v>933</v>
          </cell>
          <cell r="C114">
            <v>1609</v>
          </cell>
          <cell r="D114">
            <v>2066</v>
          </cell>
          <cell r="E114">
            <v>2540</v>
          </cell>
          <cell r="F114">
            <v>3008</v>
          </cell>
          <cell r="G114">
            <v>3683</v>
          </cell>
          <cell r="H114">
            <v>4428</v>
          </cell>
          <cell r="I114">
            <v>4966</v>
          </cell>
          <cell r="J114">
            <v>10700</v>
          </cell>
          <cell r="K114">
            <v>534</v>
          </cell>
          <cell r="L114">
            <v>1080</v>
          </cell>
          <cell r="M114">
            <v>1669</v>
          </cell>
          <cell r="N114">
            <v>2242</v>
          </cell>
          <cell r="O114">
            <v>2870</v>
          </cell>
          <cell r="P114">
            <v>3442</v>
          </cell>
          <cell r="Q114">
            <v>4101</v>
          </cell>
          <cell r="R114">
            <v>4746</v>
          </cell>
          <cell r="S114">
            <v>5370</v>
          </cell>
          <cell r="T114">
            <v>5987</v>
          </cell>
          <cell r="U114">
            <v>6632</v>
          </cell>
          <cell r="V114">
            <v>7319</v>
          </cell>
          <cell r="W114">
            <v>576</v>
          </cell>
          <cell r="X114">
            <v>1160</v>
          </cell>
          <cell r="Y114">
            <v>1755</v>
          </cell>
          <cell r="Z114">
            <v>2355</v>
          </cell>
          <cell r="AA114">
            <v>3000</v>
          </cell>
          <cell r="AB114">
            <v>3652</v>
          </cell>
          <cell r="AC114">
            <v>4335</v>
          </cell>
          <cell r="AD114">
            <v>4972</v>
          </cell>
          <cell r="AE114">
            <v>5640</v>
          </cell>
          <cell r="AF114">
            <v>6285</v>
          </cell>
          <cell r="AG114">
            <v>6943</v>
          </cell>
          <cell r="AH114">
            <v>7659</v>
          </cell>
          <cell r="AI114">
            <v>613</v>
          </cell>
          <cell r="AJ114">
            <v>1137</v>
          </cell>
          <cell r="AK114">
            <v>1824</v>
          </cell>
          <cell r="AL114">
            <v>2521</v>
          </cell>
          <cell r="AM114">
            <v>3180</v>
          </cell>
          <cell r="AN114">
            <v>3877</v>
          </cell>
          <cell r="AO114">
            <v>4546</v>
          </cell>
          <cell r="AP114">
            <v>5225</v>
          </cell>
          <cell r="AQ114">
            <v>5894</v>
          </cell>
          <cell r="AR114">
            <v>6584</v>
          </cell>
          <cell r="AS114">
            <v>7276</v>
          </cell>
          <cell r="AT114">
            <v>8051</v>
          </cell>
          <cell r="AU114">
            <v>640</v>
          </cell>
          <cell r="AV114">
            <v>1292</v>
          </cell>
          <cell r="AW114">
            <v>1962</v>
          </cell>
          <cell r="AX114">
            <v>2619</v>
          </cell>
          <cell r="AY114">
            <v>3296</v>
          </cell>
          <cell r="AZ114">
            <v>3981</v>
          </cell>
          <cell r="BA114">
            <v>4684</v>
          </cell>
          <cell r="BB114">
            <v>5368</v>
          </cell>
          <cell r="BC114">
            <v>6080</v>
          </cell>
          <cell r="BD114">
            <v>6770</v>
          </cell>
          <cell r="BE114">
            <v>7460</v>
          </cell>
          <cell r="BF114">
            <v>8216</v>
          </cell>
          <cell r="BG114">
            <v>665</v>
          </cell>
          <cell r="BH114">
            <v>1328</v>
          </cell>
          <cell r="BI114">
            <v>1997</v>
          </cell>
          <cell r="BJ114">
            <v>2717</v>
          </cell>
          <cell r="BK114">
            <v>3435</v>
          </cell>
          <cell r="BL114">
            <v>4110</v>
          </cell>
          <cell r="BM114">
            <v>4848</v>
          </cell>
          <cell r="BN114">
            <v>5565</v>
          </cell>
          <cell r="BO114">
            <v>6237</v>
          </cell>
          <cell r="BP114">
            <v>6962</v>
          </cell>
          <cell r="BQ114">
            <v>7660</v>
          </cell>
          <cell r="BR114">
            <v>8422</v>
          </cell>
          <cell r="BS114">
            <v>720</v>
          </cell>
          <cell r="BT114">
            <v>1440</v>
          </cell>
          <cell r="BU114">
            <v>2158</v>
          </cell>
          <cell r="BV114">
            <v>2924</v>
          </cell>
          <cell r="BW114">
            <v>3661</v>
          </cell>
          <cell r="BX114">
            <v>4423</v>
          </cell>
          <cell r="BY114">
            <v>5235</v>
          </cell>
          <cell r="BZ114">
            <v>5978</v>
          </cell>
          <cell r="CA114">
            <v>6756</v>
          </cell>
          <cell r="CB114">
            <v>7549</v>
          </cell>
          <cell r="CC114">
            <v>8301</v>
          </cell>
          <cell r="CD114">
            <v>9193</v>
          </cell>
          <cell r="CE114">
            <v>761</v>
          </cell>
          <cell r="CF114">
            <v>1510</v>
          </cell>
          <cell r="CG114">
            <v>2314</v>
          </cell>
          <cell r="CH114">
            <v>3084</v>
          </cell>
          <cell r="CI114">
            <v>3852</v>
          </cell>
          <cell r="CJ114">
            <v>4630</v>
          </cell>
          <cell r="CK114">
            <v>5444</v>
          </cell>
          <cell r="CL114">
            <v>6186</v>
          </cell>
          <cell r="CM114">
            <v>6962</v>
          </cell>
          <cell r="CN114">
            <v>7758</v>
          </cell>
          <cell r="CO114">
            <v>8504</v>
          </cell>
          <cell r="CP114">
            <v>9338</v>
          </cell>
          <cell r="CQ114">
            <v>638</v>
          </cell>
          <cell r="CR114">
            <v>1380</v>
          </cell>
          <cell r="CS114">
            <v>2193</v>
          </cell>
          <cell r="CT114">
            <v>2931</v>
          </cell>
          <cell r="CU114">
            <v>3669</v>
          </cell>
          <cell r="CV114">
            <v>4423</v>
          </cell>
          <cell r="CW114">
            <v>5200</v>
          </cell>
          <cell r="CX114">
            <v>5975</v>
          </cell>
          <cell r="CY114">
            <v>6761</v>
          </cell>
          <cell r="CZ114">
            <v>7528</v>
          </cell>
          <cell r="DA114">
            <v>8303</v>
          </cell>
          <cell r="DB114">
            <v>9176</v>
          </cell>
          <cell r="DC114">
            <v>711</v>
          </cell>
          <cell r="DD114">
            <v>1435</v>
          </cell>
          <cell r="DE114">
            <v>2227</v>
          </cell>
          <cell r="DF114">
            <v>2999</v>
          </cell>
          <cell r="DG114">
            <v>3772</v>
          </cell>
          <cell r="DH114">
            <v>4544</v>
          </cell>
          <cell r="DI114">
            <v>5368</v>
          </cell>
          <cell r="DJ114">
            <v>6164</v>
          </cell>
          <cell r="DK114">
            <v>6966</v>
          </cell>
          <cell r="DL114">
            <v>7732</v>
          </cell>
          <cell r="DM114">
            <v>8586</v>
          </cell>
          <cell r="DN114">
            <v>9418</v>
          </cell>
          <cell r="DO114">
            <v>730</v>
          </cell>
          <cell r="DP114">
            <v>1495</v>
          </cell>
          <cell r="DQ114">
            <v>2305</v>
          </cell>
          <cell r="DR114">
            <v>3114</v>
          </cell>
          <cell r="DS114">
            <v>4000</v>
          </cell>
          <cell r="DT114">
            <v>4795</v>
          </cell>
          <cell r="DU114">
            <v>5692</v>
          </cell>
          <cell r="DV114">
            <v>6511</v>
          </cell>
          <cell r="DW114">
            <v>7313</v>
          </cell>
          <cell r="DX114">
            <v>8160</v>
          </cell>
          <cell r="DY114">
            <v>8932</v>
          </cell>
          <cell r="DZ114">
            <v>9747</v>
          </cell>
          <cell r="EA114">
            <v>793</v>
          </cell>
          <cell r="EB114">
            <v>1566</v>
          </cell>
          <cell r="EC114">
            <v>2370</v>
          </cell>
          <cell r="ED114">
            <v>3192</v>
          </cell>
          <cell r="EE114">
            <v>3988</v>
          </cell>
          <cell r="EF114">
            <v>4781</v>
          </cell>
          <cell r="EG114">
            <v>5658</v>
          </cell>
          <cell r="EH114">
            <v>6459</v>
          </cell>
          <cell r="EI114">
            <v>7275</v>
          </cell>
          <cell r="EJ114">
            <v>8182</v>
          </cell>
          <cell r="EK114">
            <v>9009</v>
          </cell>
          <cell r="EL114">
            <v>9904</v>
          </cell>
          <cell r="EM114">
            <v>760</v>
          </cell>
          <cell r="EN114">
            <v>1572</v>
          </cell>
          <cell r="EO114">
            <v>2388</v>
          </cell>
          <cell r="EP114">
            <v>3154</v>
          </cell>
          <cell r="EQ114">
            <v>3895</v>
          </cell>
          <cell r="ER114">
            <v>4676</v>
          </cell>
          <cell r="ES114">
            <v>5568</v>
          </cell>
          <cell r="ET114">
            <v>6341</v>
          </cell>
          <cell r="EU114">
            <v>7129</v>
          </cell>
          <cell r="EV114">
            <v>7949</v>
          </cell>
          <cell r="EW114">
            <v>8740</v>
          </cell>
          <cell r="EX114">
            <v>9630</v>
          </cell>
          <cell r="EY114">
            <v>821</v>
          </cell>
        </row>
        <row r="115">
          <cell r="A115" t="str">
            <v>Erste Plavi OMF</v>
          </cell>
          <cell r="B115">
            <v>136</v>
          </cell>
          <cell r="C115">
            <v>236</v>
          </cell>
          <cell r="D115">
            <v>303</v>
          </cell>
          <cell r="E115">
            <v>373</v>
          </cell>
          <cell r="F115">
            <v>442</v>
          </cell>
          <cell r="G115">
            <v>544</v>
          </cell>
          <cell r="H115">
            <v>656</v>
          </cell>
          <cell r="I115">
            <v>735</v>
          </cell>
          <cell r="J115">
            <v>2307</v>
          </cell>
          <cell r="K115">
            <v>138</v>
          </cell>
          <cell r="L115">
            <v>287</v>
          </cell>
          <cell r="M115">
            <v>444</v>
          </cell>
          <cell r="N115">
            <v>594</v>
          </cell>
          <cell r="O115">
            <v>765</v>
          </cell>
          <cell r="P115">
            <v>916</v>
          </cell>
          <cell r="Q115">
            <v>1094</v>
          </cell>
          <cell r="R115">
            <v>1271</v>
          </cell>
          <cell r="S115">
            <v>1442</v>
          </cell>
          <cell r="T115">
            <v>1607</v>
          </cell>
          <cell r="U115">
            <v>1779</v>
          </cell>
          <cell r="V115">
            <v>1965</v>
          </cell>
          <cell r="W115">
            <v>162</v>
          </cell>
          <cell r="X115">
            <v>324</v>
          </cell>
          <cell r="Y115">
            <v>488</v>
          </cell>
          <cell r="Z115">
            <v>653</v>
          </cell>
          <cell r="AA115">
            <v>829</v>
          </cell>
          <cell r="AB115">
            <v>1014</v>
          </cell>
          <cell r="AC115">
            <v>1208</v>
          </cell>
          <cell r="AD115">
            <v>1388</v>
          </cell>
          <cell r="AE115">
            <v>1576</v>
          </cell>
          <cell r="AF115">
            <v>1758</v>
          </cell>
          <cell r="AG115">
            <v>1944</v>
          </cell>
          <cell r="AH115">
            <v>2152</v>
          </cell>
          <cell r="AI115">
            <v>184</v>
          </cell>
          <cell r="AJ115">
            <v>339</v>
          </cell>
          <cell r="AK115">
            <v>542</v>
          </cell>
          <cell r="AL115">
            <v>752</v>
          </cell>
          <cell r="AM115">
            <v>960</v>
          </cell>
          <cell r="AN115">
            <v>1172</v>
          </cell>
          <cell r="AO115">
            <v>1381</v>
          </cell>
          <cell r="AP115">
            <v>1596</v>
          </cell>
          <cell r="AQ115">
            <v>1804</v>
          </cell>
          <cell r="AR115">
            <v>2021</v>
          </cell>
          <cell r="AS115">
            <v>2237</v>
          </cell>
          <cell r="AT115">
            <v>2481</v>
          </cell>
          <cell r="AU115">
            <v>219</v>
          </cell>
          <cell r="AV115">
            <v>442</v>
          </cell>
          <cell r="AW115">
            <v>668</v>
          </cell>
          <cell r="AX115">
            <v>889</v>
          </cell>
          <cell r="AY115">
            <v>1129</v>
          </cell>
          <cell r="AZ115">
            <v>1372</v>
          </cell>
          <cell r="BA115">
            <v>1625</v>
          </cell>
          <cell r="BB115">
            <v>1873</v>
          </cell>
          <cell r="BC115">
            <v>2132</v>
          </cell>
          <cell r="BD115">
            <v>2386</v>
          </cell>
          <cell r="BE115">
            <v>2641</v>
          </cell>
          <cell r="BF115">
            <v>2923</v>
          </cell>
          <cell r="BG115">
            <v>270</v>
          </cell>
          <cell r="BH115">
            <v>541</v>
          </cell>
          <cell r="BI115">
            <v>815</v>
          </cell>
          <cell r="BJ115">
            <v>1114</v>
          </cell>
          <cell r="BK115">
            <v>1430</v>
          </cell>
          <cell r="BL115">
            <v>1728</v>
          </cell>
          <cell r="BM115">
            <v>2065</v>
          </cell>
          <cell r="BN115">
            <v>2418</v>
          </cell>
          <cell r="BO115">
            <v>2741</v>
          </cell>
          <cell r="BP115">
            <v>3105</v>
          </cell>
          <cell r="BQ115">
            <v>3459</v>
          </cell>
          <cell r="BR115">
            <v>3854</v>
          </cell>
          <cell r="BS115">
            <v>374</v>
          </cell>
          <cell r="BT115">
            <v>760</v>
          </cell>
          <cell r="BU115">
            <v>1130</v>
          </cell>
          <cell r="BV115">
            <v>1528</v>
          </cell>
          <cell r="BW115">
            <v>1912</v>
          </cell>
          <cell r="BX115">
            <v>2313</v>
          </cell>
          <cell r="BY115">
            <v>2748</v>
          </cell>
          <cell r="BZ115">
            <v>3150</v>
          </cell>
          <cell r="CA115">
            <v>3570</v>
          </cell>
          <cell r="CB115">
            <v>3997</v>
          </cell>
          <cell r="CC115">
            <v>4396</v>
          </cell>
          <cell r="CD115">
            <v>4880</v>
          </cell>
          <cell r="CE115">
            <v>399</v>
          </cell>
          <cell r="CF115">
            <v>790</v>
          </cell>
          <cell r="CG115">
            <v>1222</v>
          </cell>
          <cell r="CH115">
            <v>1628</v>
          </cell>
          <cell r="CI115">
            <v>2024</v>
          </cell>
          <cell r="CJ115">
            <v>2434</v>
          </cell>
          <cell r="CK115">
            <v>2870</v>
          </cell>
          <cell r="CL115">
            <v>3268</v>
          </cell>
          <cell r="CM115">
            <v>3682</v>
          </cell>
          <cell r="CN115">
            <v>4110</v>
          </cell>
          <cell r="CO115">
            <v>4508</v>
          </cell>
          <cell r="CP115">
            <v>4954</v>
          </cell>
          <cell r="CQ115">
            <v>327</v>
          </cell>
          <cell r="CR115">
            <v>727</v>
          </cell>
          <cell r="CS115">
            <v>1159</v>
          </cell>
          <cell r="CT115">
            <v>1539</v>
          </cell>
          <cell r="CU115">
            <v>1926</v>
          </cell>
          <cell r="CV115">
            <v>2328</v>
          </cell>
          <cell r="CW115">
            <v>2749</v>
          </cell>
          <cell r="CX115">
            <v>3172</v>
          </cell>
          <cell r="CY115">
            <v>3597</v>
          </cell>
          <cell r="CZ115">
            <v>4013</v>
          </cell>
          <cell r="DA115">
            <v>4433</v>
          </cell>
          <cell r="DB115">
            <v>4904</v>
          </cell>
          <cell r="DC115">
            <v>378</v>
          </cell>
          <cell r="DD115">
            <v>766</v>
          </cell>
          <cell r="DE115">
            <v>1201</v>
          </cell>
          <cell r="DF115">
            <v>1615</v>
          </cell>
          <cell r="DG115">
            <v>2029</v>
          </cell>
          <cell r="DH115">
            <v>2443</v>
          </cell>
          <cell r="DI115">
            <v>2895</v>
          </cell>
          <cell r="DJ115">
            <v>3331</v>
          </cell>
          <cell r="DK115">
            <v>3773</v>
          </cell>
          <cell r="DL115">
            <v>4191</v>
          </cell>
          <cell r="DM115">
            <v>4666</v>
          </cell>
          <cell r="DN115">
            <v>5123</v>
          </cell>
          <cell r="DO115">
            <v>393</v>
          </cell>
          <cell r="DP115">
            <v>810</v>
          </cell>
          <cell r="DQ115">
            <v>1259</v>
          </cell>
          <cell r="DR115">
            <v>1696</v>
          </cell>
          <cell r="DS115">
            <v>2186</v>
          </cell>
          <cell r="DT115">
            <v>2616</v>
          </cell>
          <cell r="DU115">
            <v>3113</v>
          </cell>
          <cell r="DV115">
            <v>3574</v>
          </cell>
          <cell r="DW115">
            <v>4017</v>
          </cell>
          <cell r="DX115">
            <v>4490</v>
          </cell>
          <cell r="DY115">
            <v>4919</v>
          </cell>
          <cell r="DZ115">
            <v>5371</v>
          </cell>
          <cell r="EA115">
            <v>430</v>
          </cell>
          <cell r="EB115">
            <v>857</v>
          </cell>
          <cell r="EC115">
            <v>1302</v>
          </cell>
          <cell r="ED115">
            <v>1748</v>
          </cell>
          <cell r="EE115">
            <v>2185</v>
          </cell>
          <cell r="EF115">
            <v>2615</v>
          </cell>
          <cell r="EG115">
            <v>3108</v>
          </cell>
          <cell r="EH115">
            <v>3559</v>
          </cell>
          <cell r="EI115">
            <v>4019</v>
          </cell>
          <cell r="EJ115">
            <v>4535</v>
          </cell>
          <cell r="EK115">
            <v>5001</v>
          </cell>
          <cell r="EL115">
            <v>5498</v>
          </cell>
          <cell r="EM115">
            <v>421</v>
          </cell>
          <cell r="EN115">
            <v>871</v>
          </cell>
          <cell r="EO115">
            <v>1319</v>
          </cell>
          <cell r="EP115">
            <v>1736</v>
          </cell>
          <cell r="EQ115">
            <v>2140</v>
          </cell>
          <cell r="ER115">
            <v>2570</v>
          </cell>
          <cell r="ES115">
            <v>3068</v>
          </cell>
          <cell r="ET115">
            <v>3496</v>
          </cell>
          <cell r="EU115">
            <v>3937</v>
          </cell>
          <cell r="EV115">
            <v>4397</v>
          </cell>
          <cell r="EW115">
            <v>4840</v>
          </cell>
          <cell r="EX115">
            <v>5345</v>
          </cell>
          <cell r="EY115">
            <v>462</v>
          </cell>
        </row>
        <row r="116">
          <cell r="A116" t="str">
            <v>PBZ/CO OMF</v>
          </cell>
          <cell r="B116">
            <v>426</v>
          </cell>
          <cell r="C116">
            <v>738</v>
          </cell>
          <cell r="D116">
            <v>951</v>
          </cell>
          <cell r="E116">
            <v>1176</v>
          </cell>
          <cell r="F116">
            <v>1395</v>
          </cell>
          <cell r="G116">
            <v>1692</v>
          </cell>
          <cell r="H116">
            <v>2053</v>
          </cell>
          <cell r="I116">
            <v>2305</v>
          </cell>
          <cell r="J116">
            <v>4944</v>
          </cell>
          <cell r="K116">
            <v>230</v>
          </cell>
          <cell r="L116">
            <v>510</v>
          </cell>
          <cell r="M116">
            <v>786</v>
          </cell>
          <cell r="N116">
            <v>1051</v>
          </cell>
          <cell r="O116">
            <v>1339</v>
          </cell>
          <cell r="P116">
            <v>1590</v>
          </cell>
          <cell r="Q116">
            <v>1899</v>
          </cell>
          <cell r="R116">
            <v>2221</v>
          </cell>
          <cell r="S116">
            <v>2519</v>
          </cell>
          <cell r="T116">
            <v>2807</v>
          </cell>
          <cell r="U116">
            <v>3106</v>
          </cell>
          <cell r="V116">
            <v>3424</v>
          </cell>
          <cell r="W116">
            <v>289</v>
          </cell>
          <cell r="X116">
            <v>579</v>
          </cell>
          <cell r="Y116">
            <v>869</v>
          </cell>
          <cell r="Z116">
            <v>1162</v>
          </cell>
          <cell r="AA116">
            <v>1477</v>
          </cell>
          <cell r="AB116">
            <v>1799</v>
          </cell>
          <cell r="AC116">
            <v>2141</v>
          </cell>
          <cell r="AD116">
            <v>2456</v>
          </cell>
          <cell r="AE116">
            <v>2788</v>
          </cell>
          <cell r="AF116">
            <v>3110</v>
          </cell>
          <cell r="AG116">
            <v>3437</v>
          </cell>
          <cell r="AH116">
            <v>3795</v>
          </cell>
          <cell r="AI116">
            <v>322</v>
          </cell>
          <cell r="AJ116">
            <v>581</v>
          </cell>
          <cell r="AK116">
            <v>946</v>
          </cell>
          <cell r="AL116">
            <v>1320</v>
          </cell>
          <cell r="AM116">
            <v>1673</v>
          </cell>
          <cell r="AN116">
            <v>2039</v>
          </cell>
          <cell r="AO116">
            <v>2384</v>
          </cell>
          <cell r="AP116">
            <v>2768</v>
          </cell>
          <cell r="AQ116">
            <v>3130</v>
          </cell>
          <cell r="AR116">
            <v>3501</v>
          </cell>
          <cell r="AS116">
            <v>3878</v>
          </cell>
          <cell r="AT116">
            <v>4288</v>
          </cell>
          <cell r="AU116">
            <v>368</v>
          </cell>
          <cell r="AV116">
            <v>754</v>
          </cell>
          <cell r="AW116">
            <v>1137</v>
          </cell>
          <cell r="AX116">
            <v>1512</v>
          </cell>
          <cell r="AY116">
            <v>1912</v>
          </cell>
          <cell r="AZ116">
            <v>2314</v>
          </cell>
          <cell r="BA116">
            <v>2729</v>
          </cell>
          <cell r="BB116">
            <v>3135</v>
          </cell>
          <cell r="BC116">
            <v>3555</v>
          </cell>
          <cell r="BD116">
            <v>3964</v>
          </cell>
          <cell r="BE116">
            <v>4368</v>
          </cell>
          <cell r="BF116">
            <v>4810</v>
          </cell>
          <cell r="BG116">
            <v>423</v>
          </cell>
          <cell r="BH116">
            <v>847</v>
          </cell>
          <cell r="BI116">
            <v>1264</v>
          </cell>
          <cell r="BJ116">
            <v>1707</v>
          </cell>
          <cell r="BK116">
            <v>2175</v>
          </cell>
          <cell r="BL116">
            <v>2608</v>
          </cell>
          <cell r="BM116">
            <v>3089</v>
          </cell>
          <cell r="BN116">
            <v>3564</v>
          </cell>
          <cell r="BO116">
            <v>4007</v>
          </cell>
          <cell r="BP116">
            <v>4477</v>
          </cell>
          <cell r="BQ116">
            <v>4932</v>
          </cell>
          <cell r="BR116">
            <v>5434</v>
          </cell>
          <cell r="BS116">
            <v>474</v>
          </cell>
          <cell r="BT116">
            <v>956</v>
          </cell>
          <cell r="BU116">
            <v>1434</v>
          </cell>
          <cell r="BV116">
            <v>1945</v>
          </cell>
          <cell r="BW116">
            <v>2454</v>
          </cell>
          <cell r="BX116">
            <v>2984</v>
          </cell>
          <cell r="BY116">
            <v>3552</v>
          </cell>
          <cell r="BZ116">
            <v>4079</v>
          </cell>
          <cell r="CA116">
            <v>4630</v>
          </cell>
          <cell r="CB116">
            <v>5189</v>
          </cell>
          <cell r="CC116">
            <v>5717</v>
          </cell>
          <cell r="CD116">
            <v>6345</v>
          </cell>
          <cell r="CE116">
            <v>530</v>
          </cell>
          <cell r="CF116">
            <v>1047</v>
          </cell>
          <cell r="CG116">
            <v>1597</v>
          </cell>
          <cell r="CH116">
            <v>2136</v>
          </cell>
          <cell r="CI116">
            <v>2654</v>
          </cell>
          <cell r="CJ116">
            <v>3191</v>
          </cell>
          <cell r="CK116">
            <v>3760</v>
          </cell>
          <cell r="CL116">
            <v>4285</v>
          </cell>
          <cell r="CM116">
            <v>4828</v>
          </cell>
          <cell r="CN116">
            <v>5391</v>
          </cell>
          <cell r="CO116">
            <v>5915</v>
          </cell>
          <cell r="CP116">
            <v>6502</v>
          </cell>
          <cell r="CQ116">
            <v>452</v>
          </cell>
          <cell r="CR116">
            <v>977</v>
          </cell>
          <cell r="CS116">
            <v>1536</v>
          </cell>
          <cell r="CT116">
            <v>2039</v>
          </cell>
          <cell r="CU116">
            <v>2555</v>
          </cell>
          <cell r="CV116">
            <v>3084</v>
          </cell>
          <cell r="CW116">
            <v>3636</v>
          </cell>
          <cell r="CX116">
            <v>4193</v>
          </cell>
          <cell r="CY116">
            <v>4750</v>
          </cell>
          <cell r="CZ116">
            <v>5297</v>
          </cell>
          <cell r="DA116">
            <v>5846</v>
          </cell>
          <cell r="DB116">
            <v>6466</v>
          </cell>
          <cell r="DC116">
            <v>506</v>
          </cell>
          <cell r="DD116">
            <v>1023</v>
          </cell>
          <cell r="DE116">
            <v>1576</v>
          </cell>
          <cell r="DF116">
            <v>2122</v>
          </cell>
          <cell r="DG116">
            <v>2669</v>
          </cell>
          <cell r="DH116">
            <v>3214</v>
          </cell>
          <cell r="DI116">
            <v>3806</v>
          </cell>
          <cell r="DJ116">
            <v>4376</v>
          </cell>
          <cell r="DK116">
            <v>4959</v>
          </cell>
          <cell r="DL116">
            <v>5510</v>
          </cell>
          <cell r="DM116">
            <v>6124</v>
          </cell>
          <cell r="DN116">
            <v>6725</v>
          </cell>
          <cell r="DO116">
            <v>511</v>
          </cell>
          <cell r="DP116">
            <v>1075</v>
          </cell>
          <cell r="DQ116">
            <v>1645</v>
          </cell>
          <cell r="DR116">
            <v>2227</v>
          </cell>
          <cell r="DS116">
            <v>2856</v>
          </cell>
          <cell r="DT116">
            <v>3426</v>
          </cell>
          <cell r="DU116">
            <v>4072</v>
          </cell>
          <cell r="DV116">
            <v>4669</v>
          </cell>
          <cell r="DW116">
            <v>5249</v>
          </cell>
          <cell r="DX116">
            <v>5859</v>
          </cell>
          <cell r="DY116">
            <v>6418</v>
          </cell>
          <cell r="DZ116">
            <v>7014</v>
          </cell>
          <cell r="EA116">
            <v>559</v>
          </cell>
          <cell r="EB116">
            <v>1129</v>
          </cell>
          <cell r="EC116">
            <v>1694</v>
          </cell>
          <cell r="ED116">
            <v>2270</v>
          </cell>
          <cell r="EE116">
            <v>2843</v>
          </cell>
          <cell r="EF116">
            <v>3399</v>
          </cell>
          <cell r="EG116">
            <v>4045</v>
          </cell>
          <cell r="EH116">
            <v>4631</v>
          </cell>
          <cell r="EI116">
            <v>5240</v>
          </cell>
          <cell r="EJ116">
            <v>5893</v>
          </cell>
          <cell r="EK116">
            <v>6498</v>
          </cell>
          <cell r="EL116">
            <v>7143</v>
          </cell>
          <cell r="EM116">
            <v>539</v>
          </cell>
          <cell r="EN116">
            <v>1138</v>
          </cell>
          <cell r="EO116">
            <v>1706</v>
          </cell>
          <cell r="EP116">
            <v>2240</v>
          </cell>
          <cell r="EQ116">
            <v>2755</v>
          </cell>
          <cell r="ER116">
            <v>3308</v>
          </cell>
          <cell r="ES116">
            <v>3946</v>
          </cell>
          <cell r="ET116">
            <v>4496</v>
          </cell>
          <cell r="EU116">
            <v>5056</v>
          </cell>
          <cell r="EV116">
            <v>5642</v>
          </cell>
          <cell r="EW116">
            <v>6210</v>
          </cell>
          <cell r="EX116">
            <v>6844</v>
          </cell>
          <cell r="EY116">
            <v>588</v>
          </cell>
        </row>
        <row r="117">
          <cell r="A117" t="str">
            <v>Raiffeisen OMF</v>
          </cell>
          <cell r="B117">
            <v>717</v>
          </cell>
          <cell r="C117">
            <v>1210</v>
          </cell>
          <cell r="D117">
            <v>1556</v>
          </cell>
          <cell r="E117">
            <v>1923</v>
          </cell>
          <cell r="F117">
            <v>2288</v>
          </cell>
          <cell r="G117">
            <v>2816</v>
          </cell>
          <cell r="H117">
            <v>3401</v>
          </cell>
          <cell r="I117">
            <v>3823</v>
          </cell>
          <cell r="J117">
            <v>8196</v>
          </cell>
          <cell r="K117">
            <v>405</v>
          </cell>
          <cell r="L117">
            <v>831</v>
          </cell>
          <cell r="M117">
            <v>1287</v>
          </cell>
          <cell r="N117">
            <v>1724</v>
          </cell>
          <cell r="O117">
            <v>2206</v>
          </cell>
          <cell r="P117">
            <v>2648</v>
          </cell>
          <cell r="Q117">
            <v>3166</v>
          </cell>
          <cell r="R117">
            <v>3678</v>
          </cell>
          <cell r="S117">
            <v>4174</v>
          </cell>
          <cell r="T117">
            <v>4658</v>
          </cell>
          <cell r="U117">
            <v>5161</v>
          </cell>
          <cell r="V117">
            <v>5698</v>
          </cell>
          <cell r="W117">
            <v>456</v>
          </cell>
          <cell r="X117">
            <v>914</v>
          </cell>
          <cell r="Y117">
            <v>1372</v>
          </cell>
          <cell r="Z117">
            <v>1829</v>
          </cell>
          <cell r="AA117">
            <v>2319</v>
          </cell>
          <cell r="AB117">
            <v>2828</v>
          </cell>
          <cell r="AC117">
            <v>3366</v>
          </cell>
          <cell r="AD117">
            <v>3863</v>
          </cell>
          <cell r="AE117">
            <v>4387</v>
          </cell>
          <cell r="AF117">
            <v>4896</v>
          </cell>
          <cell r="AG117">
            <v>5415</v>
          </cell>
          <cell r="AH117">
            <v>5977</v>
          </cell>
          <cell r="AI117">
            <v>478</v>
          </cell>
          <cell r="AJ117">
            <v>888</v>
          </cell>
          <cell r="AK117">
            <v>1410</v>
          </cell>
          <cell r="AL117">
            <v>1947</v>
          </cell>
          <cell r="AM117">
            <v>2463</v>
          </cell>
          <cell r="AN117">
            <v>3004</v>
          </cell>
          <cell r="AO117">
            <v>3528</v>
          </cell>
          <cell r="AP117">
            <v>4071</v>
          </cell>
          <cell r="AQ117">
            <v>4601</v>
          </cell>
          <cell r="AR117">
            <v>5148</v>
          </cell>
          <cell r="AS117">
            <v>5700</v>
          </cell>
          <cell r="AT117">
            <v>6312</v>
          </cell>
          <cell r="AU117">
            <v>499</v>
          </cell>
          <cell r="AV117">
            <v>1009</v>
          </cell>
          <cell r="AW117">
            <v>1534</v>
          </cell>
          <cell r="AX117">
            <v>2043</v>
          </cell>
          <cell r="AY117">
            <v>2579</v>
          </cell>
          <cell r="AZ117">
            <v>3127</v>
          </cell>
          <cell r="BA117">
            <v>3691</v>
          </cell>
          <cell r="BB117">
            <v>4250</v>
          </cell>
          <cell r="BC117">
            <v>4828</v>
          </cell>
          <cell r="BD117">
            <v>5390</v>
          </cell>
          <cell r="BE117">
            <v>5954</v>
          </cell>
          <cell r="BF117">
            <v>6574</v>
          </cell>
          <cell r="BG117">
            <v>587</v>
          </cell>
          <cell r="BH117">
            <v>1175</v>
          </cell>
          <cell r="BI117">
            <v>1768</v>
          </cell>
          <cell r="BJ117">
            <v>2394</v>
          </cell>
          <cell r="BK117">
            <v>3040</v>
          </cell>
          <cell r="BL117">
            <v>3641</v>
          </cell>
          <cell r="BM117">
            <v>4307</v>
          </cell>
          <cell r="BN117">
            <v>4958</v>
          </cell>
          <cell r="BO117">
            <v>5568</v>
          </cell>
          <cell r="BP117">
            <v>6227</v>
          </cell>
          <cell r="BQ117">
            <v>6860</v>
          </cell>
          <cell r="BR117">
            <v>7549</v>
          </cell>
          <cell r="BS117">
            <v>654</v>
          </cell>
          <cell r="BT117">
            <v>1308</v>
          </cell>
          <cell r="BU117">
            <v>1955</v>
          </cell>
          <cell r="BV117">
            <v>2642</v>
          </cell>
          <cell r="BW117">
            <v>3306</v>
          </cell>
          <cell r="BX117">
            <v>3991</v>
          </cell>
          <cell r="BY117">
            <v>4728</v>
          </cell>
          <cell r="BZ117">
            <v>5403</v>
          </cell>
          <cell r="CA117">
            <v>6113</v>
          </cell>
          <cell r="CB117">
            <v>6876</v>
          </cell>
          <cell r="CC117">
            <v>7785</v>
          </cell>
          <cell r="CD117">
            <v>8861</v>
          </cell>
          <cell r="CE117">
            <v>906</v>
          </cell>
          <cell r="CF117">
            <v>1796</v>
          </cell>
          <cell r="CG117">
            <v>2755</v>
          </cell>
          <cell r="CH117">
            <v>3681</v>
          </cell>
          <cell r="CI117">
            <v>4582</v>
          </cell>
          <cell r="CJ117">
            <v>5510</v>
          </cell>
          <cell r="CK117">
            <v>6484</v>
          </cell>
          <cell r="CL117">
            <v>7381</v>
          </cell>
          <cell r="CM117">
            <v>8318</v>
          </cell>
          <cell r="CN117">
            <v>9278</v>
          </cell>
          <cell r="CO117">
            <v>10181</v>
          </cell>
          <cell r="CP117">
            <v>11186</v>
          </cell>
          <cell r="CQ117">
            <v>760</v>
          </cell>
          <cell r="CR117">
            <v>1655</v>
          </cell>
          <cell r="CS117">
            <v>2639</v>
          </cell>
          <cell r="CT117">
            <v>3519</v>
          </cell>
          <cell r="CU117">
            <v>4406</v>
          </cell>
          <cell r="CV117">
            <v>5310</v>
          </cell>
          <cell r="CW117">
            <v>6252</v>
          </cell>
          <cell r="CX117">
            <v>7197</v>
          </cell>
          <cell r="CY117">
            <v>8162</v>
          </cell>
          <cell r="CZ117">
            <v>9098</v>
          </cell>
          <cell r="DA117">
            <v>10042</v>
          </cell>
          <cell r="DB117">
            <v>11109</v>
          </cell>
          <cell r="DC117">
            <v>863</v>
          </cell>
          <cell r="DD117">
            <v>1744</v>
          </cell>
          <cell r="DE117">
            <v>2711</v>
          </cell>
          <cell r="DF117">
            <v>3652</v>
          </cell>
          <cell r="DG117">
            <v>4596</v>
          </cell>
          <cell r="DH117">
            <v>5527</v>
          </cell>
          <cell r="DI117">
            <v>6545</v>
          </cell>
          <cell r="DJ117">
            <v>7523</v>
          </cell>
          <cell r="DK117">
            <v>8514</v>
          </cell>
          <cell r="DL117">
            <v>9452</v>
          </cell>
          <cell r="DM117">
            <v>10506</v>
          </cell>
          <cell r="DN117">
            <v>11529</v>
          </cell>
          <cell r="DO117">
            <v>894</v>
          </cell>
          <cell r="DP117">
            <v>1832</v>
          </cell>
          <cell r="DQ117">
            <v>2823</v>
          </cell>
          <cell r="DR117">
            <v>3812</v>
          </cell>
          <cell r="DS117">
            <v>4896</v>
          </cell>
          <cell r="DT117">
            <v>5864</v>
          </cell>
          <cell r="DU117">
            <v>6978</v>
          </cell>
          <cell r="DV117">
            <v>7992</v>
          </cell>
          <cell r="DW117">
            <v>8977</v>
          </cell>
          <cell r="DX117">
            <v>10030</v>
          </cell>
          <cell r="DY117">
            <v>10988</v>
          </cell>
          <cell r="DZ117">
            <v>11997</v>
          </cell>
          <cell r="EA117">
            <v>968</v>
          </cell>
          <cell r="EB117">
            <v>1933</v>
          </cell>
          <cell r="EC117">
            <v>2916</v>
          </cell>
          <cell r="ED117">
            <v>3915</v>
          </cell>
          <cell r="EE117">
            <v>4903</v>
          </cell>
          <cell r="EF117">
            <v>5867</v>
          </cell>
          <cell r="EG117">
            <v>6957</v>
          </cell>
          <cell r="EH117">
            <v>7954</v>
          </cell>
          <cell r="EI117">
            <v>8973</v>
          </cell>
          <cell r="EJ117">
            <v>10102</v>
          </cell>
          <cell r="EK117">
            <v>11135</v>
          </cell>
          <cell r="EL117">
            <v>12251</v>
          </cell>
          <cell r="EM117">
            <v>946</v>
          </cell>
          <cell r="EN117">
            <v>1946</v>
          </cell>
          <cell r="EO117">
            <v>2932</v>
          </cell>
          <cell r="EP117">
            <v>3877</v>
          </cell>
          <cell r="EQ117">
            <v>4789</v>
          </cell>
          <cell r="ER117">
            <v>5750</v>
          </cell>
          <cell r="ES117">
            <v>6869</v>
          </cell>
          <cell r="ET117">
            <v>7825</v>
          </cell>
          <cell r="EU117">
            <v>8805</v>
          </cell>
          <cell r="EV117">
            <v>9823</v>
          </cell>
          <cell r="EW117">
            <v>10807</v>
          </cell>
          <cell r="EX117">
            <v>11914</v>
          </cell>
          <cell r="EY117">
            <v>1023</v>
          </cell>
        </row>
        <row r="118">
          <cell r="A118" t="str">
            <v>UKUPNO</v>
          </cell>
          <cell r="B118">
            <v>2213</v>
          </cell>
          <cell r="C118">
            <v>3794</v>
          </cell>
          <cell r="D118">
            <v>4875</v>
          </cell>
          <cell r="E118">
            <v>6012</v>
          </cell>
          <cell r="F118">
            <v>7133</v>
          </cell>
          <cell r="G118">
            <v>8735</v>
          </cell>
          <cell r="H118">
            <v>10538</v>
          </cell>
          <cell r="I118">
            <v>11828</v>
          </cell>
          <cell r="J118">
            <v>26148</v>
          </cell>
          <cell r="K118">
            <v>1308</v>
          </cell>
          <cell r="L118">
            <v>2708</v>
          </cell>
          <cell r="M118">
            <v>4186</v>
          </cell>
          <cell r="N118">
            <v>5612</v>
          </cell>
          <cell r="O118">
            <v>7180</v>
          </cell>
          <cell r="P118">
            <v>8595</v>
          </cell>
          <cell r="Q118">
            <v>10259</v>
          </cell>
          <cell r="R118">
            <v>11916</v>
          </cell>
          <cell r="S118">
            <v>13505</v>
          </cell>
          <cell r="T118">
            <v>15059</v>
          </cell>
          <cell r="U118">
            <v>16677</v>
          </cell>
          <cell r="V118">
            <v>18406</v>
          </cell>
          <cell r="W118">
            <v>1484</v>
          </cell>
          <cell r="X118">
            <v>2976</v>
          </cell>
          <cell r="Y118">
            <v>4484</v>
          </cell>
          <cell r="Z118">
            <v>5999</v>
          </cell>
          <cell r="AA118">
            <v>7626</v>
          </cell>
          <cell r="AB118">
            <v>9293</v>
          </cell>
          <cell r="AC118">
            <v>11049</v>
          </cell>
          <cell r="AD118">
            <v>12679</v>
          </cell>
          <cell r="AE118">
            <v>14392</v>
          </cell>
          <cell r="AF118">
            <v>16050</v>
          </cell>
          <cell r="AG118">
            <v>17739</v>
          </cell>
          <cell r="AH118">
            <v>19584</v>
          </cell>
          <cell r="AI118">
            <v>1596</v>
          </cell>
          <cell r="AJ118">
            <v>2945</v>
          </cell>
          <cell r="AK118">
            <v>4721</v>
          </cell>
          <cell r="AL118">
            <v>6541</v>
          </cell>
          <cell r="AM118">
            <v>8277</v>
          </cell>
          <cell r="AN118">
            <v>10092</v>
          </cell>
          <cell r="AO118">
            <v>11839</v>
          </cell>
          <cell r="AP118">
            <v>13660</v>
          </cell>
          <cell r="AQ118">
            <v>15429</v>
          </cell>
          <cell r="AR118">
            <v>17254</v>
          </cell>
          <cell r="AS118">
            <v>19092</v>
          </cell>
          <cell r="AT118">
            <v>21133</v>
          </cell>
          <cell r="AU118">
            <v>1726</v>
          </cell>
          <cell r="AV118">
            <v>3497</v>
          </cell>
          <cell r="AW118">
            <v>5300</v>
          </cell>
          <cell r="AX118">
            <v>7063</v>
          </cell>
          <cell r="AY118">
            <v>8917</v>
          </cell>
          <cell r="AZ118">
            <v>10794</v>
          </cell>
          <cell r="BA118">
            <v>12728</v>
          </cell>
          <cell r="BB118">
            <v>14626</v>
          </cell>
          <cell r="BC118">
            <v>16595</v>
          </cell>
          <cell r="BD118">
            <v>18510</v>
          </cell>
          <cell r="BE118">
            <v>20423</v>
          </cell>
          <cell r="BF118">
            <v>22522</v>
          </cell>
          <cell r="BG118">
            <v>1944</v>
          </cell>
          <cell r="BH118">
            <v>3890</v>
          </cell>
          <cell r="BI118">
            <v>5844</v>
          </cell>
          <cell r="BJ118">
            <v>7932</v>
          </cell>
          <cell r="BK118">
            <v>10080</v>
          </cell>
          <cell r="BL118">
            <v>12087</v>
          </cell>
          <cell r="BM118">
            <v>14308</v>
          </cell>
          <cell r="BN118">
            <v>16505</v>
          </cell>
          <cell r="BO118">
            <v>18552</v>
          </cell>
          <cell r="BP118">
            <v>20771</v>
          </cell>
          <cell r="BQ118">
            <v>22911</v>
          </cell>
          <cell r="BR118">
            <v>25257</v>
          </cell>
          <cell r="BS118">
            <v>2223</v>
          </cell>
          <cell r="BT118">
            <v>4464</v>
          </cell>
          <cell r="BU118">
            <v>6678</v>
          </cell>
          <cell r="BV118">
            <v>9039</v>
          </cell>
          <cell r="BW118">
            <v>11333</v>
          </cell>
          <cell r="BX118">
            <v>13711</v>
          </cell>
          <cell r="BY118">
            <v>16263</v>
          </cell>
          <cell r="BZ118">
            <v>18611</v>
          </cell>
          <cell r="CA118">
            <v>21070</v>
          </cell>
          <cell r="CB118">
            <v>23610</v>
          </cell>
          <cell r="CC118">
            <v>26200</v>
          </cell>
          <cell r="CD118">
            <v>29279</v>
          </cell>
          <cell r="CE118">
            <v>2595</v>
          </cell>
          <cell r="CF118">
            <v>5144</v>
          </cell>
          <cell r="CG118">
            <v>7888</v>
          </cell>
          <cell r="CH118">
            <v>10529</v>
          </cell>
          <cell r="CI118">
            <v>13112</v>
          </cell>
          <cell r="CJ118">
            <v>15764</v>
          </cell>
          <cell r="CK118">
            <v>18558</v>
          </cell>
          <cell r="CL118">
            <v>21121</v>
          </cell>
          <cell r="CM118">
            <v>23789</v>
          </cell>
          <cell r="CN118">
            <v>26537</v>
          </cell>
          <cell r="CO118">
            <v>29108</v>
          </cell>
          <cell r="CP118">
            <v>31981</v>
          </cell>
          <cell r="CQ118">
            <v>2177</v>
          </cell>
          <cell r="CR118">
            <v>4739</v>
          </cell>
          <cell r="CS118">
            <v>7528</v>
          </cell>
          <cell r="CT118">
            <v>10028</v>
          </cell>
          <cell r="CU118">
            <v>12556</v>
          </cell>
          <cell r="CV118">
            <v>15145</v>
          </cell>
          <cell r="CW118">
            <v>17837</v>
          </cell>
          <cell r="CX118">
            <v>20537</v>
          </cell>
          <cell r="CY118">
            <v>23269</v>
          </cell>
          <cell r="CZ118">
            <v>25937</v>
          </cell>
          <cell r="DA118">
            <v>28623</v>
          </cell>
          <cell r="DB118">
            <v>31655</v>
          </cell>
          <cell r="DC118">
            <v>2458</v>
          </cell>
          <cell r="DD118">
            <v>4968</v>
          </cell>
          <cell r="DE118">
            <v>7714</v>
          </cell>
          <cell r="DF118">
            <v>10387</v>
          </cell>
          <cell r="DG118">
            <v>13066</v>
          </cell>
          <cell r="DH118">
            <v>15728</v>
          </cell>
          <cell r="DI118">
            <v>18614</v>
          </cell>
          <cell r="DJ118">
            <v>21393</v>
          </cell>
          <cell r="DK118">
            <v>24213</v>
          </cell>
          <cell r="DL118">
            <v>26885</v>
          </cell>
          <cell r="DM118">
            <v>29882</v>
          </cell>
          <cell r="DN118">
            <v>32794</v>
          </cell>
          <cell r="DO118">
            <v>2529</v>
          </cell>
          <cell r="DP118">
            <v>5212</v>
          </cell>
          <cell r="DQ118">
            <v>8033</v>
          </cell>
          <cell r="DR118">
            <v>10849</v>
          </cell>
          <cell r="DS118">
            <v>13938</v>
          </cell>
          <cell r="DT118">
            <v>16701</v>
          </cell>
          <cell r="DU118">
            <v>19854</v>
          </cell>
          <cell r="DV118">
            <v>22746</v>
          </cell>
          <cell r="DW118">
            <v>25555</v>
          </cell>
          <cell r="DX118">
            <v>28538</v>
          </cell>
          <cell r="DY118">
            <v>31257</v>
          </cell>
          <cell r="DZ118">
            <v>34129</v>
          </cell>
          <cell r="EA118">
            <v>2749</v>
          </cell>
          <cell r="EB118">
            <v>5485</v>
          </cell>
          <cell r="EC118">
            <v>8282</v>
          </cell>
          <cell r="ED118">
            <v>11125</v>
          </cell>
          <cell r="EE118">
            <v>13919</v>
          </cell>
          <cell r="EF118">
            <v>16661</v>
          </cell>
          <cell r="EG118">
            <v>19768</v>
          </cell>
          <cell r="EH118">
            <v>22602</v>
          </cell>
          <cell r="EI118">
            <v>25507</v>
          </cell>
          <cell r="EJ118">
            <v>28713</v>
          </cell>
          <cell r="EK118">
            <v>31644</v>
          </cell>
          <cell r="EL118">
            <v>34796</v>
          </cell>
          <cell r="EM118">
            <v>2666</v>
          </cell>
          <cell r="EN118">
            <v>5527</v>
          </cell>
          <cell r="EO118">
            <v>8346</v>
          </cell>
          <cell r="EP118">
            <v>11006</v>
          </cell>
          <cell r="EQ118">
            <v>13579</v>
          </cell>
          <cell r="ER118">
            <v>16305</v>
          </cell>
          <cell r="ES118">
            <v>19451</v>
          </cell>
          <cell r="ET118">
            <v>22158</v>
          </cell>
          <cell r="EU118">
            <v>24926</v>
          </cell>
          <cell r="EV118">
            <v>27811</v>
          </cell>
          <cell r="EW118">
            <v>30598</v>
          </cell>
          <cell r="EX118">
            <v>33733</v>
          </cell>
          <cell r="EY118">
            <v>2894</v>
          </cell>
        </row>
        <row r="120">
          <cell r="A120" t="str">
            <v>ulazene naknade po kvartalima</v>
          </cell>
        </row>
        <row r="121">
          <cell r="A121" t="str">
            <v>AZ OMF</v>
          </cell>
          <cell r="D121">
            <v>2065.9604300000001</v>
          </cell>
          <cell r="G121">
            <v>1617.5323999999998</v>
          </cell>
          <cell r="J121">
            <v>7016.1085199999998</v>
          </cell>
          <cell r="M121">
            <v>1669.4937199999999</v>
          </cell>
          <cell r="P121">
            <v>1772.0383300000001</v>
          </cell>
          <cell r="S121">
            <v>1928.84077</v>
          </cell>
          <cell r="V121">
            <v>1948.8612700000001</v>
          </cell>
          <cell r="Y121">
            <v>1755.2827</v>
          </cell>
          <cell r="AB121">
            <v>1896.2381499999999</v>
          </cell>
          <cell r="AE121">
            <v>1988.47434</v>
          </cell>
          <cell r="AH121">
            <v>2019.4991200000002</v>
          </cell>
          <cell r="AI121">
            <v>0</v>
          </cell>
          <cell r="AJ121">
            <v>0</v>
          </cell>
          <cell r="AK121">
            <v>1823.61949</v>
          </cell>
          <cell r="AL121">
            <v>0</v>
          </cell>
          <cell r="AM121">
            <v>0</v>
          </cell>
          <cell r="AN121">
            <v>2053.0227399999999</v>
          </cell>
          <cell r="AO121">
            <v>0</v>
          </cell>
          <cell r="AQ121">
            <v>2017.0249799999999</v>
          </cell>
          <cell r="AT121">
            <v>2157.7542200000003</v>
          </cell>
          <cell r="AU121">
            <v>2107.35788</v>
          </cell>
          <cell r="AV121">
            <v>2067.2037500000001</v>
          </cell>
          <cell r="AW121">
            <v>1961.53493</v>
          </cell>
          <cell r="AX121">
            <v>1979.4087099999999</v>
          </cell>
          <cell r="AY121">
            <v>2004.37292</v>
          </cell>
          <cell r="AZ121">
            <v>2019.3752400000001</v>
          </cell>
          <cell r="BA121">
            <v>2064.39491</v>
          </cell>
          <cell r="BB121">
            <v>2071.8295699999999</v>
          </cell>
          <cell r="BC121">
            <v>2099.2583100000002</v>
          </cell>
          <cell r="BD121">
            <v>2086.2152500000002</v>
          </cell>
          <cell r="BE121">
            <v>2092.0676100000001</v>
          </cell>
          <cell r="BF121">
            <v>2135.6600800000001</v>
          </cell>
          <cell r="BG121">
            <v>2110.5331800000004</v>
          </cell>
          <cell r="BH121">
            <v>2083.1547399999999</v>
          </cell>
          <cell r="BI121">
            <v>1997.0556399999998</v>
          </cell>
          <cell r="BJ121">
            <v>2052.8263700000002</v>
          </cell>
          <cell r="BK121">
            <v>2107.3422500000001</v>
          </cell>
          <cell r="BL121">
            <v>2113.0945299999998</v>
          </cell>
          <cell r="BM121">
            <v>2130.5247799999997</v>
          </cell>
          <cell r="BN121">
            <v>2129.8895899999998</v>
          </cell>
          <cell r="BO121">
            <v>2126.8540899999998</v>
          </cell>
          <cell r="BP121">
            <v>2114.2538999999997</v>
          </cell>
          <cell r="BQ121">
            <v>2095.4936699999998</v>
          </cell>
          <cell r="BR121">
            <v>2184.5676000000003</v>
          </cell>
          <cell r="BS121">
            <v>2179.5633800000001</v>
          </cell>
          <cell r="BT121">
            <v>2201.0314800000001</v>
          </cell>
          <cell r="BU121">
            <v>2158.0927799999999</v>
          </cell>
          <cell r="BV121">
            <v>2203.79565</v>
          </cell>
          <cell r="BW121">
            <v>2221.6758599999998</v>
          </cell>
          <cell r="BX121">
            <v>2264.9101900000001</v>
          </cell>
          <cell r="BY121">
            <v>2310.7382699999998</v>
          </cell>
          <cell r="BZ121">
            <v>2316.3199300000001</v>
          </cell>
          <cell r="CA121">
            <v>2333.4791299999997</v>
          </cell>
          <cell r="CB121">
            <v>2313.9847999999997</v>
          </cell>
          <cell r="CC121">
            <v>2323.4329500000003</v>
          </cell>
          <cell r="CD121">
            <v>2436.3008799999998</v>
          </cell>
          <cell r="CE121">
            <v>2405.2741800000003</v>
          </cell>
          <cell r="CF121">
            <v>2401.5459900000001</v>
          </cell>
          <cell r="CG121">
            <v>2313.8465799999999</v>
          </cell>
          <cell r="CH121">
            <v>2322.68516</v>
          </cell>
          <cell r="CI121">
            <v>2341.7752099999998</v>
          </cell>
          <cell r="CJ121">
            <v>2316.1504799999998</v>
          </cell>
          <cell r="CK121">
            <v>2360.1901400000002</v>
          </cell>
          <cell r="CL121">
            <v>2334.4562000000001</v>
          </cell>
          <cell r="CM121">
            <v>2331.6141299999999</v>
          </cell>
          <cell r="CN121">
            <v>2313.5602699999999</v>
          </cell>
          <cell r="CO121">
            <v>2317.4869800000001</v>
          </cell>
          <cell r="CP121">
            <v>2376.5061099999998</v>
          </cell>
          <cell r="CQ121">
            <v>2218.3029500000002</v>
          </cell>
          <cell r="CR121">
            <v>2214.3723500000001</v>
          </cell>
          <cell r="CS121">
            <v>2193.1378799999998</v>
          </cell>
          <cell r="CT121">
            <v>2293.5104799999999</v>
          </cell>
          <cell r="CU121">
            <v>2289.4925800000001</v>
          </cell>
          <cell r="CV121">
            <v>2230.3487799999998</v>
          </cell>
          <cell r="CW121">
            <v>2268.8488500000003</v>
          </cell>
          <cell r="CX121">
            <v>2305.7756600000002</v>
          </cell>
          <cell r="CY121">
            <v>2337.35421</v>
          </cell>
          <cell r="CZ121">
            <v>2328.2812400000003</v>
          </cell>
          <cell r="DA121">
            <v>2327.5193599999998</v>
          </cell>
          <cell r="DB121">
            <v>2414.92785</v>
          </cell>
          <cell r="DC121">
            <v>2358.1432400000003</v>
          </cell>
          <cell r="DD121">
            <v>2308.3910900000001</v>
          </cell>
          <cell r="DE121">
            <v>2226.7361299999998</v>
          </cell>
          <cell r="DF121">
            <v>2287.6707299999998</v>
          </cell>
          <cell r="DG121">
            <v>2336.8983399999997</v>
          </cell>
          <cell r="DH121">
            <v>2317.0113199999996</v>
          </cell>
          <cell r="DI121">
            <v>2369.6494700000003</v>
          </cell>
          <cell r="DJ121">
            <v>2392.10104</v>
          </cell>
          <cell r="DK121">
            <v>2422.6681600000002</v>
          </cell>
          <cell r="DL121">
            <v>2364.1568199999997</v>
          </cell>
          <cell r="DM121">
            <v>2421.2432400000002</v>
          </cell>
          <cell r="DN121">
            <v>2451.9314100000001</v>
          </cell>
          <cell r="DO121">
            <v>2416.2973400000001</v>
          </cell>
          <cell r="DP121">
            <v>2328.1322300000002</v>
          </cell>
          <cell r="DQ121">
            <v>2305.39633</v>
          </cell>
          <cell r="DR121">
            <v>2383.7588700000001</v>
          </cell>
          <cell r="DS121">
            <v>2505.0984500000004</v>
          </cell>
          <cell r="DT121">
            <v>2489.7236699999999</v>
          </cell>
          <cell r="DU121">
            <v>2577.6254100000001</v>
          </cell>
          <cell r="DV121">
            <v>2510.0724</v>
          </cell>
          <cell r="DW121">
            <v>2517.4878699999999</v>
          </cell>
          <cell r="DX121">
            <v>2467.9593199999999</v>
          </cell>
          <cell r="DY121">
            <v>2421.03271</v>
          </cell>
          <cell r="DZ121">
            <v>2433.9193399999999</v>
          </cell>
          <cell r="EA121">
            <v>2379.4364700000001</v>
          </cell>
          <cell r="EB121">
            <v>2380.8042</v>
          </cell>
          <cell r="EC121">
            <v>2369.6452899999999</v>
          </cell>
          <cell r="ED121">
            <v>2399.5548900000003</v>
          </cell>
          <cell r="EE121">
            <v>2422.3287500000001</v>
          </cell>
          <cell r="EF121">
            <v>2410.9444800000001</v>
          </cell>
          <cell r="EG121">
            <v>2465.74442</v>
          </cell>
          <cell r="EH121">
            <v>2470.6013700000003</v>
          </cell>
          <cell r="EI121">
            <v>2494.0217699999998</v>
          </cell>
          <cell r="EJ121">
            <v>2524.4294</v>
          </cell>
          <cell r="EK121">
            <v>2550.58421</v>
          </cell>
          <cell r="EL121">
            <v>2629.5449199999998</v>
          </cell>
          <cell r="EM121">
            <v>2481.86879</v>
          </cell>
          <cell r="EN121">
            <v>2467.1546400000002</v>
          </cell>
          <cell r="EO121">
            <v>2388.2740199999998</v>
          </cell>
          <cell r="EP121">
            <v>2394.0310099999997</v>
          </cell>
          <cell r="EQ121">
            <v>2322.4426800000001</v>
          </cell>
          <cell r="ER121">
            <v>2288.0382799999998</v>
          </cell>
          <cell r="ES121">
            <v>2414.0162599999999</v>
          </cell>
          <cell r="ET121">
            <v>2446.49395</v>
          </cell>
          <cell r="EU121">
            <v>2453.1165099999998</v>
          </cell>
          <cell r="EV121">
            <v>2380.7303199999997</v>
          </cell>
          <cell r="EW121">
            <v>2398.7342000000003</v>
          </cell>
          <cell r="EX121">
            <v>2500.20876</v>
          </cell>
          <cell r="EY121">
            <v>2501.64534</v>
          </cell>
        </row>
        <row r="122">
          <cell r="A122" t="str">
            <v>Erste Plavi OMF</v>
          </cell>
          <cell r="D122">
            <v>302.55260999999996</v>
          </cell>
          <cell r="G122">
            <v>241.4631</v>
          </cell>
          <cell r="J122">
            <v>1763.4074699999999</v>
          </cell>
          <cell r="M122">
            <v>444.08393000000001</v>
          </cell>
          <cell r="P122">
            <v>471.60866999999996</v>
          </cell>
          <cell r="S122">
            <v>526.07515000000001</v>
          </cell>
          <cell r="V122">
            <v>522.93970000000002</v>
          </cell>
          <cell r="Y122">
            <v>487.72503</v>
          </cell>
          <cell r="AB122">
            <v>526.36243999999999</v>
          </cell>
          <cell r="AE122">
            <v>562.18018000000006</v>
          </cell>
          <cell r="AH122">
            <v>575.49024999999995</v>
          </cell>
          <cell r="AK122">
            <v>542.15862000000004</v>
          </cell>
          <cell r="AN122">
            <v>629.57690000000002</v>
          </cell>
          <cell r="AQ122">
            <v>632.11427000000003</v>
          </cell>
          <cell r="AT122">
            <v>677.35762</v>
          </cell>
          <cell r="AU122">
            <v>679.05968000000007</v>
          </cell>
          <cell r="AV122">
            <v>685.80237</v>
          </cell>
          <cell r="AW122">
            <v>667.92637999999999</v>
          </cell>
          <cell r="AX122">
            <v>670.48507999999993</v>
          </cell>
          <cell r="AY122">
            <v>687.75162999999998</v>
          </cell>
          <cell r="AZ122">
            <v>704.37732999999992</v>
          </cell>
          <cell r="BA122">
            <v>735.70004000000006</v>
          </cell>
          <cell r="BB122">
            <v>744.11324000000002</v>
          </cell>
          <cell r="BC122">
            <v>759.54218999999989</v>
          </cell>
          <cell r="BD122">
            <v>761.54488000000003</v>
          </cell>
          <cell r="BE122">
            <v>767.5138199999999</v>
          </cell>
          <cell r="BF122">
            <v>791.00247999999999</v>
          </cell>
          <cell r="BG122">
            <v>806.22781999999995</v>
          </cell>
          <cell r="BH122">
            <v>822.53784999999993</v>
          </cell>
          <cell r="BI122">
            <v>815.31435999999997</v>
          </cell>
          <cell r="BJ122">
            <v>844.15993999999989</v>
          </cell>
          <cell r="BK122">
            <v>889.03289000000007</v>
          </cell>
          <cell r="BL122">
            <v>912.51028000000008</v>
          </cell>
          <cell r="BM122">
            <v>951.1468000000001</v>
          </cell>
          <cell r="BN122">
            <v>988.30359999999996</v>
          </cell>
          <cell r="BO122">
            <v>1013.0682399999999</v>
          </cell>
          <cell r="BP122">
            <v>1039.61699</v>
          </cell>
          <cell r="BQ122">
            <v>1040.9155600000001</v>
          </cell>
          <cell r="BR122">
            <v>1112.8120200000001</v>
          </cell>
          <cell r="BS122">
            <v>1123.1934099999999</v>
          </cell>
          <cell r="BT122">
            <v>1154.3486200000002</v>
          </cell>
          <cell r="BU122">
            <v>1130.37284</v>
          </cell>
          <cell r="BV122">
            <v>1153.8371200000001</v>
          </cell>
          <cell r="BW122">
            <v>1152.43325</v>
          </cell>
          <cell r="BX122">
            <v>1182.6667199999999</v>
          </cell>
          <cell r="BY122">
            <v>1219.63014</v>
          </cell>
          <cell r="BZ122">
            <v>1238.3567800000001</v>
          </cell>
          <cell r="CA122">
            <v>1256.7331399999998</v>
          </cell>
          <cell r="CB122">
            <v>1249.33403</v>
          </cell>
          <cell r="CC122">
            <v>1246.03451</v>
          </cell>
          <cell r="CD122">
            <v>1310.4673300000002</v>
          </cell>
          <cell r="CE122">
            <v>1281.9824099999998</v>
          </cell>
          <cell r="CF122">
            <v>1273.8801000000001</v>
          </cell>
          <cell r="CG122">
            <v>1221.9110000000001</v>
          </cell>
          <cell r="CH122">
            <v>1229.78035</v>
          </cell>
          <cell r="CI122">
            <v>1233.8464899999999</v>
          </cell>
          <cell r="CJ122">
            <v>1211.6959899999999</v>
          </cell>
          <cell r="CK122">
            <v>1241.21649</v>
          </cell>
          <cell r="CL122">
            <v>1244.35367</v>
          </cell>
          <cell r="CM122">
            <v>1248.2806499999999</v>
          </cell>
          <cell r="CN122">
            <v>1239.9908600000001</v>
          </cell>
          <cell r="CO122">
            <v>1239.6985</v>
          </cell>
          <cell r="CP122">
            <v>1272.5747900000001</v>
          </cell>
          <cell r="CQ122">
            <v>1172.23002</v>
          </cell>
          <cell r="CR122">
            <v>1173.5596200000002</v>
          </cell>
          <cell r="CS122">
            <v>1158.75675</v>
          </cell>
          <cell r="CT122">
            <v>1211.5687800000001</v>
          </cell>
          <cell r="CU122">
            <v>1198.75632</v>
          </cell>
          <cell r="CV122">
            <v>1169.04567</v>
          </cell>
          <cell r="CW122">
            <v>1209.9653500000002</v>
          </cell>
          <cell r="CX122">
            <v>1245.8367700000001</v>
          </cell>
          <cell r="CY122">
            <v>1269.6004699999999</v>
          </cell>
          <cell r="CZ122">
            <v>1264.3310800000002</v>
          </cell>
          <cell r="DA122">
            <v>1261.39067</v>
          </cell>
          <cell r="DB122">
            <v>1306.3639800000001</v>
          </cell>
          <cell r="DC122">
            <v>1268.6497099999999</v>
          </cell>
          <cell r="DD122">
            <v>1237.10204</v>
          </cell>
          <cell r="DE122">
            <v>1200.5073500000001</v>
          </cell>
          <cell r="DF122">
            <v>1236.6363000000001</v>
          </cell>
          <cell r="DG122">
            <v>1262.6129799999999</v>
          </cell>
          <cell r="DH122">
            <v>1242.79621</v>
          </cell>
          <cell r="DI122">
            <v>1280.4454499999999</v>
          </cell>
          <cell r="DJ122">
            <v>1301.5544499999999</v>
          </cell>
          <cell r="DK122">
            <v>1329.9707900000001</v>
          </cell>
          <cell r="DL122">
            <v>1296.14177</v>
          </cell>
          <cell r="DM122">
            <v>1335.4669899999999</v>
          </cell>
          <cell r="DN122">
            <v>1349.4748200000001</v>
          </cell>
          <cell r="DO122">
            <v>1324.2321899999999</v>
          </cell>
          <cell r="DP122">
            <v>1266.49955</v>
          </cell>
          <cell r="DQ122">
            <v>1259.3991899999999</v>
          </cell>
          <cell r="DR122">
            <v>1302.72921</v>
          </cell>
          <cell r="DS122">
            <v>1375.8018100000002</v>
          </cell>
          <cell r="DT122">
            <v>1356.81953</v>
          </cell>
          <cell r="DU122">
            <v>1417.18227</v>
          </cell>
          <cell r="DV122">
            <v>1388.3601299999998</v>
          </cell>
          <cell r="DW122">
            <v>1400.8847700000001</v>
          </cell>
          <cell r="DX122">
            <v>1376.97171</v>
          </cell>
          <cell r="DY122">
            <v>1345.3791799999999</v>
          </cell>
          <cell r="DZ122">
            <v>1354.11175</v>
          </cell>
          <cell r="EA122">
            <v>1311.2348200000001</v>
          </cell>
          <cell r="EB122">
            <v>1309.2086299999999</v>
          </cell>
          <cell r="EC122">
            <v>1302.3187</v>
          </cell>
          <cell r="ED122">
            <v>1318.0406699999999</v>
          </cell>
          <cell r="EE122">
            <v>1328.1077700000001</v>
          </cell>
          <cell r="EF122">
            <v>1312.3939599999999</v>
          </cell>
          <cell r="EG122">
            <v>1360.5801100000001</v>
          </cell>
          <cell r="EH122">
            <v>1373.1692600000001</v>
          </cell>
          <cell r="EI122">
            <v>1404.38771</v>
          </cell>
          <cell r="EJ122">
            <v>1426.3744299999998</v>
          </cell>
          <cell r="EK122">
            <v>1442.85816</v>
          </cell>
          <cell r="EL122">
            <v>1479.28187</v>
          </cell>
          <cell r="EM122">
            <v>1384.84556</v>
          </cell>
          <cell r="EN122">
            <v>1367.70589</v>
          </cell>
          <cell r="EO122">
            <v>1318.57305</v>
          </cell>
          <cell r="EP122">
            <v>1314.6212700000001</v>
          </cell>
          <cell r="EQ122">
            <v>1268.8993700000001</v>
          </cell>
          <cell r="ER122">
            <v>1251.50216</v>
          </cell>
          <cell r="ES122">
            <v>1332.2808300000002</v>
          </cell>
          <cell r="ET122">
            <v>1356.7394999999999</v>
          </cell>
          <cell r="EU122">
            <v>1366.42479</v>
          </cell>
          <cell r="EV122">
            <v>1329.33989</v>
          </cell>
          <cell r="EW122">
            <v>1343.5738999999999</v>
          </cell>
          <cell r="EX122">
            <v>1408.4802199999999</v>
          </cell>
          <cell r="EY122">
            <v>1409.3722499999999</v>
          </cell>
        </row>
        <row r="123">
          <cell r="A123" t="str">
            <v>PBZ/CO OMF</v>
          </cell>
          <cell r="D123">
            <v>950.8933199999999</v>
          </cell>
          <cell r="G123">
            <v>740.89314999999999</v>
          </cell>
          <cell r="J123">
            <v>3252.5821900000001</v>
          </cell>
          <cell r="M123">
            <v>785.59944999999993</v>
          </cell>
          <cell r="P123">
            <v>804.6619300000001</v>
          </cell>
          <cell r="S123">
            <v>929.08604000000003</v>
          </cell>
          <cell r="V123">
            <v>904.54223999999999</v>
          </cell>
          <cell r="Y123">
            <v>868.95600000000002</v>
          </cell>
          <cell r="AB123">
            <v>930.39359999999999</v>
          </cell>
          <cell r="AE123">
            <v>988.72488999999996</v>
          </cell>
          <cell r="AH123">
            <v>1007.3915400000001</v>
          </cell>
          <cell r="AK123">
            <v>945.54343000000006</v>
          </cell>
          <cell r="AN123">
            <v>1093.78772</v>
          </cell>
          <cell r="AQ123">
            <v>1090.6671299999998</v>
          </cell>
          <cell r="AT123">
            <v>1158.45291</v>
          </cell>
          <cell r="AU123">
            <v>1155.3010900000002</v>
          </cell>
          <cell r="AV123">
            <v>1163.8382799999999</v>
          </cell>
          <cell r="AW123">
            <v>1137.26169</v>
          </cell>
          <cell r="AX123">
            <v>1143.3609099999999</v>
          </cell>
          <cell r="AY123">
            <v>1158.2123799999999</v>
          </cell>
          <cell r="AZ123">
            <v>1176.5562199999999</v>
          </cell>
          <cell r="BA123">
            <v>1217.07476</v>
          </cell>
          <cell r="BB123">
            <v>1222.9627</v>
          </cell>
          <cell r="BC123">
            <v>1240.8471200000001</v>
          </cell>
          <cell r="BD123">
            <v>1235.0683899999999</v>
          </cell>
          <cell r="BE123">
            <v>1233.3025299999999</v>
          </cell>
          <cell r="BF123">
            <v>1255.2346100000002</v>
          </cell>
          <cell r="BG123">
            <v>1269.2556299999999</v>
          </cell>
          <cell r="BH123">
            <v>1288.19984</v>
          </cell>
          <cell r="BI123">
            <v>1264.3534199999999</v>
          </cell>
          <cell r="BJ123">
            <v>1283.53747</v>
          </cell>
          <cell r="BK123">
            <v>1328.4540300000001</v>
          </cell>
          <cell r="BL123">
            <v>1343.7789700000001</v>
          </cell>
          <cell r="BM123">
            <v>1382.22696</v>
          </cell>
          <cell r="BN123">
            <v>1388.97992</v>
          </cell>
          <cell r="BO123">
            <v>1398.40563</v>
          </cell>
          <cell r="BP123">
            <v>1387.8805199999999</v>
          </cell>
          <cell r="BQ123">
            <v>1367.81206</v>
          </cell>
          <cell r="BR123">
            <v>1427.15014</v>
          </cell>
          <cell r="BS123">
            <v>1431.2591100000002</v>
          </cell>
          <cell r="BT123">
            <v>1457.91786</v>
          </cell>
          <cell r="BU123">
            <v>1433.7743</v>
          </cell>
          <cell r="BV123">
            <v>1471.18425</v>
          </cell>
          <cell r="BW123">
            <v>1497.95849</v>
          </cell>
          <cell r="BX123">
            <v>1550.1197299999999</v>
          </cell>
          <cell r="BY123">
            <v>1606.61266</v>
          </cell>
          <cell r="BZ123">
            <v>1625.5043799999999</v>
          </cell>
          <cell r="CA123">
            <v>1646.4696399999998</v>
          </cell>
          <cell r="CB123">
            <v>1636.4493500000001</v>
          </cell>
          <cell r="CC123">
            <v>1637.2024199999998</v>
          </cell>
          <cell r="CD123">
            <v>1714.33077</v>
          </cell>
          <cell r="CE123">
            <v>1686.0296899999998</v>
          </cell>
          <cell r="CF123">
            <v>1675.3898200000001</v>
          </cell>
          <cell r="CG123">
            <v>1597.4718700000001</v>
          </cell>
          <cell r="CH123">
            <v>1605.9525900000001</v>
          </cell>
          <cell r="CI123">
            <v>1606.79027</v>
          </cell>
          <cell r="CJ123">
            <v>1593.56852</v>
          </cell>
          <cell r="CK123">
            <v>1624.28304</v>
          </cell>
          <cell r="CL123">
            <v>1631.2110299999999</v>
          </cell>
          <cell r="CM123">
            <v>1636.8351100000002</v>
          </cell>
          <cell r="CN123">
            <v>1631.1728600000001</v>
          </cell>
          <cell r="CO123">
            <v>1629.67399</v>
          </cell>
          <cell r="CP123">
            <v>1673.6418600000002</v>
          </cell>
          <cell r="CQ123">
            <v>1561.81987</v>
          </cell>
          <cell r="CR123">
            <v>1563.60439</v>
          </cell>
          <cell r="CS123">
            <v>1536.3742299999999</v>
          </cell>
          <cell r="CT123">
            <v>1587.1247599999999</v>
          </cell>
          <cell r="CU123">
            <v>1577.86824</v>
          </cell>
          <cell r="CV123">
            <v>1547.1308600000002</v>
          </cell>
          <cell r="CW123">
            <v>1597.7196200000001</v>
          </cell>
          <cell r="CX123">
            <v>1638.4112399999999</v>
          </cell>
          <cell r="CY123">
            <v>1666.0173400000001</v>
          </cell>
          <cell r="CZ123">
            <v>1660.6666200000002</v>
          </cell>
          <cell r="DA123">
            <v>1652.57807</v>
          </cell>
          <cell r="DB123">
            <v>1716.9551000000001</v>
          </cell>
          <cell r="DC123">
            <v>1675.75189</v>
          </cell>
          <cell r="DD123">
            <v>1643.0088000000001</v>
          </cell>
          <cell r="DE123">
            <v>1576.2180600000002</v>
          </cell>
          <cell r="DF123">
            <v>1615.2657799999999</v>
          </cell>
          <cell r="DG123">
            <v>1646.23693</v>
          </cell>
          <cell r="DH123">
            <v>1637.52199</v>
          </cell>
          <cell r="DI123">
            <v>1684.5671</v>
          </cell>
          <cell r="DJ123">
            <v>1706.88931</v>
          </cell>
          <cell r="DK123">
            <v>1744.86861</v>
          </cell>
          <cell r="DL123">
            <v>1703.3978300000001</v>
          </cell>
          <cell r="DM123">
            <v>1748.0429999999999</v>
          </cell>
          <cell r="DN123">
            <v>1766.0907299999999</v>
          </cell>
          <cell r="DO123">
            <v>1726.2578999999998</v>
          </cell>
          <cell r="DP123">
            <v>1676.1305400000001</v>
          </cell>
          <cell r="DQ123">
            <v>1645.2541000000001</v>
          </cell>
          <cell r="DR123">
            <v>1715.91921</v>
          </cell>
          <cell r="DS123">
            <v>1780.90319</v>
          </cell>
          <cell r="DT123">
            <v>1780.45362</v>
          </cell>
          <cell r="DU123">
            <v>1845.38851</v>
          </cell>
          <cell r="DV123">
            <v>1813.15291</v>
          </cell>
          <cell r="DW123">
            <v>1823.3941200000002</v>
          </cell>
          <cell r="DX123">
            <v>1786.9014</v>
          </cell>
          <cell r="DY123">
            <v>1749.1822099999999</v>
          </cell>
          <cell r="DZ123">
            <v>1764.6079299999999</v>
          </cell>
          <cell r="EA123">
            <v>1713.44994</v>
          </cell>
          <cell r="EB123">
            <v>1724.13723</v>
          </cell>
          <cell r="EC123">
            <v>1693.9865</v>
          </cell>
          <cell r="ED123">
            <v>1710.9997499999999</v>
          </cell>
          <cell r="EE123">
            <v>1713.75296</v>
          </cell>
          <cell r="EF123">
            <v>1704.5990400000001</v>
          </cell>
          <cell r="EG123">
            <v>1775.1612</v>
          </cell>
          <cell r="EH123">
            <v>1788.6592900000001</v>
          </cell>
          <cell r="EI123">
            <v>1841.64984</v>
          </cell>
          <cell r="EJ123">
            <v>1848.0528200000001</v>
          </cell>
          <cell r="EK123">
            <v>1866.4614199999999</v>
          </cell>
          <cell r="EL123">
            <v>1902.9233300000001</v>
          </cell>
          <cell r="EM123">
            <v>1788.5231899999999</v>
          </cell>
          <cell r="EN123">
            <v>1783.1247100000001</v>
          </cell>
          <cell r="EO123">
            <v>1706.4808700000001</v>
          </cell>
          <cell r="EP123">
            <v>1700.9245800000001</v>
          </cell>
          <cell r="EQ123">
            <v>1617.8028300000001</v>
          </cell>
          <cell r="ER123">
            <v>1601.94983</v>
          </cell>
          <cell r="ES123">
            <v>1706.6894600000001</v>
          </cell>
          <cell r="ET123">
            <v>1740.2197900000001</v>
          </cell>
          <cell r="EU123">
            <v>1747.1441399999999</v>
          </cell>
          <cell r="EV123">
            <v>1695.3194699999999</v>
          </cell>
          <cell r="EW123">
            <v>1714.7774899999999</v>
          </cell>
          <cell r="EX123">
            <v>1788.2991499999998</v>
          </cell>
          <cell r="EY123">
            <v>1790.1165800000001</v>
          </cell>
        </row>
        <row r="124">
          <cell r="A124" t="str">
            <v>Raiffeisen OMF</v>
          </cell>
          <cell r="D124">
            <v>1556.0842299999999</v>
          </cell>
          <cell r="G124">
            <v>1259.9884099999999</v>
          </cell>
          <cell r="J124">
            <v>5380.36078</v>
          </cell>
          <cell r="M124">
            <v>1286.54728</v>
          </cell>
          <cell r="P124">
            <v>1361.18815</v>
          </cell>
          <cell r="S124">
            <v>1526.1184800000001</v>
          </cell>
          <cell r="V124">
            <v>1524.0842500000001</v>
          </cell>
          <cell r="Y124">
            <v>1372.4881599999999</v>
          </cell>
          <cell r="AB124">
            <v>1455.1263999999999</v>
          </cell>
          <cell r="AE124">
            <v>1559.6309799999999</v>
          </cell>
          <cell r="AH124">
            <v>1589.6970700000002</v>
          </cell>
          <cell r="AK124">
            <v>1409.5361499999999</v>
          </cell>
          <cell r="AN124">
            <v>1594.46839</v>
          </cell>
          <cell r="AQ124">
            <v>1597.21397</v>
          </cell>
          <cell r="AT124">
            <v>1710.33701</v>
          </cell>
          <cell r="AU124">
            <v>1663.4202</v>
          </cell>
          <cell r="AV124">
            <v>1620.7018500000001</v>
          </cell>
          <cell r="AW124">
            <v>1533.6368500000001</v>
          </cell>
          <cell r="AX124">
            <v>1543.36421</v>
          </cell>
          <cell r="AY124">
            <v>1569.5798600000001</v>
          </cell>
          <cell r="AZ124">
            <v>1593.5262700000001</v>
          </cell>
          <cell r="BA124">
            <v>1648.07196</v>
          </cell>
          <cell r="BB124">
            <v>1670.7515800000001</v>
          </cell>
          <cell r="BC124">
            <v>1701.24161</v>
          </cell>
          <cell r="BD124">
            <v>1699.18676</v>
          </cell>
          <cell r="BE124">
            <v>1704.0844500000001</v>
          </cell>
          <cell r="BF124">
            <v>1745.2799600000001</v>
          </cell>
          <cell r="BG124">
            <v>1770.66435</v>
          </cell>
          <cell r="BH124">
            <v>1795.4221699999998</v>
          </cell>
          <cell r="BI124">
            <v>1767.76992</v>
          </cell>
          <cell r="BJ124">
            <v>1807.0650900000001</v>
          </cell>
          <cell r="BK124">
            <v>1864.6513500000001</v>
          </cell>
          <cell r="BL124">
            <v>1873.3952400000001</v>
          </cell>
          <cell r="BM124">
            <v>1912.5469399999999</v>
          </cell>
          <cell r="BN124">
            <v>1917.6936799999999</v>
          </cell>
          <cell r="BO124">
            <v>1926.6108300000001</v>
          </cell>
          <cell r="BP124">
            <v>1920.65753</v>
          </cell>
          <cell r="BQ124">
            <v>1902.22732</v>
          </cell>
          <cell r="BR124">
            <v>1980.74944</v>
          </cell>
          <cell r="BS124">
            <v>1975.5062</v>
          </cell>
          <cell r="BT124">
            <v>1996.6972800000001</v>
          </cell>
          <cell r="BU124">
            <v>1955.3906899999999</v>
          </cell>
          <cell r="BV124">
            <v>1987.4687900000001</v>
          </cell>
          <cell r="BW124">
            <v>1997.383</v>
          </cell>
          <cell r="BX124">
            <v>2035.5438700000002</v>
          </cell>
          <cell r="BY124">
            <v>2086.4342200000001</v>
          </cell>
          <cell r="BZ124">
            <v>2097.4282200000002</v>
          </cell>
          <cell r="CA124">
            <v>2122.2841600000002</v>
          </cell>
          <cell r="CB124">
            <v>2147.9515899999997</v>
          </cell>
          <cell r="CC124">
            <v>2382.3016299999999</v>
          </cell>
          <cell r="CD124">
            <v>2747.7262099999998</v>
          </cell>
          <cell r="CE124">
            <v>2890.3052799999996</v>
          </cell>
          <cell r="CF124">
            <v>2871.95235</v>
          </cell>
          <cell r="CG124">
            <v>2754.7715099999996</v>
          </cell>
          <cell r="CH124">
            <v>2775.0693300000003</v>
          </cell>
          <cell r="CI124">
            <v>2785.72102</v>
          </cell>
          <cell r="CJ124">
            <v>2754.8469</v>
          </cell>
          <cell r="CK124">
            <v>2803.52538</v>
          </cell>
          <cell r="CL124">
            <v>2798.9971</v>
          </cell>
          <cell r="CM124">
            <v>2808.1763999999998</v>
          </cell>
          <cell r="CN124">
            <v>2794.25137</v>
          </cell>
          <cell r="CO124">
            <v>2800.0970600000001</v>
          </cell>
          <cell r="CP124">
            <v>2868.66066</v>
          </cell>
          <cell r="CQ124">
            <v>2668.1824100000003</v>
          </cell>
          <cell r="CR124">
            <v>2660.5954200000001</v>
          </cell>
          <cell r="CS124">
            <v>2639.3104900000003</v>
          </cell>
          <cell r="CT124">
            <v>2758.4202999999998</v>
          </cell>
          <cell r="CU124">
            <v>2750.3597599999998</v>
          </cell>
          <cell r="CV124">
            <v>2670.40472</v>
          </cell>
          <cell r="CW124">
            <v>2733.3342799999996</v>
          </cell>
          <cell r="CX124">
            <v>2791.1661099999997</v>
          </cell>
          <cell r="CY124">
            <v>2851.9554800000001</v>
          </cell>
          <cell r="CZ124">
            <v>2846.32629</v>
          </cell>
          <cell r="DA124">
            <v>2844.8958499999999</v>
          </cell>
          <cell r="DB124">
            <v>2947.3831800000003</v>
          </cell>
          <cell r="DC124">
            <v>2873.49559</v>
          </cell>
          <cell r="DD124">
            <v>2811.4986699999999</v>
          </cell>
          <cell r="DE124">
            <v>2711.0148100000001</v>
          </cell>
          <cell r="DF124">
            <v>2789.0649600000002</v>
          </cell>
          <cell r="DG124">
            <v>2851.7516299999997</v>
          </cell>
          <cell r="DH124">
            <v>2816.4424700000004</v>
          </cell>
          <cell r="DI124">
            <v>2892.93631</v>
          </cell>
          <cell r="DJ124">
            <v>2926.8837100000001</v>
          </cell>
          <cell r="DK124">
            <v>2986.9277599999996</v>
          </cell>
          <cell r="DL124">
            <v>2907.1105600000001</v>
          </cell>
          <cell r="DM124">
            <v>2983.7368900000001</v>
          </cell>
          <cell r="DN124">
            <v>3014.22075</v>
          </cell>
          <cell r="DO124">
            <v>2971.19533</v>
          </cell>
          <cell r="DP124">
            <v>2853.8824100000002</v>
          </cell>
          <cell r="DQ124">
            <v>2822.7737000000002</v>
          </cell>
          <cell r="DR124">
            <v>2918.0965499999998</v>
          </cell>
          <cell r="DS124">
            <v>3064.4543199999998</v>
          </cell>
          <cell r="DT124">
            <v>3041.1988099999999</v>
          </cell>
          <cell r="DU124">
            <v>3165.1177699999998</v>
          </cell>
          <cell r="DV124">
            <v>3096.3188</v>
          </cell>
          <cell r="DW124">
            <v>3112.6215400000001</v>
          </cell>
          <cell r="DX124">
            <v>3051.99847</v>
          </cell>
          <cell r="DY124">
            <v>2995.4114900000004</v>
          </cell>
          <cell r="DZ124">
            <v>3020.8993799999998</v>
          </cell>
          <cell r="EA124">
            <v>2935.9186600000003</v>
          </cell>
          <cell r="EB124">
            <v>2942.5379800000001</v>
          </cell>
          <cell r="EC124">
            <v>2916.3595800000003</v>
          </cell>
          <cell r="ED124">
            <v>2947.0913500000001</v>
          </cell>
          <cell r="EE124">
            <v>2969.6456400000002</v>
          </cell>
          <cell r="EF124">
            <v>2950.2821800000002</v>
          </cell>
          <cell r="EG124">
            <v>3041.79576</v>
          </cell>
          <cell r="EH124">
            <v>3051.0320999999999</v>
          </cell>
          <cell r="EI124">
            <v>3106.4005999999999</v>
          </cell>
          <cell r="EJ124">
            <v>3145.4361899999999</v>
          </cell>
          <cell r="EK124">
            <v>3181.8164999999999</v>
          </cell>
          <cell r="EL124">
            <v>3277.4685499999996</v>
          </cell>
          <cell r="EM124">
            <v>3094.2932799999999</v>
          </cell>
          <cell r="EN124">
            <v>3061.1515199999999</v>
          </cell>
          <cell r="EO124">
            <v>2932.4941400000002</v>
          </cell>
          <cell r="EP124">
            <v>2930.4217000000003</v>
          </cell>
          <cell r="EQ124">
            <v>2842.6128199999998</v>
          </cell>
          <cell r="ER124">
            <v>2817.2429200000001</v>
          </cell>
          <cell r="ES124">
            <v>2992.02835</v>
          </cell>
          <cell r="ET124">
            <v>3036.0869199999997</v>
          </cell>
          <cell r="EU124">
            <v>3055.1876400000001</v>
          </cell>
          <cell r="EV124">
            <v>2954.1896200000001</v>
          </cell>
          <cell r="EW124">
            <v>2982.4945899999998</v>
          </cell>
          <cell r="EX124">
            <v>3109.1088</v>
          </cell>
          <cell r="EY124">
            <v>3114.0791400000003</v>
          </cell>
        </row>
        <row r="125">
          <cell r="A125" t="str">
            <v>UKUPNO</v>
          </cell>
          <cell r="D125">
            <v>4875.4905899999994</v>
          </cell>
          <cell r="G125">
            <v>3859.8770600000003</v>
          </cell>
          <cell r="J125">
            <v>17412.45896</v>
          </cell>
          <cell r="M125">
            <v>4185.7243799999997</v>
          </cell>
          <cell r="P125">
            <v>4409.4970800000001</v>
          </cell>
          <cell r="S125">
            <v>4910.1204400000006</v>
          </cell>
          <cell r="V125">
            <v>4900.4274599999999</v>
          </cell>
          <cell r="Y125">
            <v>4484.4518899999994</v>
          </cell>
          <cell r="AB125">
            <v>4808.1205899999995</v>
          </cell>
          <cell r="AE125">
            <v>5099.0103899999995</v>
          </cell>
          <cell r="AH125">
            <v>5192.07798</v>
          </cell>
          <cell r="AK125">
            <v>4720.8576900000007</v>
          </cell>
          <cell r="AN125">
            <v>5370.8557499999997</v>
          </cell>
          <cell r="AQ125">
            <v>5337.0203499999998</v>
          </cell>
          <cell r="AT125">
            <v>5703.9017599999997</v>
          </cell>
          <cell r="AU125">
            <v>5605.1388499999994</v>
          </cell>
          <cell r="AV125">
            <v>5537.5462500000003</v>
          </cell>
          <cell r="AW125">
            <v>5300.3598499999998</v>
          </cell>
          <cell r="AX125">
            <v>5336.6189100000001</v>
          </cell>
          <cell r="AY125">
            <v>5419.9167900000002</v>
          </cell>
          <cell r="AZ125">
            <v>5493.8350599999994</v>
          </cell>
          <cell r="BA125">
            <v>5665.2416700000003</v>
          </cell>
          <cell r="BB125">
            <v>5709.6570899999997</v>
          </cell>
          <cell r="BC125">
            <v>5800.8892300000007</v>
          </cell>
          <cell r="BD125">
            <v>5782.0152800000005</v>
          </cell>
          <cell r="BE125">
            <v>5796.9684100000004</v>
          </cell>
          <cell r="BF125">
            <v>5927.17713</v>
          </cell>
          <cell r="BG125">
            <v>5956.6809800000001</v>
          </cell>
          <cell r="BH125">
            <v>5989.3145999999997</v>
          </cell>
          <cell r="BI125">
            <v>5844.49334</v>
          </cell>
          <cell r="BJ125">
            <v>5987.5888700000005</v>
          </cell>
          <cell r="BK125">
            <v>6189.4805199999992</v>
          </cell>
          <cell r="BL125">
            <v>6242.7790199999999</v>
          </cell>
          <cell r="BM125">
            <v>6376.4454800000003</v>
          </cell>
          <cell r="BN125">
            <v>6424.86679</v>
          </cell>
          <cell r="BO125">
            <v>6464.9387900000002</v>
          </cell>
          <cell r="BP125">
            <v>6462.4089400000003</v>
          </cell>
          <cell r="BQ125">
            <v>6406.4486100000004</v>
          </cell>
          <cell r="BR125">
            <v>6705.2791999999999</v>
          </cell>
          <cell r="BS125">
            <v>6709.5220999999992</v>
          </cell>
          <cell r="BT125">
            <v>6809.9952400000002</v>
          </cell>
          <cell r="BU125">
            <v>6677.6306100000002</v>
          </cell>
          <cell r="BV125">
            <v>6816.2858099999994</v>
          </cell>
          <cell r="BW125">
            <v>6869.4505999999992</v>
          </cell>
          <cell r="BX125">
            <v>7033.2405099999996</v>
          </cell>
          <cell r="BY125">
            <v>7223.4152899999999</v>
          </cell>
          <cell r="BZ125">
            <v>7277.6093099999998</v>
          </cell>
          <cell r="CA125">
            <v>7358.9660700000004</v>
          </cell>
          <cell r="CB125">
            <v>7347.7197699999997</v>
          </cell>
          <cell r="CC125">
            <v>7588.9715099999994</v>
          </cell>
          <cell r="CD125">
            <v>8208.8251899999996</v>
          </cell>
          <cell r="CE125">
            <v>8263.5915599999989</v>
          </cell>
          <cell r="CF125">
            <v>8222.7682599999989</v>
          </cell>
          <cell r="CG125">
            <v>7888.0009600000003</v>
          </cell>
          <cell r="CH125">
            <v>7933.4874300000001</v>
          </cell>
          <cell r="CI125">
            <v>7968.1329900000001</v>
          </cell>
          <cell r="CJ125">
            <v>7876.2618899999998</v>
          </cell>
          <cell r="CK125">
            <v>8029.2150499999998</v>
          </cell>
          <cell r="CL125">
            <v>8009.018</v>
          </cell>
          <cell r="CM125">
            <v>8024.9062899999999</v>
          </cell>
          <cell r="CN125">
            <v>7978.9753600000004</v>
          </cell>
          <cell r="CO125">
            <v>7986.9565300000004</v>
          </cell>
          <cell r="CP125">
            <v>8191.3834200000001</v>
          </cell>
          <cell r="CQ125">
            <v>7620.5352499999999</v>
          </cell>
          <cell r="CR125">
            <v>7612.1317800000006</v>
          </cell>
          <cell r="CS125">
            <v>7527.57935</v>
          </cell>
          <cell r="CT125">
            <v>7850.6243199999999</v>
          </cell>
          <cell r="CU125">
            <v>7816.4769000000006</v>
          </cell>
          <cell r="CV125">
            <v>7616.9300300000004</v>
          </cell>
          <cell r="CW125">
            <v>7809.8680999999997</v>
          </cell>
          <cell r="CX125">
            <v>7981.1897800000006</v>
          </cell>
          <cell r="CY125">
            <v>8124.9274999999998</v>
          </cell>
          <cell r="CZ125">
            <v>8099.6052300000001</v>
          </cell>
          <cell r="DA125">
            <v>8086.3839500000004</v>
          </cell>
          <cell r="DB125">
            <v>8385.6301100000001</v>
          </cell>
          <cell r="DC125">
            <v>8176.04043</v>
          </cell>
          <cell r="DD125">
            <v>8000.0005999999994</v>
          </cell>
          <cell r="DE125">
            <v>7714.4763499999999</v>
          </cell>
          <cell r="DF125">
            <v>7928.6377699999994</v>
          </cell>
          <cell r="DG125">
            <v>8097.4998800000003</v>
          </cell>
          <cell r="DH125">
            <v>8013.7719900000002</v>
          </cell>
          <cell r="DI125">
            <v>8227.5983300000007</v>
          </cell>
          <cell r="DJ125">
            <v>8327.4285099999997</v>
          </cell>
          <cell r="DK125">
            <v>8484.4353200000005</v>
          </cell>
          <cell r="DL125">
            <v>8270.8069800000012</v>
          </cell>
          <cell r="DM125">
            <v>8488.4901199999986</v>
          </cell>
          <cell r="DN125">
            <v>8581.7177100000008</v>
          </cell>
          <cell r="DO125">
            <v>8437.982759999999</v>
          </cell>
          <cell r="DP125">
            <v>8124.6447300000009</v>
          </cell>
          <cell r="DQ125">
            <v>8032.8233200000004</v>
          </cell>
          <cell r="DR125">
            <v>8320.5038399999994</v>
          </cell>
          <cell r="DS125">
            <v>8726.2577700000002</v>
          </cell>
          <cell r="DT125">
            <v>8668.1956300000002</v>
          </cell>
          <cell r="DU125">
            <v>9005.3139600000013</v>
          </cell>
          <cell r="DV125">
            <v>8807.9042399999998</v>
          </cell>
          <cell r="DW125">
            <v>8854.3883000000005</v>
          </cell>
          <cell r="DX125">
            <v>8683.8309000000008</v>
          </cell>
          <cell r="DY125">
            <v>8511.0055900000007</v>
          </cell>
          <cell r="DZ125">
            <v>8573.5384000000013</v>
          </cell>
          <cell r="EA125">
            <v>8340.03989</v>
          </cell>
          <cell r="EB125">
            <v>8356.6880400000009</v>
          </cell>
          <cell r="EC125">
            <v>8282.3100699999995</v>
          </cell>
          <cell r="ED125">
            <v>8375.6866599999994</v>
          </cell>
          <cell r="EE125">
            <v>8433.8351199999997</v>
          </cell>
          <cell r="EF125">
            <v>8378.2196600000007</v>
          </cell>
          <cell r="EG125">
            <v>8643.2814899999994</v>
          </cell>
          <cell r="EH125">
            <v>8683.462019999999</v>
          </cell>
          <cell r="EI125">
            <v>8846.4599199999993</v>
          </cell>
          <cell r="EJ125">
            <v>8944.2928400000001</v>
          </cell>
          <cell r="EK125">
            <v>9041.7202899999993</v>
          </cell>
          <cell r="EL125">
            <v>9289.2186700000002</v>
          </cell>
          <cell r="EM125">
            <v>8749.5308199999999</v>
          </cell>
          <cell r="EN125">
            <v>8679.1367599999994</v>
          </cell>
          <cell r="EO125">
            <v>8345.8220799999999</v>
          </cell>
          <cell r="EP125">
            <v>8339.99856</v>
          </cell>
          <cell r="EQ125">
            <v>8051.7577000000001</v>
          </cell>
          <cell r="ER125">
            <v>7958.7331900000008</v>
          </cell>
          <cell r="ES125">
            <v>8445.0149000000001</v>
          </cell>
          <cell r="ET125">
            <v>8579.5401600000005</v>
          </cell>
          <cell r="EU125">
            <v>8621.8730799999994</v>
          </cell>
          <cell r="EV125">
            <v>8359.5792999999994</v>
          </cell>
          <cell r="EW125">
            <v>8439.580179999999</v>
          </cell>
          <cell r="EX125">
            <v>8806.0969299999997</v>
          </cell>
          <cell r="EY125">
            <v>8816.33835</v>
          </cell>
        </row>
      </sheetData>
      <sheetData sheetId="6" refreshError="1"/>
      <sheetData sheetId="7">
        <row r="1">
          <cell r="A1" t="str">
            <v>za mjesec</v>
          </cell>
          <cell r="B1">
            <v>37376</v>
          </cell>
          <cell r="C1">
            <v>37407</v>
          </cell>
          <cell r="D1">
            <v>37437</v>
          </cell>
          <cell r="E1">
            <v>37468</v>
          </cell>
          <cell r="F1">
            <v>37499</v>
          </cell>
          <cell r="G1">
            <v>37529</v>
          </cell>
          <cell r="H1">
            <v>37560</v>
          </cell>
          <cell r="I1">
            <v>37590</v>
          </cell>
          <cell r="J1">
            <v>37621</v>
          </cell>
          <cell r="K1">
            <v>37652</v>
          </cell>
          <cell r="L1">
            <v>37680</v>
          </cell>
          <cell r="M1">
            <v>37711</v>
          </cell>
          <cell r="N1">
            <v>37741</v>
          </cell>
          <cell r="O1">
            <v>37772</v>
          </cell>
          <cell r="P1">
            <v>37802</v>
          </cell>
          <cell r="Q1">
            <v>37833</v>
          </cell>
          <cell r="R1">
            <v>37864</v>
          </cell>
          <cell r="S1">
            <v>37894</v>
          </cell>
          <cell r="T1">
            <v>37925</v>
          </cell>
          <cell r="U1">
            <v>37955</v>
          </cell>
          <cell r="V1">
            <v>37986</v>
          </cell>
          <cell r="W1">
            <v>38017</v>
          </cell>
          <cell r="X1">
            <v>38046</v>
          </cell>
          <cell r="Y1">
            <v>38077</v>
          </cell>
          <cell r="Z1">
            <v>38107</v>
          </cell>
          <cell r="AA1">
            <v>38138</v>
          </cell>
          <cell r="AB1">
            <v>38168</v>
          </cell>
          <cell r="AC1">
            <v>38199</v>
          </cell>
          <cell r="AD1">
            <v>38230</v>
          </cell>
          <cell r="AE1">
            <v>38260</v>
          </cell>
          <cell r="AF1">
            <v>38291</v>
          </cell>
          <cell r="AG1">
            <v>38321</v>
          </cell>
          <cell r="AH1">
            <v>38352</v>
          </cell>
          <cell r="AI1">
            <v>38383</v>
          </cell>
          <cell r="AJ1">
            <v>38411</v>
          </cell>
          <cell r="AK1">
            <v>38442</v>
          </cell>
          <cell r="AL1">
            <v>38472</v>
          </cell>
          <cell r="AM1">
            <v>38503</v>
          </cell>
          <cell r="AN1">
            <v>38533</v>
          </cell>
          <cell r="AO1">
            <v>38564</v>
          </cell>
          <cell r="AP1">
            <v>38595</v>
          </cell>
          <cell r="AQ1">
            <v>38625</v>
          </cell>
          <cell r="AR1">
            <v>38656</v>
          </cell>
          <cell r="AS1">
            <v>38686</v>
          </cell>
          <cell r="AT1">
            <v>38717</v>
          </cell>
          <cell r="AU1">
            <v>38748</v>
          </cell>
          <cell r="AV1">
            <v>38776</v>
          </cell>
          <cell r="AW1">
            <v>38807</v>
          </cell>
          <cell r="AX1">
            <v>38837</v>
          </cell>
          <cell r="AY1">
            <v>38868</v>
          </cell>
          <cell r="AZ1">
            <v>38898</v>
          </cell>
          <cell r="BA1">
            <v>38929</v>
          </cell>
          <cell r="BB1">
            <v>38960</v>
          </cell>
          <cell r="BC1">
            <v>38990</v>
          </cell>
          <cell r="BD1">
            <v>39021</v>
          </cell>
          <cell r="BE1">
            <v>39051</v>
          </cell>
          <cell r="BF1">
            <v>39082</v>
          </cell>
          <cell r="BG1">
            <v>39113</v>
          </cell>
          <cell r="BH1">
            <v>39141</v>
          </cell>
          <cell r="BI1">
            <v>39172</v>
          </cell>
          <cell r="BJ1">
            <v>39202</v>
          </cell>
          <cell r="BK1">
            <v>39233</v>
          </cell>
          <cell r="BL1">
            <v>39263</v>
          </cell>
          <cell r="BM1">
            <v>39294</v>
          </cell>
          <cell r="BN1">
            <v>39325</v>
          </cell>
          <cell r="BO1">
            <v>39355</v>
          </cell>
          <cell r="BP1">
            <v>39386</v>
          </cell>
          <cell r="BQ1">
            <v>39416</v>
          </cell>
          <cell r="BR1">
            <v>39447</v>
          </cell>
          <cell r="BS1">
            <v>39478</v>
          </cell>
          <cell r="BT1">
            <v>39507</v>
          </cell>
          <cell r="BU1">
            <v>39538</v>
          </cell>
          <cell r="BV1">
            <v>39568</v>
          </cell>
          <cell r="BW1">
            <v>39599</v>
          </cell>
          <cell r="BX1">
            <v>39629</v>
          </cell>
          <cell r="BY1">
            <v>39660</v>
          </cell>
          <cell r="BZ1">
            <v>39691</v>
          </cell>
          <cell r="CA1">
            <v>39721</v>
          </cell>
          <cell r="CB1">
            <v>39752</v>
          </cell>
          <cell r="CC1">
            <v>39782</v>
          </cell>
          <cell r="CD1">
            <v>39813</v>
          </cell>
          <cell r="CE1">
            <v>39844</v>
          </cell>
          <cell r="CF1">
            <v>39872</v>
          </cell>
          <cell r="CG1">
            <v>39903</v>
          </cell>
          <cell r="CH1">
            <v>39933</v>
          </cell>
          <cell r="CI1">
            <v>39964</v>
          </cell>
          <cell r="CJ1">
            <v>39994</v>
          </cell>
          <cell r="CK1">
            <v>40025</v>
          </cell>
          <cell r="CL1">
            <v>40056</v>
          </cell>
          <cell r="CM1">
            <v>40086</v>
          </cell>
          <cell r="CN1">
            <v>40117</v>
          </cell>
          <cell r="CO1">
            <v>40147</v>
          </cell>
          <cell r="CP1">
            <v>40178</v>
          </cell>
          <cell r="CQ1">
            <v>40209</v>
          </cell>
          <cell r="CR1">
            <v>40237</v>
          </cell>
          <cell r="CS1">
            <v>40268</v>
          </cell>
          <cell r="CT1">
            <v>40298</v>
          </cell>
          <cell r="CU1">
            <v>40329</v>
          </cell>
          <cell r="CV1">
            <v>40359</v>
          </cell>
          <cell r="CW1">
            <v>40390</v>
          </cell>
          <cell r="CX1">
            <v>40421</v>
          </cell>
          <cell r="CY1">
            <v>40451</v>
          </cell>
          <cell r="CZ1">
            <v>40482</v>
          </cell>
          <cell r="DA1">
            <v>40512</v>
          </cell>
          <cell r="DB1">
            <v>40543</v>
          </cell>
          <cell r="DC1">
            <v>40574</v>
          </cell>
          <cell r="DD1">
            <v>40602</v>
          </cell>
          <cell r="DE1">
            <v>40633</v>
          </cell>
          <cell r="DF1">
            <v>40663</v>
          </cell>
          <cell r="DG1">
            <v>40694</v>
          </cell>
          <cell r="DH1">
            <v>40724</v>
          </cell>
          <cell r="DI1">
            <v>40755</v>
          </cell>
          <cell r="DJ1">
            <v>40786</v>
          </cell>
          <cell r="DK1">
            <v>40816</v>
          </cell>
          <cell r="DL1">
            <v>40847</v>
          </cell>
          <cell r="DM1">
            <v>40877</v>
          </cell>
          <cell r="DN1">
            <v>40908</v>
          </cell>
          <cell r="DO1">
            <v>40939</v>
          </cell>
          <cell r="DP1">
            <v>40968</v>
          </cell>
          <cell r="DQ1">
            <v>40999</v>
          </cell>
          <cell r="DR1">
            <v>41029</v>
          </cell>
          <cell r="DS1">
            <v>41060</v>
          </cell>
          <cell r="DT1">
            <v>41090</v>
          </cell>
          <cell r="DU1">
            <v>41121</v>
          </cell>
          <cell r="DV1">
            <v>41152</v>
          </cell>
          <cell r="DW1">
            <v>41182</v>
          </cell>
          <cell r="DX1">
            <v>41213</v>
          </cell>
          <cell r="DY1">
            <v>41243</v>
          </cell>
          <cell r="DZ1">
            <v>41274</v>
          </cell>
          <cell r="EA1">
            <v>41305</v>
          </cell>
          <cell r="EB1">
            <v>41333</v>
          </cell>
          <cell r="EC1">
            <v>41364</v>
          </cell>
          <cell r="ED1">
            <v>41394</v>
          </cell>
          <cell r="EE1">
            <v>41425</v>
          </cell>
          <cell r="EF1">
            <v>41455</v>
          </cell>
          <cell r="EG1">
            <v>41486</v>
          </cell>
          <cell r="EH1">
            <v>41517</v>
          </cell>
          <cell r="EI1">
            <v>41547</v>
          </cell>
          <cell r="EJ1">
            <v>41578</v>
          </cell>
          <cell r="EK1">
            <v>41608</v>
          </cell>
          <cell r="EL1">
            <v>41639</v>
          </cell>
          <cell r="EM1">
            <v>41670</v>
          </cell>
          <cell r="EN1">
            <v>41698</v>
          </cell>
          <cell r="EO1">
            <v>41729</v>
          </cell>
          <cell r="EP1">
            <v>41759</v>
          </cell>
          <cell r="EQ1">
            <v>41790</v>
          </cell>
          <cell r="ER1">
            <v>41820</v>
          </cell>
          <cell r="ES1">
            <v>41851</v>
          </cell>
          <cell r="ET1">
            <v>41882</v>
          </cell>
          <cell r="EU1">
            <v>41912</v>
          </cell>
          <cell r="EV1">
            <v>41943</v>
          </cell>
          <cell r="EW1">
            <v>41973</v>
          </cell>
          <cell r="EX1">
            <v>42004</v>
          </cell>
          <cell r="EY1">
            <v>42035</v>
          </cell>
          <cell r="EZ1">
            <v>42063</v>
          </cell>
          <cell r="FA1">
            <v>42094</v>
          </cell>
          <cell r="FB1">
            <v>42124</v>
          </cell>
          <cell r="FC1">
            <v>42155</v>
          </cell>
          <cell r="FD1">
            <v>42185</v>
          </cell>
          <cell r="FE1">
            <v>42216</v>
          </cell>
          <cell r="FF1">
            <v>42247</v>
          </cell>
          <cell r="FG1">
            <v>42277</v>
          </cell>
          <cell r="FH1">
            <v>42308</v>
          </cell>
          <cell r="FI1">
            <v>42338</v>
          </cell>
          <cell r="FJ1">
            <v>42369</v>
          </cell>
          <cell r="FK1">
            <v>42400</v>
          </cell>
          <cell r="FL1">
            <v>42429</v>
          </cell>
          <cell r="FM1">
            <v>42460</v>
          </cell>
          <cell r="FN1">
            <v>42490</v>
          </cell>
          <cell r="FO1">
            <v>42521</v>
          </cell>
          <cell r="FP1">
            <v>42551</v>
          </cell>
          <cell r="FQ1">
            <v>42582</v>
          </cell>
          <cell r="FR1">
            <v>42613</v>
          </cell>
          <cell r="FS1">
            <v>42643</v>
          </cell>
          <cell r="FT1">
            <v>42674</v>
          </cell>
          <cell r="FU1">
            <v>42704</v>
          </cell>
          <cell r="FV1">
            <v>42735</v>
          </cell>
          <cell r="FW1">
            <v>42766</v>
          </cell>
          <cell r="FX1">
            <v>42794</v>
          </cell>
          <cell r="FY1">
            <v>42825</v>
          </cell>
          <cell r="FZ1">
            <v>42855</v>
          </cell>
          <cell r="GA1">
            <v>42886</v>
          </cell>
          <cell r="GB1">
            <v>42916</v>
          </cell>
          <cell r="GC1">
            <v>42947</v>
          </cell>
          <cell r="GD1">
            <v>42978</v>
          </cell>
          <cell r="GE1">
            <v>43008</v>
          </cell>
          <cell r="GF1">
            <v>43039</v>
          </cell>
          <cell r="GG1">
            <v>43069</v>
          </cell>
          <cell r="GH1">
            <v>43100</v>
          </cell>
          <cell r="GI1">
            <v>43131</v>
          </cell>
          <cell r="GJ1">
            <v>43159</v>
          </cell>
          <cell r="GK1">
            <v>43190</v>
          </cell>
          <cell r="GL1">
            <v>43220</v>
          </cell>
          <cell r="GM1">
            <v>43251</v>
          </cell>
          <cell r="GN1">
            <v>43281</v>
          </cell>
          <cell r="GO1">
            <v>43312</v>
          </cell>
          <cell r="GP1">
            <v>43343</v>
          </cell>
          <cell r="GQ1">
            <v>43373</v>
          </cell>
          <cell r="GR1">
            <v>43404</v>
          </cell>
          <cell r="GS1">
            <v>43434</v>
          </cell>
          <cell r="GT1">
            <v>43465</v>
          </cell>
          <cell r="GU1">
            <v>43496</v>
          </cell>
          <cell r="GV1">
            <v>43524</v>
          </cell>
          <cell r="GW1">
            <v>43555</v>
          </cell>
          <cell r="GX1">
            <v>43585</v>
          </cell>
          <cell r="GY1">
            <v>43616</v>
          </cell>
          <cell r="GZ1">
            <v>43646</v>
          </cell>
          <cell r="HA1">
            <v>43677</v>
          </cell>
          <cell r="HB1">
            <v>43708</v>
          </cell>
          <cell r="HC1">
            <v>43738</v>
          </cell>
          <cell r="HD1">
            <v>43769</v>
          </cell>
          <cell r="HE1">
            <v>43799</v>
          </cell>
          <cell r="HF1">
            <v>43830</v>
          </cell>
          <cell r="HG1">
            <v>43861</v>
          </cell>
          <cell r="HH1">
            <v>43890</v>
          </cell>
          <cell r="HI1">
            <v>43921</v>
          </cell>
          <cell r="HJ1">
            <v>43951</v>
          </cell>
          <cell r="HK1">
            <v>43982</v>
          </cell>
          <cell r="HL1">
            <v>44012</v>
          </cell>
          <cell r="HM1">
            <v>44043</v>
          </cell>
          <cell r="HN1">
            <v>44074</v>
          </cell>
          <cell r="HO1">
            <v>44104</v>
          </cell>
          <cell r="HP1">
            <v>44135</v>
          </cell>
          <cell r="HQ1">
            <v>44165</v>
          </cell>
          <cell r="HR1">
            <v>44196</v>
          </cell>
          <cell r="HS1">
            <v>44227</v>
          </cell>
          <cell r="HT1">
            <v>44255</v>
          </cell>
          <cell r="HU1">
            <v>44286</v>
          </cell>
          <cell r="HV1">
            <v>44316</v>
          </cell>
          <cell r="HW1">
            <v>44347</v>
          </cell>
          <cell r="HX1">
            <v>44377</v>
          </cell>
          <cell r="HY1">
            <v>44408</v>
          </cell>
          <cell r="HZ1">
            <v>44439</v>
          </cell>
          <cell r="IA1">
            <v>44469</v>
          </cell>
          <cell r="IB1">
            <v>44500</v>
          </cell>
          <cell r="IC1">
            <v>44530</v>
          </cell>
          <cell r="ID1">
            <v>44561</v>
          </cell>
          <cell r="IE1">
            <v>44592</v>
          </cell>
          <cell r="IF1">
            <v>44620</v>
          </cell>
          <cell r="IG1">
            <v>44651</v>
          </cell>
          <cell r="IH1">
            <v>44681</v>
          </cell>
          <cell r="II1">
            <v>44712</v>
          </cell>
          <cell r="IJ1">
            <v>44742</v>
          </cell>
          <cell r="IK1">
            <v>44773</v>
          </cell>
          <cell r="IL1">
            <v>44804</v>
          </cell>
          <cell r="IM1">
            <v>44834</v>
          </cell>
          <cell r="IN1">
            <v>44865</v>
          </cell>
          <cell r="IO1">
            <v>44895</v>
          </cell>
          <cell r="IP1">
            <v>44926</v>
          </cell>
          <cell r="IQ1">
            <v>44957</v>
          </cell>
          <cell r="IR1">
            <v>44985</v>
          </cell>
          <cell r="IS1">
            <v>45016</v>
          </cell>
          <cell r="IT1">
            <v>45046</v>
          </cell>
          <cell r="IU1">
            <v>45077</v>
          </cell>
          <cell r="IV1">
            <v>45107</v>
          </cell>
          <cell r="IW1">
            <v>45138</v>
          </cell>
          <cell r="IX1">
            <v>45169</v>
          </cell>
          <cell r="IY1">
            <v>45199</v>
          </cell>
          <cell r="IZ1">
            <v>45230</v>
          </cell>
          <cell r="JA1">
            <v>45260</v>
          </cell>
          <cell r="JB1">
            <v>45291</v>
          </cell>
          <cell r="JC1">
            <v>45322</v>
          </cell>
          <cell r="JD1">
            <v>45351</v>
          </cell>
          <cell r="JE1">
            <v>45382</v>
          </cell>
          <cell r="JF1">
            <v>45412</v>
          </cell>
          <cell r="JG1">
            <v>45443</v>
          </cell>
          <cell r="JH1">
            <v>45473</v>
          </cell>
          <cell r="JI1">
            <v>45504</v>
          </cell>
          <cell r="JJ1">
            <v>45535</v>
          </cell>
          <cell r="JK1">
            <v>45565</v>
          </cell>
          <cell r="JL1">
            <v>45596</v>
          </cell>
          <cell r="JM1">
            <v>45626</v>
          </cell>
          <cell r="JN1">
            <v>45657</v>
          </cell>
          <cell r="JO1">
            <v>45688</v>
          </cell>
          <cell r="JP1">
            <v>45716</v>
          </cell>
          <cell r="JQ1">
            <v>45747</v>
          </cell>
          <cell r="JR1">
            <v>45777</v>
          </cell>
          <cell r="JS1">
            <v>45808</v>
          </cell>
          <cell r="JT1">
            <v>45838</v>
          </cell>
          <cell r="JU1">
            <v>45869</v>
          </cell>
          <cell r="JV1">
            <v>45900</v>
          </cell>
          <cell r="JW1">
            <v>45930</v>
          </cell>
          <cell r="JX1">
            <v>45961</v>
          </cell>
          <cell r="JY1">
            <v>45991</v>
          </cell>
          <cell r="JZ1">
            <v>46022</v>
          </cell>
          <cell r="KA1">
            <v>46053</v>
          </cell>
          <cell r="KB1">
            <v>46081</v>
          </cell>
          <cell r="KC1">
            <v>46112</v>
          </cell>
          <cell r="KD1">
            <v>46142</v>
          </cell>
          <cell r="KE1">
            <v>46173</v>
          </cell>
          <cell r="KF1">
            <v>46203</v>
          </cell>
          <cell r="KG1">
            <v>46234</v>
          </cell>
          <cell r="KH1">
            <v>46265</v>
          </cell>
          <cell r="KI1">
            <v>46295</v>
          </cell>
          <cell r="KJ1">
            <v>46326</v>
          </cell>
          <cell r="KK1">
            <v>46356</v>
          </cell>
          <cell r="KL1">
            <v>46387</v>
          </cell>
          <cell r="KM1">
            <v>46418</v>
          </cell>
          <cell r="KN1">
            <v>46446</v>
          </cell>
          <cell r="KO1">
            <v>46477</v>
          </cell>
          <cell r="KP1">
            <v>46507</v>
          </cell>
          <cell r="KQ1">
            <v>46538</v>
          </cell>
          <cell r="KR1">
            <v>46568</v>
          </cell>
          <cell r="KS1">
            <v>46599</v>
          </cell>
          <cell r="KT1">
            <v>46630</v>
          </cell>
          <cell r="KU1">
            <v>46660</v>
          </cell>
          <cell r="KV1">
            <v>46691</v>
          </cell>
          <cell r="KW1">
            <v>46721</v>
          </cell>
          <cell r="KX1">
            <v>46752</v>
          </cell>
          <cell r="KY1">
            <v>46783</v>
          </cell>
          <cell r="KZ1">
            <v>46812</v>
          </cell>
          <cell r="LA1">
            <v>46843</v>
          </cell>
          <cell r="LB1">
            <v>46873</v>
          </cell>
          <cell r="LC1">
            <v>46904</v>
          </cell>
          <cell r="LD1">
            <v>46934</v>
          </cell>
          <cell r="LE1">
            <v>46965</v>
          </cell>
          <cell r="LF1">
            <v>46996</v>
          </cell>
          <cell r="LG1">
            <v>47026</v>
          </cell>
          <cell r="LH1">
            <v>47057</v>
          </cell>
          <cell r="LI1">
            <v>47087</v>
          </cell>
          <cell r="LJ1">
            <v>47118</v>
          </cell>
          <cell r="LK1">
            <v>47149</v>
          </cell>
          <cell r="LL1">
            <v>47177</v>
          </cell>
          <cell r="LM1">
            <v>47208</v>
          </cell>
          <cell r="LN1">
            <v>47238</v>
          </cell>
          <cell r="LO1">
            <v>47269</v>
          </cell>
          <cell r="LP1">
            <v>47299</v>
          </cell>
          <cell r="LQ1">
            <v>47330</v>
          </cell>
          <cell r="LR1">
            <v>47361</v>
          </cell>
          <cell r="LS1">
            <v>47391</v>
          </cell>
          <cell r="LT1">
            <v>47422</v>
          </cell>
          <cell r="LU1">
            <v>47452</v>
          </cell>
          <cell r="LV1">
            <v>47483</v>
          </cell>
          <cell r="LW1">
            <v>47514</v>
          </cell>
          <cell r="LX1">
            <v>47542</v>
          </cell>
          <cell r="LY1">
            <v>47573</v>
          </cell>
          <cell r="LZ1">
            <v>47603</v>
          </cell>
          <cell r="MA1">
            <v>47634</v>
          </cell>
          <cell r="MB1">
            <v>47664</v>
          </cell>
          <cell r="MC1">
            <v>47695</v>
          </cell>
          <cell r="MD1">
            <v>47726</v>
          </cell>
          <cell r="ME1">
            <v>47756</v>
          </cell>
          <cell r="MF1">
            <v>47787</v>
          </cell>
          <cell r="MG1">
            <v>47817</v>
          </cell>
          <cell r="MH1">
            <v>47848</v>
          </cell>
        </row>
        <row r="2">
          <cell r="A2" t="str">
            <v>AZ OMF A</v>
          </cell>
          <cell r="ET2">
            <v>0</v>
          </cell>
          <cell r="EU2">
            <v>0</v>
          </cell>
          <cell r="EV2">
            <v>0</v>
          </cell>
          <cell r="EW2">
            <v>0</v>
          </cell>
          <cell r="EX2">
            <v>0</v>
          </cell>
          <cell r="EY2">
            <v>0</v>
          </cell>
          <cell r="EZ2">
            <v>0</v>
          </cell>
          <cell r="FA2">
            <v>0</v>
          </cell>
          <cell r="FB2">
            <v>0</v>
          </cell>
          <cell r="FC2">
            <v>0</v>
          </cell>
          <cell r="FD2">
            <v>0</v>
          </cell>
          <cell r="FE2">
            <v>0</v>
          </cell>
          <cell r="FF2">
            <v>0</v>
          </cell>
          <cell r="FG2">
            <v>0</v>
          </cell>
          <cell r="FH2">
            <v>0</v>
          </cell>
          <cell r="FI2">
            <v>0</v>
          </cell>
          <cell r="FJ2">
            <v>0</v>
          </cell>
          <cell r="FK2">
            <v>0</v>
          </cell>
          <cell r="FL2">
            <v>0</v>
          </cell>
          <cell r="FM2">
            <v>0</v>
          </cell>
          <cell r="FN2">
            <v>0</v>
          </cell>
          <cell r="FO2">
            <v>0</v>
          </cell>
          <cell r="FP2">
            <v>0</v>
          </cell>
          <cell r="FQ2">
            <v>0</v>
          </cell>
          <cell r="FR2">
            <v>0</v>
          </cell>
          <cell r="FS2">
            <v>0</v>
          </cell>
          <cell r="FT2">
            <v>0</v>
          </cell>
          <cell r="FU2">
            <v>0</v>
          </cell>
          <cell r="FV2">
            <v>0</v>
          </cell>
          <cell r="FW2">
            <v>0</v>
          </cell>
          <cell r="FX2">
            <v>0</v>
          </cell>
          <cell r="FY2">
            <v>0</v>
          </cell>
          <cell r="FZ2">
            <v>0</v>
          </cell>
          <cell r="GA2">
            <v>0</v>
          </cell>
          <cell r="GB2">
            <v>0</v>
          </cell>
          <cell r="GC2">
            <v>660.76</v>
          </cell>
          <cell r="GD2">
            <v>0</v>
          </cell>
          <cell r="GE2">
            <v>0</v>
          </cell>
          <cell r="GF2">
            <v>0</v>
          </cell>
          <cell r="GG2">
            <v>0</v>
          </cell>
          <cell r="GH2">
            <v>0</v>
          </cell>
          <cell r="GI2">
            <v>24.06</v>
          </cell>
          <cell r="GJ2">
            <v>0</v>
          </cell>
          <cell r="GK2">
            <v>171.37</v>
          </cell>
          <cell r="GL2">
            <v>0</v>
          </cell>
          <cell r="GM2">
            <v>0</v>
          </cell>
          <cell r="GN2">
            <v>8.7100000000000009</v>
          </cell>
          <cell r="GO2">
            <v>0</v>
          </cell>
          <cell r="GP2">
            <v>0</v>
          </cell>
          <cell r="GQ2">
            <v>0</v>
          </cell>
          <cell r="GR2">
            <v>0</v>
          </cell>
          <cell r="GS2">
            <v>0</v>
          </cell>
          <cell r="GT2">
            <v>0</v>
          </cell>
          <cell r="GU2">
            <v>0</v>
          </cell>
          <cell r="GV2">
            <v>0</v>
          </cell>
          <cell r="GW2">
            <v>0</v>
          </cell>
          <cell r="GX2">
            <v>0</v>
          </cell>
          <cell r="GY2">
            <v>0</v>
          </cell>
          <cell r="GZ2">
            <v>0</v>
          </cell>
          <cell r="HA2">
            <v>0</v>
          </cell>
          <cell r="HB2">
            <v>0</v>
          </cell>
          <cell r="HC2">
            <v>0</v>
          </cell>
          <cell r="HD2">
            <v>1.27</v>
          </cell>
          <cell r="HE2">
            <v>0.05</v>
          </cell>
          <cell r="HF2">
            <v>5.09</v>
          </cell>
          <cell r="HG2">
            <v>0</v>
          </cell>
          <cell r="HH2">
            <v>1.63</v>
          </cell>
          <cell r="HI2">
            <v>14.56</v>
          </cell>
          <cell r="HJ2">
            <v>0</v>
          </cell>
          <cell r="HK2">
            <v>0</v>
          </cell>
          <cell r="HL2">
            <v>0</v>
          </cell>
        </row>
        <row r="3">
          <cell r="A3" t="str">
            <v>AZ OMF B</v>
          </cell>
          <cell r="C3">
            <v>0</v>
          </cell>
          <cell r="D3">
            <v>0</v>
          </cell>
          <cell r="E3">
            <v>0</v>
          </cell>
          <cell r="F3">
            <v>0</v>
          </cell>
          <cell r="G3">
            <v>0</v>
          </cell>
          <cell r="H3">
            <v>0</v>
          </cell>
          <cell r="I3">
            <v>119.82</v>
          </cell>
          <cell r="J3">
            <v>0</v>
          </cell>
          <cell r="K3">
            <v>1930.44</v>
          </cell>
          <cell r="L3">
            <v>3489.7299999999996</v>
          </cell>
          <cell r="M3">
            <v>3155.88</v>
          </cell>
          <cell r="N3">
            <v>2192.9499999999998</v>
          </cell>
          <cell r="O3">
            <v>1910.3500000000001</v>
          </cell>
          <cell r="P3">
            <v>1510.79</v>
          </cell>
          <cell r="Q3">
            <v>427.78</v>
          </cell>
          <cell r="R3">
            <v>197.19</v>
          </cell>
          <cell r="W3">
            <v>513.54</v>
          </cell>
          <cell r="X3">
            <v>385.76</v>
          </cell>
          <cell r="Y3">
            <v>498.51</v>
          </cell>
          <cell r="Z3">
            <v>702.33</v>
          </cell>
          <cell r="AA3">
            <v>839.37</v>
          </cell>
          <cell r="AB3">
            <v>507.42</v>
          </cell>
          <cell r="AC3">
            <v>579.74</v>
          </cell>
          <cell r="AD3">
            <v>334.34</v>
          </cell>
          <cell r="AE3">
            <v>856.04</v>
          </cell>
          <cell r="AF3">
            <v>1410.19</v>
          </cell>
          <cell r="AG3">
            <v>2040.88</v>
          </cell>
          <cell r="AH3">
            <v>3323.01</v>
          </cell>
          <cell r="AI3">
            <v>1423.76</v>
          </cell>
          <cell r="AJ3">
            <v>973.06</v>
          </cell>
          <cell r="AK3">
            <v>1282.4100000000001</v>
          </cell>
          <cell r="AL3">
            <v>1227.72</v>
          </cell>
          <cell r="AM3">
            <v>1465.66</v>
          </cell>
          <cell r="AN3">
            <v>1422.14</v>
          </cell>
          <cell r="AO3">
            <v>958.3</v>
          </cell>
          <cell r="AP3">
            <v>788.09</v>
          </cell>
          <cell r="AQ3">
            <v>1087.3</v>
          </cell>
          <cell r="AR3">
            <v>1374</v>
          </cell>
          <cell r="AS3">
            <v>1225.3900000000001</v>
          </cell>
          <cell r="AT3">
            <v>1835.03</v>
          </cell>
          <cell r="AU3">
            <v>1742.21</v>
          </cell>
          <cell r="AV3">
            <v>1789.21</v>
          </cell>
          <cell r="AW3">
            <v>1947.19</v>
          </cell>
          <cell r="AX3">
            <v>1588.95</v>
          </cell>
          <cell r="AY3">
            <v>2522.12</v>
          </cell>
          <cell r="AZ3">
            <v>2396.79</v>
          </cell>
          <cell r="BA3">
            <v>1865.63</v>
          </cell>
          <cell r="BB3">
            <v>1498.77</v>
          </cell>
          <cell r="BC3">
            <v>2642.79</v>
          </cell>
          <cell r="BD3">
            <v>2843.74</v>
          </cell>
          <cell r="BE3">
            <v>2673.38</v>
          </cell>
          <cell r="BF3">
            <v>2907.89</v>
          </cell>
          <cell r="BG3">
            <v>2632.91</v>
          </cell>
          <cell r="BH3">
            <v>2848.09</v>
          </cell>
          <cell r="BI3">
            <v>3222.15</v>
          </cell>
          <cell r="BJ3">
            <v>2642.5</v>
          </cell>
          <cell r="BK3">
            <v>3787.98</v>
          </cell>
          <cell r="BL3">
            <v>4443.58</v>
          </cell>
          <cell r="BM3">
            <v>4771.37</v>
          </cell>
          <cell r="BN3">
            <v>5442.22</v>
          </cell>
          <cell r="BO3">
            <v>5602.42</v>
          </cell>
          <cell r="BP3">
            <v>5890.82</v>
          </cell>
          <cell r="BQ3">
            <v>6677.02</v>
          </cell>
          <cell r="BR3">
            <v>7804.01</v>
          </cell>
          <cell r="BS3">
            <v>8070.29</v>
          </cell>
          <cell r="BT3">
            <v>8045.09</v>
          </cell>
          <cell r="BU3">
            <v>8812.83</v>
          </cell>
          <cell r="BV3">
            <v>11326.93</v>
          </cell>
          <cell r="BW3">
            <v>12166.6</v>
          </cell>
          <cell r="BX3">
            <v>11695.41</v>
          </cell>
          <cell r="BY3">
            <v>17211.509999999998</v>
          </cell>
          <cell r="BZ3">
            <v>16775.439999999999</v>
          </cell>
          <cell r="CA3">
            <v>18465.43</v>
          </cell>
          <cell r="CB3">
            <v>17427.25</v>
          </cell>
          <cell r="CC3">
            <v>22331.360000000001</v>
          </cell>
          <cell r="CD3">
            <v>9159.85</v>
          </cell>
          <cell r="CE3">
            <v>1098.02</v>
          </cell>
          <cell r="CF3">
            <v>511.94</v>
          </cell>
          <cell r="CG3">
            <v>1204.49</v>
          </cell>
          <cell r="CH3">
            <v>205.29</v>
          </cell>
          <cell r="CI3">
            <v>220.85</v>
          </cell>
          <cell r="CJ3">
            <v>298.31</v>
          </cell>
          <cell r="CK3">
            <v>264.45999999999998</v>
          </cell>
          <cell r="CL3">
            <v>167.61</v>
          </cell>
          <cell r="CM3">
            <v>181.63</v>
          </cell>
          <cell r="CN3">
            <v>261.70999999999998</v>
          </cell>
          <cell r="CO3">
            <v>236.66</v>
          </cell>
          <cell r="CP3">
            <v>189.45</v>
          </cell>
          <cell r="CQ3">
            <v>56.01</v>
          </cell>
          <cell r="CR3">
            <v>67.8</v>
          </cell>
          <cell r="CS3">
            <v>47.84</v>
          </cell>
          <cell r="CT3">
            <v>268.11</v>
          </cell>
          <cell r="CU3">
            <v>14.72</v>
          </cell>
          <cell r="CV3">
            <v>21.05</v>
          </cell>
          <cell r="CW3">
            <v>152.94</v>
          </cell>
          <cell r="CX3">
            <v>6.55</v>
          </cell>
          <cell r="CY3">
            <v>8.5</v>
          </cell>
          <cell r="CZ3">
            <v>132.18</v>
          </cell>
          <cell r="DA3">
            <v>18.87</v>
          </cell>
          <cell r="DB3">
            <v>74.290000000000006</v>
          </cell>
          <cell r="DC3">
            <v>72.25</v>
          </cell>
          <cell r="DD3">
            <v>84.06</v>
          </cell>
          <cell r="DE3">
            <v>8.49</v>
          </cell>
          <cell r="DF3">
            <v>39.93</v>
          </cell>
          <cell r="DG3">
            <v>0.41</v>
          </cell>
          <cell r="DH3">
            <v>3.4</v>
          </cell>
          <cell r="DI3">
            <v>73.12</v>
          </cell>
          <cell r="DJ3">
            <v>14.93</v>
          </cell>
          <cell r="DK3">
            <v>21.15</v>
          </cell>
          <cell r="DL3">
            <v>9.3000000000000007</v>
          </cell>
          <cell r="DM3">
            <v>7.52</v>
          </cell>
          <cell r="DN3">
            <v>13.74</v>
          </cell>
          <cell r="DO3">
            <v>62.03</v>
          </cell>
          <cell r="DP3">
            <v>25.5</v>
          </cell>
          <cell r="DQ3">
            <v>6.33</v>
          </cell>
          <cell r="DR3">
            <v>0</v>
          </cell>
          <cell r="DS3">
            <v>16.61</v>
          </cell>
          <cell r="DT3">
            <v>211.93</v>
          </cell>
          <cell r="DU3">
            <v>42.48</v>
          </cell>
          <cell r="DV3">
            <v>5.35</v>
          </cell>
          <cell r="DW3">
            <v>0</v>
          </cell>
          <cell r="DX3">
            <v>8.2100000000000009</v>
          </cell>
          <cell r="DY3">
            <v>19.71</v>
          </cell>
          <cell r="DZ3">
            <v>17.809999999999999</v>
          </cell>
          <cell r="EA3">
            <v>252.53</v>
          </cell>
          <cell r="EB3">
            <v>16.420000000000002</v>
          </cell>
          <cell r="EC3">
            <v>7.26</v>
          </cell>
          <cell r="ED3">
            <v>806.84</v>
          </cell>
          <cell r="EE3">
            <v>7.56</v>
          </cell>
          <cell r="EF3">
            <v>104.66</v>
          </cell>
          <cell r="EG3">
            <v>19.46</v>
          </cell>
          <cell r="EH3">
            <v>0</v>
          </cell>
          <cell r="EI3">
            <v>3.7</v>
          </cell>
          <cell r="EJ3">
            <v>52.14</v>
          </cell>
          <cell r="EK3">
            <v>15.07</v>
          </cell>
          <cell r="EL3">
            <v>12.74</v>
          </cell>
          <cell r="EM3">
            <v>0.2</v>
          </cell>
          <cell r="EN3">
            <v>23.47</v>
          </cell>
          <cell r="EO3">
            <v>1.1000000000000001</v>
          </cell>
          <cell r="EP3">
            <v>11.6</v>
          </cell>
          <cell r="EQ3">
            <v>1</v>
          </cell>
          <cell r="ER3">
            <v>0</v>
          </cell>
          <cell r="ES3">
            <v>0</v>
          </cell>
          <cell r="ET3">
            <v>196.6</v>
          </cell>
          <cell r="EU3">
            <v>0</v>
          </cell>
          <cell r="EV3">
            <v>1.96</v>
          </cell>
          <cell r="EW3">
            <v>1.82</v>
          </cell>
          <cell r="EX3">
            <v>1.49</v>
          </cell>
          <cell r="EY3">
            <v>0.12</v>
          </cell>
          <cell r="EZ3">
            <v>57.99</v>
          </cell>
          <cell r="FA3">
            <v>0</v>
          </cell>
          <cell r="FB3">
            <v>6.7</v>
          </cell>
          <cell r="FC3">
            <v>0</v>
          </cell>
          <cell r="FD3">
            <v>0.12</v>
          </cell>
          <cell r="FE3">
            <v>6.76</v>
          </cell>
          <cell r="FF3">
            <v>1.0900000000000001</v>
          </cell>
          <cell r="FG3">
            <v>30.77</v>
          </cell>
          <cell r="FH3">
            <v>5.88</v>
          </cell>
          <cell r="FI3">
            <v>3.78</v>
          </cell>
          <cell r="FJ3">
            <v>0</v>
          </cell>
          <cell r="FK3">
            <v>12.63</v>
          </cell>
          <cell r="FL3">
            <v>9.83</v>
          </cell>
          <cell r="FM3">
            <v>14.36</v>
          </cell>
          <cell r="FN3">
            <v>3.12</v>
          </cell>
          <cell r="FO3">
            <v>22.98</v>
          </cell>
          <cell r="FP3">
            <v>6.8</v>
          </cell>
          <cell r="FQ3">
            <v>0</v>
          </cell>
          <cell r="FR3">
            <v>29.84</v>
          </cell>
          <cell r="FS3">
            <v>0</v>
          </cell>
          <cell r="FT3">
            <v>12.36</v>
          </cell>
          <cell r="FU3">
            <v>23.47</v>
          </cell>
          <cell r="FV3">
            <v>16.260000000000002</v>
          </cell>
          <cell r="FW3">
            <v>0.19</v>
          </cell>
          <cell r="FX3">
            <v>0.13</v>
          </cell>
          <cell r="FY3">
            <v>368.47</v>
          </cell>
          <cell r="FZ3">
            <v>0.06</v>
          </cell>
          <cell r="GA3">
            <v>0.06</v>
          </cell>
          <cell r="GB3">
            <v>10.64</v>
          </cell>
          <cell r="GC3">
            <v>16.86</v>
          </cell>
          <cell r="GD3">
            <v>0</v>
          </cell>
          <cell r="GE3">
            <v>5.44</v>
          </cell>
          <cell r="GF3">
            <v>4.8499999999999996</v>
          </cell>
          <cell r="GG3">
            <v>11.35</v>
          </cell>
          <cell r="GH3">
            <v>9.3800000000000008</v>
          </cell>
          <cell r="GI3">
            <v>401.35</v>
          </cell>
          <cell r="GJ3">
            <v>21</v>
          </cell>
          <cell r="GK3">
            <v>14.75</v>
          </cell>
          <cell r="GL3">
            <v>1175.01</v>
          </cell>
          <cell r="GM3">
            <v>0</v>
          </cell>
          <cell r="GN3">
            <v>53.96</v>
          </cell>
          <cell r="GO3">
            <v>3.47</v>
          </cell>
          <cell r="GP3">
            <v>22.24</v>
          </cell>
          <cell r="GQ3">
            <v>0</v>
          </cell>
          <cell r="GR3">
            <v>20.97</v>
          </cell>
          <cell r="GS3">
            <v>31.23</v>
          </cell>
          <cell r="GT3">
            <v>12.6</v>
          </cell>
          <cell r="GU3">
            <v>13.09</v>
          </cell>
          <cell r="GV3">
            <v>13.08</v>
          </cell>
          <cell r="GW3">
            <v>3.8</v>
          </cell>
          <cell r="GX3">
            <v>11.47</v>
          </cell>
          <cell r="GY3">
            <v>19.98</v>
          </cell>
          <cell r="GZ3">
            <v>99.81</v>
          </cell>
          <cell r="HA3">
            <v>4085.48</v>
          </cell>
          <cell r="HB3">
            <v>6.72</v>
          </cell>
          <cell r="HC3">
            <v>3.61</v>
          </cell>
          <cell r="HD3">
            <v>11.35</v>
          </cell>
          <cell r="HE3">
            <v>40.119999999999997</v>
          </cell>
          <cell r="HF3">
            <v>249.29</v>
          </cell>
          <cell r="HG3">
            <v>5.91</v>
          </cell>
          <cell r="HH3">
            <v>0</v>
          </cell>
          <cell r="HI3">
            <v>0</v>
          </cell>
          <cell r="HJ3">
            <v>0</v>
          </cell>
          <cell r="HK3">
            <v>0</v>
          </cell>
          <cell r="HL3">
            <v>0</v>
          </cell>
        </row>
        <row r="4">
          <cell r="A4" t="str">
            <v>AZ OMF C</v>
          </cell>
          <cell r="ET4">
            <v>0</v>
          </cell>
          <cell r="EU4">
            <v>0</v>
          </cell>
          <cell r="EV4">
            <v>0</v>
          </cell>
          <cell r="EW4">
            <v>0</v>
          </cell>
          <cell r="EX4">
            <v>0</v>
          </cell>
          <cell r="EY4">
            <v>0</v>
          </cell>
          <cell r="EZ4">
            <v>0</v>
          </cell>
          <cell r="FA4">
            <v>0</v>
          </cell>
          <cell r="FB4">
            <v>0</v>
          </cell>
          <cell r="FC4">
            <v>0</v>
          </cell>
          <cell r="FD4">
            <v>0</v>
          </cell>
          <cell r="FE4">
            <v>0</v>
          </cell>
          <cell r="FF4">
            <v>0</v>
          </cell>
          <cell r="FG4">
            <v>0</v>
          </cell>
          <cell r="FH4">
            <v>0</v>
          </cell>
          <cell r="FI4">
            <v>0</v>
          </cell>
          <cell r="FJ4">
            <v>0</v>
          </cell>
          <cell r="FK4">
            <v>0</v>
          </cell>
          <cell r="FL4">
            <v>0</v>
          </cell>
          <cell r="FM4">
            <v>0</v>
          </cell>
          <cell r="FN4">
            <v>0</v>
          </cell>
          <cell r="FO4">
            <v>0</v>
          </cell>
          <cell r="FP4">
            <v>0</v>
          </cell>
          <cell r="FQ4">
            <v>0</v>
          </cell>
          <cell r="FR4">
            <v>0</v>
          </cell>
          <cell r="FS4">
            <v>0</v>
          </cell>
          <cell r="FT4">
            <v>0</v>
          </cell>
          <cell r="FU4">
            <v>0</v>
          </cell>
          <cell r="FV4">
            <v>0</v>
          </cell>
          <cell r="FW4">
            <v>0</v>
          </cell>
          <cell r="FX4">
            <v>0</v>
          </cell>
          <cell r="FY4">
            <v>0</v>
          </cell>
          <cell r="FZ4">
            <v>0</v>
          </cell>
          <cell r="GA4">
            <v>0</v>
          </cell>
          <cell r="GB4">
            <v>0</v>
          </cell>
          <cell r="GC4">
            <v>0</v>
          </cell>
          <cell r="GD4">
            <v>0</v>
          </cell>
          <cell r="GE4">
            <v>0</v>
          </cell>
          <cell r="GF4">
            <v>0</v>
          </cell>
          <cell r="GG4">
            <v>0</v>
          </cell>
          <cell r="GH4">
            <v>0</v>
          </cell>
          <cell r="GI4">
            <v>0</v>
          </cell>
          <cell r="GJ4">
            <v>0</v>
          </cell>
          <cell r="GK4">
            <v>0</v>
          </cell>
          <cell r="GL4">
            <v>0</v>
          </cell>
          <cell r="GM4">
            <v>0</v>
          </cell>
          <cell r="GN4">
            <v>0</v>
          </cell>
          <cell r="GO4">
            <v>0</v>
          </cell>
          <cell r="GP4">
            <v>0</v>
          </cell>
          <cell r="GQ4">
            <v>0</v>
          </cell>
          <cell r="GR4">
            <v>0</v>
          </cell>
          <cell r="GS4">
            <v>0</v>
          </cell>
          <cell r="GT4">
            <v>0</v>
          </cell>
          <cell r="GU4">
            <v>0</v>
          </cell>
          <cell r="GV4">
            <v>0</v>
          </cell>
          <cell r="GW4">
            <v>0</v>
          </cell>
          <cell r="GX4">
            <v>0</v>
          </cell>
          <cell r="GY4">
            <v>0</v>
          </cell>
          <cell r="GZ4">
            <v>0</v>
          </cell>
          <cell r="HA4">
            <v>0</v>
          </cell>
          <cell r="HB4">
            <v>0</v>
          </cell>
          <cell r="HC4">
            <v>0</v>
          </cell>
          <cell r="HD4">
            <v>0</v>
          </cell>
          <cell r="HE4">
            <v>0</v>
          </cell>
          <cell r="HF4">
            <v>0</v>
          </cell>
          <cell r="HG4">
            <v>0</v>
          </cell>
          <cell r="HH4">
            <v>0</v>
          </cell>
          <cell r="HI4">
            <v>0</v>
          </cell>
          <cell r="HJ4">
            <v>0</v>
          </cell>
          <cell r="HK4">
            <v>0</v>
          </cell>
          <cell r="HL4">
            <v>0</v>
          </cell>
        </row>
        <row r="5">
          <cell r="A5" t="str">
            <v>Erste Plavi OMF A</v>
          </cell>
          <cell r="ET5">
            <v>0</v>
          </cell>
          <cell r="EU5">
            <v>0</v>
          </cell>
          <cell r="EV5">
            <v>0</v>
          </cell>
          <cell r="EW5">
            <v>0</v>
          </cell>
          <cell r="EX5">
            <v>0</v>
          </cell>
          <cell r="EY5">
            <v>0</v>
          </cell>
          <cell r="EZ5">
            <v>0</v>
          </cell>
          <cell r="FA5">
            <v>0</v>
          </cell>
          <cell r="FB5">
            <v>0</v>
          </cell>
          <cell r="FC5">
            <v>0</v>
          </cell>
          <cell r="FD5">
            <v>0</v>
          </cell>
          <cell r="FE5">
            <v>0</v>
          </cell>
          <cell r="FF5">
            <v>0</v>
          </cell>
          <cell r="FG5">
            <v>0</v>
          </cell>
          <cell r="FH5">
            <v>0</v>
          </cell>
          <cell r="FI5">
            <v>0</v>
          </cell>
          <cell r="FJ5">
            <v>0</v>
          </cell>
          <cell r="FK5">
            <v>0</v>
          </cell>
          <cell r="FL5">
            <v>0</v>
          </cell>
          <cell r="FM5">
            <v>0</v>
          </cell>
          <cell r="FN5">
            <v>0</v>
          </cell>
          <cell r="FO5">
            <v>0</v>
          </cell>
          <cell r="FP5">
            <v>0</v>
          </cell>
          <cell r="FQ5">
            <v>0</v>
          </cell>
          <cell r="FR5">
            <v>0</v>
          </cell>
          <cell r="FS5">
            <v>0</v>
          </cell>
          <cell r="FT5">
            <v>0</v>
          </cell>
          <cell r="FU5">
            <v>0</v>
          </cell>
          <cell r="FV5">
            <v>0</v>
          </cell>
          <cell r="FW5">
            <v>0</v>
          </cell>
          <cell r="FX5">
            <v>0</v>
          </cell>
          <cell r="FY5">
            <v>0</v>
          </cell>
          <cell r="FZ5">
            <v>0</v>
          </cell>
          <cell r="GA5">
            <v>16.82</v>
          </cell>
          <cell r="GB5">
            <v>0</v>
          </cell>
          <cell r="GC5">
            <v>0</v>
          </cell>
          <cell r="GD5">
            <v>0</v>
          </cell>
          <cell r="GE5">
            <v>0</v>
          </cell>
          <cell r="GF5">
            <v>0</v>
          </cell>
          <cell r="GG5">
            <v>0</v>
          </cell>
          <cell r="GH5">
            <v>0</v>
          </cell>
          <cell r="GI5">
            <v>0</v>
          </cell>
          <cell r="GJ5">
            <v>0</v>
          </cell>
          <cell r="GK5">
            <v>0</v>
          </cell>
          <cell r="GL5">
            <v>0</v>
          </cell>
          <cell r="GM5">
            <v>0</v>
          </cell>
          <cell r="GN5">
            <v>0</v>
          </cell>
          <cell r="GO5">
            <v>0</v>
          </cell>
          <cell r="GP5">
            <v>0</v>
          </cell>
          <cell r="GQ5">
            <v>0</v>
          </cell>
          <cell r="GR5">
            <v>0</v>
          </cell>
          <cell r="GS5">
            <v>0</v>
          </cell>
          <cell r="GT5">
            <v>0</v>
          </cell>
          <cell r="GU5">
            <v>0</v>
          </cell>
          <cell r="GV5">
            <v>0</v>
          </cell>
          <cell r="GW5">
            <v>0</v>
          </cell>
          <cell r="GX5">
            <v>0</v>
          </cell>
          <cell r="GY5">
            <v>0</v>
          </cell>
          <cell r="GZ5">
            <v>0</v>
          </cell>
          <cell r="HA5">
            <v>0</v>
          </cell>
          <cell r="HB5">
            <v>0</v>
          </cell>
          <cell r="HC5">
            <v>0</v>
          </cell>
          <cell r="HD5">
            <v>0</v>
          </cell>
          <cell r="HE5">
            <v>4.88</v>
          </cell>
          <cell r="HF5">
            <v>3.02</v>
          </cell>
          <cell r="HG5">
            <v>10.18</v>
          </cell>
          <cell r="HH5">
            <v>1.65</v>
          </cell>
          <cell r="HI5">
            <v>0</v>
          </cell>
          <cell r="HJ5">
            <v>0</v>
          </cell>
          <cell r="HK5">
            <v>0</v>
          </cell>
          <cell r="HL5">
            <v>8.2899999999999991</v>
          </cell>
        </row>
        <row r="6">
          <cell r="A6" t="str">
            <v>Erste Plavi OMF B</v>
          </cell>
          <cell r="C6">
            <v>22.48</v>
          </cell>
          <cell r="D6">
            <v>76.790000000000006</v>
          </cell>
          <cell r="E6">
            <v>32.5</v>
          </cell>
          <cell r="F6">
            <v>0</v>
          </cell>
          <cell r="G6">
            <v>0</v>
          </cell>
          <cell r="H6">
            <v>126.66</v>
          </cell>
          <cell r="I6">
            <v>49.66</v>
          </cell>
          <cell r="J6">
            <v>435.87</v>
          </cell>
          <cell r="K6">
            <v>3160.0499999999997</v>
          </cell>
          <cell r="L6">
            <v>4746.4400000000005</v>
          </cell>
          <cell r="M6">
            <v>3732.23</v>
          </cell>
          <cell r="N6">
            <v>1372.1</v>
          </cell>
          <cell r="O6">
            <v>2226.12</v>
          </cell>
          <cell r="P6">
            <v>2711.07</v>
          </cell>
          <cell r="Q6">
            <v>2302.1299999999997</v>
          </cell>
          <cell r="R6">
            <v>339.67999999999995</v>
          </cell>
          <cell r="W6">
            <v>345.73</v>
          </cell>
          <cell r="X6">
            <v>835.48</v>
          </cell>
          <cell r="Y6">
            <v>736.76</v>
          </cell>
          <cell r="Z6">
            <v>589.03</v>
          </cell>
          <cell r="AA6">
            <v>335.17</v>
          </cell>
          <cell r="AB6">
            <v>482.03</v>
          </cell>
          <cell r="AC6">
            <v>327.25</v>
          </cell>
          <cell r="AD6">
            <v>341.88</v>
          </cell>
          <cell r="AE6">
            <v>244.38</v>
          </cell>
          <cell r="AF6">
            <v>773.38</v>
          </cell>
          <cell r="AG6">
            <v>1383.5</v>
          </cell>
          <cell r="AH6">
            <v>1666.57</v>
          </cell>
          <cell r="AI6">
            <v>1009.51</v>
          </cell>
          <cell r="AJ6">
            <v>1267.99</v>
          </cell>
          <cell r="AK6">
            <v>1267.83</v>
          </cell>
          <cell r="AL6">
            <v>1423.23</v>
          </cell>
          <cell r="AM6">
            <v>2029.02</v>
          </cell>
          <cell r="AN6">
            <v>1719</v>
          </cell>
          <cell r="AO6">
            <v>1624.58</v>
          </cell>
          <cell r="AP6">
            <v>1750.05</v>
          </cell>
          <cell r="AQ6">
            <v>1408.42</v>
          </cell>
          <cell r="AR6">
            <v>937.73</v>
          </cell>
          <cell r="AS6">
            <v>739.11</v>
          </cell>
          <cell r="AT6">
            <v>1023.09</v>
          </cell>
          <cell r="AU6">
            <v>1144.8399999999999</v>
          </cell>
          <cell r="AV6">
            <v>1574.22</v>
          </cell>
          <cell r="AW6">
            <v>1711.56</v>
          </cell>
          <cell r="AX6">
            <v>2410.38</v>
          </cell>
          <cell r="AY6">
            <v>2790.26</v>
          </cell>
          <cell r="AZ6">
            <v>2353.44</v>
          </cell>
          <cell r="BA6">
            <v>1688.61</v>
          </cell>
          <cell r="BB6">
            <v>1887.26</v>
          </cell>
          <cell r="BC6">
            <v>1412.91</v>
          </cell>
          <cell r="BD6">
            <v>1290.69</v>
          </cell>
          <cell r="BE6">
            <v>1661.8</v>
          </cell>
          <cell r="BF6">
            <v>2283.89</v>
          </cell>
          <cell r="BG6">
            <v>1496.17</v>
          </cell>
          <cell r="BH6">
            <v>1847.17</v>
          </cell>
          <cell r="BI6">
            <v>1931.15</v>
          </cell>
          <cell r="BJ6">
            <v>2238.21</v>
          </cell>
          <cell r="BK6">
            <v>2057.91</v>
          </cell>
          <cell r="BL6">
            <v>3132.49</v>
          </cell>
          <cell r="BM6">
            <v>2545.8000000000002</v>
          </cell>
          <cell r="BN6">
            <v>2864.3</v>
          </cell>
          <cell r="BO6">
            <v>4115.83</v>
          </cell>
          <cell r="BP6">
            <v>12793.59</v>
          </cell>
          <cell r="BQ6">
            <v>14378.21</v>
          </cell>
          <cell r="BR6">
            <v>29378.94</v>
          </cell>
          <cell r="BS6">
            <v>36911.15</v>
          </cell>
          <cell r="BT6">
            <v>53871.42</v>
          </cell>
          <cell r="BU6">
            <v>62351.69</v>
          </cell>
          <cell r="BV6">
            <v>61139.61</v>
          </cell>
          <cell r="BW6">
            <v>53527.21</v>
          </cell>
          <cell r="BX6">
            <v>42095.53</v>
          </cell>
          <cell r="BY6">
            <v>50948.72</v>
          </cell>
          <cell r="BZ6">
            <v>42189.56</v>
          </cell>
          <cell r="CA6">
            <v>45086.98</v>
          </cell>
          <cell r="CB6">
            <v>50454.77</v>
          </cell>
          <cell r="CC6">
            <v>52107.33</v>
          </cell>
          <cell r="CD6">
            <v>11312.75</v>
          </cell>
          <cell r="CE6">
            <v>2162.46</v>
          </cell>
          <cell r="CF6">
            <v>1910.92</v>
          </cell>
          <cell r="CG6">
            <v>1382.76</v>
          </cell>
          <cell r="CH6">
            <v>528.51</v>
          </cell>
          <cell r="CI6">
            <v>73.38</v>
          </cell>
          <cell r="CJ6">
            <v>237.84</v>
          </cell>
          <cell r="CK6">
            <v>768.21</v>
          </cell>
          <cell r="CL6">
            <v>350.14</v>
          </cell>
          <cell r="CM6">
            <v>107.33</v>
          </cell>
          <cell r="CN6">
            <v>487.65</v>
          </cell>
          <cell r="CO6">
            <v>481.3</v>
          </cell>
          <cell r="CP6">
            <v>228.14</v>
          </cell>
          <cell r="CQ6">
            <v>152.1</v>
          </cell>
          <cell r="CR6">
            <v>212.02</v>
          </cell>
          <cell r="CS6">
            <v>24.01</v>
          </cell>
          <cell r="CT6">
            <v>249.8</v>
          </cell>
          <cell r="CU6">
            <v>177.8</v>
          </cell>
          <cell r="CV6">
            <v>141.22999999999999</v>
          </cell>
          <cell r="CW6">
            <v>7.66</v>
          </cell>
          <cell r="CX6">
            <v>67.709999999999994</v>
          </cell>
          <cell r="CY6">
            <v>16.309999999999999</v>
          </cell>
          <cell r="CZ6">
            <v>9.36</v>
          </cell>
          <cell r="DA6">
            <v>68.099999999999994</v>
          </cell>
          <cell r="DB6">
            <v>42.73</v>
          </cell>
          <cell r="DC6">
            <v>0</v>
          </cell>
          <cell r="DD6">
            <v>57.69</v>
          </cell>
          <cell r="DE6">
            <v>14.96</v>
          </cell>
          <cell r="DF6">
            <v>0</v>
          </cell>
          <cell r="DG6">
            <v>0.25</v>
          </cell>
          <cell r="DH6">
            <v>7.17</v>
          </cell>
          <cell r="DI6">
            <v>20.3</v>
          </cell>
          <cell r="DJ6">
            <v>274.3</v>
          </cell>
          <cell r="DK6">
            <v>6.03</v>
          </cell>
          <cell r="DL6">
            <v>266.14999999999998</v>
          </cell>
          <cell r="DM6">
            <v>0.23</v>
          </cell>
          <cell r="DN6">
            <v>0</v>
          </cell>
          <cell r="DO6">
            <v>516.59</v>
          </cell>
          <cell r="DP6">
            <v>30.68</v>
          </cell>
          <cell r="DQ6">
            <v>13.08</v>
          </cell>
          <cell r="DR6">
            <v>12.45</v>
          </cell>
          <cell r="DS6">
            <v>0</v>
          </cell>
          <cell r="DT6">
            <v>18.59</v>
          </cell>
          <cell r="DU6">
            <v>1.68</v>
          </cell>
          <cell r="DV6">
            <v>63.04</v>
          </cell>
          <cell r="DW6">
            <v>0</v>
          </cell>
          <cell r="DX6">
            <v>6.83</v>
          </cell>
          <cell r="DY6">
            <v>11.44</v>
          </cell>
          <cell r="DZ6">
            <v>9.59</v>
          </cell>
          <cell r="EA6">
            <v>0</v>
          </cell>
          <cell r="EB6">
            <v>3.92</v>
          </cell>
          <cell r="EC6">
            <v>0.7</v>
          </cell>
          <cell r="ED6">
            <v>9.7100000000000009</v>
          </cell>
          <cell r="EE6">
            <v>0</v>
          </cell>
          <cell r="EF6">
            <v>0</v>
          </cell>
          <cell r="EG6">
            <v>0</v>
          </cell>
          <cell r="EH6">
            <v>0</v>
          </cell>
          <cell r="EI6">
            <v>0</v>
          </cell>
          <cell r="EJ6">
            <v>0</v>
          </cell>
          <cell r="EK6">
            <v>0</v>
          </cell>
          <cell r="EL6">
            <v>2.73</v>
          </cell>
          <cell r="EM6">
            <v>0.55000000000000004</v>
          </cell>
          <cell r="EN6">
            <v>11.27</v>
          </cell>
          <cell r="EO6">
            <v>0</v>
          </cell>
          <cell r="EP6">
            <v>1.93</v>
          </cell>
          <cell r="EQ6">
            <v>0.61</v>
          </cell>
          <cell r="ER6">
            <v>27.52</v>
          </cell>
          <cell r="ES6">
            <v>0.6</v>
          </cell>
          <cell r="ET6">
            <v>141.94</v>
          </cell>
          <cell r="EU6">
            <v>0</v>
          </cell>
          <cell r="EV6">
            <v>0</v>
          </cell>
          <cell r="EW6">
            <v>0.06</v>
          </cell>
          <cell r="EX6">
            <v>5.73</v>
          </cell>
          <cell r="EY6">
            <v>0</v>
          </cell>
          <cell r="EZ6">
            <v>0</v>
          </cell>
          <cell r="FA6">
            <v>1.01</v>
          </cell>
          <cell r="FB6">
            <v>0</v>
          </cell>
          <cell r="FC6">
            <v>296.92</v>
          </cell>
          <cell r="FD6">
            <v>0</v>
          </cell>
          <cell r="FE6">
            <v>25.77</v>
          </cell>
          <cell r="FF6">
            <v>11.75</v>
          </cell>
          <cell r="FG6">
            <v>0.4</v>
          </cell>
          <cell r="FH6">
            <v>0.38</v>
          </cell>
          <cell r="FI6">
            <v>0</v>
          </cell>
          <cell r="FJ6">
            <v>10.16</v>
          </cell>
          <cell r="FK6">
            <v>66.510000000000005</v>
          </cell>
          <cell r="FL6">
            <v>0.32</v>
          </cell>
          <cell r="FM6">
            <v>30.72</v>
          </cell>
          <cell r="FN6">
            <v>27.26</v>
          </cell>
          <cell r="FO6">
            <v>0</v>
          </cell>
          <cell r="FP6">
            <v>0.14000000000000001</v>
          </cell>
          <cell r="FQ6">
            <v>38.44</v>
          </cell>
          <cell r="FR6">
            <v>0.42</v>
          </cell>
          <cell r="FS6">
            <v>0</v>
          </cell>
          <cell r="FT6">
            <v>38.590000000000003</v>
          </cell>
          <cell r="FU6">
            <v>12.86</v>
          </cell>
          <cell r="FV6">
            <v>0</v>
          </cell>
          <cell r="FW6">
            <v>0</v>
          </cell>
          <cell r="FX6">
            <v>11.34</v>
          </cell>
          <cell r="FY6">
            <v>7.69</v>
          </cell>
          <cell r="FZ6">
            <v>7.43</v>
          </cell>
          <cell r="GA6">
            <v>32.58</v>
          </cell>
          <cell r="GB6">
            <v>24.07</v>
          </cell>
          <cell r="GC6">
            <v>9.9600000000000009</v>
          </cell>
          <cell r="GD6">
            <v>6.11</v>
          </cell>
          <cell r="GE6">
            <v>0</v>
          </cell>
          <cell r="GF6">
            <v>29.97</v>
          </cell>
          <cell r="GG6">
            <v>14.45</v>
          </cell>
          <cell r="GH6">
            <v>26.26</v>
          </cell>
          <cell r="GI6">
            <v>7.15</v>
          </cell>
          <cell r="GJ6">
            <v>18.86</v>
          </cell>
          <cell r="GK6">
            <v>16.78</v>
          </cell>
          <cell r="GL6">
            <v>0</v>
          </cell>
          <cell r="GM6">
            <v>1.66</v>
          </cell>
          <cell r="GN6">
            <v>23.64</v>
          </cell>
          <cell r="GO6">
            <v>30.12</v>
          </cell>
          <cell r="GP6">
            <v>0.05</v>
          </cell>
          <cell r="GQ6">
            <v>0</v>
          </cell>
          <cell r="GR6">
            <v>0.11</v>
          </cell>
          <cell r="GS6">
            <v>8.67</v>
          </cell>
          <cell r="GT6">
            <v>0</v>
          </cell>
          <cell r="GU6">
            <v>45.13</v>
          </cell>
          <cell r="GV6">
            <v>14.6</v>
          </cell>
          <cell r="GW6">
            <v>7.06</v>
          </cell>
          <cell r="GX6">
            <v>6.55</v>
          </cell>
          <cell r="GY6">
            <v>0</v>
          </cell>
          <cell r="GZ6">
            <v>0</v>
          </cell>
          <cell r="HA6">
            <v>0</v>
          </cell>
          <cell r="HB6">
            <v>18.170000000000002</v>
          </cell>
          <cell r="HC6">
            <v>0</v>
          </cell>
          <cell r="HD6">
            <v>79.78</v>
          </cell>
          <cell r="HE6">
            <v>4.16</v>
          </cell>
          <cell r="HF6">
            <v>14.23</v>
          </cell>
          <cell r="HG6">
            <v>16.55</v>
          </cell>
          <cell r="HH6">
            <v>0.1</v>
          </cell>
          <cell r="HI6">
            <v>6.84</v>
          </cell>
          <cell r="HJ6">
            <v>0</v>
          </cell>
          <cell r="HK6">
            <v>0</v>
          </cell>
          <cell r="HL6">
            <v>5.84</v>
          </cell>
        </row>
        <row r="7">
          <cell r="A7" t="str">
            <v>Erste Plavi OMF C</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cell r="HE7">
            <v>0</v>
          </cell>
          <cell r="HF7">
            <v>0</v>
          </cell>
          <cell r="HG7">
            <v>0</v>
          </cell>
          <cell r="HH7">
            <v>0</v>
          </cell>
          <cell r="HI7">
            <v>0</v>
          </cell>
          <cell r="HJ7">
            <v>0</v>
          </cell>
          <cell r="HK7">
            <v>0</v>
          </cell>
          <cell r="HL7">
            <v>0</v>
          </cell>
        </row>
        <row r="8">
          <cell r="A8" t="str">
            <v>PBZ/CO OMF A</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3.21</v>
          </cell>
          <cell r="FU8">
            <v>0</v>
          </cell>
          <cell r="FV8">
            <v>0</v>
          </cell>
          <cell r="FW8">
            <v>0</v>
          </cell>
          <cell r="FX8">
            <v>0</v>
          </cell>
          <cell r="FY8">
            <v>0</v>
          </cell>
          <cell r="FZ8">
            <v>0</v>
          </cell>
          <cell r="GA8">
            <v>0</v>
          </cell>
          <cell r="GB8">
            <v>0</v>
          </cell>
          <cell r="GC8">
            <v>0</v>
          </cell>
          <cell r="GD8">
            <v>11.85</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2.4700000000000002</v>
          </cell>
          <cell r="GZ8">
            <v>31.77</v>
          </cell>
          <cell r="HA8">
            <v>0</v>
          </cell>
          <cell r="HB8">
            <v>0</v>
          </cell>
          <cell r="HC8">
            <v>0</v>
          </cell>
          <cell r="HD8">
            <v>0</v>
          </cell>
          <cell r="HE8">
            <v>0</v>
          </cell>
          <cell r="HF8">
            <v>0</v>
          </cell>
          <cell r="HG8">
            <v>12.21</v>
          </cell>
          <cell r="HH8">
            <v>1.79</v>
          </cell>
          <cell r="HI8">
            <v>6</v>
          </cell>
          <cell r="HJ8">
            <v>0</v>
          </cell>
          <cell r="HK8">
            <v>28.3</v>
          </cell>
          <cell r="HL8">
            <v>0</v>
          </cell>
        </row>
        <row r="9">
          <cell r="A9" t="str">
            <v>PBZ/CO OMF B</v>
          </cell>
          <cell r="C9">
            <v>0</v>
          </cell>
          <cell r="D9">
            <v>0</v>
          </cell>
          <cell r="E9">
            <v>0</v>
          </cell>
          <cell r="F9">
            <v>0</v>
          </cell>
          <cell r="G9">
            <v>0</v>
          </cell>
          <cell r="H9">
            <v>0</v>
          </cell>
          <cell r="I9">
            <v>0</v>
          </cell>
          <cell r="J9">
            <v>189.25</v>
          </cell>
          <cell r="K9">
            <v>627.45000000000005</v>
          </cell>
          <cell r="L9">
            <v>1148.67</v>
          </cell>
          <cell r="M9">
            <v>1289.75</v>
          </cell>
          <cell r="N9">
            <v>625.48</v>
          </cell>
          <cell r="O9">
            <v>1163.33</v>
          </cell>
          <cell r="P9">
            <v>341.6</v>
          </cell>
          <cell r="Q9">
            <v>355.32</v>
          </cell>
          <cell r="R9">
            <v>70.48</v>
          </cell>
          <cell r="W9">
            <v>75.260000000000005</v>
          </cell>
          <cell r="X9">
            <v>159.44999999999999</v>
          </cell>
          <cell r="Y9">
            <v>155.09</v>
          </cell>
          <cell r="Z9">
            <v>179.87</v>
          </cell>
          <cell r="AA9">
            <v>141.53</v>
          </cell>
          <cell r="AB9">
            <v>229.7</v>
          </cell>
          <cell r="AC9">
            <v>307.10000000000002</v>
          </cell>
          <cell r="AD9">
            <v>98.95</v>
          </cell>
          <cell r="AE9">
            <v>227.62</v>
          </cell>
          <cell r="AF9">
            <v>691.26</v>
          </cell>
          <cell r="AG9">
            <v>961</v>
          </cell>
          <cell r="AH9">
            <v>1542.26</v>
          </cell>
          <cell r="AI9">
            <v>523.58000000000004</v>
          </cell>
          <cell r="AJ9">
            <v>406.09</v>
          </cell>
          <cell r="AK9">
            <v>495.36</v>
          </cell>
          <cell r="AL9">
            <v>419.19</v>
          </cell>
          <cell r="AM9">
            <v>360.91</v>
          </cell>
          <cell r="AN9">
            <v>366.6</v>
          </cell>
          <cell r="AO9">
            <v>336.42</v>
          </cell>
          <cell r="AP9">
            <v>470.93</v>
          </cell>
          <cell r="AQ9">
            <v>439.51</v>
          </cell>
          <cell r="AR9">
            <v>483.54</v>
          </cell>
          <cell r="AS9">
            <v>834.68</v>
          </cell>
          <cell r="AT9">
            <v>976.87</v>
          </cell>
          <cell r="AU9">
            <v>696.53</v>
          </cell>
          <cell r="AV9">
            <v>1087.3800000000001</v>
          </cell>
          <cell r="AW9">
            <v>1736.69</v>
          </cell>
          <cell r="AX9">
            <v>1605.08</v>
          </cell>
          <cell r="AY9">
            <v>1285.3</v>
          </cell>
          <cell r="AZ9">
            <v>1132.74</v>
          </cell>
          <cell r="BA9">
            <v>1025.3</v>
          </cell>
          <cell r="BB9">
            <v>623.80999999999995</v>
          </cell>
          <cell r="BC9">
            <v>1184.3599999999999</v>
          </cell>
          <cell r="BD9">
            <v>2253.91</v>
          </cell>
          <cell r="BE9">
            <v>2084.7399999999998</v>
          </cell>
          <cell r="BF9">
            <v>1665.46</v>
          </cell>
          <cell r="BG9">
            <v>1382</v>
          </cell>
          <cell r="BH9">
            <v>1564.91</v>
          </cell>
          <cell r="BI9">
            <v>1600.98</v>
          </cell>
          <cell r="BJ9">
            <v>1914.72</v>
          </cell>
          <cell r="BK9">
            <v>2540.8000000000002</v>
          </cell>
          <cell r="BL9">
            <v>2999.27</v>
          </cell>
          <cell r="BM9">
            <v>4198.8999999999996</v>
          </cell>
          <cell r="BN9">
            <v>3878.24</v>
          </cell>
          <cell r="BO9">
            <v>5343.9</v>
          </cell>
          <cell r="BP9">
            <v>6132.1</v>
          </cell>
          <cell r="BQ9">
            <v>5804.2</v>
          </cell>
          <cell r="BR9">
            <v>4167.3100000000004</v>
          </cell>
          <cell r="BS9">
            <v>4725.28</v>
          </cell>
          <cell r="BT9">
            <v>5544.56</v>
          </cell>
          <cell r="BU9">
            <v>7761.04</v>
          </cell>
          <cell r="BV9">
            <v>11859.24</v>
          </cell>
          <cell r="BW9">
            <v>14748.16</v>
          </cell>
          <cell r="BX9">
            <v>17568.439999999999</v>
          </cell>
          <cell r="BY9">
            <v>21771.73</v>
          </cell>
          <cell r="BZ9">
            <v>21895.119999999999</v>
          </cell>
          <cell r="CA9">
            <v>26503.17</v>
          </cell>
          <cell r="CB9">
            <v>38911.18</v>
          </cell>
          <cell r="CC9">
            <v>38427.42</v>
          </cell>
          <cell r="CD9">
            <v>10331.32</v>
          </cell>
          <cell r="CE9">
            <v>1946.16</v>
          </cell>
          <cell r="CF9">
            <v>1556.64</v>
          </cell>
          <cell r="CG9">
            <v>508.78</v>
          </cell>
          <cell r="CH9">
            <v>1107.8900000000001</v>
          </cell>
          <cell r="CI9">
            <v>816.9</v>
          </cell>
          <cell r="CJ9">
            <v>119.21</v>
          </cell>
          <cell r="CK9">
            <v>207.63</v>
          </cell>
          <cell r="CL9">
            <v>694.31</v>
          </cell>
          <cell r="CM9">
            <v>203.81</v>
          </cell>
          <cell r="CN9">
            <v>208.54</v>
          </cell>
          <cell r="CO9">
            <v>47.36</v>
          </cell>
          <cell r="CP9">
            <v>234.46</v>
          </cell>
          <cell r="CQ9">
            <v>52.93</v>
          </cell>
          <cell r="CR9">
            <v>66.2</v>
          </cell>
          <cell r="CS9">
            <v>286.14999999999998</v>
          </cell>
          <cell r="CT9">
            <v>142.04</v>
          </cell>
          <cell r="CU9">
            <v>245.08</v>
          </cell>
          <cell r="CV9">
            <v>82.81</v>
          </cell>
          <cell r="CW9">
            <v>186.82</v>
          </cell>
          <cell r="CX9">
            <v>0</v>
          </cell>
          <cell r="CY9">
            <v>192.79</v>
          </cell>
          <cell r="CZ9">
            <v>98.13</v>
          </cell>
          <cell r="DA9">
            <v>20.85</v>
          </cell>
          <cell r="DB9">
            <v>168.16</v>
          </cell>
          <cell r="DC9">
            <v>100.82</v>
          </cell>
          <cell r="DD9">
            <v>300.07</v>
          </cell>
          <cell r="DE9">
            <v>136.37</v>
          </cell>
          <cell r="DF9">
            <v>53.87</v>
          </cell>
          <cell r="DG9">
            <v>11.86</v>
          </cell>
          <cell r="DH9">
            <v>251.23</v>
          </cell>
          <cell r="DI9">
            <v>1.68</v>
          </cell>
          <cell r="DJ9">
            <v>57.48</v>
          </cell>
          <cell r="DK9">
            <v>3.37</v>
          </cell>
          <cell r="DL9">
            <v>13.5</v>
          </cell>
          <cell r="DM9">
            <v>0</v>
          </cell>
          <cell r="DN9">
            <v>95.66</v>
          </cell>
          <cell r="DO9">
            <v>31.26</v>
          </cell>
          <cell r="DP9">
            <v>28.31</v>
          </cell>
          <cell r="DQ9">
            <v>0</v>
          </cell>
          <cell r="DR9">
            <v>1.31</v>
          </cell>
          <cell r="DS9">
            <v>14.1</v>
          </cell>
          <cell r="DT9">
            <v>0</v>
          </cell>
          <cell r="DU9">
            <v>0</v>
          </cell>
          <cell r="DV9">
            <v>10.82</v>
          </cell>
          <cell r="DW9">
            <v>42</v>
          </cell>
          <cell r="DX9">
            <v>230.74</v>
          </cell>
          <cell r="DY9">
            <v>51.9</v>
          </cell>
          <cell r="DZ9">
            <v>20.16</v>
          </cell>
          <cell r="EA9">
            <v>73.42</v>
          </cell>
          <cell r="EB9">
            <v>13.5</v>
          </cell>
          <cell r="EC9">
            <v>23.38</v>
          </cell>
          <cell r="ED9">
            <v>25.98</v>
          </cell>
          <cell r="EE9">
            <v>0</v>
          </cell>
          <cell r="EF9">
            <v>11.28</v>
          </cell>
          <cell r="EG9">
            <v>31.64</v>
          </cell>
          <cell r="EH9">
            <v>94.8</v>
          </cell>
          <cell r="EI9">
            <v>2.2799999999999998</v>
          </cell>
          <cell r="EJ9">
            <v>0</v>
          </cell>
          <cell r="EK9">
            <v>38</v>
          </cell>
          <cell r="EL9">
            <v>49.46</v>
          </cell>
          <cell r="EM9">
            <v>1.51</v>
          </cell>
          <cell r="EN9">
            <v>23.32</v>
          </cell>
          <cell r="EO9">
            <v>17.73</v>
          </cell>
          <cell r="EP9">
            <v>10.36</v>
          </cell>
          <cell r="EQ9">
            <v>0</v>
          </cell>
          <cell r="ER9">
            <v>40.58</v>
          </cell>
          <cell r="ES9">
            <v>25.24</v>
          </cell>
          <cell r="ET9">
            <v>104.39</v>
          </cell>
          <cell r="EU9">
            <v>0.12</v>
          </cell>
          <cell r="EV9">
            <v>5.14</v>
          </cell>
          <cell r="EW9">
            <v>0</v>
          </cell>
          <cell r="EX9">
            <v>10.36</v>
          </cell>
          <cell r="EY9">
            <v>18.29</v>
          </cell>
          <cell r="EZ9">
            <v>8.24</v>
          </cell>
          <cell r="FA9">
            <v>0.41</v>
          </cell>
          <cell r="FB9">
            <v>32.549999999999997</v>
          </cell>
          <cell r="FC9">
            <v>0</v>
          </cell>
          <cell r="FD9">
            <v>14.36</v>
          </cell>
          <cell r="FE9">
            <v>21.08</v>
          </cell>
          <cell r="FF9">
            <v>0</v>
          </cell>
          <cell r="FG9">
            <v>12.61</v>
          </cell>
          <cell r="FH9">
            <v>0.12</v>
          </cell>
          <cell r="FI9">
            <v>3.13</v>
          </cell>
          <cell r="FJ9">
            <v>0.56999999999999995</v>
          </cell>
          <cell r="FK9">
            <v>14.76</v>
          </cell>
          <cell r="FL9">
            <v>3.78</v>
          </cell>
          <cell r="FM9">
            <v>13.63</v>
          </cell>
          <cell r="FN9">
            <v>120.79</v>
          </cell>
          <cell r="FO9">
            <v>30.6</v>
          </cell>
          <cell r="FP9">
            <v>0</v>
          </cell>
          <cell r="FQ9">
            <v>0.11</v>
          </cell>
          <cell r="FR9">
            <v>4.76</v>
          </cell>
          <cell r="FS9">
            <v>11.58</v>
          </cell>
          <cell r="FT9">
            <v>2.16</v>
          </cell>
          <cell r="FU9">
            <v>0</v>
          </cell>
          <cell r="FV9">
            <v>17.18</v>
          </cell>
          <cell r="FW9">
            <v>0.22</v>
          </cell>
          <cell r="FX9">
            <v>2.2200000000000002</v>
          </cell>
          <cell r="FY9">
            <v>137.44</v>
          </cell>
          <cell r="FZ9">
            <v>10.65</v>
          </cell>
          <cell r="GA9">
            <v>8.49</v>
          </cell>
          <cell r="GB9">
            <v>14.82</v>
          </cell>
          <cell r="GC9">
            <v>1.62</v>
          </cell>
          <cell r="GD9">
            <v>8.57</v>
          </cell>
          <cell r="GE9">
            <v>0</v>
          </cell>
          <cell r="GF9">
            <v>10.57</v>
          </cell>
          <cell r="GG9">
            <v>0.05</v>
          </cell>
          <cell r="GH9">
            <v>2.6</v>
          </cell>
          <cell r="GI9">
            <v>6.28</v>
          </cell>
          <cell r="GJ9">
            <v>0</v>
          </cell>
          <cell r="GK9">
            <v>0</v>
          </cell>
          <cell r="GL9">
            <v>0</v>
          </cell>
          <cell r="GM9">
            <v>27.95</v>
          </cell>
          <cell r="GN9">
            <v>18.97</v>
          </cell>
          <cell r="GO9">
            <v>24.42</v>
          </cell>
          <cell r="GP9">
            <v>0</v>
          </cell>
          <cell r="GQ9">
            <v>0</v>
          </cell>
          <cell r="GR9">
            <v>16.920000000000002</v>
          </cell>
          <cell r="GS9">
            <v>8.1199999999999992</v>
          </cell>
          <cell r="GT9">
            <v>36.93</v>
          </cell>
          <cell r="GU9">
            <v>7.39</v>
          </cell>
          <cell r="GV9">
            <v>21.45</v>
          </cell>
          <cell r="GW9">
            <v>23.41</v>
          </cell>
          <cell r="GX9">
            <v>21.8</v>
          </cell>
          <cell r="GY9">
            <v>0</v>
          </cell>
          <cell r="GZ9">
            <v>14.28</v>
          </cell>
          <cell r="HA9">
            <v>8.61</v>
          </cell>
          <cell r="HB9">
            <v>4.5</v>
          </cell>
          <cell r="HC9">
            <v>0</v>
          </cell>
          <cell r="HD9">
            <v>0</v>
          </cell>
          <cell r="HE9">
            <v>0</v>
          </cell>
          <cell r="HF9">
            <v>13.83</v>
          </cell>
          <cell r="HG9">
            <v>3.39</v>
          </cell>
          <cell r="HH9">
            <v>0</v>
          </cell>
          <cell r="HI9">
            <v>0.05</v>
          </cell>
          <cell r="HJ9">
            <v>0</v>
          </cell>
          <cell r="HK9">
            <v>0</v>
          </cell>
          <cell r="HL9">
            <v>0</v>
          </cell>
        </row>
        <row r="10">
          <cell r="A10" t="str">
            <v>PBZ/CO OMF C</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cell r="HE10">
            <v>0</v>
          </cell>
          <cell r="HF10">
            <v>0</v>
          </cell>
          <cell r="HG10">
            <v>0</v>
          </cell>
          <cell r="HH10">
            <v>0</v>
          </cell>
          <cell r="HI10">
            <v>0</v>
          </cell>
          <cell r="HJ10">
            <v>0</v>
          </cell>
          <cell r="HK10">
            <v>0</v>
          </cell>
          <cell r="HL10">
            <v>0</v>
          </cell>
        </row>
        <row r="11">
          <cell r="A11" t="str">
            <v>Raiffeisen OMF A</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23.48</v>
          </cell>
          <cell r="FU11">
            <v>0</v>
          </cell>
          <cell r="FV11">
            <v>0</v>
          </cell>
          <cell r="FW11">
            <v>0</v>
          </cell>
          <cell r="FX11">
            <v>0</v>
          </cell>
          <cell r="FY11">
            <v>0</v>
          </cell>
          <cell r="FZ11">
            <v>0</v>
          </cell>
          <cell r="GA11">
            <v>78.28</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540.38</v>
          </cell>
          <cell r="HB11">
            <v>0</v>
          </cell>
          <cell r="HC11">
            <v>0</v>
          </cell>
          <cell r="HD11">
            <v>0</v>
          </cell>
          <cell r="HE11">
            <v>31.5</v>
          </cell>
          <cell r="HF11">
            <v>0.15</v>
          </cell>
          <cell r="HG11">
            <v>0</v>
          </cell>
          <cell r="HH11">
            <v>0</v>
          </cell>
          <cell r="HI11">
            <v>13.04</v>
          </cell>
          <cell r="HJ11">
            <v>0</v>
          </cell>
          <cell r="HK11">
            <v>0</v>
          </cell>
          <cell r="HL11">
            <v>0</v>
          </cell>
        </row>
        <row r="12">
          <cell r="A12" t="str">
            <v>Raiffeisen OMF B</v>
          </cell>
          <cell r="C12">
            <v>0</v>
          </cell>
          <cell r="D12">
            <v>0</v>
          </cell>
          <cell r="E12">
            <v>0</v>
          </cell>
          <cell r="F12">
            <v>0</v>
          </cell>
          <cell r="G12">
            <v>0</v>
          </cell>
          <cell r="H12">
            <v>0</v>
          </cell>
          <cell r="I12">
            <v>0</v>
          </cell>
          <cell r="J12">
            <v>0</v>
          </cell>
          <cell r="K12">
            <v>721.03</v>
          </cell>
          <cell r="L12">
            <v>929.5</v>
          </cell>
          <cell r="M12">
            <v>2359.56</v>
          </cell>
          <cell r="N12">
            <v>2146.56</v>
          </cell>
          <cell r="O12">
            <v>971.13</v>
          </cell>
          <cell r="P12">
            <v>1540.81</v>
          </cell>
          <cell r="Q12">
            <v>184.3</v>
          </cell>
          <cell r="R12">
            <v>109.36</v>
          </cell>
          <cell r="W12">
            <v>258.54000000000002</v>
          </cell>
          <cell r="X12">
            <v>382.51</v>
          </cell>
          <cell r="Y12">
            <v>813.8</v>
          </cell>
          <cell r="Z12">
            <v>579.59</v>
          </cell>
          <cell r="AA12">
            <v>534.66999999999996</v>
          </cell>
          <cell r="AB12">
            <v>292.99</v>
          </cell>
          <cell r="AC12">
            <v>387.54</v>
          </cell>
          <cell r="AD12">
            <v>634.92999999999995</v>
          </cell>
          <cell r="AE12">
            <v>1468.93</v>
          </cell>
          <cell r="AF12">
            <v>1360.52</v>
          </cell>
          <cell r="AG12">
            <v>1675.8</v>
          </cell>
          <cell r="AH12">
            <v>1984.79</v>
          </cell>
          <cell r="AI12">
            <v>922.74</v>
          </cell>
          <cell r="AJ12">
            <v>796.23</v>
          </cell>
          <cell r="AK12">
            <v>1026.58</v>
          </cell>
          <cell r="AL12">
            <v>866.45</v>
          </cell>
          <cell r="AM12">
            <v>1087.73</v>
          </cell>
          <cell r="AN12">
            <v>678.62</v>
          </cell>
          <cell r="AO12">
            <v>754.23</v>
          </cell>
          <cell r="AP12">
            <v>376.91</v>
          </cell>
          <cell r="AQ12">
            <v>640.59</v>
          </cell>
          <cell r="AR12">
            <v>546.95000000000005</v>
          </cell>
          <cell r="AS12">
            <v>652</v>
          </cell>
          <cell r="AT12">
            <v>1081.26</v>
          </cell>
          <cell r="AU12">
            <v>1165.6500000000001</v>
          </cell>
          <cell r="AV12">
            <v>1066.32</v>
          </cell>
          <cell r="AW12">
            <v>1373.01</v>
          </cell>
          <cell r="AX12">
            <v>891.23</v>
          </cell>
          <cell r="AY12">
            <v>1344.72</v>
          </cell>
          <cell r="AZ12">
            <v>853.12</v>
          </cell>
          <cell r="BA12">
            <v>1211.22</v>
          </cell>
          <cell r="BB12">
            <v>1228.78</v>
          </cell>
          <cell r="BC12">
            <v>1595.61</v>
          </cell>
          <cell r="BD12">
            <v>1581.4</v>
          </cell>
          <cell r="BE12">
            <v>2027.33</v>
          </cell>
          <cell r="BF12">
            <v>2609.64</v>
          </cell>
          <cell r="BG12">
            <v>2475.8000000000002</v>
          </cell>
          <cell r="BH12">
            <v>4193.4799999999996</v>
          </cell>
          <cell r="BI12">
            <v>6229.85</v>
          </cell>
          <cell r="BJ12">
            <v>6481.82</v>
          </cell>
          <cell r="BK12">
            <v>6426.65</v>
          </cell>
          <cell r="BL12">
            <v>7896.08</v>
          </cell>
          <cell r="BM12">
            <v>7901.18</v>
          </cell>
          <cell r="BN12">
            <v>8169.94</v>
          </cell>
          <cell r="BO12">
            <v>7899.54</v>
          </cell>
          <cell r="BP12">
            <v>11932.53</v>
          </cell>
          <cell r="BQ12">
            <v>9728.33</v>
          </cell>
          <cell r="BR12">
            <v>9911.19</v>
          </cell>
          <cell r="BS12">
            <v>9471.2999999999993</v>
          </cell>
          <cell r="BT12">
            <v>13136.5</v>
          </cell>
          <cell r="BU12">
            <v>11331.8</v>
          </cell>
          <cell r="BV12">
            <v>10591.68</v>
          </cell>
          <cell r="BW12">
            <v>11464.98</v>
          </cell>
          <cell r="BX12">
            <v>11681.81</v>
          </cell>
          <cell r="BY12">
            <v>13238.78</v>
          </cell>
          <cell r="BZ12">
            <v>13743.1</v>
          </cell>
          <cell r="CA12">
            <v>14298.55</v>
          </cell>
          <cell r="CB12">
            <v>19410.419999999998</v>
          </cell>
          <cell r="CC12">
            <v>34541.57</v>
          </cell>
          <cell r="CD12">
            <v>7518.79</v>
          </cell>
          <cell r="CE12">
            <v>883.49</v>
          </cell>
          <cell r="CF12">
            <v>400.94</v>
          </cell>
          <cell r="CG12">
            <v>26.97</v>
          </cell>
          <cell r="CH12">
            <v>29.64</v>
          </cell>
          <cell r="CI12">
            <v>26.33</v>
          </cell>
          <cell r="CJ12">
            <v>154.30000000000001</v>
          </cell>
          <cell r="CK12">
            <v>490.46</v>
          </cell>
          <cell r="CL12">
            <v>54.67</v>
          </cell>
          <cell r="CM12">
            <v>108.14</v>
          </cell>
          <cell r="CN12">
            <v>117.01</v>
          </cell>
          <cell r="CO12">
            <v>18.63</v>
          </cell>
          <cell r="CP12">
            <v>240.33</v>
          </cell>
          <cell r="CQ12">
            <v>2.75</v>
          </cell>
          <cell r="CR12">
            <v>77.349999999999994</v>
          </cell>
          <cell r="CS12">
            <v>28.82</v>
          </cell>
          <cell r="CT12">
            <v>16.61</v>
          </cell>
          <cell r="CU12">
            <v>13.72</v>
          </cell>
          <cell r="CV12">
            <v>22.19</v>
          </cell>
          <cell r="CW12">
            <v>0.47</v>
          </cell>
          <cell r="CX12">
            <v>3.31</v>
          </cell>
          <cell r="CY12">
            <v>204.71</v>
          </cell>
          <cell r="CZ12">
            <v>32.08</v>
          </cell>
          <cell r="DA12">
            <v>36.590000000000003</v>
          </cell>
          <cell r="DB12">
            <v>20.27</v>
          </cell>
          <cell r="DC12">
            <v>105.98</v>
          </cell>
          <cell r="DD12">
            <v>306.87</v>
          </cell>
          <cell r="DE12">
            <v>285.55</v>
          </cell>
          <cell r="DF12">
            <v>9.26</v>
          </cell>
          <cell r="DG12">
            <v>91.9</v>
          </cell>
          <cell r="DH12">
            <v>113.94</v>
          </cell>
          <cell r="DI12">
            <v>29.58</v>
          </cell>
          <cell r="DJ12">
            <v>6.61</v>
          </cell>
          <cell r="DK12">
            <v>1.51</v>
          </cell>
          <cell r="DL12">
            <v>174.9</v>
          </cell>
          <cell r="DM12">
            <v>44.93</v>
          </cell>
          <cell r="DN12">
            <v>0</v>
          </cell>
          <cell r="DO12">
            <v>275.72000000000003</v>
          </cell>
          <cell r="DP12">
            <v>6.64</v>
          </cell>
          <cell r="DQ12">
            <v>163.27000000000001</v>
          </cell>
          <cell r="DR12">
            <v>15.35</v>
          </cell>
          <cell r="DS12">
            <v>2.84</v>
          </cell>
          <cell r="DT12">
            <v>6</v>
          </cell>
          <cell r="DU12">
            <v>0.74</v>
          </cell>
          <cell r="DV12">
            <v>8.41</v>
          </cell>
          <cell r="DW12">
            <v>30.33</v>
          </cell>
          <cell r="DX12">
            <v>17.37</v>
          </cell>
          <cell r="DY12">
            <v>2.9</v>
          </cell>
          <cell r="DZ12">
            <v>6.66</v>
          </cell>
          <cell r="EA12">
            <v>0.96</v>
          </cell>
          <cell r="EB12">
            <v>25.65</v>
          </cell>
          <cell r="EC12">
            <v>37.409999999999997</v>
          </cell>
          <cell r="ED12">
            <v>9.4499999999999993</v>
          </cell>
          <cell r="EE12">
            <v>6.87</v>
          </cell>
          <cell r="EF12">
            <v>4.9000000000000004</v>
          </cell>
          <cell r="EG12">
            <v>6.97</v>
          </cell>
          <cell r="EH12">
            <v>27.28</v>
          </cell>
          <cell r="EI12">
            <v>7.32</v>
          </cell>
          <cell r="EJ12">
            <v>40.72</v>
          </cell>
          <cell r="EK12">
            <v>21.12</v>
          </cell>
          <cell r="EL12">
            <v>8.6</v>
          </cell>
          <cell r="EM12">
            <v>44.29</v>
          </cell>
          <cell r="EN12">
            <v>7.37</v>
          </cell>
          <cell r="EO12">
            <v>35.46</v>
          </cell>
          <cell r="EP12">
            <v>1.46</v>
          </cell>
          <cell r="EQ12">
            <v>11.55</v>
          </cell>
          <cell r="ER12">
            <v>27.57</v>
          </cell>
          <cell r="ES12">
            <v>12.92</v>
          </cell>
          <cell r="ET12">
            <v>879.61</v>
          </cell>
          <cell r="EU12">
            <v>26.42</v>
          </cell>
          <cell r="EV12">
            <v>0.2</v>
          </cell>
          <cell r="EW12">
            <v>24.41</v>
          </cell>
          <cell r="EX12">
            <v>2.83</v>
          </cell>
          <cell r="EY12">
            <v>0</v>
          </cell>
          <cell r="EZ12">
            <v>877.98</v>
          </cell>
          <cell r="FA12">
            <v>27.88</v>
          </cell>
          <cell r="FB12">
            <v>22.98</v>
          </cell>
          <cell r="FC12">
            <v>10.41</v>
          </cell>
          <cell r="FD12">
            <v>9.6300000000000008</v>
          </cell>
          <cell r="FE12">
            <v>15.62</v>
          </cell>
          <cell r="FF12">
            <v>0</v>
          </cell>
          <cell r="FG12">
            <v>11.04</v>
          </cell>
          <cell r="FH12">
            <v>7.34</v>
          </cell>
          <cell r="FI12">
            <v>2.2799999999999998</v>
          </cell>
          <cell r="FJ12">
            <v>24.81</v>
          </cell>
          <cell r="FK12">
            <v>0</v>
          </cell>
          <cell r="FL12">
            <v>133.41999999999999</v>
          </cell>
          <cell r="FM12">
            <v>40.61</v>
          </cell>
          <cell r="FN12">
            <v>0</v>
          </cell>
          <cell r="FO12">
            <v>24.02</v>
          </cell>
          <cell r="FP12">
            <v>1.72</v>
          </cell>
          <cell r="FQ12">
            <v>10.220000000000001</v>
          </cell>
          <cell r="FR12">
            <v>48.41</v>
          </cell>
          <cell r="FS12">
            <v>9.8699999999999992</v>
          </cell>
          <cell r="FT12">
            <v>9.14</v>
          </cell>
          <cell r="FU12">
            <v>68.819999999999993</v>
          </cell>
          <cell r="FV12">
            <v>83.58</v>
          </cell>
          <cell r="FW12">
            <v>11.81</v>
          </cell>
          <cell r="FX12">
            <v>7.34</v>
          </cell>
          <cell r="FY12">
            <v>44.32</v>
          </cell>
          <cell r="FZ12">
            <v>5.75</v>
          </cell>
          <cell r="GA12">
            <v>54.91</v>
          </cell>
          <cell r="GB12">
            <v>5.2</v>
          </cell>
          <cell r="GC12">
            <v>15.6</v>
          </cell>
          <cell r="GD12">
            <v>0.21</v>
          </cell>
          <cell r="GE12">
            <v>3.24</v>
          </cell>
          <cell r="GF12">
            <v>48.76</v>
          </cell>
          <cell r="GG12">
            <v>13.09</v>
          </cell>
          <cell r="GH12">
            <v>3.83</v>
          </cell>
          <cell r="GI12">
            <v>0.22</v>
          </cell>
          <cell r="GJ12">
            <v>61.57</v>
          </cell>
          <cell r="GK12">
            <v>10.83</v>
          </cell>
          <cell r="GL12">
            <v>2.97</v>
          </cell>
          <cell r="GM12">
            <v>48.13</v>
          </cell>
          <cell r="GN12">
            <v>8.7799999999999994</v>
          </cell>
          <cell r="GO12">
            <v>0</v>
          </cell>
          <cell r="GP12">
            <v>0</v>
          </cell>
          <cell r="GQ12">
            <v>0.09</v>
          </cell>
          <cell r="GR12">
            <v>175.51</v>
          </cell>
          <cell r="GS12">
            <v>21.22</v>
          </cell>
          <cell r="GT12">
            <v>0.23</v>
          </cell>
          <cell r="GU12">
            <v>12.23</v>
          </cell>
          <cell r="GV12">
            <v>10.210000000000001</v>
          </cell>
          <cell r="GW12">
            <v>11.46</v>
          </cell>
          <cell r="GX12">
            <v>5.78</v>
          </cell>
          <cell r="GY12">
            <v>12.91</v>
          </cell>
          <cell r="GZ12">
            <v>42.78</v>
          </cell>
          <cell r="HA12">
            <v>548.17999999999995</v>
          </cell>
          <cell r="HB12">
            <v>0</v>
          </cell>
          <cell r="HC12">
            <v>35.26</v>
          </cell>
          <cell r="HD12">
            <v>8.58</v>
          </cell>
          <cell r="HE12">
            <v>6.74</v>
          </cell>
          <cell r="HF12">
            <v>35.520000000000003</v>
          </cell>
          <cell r="HG12">
            <v>2.52</v>
          </cell>
          <cell r="HH12">
            <v>8.93</v>
          </cell>
          <cell r="HI12">
            <v>22.79</v>
          </cell>
          <cell r="HJ12">
            <v>0.91</v>
          </cell>
          <cell r="HK12">
            <v>22.07</v>
          </cell>
          <cell r="HL12">
            <v>0</v>
          </cell>
        </row>
        <row r="13">
          <cell r="A13" t="str">
            <v>Raiffeisen OMF C</v>
          </cell>
          <cell r="ET13">
            <v>0</v>
          </cell>
          <cell r="EU13">
            <v>0</v>
          </cell>
          <cell r="EV13">
            <v>0</v>
          </cell>
          <cell r="EW13">
            <v>0</v>
          </cell>
          <cell r="EX13">
            <v>0</v>
          </cell>
          <cell r="EY13">
            <v>0</v>
          </cell>
          <cell r="EZ13">
            <v>0</v>
          </cell>
          <cell r="FA13">
            <v>0</v>
          </cell>
          <cell r="FB13">
            <v>0</v>
          </cell>
          <cell r="FC13">
            <v>0</v>
          </cell>
          <cell r="FD13">
            <v>0</v>
          </cell>
          <cell r="FE13">
            <v>0</v>
          </cell>
          <cell r="FF13">
            <v>0</v>
          </cell>
          <cell r="FG13">
            <v>0</v>
          </cell>
          <cell r="FH13">
            <v>0</v>
          </cell>
          <cell r="FI13">
            <v>0</v>
          </cell>
          <cell r="FJ13">
            <v>0</v>
          </cell>
          <cell r="FK13">
            <v>63.28</v>
          </cell>
          <cell r="FL13">
            <v>0</v>
          </cell>
          <cell r="FM13">
            <v>0</v>
          </cell>
          <cell r="FN13">
            <v>0</v>
          </cell>
          <cell r="FO13">
            <v>0</v>
          </cell>
          <cell r="FP13">
            <v>0</v>
          </cell>
          <cell r="FQ13">
            <v>0</v>
          </cell>
          <cell r="FR13">
            <v>0</v>
          </cell>
          <cell r="FS13">
            <v>0</v>
          </cell>
          <cell r="FT13">
            <v>0</v>
          </cell>
          <cell r="FU13">
            <v>0</v>
          </cell>
          <cell r="FV13">
            <v>0</v>
          </cell>
          <cell r="FW13">
            <v>0</v>
          </cell>
          <cell r="FX13">
            <v>0</v>
          </cell>
          <cell r="FY13">
            <v>0</v>
          </cell>
          <cell r="FZ13">
            <v>0</v>
          </cell>
          <cell r="GA13">
            <v>0</v>
          </cell>
          <cell r="GB13">
            <v>0</v>
          </cell>
          <cell r="GC13">
            <v>0</v>
          </cell>
          <cell r="GD13">
            <v>0</v>
          </cell>
          <cell r="GE13">
            <v>0</v>
          </cell>
          <cell r="GF13">
            <v>0</v>
          </cell>
          <cell r="GG13">
            <v>0</v>
          </cell>
          <cell r="GH13">
            <v>0</v>
          </cell>
          <cell r="GI13">
            <v>0</v>
          </cell>
          <cell r="GJ13">
            <v>0</v>
          </cell>
          <cell r="GK13">
            <v>0</v>
          </cell>
          <cell r="GL13">
            <v>0</v>
          </cell>
          <cell r="GM13">
            <v>0</v>
          </cell>
          <cell r="GN13">
            <v>0</v>
          </cell>
          <cell r="GO13">
            <v>0</v>
          </cell>
          <cell r="GP13">
            <v>0</v>
          </cell>
          <cell r="GQ13">
            <v>0</v>
          </cell>
          <cell r="GR13">
            <v>0</v>
          </cell>
          <cell r="GS13">
            <v>0</v>
          </cell>
          <cell r="GT13">
            <v>0</v>
          </cell>
          <cell r="GU13">
            <v>0</v>
          </cell>
          <cell r="GV13">
            <v>0</v>
          </cell>
          <cell r="GW13">
            <v>0</v>
          </cell>
          <cell r="GX13">
            <v>0</v>
          </cell>
          <cell r="GY13">
            <v>0</v>
          </cell>
          <cell r="GZ13">
            <v>0</v>
          </cell>
          <cell r="HA13">
            <v>0</v>
          </cell>
          <cell r="HB13">
            <v>0</v>
          </cell>
          <cell r="HC13">
            <v>0</v>
          </cell>
          <cell r="HD13">
            <v>0</v>
          </cell>
          <cell r="HE13">
            <v>0</v>
          </cell>
          <cell r="HF13">
            <v>0</v>
          </cell>
          <cell r="HG13">
            <v>0</v>
          </cell>
          <cell r="HH13">
            <v>0</v>
          </cell>
          <cell r="HI13">
            <v>0</v>
          </cell>
          <cell r="HJ13">
            <v>0</v>
          </cell>
          <cell r="HK13">
            <v>0</v>
          </cell>
          <cell r="HL13">
            <v>0</v>
          </cell>
        </row>
        <row r="14">
          <cell r="A14" t="str">
            <v>UKUPNO</v>
          </cell>
          <cell r="B14">
            <v>0</v>
          </cell>
          <cell r="C14">
            <v>22.48</v>
          </cell>
          <cell r="D14">
            <v>76.790000000000006</v>
          </cell>
          <cell r="E14">
            <v>32.5</v>
          </cell>
          <cell r="F14">
            <v>0</v>
          </cell>
          <cell r="G14">
            <v>0</v>
          </cell>
          <cell r="H14">
            <v>126.66</v>
          </cell>
          <cell r="I14">
            <v>169.48</v>
          </cell>
          <cell r="J14">
            <v>625.12</v>
          </cell>
          <cell r="K14">
            <v>6438.9699999999993</v>
          </cell>
          <cell r="L14">
            <v>10314.34</v>
          </cell>
          <cell r="M14">
            <v>10537.42</v>
          </cell>
          <cell r="N14">
            <v>6337.09</v>
          </cell>
          <cell r="O14">
            <v>6270.93</v>
          </cell>
          <cell r="P14">
            <v>6104.27</v>
          </cell>
          <cell r="Q14">
            <v>3269.53</v>
          </cell>
          <cell r="R14">
            <v>716.70999999999992</v>
          </cell>
          <cell r="S14" t="str">
            <v/>
          </cell>
          <cell r="T14" t="str">
            <v/>
          </cell>
          <cell r="U14" t="str">
            <v/>
          </cell>
          <cell r="V14" t="str">
            <v/>
          </cell>
          <cell r="W14">
            <v>1193.07</v>
          </cell>
          <cell r="X14">
            <v>1763.2</v>
          </cell>
          <cell r="Y14">
            <v>2204.16</v>
          </cell>
          <cell r="Z14">
            <v>2050.8200000000002</v>
          </cell>
          <cell r="AA14">
            <v>1850.7399999999998</v>
          </cell>
          <cell r="AB14">
            <v>1512.14</v>
          </cell>
          <cell r="AC14">
            <v>1601.63</v>
          </cell>
          <cell r="AD14">
            <v>1410.1</v>
          </cell>
          <cell r="AE14">
            <v>2796.9700000000003</v>
          </cell>
          <cell r="AF14">
            <v>4235.3500000000004</v>
          </cell>
          <cell r="AG14">
            <v>6061.18</v>
          </cell>
          <cell r="AH14">
            <v>8516.630000000001</v>
          </cell>
          <cell r="AI14">
            <v>3879.59</v>
          </cell>
          <cell r="AJ14">
            <v>3443.3700000000003</v>
          </cell>
          <cell r="AK14">
            <v>4072.18</v>
          </cell>
          <cell r="AL14">
            <v>3936.59</v>
          </cell>
          <cell r="AM14">
            <v>4943.32</v>
          </cell>
          <cell r="AN14">
            <v>4186.3600000000006</v>
          </cell>
          <cell r="AO14">
            <v>3673.53</v>
          </cell>
          <cell r="AP14">
            <v>3385.9799999999996</v>
          </cell>
          <cell r="AQ14">
            <v>3575.8200000000006</v>
          </cell>
          <cell r="AR14">
            <v>3342.2200000000003</v>
          </cell>
          <cell r="AS14">
            <v>3451.18</v>
          </cell>
          <cell r="AT14">
            <v>4916.25</v>
          </cell>
          <cell r="AU14">
            <v>4749.2299999999996</v>
          </cell>
          <cell r="AV14">
            <v>5517.13</v>
          </cell>
          <cell r="AW14">
            <v>6768.4500000000007</v>
          </cell>
          <cell r="AX14">
            <v>6495.6399999999994</v>
          </cell>
          <cell r="AY14">
            <v>7942.4000000000005</v>
          </cell>
          <cell r="AZ14">
            <v>6736.0899999999992</v>
          </cell>
          <cell r="BA14">
            <v>5790.76</v>
          </cell>
          <cell r="BB14">
            <v>5238.62</v>
          </cell>
          <cell r="BC14">
            <v>6835.6699999999992</v>
          </cell>
          <cell r="BD14">
            <v>7969.74</v>
          </cell>
          <cell r="BE14">
            <v>8447.25</v>
          </cell>
          <cell r="BF14">
            <v>9466.8799999999992</v>
          </cell>
          <cell r="BG14">
            <v>7986.88</v>
          </cell>
          <cell r="BH14">
            <v>10453.65</v>
          </cell>
          <cell r="BI14">
            <v>12984.130000000001</v>
          </cell>
          <cell r="BJ14">
            <v>13277.25</v>
          </cell>
          <cell r="BK14">
            <v>14813.339999999998</v>
          </cell>
          <cell r="BL14">
            <v>18471.419999999998</v>
          </cell>
          <cell r="BM14">
            <v>19417.25</v>
          </cell>
          <cell r="BN14">
            <v>20354.7</v>
          </cell>
          <cell r="BO14">
            <v>22961.69</v>
          </cell>
          <cell r="BP14">
            <v>36749.040000000001</v>
          </cell>
          <cell r="BQ14">
            <v>36587.760000000002</v>
          </cell>
          <cell r="BR14">
            <v>51261.45</v>
          </cell>
          <cell r="BS14">
            <v>59178.020000000004</v>
          </cell>
          <cell r="BT14">
            <v>80597.569999999992</v>
          </cell>
          <cell r="BU14">
            <v>90257.36</v>
          </cell>
          <cell r="BV14">
            <v>94917.460000000021</v>
          </cell>
          <cell r="BW14">
            <v>91906.95</v>
          </cell>
          <cell r="BX14">
            <v>83041.19</v>
          </cell>
          <cell r="BY14">
            <v>103170.73999999999</v>
          </cell>
          <cell r="BZ14">
            <v>94603.22</v>
          </cell>
          <cell r="CA14">
            <v>104354.13</v>
          </cell>
          <cell r="CB14">
            <v>126203.61999999998</v>
          </cell>
          <cell r="CC14">
            <v>147407.67999999999</v>
          </cell>
          <cell r="CD14">
            <v>38322.71</v>
          </cell>
          <cell r="CE14">
            <v>6090.13</v>
          </cell>
          <cell r="CF14">
            <v>4380.4399999999996</v>
          </cell>
          <cell r="CG14">
            <v>3122.9999999999995</v>
          </cell>
          <cell r="CH14">
            <v>1871.3300000000002</v>
          </cell>
          <cell r="CI14">
            <v>1137.46</v>
          </cell>
          <cell r="CJ14">
            <v>809.66000000000008</v>
          </cell>
          <cell r="CK14">
            <v>1730.7600000000002</v>
          </cell>
          <cell r="CL14">
            <v>1266.73</v>
          </cell>
          <cell r="CM14">
            <v>600.91</v>
          </cell>
          <cell r="CN14">
            <v>1074.9099999999999</v>
          </cell>
          <cell r="CO14">
            <v>783.95</v>
          </cell>
          <cell r="CP14">
            <v>892.38</v>
          </cell>
          <cell r="CQ14">
            <v>263.78999999999996</v>
          </cell>
          <cell r="CR14">
            <v>423.37</v>
          </cell>
          <cell r="CS14">
            <v>386.82</v>
          </cell>
          <cell r="CT14">
            <v>676.56000000000006</v>
          </cell>
          <cell r="CU14">
            <v>451.32000000000005</v>
          </cell>
          <cell r="CV14">
            <v>267.28000000000003</v>
          </cell>
          <cell r="CW14">
            <v>347.89</v>
          </cell>
          <cell r="CX14">
            <v>77.569999999999993</v>
          </cell>
          <cell r="CY14">
            <v>422.31</v>
          </cell>
          <cell r="CZ14">
            <v>271.75</v>
          </cell>
          <cell r="DA14">
            <v>144.41</v>
          </cell>
          <cell r="DB14">
            <v>305.45</v>
          </cell>
          <cell r="DC14">
            <v>279.05</v>
          </cell>
          <cell r="DD14">
            <v>748.69</v>
          </cell>
          <cell r="DE14">
            <v>445.37</v>
          </cell>
          <cell r="DF14">
            <v>103.06</v>
          </cell>
          <cell r="DG14">
            <v>104.42</v>
          </cell>
          <cell r="DH14">
            <v>375.74</v>
          </cell>
          <cell r="DI14">
            <v>124.68</v>
          </cell>
          <cell r="DJ14">
            <v>353.32000000000005</v>
          </cell>
          <cell r="DK14">
            <v>32.06</v>
          </cell>
          <cell r="DL14">
            <v>463.85</v>
          </cell>
          <cell r="DM14">
            <v>52.68</v>
          </cell>
          <cell r="DN14">
            <v>109.39999999999999</v>
          </cell>
          <cell r="DO14">
            <v>885.6</v>
          </cell>
          <cell r="DP14">
            <v>91.13</v>
          </cell>
          <cell r="DQ14">
            <v>182.68</v>
          </cell>
          <cell r="DR14">
            <v>29.11</v>
          </cell>
          <cell r="DS14">
            <v>33.549999999999997</v>
          </cell>
          <cell r="DT14">
            <v>236.52</v>
          </cell>
          <cell r="DU14">
            <v>44.9</v>
          </cell>
          <cell r="DV14">
            <v>87.62</v>
          </cell>
          <cell r="DW14">
            <v>72.33</v>
          </cell>
          <cell r="DX14">
            <v>263.14999999999998</v>
          </cell>
          <cell r="DY14">
            <v>85.95</v>
          </cell>
          <cell r="DZ14">
            <v>54.22</v>
          </cell>
          <cell r="EA14">
            <v>326.90999999999997</v>
          </cell>
          <cell r="EB14">
            <v>59.49</v>
          </cell>
          <cell r="EC14">
            <v>68.75</v>
          </cell>
          <cell r="ED14">
            <v>851.98000000000013</v>
          </cell>
          <cell r="EE14">
            <v>14.43</v>
          </cell>
          <cell r="EF14">
            <v>120.84</v>
          </cell>
          <cell r="EG14">
            <v>58.07</v>
          </cell>
          <cell r="EH14">
            <v>122.08</v>
          </cell>
          <cell r="EI14">
            <v>13.3</v>
          </cell>
          <cell r="EJ14">
            <v>92.86</v>
          </cell>
          <cell r="EK14">
            <v>74.19</v>
          </cell>
          <cell r="EL14">
            <v>73.53</v>
          </cell>
          <cell r="EM14">
            <v>46.55</v>
          </cell>
          <cell r="EN14">
            <v>65.429999999999993</v>
          </cell>
          <cell r="EO14">
            <v>54.290000000000006</v>
          </cell>
          <cell r="EP14">
            <v>25.35</v>
          </cell>
          <cell r="EQ14">
            <v>13.16</v>
          </cell>
          <cell r="ER14">
            <v>95.669999999999987</v>
          </cell>
          <cell r="ES14">
            <v>38.76</v>
          </cell>
          <cell r="ET14">
            <v>1322.54</v>
          </cell>
          <cell r="EU14">
            <v>26.540000000000003</v>
          </cell>
          <cell r="EV14">
            <v>7.3</v>
          </cell>
          <cell r="EW14">
            <v>26.29</v>
          </cell>
          <cell r="EX14">
            <v>20.409999999999997</v>
          </cell>
          <cell r="EY14">
            <v>18.41</v>
          </cell>
          <cell r="EZ14">
            <v>944.21</v>
          </cell>
          <cell r="FA14">
            <v>29.299999999999997</v>
          </cell>
          <cell r="FB14">
            <v>62.230000000000004</v>
          </cell>
          <cell r="FC14">
            <v>307.33000000000004</v>
          </cell>
          <cell r="FD14">
            <v>24.11</v>
          </cell>
          <cell r="FE14">
            <v>69.23</v>
          </cell>
          <cell r="FF14">
            <v>12.84</v>
          </cell>
          <cell r="FG14">
            <v>54.82</v>
          </cell>
          <cell r="FH14">
            <v>13.719999999999999</v>
          </cell>
          <cell r="FI14">
            <v>9.19</v>
          </cell>
          <cell r="FJ14">
            <v>35.54</v>
          </cell>
          <cell r="FK14">
            <v>157.18</v>
          </cell>
          <cell r="FL14">
            <v>147.35</v>
          </cell>
          <cell r="FM14">
            <v>99.32</v>
          </cell>
          <cell r="FN14">
            <v>151.17000000000002</v>
          </cell>
          <cell r="FO14">
            <v>77.599999999999994</v>
          </cell>
          <cell r="FP14">
            <v>8.66</v>
          </cell>
          <cell r="FQ14">
            <v>48.769999999999996</v>
          </cell>
          <cell r="FR14">
            <v>83.43</v>
          </cell>
          <cell r="FS14">
            <v>21.45</v>
          </cell>
          <cell r="FT14">
            <v>88.940000000000012</v>
          </cell>
          <cell r="FU14">
            <v>105.14999999999999</v>
          </cell>
          <cell r="FV14">
            <v>117.02</v>
          </cell>
          <cell r="FW14">
            <v>12.22</v>
          </cell>
          <cell r="FX14">
            <v>21.03</v>
          </cell>
          <cell r="FY14">
            <v>557.92000000000007</v>
          </cell>
          <cell r="FZ14">
            <v>23.89</v>
          </cell>
          <cell r="GA14">
            <v>191.14</v>
          </cell>
          <cell r="GB14">
            <v>54.730000000000004</v>
          </cell>
          <cell r="GC14">
            <v>704.80000000000007</v>
          </cell>
          <cell r="GD14">
            <v>26.740000000000002</v>
          </cell>
          <cell r="GE14">
            <v>8.68</v>
          </cell>
          <cell r="GF14">
            <v>94.15</v>
          </cell>
          <cell r="GG14">
            <v>38.94</v>
          </cell>
          <cell r="GH14">
            <v>42.07</v>
          </cell>
          <cell r="GI14">
            <v>439.06</v>
          </cell>
          <cell r="GJ14">
            <v>101.43</v>
          </cell>
          <cell r="GK14">
            <v>213.73000000000002</v>
          </cell>
          <cell r="GL14">
            <v>1177.98</v>
          </cell>
          <cell r="GM14">
            <v>77.740000000000009</v>
          </cell>
          <cell r="GN14">
            <v>114.06</v>
          </cell>
          <cell r="GO14">
            <v>58.010000000000005</v>
          </cell>
          <cell r="GP14">
            <v>22.29</v>
          </cell>
          <cell r="GQ14">
            <v>0.09</v>
          </cell>
          <cell r="GR14">
            <v>213.51</v>
          </cell>
          <cell r="GS14">
            <v>69.239999999999995</v>
          </cell>
          <cell r="GT14">
            <v>49.76</v>
          </cell>
          <cell r="GU14">
            <v>77.84</v>
          </cell>
          <cell r="GV14">
            <v>59.339999999999996</v>
          </cell>
          <cell r="GW14">
            <v>45.73</v>
          </cell>
          <cell r="GX14">
            <v>45.6</v>
          </cell>
          <cell r="GY14">
            <v>35.36</v>
          </cell>
          <cell r="GZ14">
            <v>188.64000000000001</v>
          </cell>
          <cell r="HA14">
            <v>5182.6500000000005</v>
          </cell>
          <cell r="HB14">
            <v>29.39</v>
          </cell>
          <cell r="HC14">
            <v>38.869999999999997</v>
          </cell>
          <cell r="HD14">
            <v>100.98</v>
          </cell>
          <cell r="HE14">
            <v>87.449999999999989</v>
          </cell>
          <cell r="HF14">
            <v>321.12999999999994</v>
          </cell>
          <cell r="HG14">
            <v>50.760000000000005</v>
          </cell>
          <cell r="HH14">
            <v>14.1</v>
          </cell>
          <cell r="HI14">
            <v>63.279999999999994</v>
          </cell>
          <cell r="HJ14">
            <v>0.91</v>
          </cell>
          <cell r="HK14">
            <v>50.370000000000005</v>
          </cell>
          <cell r="HL14">
            <v>14.129999999999999</v>
          </cell>
          <cell r="HM14" t="str">
            <v/>
          </cell>
          <cell r="HN14" t="str">
            <v/>
          </cell>
          <cell r="HO14" t="str">
            <v/>
          </cell>
          <cell r="HP14" t="str">
            <v/>
          </cell>
          <cell r="HQ14" t="str">
            <v/>
          </cell>
          <cell r="HR14" t="str">
            <v/>
          </cell>
        </row>
        <row r="16">
          <cell r="A16" t="str">
            <v>promjena</v>
          </cell>
        </row>
        <row r="17">
          <cell r="A17" t="str">
            <v>AZ OMF A</v>
          </cell>
          <cell r="ET17" t="e">
            <v>#DIV/0!</v>
          </cell>
          <cell r="EU17" t="e">
            <v>#DIV/0!</v>
          </cell>
          <cell r="EV17" t="e">
            <v>#DIV/0!</v>
          </cell>
          <cell r="EW17" t="e">
            <v>#DIV/0!</v>
          </cell>
          <cell r="EX17" t="e">
            <v>#DIV/0!</v>
          </cell>
          <cell r="EY17" t="e">
            <v>#DIV/0!</v>
          </cell>
          <cell r="EZ17" t="e">
            <v>#DIV/0!</v>
          </cell>
          <cell r="FA17" t="e">
            <v>#DIV/0!</v>
          </cell>
          <cell r="FB17" t="e">
            <v>#DIV/0!</v>
          </cell>
          <cell r="FC17" t="e">
            <v>#DIV/0!</v>
          </cell>
          <cell r="FD17" t="e">
            <v>#DIV/0!</v>
          </cell>
          <cell r="FE17" t="e">
            <v>#DIV/0!</v>
          </cell>
          <cell r="FF17" t="e">
            <v>#DIV/0!</v>
          </cell>
          <cell r="FG17" t="e">
            <v>#DIV/0!</v>
          </cell>
          <cell r="FH17" t="e">
            <v>#DIV/0!</v>
          </cell>
          <cell r="FI17" t="e">
            <v>#DIV/0!</v>
          </cell>
          <cell r="FJ17" t="e">
            <v>#DIV/0!</v>
          </cell>
          <cell r="FK17" t="e">
            <v>#DIV/0!</v>
          </cell>
          <cell r="FL17" t="e">
            <v>#DIV/0!</v>
          </cell>
          <cell r="FM17" t="e">
            <v>#DIV/0!</v>
          </cell>
          <cell r="FN17" t="e">
            <v>#DIV/0!</v>
          </cell>
          <cell r="FO17" t="e">
            <v>#DIV/0!</v>
          </cell>
          <cell r="FP17" t="e">
            <v>#DIV/0!</v>
          </cell>
          <cell r="FQ17" t="e">
            <v>#DIV/0!</v>
          </cell>
          <cell r="FR17" t="e">
            <v>#DIV/0!</v>
          </cell>
          <cell r="FS17" t="e">
            <v>#DIV/0!</v>
          </cell>
          <cell r="FT17" t="e">
            <v>#DIV/0!</v>
          </cell>
          <cell r="FU17" t="e">
            <v>#DIV/0!</v>
          </cell>
          <cell r="FV17" t="e">
            <v>#DIV/0!</v>
          </cell>
          <cell r="FW17" t="e">
            <v>#DIV/0!</v>
          </cell>
          <cell r="FX17" t="e">
            <v>#DIV/0!</v>
          </cell>
          <cell r="FY17" t="e">
            <v>#DIV/0!</v>
          </cell>
          <cell r="FZ17" t="e">
            <v>#DIV/0!</v>
          </cell>
          <cell r="GA17" t="e">
            <v>#DIV/0!</v>
          </cell>
          <cell r="GB17" t="e">
            <v>#DIV/0!</v>
          </cell>
          <cell r="GC17" t="e">
            <v>#DIV/0!</v>
          </cell>
          <cell r="GD17">
            <v>-1</v>
          </cell>
          <cell r="GE17" t="e">
            <v>#DIV/0!</v>
          </cell>
          <cell r="GF17" t="e">
            <v>#DIV/0!</v>
          </cell>
          <cell r="GG17" t="e">
            <v>#DIV/0!</v>
          </cell>
          <cell r="GH17" t="e">
            <v>#DIV/0!</v>
          </cell>
          <cell r="GI17" t="e">
            <v>#DIV/0!</v>
          </cell>
          <cell r="GJ17">
            <v>-1</v>
          </cell>
          <cell r="GK17" t="e">
            <v>#DIV/0!</v>
          </cell>
          <cell r="GL17">
            <v>-1</v>
          </cell>
          <cell r="GM17" t="e">
            <v>#DIV/0!</v>
          </cell>
          <cell r="GN17" t="e">
            <v>#DIV/0!</v>
          </cell>
          <cell r="GO17">
            <v>-1</v>
          </cell>
          <cell r="GP17" t="e">
            <v>#DIV/0!</v>
          </cell>
          <cell r="GQ17" t="e">
            <v>#DIV/0!</v>
          </cell>
          <cell r="GR17" t="e">
            <v>#DIV/0!</v>
          </cell>
          <cell r="GS17" t="e">
            <v>#DIV/0!</v>
          </cell>
          <cell r="GT17" t="e">
            <v>#DIV/0!</v>
          </cell>
          <cell r="GU17" t="e">
            <v>#DIV/0!</v>
          </cell>
          <cell r="GV17" t="e">
            <v>#DIV/0!</v>
          </cell>
          <cell r="GW17" t="e">
            <v>#DIV/0!</v>
          </cell>
          <cell r="GX17" t="e">
            <v>#DIV/0!</v>
          </cell>
          <cell r="GY17" t="e">
            <v>#DIV/0!</v>
          </cell>
          <cell r="GZ17" t="e">
            <v>#DIV/0!</v>
          </cell>
          <cell r="HA17" t="e">
            <v>#DIV/0!</v>
          </cell>
          <cell r="HB17" t="e">
            <v>#DIV/0!</v>
          </cell>
          <cell r="HC17" t="e">
            <v>#DIV/0!</v>
          </cell>
          <cell r="HD17" t="e">
            <v>#DIV/0!</v>
          </cell>
          <cell r="HE17">
            <v>-0.96062992125984248</v>
          </cell>
          <cell r="HF17">
            <v>100.8</v>
          </cell>
          <cell r="HG17">
            <v>-1</v>
          </cell>
          <cell r="HH17" t="e">
            <v>#DIV/0!</v>
          </cell>
          <cell r="HI17">
            <v>7.9325153374233146</v>
          </cell>
          <cell r="HJ17">
            <v>-1</v>
          </cell>
          <cell r="HK17" t="e">
            <v>#DIV/0!</v>
          </cell>
          <cell r="HL17" t="e">
            <v>#DIV/0!</v>
          </cell>
          <cell r="HM17" t="str">
            <v/>
          </cell>
          <cell r="HN17" t="str">
            <v/>
          </cell>
          <cell r="HO17" t="str">
            <v/>
          </cell>
          <cell r="HP17" t="str">
            <v/>
          </cell>
          <cell r="HQ17" t="str">
            <v/>
          </cell>
          <cell r="HR17" t="str">
            <v/>
          </cell>
        </row>
        <row r="18">
          <cell r="A18" t="str">
            <v>AZ OMF B</v>
          </cell>
          <cell r="C18" t="e">
            <v>#DIV/0!</v>
          </cell>
          <cell r="D18" t="e">
            <v>#DIV/0!</v>
          </cell>
          <cell r="E18" t="e">
            <v>#DIV/0!</v>
          </cell>
          <cell r="F18" t="e">
            <v>#DIV/0!</v>
          </cell>
          <cell r="G18" t="e">
            <v>#DIV/0!</v>
          </cell>
          <cell r="H18" t="e">
            <v>#DIV/0!</v>
          </cell>
          <cell r="I18" t="e">
            <v>#DIV/0!</v>
          </cell>
          <cell r="J18">
            <v>-1</v>
          </cell>
          <cell r="K18" t="e">
            <v>#DIV/0!</v>
          </cell>
          <cell r="L18">
            <v>0.80773813223928193</v>
          </cell>
          <cell r="M18">
            <v>-9.5666426915549191E-2</v>
          </cell>
          <cell r="N18">
            <v>-0.3051225014892836</v>
          </cell>
          <cell r="O18">
            <v>-0.128867507239107</v>
          </cell>
          <cell r="P18">
            <v>-0.20915539037349185</v>
          </cell>
          <cell r="Q18">
            <v>-0.71685012476916055</v>
          </cell>
          <cell r="R18">
            <v>-0.53903875824021696</v>
          </cell>
          <cell r="S18">
            <v>-1</v>
          </cell>
          <cell r="T18" t="e">
            <v>#DIV/0!</v>
          </cell>
          <cell r="U18" t="e">
            <v>#DIV/0!</v>
          </cell>
          <cell r="V18" t="e">
            <v>#DIV/0!</v>
          </cell>
          <cell r="W18" t="e">
            <v>#DIV/0!</v>
          </cell>
          <cell r="X18">
            <v>-0.24882190287027298</v>
          </cell>
          <cell r="Y18">
            <v>0.29228017420157609</v>
          </cell>
          <cell r="Z18">
            <v>0.40885839802611795</v>
          </cell>
          <cell r="AA18">
            <v>0.19512195121951212</v>
          </cell>
          <cell r="AB18">
            <v>-0.39547517781193037</v>
          </cell>
          <cell r="AC18">
            <v>0.14252493003823261</v>
          </cell>
          <cell r="AD18">
            <v>-0.42329320040017943</v>
          </cell>
          <cell r="AE18">
            <v>1.5603876293593351</v>
          </cell>
          <cell r="AF18">
            <v>0.64734124573618068</v>
          </cell>
          <cell r="AG18">
            <v>0.44723760628000486</v>
          </cell>
          <cell r="AH18">
            <v>0.62822409940809854</v>
          </cell>
          <cell r="AI18">
            <v>-0.57154507509757724</v>
          </cell>
          <cell r="AJ18">
            <v>-0.3165561611507558</v>
          </cell>
          <cell r="AK18">
            <v>0.31791461985900166</v>
          </cell>
          <cell r="AL18">
            <v>-4.2646267574332743E-2</v>
          </cell>
          <cell r="AM18">
            <v>0.19380640536930249</v>
          </cell>
          <cell r="AN18">
            <v>-2.969310754199472E-2</v>
          </cell>
          <cell r="AO18">
            <v>-0.3261563559143264</v>
          </cell>
          <cell r="AP18">
            <v>-0.17761661275174781</v>
          </cell>
          <cell r="AQ18">
            <v>0.3796647591011178</v>
          </cell>
          <cell r="AR18">
            <v>0.2636806769060977</v>
          </cell>
          <cell r="AS18">
            <v>-0.10815866084425028</v>
          </cell>
          <cell r="AT18">
            <v>0.49750691616546555</v>
          </cell>
          <cell r="AU18">
            <v>-5.0582279308785109E-2</v>
          </cell>
          <cell r="AV18">
            <v>2.6977230069853805E-2</v>
          </cell>
          <cell r="AW18">
            <v>8.8295951844668888E-2</v>
          </cell>
          <cell r="AX18">
            <v>-0.18397793743805177</v>
          </cell>
          <cell r="AY18">
            <v>0.58728720224047315</v>
          </cell>
          <cell r="AZ18">
            <v>-4.9692322332006378E-2</v>
          </cell>
          <cell r="BA18">
            <v>-0.22161307415334672</v>
          </cell>
          <cell r="BB18">
            <v>-0.19664134903491051</v>
          </cell>
          <cell r="BC18">
            <v>0.76330591084689448</v>
          </cell>
          <cell r="BD18">
            <v>7.603706688764518E-2</v>
          </cell>
          <cell r="BE18">
            <v>-5.990702384887496E-2</v>
          </cell>
          <cell r="BF18">
            <v>8.7720413858112106E-2</v>
          </cell>
          <cell r="BG18">
            <v>-9.4563411958499127E-2</v>
          </cell>
          <cell r="BH18">
            <v>8.1727062451811994E-2</v>
          </cell>
          <cell r="BI18">
            <v>0.13133714173358282</v>
          </cell>
          <cell r="BJ18">
            <v>-0.17989541144887733</v>
          </cell>
          <cell r="BK18">
            <v>0.43348344370860925</v>
          </cell>
          <cell r="BL18">
            <v>0.17307377546871944</v>
          </cell>
          <cell r="BM18">
            <v>7.3767097700502743E-2</v>
          </cell>
          <cell r="BN18">
            <v>0.14059903130547419</v>
          </cell>
          <cell r="BO18">
            <v>2.9436516715604995E-2</v>
          </cell>
          <cell r="BP18">
            <v>5.1477754256196363E-2</v>
          </cell>
          <cell r="BQ18">
            <v>0.13346189494841137</v>
          </cell>
          <cell r="BR18">
            <v>0.16878637475999769</v>
          </cell>
          <cell r="BS18">
            <v>3.4120919886058546E-2</v>
          </cell>
          <cell r="BT18">
            <v>-3.1225643688144811E-3</v>
          </cell>
          <cell r="BU18">
            <v>9.5429634721302031E-2</v>
          </cell>
          <cell r="BV18">
            <v>0.28527726053946351</v>
          </cell>
          <cell r="BW18">
            <v>7.413041309516348E-2</v>
          </cell>
          <cell r="BX18">
            <v>-3.8728157414561218E-2</v>
          </cell>
          <cell r="BY18">
            <v>0.47164656903862273</v>
          </cell>
          <cell r="BZ18">
            <v>-2.533595251084883E-2</v>
          </cell>
          <cell r="CA18">
            <v>0.10074191794671268</v>
          </cell>
          <cell r="CB18">
            <v>-5.6222898681482114E-2</v>
          </cell>
          <cell r="CC18">
            <v>0.28140469666757523</v>
          </cell>
          <cell r="CD18">
            <v>-0.58982122002421711</v>
          </cell>
          <cell r="CE18">
            <v>-0.88012685797256496</v>
          </cell>
          <cell r="CF18">
            <v>-0.5337607693848927</v>
          </cell>
          <cell r="CG18">
            <v>1.352795249443294</v>
          </cell>
          <cell r="CH18">
            <v>-0.82956271949123694</v>
          </cell>
          <cell r="CI18">
            <v>7.5795216522967529E-2</v>
          </cell>
          <cell r="CJ18">
            <v>0.35073579352501705</v>
          </cell>
          <cell r="CK18">
            <v>-0.11347256209982912</v>
          </cell>
          <cell r="CL18">
            <v>-0.36621795356575654</v>
          </cell>
          <cell r="CM18">
            <v>8.3646560467752401E-2</v>
          </cell>
          <cell r="CN18">
            <v>0.44089632769916859</v>
          </cell>
          <cell r="CO18">
            <v>-9.5716632914294386E-2</v>
          </cell>
          <cell r="CP18">
            <v>-0.19948449252091613</v>
          </cell>
          <cell r="CQ18">
            <v>-0.70435471100554237</v>
          </cell>
          <cell r="CR18">
            <v>0.21049812533476164</v>
          </cell>
          <cell r="CS18">
            <v>-0.2943952802359881</v>
          </cell>
          <cell r="CT18">
            <v>4.6043060200668897</v>
          </cell>
          <cell r="CU18">
            <v>-0.94509716161277091</v>
          </cell>
          <cell r="CV18">
            <v>0.43002717391304346</v>
          </cell>
          <cell r="CW18">
            <v>6.2655581947743455</v>
          </cell>
          <cell r="CX18">
            <v>-0.95717274748267289</v>
          </cell>
          <cell r="CY18">
            <v>0.29770992366412219</v>
          </cell>
          <cell r="CZ18">
            <v>14.550588235294118</v>
          </cell>
          <cell r="DA18">
            <v>-0.85724012709940989</v>
          </cell>
          <cell r="DB18">
            <v>2.9369369369369367</v>
          </cell>
          <cell r="DC18">
            <v>-2.7459954233409693E-2</v>
          </cell>
          <cell r="DD18">
            <v>0.16346020761245678</v>
          </cell>
          <cell r="DE18">
            <v>-0.89900071377587443</v>
          </cell>
          <cell r="DF18">
            <v>3.7031802120141339</v>
          </cell>
          <cell r="DG18">
            <v>-0.98973203105434515</v>
          </cell>
          <cell r="DH18">
            <v>7.2926829268292686</v>
          </cell>
          <cell r="DI18">
            <v>20.505882352941178</v>
          </cell>
          <cell r="DJ18">
            <v>-0.79581509846827136</v>
          </cell>
          <cell r="DK18">
            <v>0.41661085063630265</v>
          </cell>
          <cell r="DL18">
            <v>-0.56028368794326233</v>
          </cell>
          <cell r="DM18">
            <v>-0.19139784946236571</v>
          </cell>
          <cell r="DN18">
            <v>0.82712765957446821</v>
          </cell>
          <cell r="DO18">
            <v>3.5145560407569141</v>
          </cell>
          <cell r="DP18">
            <v>-0.58890859261647588</v>
          </cell>
          <cell r="DQ18">
            <v>-0.751764705882353</v>
          </cell>
          <cell r="DR18">
            <v>-1</v>
          </cell>
          <cell r="DS18" t="e">
            <v>#DIV/0!</v>
          </cell>
          <cell r="DT18">
            <v>11.759181216134859</v>
          </cell>
          <cell r="DU18">
            <v>-0.79955645732081349</v>
          </cell>
          <cell r="DV18">
            <v>-0.87405838041431261</v>
          </cell>
          <cell r="DW18">
            <v>-1</v>
          </cell>
          <cell r="DX18" t="e">
            <v>#DIV/0!</v>
          </cell>
          <cell r="DY18">
            <v>1.4007308160779535</v>
          </cell>
          <cell r="DZ18">
            <v>-9.6397767630644449E-2</v>
          </cell>
          <cell r="EA18">
            <v>13.179112857944975</v>
          </cell>
          <cell r="EB18">
            <v>-0.93497802241317873</v>
          </cell>
          <cell r="EC18">
            <v>-0.55785627283800254</v>
          </cell>
          <cell r="ED18">
            <v>110.13498622589533</v>
          </cell>
          <cell r="EE18">
            <v>-0.99063011253780187</v>
          </cell>
          <cell r="EF18">
            <v>12.843915343915343</v>
          </cell>
          <cell r="EG18">
            <v>-0.81406459010128029</v>
          </cell>
          <cell r="EH18">
            <v>-1</v>
          </cell>
          <cell r="EI18" t="e">
            <v>#DIV/0!</v>
          </cell>
          <cell r="EJ18">
            <v>13.091891891891891</v>
          </cell>
          <cell r="EK18">
            <v>-0.71097046413502107</v>
          </cell>
          <cell r="EL18">
            <v>-0.15461181154611811</v>
          </cell>
          <cell r="EM18">
            <v>-0.98430141287284145</v>
          </cell>
          <cell r="EN18">
            <v>116.35</v>
          </cell>
          <cell r="EO18">
            <v>-0.95313165743502337</v>
          </cell>
          <cell r="EP18">
            <v>9.545454545454545</v>
          </cell>
          <cell r="EQ18">
            <v>-0.91379310344827591</v>
          </cell>
          <cell r="ER18">
            <v>-1</v>
          </cell>
          <cell r="ES18" t="e">
            <v>#DIV/0!</v>
          </cell>
          <cell r="ET18" t="e">
            <v>#DIV/0!</v>
          </cell>
          <cell r="EU18">
            <v>-1</v>
          </cell>
          <cell r="EV18" t="e">
            <v>#DIV/0!</v>
          </cell>
          <cell r="EW18">
            <v>-7.1428571428571383E-2</v>
          </cell>
          <cell r="EX18">
            <v>-0.18131868131868134</v>
          </cell>
          <cell r="EY18">
            <v>-0.91946308724832226</v>
          </cell>
          <cell r="EZ18">
            <v>482.25000000000006</v>
          </cell>
          <cell r="FA18">
            <v>-1</v>
          </cell>
          <cell r="FB18" t="e">
            <v>#DIV/0!</v>
          </cell>
          <cell r="FC18">
            <v>-1</v>
          </cell>
          <cell r="FD18" t="e">
            <v>#DIV/0!</v>
          </cell>
          <cell r="FE18">
            <v>55.333333333333336</v>
          </cell>
          <cell r="FF18">
            <v>-0.83875739644970415</v>
          </cell>
          <cell r="FG18">
            <v>27.229357798165136</v>
          </cell>
          <cell r="FH18">
            <v>-0.80890477738056554</v>
          </cell>
          <cell r="FI18">
            <v>-0.35714285714285715</v>
          </cell>
          <cell r="FJ18">
            <v>-1</v>
          </cell>
          <cell r="FK18" t="e">
            <v>#DIV/0!</v>
          </cell>
          <cell r="FL18">
            <v>-0.22169437846397466</v>
          </cell>
          <cell r="FM18">
            <v>0.46083418107833163</v>
          </cell>
          <cell r="FN18">
            <v>-0.78272980501392753</v>
          </cell>
          <cell r="FO18">
            <v>6.365384615384615</v>
          </cell>
          <cell r="FP18">
            <v>-0.7040905134899913</v>
          </cell>
          <cell r="FQ18">
            <v>-1</v>
          </cell>
          <cell r="FR18" t="e">
            <v>#DIV/0!</v>
          </cell>
          <cell r="FS18">
            <v>-1</v>
          </cell>
          <cell r="FT18" t="e">
            <v>#DIV/0!</v>
          </cell>
          <cell r="FU18">
            <v>0.89886731391585761</v>
          </cell>
          <cell r="FV18">
            <v>-0.30720068172134629</v>
          </cell>
          <cell r="FW18">
            <v>-0.98831488314883154</v>
          </cell>
          <cell r="FX18">
            <v>-0.31578947368421051</v>
          </cell>
          <cell r="FY18">
            <v>2833.3846153846157</v>
          </cell>
          <cell r="FZ18">
            <v>-0.99983716449100335</v>
          </cell>
          <cell r="GA18">
            <v>0</v>
          </cell>
          <cell r="GB18">
            <v>176.33333333333334</v>
          </cell>
          <cell r="GC18">
            <v>0.58458646616541343</v>
          </cell>
          <cell r="GD18">
            <v>-1</v>
          </cell>
          <cell r="GE18" t="e">
            <v>#DIV/0!</v>
          </cell>
          <cell r="GF18">
            <v>-0.10845588235294135</v>
          </cell>
          <cell r="GG18">
            <v>1.3402061855670104</v>
          </cell>
          <cell r="GH18">
            <v>-0.17356828193832585</v>
          </cell>
          <cell r="GI18">
            <v>41.787846481876329</v>
          </cell>
          <cell r="GJ18">
            <v>-0.94767659150367511</v>
          </cell>
          <cell r="GK18">
            <v>-0.29761904761904767</v>
          </cell>
          <cell r="GL18">
            <v>78.66169491525423</v>
          </cell>
          <cell r="GM18">
            <v>-1</v>
          </cell>
          <cell r="GN18" t="e">
            <v>#DIV/0!</v>
          </cell>
          <cell r="GO18">
            <v>-0.93569310600444777</v>
          </cell>
          <cell r="GP18">
            <v>5.4092219020172907</v>
          </cell>
          <cell r="GQ18">
            <v>-1</v>
          </cell>
          <cell r="GR18" t="e">
            <v>#DIV/0!</v>
          </cell>
          <cell r="GS18">
            <v>0.48927038626609454</v>
          </cell>
          <cell r="GT18">
            <v>-0.59654178674351588</v>
          </cell>
          <cell r="GU18">
            <v>3.8888888888888973E-2</v>
          </cell>
          <cell r="GV18">
            <v>-7.6394194041251584E-4</v>
          </cell>
          <cell r="GW18">
            <v>-0.70948012232415902</v>
          </cell>
          <cell r="GX18">
            <v>2.0184210526315791</v>
          </cell>
          <cell r="GY18">
            <v>0.74193548387096775</v>
          </cell>
          <cell r="GZ18">
            <v>3.9954954954954953</v>
          </cell>
          <cell r="HA18">
            <v>39.932571886584512</v>
          </cell>
          <cell r="HB18">
            <v>-0.99835515043519973</v>
          </cell>
          <cell r="HC18">
            <v>-0.46279761904761907</v>
          </cell>
          <cell r="HD18">
            <v>2.1440443213296398</v>
          </cell>
          <cell r="HE18">
            <v>2.5348017621145371</v>
          </cell>
          <cell r="HF18">
            <v>5.2136091724825526</v>
          </cell>
          <cell r="HG18">
            <v>-0.97629267118616869</v>
          </cell>
          <cell r="HH18">
            <v>-1</v>
          </cell>
          <cell r="HI18" t="e">
            <v>#DIV/0!</v>
          </cell>
          <cell r="HJ18" t="e">
            <v>#DIV/0!</v>
          </cell>
          <cell r="HK18" t="e">
            <v>#DIV/0!</v>
          </cell>
          <cell r="HL18" t="e">
            <v>#DIV/0!</v>
          </cell>
          <cell r="HM18" t="str">
            <v/>
          </cell>
          <cell r="HN18" t="str">
            <v/>
          </cell>
          <cell r="HO18" t="str">
            <v/>
          </cell>
          <cell r="HP18" t="str">
            <v/>
          </cell>
          <cell r="HQ18" t="str">
            <v/>
          </cell>
          <cell r="HR18" t="str">
            <v/>
          </cell>
        </row>
        <row r="19">
          <cell r="A19" t="str">
            <v>AZ OMF C</v>
          </cell>
          <cell r="ET19" t="e">
            <v>#DIV/0!</v>
          </cell>
          <cell r="EU19" t="e">
            <v>#DIV/0!</v>
          </cell>
          <cell r="EV19" t="e">
            <v>#DIV/0!</v>
          </cell>
          <cell r="EW19" t="e">
            <v>#DIV/0!</v>
          </cell>
          <cell r="EX19" t="e">
            <v>#DIV/0!</v>
          </cell>
          <cell r="EY19" t="e">
            <v>#DIV/0!</v>
          </cell>
          <cell r="EZ19" t="e">
            <v>#DIV/0!</v>
          </cell>
          <cell r="FA19" t="e">
            <v>#DIV/0!</v>
          </cell>
          <cell r="FB19" t="e">
            <v>#DIV/0!</v>
          </cell>
          <cell r="FC19" t="e">
            <v>#DIV/0!</v>
          </cell>
          <cell r="FD19" t="e">
            <v>#DIV/0!</v>
          </cell>
          <cell r="FE19" t="e">
            <v>#DIV/0!</v>
          </cell>
          <cell r="FF19" t="e">
            <v>#DIV/0!</v>
          </cell>
          <cell r="FG19" t="e">
            <v>#DIV/0!</v>
          </cell>
          <cell r="FH19" t="e">
            <v>#DIV/0!</v>
          </cell>
          <cell r="FI19" t="e">
            <v>#DIV/0!</v>
          </cell>
          <cell r="FJ19" t="e">
            <v>#DIV/0!</v>
          </cell>
          <cell r="FK19" t="e">
            <v>#DIV/0!</v>
          </cell>
          <cell r="FL19" t="e">
            <v>#DIV/0!</v>
          </cell>
          <cell r="FM19" t="e">
            <v>#DIV/0!</v>
          </cell>
          <cell r="FN19" t="e">
            <v>#DIV/0!</v>
          </cell>
          <cell r="FO19" t="e">
            <v>#DIV/0!</v>
          </cell>
          <cell r="FP19" t="e">
            <v>#DIV/0!</v>
          </cell>
          <cell r="FQ19" t="e">
            <v>#DIV/0!</v>
          </cell>
          <cell r="FR19" t="e">
            <v>#DIV/0!</v>
          </cell>
          <cell r="FS19" t="e">
            <v>#DIV/0!</v>
          </cell>
          <cell r="FT19" t="e">
            <v>#DIV/0!</v>
          </cell>
          <cell r="FU19" t="e">
            <v>#DIV/0!</v>
          </cell>
          <cell r="FV19" t="e">
            <v>#DIV/0!</v>
          </cell>
          <cell r="FW19" t="e">
            <v>#DIV/0!</v>
          </cell>
          <cell r="FX19" t="e">
            <v>#DIV/0!</v>
          </cell>
          <cell r="FY19" t="e">
            <v>#DIV/0!</v>
          </cell>
          <cell r="FZ19" t="e">
            <v>#DIV/0!</v>
          </cell>
          <cell r="GA19" t="e">
            <v>#DIV/0!</v>
          </cell>
          <cell r="GB19" t="e">
            <v>#DIV/0!</v>
          </cell>
          <cell r="GC19" t="e">
            <v>#DIV/0!</v>
          </cell>
          <cell r="GD19" t="e">
            <v>#DIV/0!</v>
          </cell>
          <cell r="GE19" t="e">
            <v>#DIV/0!</v>
          </cell>
          <cell r="GF19" t="e">
            <v>#DIV/0!</v>
          </cell>
          <cell r="GG19" t="e">
            <v>#DIV/0!</v>
          </cell>
          <cell r="GH19" t="e">
            <v>#DIV/0!</v>
          </cell>
          <cell r="GI19" t="e">
            <v>#DIV/0!</v>
          </cell>
          <cell r="GJ19" t="e">
            <v>#DIV/0!</v>
          </cell>
          <cell r="GK19" t="e">
            <v>#DIV/0!</v>
          </cell>
          <cell r="GL19" t="e">
            <v>#DIV/0!</v>
          </cell>
          <cell r="GM19" t="e">
            <v>#DIV/0!</v>
          </cell>
          <cell r="GN19" t="e">
            <v>#DIV/0!</v>
          </cell>
          <cell r="GO19" t="e">
            <v>#DIV/0!</v>
          </cell>
          <cell r="GP19" t="e">
            <v>#DIV/0!</v>
          </cell>
          <cell r="GQ19" t="e">
            <v>#DIV/0!</v>
          </cell>
          <cell r="GR19" t="e">
            <v>#DIV/0!</v>
          </cell>
          <cell r="GS19" t="e">
            <v>#DIV/0!</v>
          </cell>
          <cell r="GT19" t="e">
            <v>#DIV/0!</v>
          </cell>
          <cell r="GU19" t="e">
            <v>#DIV/0!</v>
          </cell>
          <cell r="GV19" t="e">
            <v>#DIV/0!</v>
          </cell>
          <cell r="GW19" t="e">
            <v>#DIV/0!</v>
          </cell>
          <cell r="GX19" t="e">
            <v>#DIV/0!</v>
          </cell>
          <cell r="GY19" t="e">
            <v>#DIV/0!</v>
          </cell>
          <cell r="GZ19" t="e">
            <v>#DIV/0!</v>
          </cell>
          <cell r="HA19" t="e">
            <v>#DIV/0!</v>
          </cell>
          <cell r="HB19" t="e">
            <v>#DIV/0!</v>
          </cell>
          <cell r="HC19" t="e">
            <v>#DIV/0!</v>
          </cell>
          <cell r="HD19" t="e">
            <v>#DIV/0!</v>
          </cell>
          <cell r="HE19" t="e">
            <v>#DIV/0!</v>
          </cell>
          <cell r="HF19" t="e">
            <v>#DIV/0!</v>
          </cell>
          <cell r="HG19" t="e">
            <v>#DIV/0!</v>
          </cell>
          <cell r="HH19" t="e">
            <v>#DIV/0!</v>
          </cell>
          <cell r="HI19" t="e">
            <v>#DIV/0!</v>
          </cell>
          <cell r="HJ19" t="e">
            <v>#DIV/0!</v>
          </cell>
          <cell r="HK19" t="e">
            <v>#DIV/0!</v>
          </cell>
          <cell r="HL19" t="e">
            <v>#DIV/0!</v>
          </cell>
          <cell r="HM19" t="str">
            <v/>
          </cell>
          <cell r="HN19" t="str">
            <v/>
          </cell>
          <cell r="HO19" t="str">
            <v/>
          </cell>
          <cell r="HP19" t="str">
            <v/>
          </cell>
          <cell r="HQ19" t="str">
            <v/>
          </cell>
          <cell r="HR19" t="str">
            <v/>
          </cell>
        </row>
        <row r="20">
          <cell r="A20" t="str">
            <v>Erste Plavi OMF A</v>
          </cell>
          <cell r="ET20" t="e">
            <v>#DIV/0!</v>
          </cell>
          <cell r="EU20" t="e">
            <v>#DIV/0!</v>
          </cell>
          <cell r="EV20" t="e">
            <v>#DIV/0!</v>
          </cell>
          <cell r="EW20" t="e">
            <v>#DIV/0!</v>
          </cell>
          <cell r="EX20" t="e">
            <v>#DIV/0!</v>
          </cell>
          <cell r="EY20" t="e">
            <v>#DIV/0!</v>
          </cell>
          <cell r="EZ20" t="e">
            <v>#DIV/0!</v>
          </cell>
          <cell r="FA20" t="e">
            <v>#DIV/0!</v>
          </cell>
          <cell r="FB20" t="e">
            <v>#DIV/0!</v>
          </cell>
          <cell r="FC20" t="e">
            <v>#DIV/0!</v>
          </cell>
          <cell r="FD20" t="e">
            <v>#DIV/0!</v>
          </cell>
          <cell r="FE20" t="e">
            <v>#DIV/0!</v>
          </cell>
          <cell r="FF20" t="e">
            <v>#DIV/0!</v>
          </cell>
          <cell r="FG20" t="e">
            <v>#DIV/0!</v>
          </cell>
          <cell r="FH20" t="e">
            <v>#DIV/0!</v>
          </cell>
          <cell r="FI20" t="e">
            <v>#DIV/0!</v>
          </cell>
          <cell r="FJ20" t="e">
            <v>#DIV/0!</v>
          </cell>
          <cell r="FK20" t="e">
            <v>#DIV/0!</v>
          </cell>
          <cell r="FL20" t="e">
            <v>#DIV/0!</v>
          </cell>
          <cell r="FM20" t="e">
            <v>#DIV/0!</v>
          </cell>
          <cell r="FN20" t="e">
            <v>#DIV/0!</v>
          </cell>
          <cell r="FO20" t="e">
            <v>#DIV/0!</v>
          </cell>
          <cell r="FP20" t="e">
            <v>#DIV/0!</v>
          </cell>
          <cell r="FQ20" t="e">
            <v>#DIV/0!</v>
          </cell>
          <cell r="FR20" t="e">
            <v>#DIV/0!</v>
          </cell>
          <cell r="FS20" t="e">
            <v>#DIV/0!</v>
          </cell>
          <cell r="FT20" t="e">
            <v>#DIV/0!</v>
          </cell>
          <cell r="FU20" t="e">
            <v>#DIV/0!</v>
          </cell>
          <cell r="FV20" t="e">
            <v>#DIV/0!</v>
          </cell>
          <cell r="FW20" t="e">
            <v>#DIV/0!</v>
          </cell>
          <cell r="FX20" t="e">
            <v>#DIV/0!</v>
          </cell>
          <cell r="FY20" t="e">
            <v>#DIV/0!</v>
          </cell>
          <cell r="FZ20" t="e">
            <v>#DIV/0!</v>
          </cell>
          <cell r="GA20" t="e">
            <v>#DIV/0!</v>
          </cell>
          <cell r="GB20">
            <v>-1</v>
          </cell>
          <cell r="GC20" t="e">
            <v>#DIV/0!</v>
          </cell>
          <cell r="GD20" t="e">
            <v>#DIV/0!</v>
          </cell>
          <cell r="GE20" t="e">
            <v>#DIV/0!</v>
          </cell>
          <cell r="GF20" t="e">
            <v>#DIV/0!</v>
          </cell>
          <cell r="GG20" t="e">
            <v>#DIV/0!</v>
          </cell>
          <cell r="GH20" t="e">
            <v>#DIV/0!</v>
          </cell>
          <cell r="GI20" t="e">
            <v>#DIV/0!</v>
          </cell>
          <cell r="GJ20" t="e">
            <v>#DIV/0!</v>
          </cell>
          <cell r="GK20" t="e">
            <v>#DIV/0!</v>
          </cell>
          <cell r="GL20" t="e">
            <v>#DIV/0!</v>
          </cell>
          <cell r="GM20" t="e">
            <v>#DIV/0!</v>
          </cell>
          <cell r="GN20" t="e">
            <v>#DIV/0!</v>
          </cell>
          <cell r="GO20" t="e">
            <v>#DIV/0!</v>
          </cell>
          <cell r="GP20" t="e">
            <v>#DIV/0!</v>
          </cell>
          <cell r="GQ20" t="e">
            <v>#DIV/0!</v>
          </cell>
          <cell r="GR20" t="e">
            <v>#DIV/0!</v>
          </cell>
          <cell r="GS20" t="e">
            <v>#DIV/0!</v>
          </cell>
          <cell r="GT20" t="e">
            <v>#DIV/0!</v>
          </cell>
          <cell r="GU20" t="e">
            <v>#DIV/0!</v>
          </cell>
          <cell r="GV20" t="e">
            <v>#DIV/0!</v>
          </cell>
          <cell r="GW20" t="e">
            <v>#DIV/0!</v>
          </cell>
          <cell r="GX20" t="e">
            <v>#DIV/0!</v>
          </cell>
          <cell r="GY20" t="e">
            <v>#DIV/0!</v>
          </cell>
          <cell r="GZ20" t="e">
            <v>#DIV/0!</v>
          </cell>
          <cell r="HA20" t="e">
            <v>#DIV/0!</v>
          </cell>
          <cell r="HB20" t="e">
            <v>#DIV/0!</v>
          </cell>
          <cell r="HC20" t="e">
            <v>#DIV/0!</v>
          </cell>
          <cell r="HD20" t="e">
            <v>#DIV/0!</v>
          </cell>
          <cell r="HE20" t="e">
            <v>#DIV/0!</v>
          </cell>
          <cell r="HF20">
            <v>-0.38114754098360659</v>
          </cell>
          <cell r="HG20">
            <v>2.3708609271523176</v>
          </cell>
          <cell r="HH20">
            <v>-0.83791748526522591</v>
          </cell>
          <cell r="HI20">
            <v>-1</v>
          </cell>
          <cell r="HJ20" t="e">
            <v>#DIV/0!</v>
          </cell>
          <cell r="HK20" t="e">
            <v>#DIV/0!</v>
          </cell>
          <cell r="HL20" t="e">
            <v>#DIV/0!</v>
          </cell>
          <cell r="HM20" t="str">
            <v/>
          </cell>
          <cell r="HN20" t="str">
            <v/>
          </cell>
          <cell r="HO20" t="str">
            <v/>
          </cell>
          <cell r="HP20" t="str">
            <v/>
          </cell>
          <cell r="HQ20" t="str">
            <v/>
          </cell>
          <cell r="HR20" t="str">
            <v/>
          </cell>
        </row>
        <row r="21">
          <cell r="A21" t="str">
            <v>Erste Plavi OMF B</v>
          </cell>
          <cell r="C21" t="e">
            <v>#DIV/0!</v>
          </cell>
          <cell r="D21">
            <v>2.4159252669039146</v>
          </cell>
          <cell r="E21">
            <v>-0.57676780830837349</v>
          </cell>
          <cell r="F21">
            <v>-1</v>
          </cell>
          <cell r="G21" t="e">
            <v>#DIV/0!</v>
          </cell>
          <cell r="H21" t="e">
            <v>#DIV/0!</v>
          </cell>
          <cell r="I21">
            <v>-0.60792673298594668</v>
          </cell>
          <cell r="J21">
            <v>7.777084172372132</v>
          </cell>
          <cell r="K21">
            <v>6.2499827930346203</v>
          </cell>
          <cell r="L21">
            <v>0.5020142086359396</v>
          </cell>
          <cell r="M21">
            <v>-0.21367804080531944</v>
          </cell>
          <cell r="N21">
            <v>-0.63236456488480075</v>
          </cell>
          <cell r="O21">
            <v>0.62241819109394358</v>
          </cell>
          <cell r="P21">
            <v>0.21784539916985621</v>
          </cell>
          <cell r="Q21">
            <v>-0.15084081193034501</v>
          </cell>
          <cell r="R21">
            <v>-0.85244968789772957</v>
          </cell>
          <cell r="S21">
            <v>-1</v>
          </cell>
          <cell r="T21" t="e">
            <v>#DIV/0!</v>
          </cell>
          <cell r="U21" t="e">
            <v>#DIV/0!</v>
          </cell>
          <cell r="V21" t="e">
            <v>#DIV/0!</v>
          </cell>
          <cell r="W21" t="e">
            <v>#DIV/0!</v>
          </cell>
          <cell r="X21">
            <v>1.4165678419575969</v>
          </cell>
          <cell r="Y21">
            <v>-0.11815962081677601</v>
          </cell>
          <cell r="Z21">
            <v>-0.20051305716922746</v>
          </cell>
          <cell r="AA21">
            <v>-0.43097974636266401</v>
          </cell>
          <cell r="AB21">
            <v>0.43816570695467955</v>
          </cell>
          <cell r="AC21">
            <v>-0.32110034645146562</v>
          </cell>
          <cell r="AD21">
            <v>4.4705882352941165E-2</v>
          </cell>
          <cell r="AE21">
            <v>-0.2851877851877852</v>
          </cell>
          <cell r="AF21">
            <v>2.1646615926016861</v>
          </cell>
          <cell r="AG21">
            <v>0.788900669787168</v>
          </cell>
          <cell r="AH21">
            <v>0.20460426454644015</v>
          </cell>
          <cell r="AI21">
            <v>-0.39425886701428681</v>
          </cell>
          <cell r="AJ21">
            <v>0.25604501193648405</v>
          </cell>
          <cell r="AK21">
            <v>-1.2618396044139296E-4</v>
          </cell>
          <cell r="AL21">
            <v>0.12257163815338026</v>
          </cell>
          <cell r="AM21">
            <v>0.42564448472839944</v>
          </cell>
          <cell r="AN21">
            <v>-0.1527929739480143</v>
          </cell>
          <cell r="AO21">
            <v>-5.4927283304246698E-2</v>
          </cell>
          <cell r="AP21">
            <v>7.7232269263440415E-2</v>
          </cell>
          <cell r="AQ21">
            <v>-0.19521156538384613</v>
          </cell>
          <cell r="AR21">
            <v>-0.33419718549864391</v>
          </cell>
          <cell r="AS21">
            <v>-0.21180936943469869</v>
          </cell>
          <cell r="AT21">
            <v>0.38421885781548082</v>
          </cell>
          <cell r="AU21">
            <v>0.11900223831725448</v>
          </cell>
          <cell r="AV21">
            <v>0.37505677649278513</v>
          </cell>
          <cell r="AW21">
            <v>8.7243206159240708E-2</v>
          </cell>
          <cell r="AX21">
            <v>0.40829418775853615</v>
          </cell>
          <cell r="AY21">
            <v>0.15760170595507766</v>
          </cell>
          <cell r="AZ21">
            <v>-0.15655171919462707</v>
          </cell>
          <cell r="BA21">
            <v>-0.28249286151335923</v>
          </cell>
          <cell r="BB21">
            <v>0.11764113679298364</v>
          </cell>
          <cell r="BC21">
            <v>-0.25134321715079</v>
          </cell>
          <cell r="BD21">
            <v>-8.6502324988852811E-2</v>
          </cell>
          <cell r="BE21">
            <v>0.28752837629484995</v>
          </cell>
          <cell r="BF21">
            <v>0.37434709351305812</v>
          </cell>
          <cell r="BG21">
            <v>-0.34490277552771798</v>
          </cell>
          <cell r="BH21">
            <v>0.23459900947084888</v>
          </cell>
          <cell r="BI21">
            <v>4.546414244492928E-2</v>
          </cell>
          <cell r="BJ21">
            <v>0.15900370245708512</v>
          </cell>
          <cell r="BK21">
            <v>-8.055544385915539E-2</v>
          </cell>
          <cell r="BL21">
            <v>0.52217055167621518</v>
          </cell>
          <cell r="BM21">
            <v>-0.18729189877701113</v>
          </cell>
          <cell r="BN21">
            <v>0.12510802105428548</v>
          </cell>
          <cell r="BO21">
            <v>0.43694096288796552</v>
          </cell>
          <cell r="BP21">
            <v>2.1083864007988669</v>
          </cell>
          <cell r="BQ21">
            <v>0.12386046449823693</v>
          </cell>
          <cell r="BR21">
            <v>1.0432960709295525</v>
          </cell>
          <cell r="BS21">
            <v>0.25638127175452902</v>
          </cell>
          <cell r="BT21">
            <v>0.45948907037575354</v>
          </cell>
          <cell r="BU21">
            <v>0.15741686408117708</v>
          </cell>
          <cell r="BV21">
            <v>-1.9439408939837904E-2</v>
          </cell>
          <cell r="BW21">
            <v>-0.12450848149015019</v>
          </cell>
          <cell r="BX21">
            <v>-0.2135676415789278</v>
          </cell>
          <cell r="BY21">
            <v>0.21031187871966459</v>
          </cell>
          <cell r="BZ21">
            <v>-0.17192110027494317</v>
          </cell>
          <cell r="CA21">
            <v>6.8676231750224595E-2</v>
          </cell>
          <cell r="CB21">
            <v>0.1190541038676796</v>
          </cell>
          <cell r="CC21">
            <v>3.2753295674522051E-2</v>
          </cell>
          <cell r="CD21">
            <v>-0.78289522798423949</v>
          </cell>
          <cell r="CE21">
            <v>-0.80884753928089992</v>
          </cell>
          <cell r="CF21">
            <v>-0.11632122675101503</v>
          </cell>
          <cell r="CG21">
            <v>-0.27639042974064854</v>
          </cell>
          <cell r="CH21">
            <v>-0.61778616679684106</v>
          </cell>
          <cell r="CI21">
            <v>-0.8611568371459386</v>
          </cell>
          <cell r="CJ21">
            <v>2.2412101390024532</v>
          </cell>
          <cell r="CK21">
            <v>2.2299445005045411</v>
          </cell>
          <cell r="CL21">
            <v>-0.54421317087775478</v>
          </cell>
          <cell r="CM21">
            <v>-0.69346547095447542</v>
          </cell>
          <cell r="CN21">
            <v>3.5434640827354889</v>
          </cell>
          <cell r="CO21">
            <v>-1.302163436891206E-2</v>
          </cell>
          <cell r="CP21">
            <v>-0.52599210471639313</v>
          </cell>
          <cell r="CQ21">
            <v>-0.33330411151047601</v>
          </cell>
          <cell r="CR21">
            <v>0.39395134779750174</v>
          </cell>
          <cell r="CS21">
            <v>-0.88675596641826249</v>
          </cell>
          <cell r="CT21">
            <v>9.403998334027488</v>
          </cell>
          <cell r="CU21">
            <v>-0.28823058446757405</v>
          </cell>
          <cell r="CV21">
            <v>-0.20568053993250854</v>
          </cell>
          <cell r="CW21">
            <v>-0.94576223182043473</v>
          </cell>
          <cell r="CX21">
            <v>7.8394255874673622</v>
          </cell>
          <cell r="CY21">
            <v>-0.75911977551321808</v>
          </cell>
          <cell r="CZ21">
            <v>-0.42611894543225015</v>
          </cell>
          <cell r="DA21">
            <v>6.2756410256410255</v>
          </cell>
          <cell r="DB21">
            <v>-0.37254038179148313</v>
          </cell>
          <cell r="DC21">
            <v>-1</v>
          </cell>
          <cell r="DD21" t="e">
            <v>#DIV/0!</v>
          </cell>
          <cell r="DE21">
            <v>-0.74068296065175943</v>
          </cell>
          <cell r="DF21">
            <v>-1</v>
          </cell>
          <cell r="DG21" t="e">
            <v>#DIV/0!</v>
          </cell>
          <cell r="DH21">
            <v>27.68</v>
          </cell>
          <cell r="DI21">
            <v>1.8312412831241285</v>
          </cell>
          <cell r="DJ21">
            <v>12.512315270935961</v>
          </cell>
          <cell r="DK21">
            <v>-0.97801676995989806</v>
          </cell>
          <cell r="DL21">
            <v>43.137645107794363</v>
          </cell>
          <cell r="DM21">
            <v>-0.99913582566222048</v>
          </cell>
          <cell r="DN21">
            <v>-1</v>
          </cell>
          <cell r="DO21" t="e">
            <v>#DIV/0!</v>
          </cell>
          <cell r="DP21">
            <v>-0.94061054220948914</v>
          </cell>
          <cell r="DQ21">
            <v>-0.57366362451108222</v>
          </cell>
          <cell r="DR21">
            <v>-4.8165137614678957E-2</v>
          </cell>
          <cell r="DS21">
            <v>-1</v>
          </cell>
          <cell r="DT21" t="e">
            <v>#DIV/0!</v>
          </cell>
          <cell r="DU21">
            <v>-0.90962883270575579</v>
          </cell>
          <cell r="DV21">
            <v>36.523809523809526</v>
          </cell>
          <cell r="DW21">
            <v>-1</v>
          </cell>
          <cell r="DX21" t="e">
            <v>#DIV/0!</v>
          </cell>
          <cell r="DY21">
            <v>0.67496339677891648</v>
          </cell>
          <cell r="DZ21">
            <v>-0.16171328671328669</v>
          </cell>
          <cell r="EA21">
            <v>-1</v>
          </cell>
          <cell r="EB21" t="e">
            <v>#DIV/0!</v>
          </cell>
          <cell r="EC21">
            <v>-0.8214285714285714</v>
          </cell>
          <cell r="ED21">
            <v>12.871428571428574</v>
          </cell>
          <cell r="EE21">
            <v>-1</v>
          </cell>
          <cell r="EF21" t="e">
            <v>#DIV/0!</v>
          </cell>
          <cell r="EG21" t="e">
            <v>#DIV/0!</v>
          </cell>
          <cell r="EH21" t="e">
            <v>#DIV/0!</v>
          </cell>
          <cell r="EI21" t="e">
            <v>#DIV/0!</v>
          </cell>
          <cell r="EJ21" t="e">
            <v>#DIV/0!</v>
          </cell>
          <cell r="EK21" t="e">
            <v>#DIV/0!</v>
          </cell>
          <cell r="EL21" t="e">
            <v>#DIV/0!</v>
          </cell>
          <cell r="EM21">
            <v>-0.79853479853479847</v>
          </cell>
          <cell r="EN21">
            <v>19.490909090909089</v>
          </cell>
          <cell r="EO21">
            <v>-1</v>
          </cell>
          <cell r="EP21" t="e">
            <v>#DIV/0!</v>
          </cell>
          <cell r="EQ21">
            <v>-0.68393782383419688</v>
          </cell>
          <cell r="ER21">
            <v>44.114754098360656</v>
          </cell>
          <cell r="ES21">
            <v>-0.97819767441860461</v>
          </cell>
          <cell r="ET21">
            <v>235.56666666666669</v>
          </cell>
          <cell r="EU21">
            <v>-1</v>
          </cell>
          <cell r="EV21" t="e">
            <v>#DIV/0!</v>
          </cell>
          <cell r="EW21" t="e">
            <v>#DIV/0!</v>
          </cell>
          <cell r="EX21">
            <v>94.500000000000014</v>
          </cell>
          <cell r="EY21">
            <v>-1</v>
          </cell>
          <cell r="EZ21" t="e">
            <v>#DIV/0!</v>
          </cell>
          <cell r="FA21" t="e">
            <v>#DIV/0!</v>
          </cell>
          <cell r="FB21">
            <v>-1</v>
          </cell>
          <cell r="FC21" t="e">
            <v>#DIV/0!</v>
          </cell>
          <cell r="FD21">
            <v>-1</v>
          </cell>
          <cell r="FE21" t="e">
            <v>#DIV/0!</v>
          </cell>
          <cell r="FF21">
            <v>-0.54404346138921222</v>
          </cell>
          <cell r="FG21">
            <v>-0.96595744680851059</v>
          </cell>
          <cell r="FH21">
            <v>-5.0000000000000044E-2</v>
          </cell>
          <cell r="FI21">
            <v>-1</v>
          </cell>
          <cell r="FJ21" t="e">
            <v>#DIV/0!</v>
          </cell>
          <cell r="FK21">
            <v>5.5462598425196852</v>
          </cell>
          <cell r="FL21">
            <v>-0.99518869342955951</v>
          </cell>
          <cell r="FM21">
            <v>95</v>
          </cell>
          <cell r="FN21">
            <v>-0.11263020833333326</v>
          </cell>
          <cell r="FO21">
            <v>-1</v>
          </cell>
          <cell r="FP21" t="e">
            <v>#DIV/0!</v>
          </cell>
          <cell r="FQ21">
            <v>273.57142857142856</v>
          </cell>
          <cell r="FR21">
            <v>-0.98907388137356922</v>
          </cell>
          <cell r="FS21">
            <v>-1</v>
          </cell>
          <cell r="FT21" t="e">
            <v>#DIV/0!</v>
          </cell>
          <cell r="FU21">
            <v>-0.66675304483026698</v>
          </cell>
          <cell r="FV21">
            <v>-1</v>
          </cell>
          <cell r="FW21" t="e">
            <v>#DIV/0!</v>
          </cell>
          <cell r="FX21" t="e">
            <v>#DIV/0!</v>
          </cell>
          <cell r="FY21">
            <v>-0.32186948853615516</v>
          </cell>
          <cell r="FZ21">
            <v>-3.3810143042912966E-2</v>
          </cell>
          <cell r="GA21">
            <v>3.3849259757738892</v>
          </cell>
          <cell r="GB21">
            <v>-0.26120319214241861</v>
          </cell>
          <cell r="GC21">
            <v>-0.58620689655172409</v>
          </cell>
          <cell r="GD21">
            <v>-0.38654618473895586</v>
          </cell>
          <cell r="GE21">
            <v>-1</v>
          </cell>
          <cell r="GF21" t="e">
            <v>#DIV/0!</v>
          </cell>
          <cell r="GG21">
            <v>-0.51785118451785117</v>
          </cell>
          <cell r="GH21">
            <v>0.81730103806228382</v>
          </cell>
          <cell r="GI21">
            <v>-0.7277227722772277</v>
          </cell>
          <cell r="GJ21">
            <v>1.6377622377622374</v>
          </cell>
          <cell r="GK21">
            <v>-0.1102863202545068</v>
          </cell>
          <cell r="GL21">
            <v>-1</v>
          </cell>
          <cell r="GM21" t="e">
            <v>#DIV/0!</v>
          </cell>
          <cell r="GN21">
            <v>13.240963855421688</v>
          </cell>
          <cell r="GO21">
            <v>0.27411167512690349</v>
          </cell>
          <cell r="GP21">
            <v>-0.99833997343957503</v>
          </cell>
          <cell r="GQ21">
            <v>-1</v>
          </cell>
          <cell r="GR21" t="e">
            <v>#DIV/0!</v>
          </cell>
          <cell r="GS21">
            <v>77.818181818181813</v>
          </cell>
          <cell r="GT21">
            <v>-1</v>
          </cell>
          <cell r="GU21" t="e">
            <v>#DIV/0!</v>
          </cell>
          <cell r="GV21">
            <v>-0.67649013959672066</v>
          </cell>
          <cell r="GW21">
            <v>-0.51643835616438349</v>
          </cell>
          <cell r="GX21">
            <v>-7.2237960339943341E-2</v>
          </cell>
          <cell r="GY21">
            <v>-1</v>
          </cell>
          <cell r="GZ21" t="e">
            <v>#DIV/0!</v>
          </cell>
          <cell r="HA21" t="e">
            <v>#DIV/0!</v>
          </cell>
          <cell r="HB21" t="e">
            <v>#DIV/0!</v>
          </cell>
          <cell r="HC21">
            <v>-1</v>
          </cell>
          <cell r="HD21" t="e">
            <v>#DIV/0!</v>
          </cell>
          <cell r="HE21">
            <v>-0.94785660566558039</v>
          </cell>
          <cell r="HF21">
            <v>2.4206730769230771</v>
          </cell>
          <cell r="HG21">
            <v>0.16303583977512304</v>
          </cell>
          <cell r="HH21">
            <v>-0.9939577039274925</v>
          </cell>
          <cell r="HI21">
            <v>67.399999999999991</v>
          </cell>
          <cell r="HJ21">
            <v>-1</v>
          </cell>
          <cell r="HK21" t="e">
            <v>#DIV/0!</v>
          </cell>
          <cell r="HL21" t="e">
            <v>#DIV/0!</v>
          </cell>
          <cell r="HM21" t="str">
            <v/>
          </cell>
          <cell r="HN21" t="str">
            <v/>
          </cell>
          <cell r="HO21" t="str">
            <v/>
          </cell>
          <cell r="HP21" t="str">
            <v/>
          </cell>
          <cell r="HQ21" t="str">
            <v/>
          </cell>
          <cell r="HR21" t="str">
            <v/>
          </cell>
        </row>
        <row r="22">
          <cell r="A22" t="str">
            <v>Erste Plavi OMF C</v>
          </cell>
          <cell r="ET22" t="e">
            <v>#DIV/0!</v>
          </cell>
          <cell r="EU22" t="e">
            <v>#DIV/0!</v>
          </cell>
          <cell r="EV22" t="e">
            <v>#DIV/0!</v>
          </cell>
          <cell r="EW22" t="e">
            <v>#DIV/0!</v>
          </cell>
          <cell r="EX22" t="e">
            <v>#DIV/0!</v>
          </cell>
          <cell r="EY22" t="e">
            <v>#DIV/0!</v>
          </cell>
          <cell r="EZ22" t="e">
            <v>#DIV/0!</v>
          </cell>
          <cell r="FA22" t="e">
            <v>#DIV/0!</v>
          </cell>
          <cell r="FB22" t="e">
            <v>#DIV/0!</v>
          </cell>
          <cell r="FC22" t="e">
            <v>#DIV/0!</v>
          </cell>
          <cell r="FD22" t="e">
            <v>#DIV/0!</v>
          </cell>
          <cell r="FE22" t="e">
            <v>#DIV/0!</v>
          </cell>
          <cell r="FF22" t="e">
            <v>#DIV/0!</v>
          </cell>
          <cell r="FG22" t="e">
            <v>#DIV/0!</v>
          </cell>
          <cell r="FH22" t="e">
            <v>#DIV/0!</v>
          </cell>
          <cell r="FI22" t="e">
            <v>#DIV/0!</v>
          </cell>
          <cell r="FJ22" t="e">
            <v>#DIV/0!</v>
          </cell>
          <cell r="FK22" t="e">
            <v>#DIV/0!</v>
          </cell>
          <cell r="FL22" t="e">
            <v>#DIV/0!</v>
          </cell>
          <cell r="FM22" t="e">
            <v>#DIV/0!</v>
          </cell>
          <cell r="FN22" t="e">
            <v>#DIV/0!</v>
          </cell>
          <cell r="FO22" t="e">
            <v>#DIV/0!</v>
          </cell>
          <cell r="FP22" t="e">
            <v>#DIV/0!</v>
          </cell>
          <cell r="FQ22" t="e">
            <v>#DIV/0!</v>
          </cell>
          <cell r="FR22" t="e">
            <v>#DIV/0!</v>
          </cell>
          <cell r="FS22" t="e">
            <v>#DIV/0!</v>
          </cell>
          <cell r="FT22" t="e">
            <v>#DIV/0!</v>
          </cell>
          <cell r="FU22" t="e">
            <v>#DIV/0!</v>
          </cell>
          <cell r="FV22" t="e">
            <v>#DIV/0!</v>
          </cell>
          <cell r="FW22" t="e">
            <v>#DIV/0!</v>
          </cell>
          <cell r="FX22" t="e">
            <v>#DIV/0!</v>
          </cell>
          <cell r="FY22" t="e">
            <v>#DIV/0!</v>
          </cell>
          <cell r="FZ22" t="e">
            <v>#DIV/0!</v>
          </cell>
          <cell r="GA22" t="e">
            <v>#DIV/0!</v>
          </cell>
          <cell r="GB22" t="e">
            <v>#DIV/0!</v>
          </cell>
          <cell r="GC22" t="e">
            <v>#DIV/0!</v>
          </cell>
          <cell r="GD22" t="e">
            <v>#DIV/0!</v>
          </cell>
          <cell r="GE22" t="e">
            <v>#DIV/0!</v>
          </cell>
          <cell r="GF22" t="e">
            <v>#DIV/0!</v>
          </cell>
          <cell r="GG22" t="e">
            <v>#DIV/0!</v>
          </cell>
          <cell r="GH22" t="e">
            <v>#DIV/0!</v>
          </cell>
          <cell r="GI22" t="e">
            <v>#DIV/0!</v>
          </cell>
          <cell r="GJ22" t="e">
            <v>#DIV/0!</v>
          </cell>
          <cell r="GK22" t="e">
            <v>#DIV/0!</v>
          </cell>
          <cell r="GL22" t="e">
            <v>#DIV/0!</v>
          </cell>
          <cell r="GM22" t="e">
            <v>#DIV/0!</v>
          </cell>
          <cell r="GN22" t="e">
            <v>#DIV/0!</v>
          </cell>
          <cell r="GO22" t="e">
            <v>#DIV/0!</v>
          </cell>
          <cell r="GP22" t="e">
            <v>#DIV/0!</v>
          </cell>
          <cell r="GQ22" t="e">
            <v>#DIV/0!</v>
          </cell>
          <cell r="GR22" t="e">
            <v>#DIV/0!</v>
          </cell>
          <cell r="GS22" t="e">
            <v>#DIV/0!</v>
          </cell>
          <cell r="GT22" t="e">
            <v>#DIV/0!</v>
          </cell>
          <cell r="GU22" t="e">
            <v>#DIV/0!</v>
          </cell>
          <cell r="GV22" t="e">
            <v>#DIV/0!</v>
          </cell>
          <cell r="GW22" t="e">
            <v>#DIV/0!</v>
          </cell>
          <cell r="GX22" t="e">
            <v>#DIV/0!</v>
          </cell>
          <cell r="GY22" t="e">
            <v>#DIV/0!</v>
          </cell>
          <cell r="GZ22" t="e">
            <v>#DIV/0!</v>
          </cell>
          <cell r="HA22" t="e">
            <v>#DIV/0!</v>
          </cell>
          <cell r="HB22" t="e">
            <v>#DIV/0!</v>
          </cell>
          <cell r="HC22" t="e">
            <v>#DIV/0!</v>
          </cell>
          <cell r="HD22" t="e">
            <v>#DIV/0!</v>
          </cell>
          <cell r="HE22" t="e">
            <v>#DIV/0!</v>
          </cell>
          <cell r="HF22" t="e">
            <v>#DIV/0!</v>
          </cell>
          <cell r="HG22" t="e">
            <v>#DIV/0!</v>
          </cell>
          <cell r="HH22" t="e">
            <v>#DIV/0!</v>
          </cell>
          <cell r="HI22" t="e">
            <v>#DIV/0!</v>
          </cell>
          <cell r="HJ22" t="e">
            <v>#DIV/0!</v>
          </cell>
          <cell r="HK22" t="e">
            <v>#DIV/0!</v>
          </cell>
          <cell r="HL22" t="e">
            <v>#DIV/0!</v>
          </cell>
          <cell r="HM22" t="str">
            <v/>
          </cell>
          <cell r="HN22" t="str">
            <v/>
          </cell>
          <cell r="HO22" t="str">
            <v/>
          </cell>
          <cell r="HP22" t="str">
            <v/>
          </cell>
          <cell r="HQ22" t="str">
            <v/>
          </cell>
          <cell r="HR22" t="str">
            <v/>
          </cell>
        </row>
        <row r="23">
          <cell r="A23" t="str">
            <v>PBZ/CO OMF A</v>
          </cell>
          <cell r="ET23" t="e">
            <v>#DIV/0!</v>
          </cell>
          <cell r="EU23" t="e">
            <v>#DIV/0!</v>
          </cell>
          <cell r="EV23" t="e">
            <v>#DIV/0!</v>
          </cell>
          <cell r="EW23" t="e">
            <v>#DIV/0!</v>
          </cell>
          <cell r="EX23" t="e">
            <v>#DIV/0!</v>
          </cell>
          <cell r="EY23" t="e">
            <v>#DIV/0!</v>
          </cell>
          <cell r="EZ23" t="e">
            <v>#DIV/0!</v>
          </cell>
          <cell r="FA23" t="e">
            <v>#DIV/0!</v>
          </cell>
          <cell r="FB23" t="e">
            <v>#DIV/0!</v>
          </cell>
          <cell r="FC23" t="e">
            <v>#DIV/0!</v>
          </cell>
          <cell r="FD23" t="e">
            <v>#DIV/0!</v>
          </cell>
          <cell r="FE23" t="e">
            <v>#DIV/0!</v>
          </cell>
          <cell r="FF23" t="e">
            <v>#DIV/0!</v>
          </cell>
          <cell r="FG23" t="e">
            <v>#DIV/0!</v>
          </cell>
          <cell r="FH23" t="e">
            <v>#DIV/0!</v>
          </cell>
          <cell r="FI23" t="e">
            <v>#DIV/0!</v>
          </cell>
          <cell r="FJ23" t="e">
            <v>#DIV/0!</v>
          </cell>
          <cell r="FK23" t="e">
            <v>#DIV/0!</v>
          </cell>
          <cell r="FL23" t="e">
            <v>#DIV/0!</v>
          </cell>
          <cell r="FM23" t="e">
            <v>#DIV/0!</v>
          </cell>
          <cell r="FN23" t="e">
            <v>#DIV/0!</v>
          </cell>
          <cell r="FO23" t="e">
            <v>#DIV/0!</v>
          </cell>
          <cell r="FP23" t="e">
            <v>#DIV/0!</v>
          </cell>
          <cell r="FQ23" t="e">
            <v>#DIV/0!</v>
          </cell>
          <cell r="FR23" t="e">
            <v>#DIV/0!</v>
          </cell>
          <cell r="FS23" t="e">
            <v>#DIV/0!</v>
          </cell>
          <cell r="FT23" t="e">
            <v>#DIV/0!</v>
          </cell>
          <cell r="FU23">
            <v>-1</v>
          </cell>
          <cell r="FV23" t="e">
            <v>#DIV/0!</v>
          </cell>
          <cell r="FW23" t="e">
            <v>#DIV/0!</v>
          </cell>
          <cell r="FX23" t="e">
            <v>#DIV/0!</v>
          </cell>
          <cell r="FY23" t="e">
            <v>#DIV/0!</v>
          </cell>
          <cell r="FZ23" t="e">
            <v>#DIV/0!</v>
          </cell>
          <cell r="GA23" t="e">
            <v>#DIV/0!</v>
          </cell>
          <cell r="GB23" t="e">
            <v>#DIV/0!</v>
          </cell>
          <cell r="GC23" t="e">
            <v>#DIV/0!</v>
          </cell>
          <cell r="GD23" t="e">
            <v>#DIV/0!</v>
          </cell>
          <cell r="GE23">
            <v>-1</v>
          </cell>
          <cell r="GF23" t="e">
            <v>#DIV/0!</v>
          </cell>
          <cell r="GG23" t="e">
            <v>#DIV/0!</v>
          </cell>
          <cell r="GH23" t="e">
            <v>#DIV/0!</v>
          </cell>
          <cell r="GI23" t="e">
            <v>#DIV/0!</v>
          </cell>
          <cell r="GJ23" t="e">
            <v>#DIV/0!</v>
          </cell>
          <cell r="GK23" t="e">
            <v>#DIV/0!</v>
          </cell>
          <cell r="GL23" t="e">
            <v>#DIV/0!</v>
          </cell>
          <cell r="GM23" t="e">
            <v>#DIV/0!</v>
          </cell>
          <cell r="GN23" t="e">
            <v>#DIV/0!</v>
          </cell>
          <cell r="GO23" t="e">
            <v>#DIV/0!</v>
          </cell>
          <cell r="GP23" t="e">
            <v>#DIV/0!</v>
          </cell>
          <cell r="GQ23" t="e">
            <v>#DIV/0!</v>
          </cell>
          <cell r="GR23" t="e">
            <v>#DIV/0!</v>
          </cell>
          <cell r="GS23" t="e">
            <v>#DIV/0!</v>
          </cell>
          <cell r="GT23" t="e">
            <v>#DIV/0!</v>
          </cell>
          <cell r="GU23" t="e">
            <v>#DIV/0!</v>
          </cell>
          <cell r="GV23" t="e">
            <v>#DIV/0!</v>
          </cell>
          <cell r="GW23" t="e">
            <v>#DIV/0!</v>
          </cell>
          <cell r="GX23" t="e">
            <v>#DIV/0!</v>
          </cell>
          <cell r="GY23" t="e">
            <v>#DIV/0!</v>
          </cell>
          <cell r="GZ23">
            <v>11.862348178137651</v>
          </cell>
          <cell r="HA23">
            <v>-1</v>
          </cell>
          <cell r="HB23" t="e">
            <v>#DIV/0!</v>
          </cell>
          <cell r="HC23" t="e">
            <v>#DIV/0!</v>
          </cell>
          <cell r="HD23" t="e">
            <v>#DIV/0!</v>
          </cell>
          <cell r="HE23" t="e">
            <v>#DIV/0!</v>
          </cell>
          <cell r="HF23" t="e">
            <v>#DIV/0!</v>
          </cell>
          <cell r="HG23" t="e">
            <v>#DIV/0!</v>
          </cell>
          <cell r="HH23">
            <v>-0.85339885339885346</v>
          </cell>
          <cell r="HI23">
            <v>2.3519553072625698</v>
          </cell>
          <cell r="HJ23">
            <v>-1</v>
          </cell>
          <cell r="HK23" t="e">
            <v>#DIV/0!</v>
          </cell>
          <cell r="HL23">
            <v>-1</v>
          </cell>
          <cell r="HM23" t="str">
            <v/>
          </cell>
          <cell r="HN23" t="str">
            <v/>
          </cell>
          <cell r="HO23" t="str">
            <v/>
          </cell>
          <cell r="HP23" t="str">
            <v/>
          </cell>
          <cell r="HQ23" t="str">
            <v/>
          </cell>
          <cell r="HR23" t="str">
            <v/>
          </cell>
        </row>
        <row r="24">
          <cell r="A24" t="str">
            <v>PBZ/CO OMF B</v>
          </cell>
          <cell r="C24" t="e">
            <v>#DIV/0!</v>
          </cell>
          <cell r="D24" t="e">
            <v>#DIV/0!</v>
          </cell>
          <cell r="E24" t="e">
            <v>#DIV/0!</v>
          </cell>
          <cell r="F24" t="e">
            <v>#DIV/0!</v>
          </cell>
          <cell r="G24" t="e">
            <v>#DIV/0!</v>
          </cell>
          <cell r="H24" t="e">
            <v>#DIV/0!</v>
          </cell>
          <cell r="I24" t="e">
            <v>#DIV/0!</v>
          </cell>
          <cell r="J24" t="e">
            <v>#DIV/0!</v>
          </cell>
          <cell r="K24">
            <v>2.3154557463672392</v>
          </cell>
          <cell r="L24">
            <v>0.83069567296198898</v>
          </cell>
          <cell r="M24">
            <v>0.12282030522256167</v>
          </cell>
          <cell r="N24">
            <v>-0.51503779802287264</v>
          </cell>
          <cell r="O24">
            <v>0.85989959710941977</v>
          </cell>
          <cell r="P24">
            <v>-0.70636019014381124</v>
          </cell>
          <cell r="Q24">
            <v>4.0163934426229418E-2</v>
          </cell>
          <cell r="R24">
            <v>-0.80164358887763143</v>
          </cell>
          <cell r="S24">
            <v>-1</v>
          </cell>
          <cell r="T24" t="e">
            <v>#DIV/0!</v>
          </cell>
          <cell r="U24" t="e">
            <v>#DIV/0!</v>
          </cell>
          <cell r="V24" t="e">
            <v>#DIV/0!</v>
          </cell>
          <cell r="W24" t="e">
            <v>#DIV/0!</v>
          </cell>
          <cell r="X24">
            <v>1.1186553281955884</v>
          </cell>
          <cell r="Y24">
            <v>-2.7343994982753122E-2</v>
          </cell>
          <cell r="Z24">
            <v>0.15977819330711202</v>
          </cell>
          <cell r="AA24">
            <v>-0.21315394451548342</v>
          </cell>
          <cell r="AB24">
            <v>0.62297746060905801</v>
          </cell>
          <cell r="AC24">
            <v>0.33696125380931669</v>
          </cell>
          <cell r="AD24">
            <v>-0.67779225008140676</v>
          </cell>
          <cell r="AE24">
            <v>1.3003537139969683</v>
          </cell>
          <cell r="AF24">
            <v>2.0369036112819612</v>
          </cell>
          <cell r="AG24">
            <v>0.39021496976535602</v>
          </cell>
          <cell r="AH24">
            <v>0.60484911550468257</v>
          </cell>
          <cell r="AI24">
            <v>-0.66051119785250212</v>
          </cell>
          <cell r="AJ24">
            <v>-0.2243974177776081</v>
          </cell>
          <cell r="AK24">
            <v>0.21982811691989471</v>
          </cell>
          <cell r="AL24">
            <v>-0.15376695736434112</v>
          </cell>
          <cell r="AM24">
            <v>-0.13903003411340914</v>
          </cell>
          <cell r="AN24">
            <v>1.5765703360948704E-2</v>
          </cell>
          <cell r="AO24">
            <v>-8.2324058919803614E-2</v>
          </cell>
          <cell r="AP24">
            <v>0.39982759645680988</v>
          </cell>
          <cell r="AQ24">
            <v>-6.6719045293355733E-2</v>
          </cell>
          <cell r="AR24">
            <v>0.10017974562581063</v>
          </cell>
          <cell r="AS24">
            <v>0.7261860445878312</v>
          </cell>
          <cell r="AT24">
            <v>0.17035271002060678</v>
          </cell>
          <cell r="AU24">
            <v>-0.28697779643145971</v>
          </cell>
          <cell r="AV24">
            <v>0.56113878799190298</v>
          </cell>
          <cell r="AW24">
            <v>0.59713255715573199</v>
          </cell>
          <cell r="AX24">
            <v>-7.5782091219503842E-2</v>
          </cell>
          <cell r="AY24">
            <v>-0.19922994492486354</v>
          </cell>
          <cell r="AZ24">
            <v>-0.1186960242744884</v>
          </cell>
          <cell r="BA24">
            <v>-9.4849656584918035E-2</v>
          </cell>
          <cell r="BB24">
            <v>-0.39158295133131771</v>
          </cell>
          <cell r="BC24">
            <v>0.89859091710617012</v>
          </cell>
          <cell r="BD24">
            <v>0.90306156911749813</v>
          </cell>
          <cell r="BE24">
            <v>-7.5056235608342875E-2</v>
          </cell>
          <cell r="BF24">
            <v>-0.20111860471809423</v>
          </cell>
          <cell r="BG24">
            <v>-0.17019922423834857</v>
          </cell>
          <cell r="BH24">
            <v>0.13235166425470338</v>
          </cell>
          <cell r="BI24">
            <v>2.3049248838591316E-2</v>
          </cell>
          <cell r="BJ24">
            <v>0.19596746992467115</v>
          </cell>
          <cell r="BK24">
            <v>0.32698253530542332</v>
          </cell>
          <cell r="BL24">
            <v>0.18044316750629713</v>
          </cell>
          <cell r="BM24">
            <v>0.39997399367179337</v>
          </cell>
          <cell r="BN24">
            <v>-7.6367620090976182E-2</v>
          </cell>
          <cell r="BO24">
            <v>0.37791884978753248</v>
          </cell>
          <cell r="BP24">
            <v>0.14749527498643328</v>
          </cell>
          <cell r="BQ24">
            <v>-5.3472709186086417E-2</v>
          </cell>
          <cell r="BR24">
            <v>-0.2820181937217876</v>
          </cell>
          <cell r="BS24">
            <v>0.13389212705558245</v>
          </cell>
          <cell r="BT24">
            <v>0.17338231808485438</v>
          </cell>
          <cell r="BU24">
            <v>0.39975760024239965</v>
          </cell>
          <cell r="BV24">
            <v>0.52804778740993474</v>
          </cell>
          <cell r="BW24">
            <v>0.24360077036977076</v>
          </cell>
          <cell r="BX24">
            <v>0.19122927877104662</v>
          </cell>
          <cell r="BY24">
            <v>0.23925231836178973</v>
          </cell>
          <cell r="BZ24">
            <v>5.6674412184975391E-3</v>
          </cell>
          <cell r="CA24">
            <v>0.210460139062951</v>
          </cell>
          <cell r="CB24">
            <v>0.46817078862641726</v>
          </cell>
          <cell r="CC24">
            <v>-1.243241659595011E-2</v>
          </cell>
          <cell r="CD24">
            <v>-0.73114718604579754</v>
          </cell>
          <cell r="CE24">
            <v>-0.81162523278729148</v>
          </cell>
          <cell r="CF24">
            <v>-0.20014798372179057</v>
          </cell>
          <cell r="CG24">
            <v>-0.67315500051392752</v>
          </cell>
          <cell r="CH24">
            <v>1.1775423562246947</v>
          </cell>
          <cell r="CI24">
            <v>-0.26265242939280986</v>
          </cell>
          <cell r="CJ24">
            <v>-0.85407026563838895</v>
          </cell>
          <cell r="CK24">
            <v>0.74171629896820745</v>
          </cell>
          <cell r="CL24">
            <v>2.34397726725425</v>
          </cell>
          <cell r="CM24">
            <v>-0.70645677003067786</v>
          </cell>
          <cell r="CN24">
            <v>2.3207889701192235E-2</v>
          </cell>
          <cell r="CO24">
            <v>-0.77289728589239481</v>
          </cell>
          <cell r="CP24">
            <v>3.9505912162162167</v>
          </cell>
          <cell r="CQ24">
            <v>-0.77424720634649835</v>
          </cell>
          <cell r="CR24">
            <v>0.25070848290194603</v>
          </cell>
          <cell r="CS24">
            <v>3.3225075528700905</v>
          </cell>
          <cell r="CT24">
            <v>-0.5036169840992486</v>
          </cell>
          <cell r="CU24">
            <v>0.72542945649112944</v>
          </cell>
          <cell r="CV24">
            <v>-0.66211033132038521</v>
          </cell>
          <cell r="CW24">
            <v>1.2560077285352009</v>
          </cell>
          <cell r="CX24">
            <v>-1</v>
          </cell>
          <cell r="CY24" t="e">
            <v>#DIV/0!</v>
          </cell>
          <cell r="CZ24">
            <v>-0.49100057056901292</v>
          </cell>
          <cell r="DA24">
            <v>-0.78752675022928775</v>
          </cell>
          <cell r="DB24">
            <v>7.0652278177458028</v>
          </cell>
          <cell r="DC24">
            <v>-0.40045195052331117</v>
          </cell>
          <cell r="DD24">
            <v>1.976294386034517</v>
          </cell>
          <cell r="DE24">
            <v>-0.5455393741460326</v>
          </cell>
          <cell r="DF24">
            <v>-0.60497176798416075</v>
          </cell>
          <cell r="DG24">
            <v>-0.77984035641358829</v>
          </cell>
          <cell r="DH24">
            <v>20.182967959527826</v>
          </cell>
          <cell r="DI24">
            <v>-0.99331290052939536</v>
          </cell>
          <cell r="DJ24">
            <v>33.214285714285715</v>
          </cell>
          <cell r="DK24">
            <v>-0.9413709116214336</v>
          </cell>
          <cell r="DL24">
            <v>3.0059347181008897</v>
          </cell>
          <cell r="DM24">
            <v>-1</v>
          </cell>
          <cell r="DN24" t="e">
            <v>#DIV/0!</v>
          </cell>
          <cell r="DO24">
            <v>-0.67321764582897758</v>
          </cell>
          <cell r="DP24">
            <v>-9.436980166346777E-2</v>
          </cell>
          <cell r="DQ24">
            <v>-1</v>
          </cell>
          <cell r="DR24" t="e">
            <v>#DIV/0!</v>
          </cell>
          <cell r="DS24">
            <v>9.7633587786259532</v>
          </cell>
          <cell r="DT24">
            <v>-1</v>
          </cell>
          <cell r="DU24" t="e">
            <v>#DIV/0!</v>
          </cell>
          <cell r="DV24" t="e">
            <v>#DIV/0!</v>
          </cell>
          <cell r="DW24">
            <v>2.8817005545286505</v>
          </cell>
          <cell r="DX24">
            <v>4.4938095238095244</v>
          </cell>
          <cell r="DY24">
            <v>-0.77507150905781397</v>
          </cell>
          <cell r="DZ24">
            <v>-0.61156069364161847</v>
          </cell>
          <cell r="EA24">
            <v>2.6418650793650795</v>
          </cell>
          <cell r="EB24">
            <v>-0.81612639607736315</v>
          </cell>
          <cell r="EC24">
            <v>0.73185185185185175</v>
          </cell>
          <cell r="ED24">
            <v>0.1112061591103508</v>
          </cell>
          <cell r="EE24">
            <v>-1</v>
          </cell>
          <cell r="EF24" t="e">
            <v>#DIV/0!</v>
          </cell>
          <cell r="EG24">
            <v>1.8049645390070923</v>
          </cell>
          <cell r="EH24">
            <v>1.9962073324905183</v>
          </cell>
          <cell r="EI24">
            <v>-0.97594936708860758</v>
          </cell>
          <cell r="EJ24">
            <v>-1</v>
          </cell>
          <cell r="EK24" t="e">
            <v>#DIV/0!</v>
          </cell>
          <cell r="EL24">
            <v>0.30157894736842106</v>
          </cell>
          <cell r="EM24">
            <v>-0.96947027901334415</v>
          </cell>
          <cell r="EN24">
            <v>14.443708609271523</v>
          </cell>
          <cell r="EO24">
            <v>-0.23970840480274441</v>
          </cell>
          <cell r="EP24">
            <v>-0.41567963902989286</v>
          </cell>
          <cell r="EQ24">
            <v>-1</v>
          </cell>
          <cell r="ER24" t="e">
            <v>#DIV/0!</v>
          </cell>
          <cell r="ES24">
            <v>-0.37801872843765405</v>
          </cell>
          <cell r="ET24">
            <v>3.1358954041204443</v>
          </cell>
          <cell r="EU24">
            <v>-0.99885046460388927</v>
          </cell>
          <cell r="EV24">
            <v>41.833333333333329</v>
          </cell>
          <cell r="EW24">
            <v>-1</v>
          </cell>
          <cell r="EX24" t="e">
            <v>#DIV/0!</v>
          </cell>
          <cell r="EY24">
            <v>0.76544401544401541</v>
          </cell>
          <cell r="EZ24">
            <v>-0.54948059048660469</v>
          </cell>
          <cell r="FA24">
            <v>-0.95024271844660191</v>
          </cell>
          <cell r="FB24">
            <v>78.390243902439025</v>
          </cell>
          <cell r="FC24">
            <v>-1</v>
          </cell>
          <cell r="FD24" t="e">
            <v>#DIV/0!</v>
          </cell>
          <cell r="FE24">
            <v>0.46796657381615592</v>
          </cell>
          <cell r="FF24">
            <v>-1</v>
          </cell>
          <cell r="FG24" t="e">
            <v>#DIV/0!</v>
          </cell>
          <cell r="FH24">
            <v>-0.99048374306106268</v>
          </cell>
          <cell r="FI24">
            <v>25.083333333333332</v>
          </cell>
          <cell r="FJ24">
            <v>-0.81789137380191701</v>
          </cell>
          <cell r="FK24">
            <v>24.894736842105264</v>
          </cell>
          <cell r="FL24">
            <v>-0.74390243902439024</v>
          </cell>
          <cell r="FM24">
            <v>2.605820105820106</v>
          </cell>
          <cell r="FN24">
            <v>7.862068965517242</v>
          </cell>
          <cell r="FO24">
            <v>-0.7466677705108038</v>
          </cell>
          <cell r="FP24">
            <v>-1</v>
          </cell>
          <cell r="FQ24" t="e">
            <v>#DIV/0!</v>
          </cell>
          <cell r="FR24">
            <v>42.272727272727273</v>
          </cell>
          <cell r="FS24">
            <v>1.4327731092436977</v>
          </cell>
          <cell r="FT24">
            <v>-0.81347150259067358</v>
          </cell>
          <cell r="FU24">
            <v>-1</v>
          </cell>
          <cell r="FV24" t="e">
            <v>#DIV/0!</v>
          </cell>
          <cell r="FW24">
            <v>-0.98719441210710124</v>
          </cell>
          <cell r="FX24">
            <v>9.0909090909090917</v>
          </cell>
          <cell r="FY24">
            <v>60.909909909909906</v>
          </cell>
          <cell r="FZ24">
            <v>-0.92251164144353903</v>
          </cell>
          <cell r="GA24">
            <v>-0.20281690140845066</v>
          </cell>
          <cell r="GB24">
            <v>0.74558303886925792</v>
          </cell>
          <cell r="GC24">
            <v>-0.89068825910931171</v>
          </cell>
          <cell r="GD24">
            <v>4.2901234567901234</v>
          </cell>
          <cell r="GE24">
            <v>-1</v>
          </cell>
          <cell r="GF24" t="e">
            <v>#DIV/0!</v>
          </cell>
          <cell r="GG24">
            <v>-0.99526963103122046</v>
          </cell>
          <cell r="GH24">
            <v>51</v>
          </cell>
          <cell r="GI24">
            <v>1.4153846153846152</v>
          </cell>
          <cell r="GJ24">
            <v>-1</v>
          </cell>
          <cell r="GK24" t="e">
            <v>#DIV/0!</v>
          </cell>
          <cell r="GL24" t="e">
            <v>#DIV/0!</v>
          </cell>
          <cell r="GM24" t="e">
            <v>#DIV/0!</v>
          </cell>
          <cell r="GN24">
            <v>-0.32128801431127019</v>
          </cell>
          <cell r="GO24">
            <v>0.28729573010015841</v>
          </cell>
          <cell r="GP24">
            <v>-1</v>
          </cell>
          <cell r="GQ24" t="e">
            <v>#DIV/0!</v>
          </cell>
          <cell r="GR24" t="e">
            <v>#DIV/0!</v>
          </cell>
          <cell r="GS24">
            <v>-0.52009456264775422</v>
          </cell>
          <cell r="GT24">
            <v>3.5480295566502464</v>
          </cell>
          <cell r="GU24">
            <v>-0.79989168697535873</v>
          </cell>
          <cell r="GV24">
            <v>1.9025710419485793</v>
          </cell>
          <cell r="GW24">
            <v>9.1375291375291434E-2</v>
          </cell>
          <cell r="GX24">
            <v>-6.8774028193079872E-2</v>
          </cell>
          <cell r="GY24">
            <v>-1</v>
          </cell>
          <cell r="GZ24" t="e">
            <v>#DIV/0!</v>
          </cell>
          <cell r="HA24">
            <v>-0.3970588235294118</v>
          </cell>
          <cell r="HB24">
            <v>-0.47735191637630658</v>
          </cell>
          <cell r="HC24">
            <v>-1</v>
          </cell>
          <cell r="HD24" t="e">
            <v>#DIV/0!</v>
          </cell>
          <cell r="HE24" t="e">
            <v>#DIV/0!</v>
          </cell>
          <cell r="HF24" t="e">
            <v>#DIV/0!</v>
          </cell>
          <cell r="HG24">
            <v>-0.75488069414316705</v>
          </cell>
          <cell r="HH24">
            <v>-1</v>
          </cell>
          <cell r="HI24" t="e">
            <v>#DIV/0!</v>
          </cell>
          <cell r="HJ24">
            <v>-1</v>
          </cell>
          <cell r="HK24" t="e">
            <v>#DIV/0!</v>
          </cell>
          <cell r="HL24" t="e">
            <v>#DIV/0!</v>
          </cell>
          <cell r="HM24" t="str">
            <v/>
          </cell>
          <cell r="HN24" t="str">
            <v/>
          </cell>
          <cell r="HO24" t="str">
            <v/>
          </cell>
          <cell r="HP24" t="str">
            <v/>
          </cell>
          <cell r="HQ24" t="str">
            <v/>
          </cell>
          <cell r="HR24" t="str">
            <v/>
          </cell>
        </row>
        <row r="25">
          <cell r="A25" t="str">
            <v>PBZ/CO OMF C</v>
          </cell>
          <cell r="ET25" t="e">
            <v>#DIV/0!</v>
          </cell>
          <cell r="EU25" t="e">
            <v>#DIV/0!</v>
          </cell>
          <cell r="EV25" t="e">
            <v>#DIV/0!</v>
          </cell>
          <cell r="EW25" t="e">
            <v>#DIV/0!</v>
          </cell>
          <cell r="EX25" t="e">
            <v>#DIV/0!</v>
          </cell>
          <cell r="EY25" t="e">
            <v>#DIV/0!</v>
          </cell>
          <cell r="EZ25" t="e">
            <v>#DIV/0!</v>
          </cell>
          <cell r="FA25" t="e">
            <v>#DIV/0!</v>
          </cell>
          <cell r="FB25" t="e">
            <v>#DIV/0!</v>
          </cell>
          <cell r="FC25" t="e">
            <v>#DIV/0!</v>
          </cell>
          <cell r="FD25" t="e">
            <v>#DIV/0!</v>
          </cell>
          <cell r="FE25" t="e">
            <v>#DIV/0!</v>
          </cell>
          <cell r="FF25" t="e">
            <v>#DIV/0!</v>
          </cell>
          <cell r="FG25" t="e">
            <v>#DIV/0!</v>
          </cell>
          <cell r="FH25" t="e">
            <v>#DIV/0!</v>
          </cell>
          <cell r="FI25" t="e">
            <v>#DIV/0!</v>
          </cell>
          <cell r="FJ25" t="e">
            <v>#DIV/0!</v>
          </cell>
          <cell r="FK25" t="e">
            <v>#DIV/0!</v>
          </cell>
          <cell r="FL25" t="e">
            <v>#DIV/0!</v>
          </cell>
          <cell r="FM25" t="e">
            <v>#DIV/0!</v>
          </cell>
          <cell r="FN25" t="e">
            <v>#DIV/0!</v>
          </cell>
          <cell r="FO25" t="e">
            <v>#DIV/0!</v>
          </cell>
          <cell r="FP25" t="e">
            <v>#DIV/0!</v>
          </cell>
          <cell r="FQ25" t="e">
            <v>#DIV/0!</v>
          </cell>
          <cell r="FR25" t="e">
            <v>#DIV/0!</v>
          </cell>
          <cell r="FS25" t="e">
            <v>#DIV/0!</v>
          </cell>
          <cell r="FT25" t="e">
            <v>#DIV/0!</v>
          </cell>
          <cell r="FU25" t="e">
            <v>#DIV/0!</v>
          </cell>
          <cell r="FV25" t="e">
            <v>#DIV/0!</v>
          </cell>
          <cell r="FW25" t="e">
            <v>#DIV/0!</v>
          </cell>
          <cell r="FX25" t="e">
            <v>#DIV/0!</v>
          </cell>
          <cell r="FY25" t="e">
            <v>#DIV/0!</v>
          </cell>
          <cell r="FZ25" t="e">
            <v>#DIV/0!</v>
          </cell>
          <cell r="GA25" t="e">
            <v>#DIV/0!</v>
          </cell>
          <cell r="GB25" t="e">
            <v>#DIV/0!</v>
          </cell>
          <cell r="GC25" t="e">
            <v>#DIV/0!</v>
          </cell>
          <cell r="GD25" t="e">
            <v>#DIV/0!</v>
          </cell>
          <cell r="GE25" t="e">
            <v>#DIV/0!</v>
          </cell>
          <cell r="GF25" t="e">
            <v>#DIV/0!</v>
          </cell>
          <cell r="GG25" t="e">
            <v>#DIV/0!</v>
          </cell>
          <cell r="GH25" t="e">
            <v>#DIV/0!</v>
          </cell>
          <cell r="GI25" t="e">
            <v>#DIV/0!</v>
          </cell>
          <cell r="GJ25" t="e">
            <v>#DIV/0!</v>
          </cell>
          <cell r="GK25" t="e">
            <v>#DIV/0!</v>
          </cell>
          <cell r="GL25" t="e">
            <v>#DIV/0!</v>
          </cell>
          <cell r="GM25" t="e">
            <v>#DIV/0!</v>
          </cell>
          <cell r="GN25" t="e">
            <v>#DIV/0!</v>
          </cell>
          <cell r="GO25" t="e">
            <v>#DIV/0!</v>
          </cell>
          <cell r="GP25" t="e">
            <v>#DIV/0!</v>
          </cell>
          <cell r="GQ25" t="e">
            <v>#DIV/0!</v>
          </cell>
          <cell r="GR25" t="e">
            <v>#DIV/0!</v>
          </cell>
          <cell r="GS25" t="e">
            <v>#DIV/0!</v>
          </cell>
          <cell r="GT25" t="e">
            <v>#DIV/0!</v>
          </cell>
          <cell r="GU25" t="e">
            <v>#DIV/0!</v>
          </cell>
          <cell r="GV25" t="e">
            <v>#DIV/0!</v>
          </cell>
          <cell r="GW25" t="e">
            <v>#DIV/0!</v>
          </cell>
          <cell r="GX25" t="e">
            <v>#DIV/0!</v>
          </cell>
          <cell r="GY25" t="e">
            <v>#DIV/0!</v>
          </cell>
          <cell r="GZ25" t="e">
            <v>#DIV/0!</v>
          </cell>
          <cell r="HA25" t="e">
            <v>#DIV/0!</v>
          </cell>
          <cell r="HB25" t="e">
            <v>#DIV/0!</v>
          </cell>
          <cell r="HC25" t="e">
            <v>#DIV/0!</v>
          </cell>
          <cell r="HD25" t="e">
            <v>#DIV/0!</v>
          </cell>
          <cell r="HE25" t="e">
            <v>#DIV/0!</v>
          </cell>
          <cell r="HF25" t="e">
            <v>#DIV/0!</v>
          </cell>
          <cell r="HG25" t="e">
            <v>#DIV/0!</v>
          </cell>
          <cell r="HH25" t="e">
            <v>#DIV/0!</v>
          </cell>
          <cell r="HI25" t="e">
            <v>#DIV/0!</v>
          </cell>
          <cell r="HJ25" t="e">
            <v>#DIV/0!</v>
          </cell>
          <cell r="HK25" t="e">
            <v>#DIV/0!</v>
          </cell>
          <cell r="HL25" t="e">
            <v>#DIV/0!</v>
          </cell>
          <cell r="HM25" t="str">
            <v/>
          </cell>
          <cell r="HN25" t="str">
            <v/>
          </cell>
          <cell r="HO25" t="str">
            <v/>
          </cell>
          <cell r="HP25" t="str">
            <v/>
          </cell>
          <cell r="HQ25" t="str">
            <v/>
          </cell>
          <cell r="HR25" t="str">
            <v/>
          </cell>
        </row>
        <row r="26">
          <cell r="A26" t="str">
            <v>Raiffeisen OMF A</v>
          </cell>
          <cell r="ET26" t="e">
            <v>#DIV/0!</v>
          </cell>
          <cell r="EU26" t="e">
            <v>#DIV/0!</v>
          </cell>
          <cell r="EV26" t="e">
            <v>#DIV/0!</v>
          </cell>
          <cell r="EW26" t="e">
            <v>#DIV/0!</v>
          </cell>
          <cell r="EX26" t="e">
            <v>#DIV/0!</v>
          </cell>
          <cell r="EY26" t="e">
            <v>#DIV/0!</v>
          </cell>
          <cell r="EZ26" t="e">
            <v>#DIV/0!</v>
          </cell>
          <cell r="FA26" t="e">
            <v>#DIV/0!</v>
          </cell>
          <cell r="FB26" t="e">
            <v>#DIV/0!</v>
          </cell>
          <cell r="FC26" t="e">
            <v>#DIV/0!</v>
          </cell>
          <cell r="FD26" t="e">
            <v>#DIV/0!</v>
          </cell>
          <cell r="FE26" t="e">
            <v>#DIV/0!</v>
          </cell>
          <cell r="FF26" t="e">
            <v>#DIV/0!</v>
          </cell>
          <cell r="FG26" t="e">
            <v>#DIV/0!</v>
          </cell>
          <cell r="FH26" t="e">
            <v>#DIV/0!</v>
          </cell>
          <cell r="FI26" t="e">
            <v>#DIV/0!</v>
          </cell>
          <cell r="FJ26" t="e">
            <v>#DIV/0!</v>
          </cell>
          <cell r="FK26" t="e">
            <v>#DIV/0!</v>
          </cell>
          <cell r="FL26" t="e">
            <v>#DIV/0!</v>
          </cell>
          <cell r="FM26" t="e">
            <v>#DIV/0!</v>
          </cell>
          <cell r="FN26" t="e">
            <v>#DIV/0!</v>
          </cell>
          <cell r="FO26" t="e">
            <v>#DIV/0!</v>
          </cell>
          <cell r="FP26" t="e">
            <v>#DIV/0!</v>
          </cell>
          <cell r="FQ26" t="e">
            <v>#DIV/0!</v>
          </cell>
          <cell r="FR26" t="e">
            <v>#DIV/0!</v>
          </cell>
          <cell r="FS26" t="e">
            <v>#DIV/0!</v>
          </cell>
          <cell r="FT26" t="e">
            <v>#DIV/0!</v>
          </cell>
          <cell r="FU26">
            <v>-1</v>
          </cell>
          <cell r="FV26" t="e">
            <v>#DIV/0!</v>
          </cell>
          <cell r="FW26" t="e">
            <v>#DIV/0!</v>
          </cell>
          <cell r="FX26" t="e">
            <v>#DIV/0!</v>
          </cell>
          <cell r="FY26" t="e">
            <v>#DIV/0!</v>
          </cell>
          <cell r="FZ26" t="e">
            <v>#DIV/0!</v>
          </cell>
          <cell r="GA26" t="e">
            <v>#DIV/0!</v>
          </cell>
          <cell r="GB26">
            <v>-1</v>
          </cell>
          <cell r="GC26" t="e">
            <v>#DIV/0!</v>
          </cell>
          <cell r="GD26" t="e">
            <v>#DIV/0!</v>
          </cell>
          <cell r="GE26" t="e">
            <v>#DIV/0!</v>
          </cell>
          <cell r="GF26" t="e">
            <v>#DIV/0!</v>
          </cell>
          <cell r="GG26" t="e">
            <v>#DIV/0!</v>
          </cell>
          <cell r="GH26" t="e">
            <v>#DIV/0!</v>
          </cell>
          <cell r="GI26" t="e">
            <v>#DIV/0!</v>
          </cell>
          <cell r="GJ26" t="e">
            <v>#DIV/0!</v>
          </cell>
          <cell r="GK26" t="e">
            <v>#DIV/0!</v>
          </cell>
          <cell r="GL26" t="e">
            <v>#DIV/0!</v>
          </cell>
          <cell r="GM26" t="e">
            <v>#DIV/0!</v>
          </cell>
          <cell r="GN26" t="e">
            <v>#DIV/0!</v>
          </cell>
          <cell r="GO26" t="e">
            <v>#DIV/0!</v>
          </cell>
          <cell r="GP26" t="e">
            <v>#DIV/0!</v>
          </cell>
          <cell r="GQ26" t="e">
            <v>#DIV/0!</v>
          </cell>
          <cell r="GR26" t="e">
            <v>#DIV/0!</v>
          </cell>
          <cell r="GS26" t="e">
            <v>#DIV/0!</v>
          </cell>
          <cell r="GT26" t="e">
            <v>#DIV/0!</v>
          </cell>
          <cell r="GU26" t="e">
            <v>#DIV/0!</v>
          </cell>
          <cell r="GV26" t="e">
            <v>#DIV/0!</v>
          </cell>
          <cell r="GW26" t="e">
            <v>#DIV/0!</v>
          </cell>
          <cell r="GX26" t="e">
            <v>#DIV/0!</v>
          </cell>
          <cell r="GY26" t="e">
            <v>#DIV/0!</v>
          </cell>
          <cell r="GZ26" t="e">
            <v>#DIV/0!</v>
          </cell>
          <cell r="HA26" t="e">
            <v>#DIV/0!</v>
          </cell>
          <cell r="HB26">
            <v>-1</v>
          </cell>
          <cell r="HC26" t="e">
            <v>#DIV/0!</v>
          </cell>
          <cell r="HD26" t="e">
            <v>#DIV/0!</v>
          </cell>
          <cell r="HE26" t="e">
            <v>#DIV/0!</v>
          </cell>
          <cell r="HF26">
            <v>-0.99523809523809526</v>
          </cell>
          <cell r="HG26">
            <v>-1</v>
          </cell>
          <cell r="HH26" t="e">
            <v>#DIV/0!</v>
          </cell>
          <cell r="HI26" t="e">
            <v>#DIV/0!</v>
          </cell>
          <cell r="HJ26">
            <v>-1</v>
          </cell>
          <cell r="HK26" t="e">
            <v>#DIV/0!</v>
          </cell>
          <cell r="HL26" t="e">
            <v>#DIV/0!</v>
          </cell>
          <cell r="HM26" t="str">
            <v/>
          </cell>
          <cell r="HN26" t="str">
            <v/>
          </cell>
          <cell r="HO26" t="str">
            <v/>
          </cell>
          <cell r="HP26" t="str">
            <v/>
          </cell>
          <cell r="HQ26" t="str">
            <v/>
          </cell>
          <cell r="HR26" t="str">
            <v/>
          </cell>
        </row>
        <row r="27">
          <cell r="A27" t="str">
            <v>Raiffeisen OMF B</v>
          </cell>
          <cell r="C27" t="e">
            <v>#DIV/0!</v>
          </cell>
          <cell r="D27" t="e">
            <v>#DIV/0!</v>
          </cell>
          <cell r="E27" t="e">
            <v>#DIV/0!</v>
          </cell>
          <cell r="F27" t="e">
            <v>#DIV/0!</v>
          </cell>
          <cell r="G27" t="e">
            <v>#DIV/0!</v>
          </cell>
          <cell r="H27" t="e">
            <v>#DIV/0!</v>
          </cell>
          <cell r="I27" t="e">
            <v>#DIV/0!</v>
          </cell>
          <cell r="J27" t="e">
            <v>#DIV/0!</v>
          </cell>
          <cell r="K27" t="e">
            <v>#DIV/0!</v>
          </cell>
          <cell r="L27">
            <v>0.28912805292428889</v>
          </cell>
          <cell r="M27">
            <v>1.5385260892953201</v>
          </cell>
          <cell r="N27">
            <v>-9.0271067487158629E-2</v>
          </cell>
          <cell r="O27">
            <v>-0.54758776833631484</v>
          </cell>
          <cell r="P27">
            <v>0.58661559214523284</v>
          </cell>
          <cell r="Q27">
            <v>-0.8803875883463893</v>
          </cell>
          <cell r="R27">
            <v>-0.40661964188822575</v>
          </cell>
          <cell r="S27">
            <v>-1</v>
          </cell>
          <cell r="T27" t="e">
            <v>#DIV/0!</v>
          </cell>
          <cell r="U27" t="e">
            <v>#DIV/0!</v>
          </cell>
          <cell r="V27" t="e">
            <v>#DIV/0!</v>
          </cell>
          <cell r="W27" t="e">
            <v>#DIV/0!</v>
          </cell>
          <cell r="X27">
            <v>0.47950027075114088</v>
          </cell>
          <cell r="Y27">
            <v>1.1275260777496012</v>
          </cell>
          <cell r="Z27">
            <v>-0.28779798476284091</v>
          </cell>
          <cell r="AA27">
            <v>-7.7503062509705262E-2</v>
          </cell>
          <cell r="AB27">
            <v>-0.45201713206276761</v>
          </cell>
          <cell r="AC27">
            <v>0.32270725963343461</v>
          </cell>
          <cell r="AD27">
            <v>0.63835991123496905</v>
          </cell>
          <cell r="AE27">
            <v>1.3135306254232753</v>
          </cell>
          <cell r="AF27">
            <v>-7.3802019156801263E-2</v>
          </cell>
          <cell r="AG27">
            <v>0.23173492488166289</v>
          </cell>
          <cell r="AH27">
            <v>0.18438357799260055</v>
          </cell>
          <cell r="AI27">
            <v>-0.53509439285768268</v>
          </cell>
          <cell r="AJ27">
            <v>-0.1371025424279862</v>
          </cell>
          <cell r="AK27">
            <v>0.28930083016213898</v>
          </cell>
          <cell r="AL27">
            <v>-0.15598394669679896</v>
          </cell>
          <cell r="AM27">
            <v>0.25538692365399035</v>
          </cell>
          <cell r="AN27">
            <v>-0.37611355759241727</v>
          </cell>
          <cell r="AO27">
            <v>0.11141728802569924</v>
          </cell>
          <cell r="AP27">
            <v>-0.50027180037919461</v>
          </cell>
          <cell r="AQ27">
            <v>0.69958345493619167</v>
          </cell>
          <cell r="AR27">
            <v>-0.14617774239373074</v>
          </cell>
          <cell r="AS27">
            <v>0.19206508821647306</v>
          </cell>
          <cell r="AT27">
            <v>0.65837423312883436</v>
          </cell>
          <cell r="AU27">
            <v>7.8047833083624757E-2</v>
          </cell>
          <cell r="AV27">
            <v>-8.5214258139235749E-2</v>
          </cell>
          <cell r="AW27">
            <v>0.28761534998874644</v>
          </cell>
          <cell r="AX27">
            <v>-0.3508932928383624</v>
          </cell>
          <cell r="AY27">
            <v>0.50883610291395043</v>
          </cell>
          <cell r="AZ27">
            <v>-0.36557796418585281</v>
          </cell>
          <cell r="BA27">
            <v>0.419753375843961</v>
          </cell>
          <cell r="BB27">
            <v>1.4497779098759883E-2</v>
          </cell>
          <cell r="BC27">
            <v>0.29853187714643786</v>
          </cell>
          <cell r="BD27">
            <v>-8.9056849731449471E-3</v>
          </cell>
          <cell r="BE27">
            <v>0.28198431769318316</v>
          </cell>
          <cell r="BF27">
            <v>0.28723000202236437</v>
          </cell>
          <cell r="BG27">
            <v>-5.1286767523489714E-2</v>
          </cell>
          <cell r="BH27">
            <v>0.69378786654818614</v>
          </cell>
          <cell r="BI27">
            <v>0.4856038421549646</v>
          </cell>
          <cell r="BJ27">
            <v>4.0445596603449416E-2</v>
          </cell>
          <cell r="BK27">
            <v>-8.5114983137452253E-3</v>
          </cell>
          <cell r="BL27">
            <v>0.22864633985046648</v>
          </cell>
          <cell r="BM27">
            <v>6.4589011256222884E-4</v>
          </cell>
          <cell r="BN27">
            <v>3.4015172417284419E-2</v>
          </cell>
          <cell r="BO27">
            <v>-3.3096938288408442E-2</v>
          </cell>
          <cell r="BP27">
            <v>0.5105347906333787</v>
          </cell>
          <cell r="BQ27">
            <v>-0.1847219323982425</v>
          </cell>
          <cell r="BR27">
            <v>1.8796648551190245E-2</v>
          </cell>
          <cell r="BS27">
            <v>-4.4383166905285966E-2</v>
          </cell>
          <cell r="BT27">
            <v>0.3869796120912653</v>
          </cell>
          <cell r="BU27">
            <v>-0.13738058082442056</v>
          </cell>
          <cell r="BV27">
            <v>-6.5313542420445028E-2</v>
          </cell>
          <cell r="BW27">
            <v>8.2451509109036453E-2</v>
          </cell>
          <cell r="BX27">
            <v>1.891237490165704E-2</v>
          </cell>
          <cell r="BY27">
            <v>0.1332815719481828</v>
          </cell>
          <cell r="BZ27">
            <v>3.8094144626619648E-2</v>
          </cell>
          <cell r="CA27">
            <v>4.0416645443895401E-2</v>
          </cell>
          <cell r="CB27">
            <v>0.35750967755471702</v>
          </cell>
          <cell r="CC27">
            <v>0.77953748553611946</v>
          </cell>
          <cell r="CD27">
            <v>-0.78232633895911508</v>
          </cell>
          <cell r="CE27">
            <v>-0.88249572072102034</v>
          </cell>
          <cell r="CF27">
            <v>-0.5461861481171264</v>
          </cell>
          <cell r="CG27">
            <v>-0.93273307726841925</v>
          </cell>
          <cell r="CH27">
            <v>9.8998887652947787E-2</v>
          </cell>
          <cell r="CI27">
            <v>-0.11167341430499332</v>
          </cell>
          <cell r="CJ27">
            <v>4.8602354728446651</v>
          </cell>
          <cell r="CK27">
            <v>2.1786130913804276</v>
          </cell>
          <cell r="CL27">
            <v>-0.8885332137177343</v>
          </cell>
          <cell r="CM27">
            <v>0.97805011889518922</v>
          </cell>
          <cell r="CN27">
            <v>8.2023303125577998E-2</v>
          </cell>
          <cell r="CO27">
            <v>-0.84078283907358353</v>
          </cell>
          <cell r="CP27">
            <v>11.900161030595815</v>
          </cell>
          <cell r="CQ27">
            <v>-0.98855740024133487</v>
          </cell>
          <cell r="CR27">
            <v>27.127272727272725</v>
          </cell>
          <cell r="CS27">
            <v>-0.62740788623141563</v>
          </cell>
          <cell r="CT27">
            <v>-0.42366412213740462</v>
          </cell>
          <cell r="CU27">
            <v>-0.17399157134256465</v>
          </cell>
          <cell r="CV27">
            <v>0.61734693877551017</v>
          </cell>
          <cell r="CW27">
            <v>-0.97881928796755302</v>
          </cell>
          <cell r="CX27">
            <v>6.042553191489362</v>
          </cell>
          <cell r="CY27">
            <v>60.84592145015106</v>
          </cell>
          <cell r="CZ27">
            <v>-0.8432905085242538</v>
          </cell>
          <cell r="DA27">
            <v>0.14058603491271837</v>
          </cell>
          <cell r="DB27">
            <v>-0.4460235036895327</v>
          </cell>
          <cell r="DC27">
            <v>4.2284163788850524</v>
          </cell>
          <cell r="DD27">
            <v>1.8955463294961312</v>
          </cell>
          <cell r="DE27">
            <v>-6.9475673738064958E-2</v>
          </cell>
          <cell r="DF27">
            <v>-0.96757135352827883</v>
          </cell>
          <cell r="DG27">
            <v>8.9244060475161984</v>
          </cell>
          <cell r="DH27">
            <v>0.23982589771490739</v>
          </cell>
          <cell r="DI27">
            <v>-0.74038967877830442</v>
          </cell>
          <cell r="DJ27">
            <v>-0.77653820148749153</v>
          </cell>
          <cell r="DK27">
            <v>-0.77155824508320725</v>
          </cell>
          <cell r="DL27">
            <v>114.82781456953643</v>
          </cell>
          <cell r="DM27">
            <v>-0.74311034877072613</v>
          </cell>
          <cell r="DN27">
            <v>-1</v>
          </cell>
          <cell r="DO27" t="e">
            <v>#DIV/0!</v>
          </cell>
          <cell r="DP27">
            <v>-0.97591759756274488</v>
          </cell>
          <cell r="DQ27">
            <v>23.588855421686752</v>
          </cell>
          <cell r="DR27">
            <v>-0.90598395296135237</v>
          </cell>
          <cell r="DS27">
            <v>-0.81498371335504882</v>
          </cell>
          <cell r="DT27">
            <v>1.1126760563380282</v>
          </cell>
          <cell r="DU27">
            <v>-0.87666666666666659</v>
          </cell>
          <cell r="DV27">
            <v>10.364864864864865</v>
          </cell>
          <cell r="DW27">
            <v>2.6064209274673007</v>
          </cell>
          <cell r="DX27">
            <v>-0.42729970326409489</v>
          </cell>
          <cell r="DY27">
            <v>-0.83304548071387452</v>
          </cell>
          <cell r="DZ27">
            <v>1.2965517241379312</v>
          </cell>
          <cell r="EA27">
            <v>-0.85585585585585588</v>
          </cell>
          <cell r="EB27">
            <v>25.71875</v>
          </cell>
          <cell r="EC27">
            <v>0.45847953216374265</v>
          </cell>
          <cell r="ED27">
            <v>-0.74739374498797118</v>
          </cell>
          <cell r="EE27">
            <v>-0.27301587301587293</v>
          </cell>
          <cell r="EF27">
            <v>-0.28675400291120812</v>
          </cell>
          <cell r="EG27">
            <v>0.42244897959183658</v>
          </cell>
          <cell r="EH27">
            <v>2.9139167862266864</v>
          </cell>
          <cell r="EI27">
            <v>-0.73167155425219943</v>
          </cell>
          <cell r="EJ27">
            <v>4.5628415300546443</v>
          </cell>
          <cell r="EK27">
            <v>-0.48133595284872294</v>
          </cell>
          <cell r="EL27">
            <v>-0.59280303030303039</v>
          </cell>
          <cell r="EM27">
            <v>4.1499999999999995</v>
          </cell>
          <cell r="EN27">
            <v>-0.83359674870173861</v>
          </cell>
          <cell r="EO27">
            <v>3.8113975576662145</v>
          </cell>
          <cell r="EP27">
            <v>-0.95882684715172017</v>
          </cell>
          <cell r="EQ27">
            <v>6.9109589041095889</v>
          </cell>
          <cell r="ER27">
            <v>1.3870129870129868</v>
          </cell>
          <cell r="ES27">
            <v>-0.53137468262604282</v>
          </cell>
          <cell r="ET27">
            <v>67.081269349845201</v>
          </cell>
          <cell r="EU27">
            <v>-0.96996396130103124</v>
          </cell>
          <cell r="EV27">
            <v>-0.99242997728993188</v>
          </cell>
          <cell r="EW27">
            <v>121.05</v>
          </cell>
          <cell r="EX27">
            <v>-0.88406390823433012</v>
          </cell>
          <cell r="EY27">
            <v>-1</v>
          </cell>
          <cell r="EZ27" t="e">
            <v>#DIV/0!</v>
          </cell>
          <cell r="FA27">
            <v>-0.96824529032551998</v>
          </cell>
          <cell r="FB27">
            <v>-0.17575322812051644</v>
          </cell>
          <cell r="FC27">
            <v>-0.54699738903394257</v>
          </cell>
          <cell r="FD27">
            <v>-7.4927953890489854E-2</v>
          </cell>
          <cell r="FE27">
            <v>0.62201453790238814</v>
          </cell>
          <cell r="FF27">
            <v>-1</v>
          </cell>
          <cell r="FG27" t="e">
            <v>#DIV/0!</v>
          </cell>
          <cell r="FH27">
            <v>-0.33514492753623182</v>
          </cell>
          <cell r="FI27">
            <v>-0.68937329700272487</v>
          </cell>
          <cell r="FJ27">
            <v>9.8815789473684212</v>
          </cell>
          <cell r="FK27">
            <v>-1</v>
          </cell>
          <cell r="FL27" t="e">
            <v>#DIV/0!</v>
          </cell>
          <cell r="FM27">
            <v>-0.69562284515065209</v>
          </cell>
          <cell r="FN27">
            <v>-1</v>
          </cell>
          <cell r="FO27" t="e">
            <v>#DIV/0!</v>
          </cell>
          <cell r="FP27">
            <v>-0.92839300582847628</v>
          </cell>
          <cell r="FQ27">
            <v>4.9418604651162799</v>
          </cell>
          <cell r="FR27">
            <v>3.7367906066536198</v>
          </cell>
          <cell r="FS27">
            <v>-0.79611650485436891</v>
          </cell>
          <cell r="FT27">
            <v>-7.396149949341424E-2</v>
          </cell>
          <cell r="FU27">
            <v>6.5295404814004367</v>
          </cell>
          <cell r="FV27">
            <v>0.21447253705318237</v>
          </cell>
          <cell r="FW27">
            <v>-0.85869825317061499</v>
          </cell>
          <cell r="FX27">
            <v>-0.3784928027095682</v>
          </cell>
          <cell r="FY27">
            <v>5.038147138964578</v>
          </cell>
          <cell r="FZ27">
            <v>-0.87026173285198549</v>
          </cell>
          <cell r="GA27">
            <v>8.5495652173913044</v>
          </cell>
          <cell r="GB27">
            <v>-0.90529958113276265</v>
          </cell>
          <cell r="GC27">
            <v>2</v>
          </cell>
          <cell r="GD27">
            <v>-0.98653846153846159</v>
          </cell>
          <cell r="GE27">
            <v>14.428571428571431</v>
          </cell>
          <cell r="GF27">
            <v>14.049382716049381</v>
          </cell>
          <cell r="GG27">
            <v>-0.73154224774405252</v>
          </cell>
          <cell r="GH27">
            <v>-0.70741023682200144</v>
          </cell>
          <cell r="GI27">
            <v>-0.94255874673629247</v>
          </cell>
          <cell r="GJ27">
            <v>278.86363636363637</v>
          </cell>
          <cell r="GK27">
            <v>-0.82410264739321093</v>
          </cell>
          <cell r="GL27">
            <v>-0.72576177285318555</v>
          </cell>
          <cell r="GM27">
            <v>15.205387205387204</v>
          </cell>
          <cell r="GN27">
            <v>-0.81757739455640976</v>
          </cell>
          <cell r="GO27">
            <v>-1</v>
          </cell>
          <cell r="GP27" t="e">
            <v>#DIV/0!</v>
          </cell>
          <cell r="GQ27" t="e">
            <v>#DIV/0!</v>
          </cell>
          <cell r="GR27">
            <v>1949.1111111111111</v>
          </cell>
          <cell r="GS27">
            <v>-0.87909520825024212</v>
          </cell>
          <cell r="GT27">
            <v>-0.98916116870876536</v>
          </cell>
          <cell r="GU27">
            <v>52.173913043478258</v>
          </cell>
          <cell r="GV27">
            <v>-0.16516762060506951</v>
          </cell>
          <cell r="GW27">
            <v>0.12242899118511263</v>
          </cell>
          <cell r="GX27">
            <v>-0.49563699825479934</v>
          </cell>
          <cell r="GY27">
            <v>1.2335640138408306</v>
          </cell>
          <cell r="GZ27">
            <v>2.313710302091402</v>
          </cell>
          <cell r="HA27">
            <v>11.813931743805515</v>
          </cell>
          <cell r="HB27">
            <v>-1</v>
          </cell>
          <cell r="HC27" t="e">
            <v>#DIV/0!</v>
          </cell>
          <cell r="HD27">
            <v>-0.75666477595008508</v>
          </cell>
          <cell r="HE27">
            <v>-0.21445221445221441</v>
          </cell>
          <cell r="HF27">
            <v>4.2700296735905043</v>
          </cell>
          <cell r="HG27">
            <v>-0.92905405405405406</v>
          </cell>
          <cell r="HH27">
            <v>2.5436507936507935</v>
          </cell>
          <cell r="HI27">
            <v>1.5520716685330349</v>
          </cell>
          <cell r="HJ27">
            <v>-0.96007020623080297</v>
          </cell>
          <cell r="HK27">
            <v>23.252747252747252</v>
          </cell>
          <cell r="HL27">
            <v>-1</v>
          </cell>
          <cell r="HM27" t="str">
            <v/>
          </cell>
          <cell r="HN27" t="str">
            <v/>
          </cell>
          <cell r="HO27" t="str">
            <v/>
          </cell>
          <cell r="HP27" t="str">
            <v/>
          </cell>
          <cell r="HQ27" t="str">
            <v/>
          </cell>
          <cell r="HR27" t="str">
            <v/>
          </cell>
        </row>
        <row r="28">
          <cell r="A28" t="str">
            <v>Raiffeisen OMF C</v>
          </cell>
          <cell r="ET28" t="e">
            <v>#DIV/0!</v>
          </cell>
          <cell r="EU28" t="e">
            <v>#DIV/0!</v>
          </cell>
          <cell r="EV28" t="e">
            <v>#DIV/0!</v>
          </cell>
          <cell r="EW28" t="e">
            <v>#DIV/0!</v>
          </cell>
          <cell r="EX28" t="e">
            <v>#DIV/0!</v>
          </cell>
          <cell r="EY28" t="e">
            <v>#DIV/0!</v>
          </cell>
          <cell r="EZ28" t="e">
            <v>#DIV/0!</v>
          </cell>
          <cell r="FA28" t="e">
            <v>#DIV/0!</v>
          </cell>
          <cell r="FB28" t="e">
            <v>#DIV/0!</v>
          </cell>
          <cell r="FC28" t="e">
            <v>#DIV/0!</v>
          </cell>
          <cell r="FD28" t="e">
            <v>#DIV/0!</v>
          </cell>
          <cell r="FE28" t="e">
            <v>#DIV/0!</v>
          </cell>
          <cell r="FF28" t="e">
            <v>#DIV/0!</v>
          </cell>
          <cell r="FG28" t="e">
            <v>#DIV/0!</v>
          </cell>
          <cell r="FH28" t="e">
            <v>#DIV/0!</v>
          </cell>
          <cell r="FI28" t="e">
            <v>#DIV/0!</v>
          </cell>
          <cell r="FJ28" t="e">
            <v>#DIV/0!</v>
          </cell>
          <cell r="FK28" t="e">
            <v>#DIV/0!</v>
          </cell>
          <cell r="FL28">
            <v>-1</v>
          </cell>
          <cell r="FM28" t="e">
            <v>#DIV/0!</v>
          </cell>
          <cell r="FN28" t="e">
            <v>#DIV/0!</v>
          </cell>
          <cell r="FO28" t="e">
            <v>#DIV/0!</v>
          </cell>
          <cell r="FP28" t="e">
            <v>#DIV/0!</v>
          </cell>
          <cell r="FQ28" t="e">
            <v>#DIV/0!</v>
          </cell>
          <cell r="FR28" t="e">
            <v>#DIV/0!</v>
          </cell>
          <cell r="FS28" t="e">
            <v>#DIV/0!</v>
          </cell>
          <cell r="FT28" t="e">
            <v>#DIV/0!</v>
          </cell>
          <cell r="FU28" t="e">
            <v>#DIV/0!</v>
          </cell>
          <cell r="FV28" t="e">
            <v>#DIV/0!</v>
          </cell>
          <cell r="FW28" t="e">
            <v>#DIV/0!</v>
          </cell>
          <cell r="FX28" t="e">
            <v>#DIV/0!</v>
          </cell>
          <cell r="FY28" t="e">
            <v>#DIV/0!</v>
          </cell>
          <cell r="FZ28" t="e">
            <v>#DIV/0!</v>
          </cell>
          <cell r="GA28" t="e">
            <v>#DIV/0!</v>
          </cell>
          <cell r="GB28" t="e">
            <v>#DIV/0!</v>
          </cell>
          <cell r="GC28" t="e">
            <v>#DIV/0!</v>
          </cell>
          <cell r="GD28" t="e">
            <v>#DIV/0!</v>
          </cell>
          <cell r="GE28" t="e">
            <v>#DIV/0!</v>
          </cell>
          <cell r="GF28" t="e">
            <v>#DIV/0!</v>
          </cell>
          <cell r="GG28" t="e">
            <v>#DIV/0!</v>
          </cell>
          <cell r="GH28" t="e">
            <v>#DIV/0!</v>
          </cell>
          <cell r="GI28" t="e">
            <v>#DIV/0!</v>
          </cell>
          <cell r="GJ28" t="e">
            <v>#DIV/0!</v>
          </cell>
          <cell r="GK28" t="e">
            <v>#DIV/0!</v>
          </cell>
          <cell r="GL28" t="e">
            <v>#DIV/0!</v>
          </cell>
          <cell r="GM28" t="e">
            <v>#DIV/0!</v>
          </cell>
          <cell r="GN28" t="e">
            <v>#DIV/0!</v>
          </cell>
          <cell r="GO28" t="e">
            <v>#DIV/0!</v>
          </cell>
          <cell r="GP28" t="e">
            <v>#DIV/0!</v>
          </cell>
          <cell r="GQ28" t="e">
            <v>#DIV/0!</v>
          </cell>
          <cell r="GR28" t="e">
            <v>#DIV/0!</v>
          </cell>
          <cell r="GS28" t="e">
            <v>#DIV/0!</v>
          </cell>
          <cell r="GT28" t="e">
            <v>#DIV/0!</v>
          </cell>
          <cell r="GU28" t="e">
            <v>#DIV/0!</v>
          </cell>
          <cell r="GV28" t="e">
            <v>#DIV/0!</v>
          </cell>
          <cell r="GW28" t="e">
            <v>#DIV/0!</v>
          </cell>
          <cell r="GX28" t="e">
            <v>#DIV/0!</v>
          </cell>
          <cell r="GY28" t="e">
            <v>#DIV/0!</v>
          </cell>
          <cell r="GZ28" t="e">
            <v>#DIV/0!</v>
          </cell>
          <cell r="HA28" t="e">
            <v>#DIV/0!</v>
          </cell>
          <cell r="HB28" t="e">
            <v>#DIV/0!</v>
          </cell>
          <cell r="HC28" t="e">
            <v>#DIV/0!</v>
          </cell>
          <cell r="HD28" t="e">
            <v>#DIV/0!</v>
          </cell>
          <cell r="HE28" t="e">
            <v>#DIV/0!</v>
          </cell>
          <cell r="HF28" t="e">
            <v>#DIV/0!</v>
          </cell>
          <cell r="HG28" t="e">
            <v>#DIV/0!</v>
          </cell>
          <cell r="HH28" t="e">
            <v>#DIV/0!</v>
          </cell>
          <cell r="HI28" t="e">
            <v>#DIV/0!</v>
          </cell>
          <cell r="HJ28" t="e">
            <v>#DIV/0!</v>
          </cell>
          <cell r="HK28" t="e">
            <v>#DIV/0!</v>
          </cell>
          <cell r="HL28" t="e">
            <v>#DIV/0!</v>
          </cell>
          <cell r="HM28" t="str">
            <v/>
          </cell>
          <cell r="HN28" t="str">
            <v/>
          </cell>
          <cell r="HO28" t="str">
            <v/>
          </cell>
          <cell r="HP28" t="str">
            <v/>
          </cell>
          <cell r="HQ28" t="str">
            <v/>
          </cell>
          <cell r="HR28" t="str">
            <v/>
          </cell>
        </row>
        <row r="29">
          <cell r="A29" t="str">
            <v>UKUPNO</v>
          </cell>
          <cell r="C29" t="e">
            <v>#DIV/0!</v>
          </cell>
          <cell r="D29">
            <v>2.4159252669039146</v>
          </cell>
          <cell r="E29">
            <v>-0.57676780830837349</v>
          </cell>
          <cell r="F29">
            <v>-1</v>
          </cell>
          <cell r="G29" t="e">
            <v>#DIV/0!</v>
          </cell>
          <cell r="H29" t="e">
            <v>#DIV/0!</v>
          </cell>
          <cell r="I29">
            <v>0.3380704247591978</v>
          </cell>
          <cell r="J29">
            <v>2.6884588151994335</v>
          </cell>
          <cell r="K29">
            <v>9.3003743281289974</v>
          </cell>
          <cell r="L29">
            <v>0.60186178845374361</v>
          </cell>
          <cell r="M29">
            <v>2.1628141015324287E-2</v>
          </cell>
          <cell r="N29">
            <v>-0.39861085540862945</v>
          </cell>
          <cell r="O29">
            <v>-1.0440123148006396E-2</v>
          </cell>
          <cell r="P29">
            <v>-2.6576600280979034E-2</v>
          </cell>
          <cell r="Q29">
            <v>-0.46438640492638761</v>
          </cell>
          <cell r="R29">
            <v>-0.78079112288310548</v>
          </cell>
          <cell r="S29" t="e">
            <v>#VALUE!</v>
          </cell>
          <cell r="T29" t="e">
            <v>#VALUE!</v>
          </cell>
          <cell r="U29" t="e">
            <v>#VALUE!</v>
          </cell>
          <cell r="V29" t="e">
            <v>#VALUE!</v>
          </cell>
          <cell r="W29" t="e">
            <v>#VALUE!</v>
          </cell>
          <cell r="X29">
            <v>0.47786802115550647</v>
          </cell>
          <cell r="Y29">
            <v>0.25009074410163329</v>
          </cell>
          <cell r="Z29">
            <v>-6.9568452380952245E-2</v>
          </cell>
          <cell r="AA29">
            <v>-9.7560975609756281E-2</v>
          </cell>
          <cell r="AB29">
            <v>-0.18295384548883134</v>
          </cell>
          <cell r="AC29">
            <v>5.9181028211673523E-2</v>
          </cell>
          <cell r="AD29">
            <v>-0.11958442336869327</v>
          </cell>
          <cell r="AE29">
            <v>0.98352599106446381</v>
          </cell>
          <cell r="AF29">
            <v>0.51426364959223736</v>
          </cell>
          <cell r="AG29">
            <v>0.43109306196654346</v>
          </cell>
          <cell r="AH29">
            <v>0.405110885999096</v>
          </cell>
          <cell r="AI29">
            <v>-0.54446888029654927</v>
          </cell>
          <cell r="AJ29">
            <v>-0.1124397165679878</v>
          </cell>
          <cell r="AK29">
            <v>0.18261470594214371</v>
          </cell>
          <cell r="AL29">
            <v>-3.3296661738921096E-2</v>
          </cell>
          <cell r="AM29">
            <v>0.25573656387888999</v>
          </cell>
          <cell r="AN29">
            <v>-0.15312785739138862</v>
          </cell>
          <cell r="AO29">
            <v>-0.12250021498390017</v>
          </cell>
          <cell r="AP29">
            <v>-7.8276208442560863E-2</v>
          </cell>
          <cell r="AQ29">
            <v>5.6066485921358392E-2</v>
          </cell>
          <cell r="AR29">
            <v>-6.5327673093164729E-2</v>
          </cell>
          <cell r="AS29">
            <v>3.2601085506040767E-2</v>
          </cell>
          <cell r="AT29">
            <v>0.42451277534060822</v>
          </cell>
          <cell r="AU29">
            <v>-3.397304856343767E-2</v>
          </cell>
          <cell r="AV29">
            <v>0.16168936859238248</v>
          </cell>
          <cell r="AW29">
            <v>0.22680632865275979</v>
          </cell>
          <cell r="AX29">
            <v>-4.0306126217967378E-2</v>
          </cell>
          <cell r="AY29">
            <v>0.22272786053414309</v>
          </cell>
          <cell r="AZ29">
            <v>-0.15188230257856583</v>
          </cell>
          <cell r="BA29">
            <v>-0.1403380893070014</v>
          </cell>
          <cell r="BB29">
            <v>-9.5348451671283266E-2</v>
          </cell>
          <cell r="BC29">
            <v>0.30486082212491061</v>
          </cell>
          <cell r="BD29">
            <v>0.16590473208917353</v>
          </cell>
          <cell r="BE29">
            <v>5.9915379924564693E-2</v>
          </cell>
          <cell r="BF29">
            <v>0.12070555506229828</v>
          </cell>
          <cell r="BG29">
            <v>-0.15633450513791231</v>
          </cell>
          <cell r="BH29">
            <v>0.30885276854040622</v>
          </cell>
          <cell r="BI29">
            <v>0.24206664657798965</v>
          </cell>
          <cell r="BJ29">
            <v>2.2575251480075983E-2</v>
          </cell>
          <cell r="BK29">
            <v>0.1156933853019261</v>
          </cell>
          <cell r="BL29">
            <v>0.24694498337309481</v>
          </cell>
          <cell r="BM29">
            <v>5.1205050829876739E-2</v>
          </cell>
          <cell r="BN29">
            <v>4.8279236246121397E-2</v>
          </cell>
          <cell r="BO29">
            <v>0.12807803603099027</v>
          </cell>
          <cell r="BP29">
            <v>0.60045014108282113</v>
          </cell>
          <cell r="BQ29">
            <v>-4.3886860717993947E-3</v>
          </cell>
          <cell r="BR29">
            <v>0.40105461498599515</v>
          </cell>
          <cell r="BS29">
            <v>0.15443515546282846</v>
          </cell>
          <cell r="BT29">
            <v>0.36195110955047138</v>
          </cell>
          <cell r="BU29">
            <v>0.1198521245739792</v>
          </cell>
          <cell r="BV29">
            <v>5.1631246471202132E-2</v>
          </cell>
          <cell r="BW29">
            <v>-3.1717136130697376E-2</v>
          </cell>
          <cell r="BX29">
            <v>-9.6464521997520258E-2</v>
          </cell>
          <cell r="BY29">
            <v>0.24240440196003921</v>
          </cell>
          <cell r="BZ29">
            <v>-8.3042149353586003E-2</v>
          </cell>
          <cell r="CA29">
            <v>0.10307165020387259</v>
          </cell>
          <cell r="CB29">
            <v>0.20937829676697967</v>
          </cell>
          <cell r="CC29">
            <v>0.16801467343012835</v>
          </cell>
          <cell r="CD29">
            <v>-0.74002229734570146</v>
          </cell>
          <cell r="CE29">
            <v>-0.84108300274171632</v>
          </cell>
          <cell r="CF29">
            <v>-0.28073128159825822</v>
          </cell>
          <cell r="CG29">
            <v>-0.28705792112207912</v>
          </cell>
          <cell r="CH29">
            <v>-0.40079090617995505</v>
          </cell>
          <cell r="CI29">
            <v>-0.39216493082460069</v>
          </cell>
          <cell r="CJ29">
            <v>-0.28818595818754061</v>
          </cell>
          <cell r="CK29">
            <v>1.1376380208976609</v>
          </cell>
          <cell r="CL29">
            <v>-0.26810765212970034</v>
          </cell>
          <cell r="CM29">
            <v>-0.52562108736668434</v>
          </cell>
          <cell r="CN29">
            <v>0.78880364780083523</v>
          </cell>
          <cell r="CO29">
            <v>-0.27068312695946622</v>
          </cell>
          <cell r="CP29">
            <v>0.13831239237196244</v>
          </cell>
          <cell r="CQ29">
            <v>-0.7043972298796477</v>
          </cell>
          <cell r="CR29">
            <v>0.60495090791917838</v>
          </cell>
          <cell r="CS29">
            <v>-8.6331105179866335E-2</v>
          </cell>
          <cell r="CT29">
            <v>0.74903055684814657</v>
          </cell>
          <cell r="CU29">
            <v>-0.33291947499113161</v>
          </cell>
          <cell r="CV29">
            <v>-0.4077816183639103</v>
          </cell>
          <cell r="CW29">
            <v>0.30159383418138264</v>
          </cell>
          <cell r="CX29">
            <v>-0.77702722124809565</v>
          </cell>
          <cell r="CY29">
            <v>4.4442439087276018</v>
          </cell>
          <cell r="CZ29">
            <v>-0.35651535601809098</v>
          </cell>
          <cell r="DA29">
            <v>-0.46859245630174795</v>
          </cell>
          <cell r="DB29">
            <v>1.1151582300394709</v>
          </cell>
          <cell r="DC29">
            <v>-8.6429857587166398E-2</v>
          </cell>
          <cell r="DD29">
            <v>1.6829958788747537</v>
          </cell>
          <cell r="DE29">
            <v>-0.40513430124617672</v>
          </cell>
          <cell r="DF29">
            <v>-0.76859689696207645</v>
          </cell>
          <cell r="DG29">
            <v>1.3196196390452159E-2</v>
          </cell>
          <cell r="DH29">
            <v>2.5983528059758667</v>
          </cell>
          <cell r="DI29">
            <v>-0.66817480172459676</v>
          </cell>
          <cell r="DJ29">
            <v>1.8338145652871354</v>
          </cell>
          <cell r="DK29">
            <v>-0.90926072681988002</v>
          </cell>
          <cell r="DL29">
            <v>13.468184653774173</v>
          </cell>
          <cell r="DM29">
            <v>-0.88642880241457367</v>
          </cell>
          <cell r="DN29">
            <v>1.0766894457099467</v>
          </cell>
          <cell r="DO29">
            <v>7.0950639853747726</v>
          </cell>
          <cell r="DP29">
            <v>-0.89709801264679312</v>
          </cell>
          <cell r="DQ29">
            <v>1.0046088006145069</v>
          </cell>
          <cell r="DR29">
            <v>-0.84065031749507324</v>
          </cell>
          <cell r="DS29">
            <v>0.15252490553074538</v>
          </cell>
          <cell r="DT29">
            <v>6.0497764530551432</v>
          </cell>
          <cell r="DU29">
            <v>-0.81016404532386266</v>
          </cell>
          <cell r="DV29">
            <v>0.95144766146993331</v>
          </cell>
          <cell r="DW29">
            <v>-0.17450353800502175</v>
          </cell>
          <cell r="DX29">
            <v>2.6381860915249549</v>
          </cell>
          <cell r="DY29">
            <v>-0.67338020140604216</v>
          </cell>
          <cell r="DZ29">
            <v>-0.36916812100058177</v>
          </cell>
          <cell r="EA29">
            <v>5.0293249723349307</v>
          </cell>
          <cell r="EB29">
            <v>-0.81802330916766075</v>
          </cell>
          <cell r="EC29">
            <v>0.15565641284249448</v>
          </cell>
          <cell r="ED29">
            <v>11.392436363636365</v>
          </cell>
          <cell r="EE29">
            <v>-0.9830629826991244</v>
          </cell>
          <cell r="EF29">
            <v>7.374220374220374</v>
          </cell>
          <cell r="EG29">
            <v>-0.51944720291294277</v>
          </cell>
          <cell r="EH29">
            <v>1.1022903392457377</v>
          </cell>
          <cell r="EI29">
            <v>-0.8910550458715597</v>
          </cell>
          <cell r="EJ29">
            <v>5.9819548872180448</v>
          </cell>
          <cell r="EK29">
            <v>-0.20105535214301101</v>
          </cell>
          <cell r="EL29">
            <v>-8.8960776384957082E-3</v>
          </cell>
          <cell r="EM29">
            <v>-0.36692506459948326</v>
          </cell>
          <cell r="EN29">
            <v>0.40558539205155741</v>
          </cell>
          <cell r="EO29">
            <v>-0.17025829130368314</v>
          </cell>
          <cell r="EP29">
            <v>-0.53306317922269297</v>
          </cell>
          <cell r="EQ29">
            <v>-0.48086785009861938</v>
          </cell>
          <cell r="ER29">
            <v>6.2697568389057743</v>
          </cell>
          <cell r="ES29">
            <v>-0.59485732204452801</v>
          </cell>
          <cell r="ET29">
            <v>33.121259029927764</v>
          </cell>
          <cell r="EU29">
            <v>-0.97993255402483104</v>
          </cell>
          <cell r="EV29">
            <v>-0.72494348153730215</v>
          </cell>
          <cell r="EW29">
            <v>2.6013698630136983</v>
          </cell>
          <cell r="EX29">
            <v>-0.22365918600228235</v>
          </cell>
          <cell r="EY29">
            <v>-9.7991180793728414E-2</v>
          </cell>
          <cell r="EZ29">
            <v>50.287887017925044</v>
          </cell>
          <cell r="FA29">
            <v>-0.96896876754111905</v>
          </cell>
          <cell r="FB29">
            <v>1.1238907849829356</v>
          </cell>
          <cell r="FC29">
            <v>3.9386148160051424</v>
          </cell>
          <cell r="FD29">
            <v>-0.92155012527250835</v>
          </cell>
          <cell r="FE29">
            <v>1.8714226462048944</v>
          </cell>
          <cell r="FF29">
            <v>-0.81453127256969515</v>
          </cell>
          <cell r="FG29">
            <v>3.2694704049844239</v>
          </cell>
          <cell r="FH29">
            <v>-0.74972637723458591</v>
          </cell>
          <cell r="FI29">
            <v>-0.33017492711370261</v>
          </cell>
          <cell r="FJ29">
            <v>2.8672470076169754</v>
          </cell>
          <cell r="FK29">
            <v>3.4226223972988183</v>
          </cell>
          <cell r="FL29">
            <v>-6.2539763328667841E-2</v>
          </cell>
          <cell r="FM29">
            <v>-0.32595860196810322</v>
          </cell>
          <cell r="FN29">
            <v>0.52204993958920687</v>
          </cell>
          <cell r="FO29">
            <v>-0.48667063570814328</v>
          </cell>
          <cell r="FP29">
            <v>-0.88840206185567006</v>
          </cell>
          <cell r="FQ29">
            <v>4.6316397228637411</v>
          </cell>
          <cell r="FR29">
            <v>0.71068279680131252</v>
          </cell>
          <cell r="FS29">
            <v>-0.74289823804386912</v>
          </cell>
          <cell r="FT29">
            <v>3.1463869463869472</v>
          </cell>
          <cell r="FU29">
            <v>0.1822577018214524</v>
          </cell>
          <cell r="FV29">
            <v>0.1128863528292916</v>
          </cell>
          <cell r="FW29">
            <v>-0.89557340625534099</v>
          </cell>
          <cell r="FX29">
            <v>0.72094926350245503</v>
          </cell>
          <cell r="FY29">
            <v>25.52971944840704</v>
          </cell>
          <cell r="FZ29">
            <v>-0.95718024089475195</v>
          </cell>
          <cell r="GA29">
            <v>7.0008371703641679</v>
          </cell>
          <cell r="GB29">
            <v>-0.71366537616406811</v>
          </cell>
          <cell r="GC29">
            <v>11.877763566599672</v>
          </cell>
          <cell r="GD29">
            <v>-0.96206015891032914</v>
          </cell>
          <cell r="GE29">
            <v>-0.67539267015706805</v>
          </cell>
          <cell r="GF29">
            <v>9.8467741935483879</v>
          </cell>
          <cell r="GG29">
            <v>-0.58640467339352109</v>
          </cell>
          <cell r="GH29">
            <v>8.0380071905495676E-2</v>
          </cell>
          <cell r="GI29">
            <v>9.4364154979795583</v>
          </cell>
          <cell r="GJ29">
            <v>-0.76898373798569675</v>
          </cell>
          <cell r="GK29">
            <v>1.1071675046830327</v>
          </cell>
          <cell r="GL29">
            <v>4.511533242876526</v>
          </cell>
          <cell r="GM29">
            <v>-0.9340056707244605</v>
          </cell>
          <cell r="GN29">
            <v>0.46719835348597871</v>
          </cell>
          <cell r="GO29">
            <v>-0.49140803086095031</v>
          </cell>
          <cell r="GP29">
            <v>-0.61575590415445625</v>
          </cell>
          <cell r="GQ29">
            <v>-0.99596231493943477</v>
          </cell>
          <cell r="GR29">
            <v>2371.3333333333335</v>
          </cell>
          <cell r="GS29">
            <v>-0.67570605592243926</v>
          </cell>
          <cell r="GT29">
            <v>-0.28134026574234539</v>
          </cell>
          <cell r="GU29">
            <v>0.56430868167202575</v>
          </cell>
          <cell r="GV29">
            <v>-0.23766700924974316</v>
          </cell>
          <cell r="GW29">
            <v>-0.2293562521065049</v>
          </cell>
          <cell r="GX29">
            <v>-2.8427727968509675E-3</v>
          </cell>
          <cell r="GY29">
            <v>-0.22456140350877196</v>
          </cell>
          <cell r="GZ29">
            <v>4.3348416289592766</v>
          </cell>
          <cell r="HA29">
            <v>26.473759541984734</v>
          </cell>
          <cell r="HB29">
            <v>-0.99432915593374049</v>
          </cell>
          <cell r="HC29">
            <v>0.32255869343314036</v>
          </cell>
          <cell r="HD29">
            <v>1.5978904039104709</v>
          </cell>
          <cell r="HE29">
            <v>-0.13398692810457535</v>
          </cell>
          <cell r="HF29">
            <v>2.6721555174385361</v>
          </cell>
          <cell r="HG29">
            <v>-0.8419331734811446</v>
          </cell>
          <cell r="HH29">
            <v>-0.72222222222222232</v>
          </cell>
          <cell r="HI29">
            <v>3.4879432624113473</v>
          </cell>
          <cell r="HJ29">
            <v>-0.98561946902654862</v>
          </cell>
          <cell r="HK29">
            <v>54.351648351648358</v>
          </cell>
          <cell r="HL29">
            <v>-0.71947587849910666</v>
          </cell>
          <cell r="HM29" t="str">
            <v/>
          </cell>
          <cell r="HN29" t="str">
            <v/>
          </cell>
          <cell r="HO29" t="str">
            <v/>
          </cell>
          <cell r="HP29" t="str">
            <v/>
          </cell>
          <cell r="HQ29" t="str">
            <v/>
          </cell>
          <cell r="HR29" t="str">
            <v/>
          </cell>
        </row>
        <row r="31">
          <cell r="A31" t="str">
            <v>Ukupne izlazne naknade</v>
          </cell>
        </row>
        <row r="32">
          <cell r="A32" t="str">
            <v>AZ OMF A</v>
          </cell>
          <cell r="ET32">
            <v>0</v>
          </cell>
          <cell r="EU32">
            <v>0</v>
          </cell>
          <cell r="EV32">
            <v>0</v>
          </cell>
          <cell r="EW32">
            <v>0</v>
          </cell>
          <cell r="EX32">
            <v>0</v>
          </cell>
          <cell r="EY32">
            <v>0</v>
          </cell>
          <cell r="EZ32">
            <v>0</v>
          </cell>
          <cell r="FA32">
            <v>0</v>
          </cell>
          <cell r="FB32">
            <v>0</v>
          </cell>
          <cell r="FC32">
            <v>0</v>
          </cell>
          <cell r="FD32">
            <v>0</v>
          </cell>
          <cell r="FE32">
            <v>0</v>
          </cell>
          <cell r="FF32">
            <v>0</v>
          </cell>
          <cell r="FG32">
            <v>0</v>
          </cell>
          <cell r="FH32">
            <v>0</v>
          </cell>
          <cell r="FI32">
            <v>0</v>
          </cell>
          <cell r="FJ32">
            <v>0</v>
          </cell>
          <cell r="FK32">
            <v>0</v>
          </cell>
          <cell r="FL32">
            <v>0</v>
          </cell>
          <cell r="FM32">
            <v>0</v>
          </cell>
          <cell r="FN32">
            <v>0</v>
          </cell>
          <cell r="FO32">
            <v>0</v>
          </cell>
          <cell r="FP32">
            <v>0</v>
          </cell>
          <cell r="FQ32">
            <v>0</v>
          </cell>
          <cell r="FR32">
            <v>0</v>
          </cell>
          <cell r="FS32">
            <v>0</v>
          </cell>
          <cell r="FT32">
            <v>0</v>
          </cell>
          <cell r="FU32">
            <v>0</v>
          </cell>
          <cell r="FV32">
            <v>0</v>
          </cell>
          <cell r="FW32">
            <v>0</v>
          </cell>
          <cell r="FX32">
            <v>0</v>
          </cell>
          <cell r="FY32">
            <v>0</v>
          </cell>
          <cell r="FZ32">
            <v>0</v>
          </cell>
          <cell r="GA32">
            <v>0</v>
          </cell>
          <cell r="GB32">
            <v>0</v>
          </cell>
          <cell r="GC32">
            <v>660.76</v>
          </cell>
          <cell r="GD32">
            <v>660.76</v>
          </cell>
          <cell r="GE32">
            <v>660.76</v>
          </cell>
          <cell r="GF32">
            <v>660.76</v>
          </cell>
          <cell r="GG32">
            <v>660.76</v>
          </cell>
          <cell r="GH32">
            <v>660.76</v>
          </cell>
          <cell r="GI32">
            <v>684.81999999999994</v>
          </cell>
          <cell r="GJ32">
            <v>684.81999999999994</v>
          </cell>
          <cell r="GK32">
            <v>856.18999999999994</v>
          </cell>
          <cell r="GL32">
            <v>856.18999999999994</v>
          </cell>
          <cell r="GM32">
            <v>856.18999999999994</v>
          </cell>
          <cell r="GN32">
            <v>864.9</v>
          </cell>
          <cell r="GO32">
            <v>864.9</v>
          </cell>
          <cell r="GP32">
            <v>864.9</v>
          </cell>
          <cell r="GQ32">
            <v>864.9</v>
          </cell>
          <cell r="GR32">
            <v>864.9</v>
          </cell>
          <cell r="GS32">
            <v>864.9</v>
          </cell>
          <cell r="GT32">
            <v>864.9</v>
          </cell>
          <cell r="GU32">
            <v>864.9</v>
          </cell>
          <cell r="GV32">
            <v>864.9</v>
          </cell>
          <cell r="GW32">
            <v>864.9</v>
          </cell>
          <cell r="GX32">
            <v>864.9</v>
          </cell>
          <cell r="GY32">
            <v>864.9</v>
          </cell>
          <cell r="GZ32">
            <v>864.9</v>
          </cell>
          <cell r="HA32">
            <v>864.9</v>
          </cell>
          <cell r="HB32">
            <v>864.9</v>
          </cell>
          <cell r="HC32">
            <v>864.9</v>
          </cell>
          <cell r="HD32">
            <v>866.17</v>
          </cell>
          <cell r="HE32">
            <v>866.21999999999991</v>
          </cell>
          <cell r="HF32">
            <v>871.31</v>
          </cell>
          <cell r="HG32">
            <v>871.31</v>
          </cell>
          <cell r="HH32">
            <v>872.93999999999994</v>
          </cell>
          <cell r="HI32">
            <v>887.49999999999989</v>
          </cell>
          <cell r="HJ32">
            <v>887.49999999999989</v>
          </cell>
          <cell r="HK32">
            <v>887.49999999999989</v>
          </cell>
          <cell r="HL32">
            <v>887.49999999999989</v>
          </cell>
          <cell r="HM32" t="str">
            <v/>
          </cell>
          <cell r="HN32" t="str">
            <v/>
          </cell>
          <cell r="HO32" t="str">
            <v/>
          </cell>
          <cell r="HP32" t="str">
            <v/>
          </cell>
          <cell r="HQ32" t="str">
            <v/>
          </cell>
          <cell r="HR32" t="str">
            <v/>
          </cell>
        </row>
        <row r="33">
          <cell r="A33" t="str">
            <v>AZ OMF B</v>
          </cell>
          <cell r="B33">
            <v>0</v>
          </cell>
          <cell r="C33">
            <v>0</v>
          </cell>
          <cell r="D33">
            <v>0</v>
          </cell>
          <cell r="E33">
            <v>0</v>
          </cell>
          <cell r="F33">
            <v>0</v>
          </cell>
          <cell r="G33">
            <v>0</v>
          </cell>
          <cell r="H33">
            <v>0</v>
          </cell>
          <cell r="I33">
            <v>119.82</v>
          </cell>
          <cell r="J33">
            <v>119.82</v>
          </cell>
          <cell r="K33">
            <v>2050.2600000000002</v>
          </cell>
          <cell r="L33">
            <v>5539.99</v>
          </cell>
          <cell r="M33">
            <v>8695.869999999999</v>
          </cell>
          <cell r="N33">
            <v>10888.82</v>
          </cell>
          <cell r="O33">
            <v>12799.17</v>
          </cell>
          <cell r="P33">
            <v>14309.96</v>
          </cell>
          <cell r="Q33">
            <v>14737.74</v>
          </cell>
          <cell r="R33">
            <v>14934.93</v>
          </cell>
          <cell r="S33" t="str">
            <v/>
          </cell>
          <cell r="T33" t="str">
            <v/>
          </cell>
          <cell r="U33" t="str">
            <v/>
          </cell>
          <cell r="V33" t="str">
            <v/>
          </cell>
          <cell r="W33" t="e">
            <v>#VALUE!</v>
          </cell>
          <cell r="X33" t="e">
            <v>#VALUE!</v>
          </cell>
          <cell r="Y33" t="e">
            <v>#VALUE!</v>
          </cell>
          <cell r="Z33" t="e">
            <v>#VALUE!</v>
          </cell>
          <cell r="AA33" t="e">
            <v>#VALUE!</v>
          </cell>
          <cell r="AB33" t="e">
            <v>#VALUE!</v>
          </cell>
          <cell r="AC33" t="e">
            <v>#VALUE!</v>
          </cell>
          <cell r="AD33" t="e">
            <v>#VALUE!</v>
          </cell>
          <cell r="AE33" t="e">
            <v>#VALUE!</v>
          </cell>
          <cell r="AF33" t="e">
            <v>#VALUE!</v>
          </cell>
          <cell r="AG33" t="e">
            <v>#VALUE!</v>
          </cell>
          <cell r="AH33" t="e">
            <v>#VALUE!</v>
          </cell>
          <cell r="AI33" t="e">
            <v>#VALUE!</v>
          </cell>
          <cell r="AJ33" t="e">
            <v>#VALUE!</v>
          </cell>
          <cell r="AK33" t="e">
            <v>#VALUE!</v>
          </cell>
          <cell r="AL33" t="e">
            <v>#VALUE!</v>
          </cell>
          <cell r="AM33" t="e">
            <v>#VALUE!</v>
          </cell>
          <cell r="AN33" t="e">
            <v>#VALUE!</v>
          </cell>
          <cell r="AO33" t="e">
            <v>#VALUE!</v>
          </cell>
          <cell r="AP33" t="e">
            <v>#VALUE!</v>
          </cell>
          <cell r="AQ33" t="e">
            <v>#VALUE!</v>
          </cell>
          <cell r="AR33" t="e">
            <v>#VALUE!</v>
          </cell>
          <cell r="AS33" t="e">
            <v>#VALUE!</v>
          </cell>
          <cell r="AT33" t="e">
            <v>#VALUE!</v>
          </cell>
          <cell r="AU33" t="e">
            <v>#VALUE!</v>
          </cell>
          <cell r="AV33" t="e">
            <v>#VALUE!</v>
          </cell>
          <cell r="AW33" t="e">
            <v>#VALUE!</v>
          </cell>
          <cell r="AX33" t="e">
            <v>#VALUE!</v>
          </cell>
          <cell r="AY33" t="e">
            <v>#VALUE!</v>
          </cell>
          <cell r="AZ33" t="e">
            <v>#VALUE!</v>
          </cell>
          <cell r="BA33" t="e">
            <v>#VALUE!</v>
          </cell>
          <cell r="BB33" t="e">
            <v>#VALUE!</v>
          </cell>
          <cell r="BC33" t="e">
            <v>#VALUE!</v>
          </cell>
          <cell r="BD33" t="e">
            <v>#VALUE!</v>
          </cell>
          <cell r="BE33" t="e">
            <v>#VALUE!</v>
          </cell>
          <cell r="BF33" t="e">
            <v>#VALUE!</v>
          </cell>
          <cell r="BG33" t="e">
            <v>#VALUE!</v>
          </cell>
          <cell r="BH33" t="e">
            <v>#VALUE!</v>
          </cell>
          <cell r="BI33" t="e">
            <v>#VALUE!</v>
          </cell>
          <cell r="BJ33" t="e">
            <v>#VALUE!</v>
          </cell>
          <cell r="BK33" t="e">
            <v>#VALUE!</v>
          </cell>
          <cell r="BL33" t="e">
            <v>#VALUE!</v>
          </cell>
          <cell r="BM33" t="e">
            <v>#VALUE!</v>
          </cell>
          <cell r="BN33" t="e">
            <v>#VALUE!</v>
          </cell>
          <cell r="BO33" t="e">
            <v>#VALUE!</v>
          </cell>
          <cell r="BP33" t="e">
            <v>#VALUE!</v>
          </cell>
          <cell r="BQ33" t="e">
            <v>#VALUE!</v>
          </cell>
          <cell r="BR33" t="e">
            <v>#VALUE!</v>
          </cell>
          <cell r="BS33" t="e">
            <v>#VALUE!</v>
          </cell>
          <cell r="BT33" t="e">
            <v>#VALUE!</v>
          </cell>
          <cell r="BU33" t="e">
            <v>#VALUE!</v>
          </cell>
          <cell r="BV33" t="e">
            <v>#VALUE!</v>
          </cell>
          <cell r="BW33" t="e">
            <v>#VALUE!</v>
          </cell>
          <cell r="BX33" t="e">
            <v>#VALUE!</v>
          </cell>
          <cell r="BY33" t="e">
            <v>#VALUE!</v>
          </cell>
          <cell r="BZ33" t="e">
            <v>#VALUE!</v>
          </cell>
          <cell r="CA33" t="e">
            <v>#VALUE!</v>
          </cell>
          <cell r="CB33" t="e">
            <v>#VALUE!</v>
          </cell>
          <cell r="CC33" t="e">
            <v>#VALUE!</v>
          </cell>
          <cell r="CD33" t="e">
            <v>#VALUE!</v>
          </cell>
          <cell r="CE33" t="e">
            <v>#VALUE!</v>
          </cell>
          <cell r="CF33" t="e">
            <v>#VALUE!</v>
          </cell>
          <cell r="CG33" t="e">
            <v>#VALUE!</v>
          </cell>
          <cell r="CH33" t="e">
            <v>#VALUE!</v>
          </cell>
          <cell r="CI33" t="e">
            <v>#VALUE!</v>
          </cell>
          <cell r="CJ33" t="e">
            <v>#VALUE!</v>
          </cell>
          <cell r="CK33" t="e">
            <v>#VALUE!</v>
          </cell>
          <cell r="CL33" t="e">
            <v>#VALUE!</v>
          </cell>
          <cell r="CM33" t="e">
            <v>#VALUE!</v>
          </cell>
          <cell r="CN33" t="e">
            <v>#VALUE!</v>
          </cell>
          <cell r="CO33" t="e">
            <v>#VALUE!</v>
          </cell>
          <cell r="CP33" t="e">
            <v>#VALUE!</v>
          </cell>
          <cell r="CQ33" t="e">
            <v>#VALUE!</v>
          </cell>
          <cell r="CR33" t="e">
            <v>#VALUE!</v>
          </cell>
          <cell r="CS33" t="e">
            <v>#VALUE!</v>
          </cell>
          <cell r="CT33" t="e">
            <v>#VALUE!</v>
          </cell>
          <cell r="CU33" t="e">
            <v>#VALUE!</v>
          </cell>
          <cell r="CV33" t="e">
            <v>#VALUE!</v>
          </cell>
          <cell r="CW33" t="e">
            <v>#VALUE!</v>
          </cell>
          <cell r="CX33" t="e">
            <v>#VALUE!</v>
          </cell>
          <cell r="CY33" t="e">
            <v>#VALUE!</v>
          </cell>
          <cell r="CZ33" t="e">
            <v>#VALUE!</v>
          </cell>
          <cell r="DA33" t="e">
            <v>#VALUE!</v>
          </cell>
          <cell r="DB33" t="e">
            <v>#VALUE!</v>
          </cell>
          <cell r="DC33" t="e">
            <v>#VALUE!</v>
          </cell>
          <cell r="DD33" t="e">
            <v>#VALUE!</v>
          </cell>
          <cell r="DE33" t="e">
            <v>#VALUE!</v>
          </cell>
          <cell r="DF33" t="e">
            <v>#VALUE!</v>
          </cell>
          <cell r="DG33" t="e">
            <v>#VALUE!</v>
          </cell>
          <cell r="DH33" t="e">
            <v>#VALUE!</v>
          </cell>
          <cell r="DI33" t="e">
            <v>#VALUE!</v>
          </cell>
          <cell r="DJ33" t="e">
            <v>#VALUE!</v>
          </cell>
          <cell r="DK33" t="e">
            <v>#VALUE!</v>
          </cell>
          <cell r="DL33" t="e">
            <v>#VALUE!</v>
          </cell>
          <cell r="DM33" t="e">
            <v>#VALUE!</v>
          </cell>
          <cell r="DN33" t="e">
            <v>#VALUE!</v>
          </cell>
          <cell r="DO33" t="e">
            <v>#VALUE!</v>
          </cell>
          <cell r="DP33" t="e">
            <v>#VALUE!</v>
          </cell>
          <cell r="DQ33" t="e">
            <v>#VALUE!</v>
          </cell>
          <cell r="DR33" t="e">
            <v>#VALUE!</v>
          </cell>
          <cell r="DS33" t="e">
            <v>#VALUE!</v>
          </cell>
          <cell r="DT33" t="e">
            <v>#VALUE!</v>
          </cell>
          <cell r="DU33" t="e">
            <v>#VALUE!</v>
          </cell>
          <cell r="DV33" t="e">
            <v>#VALUE!</v>
          </cell>
          <cell r="DW33" t="e">
            <v>#VALUE!</v>
          </cell>
          <cell r="DX33" t="e">
            <v>#VALUE!</v>
          </cell>
          <cell r="DY33" t="e">
            <v>#VALUE!</v>
          </cell>
          <cell r="DZ33" t="e">
            <v>#VALUE!</v>
          </cell>
          <cell r="EA33" t="e">
            <v>#VALUE!</v>
          </cell>
          <cell r="EB33" t="e">
            <v>#VALUE!</v>
          </cell>
          <cell r="EC33" t="e">
            <v>#VALUE!</v>
          </cell>
          <cell r="ED33" t="e">
            <v>#VALUE!</v>
          </cell>
          <cell r="EE33" t="e">
            <v>#VALUE!</v>
          </cell>
          <cell r="EF33" t="e">
            <v>#VALUE!</v>
          </cell>
          <cell r="EG33" t="e">
            <v>#VALUE!</v>
          </cell>
          <cell r="EH33" t="e">
            <v>#VALUE!</v>
          </cell>
          <cell r="EI33" t="e">
            <v>#VALUE!</v>
          </cell>
          <cell r="EJ33" t="e">
            <v>#VALUE!</v>
          </cell>
          <cell r="EK33" t="e">
            <v>#VALUE!</v>
          </cell>
          <cell r="EL33" t="e">
            <v>#VALUE!</v>
          </cell>
          <cell r="EM33" t="e">
            <v>#VALUE!</v>
          </cell>
          <cell r="EN33" t="e">
            <v>#VALUE!</v>
          </cell>
          <cell r="EO33" t="e">
            <v>#VALUE!</v>
          </cell>
          <cell r="EP33" t="e">
            <v>#VALUE!</v>
          </cell>
          <cell r="EQ33" t="e">
            <v>#VALUE!</v>
          </cell>
          <cell r="ER33" t="e">
            <v>#VALUE!</v>
          </cell>
          <cell r="ES33" t="e">
            <v>#VALUE!</v>
          </cell>
          <cell r="ET33" t="e">
            <v>#VALUE!</v>
          </cell>
          <cell r="EU33" t="e">
            <v>#VALUE!</v>
          </cell>
          <cell r="EV33" t="e">
            <v>#VALUE!</v>
          </cell>
          <cell r="EW33" t="e">
            <v>#VALUE!</v>
          </cell>
          <cell r="EX33" t="e">
            <v>#VALUE!</v>
          </cell>
          <cell r="EY33" t="e">
            <v>#VALUE!</v>
          </cell>
          <cell r="EZ33" t="e">
            <v>#VALUE!</v>
          </cell>
          <cell r="FA33" t="e">
            <v>#VALUE!</v>
          </cell>
          <cell r="FB33" t="e">
            <v>#VALUE!</v>
          </cell>
          <cell r="FC33" t="e">
            <v>#VALUE!</v>
          </cell>
          <cell r="FD33" t="e">
            <v>#VALUE!</v>
          </cell>
          <cell r="FE33" t="e">
            <v>#VALUE!</v>
          </cell>
          <cell r="FF33" t="e">
            <v>#VALUE!</v>
          </cell>
          <cell r="FG33" t="e">
            <v>#VALUE!</v>
          </cell>
          <cell r="FH33" t="e">
            <v>#VALUE!</v>
          </cell>
          <cell r="FI33" t="e">
            <v>#VALUE!</v>
          </cell>
          <cell r="FJ33" t="e">
            <v>#VALUE!</v>
          </cell>
          <cell r="FK33" t="e">
            <v>#VALUE!</v>
          </cell>
          <cell r="FL33" t="e">
            <v>#VALUE!</v>
          </cell>
          <cell r="FM33" t="e">
            <v>#VALUE!</v>
          </cell>
          <cell r="FN33" t="e">
            <v>#VALUE!</v>
          </cell>
          <cell r="FO33" t="e">
            <v>#VALUE!</v>
          </cell>
          <cell r="FP33" t="e">
            <v>#VALUE!</v>
          </cell>
          <cell r="FQ33" t="e">
            <v>#VALUE!</v>
          </cell>
          <cell r="FR33" t="e">
            <v>#VALUE!</v>
          </cell>
          <cell r="FS33" t="e">
            <v>#VALUE!</v>
          </cell>
          <cell r="FT33" t="e">
            <v>#VALUE!</v>
          </cell>
          <cell r="FU33" t="e">
            <v>#VALUE!</v>
          </cell>
          <cell r="FV33" t="e">
            <v>#VALUE!</v>
          </cell>
          <cell r="FW33" t="e">
            <v>#VALUE!</v>
          </cell>
          <cell r="FX33" t="e">
            <v>#VALUE!</v>
          </cell>
          <cell r="FY33" t="e">
            <v>#VALUE!</v>
          </cell>
          <cell r="FZ33" t="e">
            <v>#VALUE!</v>
          </cell>
          <cell r="GA33" t="e">
            <v>#VALUE!</v>
          </cell>
          <cell r="GB33" t="e">
            <v>#VALUE!</v>
          </cell>
          <cell r="GC33" t="e">
            <v>#VALUE!</v>
          </cell>
          <cell r="GD33" t="e">
            <v>#VALUE!</v>
          </cell>
          <cell r="GE33" t="e">
            <v>#VALUE!</v>
          </cell>
          <cell r="GF33" t="e">
            <v>#VALUE!</v>
          </cell>
          <cell r="GG33" t="e">
            <v>#VALUE!</v>
          </cell>
          <cell r="GH33" t="e">
            <v>#VALUE!</v>
          </cell>
          <cell r="GI33" t="e">
            <v>#VALUE!</v>
          </cell>
          <cell r="GJ33" t="e">
            <v>#VALUE!</v>
          </cell>
          <cell r="GK33" t="e">
            <v>#VALUE!</v>
          </cell>
          <cell r="GL33" t="e">
            <v>#VALUE!</v>
          </cell>
          <cell r="GM33" t="e">
            <v>#VALUE!</v>
          </cell>
          <cell r="GN33" t="e">
            <v>#VALUE!</v>
          </cell>
          <cell r="GO33" t="e">
            <v>#VALUE!</v>
          </cell>
          <cell r="GP33" t="e">
            <v>#VALUE!</v>
          </cell>
          <cell r="GQ33" t="e">
            <v>#VALUE!</v>
          </cell>
          <cell r="GR33" t="e">
            <v>#VALUE!</v>
          </cell>
          <cell r="GS33" t="e">
            <v>#VALUE!</v>
          </cell>
          <cell r="GT33" t="e">
            <v>#VALUE!</v>
          </cell>
          <cell r="GU33" t="e">
            <v>#VALUE!</v>
          </cell>
          <cell r="GV33" t="e">
            <v>#VALUE!</v>
          </cell>
          <cell r="GW33" t="e">
            <v>#VALUE!</v>
          </cell>
          <cell r="GX33" t="e">
            <v>#VALUE!</v>
          </cell>
          <cell r="GY33" t="e">
            <v>#VALUE!</v>
          </cell>
          <cell r="GZ33" t="e">
            <v>#VALUE!</v>
          </cell>
          <cell r="HA33" t="e">
            <v>#VALUE!</v>
          </cell>
          <cell r="HB33" t="e">
            <v>#VALUE!</v>
          </cell>
          <cell r="HC33" t="e">
            <v>#VALUE!</v>
          </cell>
          <cell r="HD33" t="e">
            <v>#VALUE!</v>
          </cell>
          <cell r="HE33" t="e">
            <v>#VALUE!</v>
          </cell>
          <cell r="HF33" t="e">
            <v>#VALUE!</v>
          </cell>
          <cell r="HG33" t="e">
            <v>#VALUE!</v>
          </cell>
          <cell r="HH33" t="e">
            <v>#VALUE!</v>
          </cell>
          <cell r="HI33" t="e">
            <v>#VALUE!</v>
          </cell>
          <cell r="HJ33" t="e">
            <v>#VALUE!</v>
          </cell>
          <cell r="HK33" t="e">
            <v>#VALUE!</v>
          </cell>
          <cell r="HL33" t="e">
            <v>#VALUE!</v>
          </cell>
          <cell r="HM33" t="str">
            <v/>
          </cell>
          <cell r="HN33" t="str">
            <v/>
          </cell>
          <cell r="HO33" t="str">
            <v/>
          </cell>
          <cell r="HP33" t="str">
            <v/>
          </cell>
          <cell r="HQ33" t="str">
            <v/>
          </cell>
          <cell r="HR33" t="str">
            <v/>
          </cell>
        </row>
        <row r="34">
          <cell r="A34" t="str">
            <v>AZ OMF C</v>
          </cell>
          <cell r="ET34">
            <v>0</v>
          </cell>
          <cell r="EU34">
            <v>0</v>
          </cell>
          <cell r="EV34">
            <v>0</v>
          </cell>
          <cell r="EW34">
            <v>0</v>
          </cell>
          <cell r="EX34">
            <v>0</v>
          </cell>
          <cell r="EY34">
            <v>0</v>
          </cell>
          <cell r="EZ34">
            <v>0</v>
          </cell>
          <cell r="FA34">
            <v>0</v>
          </cell>
          <cell r="FB34">
            <v>0</v>
          </cell>
          <cell r="FC34">
            <v>0</v>
          </cell>
          <cell r="FD34">
            <v>0</v>
          </cell>
          <cell r="FE34">
            <v>0</v>
          </cell>
          <cell r="FF34">
            <v>0</v>
          </cell>
          <cell r="FG34">
            <v>0</v>
          </cell>
          <cell r="FH34">
            <v>0</v>
          </cell>
          <cell r="FI34">
            <v>0</v>
          </cell>
          <cell r="FJ34">
            <v>0</v>
          </cell>
          <cell r="FK34">
            <v>0</v>
          </cell>
          <cell r="FL34">
            <v>0</v>
          </cell>
          <cell r="FM34">
            <v>0</v>
          </cell>
          <cell r="FN34">
            <v>0</v>
          </cell>
          <cell r="FO34">
            <v>0</v>
          </cell>
          <cell r="FP34">
            <v>0</v>
          </cell>
          <cell r="FQ34">
            <v>0</v>
          </cell>
          <cell r="FR34">
            <v>0</v>
          </cell>
          <cell r="FS34">
            <v>0</v>
          </cell>
          <cell r="FT34">
            <v>0</v>
          </cell>
          <cell r="FU34">
            <v>0</v>
          </cell>
          <cell r="FV34">
            <v>0</v>
          </cell>
          <cell r="FW34">
            <v>0</v>
          </cell>
          <cell r="FX34">
            <v>0</v>
          </cell>
          <cell r="FY34">
            <v>0</v>
          </cell>
          <cell r="FZ34">
            <v>0</v>
          </cell>
          <cell r="GA34">
            <v>0</v>
          </cell>
          <cell r="GB34">
            <v>0</v>
          </cell>
          <cell r="GC34">
            <v>0</v>
          </cell>
          <cell r="GD34">
            <v>0</v>
          </cell>
          <cell r="GE34">
            <v>0</v>
          </cell>
          <cell r="GF34">
            <v>0</v>
          </cell>
          <cell r="GG34">
            <v>0</v>
          </cell>
          <cell r="GH34">
            <v>0</v>
          </cell>
          <cell r="GI34">
            <v>0</v>
          </cell>
          <cell r="GJ34">
            <v>0</v>
          </cell>
          <cell r="GK34">
            <v>0</v>
          </cell>
          <cell r="GL34">
            <v>0</v>
          </cell>
          <cell r="GM34">
            <v>0</v>
          </cell>
          <cell r="GN34">
            <v>0</v>
          </cell>
          <cell r="GO34">
            <v>0</v>
          </cell>
          <cell r="GP34">
            <v>0</v>
          </cell>
          <cell r="GQ34">
            <v>0</v>
          </cell>
          <cell r="GR34">
            <v>0</v>
          </cell>
          <cell r="GS34">
            <v>0</v>
          </cell>
          <cell r="GT34">
            <v>0</v>
          </cell>
          <cell r="GU34">
            <v>0</v>
          </cell>
          <cell r="GV34">
            <v>0</v>
          </cell>
          <cell r="GW34">
            <v>0</v>
          </cell>
          <cell r="GX34">
            <v>0</v>
          </cell>
          <cell r="GY34">
            <v>0</v>
          </cell>
          <cell r="GZ34">
            <v>0</v>
          </cell>
          <cell r="HA34">
            <v>0</v>
          </cell>
          <cell r="HB34">
            <v>0</v>
          </cell>
          <cell r="HC34">
            <v>0</v>
          </cell>
          <cell r="HD34">
            <v>0</v>
          </cell>
          <cell r="HE34">
            <v>0</v>
          </cell>
          <cell r="HF34">
            <v>0</v>
          </cell>
          <cell r="HG34">
            <v>0</v>
          </cell>
          <cell r="HH34">
            <v>0</v>
          </cell>
          <cell r="HI34">
            <v>0</v>
          </cell>
          <cell r="HJ34">
            <v>0</v>
          </cell>
          <cell r="HK34">
            <v>0</v>
          </cell>
          <cell r="HL34">
            <v>0</v>
          </cell>
          <cell r="HM34" t="str">
            <v/>
          </cell>
          <cell r="HN34" t="str">
            <v/>
          </cell>
          <cell r="HO34" t="str">
            <v/>
          </cell>
          <cell r="HP34" t="str">
            <v/>
          </cell>
          <cell r="HQ34" t="str">
            <v/>
          </cell>
          <cell r="HR34" t="str">
            <v/>
          </cell>
        </row>
        <row r="35">
          <cell r="A35" t="str">
            <v>Erste Plavi OMF A</v>
          </cell>
          <cell r="ET35">
            <v>0</v>
          </cell>
          <cell r="EU35">
            <v>0</v>
          </cell>
          <cell r="EV35">
            <v>0</v>
          </cell>
          <cell r="EW35">
            <v>0</v>
          </cell>
          <cell r="EX35">
            <v>0</v>
          </cell>
          <cell r="EY35">
            <v>0</v>
          </cell>
          <cell r="EZ35">
            <v>0</v>
          </cell>
          <cell r="FA35">
            <v>0</v>
          </cell>
          <cell r="FB35">
            <v>0</v>
          </cell>
          <cell r="FC35">
            <v>0</v>
          </cell>
          <cell r="FD35">
            <v>0</v>
          </cell>
          <cell r="FE35">
            <v>0</v>
          </cell>
          <cell r="FF35">
            <v>0</v>
          </cell>
          <cell r="FG35">
            <v>0</v>
          </cell>
          <cell r="FH35">
            <v>0</v>
          </cell>
          <cell r="FI35">
            <v>0</v>
          </cell>
          <cell r="FJ35">
            <v>0</v>
          </cell>
          <cell r="FK35">
            <v>0</v>
          </cell>
          <cell r="FL35">
            <v>0</v>
          </cell>
          <cell r="FM35">
            <v>0</v>
          </cell>
          <cell r="FN35">
            <v>0</v>
          </cell>
          <cell r="FO35">
            <v>0</v>
          </cell>
          <cell r="FP35">
            <v>0</v>
          </cell>
          <cell r="FQ35">
            <v>0</v>
          </cell>
          <cell r="FR35">
            <v>0</v>
          </cell>
          <cell r="FS35">
            <v>0</v>
          </cell>
          <cell r="FT35">
            <v>0</v>
          </cell>
          <cell r="FU35">
            <v>0</v>
          </cell>
          <cell r="FV35">
            <v>0</v>
          </cell>
          <cell r="FW35">
            <v>0</v>
          </cell>
          <cell r="FX35">
            <v>0</v>
          </cell>
          <cell r="FY35">
            <v>0</v>
          </cell>
          <cell r="FZ35">
            <v>0</v>
          </cell>
          <cell r="GA35">
            <v>16.82</v>
          </cell>
          <cell r="GB35">
            <v>16.82</v>
          </cell>
          <cell r="GC35">
            <v>16.82</v>
          </cell>
          <cell r="GD35">
            <v>16.82</v>
          </cell>
          <cell r="GE35">
            <v>16.82</v>
          </cell>
          <cell r="GF35">
            <v>16.82</v>
          </cell>
          <cell r="GG35">
            <v>16.82</v>
          </cell>
          <cell r="GH35">
            <v>16.82</v>
          </cell>
          <cell r="GI35">
            <v>16.82</v>
          </cell>
          <cell r="GJ35">
            <v>16.82</v>
          </cell>
          <cell r="GK35">
            <v>16.82</v>
          </cell>
          <cell r="GL35">
            <v>16.82</v>
          </cell>
          <cell r="GM35">
            <v>16.82</v>
          </cell>
          <cell r="GN35">
            <v>16.82</v>
          </cell>
          <cell r="GO35">
            <v>16.82</v>
          </cell>
          <cell r="GP35">
            <v>16.82</v>
          </cell>
          <cell r="GQ35">
            <v>16.82</v>
          </cell>
          <cell r="GR35">
            <v>16.82</v>
          </cell>
          <cell r="GS35">
            <v>16.82</v>
          </cell>
          <cell r="GT35">
            <v>16.82</v>
          </cell>
          <cell r="GU35">
            <v>16.82</v>
          </cell>
          <cell r="GV35">
            <v>16.82</v>
          </cell>
          <cell r="GW35">
            <v>16.82</v>
          </cell>
          <cell r="GX35">
            <v>16.82</v>
          </cell>
          <cell r="GY35">
            <v>16.82</v>
          </cell>
          <cell r="GZ35">
            <v>16.82</v>
          </cell>
          <cell r="HA35">
            <v>16.82</v>
          </cell>
          <cell r="HB35">
            <v>16.82</v>
          </cell>
          <cell r="HC35">
            <v>16.82</v>
          </cell>
          <cell r="HD35">
            <v>16.82</v>
          </cell>
          <cell r="HE35">
            <v>21.7</v>
          </cell>
          <cell r="HF35">
            <v>24.72</v>
          </cell>
          <cell r="HG35">
            <v>34.9</v>
          </cell>
          <cell r="HH35">
            <v>36.549999999999997</v>
          </cell>
          <cell r="HI35">
            <v>36.549999999999997</v>
          </cell>
          <cell r="HJ35">
            <v>36.549999999999997</v>
          </cell>
          <cell r="HK35">
            <v>36.549999999999997</v>
          </cell>
          <cell r="HL35">
            <v>44.839999999999996</v>
          </cell>
          <cell r="HM35" t="str">
            <v/>
          </cell>
          <cell r="HN35" t="str">
            <v/>
          </cell>
          <cell r="HO35" t="str">
            <v/>
          </cell>
          <cell r="HP35" t="str">
            <v/>
          </cell>
          <cell r="HQ35" t="str">
            <v/>
          </cell>
          <cell r="HR35" t="str">
            <v/>
          </cell>
        </row>
        <row r="36">
          <cell r="A36" t="str">
            <v>Erste Plavi OMF B</v>
          </cell>
          <cell r="B36">
            <v>0</v>
          </cell>
          <cell r="C36">
            <v>22.48</v>
          </cell>
          <cell r="D36">
            <v>99.27000000000001</v>
          </cell>
          <cell r="E36">
            <v>131.77000000000001</v>
          </cell>
          <cell r="F36">
            <v>131.77000000000001</v>
          </cell>
          <cell r="G36">
            <v>131.77000000000001</v>
          </cell>
          <cell r="H36">
            <v>258.43</v>
          </cell>
          <cell r="I36">
            <v>308.09000000000003</v>
          </cell>
          <cell r="J36">
            <v>743.96</v>
          </cell>
          <cell r="K36">
            <v>3904.0099999999998</v>
          </cell>
          <cell r="L36">
            <v>8650.4500000000007</v>
          </cell>
          <cell r="M36">
            <v>12382.68</v>
          </cell>
          <cell r="N36">
            <v>13754.78</v>
          </cell>
          <cell r="O36">
            <v>15980.900000000001</v>
          </cell>
          <cell r="P36">
            <v>18691.97</v>
          </cell>
          <cell r="Q36">
            <v>20994.100000000002</v>
          </cell>
          <cell r="R36">
            <v>21333.780000000002</v>
          </cell>
          <cell r="S36" t="str">
            <v/>
          </cell>
          <cell r="T36" t="str">
            <v/>
          </cell>
          <cell r="U36" t="str">
            <v/>
          </cell>
          <cell r="V36" t="str">
            <v/>
          </cell>
          <cell r="W36" t="e">
            <v>#VALUE!</v>
          </cell>
          <cell r="X36" t="e">
            <v>#VALUE!</v>
          </cell>
          <cell r="Y36" t="e">
            <v>#VALUE!</v>
          </cell>
          <cell r="Z36" t="e">
            <v>#VALUE!</v>
          </cell>
          <cell r="AA36" t="e">
            <v>#VALUE!</v>
          </cell>
          <cell r="AB36" t="e">
            <v>#VALUE!</v>
          </cell>
          <cell r="AC36" t="e">
            <v>#VALUE!</v>
          </cell>
          <cell r="AD36" t="e">
            <v>#VALUE!</v>
          </cell>
          <cell r="AE36" t="e">
            <v>#VALUE!</v>
          </cell>
          <cell r="AF36" t="e">
            <v>#VALUE!</v>
          </cell>
          <cell r="AG36" t="e">
            <v>#VALUE!</v>
          </cell>
          <cell r="AH36" t="e">
            <v>#VALUE!</v>
          </cell>
          <cell r="AI36" t="e">
            <v>#VALUE!</v>
          </cell>
          <cell r="AJ36" t="e">
            <v>#VALUE!</v>
          </cell>
          <cell r="AK36" t="e">
            <v>#VALUE!</v>
          </cell>
          <cell r="AL36" t="e">
            <v>#VALUE!</v>
          </cell>
          <cell r="AM36" t="e">
            <v>#VALUE!</v>
          </cell>
          <cell r="AN36" t="e">
            <v>#VALUE!</v>
          </cell>
          <cell r="AO36" t="e">
            <v>#VALUE!</v>
          </cell>
          <cell r="AP36" t="e">
            <v>#VALUE!</v>
          </cell>
          <cell r="AQ36" t="e">
            <v>#VALUE!</v>
          </cell>
          <cell r="AR36" t="e">
            <v>#VALUE!</v>
          </cell>
          <cell r="AS36" t="e">
            <v>#VALUE!</v>
          </cell>
          <cell r="AT36" t="e">
            <v>#VALUE!</v>
          </cell>
          <cell r="AU36" t="e">
            <v>#VALUE!</v>
          </cell>
          <cell r="AV36" t="e">
            <v>#VALUE!</v>
          </cell>
          <cell r="AW36" t="e">
            <v>#VALUE!</v>
          </cell>
          <cell r="AX36" t="e">
            <v>#VALUE!</v>
          </cell>
          <cell r="AY36" t="e">
            <v>#VALUE!</v>
          </cell>
          <cell r="AZ36" t="e">
            <v>#VALUE!</v>
          </cell>
          <cell r="BA36" t="e">
            <v>#VALUE!</v>
          </cell>
          <cell r="BB36" t="e">
            <v>#VALUE!</v>
          </cell>
          <cell r="BC36" t="e">
            <v>#VALUE!</v>
          </cell>
          <cell r="BD36" t="e">
            <v>#VALUE!</v>
          </cell>
          <cell r="BE36" t="e">
            <v>#VALUE!</v>
          </cell>
          <cell r="BF36" t="e">
            <v>#VALUE!</v>
          </cell>
          <cell r="BG36" t="e">
            <v>#VALUE!</v>
          </cell>
          <cell r="BH36" t="e">
            <v>#VALUE!</v>
          </cell>
          <cell r="BI36" t="e">
            <v>#VALUE!</v>
          </cell>
          <cell r="BJ36" t="e">
            <v>#VALUE!</v>
          </cell>
          <cell r="BK36" t="e">
            <v>#VALUE!</v>
          </cell>
          <cell r="BL36" t="e">
            <v>#VALUE!</v>
          </cell>
          <cell r="BM36" t="e">
            <v>#VALUE!</v>
          </cell>
          <cell r="BN36" t="e">
            <v>#VALUE!</v>
          </cell>
          <cell r="BO36" t="e">
            <v>#VALUE!</v>
          </cell>
          <cell r="BP36" t="e">
            <v>#VALUE!</v>
          </cell>
          <cell r="BQ36" t="e">
            <v>#VALUE!</v>
          </cell>
          <cell r="BR36" t="e">
            <v>#VALUE!</v>
          </cell>
          <cell r="BS36" t="e">
            <v>#VALUE!</v>
          </cell>
          <cell r="BT36" t="e">
            <v>#VALUE!</v>
          </cell>
          <cell r="BU36" t="e">
            <v>#VALUE!</v>
          </cell>
          <cell r="BV36" t="e">
            <v>#VALUE!</v>
          </cell>
          <cell r="BW36" t="e">
            <v>#VALUE!</v>
          </cell>
          <cell r="BX36" t="e">
            <v>#VALUE!</v>
          </cell>
          <cell r="BY36" t="e">
            <v>#VALUE!</v>
          </cell>
          <cell r="BZ36" t="e">
            <v>#VALUE!</v>
          </cell>
          <cell r="CA36" t="e">
            <v>#VALUE!</v>
          </cell>
          <cell r="CB36" t="e">
            <v>#VALUE!</v>
          </cell>
          <cell r="CC36" t="e">
            <v>#VALUE!</v>
          </cell>
          <cell r="CD36" t="e">
            <v>#VALUE!</v>
          </cell>
          <cell r="CE36" t="e">
            <v>#VALUE!</v>
          </cell>
          <cell r="CF36" t="e">
            <v>#VALUE!</v>
          </cell>
          <cell r="CG36" t="e">
            <v>#VALUE!</v>
          </cell>
          <cell r="CH36" t="e">
            <v>#VALUE!</v>
          </cell>
          <cell r="CI36" t="e">
            <v>#VALUE!</v>
          </cell>
          <cell r="CJ36" t="e">
            <v>#VALUE!</v>
          </cell>
          <cell r="CK36" t="e">
            <v>#VALUE!</v>
          </cell>
          <cell r="CL36" t="e">
            <v>#VALUE!</v>
          </cell>
          <cell r="CM36" t="e">
            <v>#VALUE!</v>
          </cell>
          <cell r="CN36" t="e">
            <v>#VALUE!</v>
          </cell>
          <cell r="CO36" t="e">
            <v>#VALUE!</v>
          </cell>
          <cell r="CP36" t="e">
            <v>#VALUE!</v>
          </cell>
          <cell r="CQ36" t="e">
            <v>#VALUE!</v>
          </cell>
          <cell r="CR36" t="e">
            <v>#VALUE!</v>
          </cell>
          <cell r="CS36" t="e">
            <v>#VALUE!</v>
          </cell>
          <cell r="CT36" t="e">
            <v>#VALUE!</v>
          </cell>
          <cell r="CU36" t="e">
            <v>#VALUE!</v>
          </cell>
          <cell r="CV36" t="e">
            <v>#VALUE!</v>
          </cell>
          <cell r="CW36" t="e">
            <v>#VALUE!</v>
          </cell>
          <cell r="CX36" t="e">
            <v>#VALUE!</v>
          </cell>
          <cell r="CY36" t="e">
            <v>#VALUE!</v>
          </cell>
          <cell r="CZ36" t="e">
            <v>#VALUE!</v>
          </cell>
          <cell r="DA36" t="e">
            <v>#VALUE!</v>
          </cell>
          <cell r="DB36" t="e">
            <v>#VALUE!</v>
          </cell>
          <cell r="DC36" t="e">
            <v>#VALUE!</v>
          </cell>
          <cell r="DD36" t="e">
            <v>#VALUE!</v>
          </cell>
          <cell r="DE36" t="e">
            <v>#VALUE!</v>
          </cell>
          <cell r="DF36" t="e">
            <v>#VALUE!</v>
          </cell>
          <cell r="DG36" t="e">
            <v>#VALUE!</v>
          </cell>
          <cell r="DH36" t="e">
            <v>#VALUE!</v>
          </cell>
          <cell r="DI36" t="e">
            <v>#VALUE!</v>
          </cell>
          <cell r="DJ36" t="e">
            <v>#VALUE!</v>
          </cell>
          <cell r="DK36" t="e">
            <v>#VALUE!</v>
          </cell>
          <cell r="DL36" t="e">
            <v>#VALUE!</v>
          </cell>
          <cell r="DM36" t="e">
            <v>#VALUE!</v>
          </cell>
          <cell r="DN36" t="e">
            <v>#VALUE!</v>
          </cell>
          <cell r="DO36" t="e">
            <v>#VALUE!</v>
          </cell>
          <cell r="DP36" t="e">
            <v>#VALUE!</v>
          </cell>
          <cell r="DQ36" t="e">
            <v>#VALUE!</v>
          </cell>
          <cell r="DR36" t="e">
            <v>#VALUE!</v>
          </cell>
          <cell r="DS36" t="e">
            <v>#VALUE!</v>
          </cell>
          <cell r="DT36" t="e">
            <v>#VALUE!</v>
          </cell>
          <cell r="DU36" t="e">
            <v>#VALUE!</v>
          </cell>
          <cell r="DV36" t="e">
            <v>#VALUE!</v>
          </cell>
          <cell r="DW36" t="e">
            <v>#VALUE!</v>
          </cell>
          <cell r="DX36" t="e">
            <v>#VALUE!</v>
          </cell>
          <cell r="DY36" t="e">
            <v>#VALUE!</v>
          </cell>
          <cell r="DZ36" t="e">
            <v>#VALUE!</v>
          </cell>
          <cell r="EA36" t="e">
            <v>#VALUE!</v>
          </cell>
          <cell r="EB36" t="e">
            <v>#VALUE!</v>
          </cell>
          <cell r="EC36" t="e">
            <v>#VALUE!</v>
          </cell>
          <cell r="ED36" t="e">
            <v>#VALUE!</v>
          </cell>
          <cell r="EE36" t="e">
            <v>#VALUE!</v>
          </cell>
          <cell r="EF36" t="e">
            <v>#VALUE!</v>
          </cell>
          <cell r="EG36" t="e">
            <v>#VALUE!</v>
          </cell>
          <cell r="EH36" t="e">
            <v>#VALUE!</v>
          </cell>
          <cell r="EI36" t="e">
            <v>#VALUE!</v>
          </cell>
          <cell r="EJ36" t="e">
            <v>#VALUE!</v>
          </cell>
          <cell r="EK36" t="e">
            <v>#VALUE!</v>
          </cell>
          <cell r="EL36" t="e">
            <v>#VALUE!</v>
          </cell>
          <cell r="EM36" t="e">
            <v>#VALUE!</v>
          </cell>
          <cell r="EN36" t="e">
            <v>#VALUE!</v>
          </cell>
          <cell r="EO36" t="e">
            <v>#VALUE!</v>
          </cell>
          <cell r="EP36" t="e">
            <v>#VALUE!</v>
          </cell>
          <cell r="EQ36" t="e">
            <v>#VALUE!</v>
          </cell>
          <cell r="ER36" t="e">
            <v>#VALUE!</v>
          </cell>
          <cell r="ES36" t="e">
            <v>#VALUE!</v>
          </cell>
          <cell r="ET36" t="e">
            <v>#VALUE!</v>
          </cell>
          <cell r="EU36" t="e">
            <v>#VALUE!</v>
          </cell>
          <cell r="EV36" t="e">
            <v>#VALUE!</v>
          </cell>
          <cell r="EW36" t="e">
            <v>#VALUE!</v>
          </cell>
          <cell r="EX36" t="e">
            <v>#VALUE!</v>
          </cell>
          <cell r="EY36" t="e">
            <v>#VALUE!</v>
          </cell>
          <cell r="EZ36" t="e">
            <v>#VALUE!</v>
          </cell>
          <cell r="FA36" t="e">
            <v>#VALUE!</v>
          </cell>
          <cell r="FB36" t="e">
            <v>#VALUE!</v>
          </cell>
          <cell r="FC36" t="e">
            <v>#VALUE!</v>
          </cell>
          <cell r="FD36" t="e">
            <v>#VALUE!</v>
          </cell>
          <cell r="FE36" t="e">
            <v>#VALUE!</v>
          </cell>
          <cell r="FF36" t="e">
            <v>#VALUE!</v>
          </cell>
          <cell r="FG36" t="e">
            <v>#VALUE!</v>
          </cell>
          <cell r="FH36" t="e">
            <v>#VALUE!</v>
          </cell>
          <cell r="FI36" t="e">
            <v>#VALUE!</v>
          </cell>
          <cell r="FJ36" t="e">
            <v>#VALUE!</v>
          </cell>
          <cell r="FK36" t="e">
            <v>#VALUE!</v>
          </cell>
          <cell r="FL36" t="e">
            <v>#VALUE!</v>
          </cell>
          <cell r="FM36" t="e">
            <v>#VALUE!</v>
          </cell>
          <cell r="FN36" t="e">
            <v>#VALUE!</v>
          </cell>
          <cell r="FO36" t="e">
            <v>#VALUE!</v>
          </cell>
          <cell r="FP36" t="e">
            <v>#VALUE!</v>
          </cell>
          <cell r="FQ36" t="e">
            <v>#VALUE!</v>
          </cell>
          <cell r="FR36" t="e">
            <v>#VALUE!</v>
          </cell>
          <cell r="FS36" t="e">
            <v>#VALUE!</v>
          </cell>
          <cell r="FT36" t="e">
            <v>#VALUE!</v>
          </cell>
          <cell r="FU36" t="e">
            <v>#VALUE!</v>
          </cell>
          <cell r="FV36" t="e">
            <v>#VALUE!</v>
          </cell>
          <cell r="FW36" t="e">
            <v>#VALUE!</v>
          </cell>
          <cell r="FX36" t="e">
            <v>#VALUE!</v>
          </cell>
          <cell r="FY36" t="e">
            <v>#VALUE!</v>
          </cell>
          <cell r="FZ36" t="e">
            <v>#VALUE!</v>
          </cell>
          <cell r="GA36" t="e">
            <v>#VALUE!</v>
          </cell>
          <cell r="GB36" t="e">
            <v>#VALUE!</v>
          </cell>
          <cell r="GC36" t="e">
            <v>#VALUE!</v>
          </cell>
          <cell r="GD36" t="e">
            <v>#VALUE!</v>
          </cell>
          <cell r="GE36" t="e">
            <v>#VALUE!</v>
          </cell>
          <cell r="GF36" t="e">
            <v>#VALUE!</v>
          </cell>
          <cell r="GG36" t="e">
            <v>#VALUE!</v>
          </cell>
          <cell r="GH36" t="e">
            <v>#VALUE!</v>
          </cell>
          <cell r="GI36" t="e">
            <v>#VALUE!</v>
          </cell>
          <cell r="GJ36" t="e">
            <v>#VALUE!</v>
          </cell>
          <cell r="GK36" t="e">
            <v>#VALUE!</v>
          </cell>
          <cell r="GL36" t="e">
            <v>#VALUE!</v>
          </cell>
          <cell r="GM36" t="e">
            <v>#VALUE!</v>
          </cell>
          <cell r="GN36" t="e">
            <v>#VALUE!</v>
          </cell>
          <cell r="GO36" t="e">
            <v>#VALUE!</v>
          </cell>
          <cell r="GP36" t="e">
            <v>#VALUE!</v>
          </cell>
          <cell r="GQ36" t="e">
            <v>#VALUE!</v>
          </cell>
          <cell r="GR36" t="e">
            <v>#VALUE!</v>
          </cell>
          <cell r="GS36" t="e">
            <v>#VALUE!</v>
          </cell>
          <cell r="GT36" t="e">
            <v>#VALUE!</v>
          </cell>
          <cell r="GU36" t="e">
            <v>#VALUE!</v>
          </cell>
          <cell r="GV36" t="e">
            <v>#VALUE!</v>
          </cell>
          <cell r="GW36" t="e">
            <v>#VALUE!</v>
          </cell>
          <cell r="GX36" t="e">
            <v>#VALUE!</v>
          </cell>
          <cell r="GY36" t="e">
            <v>#VALUE!</v>
          </cell>
          <cell r="GZ36" t="e">
            <v>#VALUE!</v>
          </cell>
          <cell r="HA36" t="e">
            <v>#VALUE!</v>
          </cell>
          <cell r="HB36" t="e">
            <v>#VALUE!</v>
          </cell>
          <cell r="HC36" t="e">
            <v>#VALUE!</v>
          </cell>
          <cell r="HD36" t="e">
            <v>#VALUE!</v>
          </cell>
          <cell r="HE36" t="e">
            <v>#VALUE!</v>
          </cell>
          <cell r="HF36" t="e">
            <v>#VALUE!</v>
          </cell>
          <cell r="HG36" t="e">
            <v>#VALUE!</v>
          </cell>
          <cell r="HH36" t="e">
            <v>#VALUE!</v>
          </cell>
          <cell r="HI36" t="e">
            <v>#VALUE!</v>
          </cell>
          <cell r="HJ36" t="e">
            <v>#VALUE!</v>
          </cell>
          <cell r="HK36" t="e">
            <v>#VALUE!</v>
          </cell>
          <cell r="HL36" t="e">
            <v>#VALUE!</v>
          </cell>
          <cell r="HM36" t="str">
            <v/>
          </cell>
          <cell r="HN36" t="str">
            <v/>
          </cell>
          <cell r="HO36" t="str">
            <v/>
          </cell>
          <cell r="HP36" t="str">
            <v/>
          </cell>
          <cell r="HQ36" t="str">
            <v/>
          </cell>
          <cell r="HR36" t="str">
            <v/>
          </cell>
        </row>
        <row r="37">
          <cell r="A37" t="str">
            <v>Erste Plavi OMF C</v>
          </cell>
          <cell r="ET37">
            <v>0</v>
          </cell>
          <cell r="EU37">
            <v>0</v>
          </cell>
          <cell r="EV37">
            <v>0</v>
          </cell>
          <cell r="EW37">
            <v>0</v>
          </cell>
          <cell r="EX37">
            <v>0</v>
          </cell>
          <cell r="EY37">
            <v>0</v>
          </cell>
          <cell r="EZ37">
            <v>0</v>
          </cell>
          <cell r="FA37">
            <v>0</v>
          </cell>
          <cell r="FB37">
            <v>0</v>
          </cell>
          <cell r="FC37">
            <v>0</v>
          </cell>
          <cell r="FD37">
            <v>0</v>
          </cell>
          <cell r="FE37">
            <v>0</v>
          </cell>
          <cell r="FF37">
            <v>0</v>
          </cell>
          <cell r="FG37">
            <v>0</v>
          </cell>
          <cell r="FH37">
            <v>0</v>
          </cell>
          <cell r="FI37">
            <v>0</v>
          </cell>
          <cell r="FJ37">
            <v>0</v>
          </cell>
          <cell r="FK37">
            <v>0</v>
          </cell>
          <cell r="FL37">
            <v>0</v>
          </cell>
          <cell r="FM37">
            <v>0</v>
          </cell>
          <cell r="FN37">
            <v>0</v>
          </cell>
          <cell r="FO37">
            <v>0</v>
          </cell>
          <cell r="FP37">
            <v>0</v>
          </cell>
          <cell r="FQ37">
            <v>0</v>
          </cell>
          <cell r="FR37">
            <v>0</v>
          </cell>
          <cell r="FS37">
            <v>0</v>
          </cell>
          <cell r="FT37">
            <v>0</v>
          </cell>
          <cell r="FU37">
            <v>0</v>
          </cell>
          <cell r="FV37">
            <v>0</v>
          </cell>
          <cell r="FW37">
            <v>0</v>
          </cell>
          <cell r="FX37">
            <v>0</v>
          </cell>
          <cell r="FY37">
            <v>0</v>
          </cell>
          <cell r="FZ37">
            <v>0</v>
          </cell>
          <cell r="GA37">
            <v>0</v>
          </cell>
          <cell r="GB37">
            <v>0</v>
          </cell>
          <cell r="GC37">
            <v>0</v>
          </cell>
          <cell r="GD37">
            <v>0</v>
          </cell>
          <cell r="GE37">
            <v>0</v>
          </cell>
          <cell r="GF37">
            <v>0</v>
          </cell>
          <cell r="GG37">
            <v>0</v>
          </cell>
          <cell r="GH37">
            <v>0</v>
          </cell>
          <cell r="GI37">
            <v>0</v>
          </cell>
          <cell r="GJ37">
            <v>0</v>
          </cell>
          <cell r="GK37">
            <v>0</v>
          </cell>
          <cell r="GL37">
            <v>0</v>
          </cell>
          <cell r="GM37">
            <v>0</v>
          </cell>
          <cell r="GN37">
            <v>0</v>
          </cell>
          <cell r="GO37">
            <v>0</v>
          </cell>
          <cell r="GP37">
            <v>0</v>
          </cell>
          <cell r="GQ37">
            <v>0</v>
          </cell>
          <cell r="GR37">
            <v>0</v>
          </cell>
          <cell r="GS37">
            <v>0</v>
          </cell>
          <cell r="GT37">
            <v>0</v>
          </cell>
          <cell r="GU37">
            <v>0</v>
          </cell>
          <cell r="GV37">
            <v>0</v>
          </cell>
          <cell r="GW37">
            <v>0</v>
          </cell>
          <cell r="GX37">
            <v>0</v>
          </cell>
          <cell r="GY37">
            <v>0</v>
          </cell>
          <cell r="GZ37">
            <v>0</v>
          </cell>
          <cell r="HA37">
            <v>0</v>
          </cell>
          <cell r="HB37">
            <v>0</v>
          </cell>
          <cell r="HC37">
            <v>0</v>
          </cell>
          <cell r="HD37">
            <v>0</v>
          </cell>
          <cell r="HE37">
            <v>0</v>
          </cell>
          <cell r="HF37">
            <v>0</v>
          </cell>
          <cell r="HG37">
            <v>0</v>
          </cell>
          <cell r="HH37">
            <v>0</v>
          </cell>
          <cell r="HI37">
            <v>0</v>
          </cell>
          <cell r="HJ37">
            <v>0</v>
          </cell>
          <cell r="HK37">
            <v>0</v>
          </cell>
          <cell r="HL37">
            <v>0</v>
          </cell>
          <cell r="HM37" t="str">
            <v/>
          </cell>
          <cell r="HN37" t="str">
            <v/>
          </cell>
          <cell r="HO37" t="str">
            <v/>
          </cell>
          <cell r="HP37" t="str">
            <v/>
          </cell>
          <cell r="HQ37" t="str">
            <v/>
          </cell>
          <cell r="HR37" t="str">
            <v/>
          </cell>
        </row>
        <row r="38">
          <cell r="A38" t="str">
            <v>PBZ/CO OMF A</v>
          </cell>
          <cell r="ET38">
            <v>0</v>
          </cell>
          <cell r="EU38">
            <v>0</v>
          </cell>
          <cell r="EV38">
            <v>0</v>
          </cell>
          <cell r="EW38">
            <v>0</v>
          </cell>
          <cell r="EX38">
            <v>0</v>
          </cell>
          <cell r="EY38">
            <v>0</v>
          </cell>
          <cell r="EZ38">
            <v>0</v>
          </cell>
          <cell r="FA38">
            <v>0</v>
          </cell>
          <cell r="FB38">
            <v>0</v>
          </cell>
          <cell r="FC38">
            <v>0</v>
          </cell>
          <cell r="FD38">
            <v>0</v>
          </cell>
          <cell r="FE38">
            <v>0</v>
          </cell>
          <cell r="FF38">
            <v>0</v>
          </cell>
          <cell r="FG38">
            <v>0</v>
          </cell>
          <cell r="FH38">
            <v>0</v>
          </cell>
          <cell r="FI38">
            <v>0</v>
          </cell>
          <cell r="FJ38">
            <v>0</v>
          </cell>
          <cell r="FK38">
            <v>0</v>
          </cell>
          <cell r="FL38">
            <v>0</v>
          </cell>
          <cell r="FM38">
            <v>0</v>
          </cell>
          <cell r="FN38">
            <v>0</v>
          </cell>
          <cell r="FO38">
            <v>0</v>
          </cell>
          <cell r="FP38">
            <v>0</v>
          </cell>
          <cell r="FQ38">
            <v>0</v>
          </cell>
          <cell r="FR38">
            <v>0</v>
          </cell>
          <cell r="FS38">
            <v>0</v>
          </cell>
          <cell r="FT38">
            <v>3.21</v>
          </cell>
          <cell r="FU38">
            <v>3.21</v>
          </cell>
          <cell r="FV38">
            <v>3.21</v>
          </cell>
          <cell r="FW38">
            <v>3.21</v>
          </cell>
          <cell r="FX38">
            <v>3.21</v>
          </cell>
          <cell r="FY38">
            <v>3.21</v>
          </cell>
          <cell r="FZ38">
            <v>3.21</v>
          </cell>
          <cell r="GA38">
            <v>3.21</v>
          </cell>
          <cell r="GB38">
            <v>3.21</v>
          </cell>
          <cell r="GC38">
            <v>3.21</v>
          </cell>
          <cell r="GD38">
            <v>15.059999999999999</v>
          </cell>
          <cell r="GE38">
            <v>15.059999999999999</v>
          </cell>
          <cell r="GF38">
            <v>15.059999999999999</v>
          </cell>
          <cell r="GG38">
            <v>15.059999999999999</v>
          </cell>
          <cell r="GH38">
            <v>15.059999999999999</v>
          </cell>
          <cell r="GI38">
            <v>15.059999999999999</v>
          </cell>
          <cell r="GJ38">
            <v>15.059999999999999</v>
          </cell>
          <cell r="GK38">
            <v>15.059999999999999</v>
          </cell>
          <cell r="GL38">
            <v>15.059999999999999</v>
          </cell>
          <cell r="GM38">
            <v>15.059999999999999</v>
          </cell>
          <cell r="GN38">
            <v>15.059999999999999</v>
          </cell>
          <cell r="GO38">
            <v>15.059999999999999</v>
          </cell>
          <cell r="GP38">
            <v>15.059999999999999</v>
          </cell>
          <cell r="GQ38">
            <v>15.059999999999999</v>
          </cell>
          <cell r="GR38">
            <v>15.059999999999999</v>
          </cell>
          <cell r="GS38">
            <v>15.059999999999999</v>
          </cell>
          <cell r="GT38">
            <v>15.059999999999999</v>
          </cell>
          <cell r="GU38">
            <v>15.059999999999999</v>
          </cell>
          <cell r="GV38">
            <v>15.059999999999999</v>
          </cell>
          <cell r="GW38">
            <v>15.059999999999999</v>
          </cell>
          <cell r="GX38">
            <v>15.059999999999999</v>
          </cell>
          <cell r="GY38">
            <v>17.529999999999998</v>
          </cell>
          <cell r="GZ38">
            <v>49.3</v>
          </cell>
          <cell r="HA38">
            <v>49.3</v>
          </cell>
          <cell r="HB38">
            <v>49.3</v>
          </cell>
          <cell r="HC38">
            <v>49.3</v>
          </cell>
          <cell r="HD38">
            <v>49.3</v>
          </cell>
          <cell r="HE38">
            <v>49.3</v>
          </cell>
          <cell r="HF38">
            <v>49.3</v>
          </cell>
          <cell r="HG38">
            <v>61.51</v>
          </cell>
          <cell r="HH38">
            <v>63.3</v>
          </cell>
          <cell r="HI38">
            <v>69.3</v>
          </cell>
          <cell r="HJ38">
            <v>69.3</v>
          </cell>
          <cell r="HK38">
            <v>97.6</v>
          </cell>
          <cell r="HL38">
            <v>97.6</v>
          </cell>
          <cell r="HM38" t="str">
            <v/>
          </cell>
          <cell r="HN38" t="str">
            <v/>
          </cell>
          <cell r="HO38" t="str">
            <v/>
          </cell>
          <cell r="HP38" t="str">
            <v/>
          </cell>
          <cell r="HQ38" t="str">
            <v/>
          </cell>
          <cell r="HR38" t="str">
            <v/>
          </cell>
        </row>
        <row r="39">
          <cell r="A39" t="str">
            <v>PBZ/CO OMF B</v>
          </cell>
          <cell r="B39">
            <v>0</v>
          </cell>
          <cell r="C39">
            <v>0</v>
          </cell>
          <cell r="D39">
            <v>0</v>
          </cell>
          <cell r="E39">
            <v>0</v>
          </cell>
          <cell r="F39">
            <v>0</v>
          </cell>
          <cell r="G39">
            <v>0</v>
          </cell>
          <cell r="H39">
            <v>0</v>
          </cell>
          <cell r="I39">
            <v>0</v>
          </cell>
          <cell r="J39">
            <v>189.25</v>
          </cell>
          <cell r="K39">
            <v>816.7</v>
          </cell>
          <cell r="L39">
            <v>1965.3700000000001</v>
          </cell>
          <cell r="M39">
            <v>3255.12</v>
          </cell>
          <cell r="N39">
            <v>3880.6</v>
          </cell>
          <cell r="O39">
            <v>5043.93</v>
          </cell>
          <cell r="P39">
            <v>5385.5300000000007</v>
          </cell>
          <cell r="Q39">
            <v>5740.85</v>
          </cell>
          <cell r="R39">
            <v>5811.33</v>
          </cell>
          <cell r="S39" t="str">
            <v/>
          </cell>
          <cell r="T39" t="str">
            <v/>
          </cell>
          <cell r="U39" t="str">
            <v/>
          </cell>
          <cell r="V39" t="str">
            <v/>
          </cell>
          <cell r="W39" t="e">
            <v>#VALUE!</v>
          </cell>
          <cell r="X39" t="e">
            <v>#VALUE!</v>
          </cell>
          <cell r="Y39" t="e">
            <v>#VALUE!</v>
          </cell>
          <cell r="Z39" t="e">
            <v>#VALUE!</v>
          </cell>
          <cell r="AA39" t="e">
            <v>#VALUE!</v>
          </cell>
          <cell r="AB39" t="e">
            <v>#VALUE!</v>
          </cell>
          <cell r="AC39" t="e">
            <v>#VALUE!</v>
          </cell>
          <cell r="AD39" t="e">
            <v>#VALUE!</v>
          </cell>
          <cell r="AE39" t="e">
            <v>#VALUE!</v>
          </cell>
          <cell r="AF39" t="e">
            <v>#VALUE!</v>
          </cell>
          <cell r="AG39" t="e">
            <v>#VALUE!</v>
          </cell>
          <cell r="AH39" t="e">
            <v>#VALUE!</v>
          </cell>
          <cell r="AI39" t="e">
            <v>#VALUE!</v>
          </cell>
          <cell r="AJ39" t="e">
            <v>#VALUE!</v>
          </cell>
          <cell r="AK39" t="e">
            <v>#VALUE!</v>
          </cell>
          <cell r="AL39" t="e">
            <v>#VALUE!</v>
          </cell>
          <cell r="AM39" t="e">
            <v>#VALUE!</v>
          </cell>
          <cell r="AN39" t="e">
            <v>#VALUE!</v>
          </cell>
          <cell r="AO39" t="e">
            <v>#VALUE!</v>
          </cell>
          <cell r="AP39" t="e">
            <v>#VALUE!</v>
          </cell>
          <cell r="AQ39" t="e">
            <v>#VALUE!</v>
          </cell>
          <cell r="AR39" t="e">
            <v>#VALUE!</v>
          </cell>
          <cell r="AS39" t="e">
            <v>#VALUE!</v>
          </cell>
          <cell r="AT39" t="e">
            <v>#VALUE!</v>
          </cell>
          <cell r="AU39" t="e">
            <v>#VALUE!</v>
          </cell>
          <cell r="AV39" t="e">
            <v>#VALUE!</v>
          </cell>
          <cell r="AW39" t="e">
            <v>#VALUE!</v>
          </cell>
          <cell r="AX39" t="e">
            <v>#VALUE!</v>
          </cell>
          <cell r="AY39" t="e">
            <v>#VALUE!</v>
          </cell>
          <cell r="AZ39" t="e">
            <v>#VALUE!</v>
          </cell>
          <cell r="BA39" t="e">
            <v>#VALUE!</v>
          </cell>
          <cell r="BB39" t="e">
            <v>#VALUE!</v>
          </cell>
          <cell r="BC39" t="e">
            <v>#VALUE!</v>
          </cell>
          <cell r="BD39" t="e">
            <v>#VALUE!</v>
          </cell>
          <cell r="BE39" t="e">
            <v>#VALUE!</v>
          </cell>
          <cell r="BF39" t="e">
            <v>#VALUE!</v>
          </cell>
          <cell r="BG39" t="e">
            <v>#VALUE!</v>
          </cell>
          <cell r="BH39" t="e">
            <v>#VALUE!</v>
          </cell>
          <cell r="BI39" t="e">
            <v>#VALUE!</v>
          </cell>
          <cell r="BJ39" t="e">
            <v>#VALUE!</v>
          </cell>
          <cell r="BK39" t="e">
            <v>#VALUE!</v>
          </cell>
          <cell r="BL39" t="e">
            <v>#VALUE!</v>
          </cell>
          <cell r="BM39" t="e">
            <v>#VALUE!</v>
          </cell>
          <cell r="BN39" t="e">
            <v>#VALUE!</v>
          </cell>
          <cell r="BO39" t="e">
            <v>#VALUE!</v>
          </cell>
          <cell r="BP39" t="e">
            <v>#VALUE!</v>
          </cell>
          <cell r="BQ39" t="e">
            <v>#VALUE!</v>
          </cell>
          <cell r="BR39" t="e">
            <v>#VALUE!</v>
          </cell>
          <cell r="BS39" t="e">
            <v>#VALUE!</v>
          </cell>
          <cell r="BT39" t="e">
            <v>#VALUE!</v>
          </cell>
          <cell r="BU39" t="e">
            <v>#VALUE!</v>
          </cell>
          <cell r="BV39" t="e">
            <v>#VALUE!</v>
          </cell>
          <cell r="BW39" t="e">
            <v>#VALUE!</v>
          </cell>
          <cell r="BX39" t="e">
            <v>#VALUE!</v>
          </cell>
          <cell r="BY39" t="e">
            <v>#VALUE!</v>
          </cell>
          <cell r="BZ39" t="e">
            <v>#VALUE!</v>
          </cell>
          <cell r="CA39" t="e">
            <v>#VALUE!</v>
          </cell>
          <cell r="CB39" t="e">
            <v>#VALUE!</v>
          </cell>
          <cell r="CC39" t="e">
            <v>#VALUE!</v>
          </cell>
          <cell r="CD39" t="e">
            <v>#VALUE!</v>
          </cell>
          <cell r="CE39" t="e">
            <v>#VALUE!</v>
          </cell>
          <cell r="CF39" t="e">
            <v>#VALUE!</v>
          </cell>
          <cell r="CG39" t="e">
            <v>#VALUE!</v>
          </cell>
          <cell r="CH39" t="e">
            <v>#VALUE!</v>
          </cell>
          <cell r="CI39" t="e">
            <v>#VALUE!</v>
          </cell>
          <cell r="CJ39" t="e">
            <v>#VALUE!</v>
          </cell>
          <cell r="CK39" t="e">
            <v>#VALUE!</v>
          </cell>
          <cell r="CL39" t="e">
            <v>#VALUE!</v>
          </cell>
          <cell r="CM39" t="e">
            <v>#VALUE!</v>
          </cell>
          <cell r="CN39" t="e">
            <v>#VALUE!</v>
          </cell>
          <cell r="CO39" t="e">
            <v>#VALUE!</v>
          </cell>
          <cell r="CP39" t="e">
            <v>#VALUE!</v>
          </cell>
          <cell r="CQ39" t="e">
            <v>#VALUE!</v>
          </cell>
          <cell r="CR39" t="e">
            <v>#VALUE!</v>
          </cell>
          <cell r="CS39" t="e">
            <v>#VALUE!</v>
          </cell>
          <cell r="CT39" t="e">
            <v>#VALUE!</v>
          </cell>
          <cell r="CU39" t="e">
            <v>#VALUE!</v>
          </cell>
          <cell r="CV39" t="e">
            <v>#VALUE!</v>
          </cell>
          <cell r="CW39" t="e">
            <v>#VALUE!</v>
          </cell>
          <cell r="CX39" t="e">
            <v>#VALUE!</v>
          </cell>
          <cell r="CY39" t="e">
            <v>#VALUE!</v>
          </cell>
          <cell r="CZ39" t="e">
            <v>#VALUE!</v>
          </cell>
          <cell r="DA39" t="e">
            <v>#VALUE!</v>
          </cell>
          <cell r="DB39" t="e">
            <v>#VALUE!</v>
          </cell>
          <cell r="DC39" t="e">
            <v>#VALUE!</v>
          </cell>
          <cell r="DD39" t="e">
            <v>#VALUE!</v>
          </cell>
          <cell r="DE39" t="e">
            <v>#VALUE!</v>
          </cell>
          <cell r="DF39" t="e">
            <v>#VALUE!</v>
          </cell>
          <cell r="DG39" t="e">
            <v>#VALUE!</v>
          </cell>
          <cell r="DH39" t="e">
            <v>#VALUE!</v>
          </cell>
          <cell r="DI39" t="e">
            <v>#VALUE!</v>
          </cell>
          <cell r="DJ39" t="e">
            <v>#VALUE!</v>
          </cell>
          <cell r="DK39" t="e">
            <v>#VALUE!</v>
          </cell>
          <cell r="DL39" t="e">
            <v>#VALUE!</v>
          </cell>
          <cell r="DM39" t="e">
            <v>#VALUE!</v>
          </cell>
          <cell r="DN39" t="e">
            <v>#VALUE!</v>
          </cell>
          <cell r="DO39" t="e">
            <v>#VALUE!</v>
          </cell>
          <cell r="DP39" t="e">
            <v>#VALUE!</v>
          </cell>
          <cell r="DQ39" t="e">
            <v>#VALUE!</v>
          </cell>
          <cell r="DR39" t="e">
            <v>#VALUE!</v>
          </cell>
          <cell r="DS39" t="e">
            <v>#VALUE!</v>
          </cell>
          <cell r="DT39" t="e">
            <v>#VALUE!</v>
          </cell>
          <cell r="DU39" t="e">
            <v>#VALUE!</v>
          </cell>
          <cell r="DV39" t="e">
            <v>#VALUE!</v>
          </cell>
          <cell r="DW39" t="e">
            <v>#VALUE!</v>
          </cell>
          <cell r="DX39" t="e">
            <v>#VALUE!</v>
          </cell>
          <cell r="DY39" t="e">
            <v>#VALUE!</v>
          </cell>
          <cell r="DZ39" t="e">
            <v>#VALUE!</v>
          </cell>
          <cell r="EA39" t="e">
            <v>#VALUE!</v>
          </cell>
          <cell r="EB39" t="e">
            <v>#VALUE!</v>
          </cell>
          <cell r="EC39" t="e">
            <v>#VALUE!</v>
          </cell>
          <cell r="ED39" t="e">
            <v>#VALUE!</v>
          </cell>
          <cell r="EE39" t="e">
            <v>#VALUE!</v>
          </cell>
          <cell r="EF39" t="e">
            <v>#VALUE!</v>
          </cell>
          <cell r="EG39" t="e">
            <v>#VALUE!</v>
          </cell>
          <cell r="EH39" t="e">
            <v>#VALUE!</v>
          </cell>
          <cell r="EI39" t="e">
            <v>#VALUE!</v>
          </cell>
          <cell r="EJ39" t="e">
            <v>#VALUE!</v>
          </cell>
          <cell r="EK39" t="e">
            <v>#VALUE!</v>
          </cell>
          <cell r="EL39" t="e">
            <v>#VALUE!</v>
          </cell>
          <cell r="EM39" t="e">
            <v>#VALUE!</v>
          </cell>
          <cell r="EN39" t="e">
            <v>#VALUE!</v>
          </cell>
          <cell r="EO39" t="e">
            <v>#VALUE!</v>
          </cell>
          <cell r="EP39" t="e">
            <v>#VALUE!</v>
          </cell>
          <cell r="EQ39" t="e">
            <v>#VALUE!</v>
          </cell>
          <cell r="ER39" t="e">
            <v>#VALUE!</v>
          </cell>
          <cell r="ES39" t="e">
            <v>#VALUE!</v>
          </cell>
          <cell r="ET39" t="e">
            <v>#VALUE!</v>
          </cell>
          <cell r="EU39" t="e">
            <v>#VALUE!</v>
          </cell>
          <cell r="EV39" t="e">
            <v>#VALUE!</v>
          </cell>
          <cell r="EW39" t="e">
            <v>#VALUE!</v>
          </cell>
          <cell r="EX39" t="e">
            <v>#VALUE!</v>
          </cell>
          <cell r="EY39" t="e">
            <v>#VALUE!</v>
          </cell>
          <cell r="EZ39" t="e">
            <v>#VALUE!</v>
          </cell>
          <cell r="FA39" t="e">
            <v>#VALUE!</v>
          </cell>
          <cell r="FB39" t="e">
            <v>#VALUE!</v>
          </cell>
          <cell r="FC39" t="e">
            <v>#VALUE!</v>
          </cell>
          <cell r="FD39" t="e">
            <v>#VALUE!</v>
          </cell>
          <cell r="FE39" t="e">
            <v>#VALUE!</v>
          </cell>
          <cell r="FF39" t="e">
            <v>#VALUE!</v>
          </cell>
          <cell r="FG39" t="e">
            <v>#VALUE!</v>
          </cell>
          <cell r="FH39" t="e">
            <v>#VALUE!</v>
          </cell>
          <cell r="FI39" t="e">
            <v>#VALUE!</v>
          </cell>
          <cell r="FJ39" t="e">
            <v>#VALUE!</v>
          </cell>
          <cell r="FK39" t="e">
            <v>#VALUE!</v>
          </cell>
          <cell r="FL39" t="e">
            <v>#VALUE!</v>
          </cell>
          <cell r="FM39" t="e">
            <v>#VALUE!</v>
          </cell>
          <cell r="FN39" t="e">
            <v>#VALUE!</v>
          </cell>
          <cell r="FO39" t="e">
            <v>#VALUE!</v>
          </cell>
          <cell r="FP39" t="e">
            <v>#VALUE!</v>
          </cell>
          <cell r="FQ39" t="e">
            <v>#VALUE!</v>
          </cell>
          <cell r="FR39" t="e">
            <v>#VALUE!</v>
          </cell>
          <cell r="FS39" t="e">
            <v>#VALUE!</v>
          </cell>
          <cell r="FT39" t="e">
            <v>#VALUE!</v>
          </cell>
          <cell r="FU39" t="e">
            <v>#VALUE!</v>
          </cell>
          <cell r="FV39" t="e">
            <v>#VALUE!</v>
          </cell>
          <cell r="FW39" t="e">
            <v>#VALUE!</v>
          </cell>
          <cell r="FX39" t="e">
            <v>#VALUE!</v>
          </cell>
          <cell r="FY39" t="e">
            <v>#VALUE!</v>
          </cell>
          <cell r="FZ39" t="e">
            <v>#VALUE!</v>
          </cell>
          <cell r="GA39" t="e">
            <v>#VALUE!</v>
          </cell>
          <cell r="GB39" t="e">
            <v>#VALUE!</v>
          </cell>
          <cell r="GC39" t="e">
            <v>#VALUE!</v>
          </cell>
          <cell r="GD39" t="e">
            <v>#VALUE!</v>
          </cell>
          <cell r="GE39" t="e">
            <v>#VALUE!</v>
          </cell>
          <cell r="GF39" t="e">
            <v>#VALUE!</v>
          </cell>
          <cell r="GG39" t="e">
            <v>#VALUE!</v>
          </cell>
          <cell r="GH39" t="e">
            <v>#VALUE!</v>
          </cell>
          <cell r="GI39" t="e">
            <v>#VALUE!</v>
          </cell>
          <cell r="GJ39" t="e">
            <v>#VALUE!</v>
          </cell>
          <cell r="GK39" t="e">
            <v>#VALUE!</v>
          </cell>
          <cell r="GL39" t="e">
            <v>#VALUE!</v>
          </cell>
          <cell r="GM39" t="e">
            <v>#VALUE!</v>
          </cell>
          <cell r="GN39" t="e">
            <v>#VALUE!</v>
          </cell>
          <cell r="GO39" t="e">
            <v>#VALUE!</v>
          </cell>
          <cell r="GP39" t="e">
            <v>#VALUE!</v>
          </cell>
          <cell r="GQ39" t="e">
            <v>#VALUE!</v>
          </cell>
          <cell r="GR39" t="e">
            <v>#VALUE!</v>
          </cell>
          <cell r="GS39" t="e">
            <v>#VALUE!</v>
          </cell>
          <cell r="GT39" t="e">
            <v>#VALUE!</v>
          </cell>
          <cell r="GU39" t="e">
            <v>#VALUE!</v>
          </cell>
          <cell r="GV39" t="e">
            <v>#VALUE!</v>
          </cell>
          <cell r="GW39" t="e">
            <v>#VALUE!</v>
          </cell>
          <cell r="GX39" t="e">
            <v>#VALUE!</v>
          </cell>
          <cell r="GY39" t="e">
            <v>#VALUE!</v>
          </cell>
          <cell r="GZ39" t="e">
            <v>#VALUE!</v>
          </cell>
          <cell r="HA39" t="e">
            <v>#VALUE!</v>
          </cell>
          <cell r="HB39" t="e">
            <v>#VALUE!</v>
          </cell>
          <cell r="HC39" t="e">
            <v>#VALUE!</v>
          </cell>
          <cell r="HD39" t="e">
            <v>#VALUE!</v>
          </cell>
          <cell r="HE39" t="e">
            <v>#VALUE!</v>
          </cell>
          <cell r="HF39" t="e">
            <v>#VALUE!</v>
          </cell>
          <cell r="HG39" t="e">
            <v>#VALUE!</v>
          </cell>
          <cell r="HH39" t="e">
            <v>#VALUE!</v>
          </cell>
          <cell r="HI39" t="e">
            <v>#VALUE!</v>
          </cell>
          <cell r="HJ39" t="e">
            <v>#VALUE!</v>
          </cell>
          <cell r="HK39" t="e">
            <v>#VALUE!</v>
          </cell>
          <cell r="HL39" t="e">
            <v>#VALUE!</v>
          </cell>
          <cell r="HM39" t="str">
            <v/>
          </cell>
          <cell r="HN39" t="str">
            <v/>
          </cell>
          <cell r="HO39" t="str">
            <v/>
          </cell>
          <cell r="HP39" t="str">
            <v/>
          </cell>
          <cell r="HQ39" t="str">
            <v/>
          </cell>
          <cell r="HR39" t="str">
            <v/>
          </cell>
        </row>
        <row r="40">
          <cell r="A40" t="str">
            <v>PBZ/CO OMF C</v>
          </cell>
          <cell r="ET40">
            <v>0</v>
          </cell>
          <cell r="EU40">
            <v>0</v>
          </cell>
          <cell r="EV40">
            <v>0</v>
          </cell>
          <cell r="EW40">
            <v>0</v>
          </cell>
          <cell r="EX40">
            <v>0</v>
          </cell>
          <cell r="EY40">
            <v>0</v>
          </cell>
          <cell r="EZ40">
            <v>0</v>
          </cell>
          <cell r="FA40">
            <v>0</v>
          </cell>
          <cell r="FB40">
            <v>0</v>
          </cell>
          <cell r="FC40">
            <v>0</v>
          </cell>
          <cell r="FD40">
            <v>0</v>
          </cell>
          <cell r="FE40">
            <v>0</v>
          </cell>
          <cell r="FF40">
            <v>0</v>
          </cell>
          <cell r="FG40">
            <v>0</v>
          </cell>
          <cell r="FH40">
            <v>0</v>
          </cell>
          <cell r="FI40">
            <v>0</v>
          </cell>
          <cell r="FJ40">
            <v>0</v>
          </cell>
          <cell r="FK40">
            <v>0</v>
          </cell>
          <cell r="FL40">
            <v>0</v>
          </cell>
          <cell r="FM40">
            <v>0</v>
          </cell>
          <cell r="FN40">
            <v>0</v>
          </cell>
          <cell r="FO40">
            <v>0</v>
          </cell>
          <cell r="FP40">
            <v>0</v>
          </cell>
          <cell r="FQ40">
            <v>0</v>
          </cell>
          <cell r="FR40">
            <v>0</v>
          </cell>
          <cell r="FS40">
            <v>0</v>
          </cell>
          <cell r="FT40">
            <v>0</v>
          </cell>
          <cell r="FU40">
            <v>0</v>
          </cell>
          <cell r="FV40">
            <v>0</v>
          </cell>
          <cell r="FW40">
            <v>0</v>
          </cell>
          <cell r="FX40">
            <v>0</v>
          </cell>
          <cell r="FY40">
            <v>0</v>
          </cell>
          <cell r="FZ40">
            <v>0</v>
          </cell>
          <cell r="GA40">
            <v>0</v>
          </cell>
          <cell r="GB40">
            <v>0</v>
          </cell>
          <cell r="GC40">
            <v>0</v>
          </cell>
          <cell r="GD40">
            <v>0</v>
          </cell>
          <cell r="GE40">
            <v>0</v>
          </cell>
          <cell r="GF40">
            <v>0</v>
          </cell>
          <cell r="GG40">
            <v>0</v>
          </cell>
          <cell r="GH40">
            <v>0</v>
          </cell>
          <cell r="GI40">
            <v>0</v>
          </cell>
          <cell r="GJ40">
            <v>0</v>
          </cell>
          <cell r="GK40">
            <v>0</v>
          </cell>
          <cell r="GL40">
            <v>0</v>
          </cell>
          <cell r="GM40">
            <v>0</v>
          </cell>
          <cell r="GN40">
            <v>0</v>
          </cell>
          <cell r="GO40">
            <v>0</v>
          </cell>
          <cell r="GP40">
            <v>0</v>
          </cell>
          <cell r="GQ40">
            <v>0</v>
          </cell>
          <cell r="GR40">
            <v>0</v>
          </cell>
          <cell r="GS40">
            <v>0</v>
          </cell>
          <cell r="GT40">
            <v>0</v>
          </cell>
          <cell r="GU40">
            <v>0</v>
          </cell>
          <cell r="GV40">
            <v>0</v>
          </cell>
          <cell r="GW40">
            <v>0</v>
          </cell>
          <cell r="GX40">
            <v>0</v>
          </cell>
          <cell r="GY40">
            <v>0</v>
          </cell>
          <cell r="GZ40">
            <v>0</v>
          </cell>
          <cell r="HA40">
            <v>0</v>
          </cell>
          <cell r="HB40">
            <v>0</v>
          </cell>
          <cell r="HC40">
            <v>0</v>
          </cell>
          <cell r="HD40">
            <v>0</v>
          </cell>
          <cell r="HE40">
            <v>0</v>
          </cell>
          <cell r="HF40">
            <v>0</v>
          </cell>
          <cell r="HG40">
            <v>0</v>
          </cell>
          <cell r="HH40">
            <v>0</v>
          </cell>
          <cell r="HI40">
            <v>0</v>
          </cell>
          <cell r="HJ40">
            <v>0</v>
          </cell>
          <cell r="HK40">
            <v>0</v>
          </cell>
          <cell r="HL40">
            <v>0</v>
          </cell>
          <cell r="HM40" t="str">
            <v/>
          </cell>
          <cell r="HN40" t="str">
            <v/>
          </cell>
          <cell r="HO40" t="str">
            <v/>
          </cell>
          <cell r="HP40" t="str">
            <v/>
          </cell>
          <cell r="HQ40" t="str">
            <v/>
          </cell>
          <cell r="HR40" t="str">
            <v/>
          </cell>
        </row>
        <row r="41">
          <cell r="A41" t="str">
            <v>Raiffeisen OMF A</v>
          </cell>
          <cell r="ET41">
            <v>0</v>
          </cell>
          <cell r="EU41">
            <v>0</v>
          </cell>
          <cell r="EV41">
            <v>0</v>
          </cell>
          <cell r="EW41">
            <v>0</v>
          </cell>
          <cell r="EX41">
            <v>0</v>
          </cell>
          <cell r="EY41">
            <v>0</v>
          </cell>
          <cell r="EZ41">
            <v>0</v>
          </cell>
          <cell r="FA41">
            <v>0</v>
          </cell>
          <cell r="FB41">
            <v>0</v>
          </cell>
          <cell r="FC41">
            <v>0</v>
          </cell>
          <cell r="FD41">
            <v>0</v>
          </cell>
          <cell r="FE41">
            <v>0</v>
          </cell>
          <cell r="FF41">
            <v>0</v>
          </cell>
          <cell r="FG41">
            <v>0</v>
          </cell>
          <cell r="FH41">
            <v>0</v>
          </cell>
          <cell r="FI41">
            <v>0</v>
          </cell>
          <cell r="FJ41">
            <v>0</v>
          </cell>
          <cell r="FK41">
            <v>0</v>
          </cell>
          <cell r="FL41">
            <v>0</v>
          </cell>
          <cell r="FM41">
            <v>0</v>
          </cell>
          <cell r="FN41">
            <v>0</v>
          </cell>
          <cell r="FO41">
            <v>0</v>
          </cell>
          <cell r="FP41">
            <v>0</v>
          </cell>
          <cell r="FQ41">
            <v>0</v>
          </cell>
          <cell r="FR41">
            <v>0</v>
          </cell>
          <cell r="FS41">
            <v>0</v>
          </cell>
          <cell r="FT41">
            <v>23.48</v>
          </cell>
          <cell r="FU41">
            <v>23.48</v>
          </cell>
          <cell r="FV41">
            <v>23.48</v>
          </cell>
          <cell r="FW41">
            <v>23.48</v>
          </cell>
          <cell r="FX41">
            <v>23.48</v>
          </cell>
          <cell r="FY41">
            <v>23.48</v>
          </cell>
          <cell r="FZ41">
            <v>23.48</v>
          </cell>
          <cell r="GA41">
            <v>101.76</v>
          </cell>
          <cell r="GB41">
            <v>101.76</v>
          </cell>
          <cell r="GC41">
            <v>101.76</v>
          </cell>
          <cell r="GD41">
            <v>101.76</v>
          </cell>
          <cell r="GE41">
            <v>101.76</v>
          </cell>
          <cell r="GF41">
            <v>101.76</v>
          </cell>
          <cell r="GG41">
            <v>101.76</v>
          </cell>
          <cell r="GH41">
            <v>101.76</v>
          </cell>
          <cell r="GI41">
            <v>101.76</v>
          </cell>
          <cell r="GJ41">
            <v>101.76</v>
          </cell>
          <cell r="GK41">
            <v>101.76</v>
          </cell>
          <cell r="GL41">
            <v>101.76</v>
          </cell>
          <cell r="GM41">
            <v>101.76</v>
          </cell>
          <cell r="GN41">
            <v>101.76</v>
          </cell>
          <cell r="GO41">
            <v>101.76</v>
          </cell>
          <cell r="GP41">
            <v>101.76</v>
          </cell>
          <cell r="GQ41">
            <v>101.76</v>
          </cell>
          <cell r="GR41">
            <v>101.76</v>
          </cell>
          <cell r="GS41">
            <v>101.76</v>
          </cell>
          <cell r="GT41">
            <v>101.76</v>
          </cell>
          <cell r="GU41">
            <v>101.76</v>
          </cell>
          <cell r="GV41">
            <v>101.76</v>
          </cell>
          <cell r="GW41">
            <v>101.76</v>
          </cell>
          <cell r="GX41">
            <v>101.76</v>
          </cell>
          <cell r="GY41">
            <v>101.76</v>
          </cell>
          <cell r="GZ41">
            <v>101.76</v>
          </cell>
          <cell r="HA41">
            <v>642.14</v>
          </cell>
          <cell r="HB41">
            <v>642.14</v>
          </cell>
          <cell r="HC41">
            <v>642.14</v>
          </cell>
          <cell r="HD41">
            <v>642.14</v>
          </cell>
          <cell r="HE41">
            <v>673.64</v>
          </cell>
          <cell r="HF41">
            <v>673.79</v>
          </cell>
          <cell r="HG41">
            <v>673.79</v>
          </cell>
          <cell r="HH41">
            <v>673.79</v>
          </cell>
          <cell r="HI41">
            <v>686.82999999999993</v>
          </cell>
          <cell r="HJ41">
            <v>686.82999999999993</v>
          </cell>
          <cell r="HK41">
            <v>686.82999999999993</v>
          </cell>
          <cell r="HL41">
            <v>686.82999999999993</v>
          </cell>
          <cell r="HM41" t="str">
            <v/>
          </cell>
          <cell r="HN41" t="str">
            <v/>
          </cell>
          <cell r="HO41" t="str">
            <v/>
          </cell>
          <cell r="HP41" t="str">
            <v/>
          </cell>
          <cell r="HQ41" t="str">
            <v/>
          </cell>
          <cell r="HR41" t="str">
            <v/>
          </cell>
        </row>
        <row r="42">
          <cell r="A42" t="str">
            <v>Raiffeisen OMF B</v>
          </cell>
          <cell r="B42">
            <v>0</v>
          </cell>
          <cell r="C42">
            <v>0</v>
          </cell>
          <cell r="D42">
            <v>0</v>
          </cell>
          <cell r="E42">
            <v>0</v>
          </cell>
          <cell r="F42">
            <v>0</v>
          </cell>
          <cell r="G42">
            <v>0</v>
          </cell>
          <cell r="H42">
            <v>0</v>
          </cell>
          <cell r="I42">
            <v>0</v>
          </cell>
          <cell r="J42">
            <v>0</v>
          </cell>
          <cell r="K42">
            <v>721.03</v>
          </cell>
          <cell r="L42">
            <v>1650.53</v>
          </cell>
          <cell r="M42">
            <v>4010.09</v>
          </cell>
          <cell r="N42">
            <v>6156.65</v>
          </cell>
          <cell r="O42">
            <v>7127.78</v>
          </cell>
          <cell r="P42">
            <v>8668.59</v>
          </cell>
          <cell r="Q42">
            <v>8852.89</v>
          </cell>
          <cell r="R42">
            <v>8962.25</v>
          </cell>
          <cell r="S42" t="str">
            <v/>
          </cell>
          <cell r="T42" t="str">
            <v/>
          </cell>
          <cell r="U42" t="str">
            <v/>
          </cell>
          <cell r="V42" t="str">
            <v/>
          </cell>
          <cell r="W42" t="e">
            <v>#VALUE!</v>
          </cell>
          <cell r="X42" t="e">
            <v>#VALUE!</v>
          </cell>
          <cell r="Y42" t="e">
            <v>#VALUE!</v>
          </cell>
          <cell r="Z42" t="e">
            <v>#VALUE!</v>
          </cell>
          <cell r="AA42" t="e">
            <v>#VALUE!</v>
          </cell>
          <cell r="AB42" t="e">
            <v>#VALUE!</v>
          </cell>
          <cell r="AC42" t="e">
            <v>#VALUE!</v>
          </cell>
          <cell r="AD42" t="e">
            <v>#VALUE!</v>
          </cell>
          <cell r="AE42" t="e">
            <v>#VALUE!</v>
          </cell>
          <cell r="AF42" t="e">
            <v>#VALUE!</v>
          </cell>
          <cell r="AG42" t="e">
            <v>#VALUE!</v>
          </cell>
          <cell r="AH42" t="e">
            <v>#VALUE!</v>
          </cell>
          <cell r="AI42" t="e">
            <v>#VALUE!</v>
          </cell>
          <cell r="AJ42" t="e">
            <v>#VALUE!</v>
          </cell>
          <cell r="AK42" t="e">
            <v>#VALUE!</v>
          </cell>
          <cell r="AL42" t="e">
            <v>#VALUE!</v>
          </cell>
          <cell r="AM42" t="e">
            <v>#VALUE!</v>
          </cell>
          <cell r="AN42" t="e">
            <v>#VALUE!</v>
          </cell>
          <cell r="AO42" t="e">
            <v>#VALUE!</v>
          </cell>
          <cell r="AP42" t="e">
            <v>#VALUE!</v>
          </cell>
          <cell r="AQ42" t="e">
            <v>#VALUE!</v>
          </cell>
          <cell r="AR42" t="e">
            <v>#VALUE!</v>
          </cell>
          <cell r="AS42" t="e">
            <v>#VALUE!</v>
          </cell>
          <cell r="AT42" t="e">
            <v>#VALUE!</v>
          </cell>
          <cell r="AU42" t="e">
            <v>#VALUE!</v>
          </cell>
          <cell r="AV42" t="e">
            <v>#VALUE!</v>
          </cell>
          <cell r="AW42" t="e">
            <v>#VALUE!</v>
          </cell>
          <cell r="AX42" t="e">
            <v>#VALUE!</v>
          </cell>
          <cell r="AY42" t="e">
            <v>#VALUE!</v>
          </cell>
          <cell r="AZ42" t="e">
            <v>#VALUE!</v>
          </cell>
          <cell r="BA42" t="e">
            <v>#VALUE!</v>
          </cell>
          <cell r="BB42" t="e">
            <v>#VALUE!</v>
          </cell>
          <cell r="BC42" t="e">
            <v>#VALUE!</v>
          </cell>
          <cell r="BD42" t="e">
            <v>#VALUE!</v>
          </cell>
          <cell r="BE42" t="e">
            <v>#VALUE!</v>
          </cell>
          <cell r="BF42" t="e">
            <v>#VALUE!</v>
          </cell>
          <cell r="BG42" t="e">
            <v>#VALUE!</v>
          </cell>
          <cell r="BH42" t="e">
            <v>#VALUE!</v>
          </cell>
          <cell r="BI42" t="e">
            <v>#VALUE!</v>
          </cell>
          <cell r="BJ42" t="e">
            <v>#VALUE!</v>
          </cell>
          <cell r="BK42" t="e">
            <v>#VALUE!</v>
          </cell>
          <cell r="BL42" t="e">
            <v>#VALUE!</v>
          </cell>
          <cell r="BM42" t="e">
            <v>#VALUE!</v>
          </cell>
          <cell r="BN42" t="e">
            <v>#VALUE!</v>
          </cell>
          <cell r="BO42" t="e">
            <v>#VALUE!</v>
          </cell>
          <cell r="BP42" t="e">
            <v>#VALUE!</v>
          </cell>
          <cell r="BQ42" t="e">
            <v>#VALUE!</v>
          </cell>
          <cell r="BR42" t="e">
            <v>#VALUE!</v>
          </cell>
          <cell r="BS42" t="e">
            <v>#VALUE!</v>
          </cell>
          <cell r="BT42" t="e">
            <v>#VALUE!</v>
          </cell>
          <cell r="BU42" t="e">
            <v>#VALUE!</v>
          </cell>
          <cell r="BV42" t="e">
            <v>#VALUE!</v>
          </cell>
          <cell r="BW42" t="e">
            <v>#VALUE!</v>
          </cell>
          <cell r="BX42" t="e">
            <v>#VALUE!</v>
          </cell>
          <cell r="BY42" t="e">
            <v>#VALUE!</v>
          </cell>
          <cell r="BZ42" t="e">
            <v>#VALUE!</v>
          </cell>
          <cell r="CA42" t="e">
            <v>#VALUE!</v>
          </cell>
          <cell r="CB42" t="e">
            <v>#VALUE!</v>
          </cell>
          <cell r="CC42" t="e">
            <v>#VALUE!</v>
          </cell>
          <cell r="CD42" t="e">
            <v>#VALUE!</v>
          </cell>
          <cell r="CE42" t="e">
            <v>#VALUE!</v>
          </cell>
          <cell r="CF42" t="e">
            <v>#VALUE!</v>
          </cell>
          <cell r="CG42" t="e">
            <v>#VALUE!</v>
          </cell>
          <cell r="CH42" t="e">
            <v>#VALUE!</v>
          </cell>
          <cell r="CI42" t="e">
            <v>#VALUE!</v>
          </cell>
          <cell r="CJ42" t="e">
            <v>#VALUE!</v>
          </cell>
          <cell r="CK42" t="e">
            <v>#VALUE!</v>
          </cell>
          <cell r="CL42" t="e">
            <v>#VALUE!</v>
          </cell>
          <cell r="CM42" t="e">
            <v>#VALUE!</v>
          </cell>
          <cell r="CN42" t="e">
            <v>#VALUE!</v>
          </cell>
          <cell r="CO42" t="e">
            <v>#VALUE!</v>
          </cell>
          <cell r="CP42" t="e">
            <v>#VALUE!</v>
          </cell>
          <cell r="CQ42" t="e">
            <v>#VALUE!</v>
          </cell>
          <cell r="CR42" t="e">
            <v>#VALUE!</v>
          </cell>
          <cell r="CS42" t="e">
            <v>#VALUE!</v>
          </cell>
          <cell r="CT42" t="e">
            <v>#VALUE!</v>
          </cell>
          <cell r="CU42" t="e">
            <v>#VALUE!</v>
          </cell>
          <cell r="CV42" t="e">
            <v>#VALUE!</v>
          </cell>
          <cell r="CW42" t="e">
            <v>#VALUE!</v>
          </cell>
          <cell r="CX42" t="e">
            <v>#VALUE!</v>
          </cell>
          <cell r="CY42" t="e">
            <v>#VALUE!</v>
          </cell>
          <cell r="CZ42" t="e">
            <v>#VALUE!</v>
          </cell>
          <cell r="DA42" t="e">
            <v>#VALUE!</v>
          </cell>
          <cell r="DB42" t="e">
            <v>#VALUE!</v>
          </cell>
          <cell r="DC42" t="e">
            <v>#VALUE!</v>
          </cell>
          <cell r="DD42" t="e">
            <v>#VALUE!</v>
          </cell>
          <cell r="DE42" t="e">
            <v>#VALUE!</v>
          </cell>
          <cell r="DF42" t="e">
            <v>#VALUE!</v>
          </cell>
          <cell r="DG42" t="e">
            <v>#VALUE!</v>
          </cell>
          <cell r="DH42" t="e">
            <v>#VALUE!</v>
          </cell>
          <cell r="DI42" t="e">
            <v>#VALUE!</v>
          </cell>
          <cell r="DJ42" t="e">
            <v>#VALUE!</v>
          </cell>
          <cell r="DK42" t="e">
            <v>#VALUE!</v>
          </cell>
          <cell r="DL42" t="e">
            <v>#VALUE!</v>
          </cell>
          <cell r="DM42" t="e">
            <v>#VALUE!</v>
          </cell>
          <cell r="DN42" t="e">
            <v>#VALUE!</v>
          </cell>
          <cell r="DO42" t="e">
            <v>#VALUE!</v>
          </cell>
          <cell r="DP42" t="e">
            <v>#VALUE!</v>
          </cell>
          <cell r="DQ42" t="e">
            <v>#VALUE!</v>
          </cell>
          <cell r="DR42" t="e">
            <v>#VALUE!</v>
          </cell>
          <cell r="DS42" t="e">
            <v>#VALUE!</v>
          </cell>
          <cell r="DT42" t="e">
            <v>#VALUE!</v>
          </cell>
          <cell r="DU42" t="e">
            <v>#VALUE!</v>
          </cell>
          <cell r="DV42" t="e">
            <v>#VALUE!</v>
          </cell>
          <cell r="DW42" t="e">
            <v>#VALUE!</v>
          </cell>
          <cell r="DX42" t="e">
            <v>#VALUE!</v>
          </cell>
          <cell r="DY42" t="e">
            <v>#VALUE!</v>
          </cell>
          <cell r="DZ42" t="e">
            <v>#VALUE!</v>
          </cell>
          <cell r="EA42" t="e">
            <v>#VALUE!</v>
          </cell>
          <cell r="EB42" t="e">
            <v>#VALUE!</v>
          </cell>
          <cell r="EC42" t="e">
            <v>#VALUE!</v>
          </cell>
          <cell r="ED42" t="e">
            <v>#VALUE!</v>
          </cell>
          <cell r="EE42" t="e">
            <v>#VALUE!</v>
          </cell>
          <cell r="EF42" t="e">
            <v>#VALUE!</v>
          </cell>
          <cell r="EG42" t="e">
            <v>#VALUE!</v>
          </cell>
          <cell r="EH42" t="e">
            <v>#VALUE!</v>
          </cell>
          <cell r="EI42" t="e">
            <v>#VALUE!</v>
          </cell>
          <cell r="EJ42" t="e">
            <v>#VALUE!</v>
          </cell>
          <cell r="EK42" t="e">
            <v>#VALUE!</v>
          </cell>
          <cell r="EL42" t="e">
            <v>#VALUE!</v>
          </cell>
          <cell r="EM42" t="e">
            <v>#VALUE!</v>
          </cell>
          <cell r="EN42" t="e">
            <v>#VALUE!</v>
          </cell>
          <cell r="EO42" t="e">
            <v>#VALUE!</v>
          </cell>
          <cell r="EP42" t="e">
            <v>#VALUE!</v>
          </cell>
          <cell r="EQ42" t="e">
            <v>#VALUE!</v>
          </cell>
          <cell r="ER42" t="e">
            <v>#VALUE!</v>
          </cell>
          <cell r="ES42" t="e">
            <v>#VALUE!</v>
          </cell>
          <cell r="ET42" t="e">
            <v>#VALUE!</v>
          </cell>
          <cell r="EU42" t="e">
            <v>#VALUE!</v>
          </cell>
          <cell r="EV42" t="e">
            <v>#VALUE!</v>
          </cell>
          <cell r="EW42" t="e">
            <v>#VALUE!</v>
          </cell>
          <cell r="EX42" t="e">
            <v>#VALUE!</v>
          </cell>
          <cell r="EY42" t="e">
            <v>#VALUE!</v>
          </cell>
          <cell r="EZ42" t="e">
            <v>#VALUE!</v>
          </cell>
          <cell r="FA42" t="e">
            <v>#VALUE!</v>
          </cell>
          <cell r="FB42" t="e">
            <v>#VALUE!</v>
          </cell>
          <cell r="FC42" t="e">
            <v>#VALUE!</v>
          </cell>
          <cell r="FD42" t="e">
            <v>#VALUE!</v>
          </cell>
          <cell r="FE42" t="e">
            <v>#VALUE!</v>
          </cell>
          <cell r="FF42" t="e">
            <v>#VALUE!</v>
          </cell>
          <cell r="FG42" t="e">
            <v>#VALUE!</v>
          </cell>
          <cell r="FH42" t="e">
            <v>#VALUE!</v>
          </cell>
          <cell r="FI42" t="e">
            <v>#VALUE!</v>
          </cell>
          <cell r="FJ42" t="e">
            <v>#VALUE!</v>
          </cell>
          <cell r="FK42" t="e">
            <v>#VALUE!</v>
          </cell>
          <cell r="FL42" t="e">
            <v>#VALUE!</v>
          </cell>
          <cell r="FM42" t="e">
            <v>#VALUE!</v>
          </cell>
          <cell r="FN42" t="e">
            <v>#VALUE!</v>
          </cell>
          <cell r="FO42" t="e">
            <v>#VALUE!</v>
          </cell>
          <cell r="FP42" t="e">
            <v>#VALUE!</v>
          </cell>
          <cell r="FQ42" t="e">
            <v>#VALUE!</v>
          </cell>
          <cell r="FR42" t="e">
            <v>#VALUE!</v>
          </cell>
          <cell r="FS42" t="e">
            <v>#VALUE!</v>
          </cell>
          <cell r="FT42" t="e">
            <v>#VALUE!</v>
          </cell>
          <cell r="FU42" t="e">
            <v>#VALUE!</v>
          </cell>
          <cell r="FV42" t="e">
            <v>#VALUE!</v>
          </cell>
          <cell r="FW42" t="e">
            <v>#VALUE!</v>
          </cell>
          <cell r="FX42" t="e">
            <v>#VALUE!</v>
          </cell>
          <cell r="FY42" t="e">
            <v>#VALUE!</v>
          </cell>
          <cell r="FZ42" t="e">
            <v>#VALUE!</v>
          </cell>
          <cell r="GA42" t="e">
            <v>#VALUE!</v>
          </cell>
          <cell r="GB42" t="e">
            <v>#VALUE!</v>
          </cell>
          <cell r="GC42" t="e">
            <v>#VALUE!</v>
          </cell>
          <cell r="GD42" t="e">
            <v>#VALUE!</v>
          </cell>
          <cell r="GE42" t="e">
            <v>#VALUE!</v>
          </cell>
          <cell r="GF42" t="e">
            <v>#VALUE!</v>
          </cell>
          <cell r="GG42" t="e">
            <v>#VALUE!</v>
          </cell>
          <cell r="GH42" t="e">
            <v>#VALUE!</v>
          </cell>
          <cell r="GI42" t="e">
            <v>#VALUE!</v>
          </cell>
          <cell r="GJ42" t="e">
            <v>#VALUE!</v>
          </cell>
          <cell r="GK42" t="e">
            <v>#VALUE!</v>
          </cell>
          <cell r="GL42" t="e">
            <v>#VALUE!</v>
          </cell>
          <cell r="GM42" t="e">
            <v>#VALUE!</v>
          </cell>
          <cell r="GN42" t="e">
            <v>#VALUE!</v>
          </cell>
          <cell r="GO42" t="e">
            <v>#VALUE!</v>
          </cell>
          <cell r="GP42" t="e">
            <v>#VALUE!</v>
          </cell>
          <cell r="GQ42" t="e">
            <v>#VALUE!</v>
          </cell>
          <cell r="GR42" t="e">
            <v>#VALUE!</v>
          </cell>
          <cell r="GS42" t="e">
            <v>#VALUE!</v>
          </cell>
          <cell r="GT42" t="e">
            <v>#VALUE!</v>
          </cell>
          <cell r="GU42" t="e">
            <v>#VALUE!</v>
          </cell>
          <cell r="GV42" t="e">
            <v>#VALUE!</v>
          </cell>
          <cell r="GW42" t="e">
            <v>#VALUE!</v>
          </cell>
          <cell r="GX42" t="e">
            <v>#VALUE!</v>
          </cell>
          <cell r="GY42" t="e">
            <v>#VALUE!</v>
          </cell>
          <cell r="GZ42" t="e">
            <v>#VALUE!</v>
          </cell>
          <cell r="HA42" t="e">
            <v>#VALUE!</v>
          </cell>
          <cell r="HB42" t="e">
            <v>#VALUE!</v>
          </cell>
          <cell r="HC42" t="e">
            <v>#VALUE!</v>
          </cell>
          <cell r="HD42" t="e">
            <v>#VALUE!</v>
          </cell>
          <cell r="HE42" t="e">
            <v>#VALUE!</v>
          </cell>
          <cell r="HF42" t="e">
            <v>#VALUE!</v>
          </cell>
          <cell r="HG42" t="e">
            <v>#VALUE!</v>
          </cell>
          <cell r="HH42" t="e">
            <v>#VALUE!</v>
          </cell>
          <cell r="HI42" t="e">
            <v>#VALUE!</v>
          </cell>
          <cell r="HJ42" t="e">
            <v>#VALUE!</v>
          </cell>
          <cell r="HK42" t="e">
            <v>#VALUE!</v>
          </cell>
          <cell r="HL42" t="e">
            <v>#VALUE!</v>
          </cell>
          <cell r="HM42" t="str">
            <v/>
          </cell>
          <cell r="HN42" t="str">
            <v/>
          </cell>
          <cell r="HO42" t="str">
            <v/>
          </cell>
          <cell r="HP42" t="str">
            <v/>
          </cell>
          <cell r="HQ42" t="str">
            <v/>
          </cell>
          <cell r="HR42" t="str">
            <v/>
          </cell>
        </row>
        <row r="43">
          <cell r="A43" t="str">
            <v>Raiffeisen OMF C</v>
          </cell>
          <cell r="ET43">
            <v>0</v>
          </cell>
          <cell r="EU43">
            <v>0</v>
          </cell>
          <cell r="EV43">
            <v>0</v>
          </cell>
          <cell r="EW43">
            <v>0</v>
          </cell>
          <cell r="EX43">
            <v>0</v>
          </cell>
          <cell r="EY43">
            <v>0</v>
          </cell>
          <cell r="EZ43">
            <v>0</v>
          </cell>
          <cell r="FA43">
            <v>0</v>
          </cell>
          <cell r="FB43">
            <v>0</v>
          </cell>
          <cell r="FC43">
            <v>0</v>
          </cell>
          <cell r="FD43">
            <v>0</v>
          </cell>
          <cell r="FE43">
            <v>0</v>
          </cell>
          <cell r="FF43">
            <v>0</v>
          </cell>
          <cell r="FG43">
            <v>0</v>
          </cell>
          <cell r="FH43">
            <v>0</v>
          </cell>
          <cell r="FI43">
            <v>0</v>
          </cell>
          <cell r="FJ43">
            <v>0</v>
          </cell>
          <cell r="FK43">
            <v>63.28</v>
          </cell>
          <cell r="FL43">
            <v>63.28</v>
          </cell>
          <cell r="FM43">
            <v>63.28</v>
          </cell>
          <cell r="FN43">
            <v>63.28</v>
          </cell>
          <cell r="FO43">
            <v>63.28</v>
          </cell>
          <cell r="FP43">
            <v>63.28</v>
          </cell>
          <cell r="FQ43">
            <v>63.28</v>
          </cell>
          <cell r="FR43">
            <v>63.28</v>
          </cell>
          <cell r="FS43">
            <v>63.28</v>
          </cell>
          <cell r="FT43">
            <v>63.28</v>
          </cell>
          <cell r="FU43">
            <v>63.28</v>
          </cell>
          <cell r="FV43">
            <v>63.28</v>
          </cell>
          <cell r="FW43">
            <v>63.28</v>
          </cell>
          <cell r="FX43">
            <v>63.28</v>
          </cell>
          <cell r="FY43">
            <v>63.28</v>
          </cell>
          <cell r="FZ43">
            <v>63.28</v>
          </cell>
          <cell r="GA43">
            <v>63.28</v>
          </cell>
          <cell r="GB43">
            <v>63.28</v>
          </cell>
          <cell r="GC43">
            <v>63.28</v>
          </cell>
          <cell r="GD43">
            <v>63.28</v>
          </cell>
          <cell r="GE43">
            <v>63.28</v>
          </cell>
          <cell r="GF43">
            <v>63.28</v>
          </cell>
          <cell r="GG43">
            <v>63.28</v>
          </cell>
          <cell r="GH43">
            <v>63.28</v>
          </cell>
          <cell r="GI43">
            <v>63.28</v>
          </cell>
          <cell r="GJ43">
            <v>63.28</v>
          </cell>
          <cell r="GK43">
            <v>63.28</v>
          </cell>
          <cell r="GL43">
            <v>63.28</v>
          </cell>
          <cell r="GM43">
            <v>63.28</v>
          </cell>
          <cell r="GN43">
            <v>63.28</v>
          </cell>
          <cell r="GO43">
            <v>63.28</v>
          </cell>
          <cell r="GP43">
            <v>63.28</v>
          </cell>
          <cell r="GQ43">
            <v>63.28</v>
          </cell>
          <cell r="GR43">
            <v>63.28</v>
          </cell>
          <cell r="GS43">
            <v>63.28</v>
          </cell>
          <cell r="GT43">
            <v>63.28</v>
          </cell>
          <cell r="GU43">
            <v>63.28</v>
          </cell>
          <cell r="GV43">
            <v>63.28</v>
          </cell>
          <cell r="GW43">
            <v>63.28</v>
          </cell>
          <cell r="GX43">
            <v>63.28</v>
          </cell>
          <cell r="GY43">
            <v>63.28</v>
          </cell>
          <cell r="GZ43">
            <v>63.28</v>
          </cell>
          <cell r="HA43">
            <v>63.28</v>
          </cell>
          <cell r="HB43">
            <v>63.28</v>
          </cell>
          <cell r="HC43">
            <v>63.28</v>
          </cell>
          <cell r="HD43">
            <v>63.28</v>
          </cell>
          <cell r="HE43">
            <v>63.28</v>
          </cell>
          <cell r="HF43">
            <v>63.28</v>
          </cell>
          <cell r="HG43">
            <v>63.28</v>
          </cell>
          <cell r="HH43">
            <v>63.28</v>
          </cell>
          <cell r="HI43">
            <v>63.28</v>
          </cell>
          <cell r="HJ43">
            <v>63.28</v>
          </cell>
          <cell r="HK43">
            <v>63.28</v>
          </cell>
          <cell r="HL43">
            <v>63.28</v>
          </cell>
          <cell r="HM43" t="str">
            <v/>
          </cell>
          <cell r="HN43" t="str">
            <v/>
          </cell>
          <cell r="HO43" t="str">
            <v/>
          </cell>
          <cell r="HP43" t="str">
            <v/>
          </cell>
          <cell r="HQ43" t="str">
            <v/>
          </cell>
          <cell r="HR43" t="str">
            <v/>
          </cell>
        </row>
        <row r="44">
          <cell r="A44" t="str">
            <v>UKUPNO</v>
          </cell>
          <cell r="B44">
            <v>0</v>
          </cell>
          <cell r="C44">
            <v>22.48</v>
          </cell>
          <cell r="D44">
            <v>99.27000000000001</v>
          </cell>
          <cell r="E44">
            <v>131.77000000000001</v>
          </cell>
          <cell r="F44">
            <v>131.77000000000001</v>
          </cell>
          <cell r="G44">
            <v>131.77000000000001</v>
          </cell>
          <cell r="H44">
            <v>258.43</v>
          </cell>
          <cell r="I44">
            <v>427.91</v>
          </cell>
          <cell r="J44">
            <v>1053.03</v>
          </cell>
          <cell r="K44">
            <v>7492</v>
          </cell>
          <cell r="L44">
            <v>17806.34</v>
          </cell>
          <cell r="M44">
            <v>28343.759999999998</v>
          </cell>
          <cell r="N44">
            <v>34680.85</v>
          </cell>
          <cell r="O44">
            <v>40951.78</v>
          </cell>
          <cell r="P44">
            <v>47056.05</v>
          </cell>
          <cell r="Q44">
            <v>50325.58</v>
          </cell>
          <cell r="R44">
            <v>51042.290000000008</v>
          </cell>
          <cell r="S44">
            <v>0</v>
          </cell>
          <cell r="T44">
            <v>0</v>
          </cell>
          <cell r="U44">
            <v>0</v>
          </cell>
          <cell r="V44">
            <v>0</v>
          </cell>
          <cell r="W44" t="e">
            <v>#VALUE!</v>
          </cell>
          <cell r="X44" t="e">
            <v>#VALUE!</v>
          </cell>
          <cell r="Y44" t="e">
            <v>#VALUE!</v>
          </cell>
          <cell r="Z44" t="e">
            <v>#VALUE!</v>
          </cell>
          <cell r="AA44" t="e">
            <v>#VALUE!</v>
          </cell>
          <cell r="AB44" t="e">
            <v>#VALUE!</v>
          </cell>
          <cell r="AC44" t="e">
            <v>#VALUE!</v>
          </cell>
          <cell r="AD44" t="e">
            <v>#VALUE!</v>
          </cell>
          <cell r="AE44" t="e">
            <v>#VALUE!</v>
          </cell>
          <cell r="AF44" t="e">
            <v>#VALUE!</v>
          </cell>
          <cell r="AG44" t="e">
            <v>#VALUE!</v>
          </cell>
          <cell r="AH44" t="e">
            <v>#VALUE!</v>
          </cell>
          <cell r="AI44" t="e">
            <v>#VALUE!</v>
          </cell>
          <cell r="AJ44" t="e">
            <v>#VALUE!</v>
          </cell>
          <cell r="AK44" t="e">
            <v>#VALUE!</v>
          </cell>
          <cell r="AL44" t="e">
            <v>#VALUE!</v>
          </cell>
          <cell r="AM44" t="e">
            <v>#VALUE!</v>
          </cell>
          <cell r="AN44" t="e">
            <v>#VALUE!</v>
          </cell>
          <cell r="AO44" t="e">
            <v>#VALUE!</v>
          </cell>
          <cell r="AP44" t="e">
            <v>#VALUE!</v>
          </cell>
          <cell r="AQ44" t="e">
            <v>#VALUE!</v>
          </cell>
          <cell r="AR44" t="e">
            <v>#VALUE!</v>
          </cell>
          <cell r="AS44" t="e">
            <v>#VALUE!</v>
          </cell>
          <cell r="AT44" t="e">
            <v>#VALUE!</v>
          </cell>
          <cell r="AU44" t="e">
            <v>#VALUE!</v>
          </cell>
          <cell r="AV44" t="e">
            <v>#VALUE!</v>
          </cell>
          <cell r="AW44" t="e">
            <v>#VALUE!</v>
          </cell>
          <cell r="AX44" t="e">
            <v>#VALUE!</v>
          </cell>
          <cell r="AY44" t="e">
            <v>#VALUE!</v>
          </cell>
          <cell r="AZ44" t="e">
            <v>#VALUE!</v>
          </cell>
          <cell r="BA44" t="e">
            <v>#VALUE!</v>
          </cell>
          <cell r="BB44" t="e">
            <v>#VALUE!</v>
          </cell>
          <cell r="BC44" t="e">
            <v>#VALUE!</v>
          </cell>
          <cell r="BD44" t="e">
            <v>#VALUE!</v>
          </cell>
          <cell r="BE44" t="e">
            <v>#VALUE!</v>
          </cell>
          <cell r="BF44" t="e">
            <v>#VALUE!</v>
          </cell>
          <cell r="BG44" t="e">
            <v>#VALUE!</v>
          </cell>
          <cell r="BH44" t="e">
            <v>#VALUE!</v>
          </cell>
          <cell r="BI44" t="e">
            <v>#VALUE!</v>
          </cell>
          <cell r="BJ44" t="e">
            <v>#VALUE!</v>
          </cell>
          <cell r="BK44" t="e">
            <v>#VALUE!</v>
          </cell>
          <cell r="BL44" t="e">
            <v>#VALUE!</v>
          </cell>
          <cell r="BM44" t="e">
            <v>#VALUE!</v>
          </cell>
          <cell r="BN44" t="e">
            <v>#VALUE!</v>
          </cell>
          <cell r="BO44" t="e">
            <v>#VALUE!</v>
          </cell>
          <cell r="BP44" t="e">
            <v>#VALUE!</v>
          </cell>
          <cell r="BQ44" t="e">
            <v>#VALUE!</v>
          </cell>
          <cell r="BR44" t="e">
            <v>#VALUE!</v>
          </cell>
          <cell r="BS44" t="e">
            <v>#VALUE!</v>
          </cell>
          <cell r="BT44" t="e">
            <v>#VALUE!</v>
          </cell>
          <cell r="BU44" t="e">
            <v>#VALUE!</v>
          </cell>
          <cell r="BV44" t="e">
            <v>#VALUE!</v>
          </cell>
          <cell r="BW44" t="e">
            <v>#VALUE!</v>
          </cell>
          <cell r="BX44" t="e">
            <v>#VALUE!</v>
          </cell>
          <cell r="BY44" t="e">
            <v>#VALUE!</v>
          </cell>
          <cell r="BZ44" t="e">
            <v>#VALUE!</v>
          </cell>
          <cell r="CA44" t="e">
            <v>#VALUE!</v>
          </cell>
          <cell r="CB44" t="e">
            <v>#VALUE!</v>
          </cell>
          <cell r="CC44" t="e">
            <v>#VALUE!</v>
          </cell>
          <cell r="CD44" t="e">
            <v>#VALUE!</v>
          </cell>
          <cell r="CE44" t="e">
            <v>#VALUE!</v>
          </cell>
          <cell r="CF44" t="e">
            <v>#VALUE!</v>
          </cell>
          <cell r="CG44" t="e">
            <v>#VALUE!</v>
          </cell>
          <cell r="CH44" t="e">
            <v>#VALUE!</v>
          </cell>
          <cell r="CI44" t="e">
            <v>#VALUE!</v>
          </cell>
          <cell r="CJ44" t="e">
            <v>#VALUE!</v>
          </cell>
          <cell r="CK44" t="e">
            <v>#VALUE!</v>
          </cell>
          <cell r="CL44" t="e">
            <v>#VALUE!</v>
          </cell>
          <cell r="CM44" t="e">
            <v>#VALUE!</v>
          </cell>
          <cell r="CN44" t="e">
            <v>#VALUE!</v>
          </cell>
          <cell r="CO44" t="e">
            <v>#VALUE!</v>
          </cell>
          <cell r="CP44" t="e">
            <v>#VALUE!</v>
          </cell>
          <cell r="CQ44" t="e">
            <v>#VALUE!</v>
          </cell>
          <cell r="CR44" t="e">
            <v>#VALUE!</v>
          </cell>
          <cell r="CS44" t="e">
            <v>#VALUE!</v>
          </cell>
          <cell r="CT44" t="e">
            <v>#VALUE!</v>
          </cell>
          <cell r="CU44" t="e">
            <v>#VALUE!</v>
          </cell>
          <cell r="CV44" t="e">
            <v>#VALUE!</v>
          </cell>
          <cell r="CW44" t="e">
            <v>#VALUE!</v>
          </cell>
          <cell r="CX44" t="e">
            <v>#VALUE!</v>
          </cell>
          <cell r="CY44" t="e">
            <v>#VALUE!</v>
          </cell>
          <cell r="CZ44" t="e">
            <v>#VALUE!</v>
          </cell>
          <cell r="DA44" t="e">
            <v>#VALUE!</v>
          </cell>
          <cell r="DB44" t="e">
            <v>#VALUE!</v>
          </cell>
          <cell r="DC44" t="e">
            <v>#VALUE!</v>
          </cell>
          <cell r="DD44" t="e">
            <v>#VALUE!</v>
          </cell>
          <cell r="DE44" t="e">
            <v>#VALUE!</v>
          </cell>
          <cell r="DF44" t="e">
            <v>#VALUE!</v>
          </cell>
          <cell r="DG44" t="e">
            <v>#VALUE!</v>
          </cell>
          <cell r="DH44" t="e">
            <v>#VALUE!</v>
          </cell>
          <cell r="DI44" t="e">
            <v>#VALUE!</v>
          </cell>
          <cell r="DJ44" t="e">
            <v>#VALUE!</v>
          </cell>
          <cell r="DK44" t="e">
            <v>#VALUE!</v>
          </cell>
          <cell r="DL44" t="e">
            <v>#VALUE!</v>
          </cell>
          <cell r="DM44" t="e">
            <v>#VALUE!</v>
          </cell>
          <cell r="DN44" t="e">
            <v>#VALUE!</v>
          </cell>
          <cell r="DO44" t="e">
            <v>#VALUE!</v>
          </cell>
          <cell r="DP44" t="e">
            <v>#VALUE!</v>
          </cell>
          <cell r="DQ44" t="e">
            <v>#VALUE!</v>
          </cell>
          <cell r="DR44" t="e">
            <v>#VALUE!</v>
          </cell>
          <cell r="DS44" t="e">
            <v>#VALUE!</v>
          </cell>
          <cell r="DT44" t="e">
            <v>#VALUE!</v>
          </cell>
          <cell r="DU44" t="e">
            <v>#VALUE!</v>
          </cell>
          <cell r="DV44" t="e">
            <v>#VALUE!</v>
          </cell>
          <cell r="DW44" t="e">
            <v>#VALUE!</v>
          </cell>
          <cell r="DX44" t="e">
            <v>#VALUE!</v>
          </cell>
          <cell r="DY44" t="e">
            <v>#VALUE!</v>
          </cell>
          <cell r="DZ44" t="e">
            <v>#VALUE!</v>
          </cell>
          <cell r="EA44" t="e">
            <v>#VALUE!</v>
          </cell>
          <cell r="EB44" t="e">
            <v>#VALUE!</v>
          </cell>
          <cell r="EC44" t="e">
            <v>#VALUE!</v>
          </cell>
          <cell r="ED44" t="e">
            <v>#VALUE!</v>
          </cell>
          <cell r="EE44" t="e">
            <v>#VALUE!</v>
          </cell>
          <cell r="EF44" t="e">
            <v>#VALUE!</v>
          </cell>
          <cell r="EG44" t="e">
            <v>#VALUE!</v>
          </cell>
          <cell r="EH44" t="e">
            <v>#VALUE!</v>
          </cell>
          <cell r="EI44" t="e">
            <v>#VALUE!</v>
          </cell>
          <cell r="EJ44" t="e">
            <v>#VALUE!</v>
          </cell>
          <cell r="EK44" t="e">
            <v>#VALUE!</v>
          </cell>
          <cell r="EL44" t="e">
            <v>#VALUE!</v>
          </cell>
          <cell r="EM44" t="e">
            <v>#VALUE!</v>
          </cell>
          <cell r="EN44" t="e">
            <v>#VALUE!</v>
          </cell>
          <cell r="EO44" t="e">
            <v>#VALUE!</v>
          </cell>
          <cell r="EP44" t="e">
            <v>#VALUE!</v>
          </cell>
          <cell r="EQ44" t="e">
            <v>#VALUE!</v>
          </cell>
          <cell r="ER44" t="e">
            <v>#VALUE!</v>
          </cell>
          <cell r="ES44" t="e">
            <v>#VALUE!</v>
          </cell>
          <cell r="ET44" t="e">
            <v>#VALUE!</v>
          </cell>
          <cell r="EU44" t="e">
            <v>#VALUE!</v>
          </cell>
          <cell r="EV44" t="e">
            <v>#VALUE!</v>
          </cell>
          <cell r="EW44" t="e">
            <v>#VALUE!</v>
          </cell>
          <cell r="EX44" t="e">
            <v>#VALUE!</v>
          </cell>
          <cell r="EY44" t="e">
            <v>#VALUE!</v>
          </cell>
          <cell r="EZ44" t="e">
            <v>#VALUE!</v>
          </cell>
          <cell r="FA44" t="e">
            <v>#VALUE!</v>
          </cell>
          <cell r="FB44" t="e">
            <v>#VALUE!</v>
          </cell>
          <cell r="FC44" t="e">
            <v>#VALUE!</v>
          </cell>
          <cell r="FD44" t="e">
            <v>#VALUE!</v>
          </cell>
          <cell r="FE44" t="e">
            <v>#VALUE!</v>
          </cell>
          <cell r="FF44" t="e">
            <v>#VALUE!</v>
          </cell>
          <cell r="FG44" t="e">
            <v>#VALUE!</v>
          </cell>
          <cell r="FH44" t="e">
            <v>#VALUE!</v>
          </cell>
          <cell r="FI44" t="e">
            <v>#VALUE!</v>
          </cell>
          <cell r="FJ44" t="e">
            <v>#VALUE!</v>
          </cell>
          <cell r="FK44" t="e">
            <v>#VALUE!</v>
          </cell>
          <cell r="FL44" t="e">
            <v>#VALUE!</v>
          </cell>
          <cell r="FM44" t="e">
            <v>#VALUE!</v>
          </cell>
          <cell r="FN44" t="e">
            <v>#VALUE!</v>
          </cell>
          <cell r="FO44" t="e">
            <v>#VALUE!</v>
          </cell>
          <cell r="FP44" t="e">
            <v>#VALUE!</v>
          </cell>
          <cell r="FQ44" t="e">
            <v>#VALUE!</v>
          </cell>
          <cell r="FR44" t="e">
            <v>#VALUE!</v>
          </cell>
          <cell r="FS44" t="e">
            <v>#VALUE!</v>
          </cell>
          <cell r="FT44" t="e">
            <v>#VALUE!</v>
          </cell>
          <cell r="FU44" t="e">
            <v>#VALUE!</v>
          </cell>
          <cell r="FV44" t="e">
            <v>#VALUE!</v>
          </cell>
          <cell r="FW44" t="e">
            <v>#VALUE!</v>
          </cell>
          <cell r="FX44" t="e">
            <v>#VALUE!</v>
          </cell>
          <cell r="FY44" t="e">
            <v>#VALUE!</v>
          </cell>
          <cell r="FZ44" t="e">
            <v>#VALUE!</v>
          </cell>
          <cell r="GA44" t="e">
            <v>#VALUE!</v>
          </cell>
          <cell r="GB44" t="e">
            <v>#VALUE!</v>
          </cell>
          <cell r="GC44" t="e">
            <v>#VALUE!</v>
          </cell>
          <cell r="GD44" t="e">
            <v>#VALUE!</v>
          </cell>
          <cell r="GE44" t="e">
            <v>#VALUE!</v>
          </cell>
          <cell r="GF44" t="e">
            <v>#VALUE!</v>
          </cell>
          <cell r="GG44" t="e">
            <v>#VALUE!</v>
          </cell>
          <cell r="GH44" t="e">
            <v>#VALUE!</v>
          </cell>
          <cell r="GI44" t="e">
            <v>#VALUE!</v>
          </cell>
          <cell r="GJ44" t="e">
            <v>#VALUE!</v>
          </cell>
          <cell r="GK44" t="e">
            <v>#VALUE!</v>
          </cell>
          <cell r="GL44" t="e">
            <v>#VALUE!</v>
          </cell>
          <cell r="GM44" t="e">
            <v>#VALUE!</v>
          </cell>
          <cell r="GN44" t="e">
            <v>#VALUE!</v>
          </cell>
          <cell r="GO44" t="e">
            <v>#VALUE!</v>
          </cell>
          <cell r="GP44" t="e">
            <v>#VALUE!</v>
          </cell>
          <cell r="GQ44" t="e">
            <v>#VALUE!</v>
          </cell>
          <cell r="GR44" t="e">
            <v>#VALUE!</v>
          </cell>
          <cell r="GS44" t="e">
            <v>#VALUE!</v>
          </cell>
          <cell r="GT44" t="e">
            <v>#VALUE!</v>
          </cell>
          <cell r="GU44" t="e">
            <v>#VALUE!</v>
          </cell>
          <cell r="GV44" t="e">
            <v>#VALUE!</v>
          </cell>
          <cell r="GW44" t="e">
            <v>#VALUE!</v>
          </cell>
          <cell r="GX44" t="e">
            <v>#VALUE!</v>
          </cell>
          <cell r="GY44" t="e">
            <v>#VALUE!</v>
          </cell>
          <cell r="GZ44" t="e">
            <v>#VALUE!</v>
          </cell>
          <cell r="HA44" t="e">
            <v>#VALUE!</v>
          </cell>
          <cell r="HB44" t="e">
            <v>#VALUE!</v>
          </cell>
          <cell r="HC44" t="e">
            <v>#VALUE!</v>
          </cell>
          <cell r="HD44" t="e">
            <v>#VALUE!</v>
          </cell>
          <cell r="HE44" t="e">
            <v>#VALUE!</v>
          </cell>
          <cell r="HF44" t="e">
            <v>#VALUE!</v>
          </cell>
          <cell r="HG44" t="e">
            <v>#VALUE!</v>
          </cell>
          <cell r="HH44" t="e">
            <v>#VALUE!</v>
          </cell>
          <cell r="HI44" t="e">
            <v>#VALUE!</v>
          </cell>
          <cell r="HJ44" t="e">
            <v>#VALUE!</v>
          </cell>
          <cell r="HK44" t="e">
            <v>#VALUE!</v>
          </cell>
          <cell r="HL44" t="e">
            <v>#VALUE!</v>
          </cell>
          <cell r="HM44">
            <v>0</v>
          </cell>
          <cell r="HN44">
            <v>0</v>
          </cell>
          <cell r="HO44">
            <v>0</v>
          </cell>
          <cell r="HP44">
            <v>0</v>
          </cell>
          <cell r="HQ44">
            <v>0</v>
          </cell>
          <cell r="HR44">
            <v>0</v>
          </cell>
        </row>
        <row r="46">
          <cell r="A46" t="str">
            <v>prirast kumulativa</v>
          </cell>
        </row>
        <row r="47">
          <cell r="A47" t="str">
            <v>AZ OMF A</v>
          </cell>
          <cell r="ET47" t="e">
            <v>#DIV/0!</v>
          </cell>
          <cell r="EU47" t="e">
            <v>#DIV/0!</v>
          </cell>
          <cell r="EV47" t="e">
            <v>#DIV/0!</v>
          </cell>
          <cell r="EW47" t="e">
            <v>#DIV/0!</v>
          </cell>
          <cell r="EX47" t="e">
            <v>#DIV/0!</v>
          </cell>
          <cell r="EY47" t="e">
            <v>#DIV/0!</v>
          </cell>
          <cell r="EZ47" t="e">
            <v>#DIV/0!</v>
          </cell>
          <cell r="FA47" t="e">
            <v>#DIV/0!</v>
          </cell>
          <cell r="FB47" t="e">
            <v>#DIV/0!</v>
          </cell>
          <cell r="FC47" t="e">
            <v>#DIV/0!</v>
          </cell>
          <cell r="FD47" t="e">
            <v>#DIV/0!</v>
          </cell>
          <cell r="FE47" t="e">
            <v>#DIV/0!</v>
          </cell>
          <cell r="FF47" t="e">
            <v>#DIV/0!</v>
          </cell>
          <cell r="FG47" t="e">
            <v>#DIV/0!</v>
          </cell>
          <cell r="FH47" t="e">
            <v>#DIV/0!</v>
          </cell>
          <cell r="FI47" t="e">
            <v>#DIV/0!</v>
          </cell>
          <cell r="FJ47" t="e">
            <v>#DIV/0!</v>
          </cell>
          <cell r="FK47" t="e">
            <v>#DIV/0!</v>
          </cell>
          <cell r="FL47" t="e">
            <v>#DIV/0!</v>
          </cell>
          <cell r="FM47" t="e">
            <v>#DIV/0!</v>
          </cell>
          <cell r="FN47" t="e">
            <v>#DIV/0!</v>
          </cell>
          <cell r="FO47" t="e">
            <v>#DIV/0!</v>
          </cell>
          <cell r="FP47" t="e">
            <v>#DIV/0!</v>
          </cell>
          <cell r="FQ47" t="e">
            <v>#DIV/0!</v>
          </cell>
          <cell r="FR47" t="e">
            <v>#DIV/0!</v>
          </cell>
          <cell r="FS47" t="e">
            <v>#DIV/0!</v>
          </cell>
          <cell r="FT47" t="e">
            <v>#DIV/0!</v>
          </cell>
          <cell r="FU47" t="e">
            <v>#DIV/0!</v>
          </cell>
          <cell r="FV47" t="e">
            <v>#DIV/0!</v>
          </cell>
          <cell r="FW47" t="e">
            <v>#DIV/0!</v>
          </cell>
          <cell r="FX47" t="e">
            <v>#DIV/0!</v>
          </cell>
          <cell r="FY47" t="e">
            <v>#DIV/0!</v>
          </cell>
          <cell r="FZ47" t="e">
            <v>#DIV/0!</v>
          </cell>
          <cell r="GA47" t="e">
            <v>#DIV/0!</v>
          </cell>
          <cell r="GB47" t="e">
            <v>#DIV/0!</v>
          </cell>
          <cell r="GC47" t="e">
            <v>#DIV/0!</v>
          </cell>
          <cell r="GD47">
            <v>0</v>
          </cell>
          <cell r="GE47">
            <v>0</v>
          </cell>
          <cell r="GF47">
            <v>0</v>
          </cell>
          <cell r="GG47">
            <v>0</v>
          </cell>
          <cell r="GH47">
            <v>0</v>
          </cell>
          <cell r="GI47">
            <v>3.6412615775773371E-2</v>
          </cell>
          <cell r="GJ47">
            <v>0</v>
          </cell>
          <cell r="GK47">
            <v>0.25024093922490587</v>
          </cell>
          <cell r="GL47">
            <v>0</v>
          </cell>
          <cell r="GM47">
            <v>0</v>
          </cell>
          <cell r="GN47">
            <v>1.0172975624569425E-2</v>
          </cell>
          <cell r="GO47">
            <v>0</v>
          </cell>
          <cell r="GP47">
            <v>0</v>
          </cell>
          <cell r="GQ47">
            <v>0</v>
          </cell>
          <cell r="GR47">
            <v>0</v>
          </cell>
          <cell r="GS47">
            <v>0</v>
          </cell>
          <cell r="GT47">
            <v>0</v>
          </cell>
          <cell r="GU47">
            <v>0</v>
          </cell>
          <cell r="GV47">
            <v>0</v>
          </cell>
          <cell r="GW47">
            <v>0</v>
          </cell>
          <cell r="GX47">
            <v>0</v>
          </cell>
          <cell r="GY47">
            <v>0</v>
          </cell>
          <cell r="GZ47">
            <v>0</v>
          </cell>
          <cell r="HA47">
            <v>0</v>
          </cell>
          <cell r="HB47">
            <v>0</v>
          </cell>
          <cell r="HC47">
            <v>0</v>
          </cell>
          <cell r="HD47">
            <v>1.4683778471500375E-3</v>
          </cell>
          <cell r="HE47">
            <v>5.7725388780349718E-5</v>
          </cell>
          <cell r="HF47">
            <v>5.8761053773868088E-3</v>
          </cell>
          <cell r="HG47">
            <v>0</v>
          </cell>
          <cell r="HH47">
            <v>1.8707463474538777E-3</v>
          </cell>
          <cell r="HI47">
            <v>1.6679267761816385E-2</v>
          </cell>
          <cell r="HJ47">
            <v>0</v>
          </cell>
          <cell r="HK47">
            <v>0</v>
          </cell>
          <cell r="HL47">
            <v>0</v>
          </cell>
          <cell r="HM47" t="str">
            <v/>
          </cell>
          <cell r="HN47" t="str">
            <v/>
          </cell>
          <cell r="HO47" t="str">
            <v/>
          </cell>
          <cell r="HP47" t="str">
            <v/>
          </cell>
          <cell r="HQ47" t="str">
            <v/>
          </cell>
          <cell r="HR47" t="str">
            <v/>
          </cell>
        </row>
        <row r="48">
          <cell r="A48" t="str">
            <v>AZ OMF B</v>
          </cell>
          <cell r="C48" t="e">
            <v>#DIV/0!</v>
          </cell>
          <cell r="D48" t="e">
            <v>#DIV/0!</v>
          </cell>
          <cell r="E48" t="e">
            <v>#DIV/0!</v>
          </cell>
          <cell r="F48" t="e">
            <v>#DIV/0!</v>
          </cell>
          <cell r="G48" t="e">
            <v>#DIV/0!</v>
          </cell>
          <cell r="H48" t="e">
            <v>#DIV/0!</v>
          </cell>
          <cell r="I48" t="e">
            <v>#DIV/0!</v>
          </cell>
          <cell r="J48">
            <v>0</v>
          </cell>
          <cell r="K48">
            <v>16.111166750125189</v>
          </cell>
          <cell r="L48">
            <v>1.7020914420610065</v>
          </cell>
          <cell r="M48">
            <v>0.5696544578600321</v>
          </cell>
          <cell r="N48">
            <v>0.25218293281753301</v>
          </cell>
          <cell r="O48">
            <v>0.17544141605793837</v>
          </cell>
          <cell r="P48">
            <v>0.11803812278452423</v>
          </cell>
          <cell r="Q48">
            <v>2.9893864133792174E-2</v>
          </cell>
          <cell r="R48">
            <v>1.33799347796881E-2</v>
          </cell>
          <cell r="S48" t="e">
            <v>#VALUE!</v>
          </cell>
          <cell r="T48" t="e">
            <v>#VALUE!</v>
          </cell>
          <cell r="U48" t="e">
            <v>#VALUE!</v>
          </cell>
          <cell r="V48" t="e">
            <v>#VALUE!</v>
          </cell>
          <cell r="W48" t="e">
            <v>#VALUE!</v>
          </cell>
          <cell r="X48" t="e">
            <v>#VALUE!</v>
          </cell>
          <cell r="Y48" t="e">
            <v>#VALUE!</v>
          </cell>
          <cell r="Z48" t="e">
            <v>#VALUE!</v>
          </cell>
          <cell r="AA48" t="e">
            <v>#VALUE!</v>
          </cell>
          <cell r="AB48" t="e">
            <v>#VALUE!</v>
          </cell>
          <cell r="AC48" t="e">
            <v>#VALUE!</v>
          </cell>
          <cell r="AD48" t="e">
            <v>#VALUE!</v>
          </cell>
          <cell r="AE48" t="e">
            <v>#VALUE!</v>
          </cell>
          <cell r="AF48" t="e">
            <v>#VALUE!</v>
          </cell>
          <cell r="AG48" t="e">
            <v>#VALUE!</v>
          </cell>
          <cell r="AH48" t="e">
            <v>#VALUE!</v>
          </cell>
          <cell r="AI48" t="e">
            <v>#VALUE!</v>
          </cell>
          <cell r="AJ48" t="e">
            <v>#VALUE!</v>
          </cell>
          <cell r="AK48" t="e">
            <v>#VALUE!</v>
          </cell>
          <cell r="AL48" t="e">
            <v>#VALUE!</v>
          </cell>
          <cell r="AM48" t="e">
            <v>#VALUE!</v>
          </cell>
          <cell r="AN48" t="e">
            <v>#VALUE!</v>
          </cell>
          <cell r="AO48" t="e">
            <v>#VALUE!</v>
          </cell>
          <cell r="AP48" t="e">
            <v>#VALUE!</v>
          </cell>
          <cell r="AQ48" t="e">
            <v>#VALUE!</v>
          </cell>
          <cell r="AR48" t="e">
            <v>#VALUE!</v>
          </cell>
          <cell r="AS48" t="e">
            <v>#VALUE!</v>
          </cell>
          <cell r="AT48" t="e">
            <v>#VALUE!</v>
          </cell>
          <cell r="AU48" t="e">
            <v>#VALUE!</v>
          </cell>
          <cell r="AV48" t="e">
            <v>#VALUE!</v>
          </cell>
          <cell r="AW48" t="e">
            <v>#VALUE!</v>
          </cell>
          <cell r="AX48" t="e">
            <v>#VALUE!</v>
          </cell>
          <cell r="AY48" t="e">
            <v>#VALUE!</v>
          </cell>
          <cell r="AZ48" t="e">
            <v>#VALUE!</v>
          </cell>
          <cell r="BA48" t="e">
            <v>#VALUE!</v>
          </cell>
          <cell r="BB48" t="e">
            <v>#VALUE!</v>
          </cell>
          <cell r="BC48" t="e">
            <v>#VALUE!</v>
          </cell>
          <cell r="BD48" t="e">
            <v>#VALUE!</v>
          </cell>
          <cell r="BE48" t="e">
            <v>#VALUE!</v>
          </cell>
          <cell r="BF48" t="e">
            <v>#VALUE!</v>
          </cell>
          <cell r="BG48" t="e">
            <v>#VALUE!</v>
          </cell>
          <cell r="BH48" t="e">
            <v>#VALUE!</v>
          </cell>
          <cell r="BI48" t="e">
            <v>#VALUE!</v>
          </cell>
          <cell r="BJ48" t="e">
            <v>#VALUE!</v>
          </cell>
          <cell r="BK48" t="e">
            <v>#VALUE!</v>
          </cell>
          <cell r="BL48" t="e">
            <v>#VALUE!</v>
          </cell>
          <cell r="BM48" t="e">
            <v>#VALUE!</v>
          </cell>
          <cell r="BN48" t="e">
            <v>#VALUE!</v>
          </cell>
          <cell r="BO48" t="e">
            <v>#VALUE!</v>
          </cell>
          <cell r="BP48" t="e">
            <v>#VALUE!</v>
          </cell>
          <cell r="BQ48" t="e">
            <v>#VALUE!</v>
          </cell>
          <cell r="BR48" t="e">
            <v>#VALUE!</v>
          </cell>
          <cell r="BS48" t="e">
            <v>#VALUE!</v>
          </cell>
          <cell r="BT48" t="e">
            <v>#VALUE!</v>
          </cell>
          <cell r="BU48" t="e">
            <v>#VALUE!</v>
          </cell>
          <cell r="BV48" t="e">
            <v>#VALUE!</v>
          </cell>
          <cell r="BW48" t="e">
            <v>#VALUE!</v>
          </cell>
          <cell r="BX48" t="e">
            <v>#VALUE!</v>
          </cell>
          <cell r="BY48" t="e">
            <v>#VALUE!</v>
          </cell>
          <cell r="BZ48" t="e">
            <v>#VALUE!</v>
          </cell>
          <cell r="CA48" t="e">
            <v>#VALUE!</v>
          </cell>
          <cell r="CB48" t="e">
            <v>#VALUE!</v>
          </cell>
          <cell r="CC48" t="e">
            <v>#VALUE!</v>
          </cell>
          <cell r="CD48" t="e">
            <v>#VALUE!</v>
          </cell>
          <cell r="CE48" t="e">
            <v>#VALUE!</v>
          </cell>
          <cell r="CF48" t="e">
            <v>#VALUE!</v>
          </cell>
          <cell r="CG48" t="e">
            <v>#VALUE!</v>
          </cell>
          <cell r="CH48" t="e">
            <v>#VALUE!</v>
          </cell>
          <cell r="CI48" t="e">
            <v>#VALUE!</v>
          </cell>
          <cell r="CJ48" t="e">
            <v>#VALUE!</v>
          </cell>
          <cell r="CK48" t="e">
            <v>#VALUE!</v>
          </cell>
          <cell r="CL48" t="e">
            <v>#VALUE!</v>
          </cell>
          <cell r="CM48" t="e">
            <v>#VALUE!</v>
          </cell>
          <cell r="CN48" t="e">
            <v>#VALUE!</v>
          </cell>
          <cell r="CO48" t="e">
            <v>#VALUE!</v>
          </cell>
          <cell r="CP48" t="e">
            <v>#VALUE!</v>
          </cell>
          <cell r="CQ48" t="e">
            <v>#VALUE!</v>
          </cell>
          <cell r="CR48" t="e">
            <v>#VALUE!</v>
          </cell>
          <cell r="CS48" t="e">
            <v>#VALUE!</v>
          </cell>
          <cell r="CT48" t="e">
            <v>#VALUE!</v>
          </cell>
          <cell r="CU48" t="e">
            <v>#VALUE!</v>
          </cell>
          <cell r="CV48" t="e">
            <v>#VALUE!</v>
          </cell>
          <cell r="CW48" t="e">
            <v>#VALUE!</v>
          </cell>
          <cell r="CX48" t="e">
            <v>#VALUE!</v>
          </cell>
          <cell r="CY48" t="e">
            <v>#VALUE!</v>
          </cell>
          <cell r="CZ48" t="e">
            <v>#VALUE!</v>
          </cell>
          <cell r="DA48" t="e">
            <v>#VALUE!</v>
          </cell>
          <cell r="DB48" t="e">
            <v>#VALUE!</v>
          </cell>
          <cell r="DC48" t="e">
            <v>#VALUE!</v>
          </cell>
          <cell r="DD48" t="e">
            <v>#VALUE!</v>
          </cell>
          <cell r="DE48" t="e">
            <v>#VALUE!</v>
          </cell>
          <cell r="DF48" t="e">
            <v>#VALUE!</v>
          </cell>
          <cell r="DG48" t="e">
            <v>#VALUE!</v>
          </cell>
          <cell r="DH48" t="e">
            <v>#VALUE!</v>
          </cell>
          <cell r="DI48" t="e">
            <v>#VALUE!</v>
          </cell>
          <cell r="DJ48" t="e">
            <v>#VALUE!</v>
          </cell>
          <cell r="DK48" t="e">
            <v>#VALUE!</v>
          </cell>
          <cell r="DL48" t="e">
            <v>#VALUE!</v>
          </cell>
          <cell r="DM48" t="e">
            <v>#VALUE!</v>
          </cell>
          <cell r="DN48" t="e">
            <v>#VALUE!</v>
          </cell>
          <cell r="DO48" t="e">
            <v>#VALUE!</v>
          </cell>
          <cell r="DP48" t="e">
            <v>#VALUE!</v>
          </cell>
          <cell r="DQ48" t="e">
            <v>#VALUE!</v>
          </cell>
          <cell r="DR48" t="e">
            <v>#VALUE!</v>
          </cell>
          <cell r="DS48" t="e">
            <v>#VALUE!</v>
          </cell>
          <cell r="DT48" t="e">
            <v>#VALUE!</v>
          </cell>
          <cell r="DU48" t="e">
            <v>#VALUE!</v>
          </cell>
          <cell r="DV48" t="e">
            <v>#VALUE!</v>
          </cell>
          <cell r="DW48" t="e">
            <v>#VALUE!</v>
          </cell>
          <cell r="DX48" t="e">
            <v>#VALUE!</v>
          </cell>
          <cell r="DY48" t="e">
            <v>#VALUE!</v>
          </cell>
          <cell r="DZ48" t="e">
            <v>#VALUE!</v>
          </cell>
          <cell r="EA48" t="e">
            <v>#VALUE!</v>
          </cell>
          <cell r="EB48" t="e">
            <v>#VALUE!</v>
          </cell>
          <cell r="EC48" t="e">
            <v>#VALUE!</v>
          </cell>
          <cell r="ED48" t="e">
            <v>#VALUE!</v>
          </cell>
          <cell r="EE48" t="e">
            <v>#VALUE!</v>
          </cell>
          <cell r="EF48" t="e">
            <v>#VALUE!</v>
          </cell>
          <cell r="EG48" t="e">
            <v>#VALUE!</v>
          </cell>
          <cell r="EH48" t="e">
            <v>#VALUE!</v>
          </cell>
          <cell r="EI48" t="e">
            <v>#VALUE!</v>
          </cell>
          <cell r="EJ48" t="e">
            <v>#VALUE!</v>
          </cell>
          <cell r="EK48" t="e">
            <v>#VALUE!</v>
          </cell>
          <cell r="EL48" t="e">
            <v>#VALUE!</v>
          </cell>
          <cell r="EM48" t="e">
            <v>#VALUE!</v>
          </cell>
          <cell r="EN48" t="e">
            <v>#VALUE!</v>
          </cell>
          <cell r="EO48" t="e">
            <v>#VALUE!</v>
          </cell>
          <cell r="EP48" t="e">
            <v>#VALUE!</v>
          </cell>
          <cell r="EQ48" t="e">
            <v>#VALUE!</v>
          </cell>
          <cell r="ER48" t="e">
            <v>#VALUE!</v>
          </cell>
          <cell r="ES48" t="e">
            <v>#VALUE!</v>
          </cell>
          <cell r="ET48" t="e">
            <v>#VALUE!</v>
          </cell>
          <cell r="EU48" t="e">
            <v>#VALUE!</v>
          </cell>
          <cell r="EV48" t="e">
            <v>#VALUE!</v>
          </cell>
          <cell r="EW48" t="e">
            <v>#VALUE!</v>
          </cell>
          <cell r="EX48" t="e">
            <v>#VALUE!</v>
          </cell>
          <cell r="EY48" t="e">
            <v>#VALUE!</v>
          </cell>
          <cell r="EZ48" t="e">
            <v>#VALUE!</v>
          </cell>
          <cell r="FA48" t="e">
            <v>#VALUE!</v>
          </cell>
          <cell r="FB48" t="e">
            <v>#VALUE!</v>
          </cell>
          <cell r="FC48" t="e">
            <v>#VALUE!</v>
          </cell>
          <cell r="FD48" t="e">
            <v>#VALUE!</v>
          </cell>
          <cell r="FE48" t="e">
            <v>#VALUE!</v>
          </cell>
          <cell r="FF48" t="e">
            <v>#VALUE!</v>
          </cell>
          <cell r="FG48" t="e">
            <v>#VALUE!</v>
          </cell>
          <cell r="FH48" t="e">
            <v>#VALUE!</v>
          </cell>
          <cell r="FI48" t="e">
            <v>#VALUE!</v>
          </cell>
          <cell r="FJ48" t="e">
            <v>#VALUE!</v>
          </cell>
          <cell r="FK48" t="e">
            <v>#VALUE!</v>
          </cell>
          <cell r="FL48" t="e">
            <v>#VALUE!</v>
          </cell>
          <cell r="FM48" t="e">
            <v>#VALUE!</v>
          </cell>
          <cell r="FN48" t="e">
            <v>#VALUE!</v>
          </cell>
          <cell r="FO48" t="e">
            <v>#VALUE!</v>
          </cell>
          <cell r="FP48" t="e">
            <v>#VALUE!</v>
          </cell>
          <cell r="FQ48" t="e">
            <v>#VALUE!</v>
          </cell>
          <cell r="FR48" t="e">
            <v>#VALUE!</v>
          </cell>
          <cell r="FS48" t="e">
            <v>#VALUE!</v>
          </cell>
          <cell r="FT48" t="e">
            <v>#VALUE!</v>
          </cell>
          <cell r="FU48" t="e">
            <v>#VALUE!</v>
          </cell>
          <cell r="FV48" t="e">
            <v>#VALUE!</v>
          </cell>
          <cell r="FW48" t="e">
            <v>#VALUE!</v>
          </cell>
          <cell r="FX48" t="e">
            <v>#VALUE!</v>
          </cell>
          <cell r="FY48" t="e">
            <v>#VALUE!</v>
          </cell>
          <cell r="FZ48" t="e">
            <v>#VALUE!</v>
          </cell>
          <cell r="GA48" t="e">
            <v>#VALUE!</v>
          </cell>
          <cell r="GB48" t="e">
            <v>#VALUE!</v>
          </cell>
          <cell r="GC48" t="e">
            <v>#VALUE!</v>
          </cell>
          <cell r="GD48" t="e">
            <v>#VALUE!</v>
          </cell>
          <cell r="GE48" t="e">
            <v>#VALUE!</v>
          </cell>
          <cell r="GF48" t="e">
            <v>#VALUE!</v>
          </cell>
          <cell r="GG48" t="e">
            <v>#VALUE!</v>
          </cell>
          <cell r="GH48" t="e">
            <v>#VALUE!</v>
          </cell>
          <cell r="GI48" t="e">
            <v>#VALUE!</v>
          </cell>
          <cell r="GJ48" t="e">
            <v>#VALUE!</v>
          </cell>
          <cell r="GK48" t="e">
            <v>#VALUE!</v>
          </cell>
          <cell r="GL48" t="e">
            <v>#VALUE!</v>
          </cell>
          <cell r="GM48" t="e">
            <v>#VALUE!</v>
          </cell>
          <cell r="GN48" t="e">
            <v>#VALUE!</v>
          </cell>
          <cell r="GO48" t="e">
            <v>#VALUE!</v>
          </cell>
          <cell r="GP48" t="e">
            <v>#VALUE!</v>
          </cell>
          <cell r="GQ48" t="e">
            <v>#VALUE!</v>
          </cell>
          <cell r="GR48" t="e">
            <v>#VALUE!</v>
          </cell>
          <cell r="GS48" t="e">
            <v>#VALUE!</v>
          </cell>
          <cell r="GT48" t="e">
            <v>#VALUE!</v>
          </cell>
          <cell r="GU48" t="e">
            <v>#VALUE!</v>
          </cell>
          <cell r="GV48" t="e">
            <v>#VALUE!</v>
          </cell>
          <cell r="GW48" t="e">
            <v>#VALUE!</v>
          </cell>
          <cell r="GX48" t="e">
            <v>#VALUE!</v>
          </cell>
          <cell r="GY48" t="e">
            <v>#VALUE!</v>
          </cell>
          <cell r="GZ48" t="e">
            <v>#VALUE!</v>
          </cell>
          <cell r="HA48" t="e">
            <v>#VALUE!</v>
          </cell>
          <cell r="HB48" t="e">
            <v>#VALUE!</v>
          </cell>
          <cell r="HC48" t="e">
            <v>#VALUE!</v>
          </cell>
          <cell r="HD48" t="e">
            <v>#VALUE!</v>
          </cell>
          <cell r="HE48" t="e">
            <v>#VALUE!</v>
          </cell>
          <cell r="HF48" t="e">
            <v>#VALUE!</v>
          </cell>
          <cell r="HG48" t="e">
            <v>#VALUE!</v>
          </cell>
          <cell r="HH48" t="e">
            <v>#VALUE!</v>
          </cell>
          <cell r="HI48" t="e">
            <v>#VALUE!</v>
          </cell>
          <cell r="HJ48" t="e">
            <v>#VALUE!</v>
          </cell>
          <cell r="HK48" t="e">
            <v>#VALUE!</v>
          </cell>
          <cell r="HL48" t="e">
            <v>#VALUE!</v>
          </cell>
          <cell r="HM48" t="str">
            <v/>
          </cell>
          <cell r="HN48" t="str">
            <v/>
          </cell>
          <cell r="HO48" t="str">
            <v/>
          </cell>
          <cell r="HP48" t="str">
            <v/>
          </cell>
          <cell r="HQ48" t="str">
            <v/>
          </cell>
          <cell r="HR48" t="str">
            <v/>
          </cell>
        </row>
        <row r="49">
          <cell r="A49" t="str">
            <v>AZ OMF C</v>
          </cell>
          <cell r="ET49" t="e">
            <v>#DIV/0!</v>
          </cell>
          <cell r="EU49" t="e">
            <v>#DIV/0!</v>
          </cell>
          <cell r="EV49" t="e">
            <v>#DIV/0!</v>
          </cell>
          <cell r="EW49" t="e">
            <v>#DIV/0!</v>
          </cell>
          <cell r="EX49" t="e">
            <v>#DIV/0!</v>
          </cell>
          <cell r="EY49" t="e">
            <v>#DIV/0!</v>
          </cell>
          <cell r="EZ49" t="e">
            <v>#DIV/0!</v>
          </cell>
          <cell r="FA49" t="e">
            <v>#DIV/0!</v>
          </cell>
          <cell r="FB49" t="e">
            <v>#DIV/0!</v>
          </cell>
          <cell r="FC49" t="e">
            <v>#DIV/0!</v>
          </cell>
          <cell r="FD49" t="e">
            <v>#DIV/0!</v>
          </cell>
          <cell r="FE49" t="e">
            <v>#DIV/0!</v>
          </cell>
          <cell r="FF49" t="e">
            <v>#DIV/0!</v>
          </cell>
          <cell r="FG49" t="e">
            <v>#DIV/0!</v>
          </cell>
          <cell r="FH49" t="e">
            <v>#DIV/0!</v>
          </cell>
          <cell r="FI49" t="e">
            <v>#DIV/0!</v>
          </cell>
          <cell r="FJ49" t="e">
            <v>#DIV/0!</v>
          </cell>
          <cell r="FK49" t="e">
            <v>#DIV/0!</v>
          </cell>
          <cell r="FL49" t="e">
            <v>#DIV/0!</v>
          </cell>
          <cell r="FM49" t="e">
            <v>#DIV/0!</v>
          </cell>
          <cell r="FN49" t="e">
            <v>#DIV/0!</v>
          </cell>
          <cell r="FO49" t="e">
            <v>#DIV/0!</v>
          </cell>
          <cell r="FP49" t="e">
            <v>#DIV/0!</v>
          </cell>
          <cell r="FQ49" t="e">
            <v>#DIV/0!</v>
          </cell>
          <cell r="FR49" t="e">
            <v>#DIV/0!</v>
          </cell>
          <cell r="FS49" t="e">
            <v>#DIV/0!</v>
          </cell>
          <cell r="FT49" t="e">
            <v>#DIV/0!</v>
          </cell>
          <cell r="FU49" t="e">
            <v>#DIV/0!</v>
          </cell>
          <cell r="FV49" t="e">
            <v>#DIV/0!</v>
          </cell>
          <cell r="FW49" t="e">
            <v>#DIV/0!</v>
          </cell>
          <cell r="FX49" t="e">
            <v>#DIV/0!</v>
          </cell>
          <cell r="FY49" t="e">
            <v>#DIV/0!</v>
          </cell>
          <cell r="FZ49" t="e">
            <v>#DIV/0!</v>
          </cell>
          <cell r="GA49" t="e">
            <v>#DIV/0!</v>
          </cell>
          <cell r="GB49" t="e">
            <v>#DIV/0!</v>
          </cell>
          <cell r="GC49" t="e">
            <v>#DIV/0!</v>
          </cell>
          <cell r="GD49" t="e">
            <v>#DIV/0!</v>
          </cell>
          <cell r="GE49" t="e">
            <v>#DIV/0!</v>
          </cell>
          <cell r="GF49" t="e">
            <v>#DIV/0!</v>
          </cell>
          <cell r="GG49" t="e">
            <v>#DIV/0!</v>
          </cell>
          <cell r="GH49" t="e">
            <v>#DIV/0!</v>
          </cell>
          <cell r="GI49" t="e">
            <v>#DIV/0!</v>
          </cell>
          <cell r="GJ49" t="e">
            <v>#DIV/0!</v>
          </cell>
          <cell r="GK49" t="e">
            <v>#DIV/0!</v>
          </cell>
          <cell r="GL49" t="e">
            <v>#DIV/0!</v>
          </cell>
          <cell r="GM49" t="e">
            <v>#DIV/0!</v>
          </cell>
          <cell r="GN49" t="e">
            <v>#DIV/0!</v>
          </cell>
          <cell r="GO49" t="e">
            <v>#DIV/0!</v>
          </cell>
          <cell r="GP49" t="e">
            <v>#DIV/0!</v>
          </cell>
          <cell r="GQ49" t="e">
            <v>#DIV/0!</v>
          </cell>
          <cell r="GR49" t="e">
            <v>#DIV/0!</v>
          </cell>
          <cell r="GS49" t="e">
            <v>#DIV/0!</v>
          </cell>
          <cell r="GT49" t="e">
            <v>#DIV/0!</v>
          </cell>
          <cell r="GU49" t="e">
            <v>#DIV/0!</v>
          </cell>
          <cell r="GV49" t="e">
            <v>#DIV/0!</v>
          </cell>
          <cell r="GW49" t="e">
            <v>#DIV/0!</v>
          </cell>
          <cell r="GX49" t="e">
            <v>#DIV/0!</v>
          </cell>
          <cell r="GY49" t="e">
            <v>#DIV/0!</v>
          </cell>
          <cell r="GZ49" t="e">
            <v>#DIV/0!</v>
          </cell>
          <cell r="HA49" t="e">
            <v>#DIV/0!</v>
          </cell>
          <cell r="HB49" t="e">
            <v>#DIV/0!</v>
          </cell>
          <cell r="HC49" t="e">
            <v>#DIV/0!</v>
          </cell>
          <cell r="HD49" t="e">
            <v>#DIV/0!</v>
          </cell>
          <cell r="HE49" t="e">
            <v>#DIV/0!</v>
          </cell>
          <cell r="HF49" t="e">
            <v>#DIV/0!</v>
          </cell>
          <cell r="HG49" t="e">
            <v>#DIV/0!</v>
          </cell>
          <cell r="HH49" t="e">
            <v>#DIV/0!</v>
          </cell>
          <cell r="HI49" t="e">
            <v>#DIV/0!</v>
          </cell>
          <cell r="HJ49" t="e">
            <v>#DIV/0!</v>
          </cell>
          <cell r="HK49" t="e">
            <v>#DIV/0!</v>
          </cell>
          <cell r="HL49" t="e">
            <v>#DIV/0!</v>
          </cell>
          <cell r="HM49" t="str">
            <v/>
          </cell>
          <cell r="HN49" t="str">
            <v/>
          </cell>
          <cell r="HO49" t="str">
            <v/>
          </cell>
          <cell r="HP49" t="str">
            <v/>
          </cell>
          <cell r="HQ49" t="str">
            <v/>
          </cell>
          <cell r="HR49" t="str">
            <v/>
          </cell>
        </row>
        <row r="50">
          <cell r="A50" t="str">
            <v>Erste Plavi OMF A</v>
          </cell>
          <cell r="ET50" t="e">
            <v>#DIV/0!</v>
          </cell>
          <cell r="EU50" t="e">
            <v>#DIV/0!</v>
          </cell>
          <cell r="EV50" t="e">
            <v>#DIV/0!</v>
          </cell>
          <cell r="EW50" t="e">
            <v>#DIV/0!</v>
          </cell>
          <cell r="EX50" t="e">
            <v>#DIV/0!</v>
          </cell>
          <cell r="EY50" t="e">
            <v>#DIV/0!</v>
          </cell>
          <cell r="EZ50" t="e">
            <v>#DIV/0!</v>
          </cell>
          <cell r="FA50" t="e">
            <v>#DIV/0!</v>
          </cell>
          <cell r="FB50" t="e">
            <v>#DIV/0!</v>
          </cell>
          <cell r="FC50" t="e">
            <v>#DIV/0!</v>
          </cell>
          <cell r="FD50" t="e">
            <v>#DIV/0!</v>
          </cell>
          <cell r="FE50" t="e">
            <v>#DIV/0!</v>
          </cell>
          <cell r="FF50" t="e">
            <v>#DIV/0!</v>
          </cell>
          <cell r="FG50" t="e">
            <v>#DIV/0!</v>
          </cell>
          <cell r="FH50" t="e">
            <v>#DIV/0!</v>
          </cell>
          <cell r="FI50" t="e">
            <v>#DIV/0!</v>
          </cell>
          <cell r="FJ50" t="e">
            <v>#DIV/0!</v>
          </cell>
          <cell r="FK50" t="e">
            <v>#DIV/0!</v>
          </cell>
          <cell r="FL50" t="e">
            <v>#DIV/0!</v>
          </cell>
          <cell r="FM50" t="e">
            <v>#DIV/0!</v>
          </cell>
          <cell r="FN50" t="e">
            <v>#DIV/0!</v>
          </cell>
          <cell r="FO50" t="e">
            <v>#DIV/0!</v>
          </cell>
          <cell r="FP50" t="e">
            <v>#DIV/0!</v>
          </cell>
          <cell r="FQ50" t="e">
            <v>#DIV/0!</v>
          </cell>
          <cell r="FR50" t="e">
            <v>#DIV/0!</v>
          </cell>
          <cell r="FS50" t="e">
            <v>#DIV/0!</v>
          </cell>
          <cell r="FT50" t="e">
            <v>#DIV/0!</v>
          </cell>
          <cell r="FU50" t="e">
            <v>#DIV/0!</v>
          </cell>
          <cell r="FV50" t="e">
            <v>#DIV/0!</v>
          </cell>
          <cell r="FW50" t="e">
            <v>#DIV/0!</v>
          </cell>
          <cell r="FX50" t="e">
            <v>#DIV/0!</v>
          </cell>
          <cell r="FY50" t="e">
            <v>#DIV/0!</v>
          </cell>
          <cell r="FZ50" t="e">
            <v>#DIV/0!</v>
          </cell>
          <cell r="GA50" t="e">
            <v>#DIV/0!</v>
          </cell>
          <cell r="GB50">
            <v>0</v>
          </cell>
          <cell r="GC50">
            <v>0</v>
          </cell>
          <cell r="GD50">
            <v>0</v>
          </cell>
          <cell r="GE50">
            <v>0</v>
          </cell>
          <cell r="GF50">
            <v>0</v>
          </cell>
          <cell r="GG50">
            <v>0</v>
          </cell>
          <cell r="GH50">
            <v>0</v>
          </cell>
          <cell r="GI50">
            <v>0</v>
          </cell>
          <cell r="GJ50">
            <v>0</v>
          </cell>
          <cell r="GK50">
            <v>0</v>
          </cell>
          <cell r="GL50">
            <v>0</v>
          </cell>
          <cell r="GM50">
            <v>0</v>
          </cell>
          <cell r="GN50">
            <v>0</v>
          </cell>
          <cell r="GO50">
            <v>0</v>
          </cell>
          <cell r="GP50">
            <v>0</v>
          </cell>
          <cell r="GQ50">
            <v>0</v>
          </cell>
          <cell r="GR50">
            <v>0</v>
          </cell>
          <cell r="GS50">
            <v>0</v>
          </cell>
          <cell r="GT50">
            <v>0</v>
          </cell>
          <cell r="GU50">
            <v>0</v>
          </cell>
          <cell r="GV50">
            <v>0</v>
          </cell>
          <cell r="GW50">
            <v>0</v>
          </cell>
          <cell r="GX50">
            <v>0</v>
          </cell>
          <cell r="GY50">
            <v>0</v>
          </cell>
          <cell r="GZ50">
            <v>0</v>
          </cell>
          <cell r="HA50">
            <v>0</v>
          </cell>
          <cell r="HB50">
            <v>0</v>
          </cell>
          <cell r="HC50">
            <v>0</v>
          </cell>
          <cell r="HD50">
            <v>0</v>
          </cell>
          <cell r="HE50">
            <v>0.29013079667063013</v>
          </cell>
          <cell r="HF50">
            <v>0.13917050691244248</v>
          </cell>
          <cell r="HG50">
            <v>0.41181229773462791</v>
          </cell>
          <cell r="HH50">
            <v>4.7277936962750733E-2</v>
          </cell>
          <cell r="HI50">
            <v>0</v>
          </cell>
          <cell r="HJ50">
            <v>0</v>
          </cell>
          <cell r="HK50">
            <v>0</v>
          </cell>
          <cell r="HL50">
            <v>0.22681258549931593</v>
          </cell>
          <cell r="HM50" t="str">
            <v/>
          </cell>
          <cell r="HN50" t="str">
            <v/>
          </cell>
          <cell r="HO50" t="str">
            <v/>
          </cell>
          <cell r="HP50" t="str">
            <v/>
          </cell>
          <cell r="HQ50" t="str">
            <v/>
          </cell>
          <cell r="HR50" t="str">
            <v/>
          </cell>
        </row>
        <row r="51">
          <cell r="A51" t="str">
            <v>Erste Plavi OMF B</v>
          </cell>
          <cell r="C51" t="e">
            <v>#DIV/0!</v>
          </cell>
          <cell r="D51">
            <v>3.4159252669039146</v>
          </cell>
          <cell r="E51">
            <v>0.32738994661025483</v>
          </cell>
          <cell r="F51">
            <v>0</v>
          </cell>
          <cell r="G51">
            <v>0</v>
          </cell>
          <cell r="H51">
            <v>0.96122030811262038</v>
          </cell>
          <cell r="I51">
            <v>0.19216035290020517</v>
          </cell>
          <cell r="J51">
            <v>1.4147489369989288</v>
          </cell>
          <cell r="K51">
            <v>4.2476073982472169</v>
          </cell>
          <cell r="L51">
            <v>1.2157858202207477</v>
          </cell>
          <cell r="M51">
            <v>0.43144923096486304</v>
          </cell>
          <cell r="N51">
            <v>0.11080799956067672</v>
          </cell>
          <cell r="O51">
            <v>0.16184337372171714</v>
          </cell>
          <cell r="P51">
            <v>0.16964438798816084</v>
          </cell>
          <cell r="Q51">
            <v>0.12316144312236757</v>
          </cell>
          <cell r="R51">
            <v>1.6179783844032382E-2</v>
          </cell>
          <cell r="S51" t="e">
            <v>#VALUE!</v>
          </cell>
          <cell r="T51" t="e">
            <v>#VALUE!</v>
          </cell>
          <cell r="U51" t="e">
            <v>#VALUE!</v>
          </cell>
          <cell r="V51" t="e">
            <v>#VALUE!</v>
          </cell>
          <cell r="W51" t="e">
            <v>#VALUE!</v>
          </cell>
          <cell r="X51" t="e">
            <v>#VALUE!</v>
          </cell>
          <cell r="Y51" t="e">
            <v>#VALUE!</v>
          </cell>
          <cell r="Z51" t="e">
            <v>#VALUE!</v>
          </cell>
          <cell r="AA51" t="e">
            <v>#VALUE!</v>
          </cell>
          <cell r="AB51" t="e">
            <v>#VALUE!</v>
          </cell>
          <cell r="AC51" t="e">
            <v>#VALUE!</v>
          </cell>
          <cell r="AD51" t="e">
            <v>#VALUE!</v>
          </cell>
          <cell r="AE51" t="e">
            <v>#VALUE!</v>
          </cell>
          <cell r="AF51" t="e">
            <v>#VALUE!</v>
          </cell>
          <cell r="AG51" t="e">
            <v>#VALUE!</v>
          </cell>
          <cell r="AH51" t="e">
            <v>#VALUE!</v>
          </cell>
          <cell r="AI51" t="e">
            <v>#VALUE!</v>
          </cell>
          <cell r="AJ51" t="e">
            <v>#VALUE!</v>
          </cell>
          <cell r="AK51" t="e">
            <v>#VALUE!</v>
          </cell>
          <cell r="AL51" t="e">
            <v>#VALUE!</v>
          </cell>
          <cell r="AM51" t="e">
            <v>#VALUE!</v>
          </cell>
          <cell r="AN51" t="e">
            <v>#VALUE!</v>
          </cell>
          <cell r="AO51" t="e">
            <v>#VALUE!</v>
          </cell>
          <cell r="AP51" t="e">
            <v>#VALUE!</v>
          </cell>
          <cell r="AQ51" t="e">
            <v>#VALUE!</v>
          </cell>
          <cell r="AR51" t="e">
            <v>#VALUE!</v>
          </cell>
          <cell r="AS51" t="e">
            <v>#VALUE!</v>
          </cell>
          <cell r="AT51" t="e">
            <v>#VALUE!</v>
          </cell>
          <cell r="AU51" t="e">
            <v>#VALUE!</v>
          </cell>
          <cell r="AV51" t="e">
            <v>#VALUE!</v>
          </cell>
          <cell r="AW51" t="e">
            <v>#VALUE!</v>
          </cell>
          <cell r="AX51" t="e">
            <v>#VALUE!</v>
          </cell>
          <cell r="AY51" t="e">
            <v>#VALUE!</v>
          </cell>
          <cell r="AZ51" t="e">
            <v>#VALUE!</v>
          </cell>
          <cell r="BA51" t="e">
            <v>#VALUE!</v>
          </cell>
          <cell r="BB51" t="e">
            <v>#VALUE!</v>
          </cell>
          <cell r="BC51" t="e">
            <v>#VALUE!</v>
          </cell>
          <cell r="BD51" t="e">
            <v>#VALUE!</v>
          </cell>
          <cell r="BE51" t="e">
            <v>#VALUE!</v>
          </cell>
          <cell r="BF51" t="e">
            <v>#VALUE!</v>
          </cell>
          <cell r="BG51" t="e">
            <v>#VALUE!</v>
          </cell>
          <cell r="BH51" t="e">
            <v>#VALUE!</v>
          </cell>
          <cell r="BI51" t="e">
            <v>#VALUE!</v>
          </cell>
          <cell r="BJ51" t="e">
            <v>#VALUE!</v>
          </cell>
          <cell r="BK51" t="e">
            <v>#VALUE!</v>
          </cell>
          <cell r="BL51" t="e">
            <v>#VALUE!</v>
          </cell>
          <cell r="BM51" t="e">
            <v>#VALUE!</v>
          </cell>
          <cell r="BN51" t="e">
            <v>#VALUE!</v>
          </cell>
          <cell r="BO51" t="e">
            <v>#VALUE!</v>
          </cell>
          <cell r="BP51" t="e">
            <v>#VALUE!</v>
          </cell>
          <cell r="BQ51" t="e">
            <v>#VALUE!</v>
          </cell>
          <cell r="BR51" t="e">
            <v>#VALUE!</v>
          </cell>
          <cell r="BS51" t="e">
            <v>#VALUE!</v>
          </cell>
          <cell r="BT51" t="e">
            <v>#VALUE!</v>
          </cell>
          <cell r="BU51" t="e">
            <v>#VALUE!</v>
          </cell>
          <cell r="BV51" t="e">
            <v>#VALUE!</v>
          </cell>
          <cell r="BW51" t="e">
            <v>#VALUE!</v>
          </cell>
          <cell r="BX51" t="e">
            <v>#VALUE!</v>
          </cell>
          <cell r="BY51" t="e">
            <v>#VALUE!</v>
          </cell>
          <cell r="BZ51" t="e">
            <v>#VALUE!</v>
          </cell>
          <cell r="CA51" t="e">
            <v>#VALUE!</v>
          </cell>
          <cell r="CB51" t="e">
            <v>#VALUE!</v>
          </cell>
          <cell r="CC51" t="e">
            <v>#VALUE!</v>
          </cell>
          <cell r="CD51" t="e">
            <v>#VALUE!</v>
          </cell>
          <cell r="CE51" t="e">
            <v>#VALUE!</v>
          </cell>
          <cell r="CF51" t="e">
            <v>#VALUE!</v>
          </cell>
          <cell r="CG51" t="e">
            <v>#VALUE!</v>
          </cell>
          <cell r="CH51" t="e">
            <v>#VALUE!</v>
          </cell>
          <cell r="CI51" t="e">
            <v>#VALUE!</v>
          </cell>
          <cell r="CJ51" t="e">
            <v>#VALUE!</v>
          </cell>
          <cell r="CK51" t="e">
            <v>#VALUE!</v>
          </cell>
          <cell r="CL51" t="e">
            <v>#VALUE!</v>
          </cell>
          <cell r="CM51" t="e">
            <v>#VALUE!</v>
          </cell>
          <cell r="CN51" t="e">
            <v>#VALUE!</v>
          </cell>
          <cell r="CO51" t="e">
            <v>#VALUE!</v>
          </cell>
          <cell r="CP51" t="e">
            <v>#VALUE!</v>
          </cell>
          <cell r="CQ51" t="e">
            <v>#VALUE!</v>
          </cell>
          <cell r="CR51" t="e">
            <v>#VALUE!</v>
          </cell>
          <cell r="CS51" t="e">
            <v>#VALUE!</v>
          </cell>
          <cell r="CT51" t="e">
            <v>#VALUE!</v>
          </cell>
          <cell r="CU51" t="e">
            <v>#VALUE!</v>
          </cell>
          <cell r="CV51" t="e">
            <v>#VALUE!</v>
          </cell>
          <cell r="CW51" t="e">
            <v>#VALUE!</v>
          </cell>
          <cell r="CX51" t="e">
            <v>#VALUE!</v>
          </cell>
          <cell r="CY51" t="e">
            <v>#VALUE!</v>
          </cell>
          <cell r="CZ51" t="e">
            <v>#VALUE!</v>
          </cell>
          <cell r="DA51" t="e">
            <v>#VALUE!</v>
          </cell>
          <cell r="DB51" t="e">
            <v>#VALUE!</v>
          </cell>
          <cell r="DC51" t="e">
            <v>#VALUE!</v>
          </cell>
          <cell r="DD51" t="e">
            <v>#VALUE!</v>
          </cell>
          <cell r="DE51" t="e">
            <v>#VALUE!</v>
          </cell>
          <cell r="DF51" t="e">
            <v>#VALUE!</v>
          </cell>
          <cell r="DG51" t="e">
            <v>#VALUE!</v>
          </cell>
          <cell r="DH51" t="e">
            <v>#VALUE!</v>
          </cell>
          <cell r="DI51" t="e">
            <v>#VALUE!</v>
          </cell>
          <cell r="DJ51" t="e">
            <v>#VALUE!</v>
          </cell>
          <cell r="DK51" t="e">
            <v>#VALUE!</v>
          </cell>
          <cell r="DL51" t="e">
            <v>#VALUE!</v>
          </cell>
          <cell r="DM51" t="e">
            <v>#VALUE!</v>
          </cell>
          <cell r="DN51" t="e">
            <v>#VALUE!</v>
          </cell>
          <cell r="DO51" t="e">
            <v>#VALUE!</v>
          </cell>
          <cell r="DP51" t="e">
            <v>#VALUE!</v>
          </cell>
          <cell r="DQ51" t="e">
            <v>#VALUE!</v>
          </cell>
          <cell r="DR51" t="e">
            <v>#VALUE!</v>
          </cell>
          <cell r="DS51" t="e">
            <v>#VALUE!</v>
          </cell>
          <cell r="DT51" t="e">
            <v>#VALUE!</v>
          </cell>
          <cell r="DU51" t="e">
            <v>#VALUE!</v>
          </cell>
          <cell r="DV51" t="e">
            <v>#VALUE!</v>
          </cell>
          <cell r="DW51" t="e">
            <v>#VALUE!</v>
          </cell>
          <cell r="DX51" t="e">
            <v>#VALUE!</v>
          </cell>
          <cell r="DY51" t="e">
            <v>#VALUE!</v>
          </cell>
          <cell r="DZ51" t="e">
            <v>#VALUE!</v>
          </cell>
          <cell r="EA51" t="e">
            <v>#VALUE!</v>
          </cell>
          <cell r="EB51" t="e">
            <v>#VALUE!</v>
          </cell>
          <cell r="EC51" t="e">
            <v>#VALUE!</v>
          </cell>
          <cell r="ED51" t="e">
            <v>#VALUE!</v>
          </cell>
          <cell r="EE51" t="e">
            <v>#VALUE!</v>
          </cell>
          <cell r="EF51" t="e">
            <v>#VALUE!</v>
          </cell>
          <cell r="EG51" t="e">
            <v>#VALUE!</v>
          </cell>
          <cell r="EH51" t="e">
            <v>#VALUE!</v>
          </cell>
          <cell r="EI51" t="e">
            <v>#VALUE!</v>
          </cell>
          <cell r="EJ51" t="e">
            <v>#VALUE!</v>
          </cell>
          <cell r="EK51" t="e">
            <v>#VALUE!</v>
          </cell>
          <cell r="EL51" t="e">
            <v>#VALUE!</v>
          </cell>
          <cell r="EM51" t="e">
            <v>#VALUE!</v>
          </cell>
          <cell r="EN51" t="e">
            <v>#VALUE!</v>
          </cell>
          <cell r="EO51" t="e">
            <v>#VALUE!</v>
          </cell>
          <cell r="EP51" t="e">
            <v>#VALUE!</v>
          </cell>
          <cell r="EQ51" t="e">
            <v>#VALUE!</v>
          </cell>
          <cell r="ER51" t="e">
            <v>#VALUE!</v>
          </cell>
          <cell r="ES51" t="e">
            <v>#VALUE!</v>
          </cell>
          <cell r="ET51" t="e">
            <v>#VALUE!</v>
          </cell>
          <cell r="EU51" t="e">
            <v>#VALUE!</v>
          </cell>
          <cell r="EV51" t="e">
            <v>#VALUE!</v>
          </cell>
          <cell r="EW51" t="e">
            <v>#VALUE!</v>
          </cell>
          <cell r="EX51" t="e">
            <v>#VALUE!</v>
          </cell>
          <cell r="EY51" t="e">
            <v>#VALUE!</v>
          </cell>
          <cell r="EZ51" t="e">
            <v>#VALUE!</v>
          </cell>
          <cell r="FA51" t="e">
            <v>#VALUE!</v>
          </cell>
          <cell r="FB51" t="e">
            <v>#VALUE!</v>
          </cell>
          <cell r="FC51" t="e">
            <v>#VALUE!</v>
          </cell>
          <cell r="FD51" t="e">
            <v>#VALUE!</v>
          </cell>
          <cell r="FE51" t="e">
            <v>#VALUE!</v>
          </cell>
          <cell r="FF51" t="e">
            <v>#VALUE!</v>
          </cell>
          <cell r="FG51" t="e">
            <v>#VALUE!</v>
          </cell>
          <cell r="FH51" t="e">
            <v>#VALUE!</v>
          </cell>
          <cell r="FI51" t="e">
            <v>#VALUE!</v>
          </cell>
          <cell r="FJ51" t="e">
            <v>#VALUE!</v>
          </cell>
          <cell r="FK51" t="e">
            <v>#VALUE!</v>
          </cell>
          <cell r="FL51" t="e">
            <v>#VALUE!</v>
          </cell>
          <cell r="FM51" t="e">
            <v>#VALUE!</v>
          </cell>
          <cell r="FN51" t="e">
            <v>#VALUE!</v>
          </cell>
          <cell r="FO51" t="e">
            <v>#VALUE!</v>
          </cell>
          <cell r="FP51" t="e">
            <v>#VALUE!</v>
          </cell>
          <cell r="FQ51" t="e">
            <v>#VALUE!</v>
          </cell>
          <cell r="FR51" t="e">
            <v>#VALUE!</v>
          </cell>
          <cell r="FS51" t="e">
            <v>#VALUE!</v>
          </cell>
          <cell r="FT51" t="e">
            <v>#VALUE!</v>
          </cell>
          <cell r="FU51" t="e">
            <v>#VALUE!</v>
          </cell>
          <cell r="FV51" t="e">
            <v>#VALUE!</v>
          </cell>
          <cell r="FW51" t="e">
            <v>#VALUE!</v>
          </cell>
          <cell r="FX51" t="e">
            <v>#VALUE!</v>
          </cell>
          <cell r="FY51" t="e">
            <v>#VALUE!</v>
          </cell>
          <cell r="FZ51" t="e">
            <v>#VALUE!</v>
          </cell>
          <cell r="GA51" t="e">
            <v>#VALUE!</v>
          </cell>
          <cell r="GB51" t="e">
            <v>#VALUE!</v>
          </cell>
          <cell r="GC51" t="e">
            <v>#VALUE!</v>
          </cell>
          <cell r="GD51" t="e">
            <v>#VALUE!</v>
          </cell>
          <cell r="GE51" t="e">
            <v>#VALUE!</v>
          </cell>
          <cell r="GF51" t="e">
            <v>#VALUE!</v>
          </cell>
          <cell r="GG51" t="e">
            <v>#VALUE!</v>
          </cell>
          <cell r="GH51" t="e">
            <v>#VALUE!</v>
          </cell>
          <cell r="GI51" t="e">
            <v>#VALUE!</v>
          </cell>
          <cell r="GJ51" t="e">
            <v>#VALUE!</v>
          </cell>
          <cell r="GK51" t="e">
            <v>#VALUE!</v>
          </cell>
          <cell r="GL51" t="e">
            <v>#VALUE!</v>
          </cell>
          <cell r="GM51" t="e">
            <v>#VALUE!</v>
          </cell>
          <cell r="GN51" t="e">
            <v>#VALUE!</v>
          </cell>
          <cell r="GO51" t="e">
            <v>#VALUE!</v>
          </cell>
          <cell r="GP51" t="e">
            <v>#VALUE!</v>
          </cell>
          <cell r="GQ51" t="e">
            <v>#VALUE!</v>
          </cell>
          <cell r="GR51" t="e">
            <v>#VALUE!</v>
          </cell>
          <cell r="GS51" t="e">
            <v>#VALUE!</v>
          </cell>
          <cell r="GT51" t="e">
            <v>#VALUE!</v>
          </cell>
          <cell r="GU51" t="e">
            <v>#VALUE!</v>
          </cell>
          <cell r="GV51" t="e">
            <v>#VALUE!</v>
          </cell>
          <cell r="GW51" t="e">
            <v>#VALUE!</v>
          </cell>
          <cell r="GX51" t="e">
            <v>#VALUE!</v>
          </cell>
          <cell r="GY51" t="e">
            <v>#VALUE!</v>
          </cell>
          <cell r="GZ51" t="e">
            <v>#VALUE!</v>
          </cell>
          <cell r="HA51" t="e">
            <v>#VALUE!</v>
          </cell>
          <cell r="HB51" t="e">
            <v>#VALUE!</v>
          </cell>
          <cell r="HC51" t="e">
            <v>#VALUE!</v>
          </cell>
          <cell r="HD51" t="e">
            <v>#VALUE!</v>
          </cell>
          <cell r="HE51" t="e">
            <v>#VALUE!</v>
          </cell>
          <cell r="HF51" t="e">
            <v>#VALUE!</v>
          </cell>
          <cell r="HG51" t="e">
            <v>#VALUE!</v>
          </cell>
          <cell r="HH51" t="e">
            <v>#VALUE!</v>
          </cell>
          <cell r="HI51" t="e">
            <v>#VALUE!</v>
          </cell>
          <cell r="HJ51" t="e">
            <v>#VALUE!</v>
          </cell>
          <cell r="HK51" t="e">
            <v>#VALUE!</v>
          </cell>
          <cell r="HL51" t="e">
            <v>#VALUE!</v>
          </cell>
          <cell r="HM51" t="str">
            <v/>
          </cell>
          <cell r="HN51" t="str">
            <v/>
          </cell>
          <cell r="HO51" t="str">
            <v/>
          </cell>
          <cell r="HP51" t="str">
            <v/>
          </cell>
          <cell r="HQ51" t="str">
            <v/>
          </cell>
          <cell r="HR51" t="str">
            <v/>
          </cell>
        </row>
        <row r="52">
          <cell r="A52" t="str">
            <v>Erste Plavi OMF C</v>
          </cell>
          <cell r="ET52" t="e">
            <v>#DIV/0!</v>
          </cell>
          <cell r="EU52" t="e">
            <v>#DIV/0!</v>
          </cell>
          <cell r="EV52" t="e">
            <v>#DIV/0!</v>
          </cell>
          <cell r="EW52" t="e">
            <v>#DIV/0!</v>
          </cell>
          <cell r="EX52" t="e">
            <v>#DIV/0!</v>
          </cell>
          <cell r="EY52" t="e">
            <v>#DIV/0!</v>
          </cell>
          <cell r="EZ52" t="e">
            <v>#DIV/0!</v>
          </cell>
          <cell r="FA52" t="e">
            <v>#DIV/0!</v>
          </cell>
          <cell r="FB52" t="e">
            <v>#DIV/0!</v>
          </cell>
          <cell r="FC52" t="e">
            <v>#DIV/0!</v>
          </cell>
          <cell r="FD52" t="e">
            <v>#DIV/0!</v>
          </cell>
          <cell r="FE52" t="e">
            <v>#DIV/0!</v>
          </cell>
          <cell r="FF52" t="e">
            <v>#DIV/0!</v>
          </cell>
          <cell r="FG52" t="e">
            <v>#DIV/0!</v>
          </cell>
          <cell r="FH52" t="e">
            <v>#DIV/0!</v>
          </cell>
          <cell r="FI52" t="e">
            <v>#DIV/0!</v>
          </cell>
          <cell r="FJ52" t="e">
            <v>#DIV/0!</v>
          </cell>
          <cell r="FK52" t="e">
            <v>#DIV/0!</v>
          </cell>
          <cell r="FL52" t="e">
            <v>#DIV/0!</v>
          </cell>
          <cell r="FM52" t="e">
            <v>#DIV/0!</v>
          </cell>
          <cell r="FN52" t="e">
            <v>#DIV/0!</v>
          </cell>
          <cell r="FO52" t="e">
            <v>#DIV/0!</v>
          </cell>
          <cell r="FP52" t="e">
            <v>#DIV/0!</v>
          </cell>
          <cell r="FQ52" t="e">
            <v>#DIV/0!</v>
          </cell>
          <cell r="FR52" t="e">
            <v>#DIV/0!</v>
          </cell>
          <cell r="FS52" t="e">
            <v>#DIV/0!</v>
          </cell>
          <cell r="FT52" t="e">
            <v>#DIV/0!</v>
          </cell>
          <cell r="FU52" t="e">
            <v>#DIV/0!</v>
          </cell>
          <cell r="FV52" t="e">
            <v>#DIV/0!</v>
          </cell>
          <cell r="FW52" t="e">
            <v>#DIV/0!</v>
          </cell>
          <cell r="FX52" t="e">
            <v>#DIV/0!</v>
          </cell>
          <cell r="FY52" t="e">
            <v>#DIV/0!</v>
          </cell>
          <cell r="FZ52" t="e">
            <v>#DIV/0!</v>
          </cell>
          <cell r="GA52" t="e">
            <v>#DIV/0!</v>
          </cell>
          <cell r="GB52" t="e">
            <v>#DIV/0!</v>
          </cell>
          <cell r="GC52" t="e">
            <v>#DIV/0!</v>
          </cell>
          <cell r="GD52" t="e">
            <v>#DIV/0!</v>
          </cell>
          <cell r="GE52" t="e">
            <v>#DIV/0!</v>
          </cell>
          <cell r="GF52" t="e">
            <v>#DIV/0!</v>
          </cell>
          <cell r="GG52" t="e">
            <v>#DIV/0!</v>
          </cell>
          <cell r="GH52" t="e">
            <v>#DIV/0!</v>
          </cell>
          <cell r="GI52" t="e">
            <v>#DIV/0!</v>
          </cell>
          <cell r="GJ52" t="e">
            <v>#DIV/0!</v>
          </cell>
          <cell r="GK52" t="e">
            <v>#DIV/0!</v>
          </cell>
          <cell r="GL52" t="e">
            <v>#DIV/0!</v>
          </cell>
          <cell r="GM52" t="e">
            <v>#DIV/0!</v>
          </cell>
          <cell r="GN52" t="e">
            <v>#DIV/0!</v>
          </cell>
          <cell r="GO52" t="e">
            <v>#DIV/0!</v>
          </cell>
          <cell r="GP52" t="e">
            <v>#DIV/0!</v>
          </cell>
          <cell r="GQ52" t="e">
            <v>#DIV/0!</v>
          </cell>
          <cell r="GR52" t="e">
            <v>#DIV/0!</v>
          </cell>
          <cell r="GS52" t="e">
            <v>#DIV/0!</v>
          </cell>
          <cell r="GT52" t="e">
            <v>#DIV/0!</v>
          </cell>
          <cell r="GU52" t="e">
            <v>#DIV/0!</v>
          </cell>
          <cell r="GV52" t="e">
            <v>#DIV/0!</v>
          </cell>
          <cell r="GW52" t="e">
            <v>#DIV/0!</v>
          </cell>
          <cell r="GX52" t="e">
            <v>#DIV/0!</v>
          </cell>
          <cell r="GY52" t="e">
            <v>#DIV/0!</v>
          </cell>
          <cell r="GZ52" t="e">
            <v>#DIV/0!</v>
          </cell>
          <cell r="HA52" t="e">
            <v>#DIV/0!</v>
          </cell>
          <cell r="HB52" t="e">
            <v>#DIV/0!</v>
          </cell>
          <cell r="HC52" t="e">
            <v>#DIV/0!</v>
          </cell>
          <cell r="HD52" t="e">
            <v>#DIV/0!</v>
          </cell>
          <cell r="HE52" t="e">
            <v>#DIV/0!</v>
          </cell>
          <cell r="HF52" t="e">
            <v>#DIV/0!</v>
          </cell>
          <cell r="HG52" t="e">
            <v>#DIV/0!</v>
          </cell>
          <cell r="HH52" t="e">
            <v>#DIV/0!</v>
          </cell>
          <cell r="HI52" t="e">
            <v>#DIV/0!</v>
          </cell>
          <cell r="HJ52" t="e">
            <v>#DIV/0!</v>
          </cell>
          <cell r="HK52" t="e">
            <v>#DIV/0!</v>
          </cell>
          <cell r="HL52" t="e">
            <v>#DIV/0!</v>
          </cell>
          <cell r="HM52" t="str">
            <v/>
          </cell>
          <cell r="HN52" t="str">
            <v/>
          </cell>
          <cell r="HO52" t="str">
            <v/>
          </cell>
          <cell r="HP52" t="str">
            <v/>
          </cell>
          <cell r="HQ52" t="str">
            <v/>
          </cell>
          <cell r="HR52" t="str">
            <v/>
          </cell>
        </row>
        <row r="53">
          <cell r="A53" t="str">
            <v>PBZ/CO OMF A</v>
          </cell>
          <cell r="ET53" t="e">
            <v>#DIV/0!</v>
          </cell>
          <cell r="EU53" t="e">
            <v>#DIV/0!</v>
          </cell>
          <cell r="EV53" t="e">
            <v>#DIV/0!</v>
          </cell>
          <cell r="EW53" t="e">
            <v>#DIV/0!</v>
          </cell>
          <cell r="EX53" t="e">
            <v>#DIV/0!</v>
          </cell>
          <cell r="EY53" t="e">
            <v>#DIV/0!</v>
          </cell>
          <cell r="EZ53" t="e">
            <v>#DIV/0!</v>
          </cell>
          <cell r="FA53" t="e">
            <v>#DIV/0!</v>
          </cell>
          <cell r="FB53" t="e">
            <v>#DIV/0!</v>
          </cell>
          <cell r="FC53" t="e">
            <v>#DIV/0!</v>
          </cell>
          <cell r="FD53" t="e">
            <v>#DIV/0!</v>
          </cell>
          <cell r="FE53" t="e">
            <v>#DIV/0!</v>
          </cell>
          <cell r="FF53" t="e">
            <v>#DIV/0!</v>
          </cell>
          <cell r="FG53" t="e">
            <v>#DIV/0!</v>
          </cell>
          <cell r="FH53" t="e">
            <v>#DIV/0!</v>
          </cell>
          <cell r="FI53" t="e">
            <v>#DIV/0!</v>
          </cell>
          <cell r="FJ53" t="e">
            <v>#DIV/0!</v>
          </cell>
          <cell r="FK53" t="e">
            <v>#DIV/0!</v>
          </cell>
          <cell r="FL53" t="e">
            <v>#DIV/0!</v>
          </cell>
          <cell r="FM53" t="e">
            <v>#DIV/0!</v>
          </cell>
          <cell r="FN53" t="e">
            <v>#DIV/0!</v>
          </cell>
          <cell r="FO53" t="e">
            <v>#DIV/0!</v>
          </cell>
          <cell r="FP53" t="e">
            <v>#DIV/0!</v>
          </cell>
          <cell r="FQ53" t="e">
            <v>#DIV/0!</v>
          </cell>
          <cell r="FR53" t="e">
            <v>#DIV/0!</v>
          </cell>
          <cell r="FS53" t="e">
            <v>#DIV/0!</v>
          </cell>
          <cell r="FT53" t="e">
            <v>#DIV/0!</v>
          </cell>
          <cell r="FU53">
            <v>0</v>
          </cell>
          <cell r="FV53">
            <v>0</v>
          </cell>
          <cell r="FW53">
            <v>0</v>
          </cell>
          <cell r="FX53">
            <v>0</v>
          </cell>
          <cell r="FY53">
            <v>0</v>
          </cell>
          <cell r="FZ53">
            <v>0</v>
          </cell>
          <cell r="GA53">
            <v>0</v>
          </cell>
          <cell r="GB53">
            <v>0</v>
          </cell>
          <cell r="GC53">
            <v>0</v>
          </cell>
          <cell r="GD53">
            <v>3.6915887850467284</v>
          </cell>
          <cell r="GE53">
            <v>0</v>
          </cell>
          <cell r="GF53">
            <v>0</v>
          </cell>
          <cell r="GG53">
            <v>0</v>
          </cell>
          <cell r="GH53">
            <v>0</v>
          </cell>
          <cell r="GI53">
            <v>0</v>
          </cell>
          <cell r="GJ53">
            <v>0</v>
          </cell>
          <cell r="GK53">
            <v>0</v>
          </cell>
          <cell r="GL53">
            <v>0</v>
          </cell>
          <cell r="GM53">
            <v>0</v>
          </cell>
          <cell r="GN53">
            <v>0</v>
          </cell>
          <cell r="GO53">
            <v>0</v>
          </cell>
          <cell r="GP53">
            <v>0</v>
          </cell>
          <cell r="GQ53">
            <v>0</v>
          </cell>
          <cell r="GR53">
            <v>0</v>
          </cell>
          <cell r="GS53">
            <v>0</v>
          </cell>
          <cell r="GT53">
            <v>0</v>
          </cell>
          <cell r="GU53">
            <v>0</v>
          </cell>
          <cell r="GV53">
            <v>0</v>
          </cell>
          <cell r="GW53">
            <v>0</v>
          </cell>
          <cell r="GX53">
            <v>0</v>
          </cell>
          <cell r="GY53">
            <v>0.16401062416998657</v>
          </cell>
          <cell r="GZ53">
            <v>1.8123217341699944</v>
          </cell>
          <cell r="HA53">
            <v>0</v>
          </cell>
          <cell r="HB53">
            <v>0</v>
          </cell>
          <cell r="HC53">
            <v>0</v>
          </cell>
          <cell r="HD53">
            <v>0</v>
          </cell>
          <cell r="HE53">
            <v>0</v>
          </cell>
          <cell r="HF53">
            <v>0</v>
          </cell>
          <cell r="HG53">
            <v>0.24766734279918867</v>
          </cell>
          <cell r="HH53">
            <v>2.9100959193627096E-2</v>
          </cell>
          <cell r="HI53">
            <v>9.4786729857819996E-2</v>
          </cell>
          <cell r="HJ53">
            <v>0</v>
          </cell>
          <cell r="HK53">
            <v>0.40836940836940827</v>
          </cell>
          <cell r="HL53">
            <v>0</v>
          </cell>
          <cell r="HM53" t="str">
            <v/>
          </cell>
          <cell r="HN53" t="str">
            <v/>
          </cell>
          <cell r="HO53" t="str">
            <v/>
          </cell>
          <cell r="HP53" t="str">
            <v/>
          </cell>
          <cell r="HQ53" t="str">
            <v/>
          </cell>
          <cell r="HR53" t="str">
            <v/>
          </cell>
        </row>
        <row r="54">
          <cell r="A54" t="str">
            <v>PBZ/CO OMF B</v>
          </cell>
          <cell r="C54" t="e">
            <v>#DIV/0!</v>
          </cell>
          <cell r="D54" t="e">
            <v>#DIV/0!</v>
          </cell>
          <cell r="E54" t="e">
            <v>#DIV/0!</v>
          </cell>
          <cell r="F54" t="e">
            <v>#DIV/0!</v>
          </cell>
          <cell r="G54" t="e">
            <v>#DIV/0!</v>
          </cell>
          <cell r="H54" t="e">
            <v>#DIV/0!</v>
          </cell>
          <cell r="I54" t="e">
            <v>#DIV/0!</v>
          </cell>
          <cell r="J54" t="e">
            <v>#DIV/0!</v>
          </cell>
          <cell r="K54">
            <v>3.3154557463672392</v>
          </cell>
          <cell r="L54">
            <v>1.4064772866413615</v>
          </cell>
          <cell r="M54">
            <v>0.65623775675826923</v>
          </cell>
          <cell r="N54">
            <v>0.19215267025486005</v>
          </cell>
          <cell r="O54">
            <v>0.29978096170695262</v>
          </cell>
          <cell r="P54">
            <v>6.7724968427396962E-2</v>
          </cell>
          <cell r="Q54">
            <v>6.5976793370383174E-2</v>
          </cell>
          <cell r="R54">
            <v>1.2276927632667559E-2</v>
          </cell>
          <cell r="S54" t="e">
            <v>#VALUE!</v>
          </cell>
          <cell r="T54" t="e">
            <v>#VALUE!</v>
          </cell>
          <cell r="U54" t="e">
            <v>#VALUE!</v>
          </cell>
          <cell r="V54" t="e">
            <v>#VALUE!</v>
          </cell>
          <cell r="W54" t="e">
            <v>#VALUE!</v>
          </cell>
          <cell r="X54" t="e">
            <v>#VALUE!</v>
          </cell>
          <cell r="Y54" t="e">
            <v>#VALUE!</v>
          </cell>
          <cell r="Z54" t="e">
            <v>#VALUE!</v>
          </cell>
          <cell r="AA54" t="e">
            <v>#VALUE!</v>
          </cell>
          <cell r="AB54" t="e">
            <v>#VALUE!</v>
          </cell>
          <cell r="AC54" t="e">
            <v>#VALUE!</v>
          </cell>
          <cell r="AD54" t="e">
            <v>#VALUE!</v>
          </cell>
          <cell r="AE54" t="e">
            <v>#VALUE!</v>
          </cell>
          <cell r="AF54" t="e">
            <v>#VALUE!</v>
          </cell>
          <cell r="AG54" t="e">
            <v>#VALUE!</v>
          </cell>
          <cell r="AH54" t="e">
            <v>#VALUE!</v>
          </cell>
          <cell r="AI54" t="e">
            <v>#VALUE!</v>
          </cell>
          <cell r="AJ54" t="e">
            <v>#VALUE!</v>
          </cell>
          <cell r="AK54" t="e">
            <v>#VALUE!</v>
          </cell>
          <cell r="AL54" t="e">
            <v>#VALUE!</v>
          </cell>
          <cell r="AM54" t="e">
            <v>#VALUE!</v>
          </cell>
          <cell r="AN54" t="e">
            <v>#VALUE!</v>
          </cell>
          <cell r="AO54" t="e">
            <v>#VALUE!</v>
          </cell>
          <cell r="AP54" t="e">
            <v>#VALUE!</v>
          </cell>
          <cell r="AQ54" t="e">
            <v>#VALUE!</v>
          </cell>
          <cell r="AR54" t="e">
            <v>#VALUE!</v>
          </cell>
          <cell r="AS54" t="e">
            <v>#VALUE!</v>
          </cell>
          <cell r="AT54" t="e">
            <v>#VALUE!</v>
          </cell>
          <cell r="AU54" t="e">
            <v>#VALUE!</v>
          </cell>
          <cell r="AV54" t="e">
            <v>#VALUE!</v>
          </cell>
          <cell r="AW54" t="e">
            <v>#VALUE!</v>
          </cell>
          <cell r="AX54" t="e">
            <v>#VALUE!</v>
          </cell>
          <cell r="AY54" t="e">
            <v>#VALUE!</v>
          </cell>
          <cell r="AZ54" t="e">
            <v>#VALUE!</v>
          </cell>
          <cell r="BA54" t="e">
            <v>#VALUE!</v>
          </cell>
          <cell r="BB54" t="e">
            <v>#VALUE!</v>
          </cell>
          <cell r="BC54" t="e">
            <v>#VALUE!</v>
          </cell>
          <cell r="BD54" t="e">
            <v>#VALUE!</v>
          </cell>
          <cell r="BE54" t="e">
            <v>#VALUE!</v>
          </cell>
          <cell r="BF54" t="e">
            <v>#VALUE!</v>
          </cell>
          <cell r="BG54" t="e">
            <v>#VALUE!</v>
          </cell>
          <cell r="BH54" t="e">
            <v>#VALUE!</v>
          </cell>
          <cell r="BI54" t="e">
            <v>#VALUE!</v>
          </cell>
          <cell r="BJ54" t="e">
            <v>#VALUE!</v>
          </cell>
          <cell r="BK54" t="e">
            <v>#VALUE!</v>
          </cell>
          <cell r="BL54" t="e">
            <v>#VALUE!</v>
          </cell>
          <cell r="BM54" t="e">
            <v>#VALUE!</v>
          </cell>
          <cell r="BN54" t="e">
            <v>#VALUE!</v>
          </cell>
          <cell r="BO54" t="e">
            <v>#VALUE!</v>
          </cell>
          <cell r="BP54" t="e">
            <v>#VALUE!</v>
          </cell>
          <cell r="BQ54" t="e">
            <v>#VALUE!</v>
          </cell>
          <cell r="BR54" t="e">
            <v>#VALUE!</v>
          </cell>
          <cell r="BS54" t="e">
            <v>#VALUE!</v>
          </cell>
          <cell r="BT54" t="e">
            <v>#VALUE!</v>
          </cell>
          <cell r="BU54" t="e">
            <v>#VALUE!</v>
          </cell>
          <cell r="BV54" t="e">
            <v>#VALUE!</v>
          </cell>
          <cell r="BW54" t="e">
            <v>#VALUE!</v>
          </cell>
          <cell r="BX54" t="e">
            <v>#VALUE!</v>
          </cell>
          <cell r="BY54" t="e">
            <v>#VALUE!</v>
          </cell>
          <cell r="BZ54" t="e">
            <v>#VALUE!</v>
          </cell>
          <cell r="CA54" t="e">
            <v>#VALUE!</v>
          </cell>
          <cell r="CB54" t="e">
            <v>#VALUE!</v>
          </cell>
          <cell r="CC54" t="e">
            <v>#VALUE!</v>
          </cell>
          <cell r="CD54" t="e">
            <v>#VALUE!</v>
          </cell>
          <cell r="CE54" t="e">
            <v>#VALUE!</v>
          </cell>
          <cell r="CF54" t="e">
            <v>#VALUE!</v>
          </cell>
          <cell r="CG54" t="e">
            <v>#VALUE!</v>
          </cell>
          <cell r="CH54" t="e">
            <v>#VALUE!</v>
          </cell>
          <cell r="CI54" t="e">
            <v>#VALUE!</v>
          </cell>
          <cell r="CJ54" t="e">
            <v>#VALUE!</v>
          </cell>
          <cell r="CK54" t="e">
            <v>#VALUE!</v>
          </cell>
          <cell r="CL54" t="e">
            <v>#VALUE!</v>
          </cell>
          <cell r="CM54" t="e">
            <v>#VALUE!</v>
          </cell>
          <cell r="CN54" t="e">
            <v>#VALUE!</v>
          </cell>
          <cell r="CO54" t="e">
            <v>#VALUE!</v>
          </cell>
          <cell r="CP54" t="e">
            <v>#VALUE!</v>
          </cell>
          <cell r="CQ54" t="e">
            <v>#VALUE!</v>
          </cell>
          <cell r="CR54" t="e">
            <v>#VALUE!</v>
          </cell>
          <cell r="CS54" t="e">
            <v>#VALUE!</v>
          </cell>
          <cell r="CT54" t="e">
            <v>#VALUE!</v>
          </cell>
          <cell r="CU54" t="e">
            <v>#VALUE!</v>
          </cell>
          <cell r="CV54" t="e">
            <v>#VALUE!</v>
          </cell>
          <cell r="CW54" t="e">
            <v>#VALUE!</v>
          </cell>
          <cell r="CX54" t="e">
            <v>#VALUE!</v>
          </cell>
          <cell r="CY54" t="e">
            <v>#VALUE!</v>
          </cell>
          <cell r="CZ54" t="e">
            <v>#VALUE!</v>
          </cell>
          <cell r="DA54" t="e">
            <v>#VALUE!</v>
          </cell>
          <cell r="DB54" t="e">
            <v>#VALUE!</v>
          </cell>
          <cell r="DC54" t="e">
            <v>#VALUE!</v>
          </cell>
          <cell r="DD54" t="e">
            <v>#VALUE!</v>
          </cell>
          <cell r="DE54" t="e">
            <v>#VALUE!</v>
          </cell>
          <cell r="DF54" t="e">
            <v>#VALUE!</v>
          </cell>
          <cell r="DG54" t="e">
            <v>#VALUE!</v>
          </cell>
          <cell r="DH54" t="e">
            <v>#VALUE!</v>
          </cell>
          <cell r="DI54" t="e">
            <v>#VALUE!</v>
          </cell>
          <cell r="DJ54" t="e">
            <v>#VALUE!</v>
          </cell>
          <cell r="DK54" t="e">
            <v>#VALUE!</v>
          </cell>
          <cell r="DL54" t="e">
            <v>#VALUE!</v>
          </cell>
          <cell r="DM54" t="e">
            <v>#VALUE!</v>
          </cell>
          <cell r="DN54" t="e">
            <v>#VALUE!</v>
          </cell>
          <cell r="DO54" t="e">
            <v>#VALUE!</v>
          </cell>
          <cell r="DP54" t="e">
            <v>#VALUE!</v>
          </cell>
          <cell r="DQ54" t="e">
            <v>#VALUE!</v>
          </cell>
          <cell r="DR54" t="e">
            <v>#VALUE!</v>
          </cell>
          <cell r="DS54" t="e">
            <v>#VALUE!</v>
          </cell>
          <cell r="DT54" t="e">
            <v>#VALUE!</v>
          </cell>
          <cell r="DU54" t="e">
            <v>#VALUE!</v>
          </cell>
          <cell r="DV54" t="e">
            <v>#VALUE!</v>
          </cell>
          <cell r="DW54" t="e">
            <v>#VALUE!</v>
          </cell>
          <cell r="DX54" t="e">
            <v>#VALUE!</v>
          </cell>
          <cell r="DY54" t="e">
            <v>#VALUE!</v>
          </cell>
          <cell r="DZ54" t="e">
            <v>#VALUE!</v>
          </cell>
          <cell r="EA54" t="e">
            <v>#VALUE!</v>
          </cell>
          <cell r="EB54" t="e">
            <v>#VALUE!</v>
          </cell>
          <cell r="EC54" t="e">
            <v>#VALUE!</v>
          </cell>
          <cell r="ED54" t="e">
            <v>#VALUE!</v>
          </cell>
          <cell r="EE54" t="e">
            <v>#VALUE!</v>
          </cell>
          <cell r="EF54" t="e">
            <v>#VALUE!</v>
          </cell>
          <cell r="EG54" t="e">
            <v>#VALUE!</v>
          </cell>
          <cell r="EH54" t="e">
            <v>#VALUE!</v>
          </cell>
          <cell r="EI54" t="e">
            <v>#VALUE!</v>
          </cell>
          <cell r="EJ54" t="e">
            <v>#VALUE!</v>
          </cell>
          <cell r="EK54" t="e">
            <v>#VALUE!</v>
          </cell>
          <cell r="EL54" t="e">
            <v>#VALUE!</v>
          </cell>
          <cell r="EM54" t="e">
            <v>#VALUE!</v>
          </cell>
          <cell r="EN54" t="e">
            <v>#VALUE!</v>
          </cell>
          <cell r="EO54" t="e">
            <v>#VALUE!</v>
          </cell>
          <cell r="EP54" t="e">
            <v>#VALUE!</v>
          </cell>
          <cell r="EQ54" t="e">
            <v>#VALUE!</v>
          </cell>
          <cell r="ER54" t="e">
            <v>#VALUE!</v>
          </cell>
          <cell r="ES54" t="e">
            <v>#VALUE!</v>
          </cell>
          <cell r="ET54" t="e">
            <v>#VALUE!</v>
          </cell>
          <cell r="EU54" t="e">
            <v>#VALUE!</v>
          </cell>
          <cell r="EV54" t="e">
            <v>#VALUE!</v>
          </cell>
          <cell r="EW54" t="e">
            <v>#VALUE!</v>
          </cell>
          <cell r="EX54" t="e">
            <v>#VALUE!</v>
          </cell>
          <cell r="EY54" t="e">
            <v>#VALUE!</v>
          </cell>
          <cell r="EZ54" t="e">
            <v>#VALUE!</v>
          </cell>
          <cell r="FA54" t="e">
            <v>#VALUE!</v>
          </cell>
          <cell r="FB54" t="e">
            <v>#VALUE!</v>
          </cell>
          <cell r="FC54" t="e">
            <v>#VALUE!</v>
          </cell>
          <cell r="FD54" t="e">
            <v>#VALUE!</v>
          </cell>
          <cell r="FE54" t="e">
            <v>#VALUE!</v>
          </cell>
          <cell r="FF54" t="e">
            <v>#VALUE!</v>
          </cell>
          <cell r="FG54" t="e">
            <v>#VALUE!</v>
          </cell>
          <cell r="FH54" t="e">
            <v>#VALUE!</v>
          </cell>
          <cell r="FI54" t="e">
            <v>#VALUE!</v>
          </cell>
          <cell r="FJ54" t="e">
            <v>#VALUE!</v>
          </cell>
          <cell r="FK54" t="e">
            <v>#VALUE!</v>
          </cell>
          <cell r="FL54" t="e">
            <v>#VALUE!</v>
          </cell>
          <cell r="FM54" t="e">
            <v>#VALUE!</v>
          </cell>
          <cell r="FN54" t="e">
            <v>#VALUE!</v>
          </cell>
          <cell r="FO54" t="e">
            <v>#VALUE!</v>
          </cell>
          <cell r="FP54" t="e">
            <v>#VALUE!</v>
          </cell>
          <cell r="FQ54" t="e">
            <v>#VALUE!</v>
          </cell>
          <cell r="FR54" t="e">
            <v>#VALUE!</v>
          </cell>
          <cell r="FS54" t="e">
            <v>#VALUE!</v>
          </cell>
          <cell r="FT54" t="e">
            <v>#VALUE!</v>
          </cell>
          <cell r="FU54" t="e">
            <v>#VALUE!</v>
          </cell>
          <cell r="FV54" t="e">
            <v>#VALUE!</v>
          </cell>
          <cell r="FW54" t="e">
            <v>#VALUE!</v>
          </cell>
          <cell r="FX54" t="e">
            <v>#VALUE!</v>
          </cell>
          <cell r="FY54" t="e">
            <v>#VALUE!</v>
          </cell>
          <cell r="FZ54" t="e">
            <v>#VALUE!</v>
          </cell>
          <cell r="GA54" t="e">
            <v>#VALUE!</v>
          </cell>
          <cell r="GB54" t="e">
            <v>#VALUE!</v>
          </cell>
          <cell r="GC54" t="e">
            <v>#VALUE!</v>
          </cell>
          <cell r="GD54" t="e">
            <v>#VALUE!</v>
          </cell>
          <cell r="GE54" t="e">
            <v>#VALUE!</v>
          </cell>
          <cell r="GF54" t="e">
            <v>#VALUE!</v>
          </cell>
          <cell r="GG54" t="e">
            <v>#VALUE!</v>
          </cell>
          <cell r="GH54" t="e">
            <v>#VALUE!</v>
          </cell>
          <cell r="GI54" t="e">
            <v>#VALUE!</v>
          </cell>
          <cell r="GJ54" t="e">
            <v>#VALUE!</v>
          </cell>
          <cell r="GK54" t="e">
            <v>#VALUE!</v>
          </cell>
          <cell r="GL54" t="e">
            <v>#VALUE!</v>
          </cell>
          <cell r="GM54" t="e">
            <v>#VALUE!</v>
          </cell>
          <cell r="GN54" t="e">
            <v>#VALUE!</v>
          </cell>
          <cell r="GO54" t="e">
            <v>#VALUE!</v>
          </cell>
          <cell r="GP54" t="e">
            <v>#VALUE!</v>
          </cell>
          <cell r="GQ54" t="e">
            <v>#VALUE!</v>
          </cell>
          <cell r="GR54" t="e">
            <v>#VALUE!</v>
          </cell>
          <cell r="GS54" t="e">
            <v>#VALUE!</v>
          </cell>
          <cell r="GT54" t="e">
            <v>#VALUE!</v>
          </cell>
          <cell r="GU54" t="e">
            <v>#VALUE!</v>
          </cell>
          <cell r="GV54" t="e">
            <v>#VALUE!</v>
          </cell>
          <cell r="GW54" t="e">
            <v>#VALUE!</v>
          </cell>
          <cell r="GX54" t="e">
            <v>#VALUE!</v>
          </cell>
          <cell r="GY54" t="e">
            <v>#VALUE!</v>
          </cell>
          <cell r="GZ54" t="e">
            <v>#VALUE!</v>
          </cell>
          <cell r="HA54" t="e">
            <v>#VALUE!</v>
          </cell>
          <cell r="HB54" t="e">
            <v>#VALUE!</v>
          </cell>
          <cell r="HC54" t="e">
            <v>#VALUE!</v>
          </cell>
          <cell r="HD54" t="e">
            <v>#VALUE!</v>
          </cell>
          <cell r="HE54" t="e">
            <v>#VALUE!</v>
          </cell>
          <cell r="HF54" t="e">
            <v>#VALUE!</v>
          </cell>
          <cell r="HG54" t="e">
            <v>#VALUE!</v>
          </cell>
          <cell r="HH54" t="e">
            <v>#VALUE!</v>
          </cell>
          <cell r="HI54" t="e">
            <v>#VALUE!</v>
          </cell>
          <cell r="HJ54" t="e">
            <v>#VALUE!</v>
          </cell>
          <cell r="HK54" t="e">
            <v>#VALUE!</v>
          </cell>
          <cell r="HL54" t="e">
            <v>#VALUE!</v>
          </cell>
          <cell r="HM54" t="str">
            <v/>
          </cell>
          <cell r="HN54" t="str">
            <v/>
          </cell>
          <cell r="HO54" t="str">
            <v/>
          </cell>
          <cell r="HP54" t="str">
            <v/>
          </cell>
          <cell r="HQ54" t="str">
            <v/>
          </cell>
          <cell r="HR54" t="str">
            <v/>
          </cell>
        </row>
        <row r="55">
          <cell r="A55" t="str">
            <v>PBZ/CO OMF C</v>
          </cell>
          <cell r="ET55" t="e">
            <v>#DIV/0!</v>
          </cell>
          <cell r="EU55" t="e">
            <v>#DIV/0!</v>
          </cell>
          <cell r="EV55" t="e">
            <v>#DIV/0!</v>
          </cell>
          <cell r="EW55" t="e">
            <v>#DIV/0!</v>
          </cell>
          <cell r="EX55" t="e">
            <v>#DIV/0!</v>
          </cell>
          <cell r="EY55" t="e">
            <v>#DIV/0!</v>
          </cell>
          <cell r="EZ55" t="e">
            <v>#DIV/0!</v>
          </cell>
          <cell r="FA55" t="e">
            <v>#DIV/0!</v>
          </cell>
          <cell r="FB55" t="e">
            <v>#DIV/0!</v>
          </cell>
          <cell r="FC55" t="e">
            <v>#DIV/0!</v>
          </cell>
          <cell r="FD55" t="e">
            <v>#DIV/0!</v>
          </cell>
          <cell r="FE55" t="e">
            <v>#DIV/0!</v>
          </cell>
          <cell r="FF55" t="e">
            <v>#DIV/0!</v>
          </cell>
          <cell r="FG55" t="e">
            <v>#DIV/0!</v>
          </cell>
          <cell r="FH55" t="e">
            <v>#DIV/0!</v>
          </cell>
          <cell r="FI55" t="e">
            <v>#DIV/0!</v>
          </cell>
          <cell r="FJ55" t="e">
            <v>#DIV/0!</v>
          </cell>
          <cell r="FK55" t="e">
            <v>#DIV/0!</v>
          </cell>
          <cell r="FL55" t="e">
            <v>#DIV/0!</v>
          </cell>
          <cell r="FM55" t="e">
            <v>#DIV/0!</v>
          </cell>
          <cell r="FN55" t="e">
            <v>#DIV/0!</v>
          </cell>
          <cell r="FO55" t="e">
            <v>#DIV/0!</v>
          </cell>
          <cell r="FP55" t="e">
            <v>#DIV/0!</v>
          </cell>
          <cell r="FQ55" t="e">
            <v>#DIV/0!</v>
          </cell>
          <cell r="FR55" t="e">
            <v>#DIV/0!</v>
          </cell>
          <cell r="FS55" t="e">
            <v>#DIV/0!</v>
          </cell>
          <cell r="FT55" t="e">
            <v>#DIV/0!</v>
          </cell>
          <cell r="FU55" t="e">
            <v>#DIV/0!</v>
          </cell>
          <cell r="FV55" t="e">
            <v>#DIV/0!</v>
          </cell>
          <cell r="FW55" t="e">
            <v>#DIV/0!</v>
          </cell>
          <cell r="FX55" t="e">
            <v>#DIV/0!</v>
          </cell>
          <cell r="FY55" t="e">
            <v>#DIV/0!</v>
          </cell>
          <cell r="FZ55" t="e">
            <v>#DIV/0!</v>
          </cell>
          <cell r="GA55" t="e">
            <v>#DIV/0!</v>
          </cell>
          <cell r="GB55" t="e">
            <v>#DIV/0!</v>
          </cell>
          <cell r="GC55" t="e">
            <v>#DIV/0!</v>
          </cell>
          <cell r="GD55" t="e">
            <v>#DIV/0!</v>
          </cell>
          <cell r="GE55" t="e">
            <v>#DIV/0!</v>
          </cell>
          <cell r="GF55" t="e">
            <v>#DIV/0!</v>
          </cell>
          <cell r="GG55" t="e">
            <v>#DIV/0!</v>
          </cell>
          <cell r="GH55" t="e">
            <v>#DIV/0!</v>
          </cell>
          <cell r="GI55" t="e">
            <v>#DIV/0!</v>
          </cell>
          <cell r="GJ55" t="e">
            <v>#DIV/0!</v>
          </cell>
          <cell r="GK55" t="e">
            <v>#DIV/0!</v>
          </cell>
          <cell r="GL55" t="e">
            <v>#DIV/0!</v>
          </cell>
          <cell r="GM55" t="e">
            <v>#DIV/0!</v>
          </cell>
          <cell r="GN55" t="e">
            <v>#DIV/0!</v>
          </cell>
          <cell r="GO55" t="e">
            <v>#DIV/0!</v>
          </cell>
          <cell r="GP55" t="e">
            <v>#DIV/0!</v>
          </cell>
          <cell r="GQ55" t="e">
            <v>#DIV/0!</v>
          </cell>
          <cell r="GR55" t="e">
            <v>#DIV/0!</v>
          </cell>
          <cell r="GS55" t="e">
            <v>#DIV/0!</v>
          </cell>
          <cell r="GT55" t="e">
            <v>#DIV/0!</v>
          </cell>
          <cell r="GU55" t="e">
            <v>#DIV/0!</v>
          </cell>
          <cell r="GV55" t="e">
            <v>#DIV/0!</v>
          </cell>
          <cell r="GW55" t="e">
            <v>#DIV/0!</v>
          </cell>
          <cell r="GX55" t="e">
            <v>#DIV/0!</v>
          </cell>
          <cell r="GY55" t="e">
            <v>#DIV/0!</v>
          </cell>
          <cell r="GZ55" t="e">
            <v>#DIV/0!</v>
          </cell>
          <cell r="HA55" t="e">
            <v>#DIV/0!</v>
          </cell>
          <cell r="HB55" t="e">
            <v>#DIV/0!</v>
          </cell>
          <cell r="HC55" t="e">
            <v>#DIV/0!</v>
          </cell>
          <cell r="HD55" t="e">
            <v>#DIV/0!</v>
          </cell>
          <cell r="HE55" t="e">
            <v>#DIV/0!</v>
          </cell>
          <cell r="HF55" t="e">
            <v>#DIV/0!</v>
          </cell>
          <cell r="HG55" t="e">
            <v>#DIV/0!</v>
          </cell>
          <cell r="HH55" t="e">
            <v>#DIV/0!</v>
          </cell>
          <cell r="HI55" t="e">
            <v>#DIV/0!</v>
          </cell>
          <cell r="HJ55" t="e">
            <v>#DIV/0!</v>
          </cell>
          <cell r="HK55" t="e">
            <v>#DIV/0!</v>
          </cell>
          <cell r="HL55" t="e">
            <v>#DIV/0!</v>
          </cell>
          <cell r="HM55" t="str">
            <v/>
          </cell>
          <cell r="HN55" t="str">
            <v/>
          </cell>
          <cell r="HO55" t="str">
            <v/>
          </cell>
          <cell r="HP55" t="str">
            <v/>
          </cell>
          <cell r="HQ55" t="str">
            <v/>
          </cell>
          <cell r="HR55" t="str">
            <v/>
          </cell>
        </row>
        <row r="56">
          <cell r="A56" t="str">
            <v>Raiffeisen OMF A</v>
          </cell>
          <cell r="ET56" t="e">
            <v>#DIV/0!</v>
          </cell>
          <cell r="EU56" t="e">
            <v>#DIV/0!</v>
          </cell>
          <cell r="EV56" t="e">
            <v>#DIV/0!</v>
          </cell>
          <cell r="EW56" t="e">
            <v>#DIV/0!</v>
          </cell>
          <cell r="EX56" t="e">
            <v>#DIV/0!</v>
          </cell>
          <cell r="EY56" t="e">
            <v>#DIV/0!</v>
          </cell>
          <cell r="EZ56" t="e">
            <v>#DIV/0!</v>
          </cell>
          <cell r="FA56" t="e">
            <v>#DIV/0!</v>
          </cell>
          <cell r="FB56" t="e">
            <v>#DIV/0!</v>
          </cell>
          <cell r="FC56" t="e">
            <v>#DIV/0!</v>
          </cell>
          <cell r="FD56" t="e">
            <v>#DIV/0!</v>
          </cell>
          <cell r="FE56" t="e">
            <v>#DIV/0!</v>
          </cell>
          <cell r="FF56" t="e">
            <v>#DIV/0!</v>
          </cell>
          <cell r="FG56" t="e">
            <v>#DIV/0!</v>
          </cell>
          <cell r="FH56" t="e">
            <v>#DIV/0!</v>
          </cell>
          <cell r="FI56" t="e">
            <v>#DIV/0!</v>
          </cell>
          <cell r="FJ56" t="e">
            <v>#DIV/0!</v>
          </cell>
          <cell r="FK56" t="e">
            <v>#DIV/0!</v>
          </cell>
          <cell r="FL56" t="e">
            <v>#DIV/0!</v>
          </cell>
          <cell r="FM56" t="e">
            <v>#DIV/0!</v>
          </cell>
          <cell r="FN56" t="e">
            <v>#DIV/0!</v>
          </cell>
          <cell r="FO56" t="e">
            <v>#DIV/0!</v>
          </cell>
          <cell r="FP56" t="e">
            <v>#DIV/0!</v>
          </cell>
          <cell r="FQ56" t="e">
            <v>#DIV/0!</v>
          </cell>
          <cell r="FR56" t="e">
            <v>#DIV/0!</v>
          </cell>
          <cell r="FS56" t="e">
            <v>#DIV/0!</v>
          </cell>
          <cell r="FT56" t="e">
            <v>#DIV/0!</v>
          </cell>
          <cell r="FU56">
            <v>0</v>
          </cell>
          <cell r="FV56">
            <v>0</v>
          </cell>
          <cell r="FW56">
            <v>0</v>
          </cell>
          <cell r="FX56">
            <v>0</v>
          </cell>
          <cell r="FY56">
            <v>0</v>
          </cell>
          <cell r="FZ56">
            <v>0</v>
          </cell>
          <cell r="GA56">
            <v>3.3339011925042588</v>
          </cell>
          <cell r="GB56">
            <v>0</v>
          </cell>
          <cell r="GC56">
            <v>0</v>
          </cell>
          <cell r="GD56">
            <v>0</v>
          </cell>
          <cell r="GE56">
            <v>0</v>
          </cell>
          <cell r="GF56">
            <v>0</v>
          </cell>
          <cell r="GG56">
            <v>0</v>
          </cell>
          <cell r="GH56">
            <v>0</v>
          </cell>
          <cell r="GI56">
            <v>0</v>
          </cell>
          <cell r="GJ56">
            <v>0</v>
          </cell>
          <cell r="GK56">
            <v>0</v>
          </cell>
          <cell r="GL56">
            <v>0</v>
          </cell>
          <cell r="GM56">
            <v>0</v>
          </cell>
          <cell r="GN56">
            <v>0</v>
          </cell>
          <cell r="GO56">
            <v>0</v>
          </cell>
          <cell r="GP56">
            <v>0</v>
          </cell>
          <cell r="GQ56">
            <v>0</v>
          </cell>
          <cell r="GR56">
            <v>0</v>
          </cell>
          <cell r="GS56">
            <v>0</v>
          </cell>
          <cell r="GT56">
            <v>0</v>
          </cell>
          <cell r="GU56">
            <v>0</v>
          </cell>
          <cell r="GV56">
            <v>0</v>
          </cell>
          <cell r="GW56">
            <v>0</v>
          </cell>
          <cell r="GX56">
            <v>0</v>
          </cell>
          <cell r="GY56">
            <v>0</v>
          </cell>
          <cell r="GZ56">
            <v>0</v>
          </cell>
          <cell r="HA56">
            <v>5.3103380503144653</v>
          </cell>
          <cell r="HB56">
            <v>0</v>
          </cell>
          <cell r="HC56">
            <v>0</v>
          </cell>
          <cell r="HD56">
            <v>0</v>
          </cell>
          <cell r="HE56">
            <v>4.9054723269069012E-2</v>
          </cell>
          <cell r="HF56">
            <v>2.2267086277527603E-4</v>
          </cell>
          <cell r="HG56">
            <v>0</v>
          </cell>
          <cell r="HH56">
            <v>0</v>
          </cell>
          <cell r="HI56">
            <v>1.9353210941094323E-2</v>
          </cell>
          <cell r="HJ56">
            <v>0</v>
          </cell>
          <cell r="HK56">
            <v>0</v>
          </cell>
          <cell r="HL56">
            <v>0</v>
          </cell>
          <cell r="HM56" t="str">
            <v/>
          </cell>
          <cell r="HN56" t="str">
            <v/>
          </cell>
          <cell r="HO56" t="str">
            <v/>
          </cell>
          <cell r="HP56" t="str">
            <v/>
          </cell>
          <cell r="HQ56" t="str">
            <v/>
          </cell>
          <cell r="HR56" t="str">
            <v/>
          </cell>
        </row>
        <row r="57">
          <cell r="A57" t="str">
            <v>Raiffeisen OMF B</v>
          </cell>
          <cell r="C57" t="e">
            <v>#DIV/0!</v>
          </cell>
          <cell r="D57" t="e">
            <v>#DIV/0!</v>
          </cell>
          <cell r="E57" t="e">
            <v>#DIV/0!</v>
          </cell>
          <cell r="F57" t="e">
            <v>#DIV/0!</v>
          </cell>
          <cell r="G57" t="e">
            <v>#DIV/0!</v>
          </cell>
          <cell r="H57" t="e">
            <v>#DIV/0!</v>
          </cell>
          <cell r="I57" t="e">
            <v>#DIV/0!</v>
          </cell>
          <cell r="J57" t="e">
            <v>#DIV/0!</v>
          </cell>
          <cell r="K57" t="e">
            <v>#DIV/0!</v>
          </cell>
          <cell r="L57">
            <v>1.289128052924289</v>
          </cell>
          <cell r="M57">
            <v>1.4295771661223973</v>
          </cell>
          <cell r="N57">
            <v>0.53528973165190796</v>
          </cell>
          <cell r="O57">
            <v>0.15773675619046074</v>
          </cell>
          <cell r="P57">
            <v>0.21616969098372851</v>
          </cell>
          <cell r="Q57">
            <v>2.1260666382883407E-2</v>
          </cell>
          <cell r="R57">
            <v>1.23530282201632E-2</v>
          </cell>
          <cell r="S57" t="e">
            <v>#VALUE!</v>
          </cell>
          <cell r="T57" t="e">
            <v>#VALUE!</v>
          </cell>
          <cell r="U57" t="e">
            <v>#VALUE!</v>
          </cell>
          <cell r="V57" t="e">
            <v>#VALUE!</v>
          </cell>
          <cell r="W57" t="e">
            <v>#VALUE!</v>
          </cell>
          <cell r="X57" t="e">
            <v>#VALUE!</v>
          </cell>
          <cell r="Y57" t="e">
            <v>#VALUE!</v>
          </cell>
          <cell r="Z57" t="e">
            <v>#VALUE!</v>
          </cell>
          <cell r="AA57" t="e">
            <v>#VALUE!</v>
          </cell>
          <cell r="AB57" t="e">
            <v>#VALUE!</v>
          </cell>
          <cell r="AC57" t="e">
            <v>#VALUE!</v>
          </cell>
          <cell r="AD57" t="e">
            <v>#VALUE!</v>
          </cell>
          <cell r="AE57" t="e">
            <v>#VALUE!</v>
          </cell>
          <cell r="AF57" t="e">
            <v>#VALUE!</v>
          </cell>
          <cell r="AG57" t="e">
            <v>#VALUE!</v>
          </cell>
          <cell r="AH57" t="e">
            <v>#VALUE!</v>
          </cell>
          <cell r="AI57" t="e">
            <v>#VALUE!</v>
          </cell>
          <cell r="AJ57" t="e">
            <v>#VALUE!</v>
          </cell>
          <cell r="AK57" t="e">
            <v>#VALUE!</v>
          </cell>
          <cell r="AL57" t="e">
            <v>#VALUE!</v>
          </cell>
          <cell r="AM57" t="e">
            <v>#VALUE!</v>
          </cell>
          <cell r="AN57" t="e">
            <v>#VALUE!</v>
          </cell>
          <cell r="AO57" t="e">
            <v>#VALUE!</v>
          </cell>
          <cell r="AP57" t="e">
            <v>#VALUE!</v>
          </cell>
          <cell r="AQ57" t="e">
            <v>#VALUE!</v>
          </cell>
          <cell r="AR57" t="e">
            <v>#VALUE!</v>
          </cell>
          <cell r="AS57" t="e">
            <v>#VALUE!</v>
          </cell>
          <cell r="AT57" t="e">
            <v>#VALUE!</v>
          </cell>
          <cell r="AU57" t="e">
            <v>#VALUE!</v>
          </cell>
          <cell r="AV57" t="e">
            <v>#VALUE!</v>
          </cell>
          <cell r="AW57" t="e">
            <v>#VALUE!</v>
          </cell>
          <cell r="AX57" t="e">
            <v>#VALUE!</v>
          </cell>
          <cell r="AY57" t="e">
            <v>#VALUE!</v>
          </cell>
          <cell r="AZ57" t="e">
            <v>#VALUE!</v>
          </cell>
          <cell r="BA57" t="e">
            <v>#VALUE!</v>
          </cell>
          <cell r="BB57" t="e">
            <v>#VALUE!</v>
          </cell>
          <cell r="BC57" t="e">
            <v>#VALUE!</v>
          </cell>
          <cell r="BD57" t="e">
            <v>#VALUE!</v>
          </cell>
          <cell r="BE57" t="e">
            <v>#VALUE!</v>
          </cell>
          <cell r="BF57" t="e">
            <v>#VALUE!</v>
          </cell>
          <cell r="BG57" t="e">
            <v>#VALUE!</v>
          </cell>
          <cell r="BH57" t="e">
            <v>#VALUE!</v>
          </cell>
          <cell r="BI57" t="e">
            <v>#VALUE!</v>
          </cell>
          <cell r="BJ57" t="e">
            <v>#VALUE!</v>
          </cell>
          <cell r="BK57" t="e">
            <v>#VALUE!</v>
          </cell>
          <cell r="BL57" t="e">
            <v>#VALUE!</v>
          </cell>
          <cell r="BM57" t="e">
            <v>#VALUE!</v>
          </cell>
          <cell r="BN57" t="e">
            <v>#VALUE!</v>
          </cell>
          <cell r="BO57" t="e">
            <v>#VALUE!</v>
          </cell>
          <cell r="BP57" t="e">
            <v>#VALUE!</v>
          </cell>
          <cell r="BQ57" t="e">
            <v>#VALUE!</v>
          </cell>
          <cell r="BR57" t="e">
            <v>#VALUE!</v>
          </cell>
          <cell r="BS57" t="e">
            <v>#VALUE!</v>
          </cell>
          <cell r="BT57" t="e">
            <v>#VALUE!</v>
          </cell>
          <cell r="BU57" t="e">
            <v>#VALUE!</v>
          </cell>
          <cell r="BV57" t="e">
            <v>#VALUE!</v>
          </cell>
          <cell r="BW57" t="e">
            <v>#VALUE!</v>
          </cell>
          <cell r="BX57" t="e">
            <v>#VALUE!</v>
          </cell>
          <cell r="BY57" t="e">
            <v>#VALUE!</v>
          </cell>
          <cell r="BZ57" t="e">
            <v>#VALUE!</v>
          </cell>
          <cell r="CA57" t="e">
            <v>#VALUE!</v>
          </cell>
          <cell r="CB57" t="e">
            <v>#VALUE!</v>
          </cell>
          <cell r="CC57" t="e">
            <v>#VALUE!</v>
          </cell>
          <cell r="CD57" t="e">
            <v>#VALUE!</v>
          </cell>
          <cell r="CE57" t="e">
            <v>#VALUE!</v>
          </cell>
          <cell r="CF57" t="e">
            <v>#VALUE!</v>
          </cell>
          <cell r="CG57" t="e">
            <v>#VALUE!</v>
          </cell>
          <cell r="CH57" t="e">
            <v>#VALUE!</v>
          </cell>
          <cell r="CI57" t="e">
            <v>#VALUE!</v>
          </cell>
          <cell r="CJ57" t="e">
            <v>#VALUE!</v>
          </cell>
          <cell r="CK57" t="e">
            <v>#VALUE!</v>
          </cell>
          <cell r="CL57" t="e">
            <v>#VALUE!</v>
          </cell>
          <cell r="CM57" t="e">
            <v>#VALUE!</v>
          </cell>
          <cell r="CN57" t="e">
            <v>#VALUE!</v>
          </cell>
          <cell r="CO57" t="e">
            <v>#VALUE!</v>
          </cell>
          <cell r="CP57" t="e">
            <v>#VALUE!</v>
          </cell>
          <cell r="CQ57" t="e">
            <v>#VALUE!</v>
          </cell>
          <cell r="CR57" t="e">
            <v>#VALUE!</v>
          </cell>
          <cell r="CS57" t="e">
            <v>#VALUE!</v>
          </cell>
          <cell r="CT57" t="e">
            <v>#VALUE!</v>
          </cell>
          <cell r="CU57" t="e">
            <v>#VALUE!</v>
          </cell>
          <cell r="CV57" t="e">
            <v>#VALUE!</v>
          </cell>
          <cell r="CW57" t="e">
            <v>#VALUE!</v>
          </cell>
          <cell r="CX57" t="e">
            <v>#VALUE!</v>
          </cell>
          <cell r="CY57" t="e">
            <v>#VALUE!</v>
          </cell>
          <cell r="CZ57" t="e">
            <v>#VALUE!</v>
          </cell>
          <cell r="DA57" t="e">
            <v>#VALUE!</v>
          </cell>
          <cell r="DB57" t="e">
            <v>#VALUE!</v>
          </cell>
          <cell r="DC57" t="e">
            <v>#VALUE!</v>
          </cell>
          <cell r="DD57" t="e">
            <v>#VALUE!</v>
          </cell>
          <cell r="DE57" t="e">
            <v>#VALUE!</v>
          </cell>
          <cell r="DF57" t="e">
            <v>#VALUE!</v>
          </cell>
          <cell r="DG57" t="e">
            <v>#VALUE!</v>
          </cell>
          <cell r="DH57" t="e">
            <v>#VALUE!</v>
          </cell>
          <cell r="DI57" t="e">
            <v>#VALUE!</v>
          </cell>
          <cell r="DJ57" t="e">
            <v>#VALUE!</v>
          </cell>
          <cell r="DK57" t="e">
            <v>#VALUE!</v>
          </cell>
          <cell r="DL57" t="e">
            <v>#VALUE!</v>
          </cell>
          <cell r="DM57" t="e">
            <v>#VALUE!</v>
          </cell>
          <cell r="DN57" t="e">
            <v>#VALUE!</v>
          </cell>
          <cell r="DO57" t="e">
            <v>#VALUE!</v>
          </cell>
          <cell r="DP57" t="e">
            <v>#VALUE!</v>
          </cell>
          <cell r="DQ57" t="e">
            <v>#VALUE!</v>
          </cell>
          <cell r="DR57" t="e">
            <v>#VALUE!</v>
          </cell>
          <cell r="DS57" t="e">
            <v>#VALUE!</v>
          </cell>
          <cell r="DT57" t="e">
            <v>#VALUE!</v>
          </cell>
          <cell r="DU57" t="e">
            <v>#VALUE!</v>
          </cell>
          <cell r="DV57" t="e">
            <v>#VALUE!</v>
          </cell>
          <cell r="DW57" t="e">
            <v>#VALUE!</v>
          </cell>
          <cell r="DX57" t="e">
            <v>#VALUE!</v>
          </cell>
          <cell r="DY57" t="e">
            <v>#VALUE!</v>
          </cell>
          <cell r="DZ57" t="e">
            <v>#VALUE!</v>
          </cell>
          <cell r="EA57" t="e">
            <v>#VALUE!</v>
          </cell>
          <cell r="EB57" t="e">
            <v>#VALUE!</v>
          </cell>
          <cell r="EC57" t="e">
            <v>#VALUE!</v>
          </cell>
          <cell r="ED57" t="e">
            <v>#VALUE!</v>
          </cell>
          <cell r="EE57" t="e">
            <v>#VALUE!</v>
          </cell>
          <cell r="EF57" t="e">
            <v>#VALUE!</v>
          </cell>
          <cell r="EG57" t="e">
            <v>#VALUE!</v>
          </cell>
          <cell r="EH57" t="e">
            <v>#VALUE!</v>
          </cell>
          <cell r="EI57" t="e">
            <v>#VALUE!</v>
          </cell>
          <cell r="EJ57" t="e">
            <v>#VALUE!</v>
          </cell>
          <cell r="EK57" t="e">
            <v>#VALUE!</v>
          </cell>
          <cell r="EL57" t="e">
            <v>#VALUE!</v>
          </cell>
          <cell r="EM57" t="e">
            <v>#VALUE!</v>
          </cell>
          <cell r="EN57" t="e">
            <v>#VALUE!</v>
          </cell>
          <cell r="EO57" t="e">
            <v>#VALUE!</v>
          </cell>
          <cell r="EP57" t="e">
            <v>#VALUE!</v>
          </cell>
          <cell r="EQ57" t="e">
            <v>#VALUE!</v>
          </cell>
          <cell r="ER57" t="e">
            <v>#VALUE!</v>
          </cell>
          <cell r="ES57" t="e">
            <v>#VALUE!</v>
          </cell>
          <cell r="ET57" t="e">
            <v>#VALUE!</v>
          </cell>
          <cell r="EU57" t="e">
            <v>#VALUE!</v>
          </cell>
          <cell r="EV57" t="e">
            <v>#VALUE!</v>
          </cell>
          <cell r="EW57" t="e">
            <v>#VALUE!</v>
          </cell>
          <cell r="EX57" t="e">
            <v>#VALUE!</v>
          </cell>
          <cell r="EY57" t="e">
            <v>#VALUE!</v>
          </cell>
          <cell r="EZ57" t="e">
            <v>#VALUE!</v>
          </cell>
          <cell r="FA57" t="e">
            <v>#VALUE!</v>
          </cell>
          <cell r="FB57" t="e">
            <v>#VALUE!</v>
          </cell>
          <cell r="FC57" t="e">
            <v>#VALUE!</v>
          </cell>
          <cell r="FD57" t="e">
            <v>#VALUE!</v>
          </cell>
          <cell r="FE57" t="e">
            <v>#VALUE!</v>
          </cell>
          <cell r="FF57" t="e">
            <v>#VALUE!</v>
          </cell>
          <cell r="FG57" t="e">
            <v>#VALUE!</v>
          </cell>
          <cell r="FH57" t="e">
            <v>#VALUE!</v>
          </cell>
          <cell r="FI57" t="e">
            <v>#VALUE!</v>
          </cell>
          <cell r="FJ57" t="e">
            <v>#VALUE!</v>
          </cell>
          <cell r="FK57" t="e">
            <v>#VALUE!</v>
          </cell>
          <cell r="FL57" t="e">
            <v>#VALUE!</v>
          </cell>
          <cell r="FM57" t="e">
            <v>#VALUE!</v>
          </cell>
          <cell r="FN57" t="e">
            <v>#VALUE!</v>
          </cell>
          <cell r="FO57" t="e">
            <v>#VALUE!</v>
          </cell>
          <cell r="FP57" t="e">
            <v>#VALUE!</v>
          </cell>
          <cell r="FQ57" t="e">
            <v>#VALUE!</v>
          </cell>
          <cell r="FR57" t="e">
            <v>#VALUE!</v>
          </cell>
          <cell r="FS57" t="e">
            <v>#VALUE!</v>
          </cell>
          <cell r="FT57" t="e">
            <v>#VALUE!</v>
          </cell>
          <cell r="FU57" t="e">
            <v>#VALUE!</v>
          </cell>
          <cell r="FV57" t="e">
            <v>#VALUE!</v>
          </cell>
          <cell r="FW57" t="e">
            <v>#VALUE!</v>
          </cell>
          <cell r="FX57" t="e">
            <v>#VALUE!</v>
          </cell>
          <cell r="FY57" t="e">
            <v>#VALUE!</v>
          </cell>
          <cell r="FZ57" t="e">
            <v>#VALUE!</v>
          </cell>
          <cell r="GA57" t="e">
            <v>#VALUE!</v>
          </cell>
          <cell r="GB57" t="e">
            <v>#VALUE!</v>
          </cell>
          <cell r="GC57" t="e">
            <v>#VALUE!</v>
          </cell>
          <cell r="GD57" t="e">
            <v>#VALUE!</v>
          </cell>
          <cell r="GE57" t="e">
            <v>#VALUE!</v>
          </cell>
          <cell r="GF57" t="e">
            <v>#VALUE!</v>
          </cell>
          <cell r="GG57" t="e">
            <v>#VALUE!</v>
          </cell>
          <cell r="GH57" t="e">
            <v>#VALUE!</v>
          </cell>
          <cell r="GI57" t="e">
            <v>#VALUE!</v>
          </cell>
          <cell r="GJ57" t="e">
            <v>#VALUE!</v>
          </cell>
          <cell r="GK57" t="e">
            <v>#VALUE!</v>
          </cell>
          <cell r="GL57" t="e">
            <v>#VALUE!</v>
          </cell>
          <cell r="GM57" t="e">
            <v>#VALUE!</v>
          </cell>
          <cell r="GN57" t="e">
            <v>#VALUE!</v>
          </cell>
          <cell r="GO57" t="e">
            <v>#VALUE!</v>
          </cell>
          <cell r="GP57" t="e">
            <v>#VALUE!</v>
          </cell>
          <cell r="GQ57" t="e">
            <v>#VALUE!</v>
          </cell>
          <cell r="GR57" t="e">
            <v>#VALUE!</v>
          </cell>
          <cell r="GS57" t="e">
            <v>#VALUE!</v>
          </cell>
          <cell r="GT57" t="e">
            <v>#VALUE!</v>
          </cell>
          <cell r="GU57" t="e">
            <v>#VALUE!</v>
          </cell>
          <cell r="GV57" t="e">
            <v>#VALUE!</v>
          </cell>
          <cell r="GW57" t="e">
            <v>#VALUE!</v>
          </cell>
          <cell r="GX57" t="e">
            <v>#VALUE!</v>
          </cell>
          <cell r="GY57" t="e">
            <v>#VALUE!</v>
          </cell>
          <cell r="GZ57" t="e">
            <v>#VALUE!</v>
          </cell>
          <cell r="HA57" t="e">
            <v>#VALUE!</v>
          </cell>
          <cell r="HB57" t="e">
            <v>#VALUE!</v>
          </cell>
          <cell r="HC57" t="e">
            <v>#VALUE!</v>
          </cell>
          <cell r="HD57" t="e">
            <v>#VALUE!</v>
          </cell>
          <cell r="HE57" t="e">
            <v>#VALUE!</v>
          </cell>
          <cell r="HF57" t="e">
            <v>#VALUE!</v>
          </cell>
          <cell r="HG57" t="e">
            <v>#VALUE!</v>
          </cell>
          <cell r="HH57" t="e">
            <v>#VALUE!</v>
          </cell>
          <cell r="HI57" t="e">
            <v>#VALUE!</v>
          </cell>
          <cell r="HJ57" t="e">
            <v>#VALUE!</v>
          </cell>
          <cell r="HK57" t="e">
            <v>#VALUE!</v>
          </cell>
          <cell r="HL57" t="e">
            <v>#VALUE!</v>
          </cell>
          <cell r="HM57" t="str">
            <v/>
          </cell>
          <cell r="HN57" t="str">
            <v/>
          </cell>
          <cell r="HO57" t="str">
            <v/>
          </cell>
          <cell r="HP57" t="str">
            <v/>
          </cell>
          <cell r="HQ57" t="str">
            <v/>
          </cell>
          <cell r="HR57" t="str">
            <v/>
          </cell>
        </row>
        <row r="58">
          <cell r="A58" t="str">
            <v>Raiffeisen OMF C</v>
          </cell>
          <cell r="ET58" t="e">
            <v>#DIV/0!</v>
          </cell>
          <cell r="EU58" t="e">
            <v>#DIV/0!</v>
          </cell>
          <cell r="EV58" t="e">
            <v>#DIV/0!</v>
          </cell>
          <cell r="EW58" t="e">
            <v>#DIV/0!</v>
          </cell>
          <cell r="EX58" t="e">
            <v>#DIV/0!</v>
          </cell>
          <cell r="EY58" t="e">
            <v>#DIV/0!</v>
          </cell>
          <cell r="EZ58" t="e">
            <v>#DIV/0!</v>
          </cell>
          <cell r="FA58" t="e">
            <v>#DIV/0!</v>
          </cell>
          <cell r="FB58" t="e">
            <v>#DIV/0!</v>
          </cell>
          <cell r="FC58" t="e">
            <v>#DIV/0!</v>
          </cell>
          <cell r="FD58" t="e">
            <v>#DIV/0!</v>
          </cell>
          <cell r="FE58" t="e">
            <v>#DIV/0!</v>
          </cell>
          <cell r="FF58" t="e">
            <v>#DIV/0!</v>
          </cell>
          <cell r="FG58" t="e">
            <v>#DIV/0!</v>
          </cell>
          <cell r="FH58" t="e">
            <v>#DIV/0!</v>
          </cell>
          <cell r="FI58" t="e">
            <v>#DIV/0!</v>
          </cell>
          <cell r="FJ58" t="e">
            <v>#DIV/0!</v>
          </cell>
          <cell r="FK58" t="e">
            <v>#DIV/0!</v>
          </cell>
          <cell r="FL58">
            <v>0</v>
          </cell>
          <cell r="FM58">
            <v>0</v>
          </cell>
          <cell r="FN58">
            <v>0</v>
          </cell>
          <cell r="FO58">
            <v>0</v>
          </cell>
          <cell r="FP58">
            <v>0</v>
          </cell>
          <cell r="FQ58">
            <v>0</v>
          </cell>
          <cell r="FR58">
            <v>0</v>
          </cell>
          <cell r="FS58">
            <v>0</v>
          </cell>
          <cell r="FT58">
            <v>0</v>
          </cell>
          <cell r="FU58">
            <v>0</v>
          </cell>
          <cell r="FV58">
            <v>0</v>
          </cell>
          <cell r="FW58">
            <v>0</v>
          </cell>
          <cell r="FX58">
            <v>0</v>
          </cell>
          <cell r="FY58">
            <v>0</v>
          </cell>
          <cell r="FZ58">
            <v>0</v>
          </cell>
          <cell r="GA58">
            <v>0</v>
          </cell>
          <cell r="GB58">
            <v>0</v>
          </cell>
          <cell r="GC58">
            <v>0</v>
          </cell>
          <cell r="GD58">
            <v>0</v>
          </cell>
          <cell r="GE58">
            <v>0</v>
          </cell>
          <cell r="GF58">
            <v>0</v>
          </cell>
          <cell r="GG58">
            <v>0</v>
          </cell>
          <cell r="GH58">
            <v>0</v>
          </cell>
          <cell r="GI58">
            <v>0</v>
          </cell>
          <cell r="GJ58">
            <v>0</v>
          </cell>
          <cell r="GK58">
            <v>0</v>
          </cell>
          <cell r="GL58">
            <v>0</v>
          </cell>
          <cell r="GM58">
            <v>0</v>
          </cell>
          <cell r="GN58">
            <v>0</v>
          </cell>
          <cell r="GO58">
            <v>0</v>
          </cell>
          <cell r="GP58">
            <v>0</v>
          </cell>
          <cell r="GQ58">
            <v>0</v>
          </cell>
          <cell r="GR58">
            <v>0</v>
          </cell>
          <cell r="GS58">
            <v>0</v>
          </cell>
          <cell r="GT58">
            <v>0</v>
          </cell>
          <cell r="GU58">
            <v>0</v>
          </cell>
          <cell r="GV58">
            <v>0</v>
          </cell>
          <cell r="GW58">
            <v>0</v>
          </cell>
          <cell r="GX58">
            <v>0</v>
          </cell>
          <cell r="GY58">
            <v>0</v>
          </cell>
          <cell r="GZ58">
            <v>0</v>
          </cell>
          <cell r="HA58">
            <v>0</v>
          </cell>
          <cell r="HB58">
            <v>0</v>
          </cell>
          <cell r="HC58">
            <v>0</v>
          </cell>
          <cell r="HD58">
            <v>0</v>
          </cell>
          <cell r="HE58">
            <v>0</v>
          </cell>
          <cell r="HF58">
            <v>0</v>
          </cell>
          <cell r="HG58">
            <v>0</v>
          </cell>
          <cell r="HH58">
            <v>0</v>
          </cell>
          <cell r="HI58">
            <v>0</v>
          </cell>
          <cell r="HJ58">
            <v>0</v>
          </cell>
          <cell r="HK58">
            <v>0</v>
          </cell>
          <cell r="HL58">
            <v>0</v>
          </cell>
          <cell r="HM58" t="str">
            <v/>
          </cell>
          <cell r="HN58" t="str">
            <v/>
          </cell>
          <cell r="HO58" t="str">
            <v/>
          </cell>
          <cell r="HP58" t="str">
            <v/>
          </cell>
          <cell r="HQ58" t="str">
            <v/>
          </cell>
          <cell r="HR58" t="str">
            <v/>
          </cell>
        </row>
        <row r="59">
          <cell r="A59" t="str">
            <v>UKUPNO</v>
          </cell>
          <cell r="C59" t="e">
            <v>#DIV/0!</v>
          </cell>
          <cell r="D59">
            <v>3.4159252669039146</v>
          </cell>
          <cell r="E59">
            <v>0.32738994661025483</v>
          </cell>
          <cell r="F59">
            <v>0</v>
          </cell>
          <cell r="G59">
            <v>0</v>
          </cell>
          <cell r="H59">
            <v>0.96122030811262038</v>
          </cell>
          <cell r="I59">
            <v>0.65580621444878695</v>
          </cell>
          <cell r="J59">
            <v>1.4608679395199922</v>
          </cell>
          <cell r="K59">
            <v>6.1147070833689456</v>
          </cell>
          <cell r="L59">
            <v>1.3767138280832889</v>
          </cell>
          <cell r="M59">
            <v>0.59177910789078492</v>
          </cell>
          <cell r="N59">
            <v>0.22357972266206039</v>
          </cell>
          <cell r="O59">
            <v>0.18081823254043661</v>
          </cell>
          <cell r="P59">
            <v>0.14905994318195703</v>
          </cell>
          <cell r="Q59">
            <v>6.9481607572246265E-2</v>
          </cell>
          <cell r="R59">
            <v>1.4241465274717278E-2</v>
          </cell>
          <cell r="S59">
            <v>-1</v>
          </cell>
          <cell r="T59" t="e">
            <v>#DIV/0!</v>
          </cell>
          <cell r="U59" t="e">
            <v>#DIV/0!</v>
          </cell>
          <cell r="V59" t="e">
            <v>#DIV/0!</v>
          </cell>
          <cell r="W59" t="e">
            <v>#VALUE!</v>
          </cell>
          <cell r="X59" t="e">
            <v>#VALUE!</v>
          </cell>
          <cell r="Y59" t="e">
            <v>#VALUE!</v>
          </cell>
          <cell r="Z59" t="e">
            <v>#VALUE!</v>
          </cell>
          <cell r="AA59" t="e">
            <v>#VALUE!</v>
          </cell>
          <cell r="AB59" t="e">
            <v>#VALUE!</v>
          </cell>
          <cell r="AC59" t="e">
            <v>#VALUE!</v>
          </cell>
          <cell r="AD59" t="e">
            <v>#VALUE!</v>
          </cell>
          <cell r="AE59" t="e">
            <v>#VALUE!</v>
          </cell>
          <cell r="AF59" t="e">
            <v>#VALUE!</v>
          </cell>
          <cell r="AG59" t="e">
            <v>#VALUE!</v>
          </cell>
          <cell r="AH59" t="e">
            <v>#VALUE!</v>
          </cell>
          <cell r="AI59" t="e">
            <v>#VALUE!</v>
          </cell>
          <cell r="AJ59" t="e">
            <v>#VALUE!</v>
          </cell>
          <cell r="AK59" t="e">
            <v>#VALUE!</v>
          </cell>
          <cell r="AL59" t="e">
            <v>#VALUE!</v>
          </cell>
          <cell r="AM59" t="e">
            <v>#VALUE!</v>
          </cell>
          <cell r="AN59" t="e">
            <v>#VALUE!</v>
          </cell>
          <cell r="AO59" t="e">
            <v>#VALUE!</v>
          </cell>
          <cell r="AP59" t="e">
            <v>#VALUE!</v>
          </cell>
          <cell r="AQ59" t="e">
            <v>#VALUE!</v>
          </cell>
          <cell r="AR59" t="e">
            <v>#VALUE!</v>
          </cell>
          <cell r="AS59" t="e">
            <v>#VALUE!</v>
          </cell>
          <cell r="AT59" t="e">
            <v>#VALUE!</v>
          </cell>
          <cell r="AU59" t="e">
            <v>#VALUE!</v>
          </cell>
          <cell r="AV59" t="e">
            <v>#VALUE!</v>
          </cell>
          <cell r="AW59" t="e">
            <v>#VALUE!</v>
          </cell>
          <cell r="AX59" t="e">
            <v>#VALUE!</v>
          </cell>
          <cell r="AY59" t="e">
            <v>#VALUE!</v>
          </cell>
          <cell r="AZ59" t="e">
            <v>#VALUE!</v>
          </cell>
          <cell r="BA59" t="e">
            <v>#VALUE!</v>
          </cell>
          <cell r="BB59" t="e">
            <v>#VALUE!</v>
          </cell>
          <cell r="BC59" t="e">
            <v>#VALUE!</v>
          </cell>
          <cell r="BD59" t="e">
            <v>#VALUE!</v>
          </cell>
          <cell r="BE59" t="e">
            <v>#VALUE!</v>
          </cell>
          <cell r="BF59" t="e">
            <v>#VALUE!</v>
          </cell>
          <cell r="BG59" t="e">
            <v>#VALUE!</v>
          </cell>
          <cell r="BH59" t="e">
            <v>#VALUE!</v>
          </cell>
          <cell r="BI59" t="e">
            <v>#VALUE!</v>
          </cell>
          <cell r="BJ59" t="e">
            <v>#VALUE!</v>
          </cell>
          <cell r="BK59" t="e">
            <v>#VALUE!</v>
          </cell>
          <cell r="BL59" t="e">
            <v>#VALUE!</v>
          </cell>
          <cell r="BM59" t="e">
            <v>#VALUE!</v>
          </cell>
          <cell r="BN59" t="e">
            <v>#VALUE!</v>
          </cell>
          <cell r="BO59" t="e">
            <v>#VALUE!</v>
          </cell>
          <cell r="BP59" t="e">
            <v>#VALUE!</v>
          </cell>
          <cell r="BQ59" t="e">
            <v>#VALUE!</v>
          </cell>
          <cell r="BR59" t="e">
            <v>#VALUE!</v>
          </cell>
          <cell r="BS59" t="e">
            <v>#VALUE!</v>
          </cell>
          <cell r="BT59" t="e">
            <v>#VALUE!</v>
          </cell>
          <cell r="BU59" t="e">
            <v>#VALUE!</v>
          </cell>
          <cell r="BV59" t="e">
            <v>#VALUE!</v>
          </cell>
          <cell r="BW59" t="e">
            <v>#VALUE!</v>
          </cell>
          <cell r="BX59" t="e">
            <v>#VALUE!</v>
          </cell>
          <cell r="BY59" t="e">
            <v>#VALUE!</v>
          </cell>
          <cell r="BZ59" t="e">
            <v>#VALUE!</v>
          </cell>
          <cell r="CA59" t="e">
            <v>#VALUE!</v>
          </cell>
          <cell r="CB59" t="e">
            <v>#VALUE!</v>
          </cell>
          <cell r="CC59" t="e">
            <v>#VALUE!</v>
          </cell>
          <cell r="CD59" t="e">
            <v>#VALUE!</v>
          </cell>
          <cell r="CE59" t="e">
            <v>#VALUE!</v>
          </cell>
          <cell r="CF59" t="e">
            <v>#VALUE!</v>
          </cell>
          <cell r="CG59" t="e">
            <v>#VALUE!</v>
          </cell>
          <cell r="CH59" t="e">
            <v>#VALUE!</v>
          </cell>
          <cell r="CI59" t="e">
            <v>#VALUE!</v>
          </cell>
          <cell r="CJ59" t="e">
            <v>#VALUE!</v>
          </cell>
          <cell r="CK59" t="e">
            <v>#VALUE!</v>
          </cell>
          <cell r="CL59" t="e">
            <v>#VALUE!</v>
          </cell>
          <cell r="CM59" t="e">
            <v>#VALUE!</v>
          </cell>
          <cell r="CN59" t="e">
            <v>#VALUE!</v>
          </cell>
          <cell r="CO59" t="e">
            <v>#VALUE!</v>
          </cell>
          <cell r="CP59" t="e">
            <v>#VALUE!</v>
          </cell>
          <cell r="CQ59" t="e">
            <v>#VALUE!</v>
          </cell>
          <cell r="CR59" t="e">
            <v>#VALUE!</v>
          </cell>
          <cell r="CS59" t="e">
            <v>#VALUE!</v>
          </cell>
          <cell r="CT59" t="e">
            <v>#VALUE!</v>
          </cell>
          <cell r="CU59" t="e">
            <v>#VALUE!</v>
          </cell>
          <cell r="CV59" t="e">
            <v>#VALUE!</v>
          </cell>
          <cell r="CW59" t="e">
            <v>#VALUE!</v>
          </cell>
          <cell r="CX59" t="e">
            <v>#VALUE!</v>
          </cell>
          <cell r="CY59" t="e">
            <v>#VALUE!</v>
          </cell>
          <cell r="CZ59" t="e">
            <v>#VALUE!</v>
          </cell>
          <cell r="DA59" t="e">
            <v>#VALUE!</v>
          </cell>
          <cell r="DB59" t="e">
            <v>#VALUE!</v>
          </cell>
          <cell r="DC59" t="e">
            <v>#VALUE!</v>
          </cell>
          <cell r="DD59" t="e">
            <v>#VALUE!</v>
          </cell>
          <cell r="DE59" t="e">
            <v>#VALUE!</v>
          </cell>
          <cell r="DF59" t="e">
            <v>#VALUE!</v>
          </cell>
          <cell r="DG59" t="e">
            <v>#VALUE!</v>
          </cell>
          <cell r="DH59" t="e">
            <v>#VALUE!</v>
          </cell>
          <cell r="DI59" t="e">
            <v>#VALUE!</v>
          </cell>
          <cell r="DJ59" t="e">
            <v>#VALUE!</v>
          </cell>
          <cell r="DK59" t="e">
            <v>#VALUE!</v>
          </cell>
          <cell r="DL59" t="e">
            <v>#VALUE!</v>
          </cell>
          <cell r="DM59" t="e">
            <v>#VALUE!</v>
          </cell>
          <cell r="DN59" t="e">
            <v>#VALUE!</v>
          </cell>
          <cell r="DO59" t="e">
            <v>#VALUE!</v>
          </cell>
          <cell r="DP59" t="e">
            <v>#VALUE!</v>
          </cell>
          <cell r="DQ59" t="e">
            <v>#VALUE!</v>
          </cell>
          <cell r="DR59" t="e">
            <v>#VALUE!</v>
          </cell>
          <cell r="DS59" t="e">
            <v>#VALUE!</v>
          </cell>
          <cell r="DT59" t="e">
            <v>#VALUE!</v>
          </cell>
          <cell r="DU59" t="e">
            <v>#VALUE!</v>
          </cell>
          <cell r="DV59" t="e">
            <v>#VALUE!</v>
          </cell>
          <cell r="DW59" t="e">
            <v>#VALUE!</v>
          </cell>
          <cell r="DX59" t="e">
            <v>#VALUE!</v>
          </cell>
          <cell r="DY59" t="e">
            <v>#VALUE!</v>
          </cell>
          <cell r="DZ59" t="e">
            <v>#VALUE!</v>
          </cell>
          <cell r="EA59" t="e">
            <v>#VALUE!</v>
          </cell>
          <cell r="EB59" t="e">
            <v>#VALUE!</v>
          </cell>
          <cell r="EC59" t="e">
            <v>#VALUE!</v>
          </cell>
          <cell r="ED59" t="e">
            <v>#VALUE!</v>
          </cell>
          <cell r="EE59" t="e">
            <v>#VALUE!</v>
          </cell>
          <cell r="EF59" t="e">
            <v>#VALUE!</v>
          </cell>
          <cell r="EG59" t="e">
            <v>#VALUE!</v>
          </cell>
          <cell r="EH59" t="e">
            <v>#VALUE!</v>
          </cell>
          <cell r="EI59" t="e">
            <v>#VALUE!</v>
          </cell>
          <cell r="EJ59" t="e">
            <v>#VALUE!</v>
          </cell>
          <cell r="EK59" t="e">
            <v>#VALUE!</v>
          </cell>
          <cell r="EL59" t="e">
            <v>#VALUE!</v>
          </cell>
          <cell r="EM59" t="e">
            <v>#VALUE!</v>
          </cell>
          <cell r="EN59" t="e">
            <v>#VALUE!</v>
          </cell>
          <cell r="EO59" t="e">
            <v>#VALUE!</v>
          </cell>
          <cell r="EP59" t="e">
            <v>#VALUE!</v>
          </cell>
          <cell r="EQ59" t="e">
            <v>#VALUE!</v>
          </cell>
          <cell r="ER59" t="e">
            <v>#VALUE!</v>
          </cell>
          <cell r="ES59" t="e">
            <v>#VALUE!</v>
          </cell>
          <cell r="ET59" t="e">
            <v>#VALUE!</v>
          </cell>
          <cell r="EU59" t="e">
            <v>#VALUE!</v>
          </cell>
          <cell r="EV59" t="e">
            <v>#VALUE!</v>
          </cell>
          <cell r="EW59" t="e">
            <v>#VALUE!</v>
          </cell>
          <cell r="EX59" t="e">
            <v>#VALUE!</v>
          </cell>
          <cell r="EY59" t="e">
            <v>#VALUE!</v>
          </cell>
          <cell r="EZ59" t="e">
            <v>#VALUE!</v>
          </cell>
          <cell r="FA59" t="e">
            <v>#VALUE!</v>
          </cell>
          <cell r="FB59" t="e">
            <v>#VALUE!</v>
          </cell>
          <cell r="FC59" t="e">
            <v>#VALUE!</v>
          </cell>
          <cell r="FD59" t="e">
            <v>#VALUE!</v>
          </cell>
          <cell r="FE59" t="e">
            <v>#VALUE!</v>
          </cell>
          <cell r="FF59" t="e">
            <v>#VALUE!</v>
          </cell>
          <cell r="FG59" t="e">
            <v>#VALUE!</v>
          </cell>
          <cell r="FH59" t="e">
            <v>#VALUE!</v>
          </cell>
          <cell r="FI59" t="e">
            <v>#VALUE!</v>
          </cell>
          <cell r="FJ59" t="e">
            <v>#VALUE!</v>
          </cell>
          <cell r="FK59" t="e">
            <v>#VALUE!</v>
          </cell>
          <cell r="FL59" t="e">
            <v>#VALUE!</v>
          </cell>
          <cell r="FM59" t="e">
            <v>#VALUE!</v>
          </cell>
          <cell r="FN59" t="e">
            <v>#VALUE!</v>
          </cell>
          <cell r="FO59" t="e">
            <v>#VALUE!</v>
          </cell>
          <cell r="FP59" t="e">
            <v>#VALUE!</v>
          </cell>
          <cell r="FQ59" t="e">
            <v>#VALUE!</v>
          </cell>
          <cell r="FR59" t="e">
            <v>#VALUE!</v>
          </cell>
          <cell r="FS59" t="e">
            <v>#VALUE!</v>
          </cell>
          <cell r="FT59" t="e">
            <v>#VALUE!</v>
          </cell>
          <cell r="FU59" t="e">
            <v>#VALUE!</v>
          </cell>
          <cell r="FV59" t="e">
            <v>#VALUE!</v>
          </cell>
          <cell r="FW59" t="e">
            <v>#VALUE!</v>
          </cell>
          <cell r="FX59" t="e">
            <v>#VALUE!</v>
          </cell>
          <cell r="FY59" t="e">
            <v>#VALUE!</v>
          </cell>
          <cell r="FZ59" t="e">
            <v>#VALUE!</v>
          </cell>
          <cell r="GA59" t="e">
            <v>#VALUE!</v>
          </cell>
          <cell r="GB59" t="e">
            <v>#VALUE!</v>
          </cell>
          <cell r="GC59" t="e">
            <v>#VALUE!</v>
          </cell>
          <cell r="GD59" t="e">
            <v>#VALUE!</v>
          </cell>
          <cell r="GE59" t="e">
            <v>#VALUE!</v>
          </cell>
          <cell r="GF59" t="e">
            <v>#VALUE!</v>
          </cell>
          <cell r="GG59" t="e">
            <v>#VALUE!</v>
          </cell>
          <cell r="GH59" t="e">
            <v>#VALUE!</v>
          </cell>
          <cell r="GI59" t="e">
            <v>#VALUE!</v>
          </cell>
          <cell r="GJ59" t="e">
            <v>#VALUE!</v>
          </cell>
          <cell r="GK59" t="e">
            <v>#VALUE!</v>
          </cell>
          <cell r="GL59" t="e">
            <v>#VALUE!</v>
          </cell>
          <cell r="GM59" t="e">
            <v>#VALUE!</v>
          </cell>
          <cell r="GN59" t="e">
            <v>#VALUE!</v>
          </cell>
          <cell r="GO59" t="e">
            <v>#VALUE!</v>
          </cell>
          <cell r="GP59" t="e">
            <v>#VALUE!</v>
          </cell>
          <cell r="GQ59" t="e">
            <v>#VALUE!</v>
          </cell>
          <cell r="GR59" t="e">
            <v>#VALUE!</v>
          </cell>
          <cell r="GS59" t="e">
            <v>#VALUE!</v>
          </cell>
          <cell r="GT59" t="e">
            <v>#VALUE!</v>
          </cell>
          <cell r="GU59" t="e">
            <v>#VALUE!</v>
          </cell>
          <cell r="GV59" t="e">
            <v>#VALUE!</v>
          </cell>
          <cell r="GW59" t="e">
            <v>#VALUE!</v>
          </cell>
          <cell r="GX59" t="e">
            <v>#VALUE!</v>
          </cell>
          <cell r="GY59" t="e">
            <v>#VALUE!</v>
          </cell>
          <cell r="GZ59" t="e">
            <v>#VALUE!</v>
          </cell>
          <cell r="HA59" t="e">
            <v>#VALUE!</v>
          </cell>
          <cell r="HB59" t="e">
            <v>#VALUE!</v>
          </cell>
          <cell r="HC59" t="e">
            <v>#VALUE!</v>
          </cell>
          <cell r="HD59" t="e">
            <v>#VALUE!</v>
          </cell>
          <cell r="HE59" t="e">
            <v>#VALUE!</v>
          </cell>
          <cell r="HF59" t="e">
            <v>#VALUE!</v>
          </cell>
          <cell r="HG59" t="e">
            <v>#VALUE!</v>
          </cell>
          <cell r="HH59" t="e">
            <v>#VALUE!</v>
          </cell>
          <cell r="HI59" t="e">
            <v>#VALUE!</v>
          </cell>
          <cell r="HJ59" t="e">
            <v>#VALUE!</v>
          </cell>
          <cell r="HK59" t="e">
            <v>#VALUE!</v>
          </cell>
          <cell r="HL59" t="e">
            <v>#VALUE!</v>
          </cell>
          <cell r="HM59" t="e">
            <v>#VALUE!</v>
          </cell>
          <cell r="HN59" t="e">
            <v>#DIV/0!</v>
          </cell>
          <cell r="HO59" t="e">
            <v>#DIV/0!</v>
          </cell>
          <cell r="HP59" t="e">
            <v>#DIV/0!</v>
          </cell>
          <cell r="HQ59" t="e">
            <v>#DIV/0!</v>
          </cell>
          <cell r="HR59" t="e">
            <v>#DIV/0!</v>
          </cell>
        </row>
        <row r="61">
          <cell r="A61" t="str">
            <v>od početka godine</v>
          </cell>
        </row>
        <row r="62">
          <cell r="A62" t="str">
            <v>AZ OMF A</v>
          </cell>
          <cell r="ET62">
            <v>0</v>
          </cell>
          <cell r="EU62">
            <v>0</v>
          </cell>
          <cell r="EV62">
            <v>0</v>
          </cell>
          <cell r="EW62">
            <v>0</v>
          </cell>
          <cell r="EX62">
            <v>0</v>
          </cell>
          <cell r="EY62">
            <v>0</v>
          </cell>
          <cell r="EZ62">
            <v>0</v>
          </cell>
          <cell r="FA62">
            <v>0</v>
          </cell>
          <cell r="FB62">
            <v>0</v>
          </cell>
          <cell r="FC62">
            <v>0</v>
          </cell>
          <cell r="FD62">
            <v>0</v>
          </cell>
          <cell r="FE62">
            <v>0</v>
          </cell>
          <cell r="FF62">
            <v>0</v>
          </cell>
          <cell r="FG62">
            <v>0</v>
          </cell>
          <cell r="FH62">
            <v>0</v>
          </cell>
          <cell r="FI62">
            <v>0</v>
          </cell>
          <cell r="FJ62">
            <v>0</v>
          </cell>
          <cell r="FK62">
            <v>0</v>
          </cell>
          <cell r="FL62">
            <v>0</v>
          </cell>
          <cell r="FM62">
            <v>0</v>
          </cell>
          <cell r="FN62">
            <v>0</v>
          </cell>
          <cell r="FO62">
            <v>0</v>
          </cell>
          <cell r="FP62">
            <v>0</v>
          </cell>
          <cell r="FQ62">
            <v>0</v>
          </cell>
          <cell r="FR62">
            <v>0</v>
          </cell>
          <cell r="FS62">
            <v>0</v>
          </cell>
          <cell r="FT62">
            <v>0</v>
          </cell>
          <cell r="FU62">
            <v>0</v>
          </cell>
          <cell r="FV62">
            <v>0</v>
          </cell>
          <cell r="FW62">
            <v>0</v>
          </cell>
          <cell r="FX62">
            <v>0</v>
          </cell>
          <cell r="FY62">
            <v>0</v>
          </cell>
          <cell r="FZ62">
            <v>0</v>
          </cell>
          <cell r="GA62">
            <v>0</v>
          </cell>
          <cell r="GB62">
            <v>0</v>
          </cell>
          <cell r="GC62">
            <v>660.76</v>
          </cell>
          <cell r="GD62">
            <v>660.76</v>
          </cell>
          <cell r="GE62">
            <v>660.76</v>
          </cell>
          <cell r="GF62">
            <v>660.76</v>
          </cell>
          <cell r="GG62">
            <v>660.76</v>
          </cell>
          <cell r="GH62">
            <v>660.76</v>
          </cell>
          <cell r="GI62">
            <v>24.06</v>
          </cell>
          <cell r="GJ62">
            <v>24.06</v>
          </cell>
          <cell r="GK62">
            <v>195.43</v>
          </cell>
          <cell r="GL62">
            <v>195.43</v>
          </cell>
          <cell r="GM62">
            <v>195.43</v>
          </cell>
          <cell r="GN62">
            <v>204.14000000000001</v>
          </cell>
          <cell r="GO62">
            <v>204.14000000000001</v>
          </cell>
          <cell r="GP62">
            <v>204.14000000000001</v>
          </cell>
          <cell r="GQ62">
            <v>204.14000000000001</v>
          </cell>
          <cell r="GR62">
            <v>204.14000000000001</v>
          </cell>
          <cell r="GS62">
            <v>204.14000000000001</v>
          </cell>
          <cell r="GT62">
            <v>204.14000000000001</v>
          </cell>
          <cell r="GU62">
            <v>0</v>
          </cell>
          <cell r="GV62">
            <v>0</v>
          </cell>
          <cell r="GW62">
            <v>0</v>
          </cell>
          <cell r="GX62">
            <v>0</v>
          </cell>
          <cell r="GY62">
            <v>0</v>
          </cell>
          <cell r="GZ62">
            <v>0</v>
          </cell>
          <cell r="HA62">
            <v>0</v>
          </cell>
          <cell r="HB62">
            <v>0</v>
          </cell>
          <cell r="HC62">
            <v>0</v>
          </cell>
          <cell r="HD62">
            <v>1.27</v>
          </cell>
          <cell r="HE62">
            <v>1.32</v>
          </cell>
          <cell r="HF62">
            <v>6.41</v>
          </cell>
          <cell r="HG62">
            <v>0</v>
          </cell>
          <cell r="HH62">
            <v>1.63</v>
          </cell>
          <cell r="HI62">
            <v>16.190000000000001</v>
          </cell>
          <cell r="HJ62">
            <v>16.190000000000001</v>
          </cell>
          <cell r="HK62">
            <v>16.190000000000001</v>
          </cell>
          <cell r="HL62">
            <v>16.190000000000001</v>
          </cell>
          <cell r="HM62" t="str">
            <v/>
          </cell>
          <cell r="HN62" t="str">
            <v/>
          </cell>
          <cell r="HO62" t="str">
            <v/>
          </cell>
          <cell r="HP62" t="str">
            <v/>
          </cell>
          <cell r="HQ62" t="str">
            <v/>
          </cell>
          <cell r="HR62" t="str">
            <v/>
          </cell>
        </row>
        <row r="63">
          <cell r="A63" t="str">
            <v>AZ OMF B</v>
          </cell>
          <cell r="B63">
            <v>0</v>
          </cell>
          <cell r="C63">
            <v>0</v>
          </cell>
          <cell r="D63">
            <v>0</v>
          </cell>
          <cell r="E63">
            <v>0</v>
          </cell>
          <cell r="F63">
            <v>0</v>
          </cell>
          <cell r="G63">
            <v>0</v>
          </cell>
          <cell r="H63">
            <v>0</v>
          </cell>
          <cell r="I63">
            <v>119.82</v>
          </cell>
          <cell r="J63">
            <v>119.82</v>
          </cell>
          <cell r="K63">
            <v>1930.44</v>
          </cell>
          <cell r="L63">
            <v>5420.17</v>
          </cell>
          <cell r="M63">
            <v>8576.0499999999993</v>
          </cell>
          <cell r="N63">
            <v>10769</v>
          </cell>
          <cell r="O63">
            <v>12679.35</v>
          </cell>
          <cell r="P63">
            <v>14190.14</v>
          </cell>
          <cell r="Q63">
            <v>14617.92</v>
          </cell>
          <cell r="R63">
            <v>14815.11</v>
          </cell>
          <cell r="S63" t="str">
            <v/>
          </cell>
          <cell r="T63" t="str">
            <v/>
          </cell>
          <cell r="U63" t="str">
            <v/>
          </cell>
          <cell r="V63" t="str">
            <v/>
          </cell>
          <cell r="W63">
            <v>513.54</v>
          </cell>
          <cell r="X63">
            <v>899.3</v>
          </cell>
          <cell r="Y63">
            <v>1397.81</v>
          </cell>
          <cell r="Z63">
            <v>2100.14</v>
          </cell>
          <cell r="AA63">
            <v>2939.5099999999998</v>
          </cell>
          <cell r="AB63">
            <v>3446.93</v>
          </cell>
          <cell r="AC63">
            <v>4026.67</v>
          </cell>
          <cell r="AD63">
            <v>4361.01</v>
          </cell>
          <cell r="AE63">
            <v>5217.05</v>
          </cell>
          <cell r="AF63">
            <v>6627.24</v>
          </cell>
          <cell r="AG63">
            <v>8668.119999999999</v>
          </cell>
          <cell r="AH63">
            <v>11991.13</v>
          </cell>
          <cell r="AI63">
            <v>1423.76</v>
          </cell>
          <cell r="AJ63">
            <v>2396.8199999999997</v>
          </cell>
          <cell r="AK63">
            <v>3679.2299999999996</v>
          </cell>
          <cell r="AL63">
            <v>4906.95</v>
          </cell>
          <cell r="AM63">
            <v>6372.61</v>
          </cell>
          <cell r="AN63">
            <v>7794.75</v>
          </cell>
          <cell r="AO63">
            <v>8753.0499999999993</v>
          </cell>
          <cell r="AP63">
            <v>9541.14</v>
          </cell>
          <cell r="AQ63">
            <v>10628.439999999999</v>
          </cell>
          <cell r="AR63">
            <v>12002.439999999999</v>
          </cell>
          <cell r="AS63">
            <v>13227.829999999998</v>
          </cell>
          <cell r="AT63">
            <v>15062.859999999999</v>
          </cell>
          <cell r="AU63">
            <v>1742.21</v>
          </cell>
          <cell r="AV63">
            <v>3531.42</v>
          </cell>
          <cell r="AW63">
            <v>5478.6100000000006</v>
          </cell>
          <cell r="AX63">
            <v>7067.56</v>
          </cell>
          <cell r="AY63">
            <v>9589.68</v>
          </cell>
          <cell r="AZ63">
            <v>11986.470000000001</v>
          </cell>
          <cell r="BA63">
            <v>13852.100000000002</v>
          </cell>
          <cell r="BB63">
            <v>15350.870000000003</v>
          </cell>
          <cell r="BC63">
            <v>17993.660000000003</v>
          </cell>
          <cell r="BD63">
            <v>20837.400000000001</v>
          </cell>
          <cell r="BE63">
            <v>23510.780000000002</v>
          </cell>
          <cell r="BF63">
            <v>26418.670000000002</v>
          </cell>
          <cell r="BG63">
            <v>2632.91</v>
          </cell>
          <cell r="BH63">
            <v>5481</v>
          </cell>
          <cell r="BI63">
            <v>8703.15</v>
          </cell>
          <cell r="BJ63">
            <v>11345.65</v>
          </cell>
          <cell r="BK63">
            <v>15133.63</v>
          </cell>
          <cell r="BL63">
            <v>19577.21</v>
          </cell>
          <cell r="BM63">
            <v>24348.579999999998</v>
          </cell>
          <cell r="BN63">
            <v>29790.799999999999</v>
          </cell>
          <cell r="BO63">
            <v>35393.22</v>
          </cell>
          <cell r="BP63">
            <v>41284.04</v>
          </cell>
          <cell r="BQ63">
            <v>47961.06</v>
          </cell>
          <cell r="BR63">
            <v>55765.07</v>
          </cell>
          <cell r="BS63">
            <v>8070.29</v>
          </cell>
          <cell r="BT63">
            <v>16115.380000000001</v>
          </cell>
          <cell r="BU63">
            <v>24928.21</v>
          </cell>
          <cell r="BV63">
            <v>36255.14</v>
          </cell>
          <cell r="BW63">
            <v>48421.74</v>
          </cell>
          <cell r="BX63">
            <v>60117.149999999994</v>
          </cell>
          <cell r="BY63">
            <v>77328.659999999989</v>
          </cell>
          <cell r="BZ63">
            <v>94104.099999999991</v>
          </cell>
          <cell r="CA63">
            <v>112569.53</v>
          </cell>
          <cell r="CB63">
            <v>129996.78</v>
          </cell>
          <cell r="CC63">
            <v>152328.14000000001</v>
          </cell>
          <cell r="CD63">
            <v>161487.99000000002</v>
          </cell>
          <cell r="CE63">
            <v>1098.02</v>
          </cell>
          <cell r="CF63">
            <v>1609.96</v>
          </cell>
          <cell r="CG63">
            <v>2814.45</v>
          </cell>
          <cell r="CH63">
            <v>3019.74</v>
          </cell>
          <cell r="CI63">
            <v>3240.5899999999997</v>
          </cell>
          <cell r="CJ63">
            <v>3538.8999999999996</v>
          </cell>
          <cell r="CK63">
            <v>3803.3599999999997</v>
          </cell>
          <cell r="CL63">
            <v>3970.97</v>
          </cell>
          <cell r="CM63">
            <v>4152.5999999999995</v>
          </cell>
          <cell r="CN63">
            <v>4414.3099999999995</v>
          </cell>
          <cell r="CO63">
            <v>4650.9699999999993</v>
          </cell>
          <cell r="CP63">
            <v>4840.4199999999992</v>
          </cell>
          <cell r="CQ63">
            <v>56.01</v>
          </cell>
          <cell r="CR63">
            <v>123.81</v>
          </cell>
          <cell r="CS63">
            <v>171.65</v>
          </cell>
          <cell r="CT63">
            <v>439.76</v>
          </cell>
          <cell r="CU63">
            <v>454.48</v>
          </cell>
          <cell r="CV63">
            <v>475.53000000000003</v>
          </cell>
          <cell r="CW63">
            <v>628.47</v>
          </cell>
          <cell r="CX63">
            <v>635.02</v>
          </cell>
          <cell r="CY63">
            <v>643.52</v>
          </cell>
          <cell r="CZ63">
            <v>775.7</v>
          </cell>
          <cell r="DA63">
            <v>794.57</v>
          </cell>
          <cell r="DB63">
            <v>868.86</v>
          </cell>
          <cell r="DC63">
            <v>72.25</v>
          </cell>
          <cell r="DD63">
            <v>156.31</v>
          </cell>
          <cell r="DE63">
            <v>164.8</v>
          </cell>
          <cell r="DF63">
            <v>204.73000000000002</v>
          </cell>
          <cell r="DG63">
            <v>205.14000000000001</v>
          </cell>
          <cell r="DH63">
            <v>208.54000000000002</v>
          </cell>
          <cell r="DI63">
            <v>281.66000000000003</v>
          </cell>
          <cell r="DJ63">
            <v>296.59000000000003</v>
          </cell>
          <cell r="DK63">
            <v>317.74</v>
          </cell>
          <cell r="DL63">
            <v>327.04000000000002</v>
          </cell>
          <cell r="DM63">
            <v>334.56</v>
          </cell>
          <cell r="DN63">
            <v>348.3</v>
          </cell>
          <cell r="DO63">
            <v>62.03</v>
          </cell>
          <cell r="DP63">
            <v>87.53</v>
          </cell>
          <cell r="DQ63">
            <v>93.86</v>
          </cell>
          <cell r="DR63">
            <v>93.86</v>
          </cell>
          <cell r="DS63">
            <v>110.47</v>
          </cell>
          <cell r="DT63">
            <v>322.39999999999998</v>
          </cell>
          <cell r="DU63">
            <v>364.88</v>
          </cell>
          <cell r="DV63">
            <v>370.23</v>
          </cell>
          <cell r="DW63">
            <v>370.23</v>
          </cell>
          <cell r="DX63">
            <v>378.44</v>
          </cell>
          <cell r="DY63">
            <v>398.15</v>
          </cell>
          <cell r="DZ63">
            <v>415.96</v>
          </cell>
          <cell r="EA63">
            <v>252.53</v>
          </cell>
          <cell r="EB63">
            <v>268.95</v>
          </cell>
          <cell r="EC63">
            <v>276.20999999999998</v>
          </cell>
          <cell r="ED63">
            <v>1083.05</v>
          </cell>
          <cell r="EE63">
            <v>1090.6099999999999</v>
          </cell>
          <cell r="EF63">
            <v>1195.27</v>
          </cell>
          <cell r="EG63">
            <v>1214.73</v>
          </cell>
          <cell r="EH63">
            <v>1214.73</v>
          </cell>
          <cell r="EI63">
            <v>1218.43</v>
          </cell>
          <cell r="EJ63">
            <v>1270.5700000000002</v>
          </cell>
          <cell r="EK63">
            <v>1285.6400000000001</v>
          </cell>
          <cell r="EL63">
            <v>1298.3800000000001</v>
          </cell>
          <cell r="EM63">
            <v>0.2</v>
          </cell>
          <cell r="EN63">
            <v>23.669999999999998</v>
          </cell>
          <cell r="EO63">
            <v>24.77</v>
          </cell>
          <cell r="EP63">
            <v>36.369999999999997</v>
          </cell>
          <cell r="EQ63">
            <v>37.369999999999997</v>
          </cell>
          <cell r="ER63">
            <v>37.369999999999997</v>
          </cell>
          <cell r="ES63">
            <v>37.369999999999997</v>
          </cell>
          <cell r="ET63">
            <v>233.97</v>
          </cell>
          <cell r="EU63">
            <v>233.97</v>
          </cell>
          <cell r="EV63">
            <v>235.93</v>
          </cell>
          <cell r="EW63">
            <v>237.75</v>
          </cell>
          <cell r="EX63">
            <v>239.24</v>
          </cell>
          <cell r="EY63">
            <v>0.12</v>
          </cell>
          <cell r="EZ63">
            <v>58.11</v>
          </cell>
          <cell r="FA63">
            <v>58.11</v>
          </cell>
          <cell r="FB63">
            <v>64.81</v>
          </cell>
          <cell r="FC63">
            <v>64.81</v>
          </cell>
          <cell r="FD63">
            <v>64.930000000000007</v>
          </cell>
          <cell r="FE63">
            <v>71.690000000000012</v>
          </cell>
          <cell r="FF63">
            <v>72.780000000000015</v>
          </cell>
          <cell r="FG63">
            <v>103.55000000000001</v>
          </cell>
          <cell r="FH63">
            <v>109.43</v>
          </cell>
          <cell r="FI63">
            <v>113.21000000000001</v>
          </cell>
          <cell r="FJ63">
            <v>113.21000000000001</v>
          </cell>
          <cell r="FK63">
            <v>12.63</v>
          </cell>
          <cell r="FL63">
            <v>22.46</v>
          </cell>
          <cell r="FM63">
            <v>36.82</v>
          </cell>
          <cell r="FN63">
            <v>39.94</v>
          </cell>
          <cell r="FO63">
            <v>62.92</v>
          </cell>
          <cell r="FP63">
            <v>69.72</v>
          </cell>
          <cell r="FQ63">
            <v>69.72</v>
          </cell>
          <cell r="FR63">
            <v>99.56</v>
          </cell>
          <cell r="FS63">
            <v>99.56</v>
          </cell>
          <cell r="FT63">
            <v>111.92</v>
          </cell>
          <cell r="FU63">
            <v>135.38999999999999</v>
          </cell>
          <cell r="FV63">
            <v>151.64999999999998</v>
          </cell>
          <cell r="FW63">
            <v>0.19</v>
          </cell>
          <cell r="FX63">
            <v>0.32</v>
          </cell>
          <cell r="FY63">
            <v>368.79</v>
          </cell>
          <cell r="FZ63">
            <v>368.85</v>
          </cell>
          <cell r="GA63">
            <v>368.91</v>
          </cell>
          <cell r="GB63">
            <v>379.55</v>
          </cell>
          <cell r="GC63">
            <v>396.41</v>
          </cell>
          <cell r="GD63">
            <v>396.41</v>
          </cell>
          <cell r="GE63">
            <v>401.85</v>
          </cell>
          <cell r="GF63">
            <v>406.70000000000005</v>
          </cell>
          <cell r="GG63">
            <v>418.05000000000007</v>
          </cell>
          <cell r="GH63">
            <v>427.43000000000006</v>
          </cell>
          <cell r="GI63">
            <v>401.35</v>
          </cell>
          <cell r="GJ63">
            <v>422.35</v>
          </cell>
          <cell r="GK63">
            <v>437.1</v>
          </cell>
          <cell r="GL63">
            <v>1612.1100000000001</v>
          </cell>
          <cell r="GM63">
            <v>1612.1100000000001</v>
          </cell>
          <cell r="GN63">
            <v>1666.0700000000002</v>
          </cell>
          <cell r="GO63">
            <v>1669.5400000000002</v>
          </cell>
          <cell r="GP63">
            <v>1691.7800000000002</v>
          </cell>
          <cell r="GQ63">
            <v>1691.7800000000002</v>
          </cell>
          <cell r="GR63">
            <v>1712.7500000000002</v>
          </cell>
          <cell r="GS63">
            <v>1743.9800000000002</v>
          </cell>
          <cell r="GT63">
            <v>1756.5800000000002</v>
          </cell>
          <cell r="GU63">
            <v>13.09</v>
          </cell>
          <cell r="GV63">
            <v>26.17</v>
          </cell>
          <cell r="GW63">
            <v>29.970000000000002</v>
          </cell>
          <cell r="GX63">
            <v>41.440000000000005</v>
          </cell>
          <cell r="GY63">
            <v>61.42</v>
          </cell>
          <cell r="GZ63">
            <v>161.23000000000002</v>
          </cell>
          <cell r="HA63">
            <v>4246.71</v>
          </cell>
          <cell r="HB63">
            <v>4253.43</v>
          </cell>
          <cell r="HC63">
            <v>4257.04</v>
          </cell>
          <cell r="HD63">
            <v>4268.3900000000003</v>
          </cell>
          <cell r="HE63">
            <v>4308.51</v>
          </cell>
          <cell r="HF63">
            <v>4557.8</v>
          </cell>
          <cell r="HG63">
            <v>5.91</v>
          </cell>
          <cell r="HH63">
            <v>5.91</v>
          </cell>
          <cell r="HI63">
            <v>5.91</v>
          </cell>
          <cell r="HJ63">
            <v>5.91</v>
          </cell>
          <cell r="HK63">
            <v>5.91</v>
          </cell>
          <cell r="HL63">
            <v>5.91</v>
          </cell>
          <cell r="HM63" t="str">
            <v/>
          </cell>
          <cell r="HN63" t="str">
            <v/>
          </cell>
          <cell r="HO63" t="str">
            <v/>
          </cell>
          <cell r="HP63" t="str">
            <v/>
          </cell>
          <cell r="HQ63" t="str">
            <v/>
          </cell>
          <cell r="HR63" t="str">
            <v/>
          </cell>
        </row>
        <row r="64">
          <cell r="A64" t="str">
            <v>AZ OMF C</v>
          </cell>
          <cell r="ET64">
            <v>0</v>
          </cell>
          <cell r="EU64">
            <v>0</v>
          </cell>
          <cell r="EV64">
            <v>0</v>
          </cell>
          <cell r="EW64">
            <v>0</v>
          </cell>
          <cell r="EX64">
            <v>0</v>
          </cell>
          <cell r="EY64">
            <v>0</v>
          </cell>
          <cell r="EZ64">
            <v>0</v>
          </cell>
          <cell r="FA64">
            <v>0</v>
          </cell>
          <cell r="FB64">
            <v>0</v>
          </cell>
          <cell r="FC64">
            <v>0</v>
          </cell>
          <cell r="FD64">
            <v>0</v>
          </cell>
          <cell r="FE64">
            <v>0</v>
          </cell>
          <cell r="FF64">
            <v>0</v>
          </cell>
          <cell r="FG64">
            <v>0</v>
          </cell>
          <cell r="FH64">
            <v>0</v>
          </cell>
          <cell r="FI64">
            <v>0</v>
          </cell>
          <cell r="FJ64">
            <v>0</v>
          </cell>
          <cell r="FK64">
            <v>0</v>
          </cell>
          <cell r="FL64">
            <v>0</v>
          </cell>
          <cell r="FM64">
            <v>0</v>
          </cell>
          <cell r="FN64">
            <v>0</v>
          </cell>
          <cell r="FO64">
            <v>0</v>
          </cell>
          <cell r="FP64">
            <v>0</v>
          </cell>
          <cell r="FQ64">
            <v>0</v>
          </cell>
          <cell r="FR64">
            <v>0</v>
          </cell>
          <cell r="FS64">
            <v>0</v>
          </cell>
          <cell r="FT64">
            <v>0</v>
          </cell>
          <cell r="FU64">
            <v>0</v>
          </cell>
          <cell r="FV64">
            <v>0</v>
          </cell>
          <cell r="FW64">
            <v>0</v>
          </cell>
          <cell r="FX64">
            <v>0</v>
          </cell>
          <cell r="FY64">
            <v>0</v>
          </cell>
          <cell r="FZ64">
            <v>0</v>
          </cell>
          <cell r="GA64">
            <v>0</v>
          </cell>
          <cell r="GB64">
            <v>0</v>
          </cell>
          <cell r="GC64">
            <v>0</v>
          </cell>
          <cell r="GD64">
            <v>0</v>
          </cell>
          <cell r="GE64">
            <v>0</v>
          </cell>
          <cell r="GF64">
            <v>0</v>
          </cell>
          <cell r="GG64">
            <v>0</v>
          </cell>
          <cell r="GH64">
            <v>0</v>
          </cell>
          <cell r="GI64">
            <v>0</v>
          </cell>
          <cell r="GJ64">
            <v>0</v>
          </cell>
          <cell r="GK64">
            <v>0</v>
          </cell>
          <cell r="GL64">
            <v>0</v>
          </cell>
          <cell r="GM64">
            <v>0</v>
          </cell>
          <cell r="GN64">
            <v>0</v>
          </cell>
          <cell r="GO64">
            <v>0</v>
          </cell>
          <cell r="GP64">
            <v>0</v>
          </cell>
          <cell r="GQ64">
            <v>0</v>
          </cell>
          <cell r="GR64">
            <v>0</v>
          </cell>
          <cell r="GS64">
            <v>0</v>
          </cell>
          <cell r="GT64">
            <v>0</v>
          </cell>
          <cell r="GU64">
            <v>0</v>
          </cell>
          <cell r="GV64">
            <v>0</v>
          </cell>
          <cell r="GW64">
            <v>0</v>
          </cell>
          <cell r="GX64">
            <v>0</v>
          </cell>
          <cell r="GY64">
            <v>0</v>
          </cell>
          <cell r="GZ64">
            <v>0</v>
          </cell>
          <cell r="HA64">
            <v>0</v>
          </cell>
          <cell r="HB64">
            <v>0</v>
          </cell>
          <cell r="HC64">
            <v>0</v>
          </cell>
          <cell r="HD64">
            <v>0</v>
          </cell>
          <cell r="HE64">
            <v>0</v>
          </cell>
          <cell r="HF64">
            <v>0</v>
          </cell>
          <cell r="HG64">
            <v>0</v>
          </cell>
          <cell r="HH64">
            <v>0</v>
          </cell>
          <cell r="HI64">
            <v>0</v>
          </cell>
          <cell r="HJ64">
            <v>0</v>
          </cell>
          <cell r="HK64">
            <v>0</v>
          </cell>
          <cell r="HL64">
            <v>0</v>
          </cell>
          <cell r="HM64" t="str">
            <v/>
          </cell>
          <cell r="HN64" t="str">
            <v/>
          </cell>
          <cell r="HO64" t="str">
            <v/>
          </cell>
          <cell r="HP64" t="str">
            <v/>
          </cell>
          <cell r="HQ64" t="str">
            <v/>
          </cell>
          <cell r="HR64" t="str">
            <v/>
          </cell>
        </row>
        <row r="65">
          <cell r="A65" t="str">
            <v>Erste Plavi OMF A</v>
          </cell>
          <cell r="ET65">
            <v>0</v>
          </cell>
          <cell r="EU65">
            <v>0</v>
          </cell>
          <cell r="EV65">
            <v>0</v>
          </cell>
          <cell r="EW65">
            <v>0</v>
          </cell>
          <cell r="EX65">
            <v>0</v>
          </cell>
          <cell r="EY65">
            <v>0</v>
          </cell>
          <cell r="EZ65">
            <v>0</v>
          </cell>
          <cell r="FA65">
            <v>0</v>
          </cell>
          <cell r="FB65">
            <v>0</v>
          </cell>
          <cell r="FC65">
            <v>0</v>
          </cell>
          <cell r="FD65">
            <v>0</v>
          </cell>
          <cell r="FE65">
            <v>0</v>
          </cell>
          <cell r="FF65">
            <v>0</v>
          </cell>
          <cell r="FG65">
            <v>0</v>
          </cell>
          <cell r="FH65">
            <v>0</v>
          </cell>
          <cell r="FI65">
            <v>0</v>
          </cell>
          <cell r="FJ65">
            <v>0</v>
          </cell>
          <cell r="FK65">
            <v>0</v>
          </cell>
          <cell r="FL65">
            <v>0</v>
          </cell>
          <cell r="FM65">
            <v>0</v>
          </cell>
          <cell r="FN65">
            <v>0</v>
          </cell>
          <cell r="FO65">
            <v>0</v>
          </cell>
          <cell r="FP65">
            <v>0</v>
          </cell>
          <cell r="FQ65">
            <v>0</v>
          </cell>
          <cell r="FR65">
            <v>0</v>
          </cell>
          <cell r="FS65">
            <v>0</v>
          </cell>
          <cell r="FT65">
            <v>0</v>
          </cell>
          <cell r="FU65">
            <v>0</v>
          </cell>
          <cell r="FV65">
            <v>0</v>
          </cell>
          <cell r="FW65">
            <v>0</v>
          </cell>
          <cell r="FX65">
            <v>0</v>
          </cell>
          <cell r="FY65">
            <v>0</v>
          </cell>
          <cell r="FZ65">
            <v>0</v>
          </cell>
          <cell r="GA65">
            <v>16.82</v>
          </cell>
          <cell r="GB65">
            <v>16.82</v>
          </cell>
          <cell r="GC65">
            <v>16.82</v>
          </cell>
          <cell r="GD65">
            <v>16.82</v>
          </cell>
          <cell r="GE65">
            <v>16.82</v>
          </cell>
          <cell r="GF65">
            <v>16.82</v>
          </cell>
          <cell r="GG65">
            <v>16.82</v>
          </cell>
          <cell r="GH65">
            <v>16.82</v>
          </cell>
          <cell r="GI65">
            <v>0</v>
          </cell>
          <cell r="GJ65">
            <v>0</v>
          </cell>
          <cell r="GK65">
            <v>0</v>
          </cell>
          <cell r="GL65">
            <v>0</v>
          </cell>
          <cell r="GM65">
            <v>0</v>
          </cell>
          <cell r="GN65">
            <v>0</v>
          </cell>
          <cell r="GO65">
            <v>0</v>
          </cell>
          <cell r="GP65">
            <v>0</v>
          </cell>
          <cell r="GQ65">
            <v>0</v>
          </cell>
          <cell r="GR65">
            <v>0</v>
          </cell>
          <cell r="GS65">
            <v>0</v>
          </cell>
          <cell r="GT65">
            <v>0</v>
          </cell>
          <cell r="GU65">
            <v>0</v>
          </cell>
          <cell r="GV65">
            <v>0</v>
          </cell>
          <cell r="GW65">
            <v>0</v>
          </cell>
          <cell r="GX65">
            <v>0</v>
          </cell>
          <cell r="GY65">
            <v>0</v>
          </cell>
          <cell r="GZ65">
            <v>0</v>
          </cell>
          <cell r="HA65">
            <v>0</v>
          </cell>
          <cell r="HB65">
            <v>0</v>
          </cell>
          <cell r="HC65">
            <v>0</v>
          </cell>
          <cell r="HD65">
            <v>0</v>
          </cell>
          <cell r="HE65">
            <v>4.88</v>
          </cell>
          <cell r="HF65">
            <v>7.9</v>
          </cell>
          <cell r="HG65">
            <v>10.18</v>
          </cell>
          <cell r="HH65">
            <v>11.83</v>
          </cell>
          <cell r="HI65">
            <v>11.83</v>
          </cell>
          <cell r="HJ65">
            <v>11.83</v>
          </cell>
          <cell r="HK65">
            <v>11.83</v>
          </cell>
          <cell r="HL65">
            <v>20.119999999999997</v>
          </cell>
          <cell r="HM65" t="str">
            <v/>
          </cell>
          <cell r="HN65" t="str">
            <v/>
          </cell>
          <cell r="HO65" t="str">
            <v/>
          </cell>
          <cell r="HP65" t="str">
            <v/>
          </cell>
          <cell r="HQ65" t="str">
            <v/>
          </cell>
          <cell r="HR65" t="str">
            <v/>
          </cell>
        </row>
        <row r="66">
          <cell r="A66" t="str">
            <v>Erste Plavi OMF B</v>
          </cell>
          <cell r="B66">
            <v>0</v>
          </cell>
          <cell r="C66">
            <v>22.48</v>
          </cell>
          <cell r="D66">
            <v>99.27000000000001</v>
          </cell>
          <cell r="E66">
            <v>131.77000000000001</v>
          </cell>
          <cell r="F66">
            <v>131.77000000000001</v>
          </cell>
          <cell r="G66">
            <v>131.77000000000001</v>
          </cell>
          <cell r="H66">
            <v>258.43</v>
          </cell>
          <cell r="I66">
            <v>308.09000000000003</v>
          </cell>
          <cell r="J66">
            <v>743.96</v>
          </cell>
          <cell r="K66">
            <v>3160.0499999999997</v>
          </cell>
          <cell r="L66">
            <v>7906.49</v>
          </cell>
          <cell r="M66">
            <v>11638.72</v>
          </cell>
          <cell r="N66">
            <v>13010.82</v>
          </cell>
          <cell r="O66">
            <v>15236.939999999999</v>
          </cell>
          <cell r="P66">
            <v>17948.009999999998</v>
          </cell>
          <cell r="Q66">
            <v>20250.14</v>
          </cell>
          <cell r="R66">
            <v>20589.82</v>
          </cell>
          <cell r="S66" t="str">
            <v/>
          </cell>
          <cell r="T66" t="str">
            <v/>
          </cell>
          <cell r="U66" t="str">
            <v/>
          </cell>
          <cell r="V66" t="str">
            <v/>
          </cell>
          <cell r="W66">
            <v>345.73</v>
          </cell>
          <cell r="X66">
            <v>1181.21</v>
          </cell>
          <cell r="Y66">
            <v>1917.97</v>
          </cell>
          <cell r="Z66">
            <v>2507</v>
          </cell>
          <cell r="AA66">
            <v>2842.17</v>
          </cell>
          <cell r="AB66">
            <v>3324.2</v>
          </cell>
          <cell r="AC66">
            <v>3651.45</v>
          </cell>
          <cell r="AD66">
            <v>3993.33</v>
          </cell>
          <cell r="AE66">
            <v>4237.71</v>
          </cell>
          <cell r="AF66">
            <v>5011.09</v>
          </cell>
          <cell r="AG66">
            <v>6394.59</v>
          </cell>
          <cell r="AH66">
            <v>8061.16</v>
          </cell>
          <cell r="AI66">
            <v>1009.51</v>
          </cell>
          <cell r="AJ66">
            <v>2277.5</v>
          </cell>
          <cell r="AK66">
            <v>3545.33</v>
          </cell>
          <cell r="AL66">
            <v>4968.5599999999995</v>
          </cell>
          <cell r="AM66">
            <v>6997.58</v>
          </cell>
          <cell r="AN66">
            <v>8716.58</v>
          </cell>
          <cell r="AO66">
            <v>10341.16</v>
          </cell>
          <cell r="AP66">
            <v>12091.21</v>
          </cell>
          <cell r="AQ66">
            <v>13499.63</v>
          </cell>
          <cell r="AR66">
            <v>14437.359999999999</v>
          </cell>
          <cell r="AS66">
            <v>15176.47</v>
          </cell>
          <cell r="AT66">
            <v>16199.56</v>
          </cell>
          <cell r="AU66">
            <v>1144.8399999999999</v>
          </cell>
          <cell r="AV66">
            <v>2719.06</v>
          </cell>
          <cell r="AW66">
            <v>4430.62</v>
          </cell>
          <cell r="AX66">
            <v>6841</v>
          </cell>
          <cell r="AY66">
            <v>9631.26</v>
          </cell>
          <cell r="AZ66">
            <v>11984.7</v>
          </cell>
          <cell r="BA66">
            <v>13673.310000000001</v>
          </cell>
          <cell r="BB66">
            <v>15560.570000000002</v>
          </cell>
          <cell r="BC66">
            <v>16973.480000000003</v>
          </cell>
          <cell r="BD66">
            <v>18264.170000000002</v>
          </cell>
          <cell r="BE66">
            <v>19925.97</v>
          </cell>
          <cell r="BF66">
            <v>22209.86</v>
          </cell>
          <cell r="BG66">
            <v>1496.17</v>
          </cell>
          <cell r="BH66">
            <v>3343.34</v>
          </cell>
          <cell r="BI66">
            <v>5274.49</v>
          </cell>
          <cell r="BJ66">
            <v>7512.7</v>
          </cell>
          <cell r="BK66">
            <v>9570.61</v>
          </cell>
          <cell r="BL66">
            <v>12703.1</v>
          </cell>
          <cell r="BM66">
            <v>15248.900000000001</v>
          </cell>
          <cell r="BN66">
            <v>18113.2</v>
          </cell>
          <cell r="BO66">
            <v>22229.03</v>
          </cell>
          <cell r="BP66">
            <v>35022.619999999995</v>
          </cell>
          <cell r="BQ66">
            <v>49400.829999999994</v>
          </cell>
          <cell r="BR66">
            <v>78779.76999999999</v>
          </cell>
          <cell r="BS66">
            <v>36911.15</v>
          </cell>
          <cell r="BT66">
            <v>90782.57</v>
          </cell>
          <cell r="BU66">
            <v>153134.26</v>
          </cell>
          <cell r="BV66">
            <v>214273.87</v>
          </cell>
          <cell r="BW66">
            <v>267801.08</v>
          </cell>
          <cell r="BX66">
            <v>309896.61</v>
          </cell>
          <cell r="BY66">
            <v>360845.32999999996</v>
          </cell>
          <cell r="BZ66">
            <v>403034.88999999996</v>
          </cell>
          <cell r="CA66">
            <v>448121.86999999994</v>
          </cell>
          <cell r="CB66">
            <v>498576.63999999996</v>
          </cell>
          <cell r="CC66">
            <v>550683.97</v>
          </cell>
          <cell r="CD66">
            <v>561996.72</v>
          </cell>
          <cell r="CE66">
            <v>2162.46</v>
          </cell>
          <cell r="CF66">
            <v>4073.38</v>
          </cell>
          <cell r="CG66">
            <v>5456.14</v>
          </cell>
          <cell r="CH66">
            <v>5984.6500000000005</v>
          </cell>
          <cell r="CI66">
            <v>6058.0300000000007</v>
          </cell>
          <cell r="CJ66">
            <v>6295.8700000000008</v>
          </cell>
          <cell r="CK66">
            <v>7064.0800000000008</v>
          </cell>
          <cell r="CL66">
            <v>7414.2200000000012</v>
          </cell>
          <cell r="CM66">
            <v>7521.5500000000011</v>
          </cell>
          <cell r="CN66">
            <v>8009.2000000000007</v>
          </cell>
          <cell r="CO66">
            <v>8490.5</v>
          </cell>
          <cell r="CP66">
            <v>8718.64</v>
          </cell>
          <cell r="CQ66">
            <v>152.1</v>
          </cell>
          <cell r="CR66">
            <v>364.12</v>
          </cell>
          <cell r="CS66">
            <v>388.13</v>
          </cell>
          <cell r="CT66">
            <v>637.93000000000006</v>
          </cell>
          <cell r="CU66">
            <v>815.73</v>
          </cell>
          <cell r="CV66">
            <v>956.96</v>
          </cell>
          <cell r="CW66">
            <v>964.62</v>
          </cell>
          <cell r="CX66">
            <v>1032.33</v>
          </cell>
          <cell r="CY66">
            <v>1048.6399999999999</v>
          </cell>
          <cell r="CZ66">
            <v>1057.9999999999998</v>
          </cell>
          <cell r="DA66">
            <v>1126.0999999999997</v>
          </cell>
          <cell r="DB66">
            <v>1168.8299999999997</v>
          </cell>
          <cell r="DC66">
            <v>0</v>
          </cell>
          <cell r="DD66">
            <v>57.69</v>
          </cell>
          <cell r="DE66">
            <v>72.650000000000006</v>
          </cell>
          <cell r="DF66">
            <v>72.650000000000006</v>
          </cell>
          <cell r="DG66">
            <v>72.900000000000006</v>
          </cell>
          <cell r="DH66">
            <v>80.070000000000007</v>
          </cell>
          <cell r="DI66">
            <v>100.37</v>
          </cell>
          <cell r="DJ66">
            <v>374.67</v>
          </cell>
          <cell r="DK66">
            <v>380.7</v>
          </cell>
          <cell r="DL66">
            <v>646.84999999999991</v>
          </cell>
          <cell r="DM66">
            <v>647.07999999999993</v>
          </cell>
          <cell r="DN66">
            <v>647.07999999999993</v>
          </cell>
          <cell r="DO66">
            <v>516.59</v>
          </cell>
          <cell r="DP66">
            <v>547.27</v>
          </cell>
          <cell r="DQ66">
            <v>560.35</v>
          </cell>
          <cell r="DR66">
            <v>572.80000000000007</v>
          </cell>
          <cell r="DS66">
            <v>572.80000000000007</v>
          </cell>
          <cell r="DT66">
            <v>591.3900000000001</v>
          </cell>
          <cell r="DU66">
            <v>593.07000000000005</v>
          </cell>
          <cell r="DV66">
            <v>656.11</v>
          </cell>
          <cell r="DW66">
            <v>656.11</v>
          </cell>
          <cell r="DX66">
            <v>662.94</v>
          </cell>
          <cell r="DY66">
            <v>674.38000000000011</v>
          </cell>
          <cell r="DZ66">
            <v>683.97000000000014</v>
          </cell>
          <cell r="EA66">
            <v>0</v>
          </cell>
          <cell r="EB66">
            <v>3.92</v>
          </cell>
          <cell r="EC66">
            <v>4.62</v>
          </cell>
          <cell r="ED66">
            <v>14.330000000000002</v>
          </cell>
          <cell r="EE66">
            <v>14.330000000000002</v>
          </cell>
          <cell r="EF66">
            <v>14.330000000000002</v>
          </cell>
          <cell r="EG66">
            <v>14.330000000000002</v>
          </cell>
          <cell r="EH66">
            <v>14.330000000000002</v>
          </cell>
          <cell r="EI66">
            <v>14.330000000000002</v>
          </cell>
          <cell r="EJ66">
            <v>14.330000000000002</v>
          </cell>
          <cell r="EK66">
            <v>14.330000000000002</v>
          </cell>
          <cell r="EL66">
            <v>17.060000000000002</v>
          </cell>
          <cell r="EM66">
            <v>0.55000000000000004</v>
          </cell>
          <cell r="EN66">
            <v>11.82</v>
          </cell>
          <cell r="EO66">
            <v>11.82</v>
          </cell>
          <cell r="EP66">
            <v>13.75</v>
          </cell>
          <cell r="EQ66">
            <v>14.36</v>
          </cell>
          <cell r="ER66">
            <v>41.879999999999995</v>
          </cell>
          <cell r="ES66">
            <v>42.48</v>
          </cell>
          <cell r="ET66">
            <v>184.42</v>
          </cell>
          <cell r="EU66">
            <v>184.42</v>
          </cell>
          <cell r="EV66">
            <v>184.42</v>
          </cell>
          <cell r="EW66">
            <v>184.48</v>
          </cell>
          <cell r="EX66">
            <v>190.20999999999998</v>
          </cell>
          <cell r="EY66">
            <v>0</v>
          </cell>
          <cell r="EZ66">
            <v>0</v>
          </cell>
          <cell r="FA66">
            <v>1.01</v>
          </cell>
          <cell r="FB66">
            <v>1.01</v>
          </cell>
          <cell r="FC66">
            <v>297.93</v>
          </cell>
          <cell r="FD66">
            <v>297.93</v>
          </cell>
          <cell r="FE66">
            <v>323.7</v>
          </cell>
          <cell r="FF66">
            <v>335.45</v>
          </cell>
          <cell r="FG66">
            <v>335.84999999999997</v>
          </cell>
          <cell r="FH66">
            <v>336.22999999999996</v>
          </cell>
          <cell r="FI66">
            <v>336.22999999999996</v>
          </cell>
          <cell r="FJ66">
            <v>346.39</v>
          </cell>
          <cell r="FK66">
            <v>66.510000000000005</v>
          </cell>
          <cell r="FL66">
            <v>66.83</v>
          </cell>
          <cell r="FM66">
            <v>97.55</v>
          </cell>
          <cell r="FN66">
            <v>124.81</v>
          </cell>
          <cell r="FO66">
            <v>124.81</v>
          </cell>
          <cell r="FP66">
            <v>124.95</v>
          </cell>
          <cell r="FQ66">
            <v>163.38999999999999</v>
          </cell>
          <cell r="FR66">
            <v>163.80999999999997</v>
          </cell>
          <cell r="FS66">
            <v>163.80999999999997</v>
          </cell>
          <cell r="FT66">
            <v>202.39999999999998</v>
          </cell>
          <cell r="FU66">
            <v>215.26</v>
          </cell>
          <cell r="FV66">
            <v>215.26</v>
          </cell>
          <cell r="FW66">
            <v>0</v>
          </cell>
          <cell r="FX66">
            <v>11.34</v>
          </cell>
          <cell r="FY66">
            <v>19.03</v>
          </cell>
          <cell r="FZ66">
            <v>26.46</v>
          </cell>
          <cell r="GA66">
            <v>59.04</v>
          </cell>
          <cell r="GB66">
            <v>83.11</v>
          </cell>
          <cell r="GC66">
            <v>93.07</v>
          </cell>
          <cell r="GD66">
            <v>99.179999999999993</v>
          </cell>
          <cell r="GE66">
            <v>99.179999999999993</v>
          </cell>
          <cell r="GF66">
            <v>129.14999999999998</v>
          </cell>
          <cell r="GG66">
            <v>143.59999999999997</v>
          </cell>
          <cell r="GH66">
            <v>169.85999999999996</v>
          </cell>
          <cell r="GI66">
            <v>7.15</v>
          </cell>
          <cell r="GJ66">
            <v>26.009999999999998</v>
          </cell>
          <cell r="GK66">
            <v>42.79</v>
          </cell>
          <cell r="GL66">
            <v>42.79</v>
          </cell>
          <cell r="GM66">
            <v>44.449999999999996</v>
          </cell>
          <cell r="GN66">
            <v>68.09</v>
          </cell>
          <cell r="GO66">
            <v>98.210000000000008</v>
          </cell>
          <cell r="GP66">
            <v>98.26</v>
          </cell>
          <cell r="GQ66">
            <v>98.26</v>
          </cell>
          <cell r="GR66">
            <v>98.37</v>
          </cell>
          <cell r="GS66">
            <v>107.04</v>
          </cell>
          <cell r="GT66">
            <v>107.04</v>
          </cell>
          <cell r="GU66">
            <v>45.13</v>
          </cell>
          <cell r="GV66">
            <v>59.730000000000004</v>
          </cell>
          <cell r="GW66">
            <v>66.790000000000006</v>
          </cell>
          <cell r="GX66">
            <v>73.34</v>
          </cell>
          <cell r="GY66">
            <v>73.34</v>
          </cell>
          <cell r="GZ66">
            <v>73.34</v>
          </cell>
          <cell r="HA66">
            <v>73.34</v>
          </cell>
          <cell r="HB66">
            <v>91.51</v>
          </cell>
          <cell r="HC66">
            <v>91.51</v>
          </cell>
          <cell r="HD66">
            <v>171.29000000000002</v>
          </cell>
          <cell r="HE66">
            <v>175.45000000000002</v>
          </cell>
          <cell r="HF66">
            <v>189.68</v>
          </cell>
          <cell r="HG66">
            <v>16.55</v>
          </cell>
          <cell r="HH66">
            <v>16.650000000000002</v>
          </cell>
          <cell r="HI66">
            <v>23.490000000000002</v>
          </cell>
          <cell r="HJ66">
            <v>23.490000000000002</v>
          </cell>
          <cell r="HK66">
            <v>23.490000000000002</v>
          </cell>
          <cell r="HL66">
            <v>29.330000000000002</v>
          </cell>
          <cell r="HM66" t="str">
            <v/>
          </cell>
          <cell r="HN66" t="str">
            <v/>
          </cell>
          <cell r="HO66" t="str">
            <v/>
          </cell>
          <cell r="HP66" t="str">
            <v/>
          </cell>
          <cell r="HQ66" t="str">
            <v/>
          </cell>
          <cell r="HR66" t="str">
            <v/>
          </cell>
        </row>
        <row r="67">
          <cell r="A67" t="str">
            <v>Erste Plavi OMF C</v>
          </cell>
          <cell r="ET67">
            <v>0</v>
          </cell>
          <cell r="EU67">
            <v>0</v>
          </cell>
          <cell r="EV67">
            <v>0</v>
          </cell>
          <cell r="EW67">
            <v>0</v>
          </cell>
          <cell r="EX67">
            <v>0</v>
          </cell>
          <cell r="EY67">
            <v>0</v>
          </cell>
          <cell r="EZ67">
            <v>0</v>
          </cell>
          <cell r="FA67">
            <v>0</v>
          </cell>
          <cell r="FB67">
            <v>0</v>
          </cell>
          <cell r="FC67">
            <v>0</v>
          </cell>
          <cell r="FD67">
            <v>0</v>
          </cell>
          <cell r="FE67">
            <v>0</v>
          </cell>
          <cell r="FF67">
            <v>0</v>
          </cell>
          <cell r="FG67">
            <v>0</v>
          </cell>
          <cell r="FH67">
            <v>0</v>
          </cell>
          <cell r="FI67">
            <v>0</v>
          </cell>
          <cell r="FJ67">
            <v>0</v>
          </cell>
          <cell r="FK67">
            <v>0</v>
          </cell>
          <cell r="FL67">
            <v>0</v>
          </cell>
          <cell r="FM67">
            <v>0</v>
          </cell>
          <cell r="FN67">
            <v>0</v>
          </cell>
          <cell r="FO67">
            <v>0</v>
          </cell>
          <cell r="FP67">
            <v>0</v>
          </cell>
          <cell r="FQ67">
            <v>0</v>
          </cell>
          <cell r="FR67">
            <v>0</v>
          </cell>
          <cell r="FS67">
            <v>0</v>
          </cell>
          <cell r="FT67">
            <v>0</v>
          </cell>
          <cell r="FU67">
            <v>0</v>
          </cell>
          <cell r="FV67">
            <v>0</v>
          </cell>
          <cell r="FW67">
            <v>0</v>
          </cell>
          <cell r="FX67">
            <v>0</v>
          </cell>
          <cell r="FY67">
            <v>0</v>
          </cell>
          <cell r="FZ67">
            <v>0</v>
          </cell>
          <cell r="GA67">
            <v>0</v>
          </cell>
          <cell r="GB67">
            <v>0</v>
          </cell>
          <cell r="GC67">
            <v>0</v>
          </cell>
          <cell r="GD67">
            <v>0</v>
          </cell>
          <cell r="GE67">
            <v>0</v>
          </cell>
          <cell r="GF67">
            <v>0</v>
          </cell>
          <cell r="GG67">
            <v>0</v>
          </cell>
          <cell r="GH67">
            <v>0</v>
          </cell>
          <cell r="GI67">
            <v>0</v>
          </cell>
          <cell r="GJ67">
            <v>0</v>
          </cell>
          <cell r="GK67">
            <v>0</v>
          </cell>
          <cell r="GL67">
            <v>0</v>
          </cell>
          <cell r="GM67">
            <v>0</v>
          </cell>
          <cell r="GN67">
            <v>0</v>
          </cell>
          <cell r="GO67">
            <v>0</v>
          </cell>
          <cell r="GP67">
            <v>0</v>
          </cell>
          <cell r="GQ67">
            <v>0</v>
          </cell>
          <cell r="GR67">
            <v>0</v>
          </cell>
          <cell r="GS67">
            <v>0</v>
          </cell>
          <cell r="GT67">
            <v>0</v>
          </cell>
          <cell r="GU67">
            <v>0</v>
          </cell>
          <cell r="GV67">
            <v>0</v>
          </cell>
          <cell r="GW67">
            <v>0</v>
          </cell>
          <cell r="GX67">
            <v>0</v>
          </cell>
          <cell r="GY67">
            <v>0</v>
          </cell>
          <cell r="GZ67">
            <v>0</v>
          </cell>
          <cell r="HA67">
            <v>0</v>
          </cell>
          <cell r="HB67">
            <v>0</v>
          </cell>
          <cell r="HC67">
            <v>0</v>
          </cell>
          <cell r="HD67">
            <v>0</v>
          </cell>
          <cell r="HE67">
            <v>0</v>
          </cell>
          <cell r="HF67">
            <v>0</v>
          </cell>
          <cell r="HG67">
            <v>0</v>
          </cell>
          <cell r="HH67">
            <v>0</v>
          </cell>
          <cell r="HI67">
            <v>0</v>
          </cell>
          <cell r="HJ67">
            <v>0</v>
          </cell>
          <cell r="HK67">
            <v>0</v>
          </cell>
          <cell r="HL67">
            <v>0</v>
          </cell>
          <cell r="HM67" t="str">
            <v/>
          </cell>
          <cell r="HN67" t="str">
            <v/>
          </cell>
          <cell r="HO67" t="str">
            <v/>
          </cell>
          <cell r="HP67" t="str">
            <v/>
          </cell>
          <cell r="HQ67" t="str">
            <v/>
          </cell>
          <cell r="HR67" t="str">
            <v/>
          </cell>
        </row>
        <row r="68">
          <cell r="A68" t="str">
            <v>PBZ/CO OMF A</v>
          </cell>
          <cell r="ET68">
            <v>0</v>
          </cell>
          <cell r="EU68">
            <v>0</v>
          </cell>
          <cell r="EV68">
            <v>0</v>
          </cell>
          <cell r="EW68">
            <v>0</v>
          </cell>
          <cell r="EX68">
            <v>0</v>
          </cell>
          <cell r="EY68">
            <v>0</v>
          </cell>
          <cell r="EZ68">
            <v>0</v>
          </cell>
          <cell r="FA68">
            <v>0</v>
          </cell>
          <cell r="FB68">
            <v>0</v>
          </cell>
          <cell r="FC68">
            <v>0</v>
          </cell>
          <cell r="FD68">
            <v>0</v>
          </cell>
          <cell r="FE68">
            <v>0</v>
          </cell>
          <cell r="FF68">
            <v>0</v>
          </cell>
          <cell r="FG68">
            <v>0</v>
          </cell>
          <cell r="FH68">
            <v>0</v>
          </cell>
          <cell r="FI68">
            <v>0</v>
          </cell>
          <cell r="FJ68">
            <v>0</v>
          </cell>
          <cell r="FK68">
            <v>0</v>
          </cell>
          <cell r="FL68">
            <v>0</v>
          </cell>
          <cell r="FM68">
            <v>0</v>
          </cell>
          <cell r="FN68">
            <v>0</v>
          </cell>
          <cell r="FO68">
            <v>0</v>
          </cell>
          <cell r="FP68">
            <v>0</v>
          </cell>
          <cell r="FQ68">
            <v>0</v>
          </cell>
          <cell r="FR68">
            <v>0</v>
          </cell>
          <cell r="FS68">
            <v>0</v>
          </cell>
          <cell r="FT68">
            <v>3.21</v>
          </cell>
          <cell r="FU68">
            <v>3.21</v>
          </cell>
          <cell r="FV68">
            <v>3.21</v>
          </cell>
          <cell r="FW68">
            <v>0</v>
          </cell>
          <cell r="FX68">
            <v>0</v>
          </cell>
          <cell r="FY68">
            <v>0</v>
          </cell>
          <cell r="FZ68">
            <v>0</v>
          </cell>
          <cell r="GA68">
            <v>0</v>
          </cell>
          <cell r="GB68">
            <v>0</v>
          </cell>
          <cell r="GC68">
            <v>0</v>
          </cell>
          <cell r="GD68">
            <v>11.85</v>
          </cell>
          <cell r="GE68">
            <v>11.85</v>
          </cell>
          <cell r="GF68">
            <v>11.85</v>
          </cell>
          <cell r="GG68">
            <v>11.85</v>
          </cell>
          <cell r="GH68">
            <v>11.85</v>
          </cell>
          <cell r="GI68">
            <v>0</v>
          </cell>
          <cell r="GJ68">
            <v>0</v>
          </cell>
          <cell r="GK68">
            <v>0</v>
          </cell>
          <cell r="GL68">
            <v>0</v>
          </cell>
          <cell r="GM68">
            <v>0</v>
          </cell>
          <cell r="GN68">
            <v>0</v>
          </cell>
          <cell r="GO68">
            <v>0</v>
          </cell>
          <cell r="GP68">
            <v>0</v>
          </cell>
          <cell r="GQ68">
            <v>0</v>
          </cell>
          <cell r="GR68">
            <v>0</v>
          </cell>
          <cell r="GS68">
            <v>0</v>
          </cell>
          <cell r="GT68">
            <v>0</v>
          </cell>
          <cell r="GU68">
            <v>0</v>
          </cell>
          <cell r="GV68">
            <v>0</v>
          </cell>
          <cell r="GW68">
            <v>0</v>
          </cell>
          <cell r="GX68">
            <v>0</v>
          </cell>
          <cell r="GY68">
            <v>2.4700000000000002</v>
          </cell>
          <cell r="GZ68">
            <v>34.24</v>
          </cell>
          <cell r="HA68">
            <v>34.24</v>
          </cell>
          <cell r="HB68">
            <v>34.24</v>
          </cell>
          <cell r="HC68">
            <v>34.24</v>
          </cell>
          <cell r="HD68">
            <v>34.24</v>
          </cell>
          <cell r="HE68">
            <v>34.24</v>
          </cell>
          <cell r="HF68">
            <v>34.24</v>
          </cell>
          <cell r="HG68">
            <v>12.21</v>
          </cell>
          <cell r="HH68">
            <v>14</v>
          </cell>
          <cell r="HI68">
            <v>20</v>
          </cell>
          <cell r="HJ68">
            <v>20</v>
          </cell>
          <cell r="HK68">
            <v>48.3</v>
          </cell>
          <cell r="HL68">
            <v>48.3</v>
          </cell>
          <cell r="HM68" t="str">
            <v/>
          </cell>
          <cell r="HN68" t="str">
            <v/>
          </cell>
          <cell r="HO68" t="str">
            <v/>
          </cell>
          <cell r="HP68" t="str">
            <v/>
          </cell>
          <cell r="HQ68" t="str">
            <v/>
          </cell>
          <cell r="HR68" t="str">
            <v/>
          </cell>
        </row>
        <row r="69">
          <cell r="A69" t="str">
            <v>PBZ/CO OMF B</v>
          </cell>
          <cell r="B69">
            <v>0</v>
          </cell>
          <cell r="C69">
            <v>0</v>
          </cell>
          <cell r="D69">
            <v>0</v>
          </cell>
          <cell r="E69">
            <v>0</v>
          </cell>
          <cell r="F69">
            <v>0</v>
          </cell>
          <cell r="G69">
            <v>0</v>
          </cell>
          <cell r="H69">
            <v>0</v>
          </cell>
          <cell r="I69">
            <v>0</v>
          </cell>
          <cell r="J69">
            <v>189.25</v>
          </cell>
          <cell r="K69">
            <v>627.45000000000005</v>
          </cell>
          <cell r="L69">
            <v>1776.1200000000001</v>
          </cell>
          <cell r="M69">
            <v>3065.87</v>
          </cell>
          <cell r="N69">
            <v>3691.35</v>
          </cell>
          <cell r="O69">
            <v>4854.68</v>
          </cell>
          <cell r="P69">
            <v>5196.2800000000007</v>
          </cell>
          <cell r="Q69">
            <v>5551.6</v>
          </cell>
          <cell r="R69">
            <v>5622.08</v>
          </cell>
          <cell r="S69" t="str">
            <v/>
          </cell>
          <cell r="T69" t="str">
            <v/>
          </cell>
          <cell r="U69" t="str">
            <v/>
          </cell>
          <cell r="V69" t="str">
            <v/>
          </cell>
          <cell r="W69">
            <v>75.260000000000005</v>
          </cell>
          <cell r="X69">
            <v>234.70999999999998</v>
          </cell>
          <cell r="Y69">
            <v>389.79999999999995</v>
          </cell>
          <cell r="Z69">
            <v>569.66999999999996</v>
          </cell>
          <cell r="AA69">
            <v>711.19999999999993</v>
          </cell>
          <cell r="AB69">
            <v>940.89999999999986</v>
          </cell>
          <cell r="AC69">
            <v>1248</v>
          </cell>
          <cell r="AD69">
            <v>1346.95</v>
          </cell>
          <cell r="AE69">
            <v>1574.5700000000002</v>
          </cell>
          <cell r="AF69">
            <v>2265.83</v>
          </cell>
          <cell r="AG69">
            <v>3226.83</v>
          </cell>
          <cell r="AH69">
            <v>4769.09</v>
          </cell>
          <cell r="AI69">
            <v>523.58000000000004</v>
          </cell>
          <cell r="AJ69">
            <v>929.67000000000007</v>
          </cell>
          <cell r="AK69">
            <v>1425.0300000000002</v>
          </cell>
          <cell r="AL69">
            <v>1844.2200000000003</v>
          </cell>
          <cell r="AM69">
            <v>2205.13</v>
          </cell>
          <cell r="AN69">
            <v>2571.73</v>
          </cell>
          <cell r="AO69">
            <v>2908.15</v>
          </cell>
          <cell r="AP69">
            <v>3379.08</v>
          </cell>
          <cell r="AQ69">
            <v>3818.59</v>
          </cell>
          <cell r="AR69">
            <v>4302.13</v>
          </cell>
          <cell r="AS69">
            <v>5136.8100000000004</v>
          </cell>
          <cell r="AT69">
            <v>6113.68</v>
          </cell>
          <cell r="AU69">
            <v>696.53</v>
          </cell>
          <cell r="AV69">
            <v>1783.91</v>
          </cell>
          <cell r="AW69">
            <v>3520.6000000000004</v>
          </cell>
          <cell r="AX69">
            <v>5125.68</v>
          </cell>
          <cell r="AY69">
            <v>6410.9800000000005</v>
          </cell>
          <cell r="AZ69">
            <v>7543.72</v>
          </cell>
          <cell r="BA69">
            <v>8569.02</v>
          </cell>
          <cell r="BB69">
            <v>9192.83</v>
          </cell>
          <cell r="BC69">
            <v>10377.19</v>
          </cell>
          <cell r="BD69">
            <v>12631.1</v>
          </cell>
          <cell r="BE69">
            <v>14715.84</v>
          </cell>
          <cell r="BF69">
            <v>16381.3</v>
          </cell>
          <cell r="BG69">
            <v>1382</v>
          </cell>
          <cell r="BH69">
            <v>2946.91</v>
          </cell>
          <cell r="BI69">
            <v>4547.8899999999994</v>
          </cell>
          <cell r="BJ69">
            <v>6462.61</v>
          </cell>
          <cell r="BK69">
            <v>9003.41</v>
          </cell>
          <cell r="BL69">
            <v>12002.68</v>
          </cell>
          <cell r="BM69">
            <v>16201.58</v>
          </cell>
          <cell r="BN69">
            <v>20079.82</v>
          </cell>
          <cell r="BO69">
            <v>25423.72</v>
          </cell>
          <cell r="BP69">
            <v>31555.82</v>
          </cell>
          <cell r="BQ69">
            <v>37360.019999999997</v>
          </cell>
          <cell r="BR69">
            <v>41527.329999999994</v>
          </cell>
          <cell r="BS69">
            <v>4725.28</v>
          </cell>
          <cell r="BT69">
            <v>10269.84</v>
          </cell>
          <cell r="BU69">
            <v>18030.88</v>
          </cell>
          <cell r="BV69">
            <v>29890.120000000003</v>
          </cell>
          <cell r="BW69">
            <v>44638.28</v>
          </cell>
          <cell r="BX69">
            <v>62206.720000000001</v>
          </cell>
          <cell r="BY69">
            <v>83978.45</v>
          </cell>
          <cell r="BZ69">
            <v>105873.56999999999</v>
          </cell>
          <cell r="CA69">
            <v>132376.74</v>
          </cell>
          <cell r="CB69">
            <v>171287.91999999998</v>
          </cell>
          <cell r="CC69">
            <v>209715.33999999997</v>
          </cell>
          <cell r="CD69">
            <v>220046.65999999997</v>
          </cell>
          <cell r="CE69">
            <v>1946.16</v>
          </cell>
          <cell r="CF69">
            <v>3502.8</v>
          </cell>
          <cell r="CG69">
            <v>4011.58</v>
          </cell>
          <cell r="CH69">
            <v>5119.47</v>
          </cell>
          <cell r="CI69">
            <v>5936.37</v>
          </cell>
          <cell r="CJ69">
            <v>6055.58</v>
          </cell>
          <cell r="CK69">
            <v>6263.21</v>
          </cell>
          <cell r="CL69">
            <v>6957.52</v>
          </cell>
          <cell r="CM69">
            <v>7161.3300000000008</v>
          </cell>
          <cell r="CN69">
            <v>7369.8700000000008</v>
          </cell>
          <cell r="CO69">
            <v>7417.2300000000005</v>
          </cell>
          <cell r="CP69">
            <v>7651.6900000000005</v>
          </cell>
          <cell r="CQ69">
            <v>52.93</v>
          </cell>
          <cell r="CR69">
            <v>119.13</v>
          </cell>
          <cell r="CS69">
            <v>405.28</v>
          </cell>
          <cell r="CT69">
            <v>547.31999999999994</v>
          </cell>
          <cell r="CU69">
            <v>792.4</v>
          </cell>
          <cell r="CV69">
            <v>875.21</v>
          </cell>
          <cell r="CW69">
            <v>1062.03</v>
          </cell>
          <cell r="CX69">
            <v>1062.03</v>
          </cell>
          <cell r="CY69">
            <v>1254.82</v>
          </cell>
          <cell r="CZ69">
            <v>1352.9499999999998</v>
          </cell>
          <cell r="DA69">
            <v>1373.7999999999997</v>
          </cell>
          <cell r="DB69">
            <v>1541.9599999999998</v>
          </cell>
          <cell r="DC69">
            <v>100.82</v>
          </cell>
          <cell r="DD69">
            <v>400.89</v>
          </cell>
          <cell r="DE69">
            <v>537.26</v>
          </cell>
          <cell r="DF69">
            <v>591.13</v>
          </cell>
          <cell r="DG69">
            <v>602.99</v>
          </cell>
          <cell r="DH69">
            <v>854.22</v>
          </cell>
          <cell r="DI69">
            <v>855.9</v>
          </cell>
          <cell r="DJ69">
            <v>913.38</v>
          </cell>
          <cell r="DK69">
            <v>916.75</v>
          </cell>
          <cell r="DL69">
            <v>930.25</v>
          </cell>
          <cell r="DM69">
            <v>930.25</v>
          </cell>
          <cell r="DN69">
            <v>1025.9100000000001</v>
          </cell>
          <cell r="DO69">
            <v>31.26</v>
          </cell>
          <cell r="DP69">
            <v>59.57</v>
          </cell>
          <cell r="DQ69">
            <v>59.57</v>
          </cell>
          <cell r="DR69">
            <v>60.88</v>
          </cell>
          <cell r="DS69">
            <v>74.98</v>
          </cell>
          <cell r="DT69">
            <v>74.98</v>
          </cell>
          <cell r="DU69">
            <v>74.98</v>
          </cell>
          <cell r="DV69">
            <v>85.800000000000011</v>
          </cell>
          <cell r="DW69">
            <v>127.80000000000001</v>
          </cell>
          <cell r="DX69">
            <v>358.54</v>
          </cell>
          <cell r="DY69">
            <v>410.44</v>
          </cell>
          <cell r="DZ69">
            <v>430.6</v>
          </cell>
          <cell r="EA69">
            <v>73.42</v>
          </cell>
          <cell r="EB69">
            <v>86.92</v>
          </cell>
          <cell r="EC69">
            <v>110.3</v>
          </cell>
          <cell r="ED69">
            <v>136.28</v>
          </cell>
          <cell r="EE69">
            <v>136.28</v>
          </cell>
          <cell r="EF69">
            <v>147.56</v>
          </cell>
          <cell r="EG69">
            <v>179.2</v>
          </cell>
          <cell r="EH69">
            <v>274</v>
          </cell>
          <cell r="EI69">
            <v>276.27999999999997</v>
          </cell>
          <cell r="EJ69">
            <v>276.27999999999997</v>
          </cell>
          <cell r="EK69">
            <v>314.27999999999997</v>
          </cell>
          <cell r="EL69">
            <v>363.73999999999995</v>
          </cell>
          <cell r="EM69">
            <v>1.51</v>
          </cell>
          <cell r="EN69">
            <v>24.830000000000002</v>
          </cell>
          <cell r="EO69">
            <v>42.56</v>
          </cell>
          <cell r="EP69">
            <v>52.92</v>
          </cell>
          <cell r="EQ69">
            <v>52.92</v>
          </cell>
          <cell r="ER69">
            <v>93.5</v>
          </cell>
          <cell r="ES69">
            <v>118.74</v>
          </cell>
          <cell r="ET69">
            <v>223.13</v>
          </cell>
          <cell r="EU69">
            <v>223.25</v>
          </cell>
          <cell r="EV69">
            <v>228.39</v>
          </cell>
          <cell r="EW69">
            <v>228.39</v>
          </cell>
          <cell r="EX69">
            <v>238.75</v>
          </cell>
          <cell r="EY69">
            <v>18.29</v>
          </cell>
          <cell r="EZ69">
            <v>26.53</v>
          </cell>
          <cell r="FA69">
            <v>26.94</v>
          </cell>
          <cell r="FB69">
            <v>59.489999999999995</v>
          </cell>
          <cell r="FC69">
            <v>59.489999999999995</v>
          </cell>
          <cell r="FD69">
            <v>73.849999999999994</v>
          </cell>
          <cell r="FE69">
            <v>94.929999999999993</v>
          </cell>
          <cell r="FF69">
            <v>94.929999999999993</v>
          </cell>
          <cell r="FG69">
            <v>107.53999999999999</v>
          </cell>
          <cell r="FH69">
            <v>107.66</v>
          </cell>
          <cell r="FI69">
            <v>110.78999999999999</v>
          </cell>
          <cell r="FJ69">
            <v>111.35999999999999</v>
          </cell>
          <cell r="FK69">
            <v>14.76</v>
          </cell>
          <cell r="FL69">
            <v>18.54</v>
          </cell>
          <cell r="FM69">
            <v>32.17</v>
          </cell>
          <cell r="FN69">
            <v>152.96</v>
          </cell>
          <cell r="FO69">
            <v>183.56</v>
          </cell>
          <cell r="FP69">
            <v>183.56</v>
          </cell>
          <cell r="FQ69">
            <v>183.67000000000002</v>
          </cell>
          <cell r="FR69">
            <v>188.43</v>
          </cell>
          <cell r="FS69">
            <v>200.01000000000002</v>
          </cell>
          <cell r="FT69">
            <v>202.17000000000002</v>
          </cell>
          <cell r="FU69">
            <v>202.17000000000002</v>
          </cell>
          <cell r="FV69">
            <v>219.35000000000002</v>
          </cell>
          <cell r="FW69">
            <v>0.22</v>
          </cell>
          <cell r="FX69">
            <v>2.4400000000000004</v>
          </cell>
          <cell r="FY69">
            <v>139.88</v>
          </cell>
          <cell r="FZ69">
            <v>150.53</v>
          </cell>
          <cell r="GA69">
            <v>159.02000000000001</v>
          </cell>
          <cell r="GB69">
            <v>173.84</v>
          </cell>
          <cell r="GC69">
            <v>175.46</v>
          </cell>
          <cell r="GD69">
            <v>184.03</v>
          </cell>
          <cell r="GE69">
            <v>184.03</v>
          </cell>
          <cell r="GF69">
            <v>194.6</v>
          </cell>
          <cell r="GG69">
            <v>194.65</v>
          </cell>
          <cell r="GH69">
            <v>197.25</v>
          </cell>
          <cell r="GI69">
            <v>6.28</v>
          </cell>
          <cell r="GJ69">
            <v>6.28</v>
          </cell>
          <cell r="GK69">
            <v>6.28</v>
          </cell>
          <cell r="GL69">
            <v>6.28</v>
          </cell>
          <cell r="GM69">
            <v>34.229999999999997</v>
          </cell>
          <cell r="GN69">
            <v>53.199999999999996</v>
          </cell>
          <cell r="GO69">
            <v>77.62</v>
          </cell>
          <cell r="GP69">
            <v>77.62</v>
          </cell>
          <cell r="GQ69">
            <v>77.62</v>
          </cell>
          <cell r="GR69">
            <v>94.54</v>
          </cell>
          <cell r="GS69">
            <v>102.66000000000001</v>
          </cell>
          <cell r="GT69">
            <v>139.59</v>
          </cell>
          <cell r="GU69">
            <v>7.39</v>
          </cell>
          <cell r="GV69">
            <v>28.84</v>
          </cell>
          <cell r="GW69">
            <v>52.25</v>
          </cell>
          <cell r="GX69">
            <v>74.05</v>
          </cell>
          <cell r="GY69">
            <v>74.05</v>
          </cell>
          <cell r="GZ69">
            <v>88.33</v>
          </cell>
          <cell r="HA69">
            <v>96.94</v>
          </cell>
          <cell r="HB69">
            <v>101.44</v>
          </cell>
          <cell r="HC69">
            <v>101.44</v>
          </cell>
          <cell r="HD69">
            <v>101.44</v>
          </cell>
          <cell r="HE69">
            <v>101.44</v>
          </cell>
          <cell r="HF69">
            <v>115.27</v>
          </cell>
          <cell r="HG69">
            <v>3.39</v>
          </cell>
          <cell r="HH69">
            <v>3.39</v>
          </cell>
          <cell r="HI69">
            <v>3.44</v>
          </cell>
          <cell r="HJ69">
            <v>3.44</v>
          </cell>
          <cell r="HK69">
            <v>3.44</v>
          </cell>
          <cell r="HL69">
            <v>3.44</v>
          </cell>
          <cell r="HM69" t="str">
            <v/>
          </cell>
          <cell r="HN69" t="str">
            <v/>
          </cell>
          <cell r="HO69" t="str">
            <v/>
          </cell>
          <cell r="HP69" t="str">
            <v/>
          </cell>
          <cell r="HQ69" t="str">
            <v/>
          </cell>
          <cell r="HR69" t="str">
            <v/>
          </cell>
        </row>
        <row r="70">
          <cell r="A70" t="str">
            <v>PBZ/CO OMF C</v>
          </cell>
          <cell r="ET70">
            <v>0</v>
          </cell>
          <cell r="EU70">
            <v>0</v>
          </cell>
          <cell r="EV70">
            <v>0</v>
          </cell>
          <cell r="EW70">
            <v>0</v>
          </cell>
          <cell r="EX70">
            <v>0</v>
          </cell>
          <cell r="EY70">
            <v>0</v>
          </cell>
          <cell r="EZ70">
            <v>0</v>
          </cell>
          <cell r="FA70">
            <v>0</v>
          </cell>
          <cell r="FB70">
            <v>0</v>
          </cell>
          <cell r="FC70">
            <v>0</v>
          </cell>
          <cell r="FD70">
            <v>0</v>
          </cell>
          <cell r="FE70">
            <v>0</v>
          </cell>
          <cell r="FF70">
            <v>0</v>
          </cell>
          <cell r="FG70">
            <v>0</v>
          </cell>
          <cell r="FH70">
            <v>0</v>
          </cell>
          <cell r="FI70">
            <v>0</v>
          </cell>
          <cell r="FJ70">
            <v>0</v>
          </cell>
          <cell r="FK70">
            <v>0</v>
          </cell>
          <cell r="FL70">
            <v>0</v>
          </cell>
          <cell r="FM70">
            <v>0</v>
          </cell>
          <cell r="FN70">
            <v>0</v>
          </cell>
          <cell r="FO70">
            <v>0</v>
          </cell>
          <cell r="FP70">
            <v>0</v>
          </cell>
          <cell r="FQ70">
            <v>0</v>
          </cell>
          <cell r="FR70">
            <v>0</v>
          </cell>
          <cell r="FS70">
            <v>0</v>
          </cell>
          <cell r="FT70">
            <v>0</v>
          </cell>
          <cell r="FU70">
            <v>0</v>
          </cell>
          <cell r="FV70">
            <v>0</v>
          </cell>
          <cell r="FW70">
            <v>0</v>
          </cell>
          <cell r="FX70">
            <v>0</v>
          </cell>
          <cell r="FY70">
            <v>0</v>
          </cell>
          <cell r="FZ70">
            <v>0</v>
          </cell>
          <cell r="GA70">
            <v>0</v>
          </cell>
          <cell r="GB70">
            <v>0</v>
          </cell>
          <cell r="GC70">
            <v>0</v>
          </cell>
          <cell r="GD70">
            <v>0</v>
          </cell>
          <cell r="GE70">
            <v>0</v>
          </cell>
          <cell r="GF70">
            <v>0</v>
          </cell>
          <cell r="GG70">
            <v>0</v>
          </cell>
          <cell r="GH70">
            <v>0</v>
          </cell>
          <cell r="GI70">
            <v>0</v>
          </cell>
          <cell r="GJ70">
            <v>0</v>
          </cell>
          <cell r="GK70">
            <v>0</v>
          </cell>
          <cell r="GL70">
            <v>0</v>
          </cell>
          <cell r="GM70">
            <v>0</v>
          </cell>
          <cell r="GN70">
            <v>0</v>
          </cell>
          <cell r="GO70">
            <v>0</v>
          </cell>
          <cell r="GP70">
            <v>0</v>
          </cell>
          <cell r="GQ70">
            <v>0</v>
          </cell>
          <cell r="GR70">
            <v>0</v>
          </cell>
          <cell r="GS70">
            <v>0</v>
          </cell>
          <cell r="GT70">
            <v>0</v>
          </cell>
          <cell r="GU70">
            <v>0</v>
          </cell>
          <cell r="GV70">
            <v>0</v>
          </cell>
          <cell r="GW70">
            <v>0</v>
          </cell>
          <cell r="GX70">
            <v>0</v>
          </cell>
          <cell r="GY70">
            <v>0</v>
          </cell>
          <cell r="GZ70">
            <v>0</v>
          </cell>
          <cell r="HA70">
            <v>0</v>
          </cell>
          <cell r="HB70">
            <v>0</v>
          </cell>
          <cell r="HC70">
            <v>0</v>
          </cell>
          <cell r="HD70">
            <v>0</v>
          </cell>
          <cell r="HE70">
            <v>0</v>
          </cell>
          <cell r="HF70">
            <v>0</v>
          </cell>
          <cell r="HG70">
            <v>0</v>
          </cell>
          <cell r="HH70">
            <v>0</v>
          </cell>
          <cell r="HI70">
            <v>0</v>
          </cell>
          <cell r="HJ70">
            <v>0</v>
          </cell>
          <cell r="HK70">
            <v>0</v>
          </cell>
          <cell r="HL70">
            <v>0</v>
          </cell>
          <cell r="HM70" t="str">
            <v/>
          </cell>
          <cell r="HN70" t="str">
            <v/>
          </cell>
          <cell r="HO70" t="str">
            <v/>
          </cell>
          <cell r="HP70" t="str">
            <v/>
          </cell>
          <cell r="HQ70" t="str">
            <v/>
          </cell>
          <cell r="HR70" t="str">
            <v/>
          </cell>
        </row>
        <row r="71">
          <cell r="A71" t="str">
            <v>Raiffeisen OMF A</v>
          </cell>
          <cell r="ET71">
            <v>0</v>
          </cell>
          <cell r="EU71">
            <v>0</v>
          </cell>
          <cell r="EV71">
            <v>0</v>
          </cell>
          <cell r="EW71">
            <v>0</v>
          </cell>
          <cell r="EX71">
            <v>0</v>
          </cell>
          <cell r="EY71">
            <v>0</v>
          </cell>
          <cell r="EZ71">
            <v>0</v>
          </cell>
          <cell r="FA71">
            <v>0</v>
          </cell>
          <cell r="FB71">
            <v>0</v>
          </cell>
          <cell r="FC71">
            <v>0</v>
          </cell>
          <cell r="FD71">
            <v>0</v>
          </cell>
          <cell r="FE71">
            <v>0</v>
          </cell>
          <cell r="FF71">
            <v>0</v>
          </cell>
          <cell r="FG71">
            <v>0</v>
          </cell>
          <cell r="FH71">
            <v>0</v>
          </cell>
          <cell r="FI71">
            <v>0</v>
          </cell>
          <cell r="FJ71">
            <v>0</v>
          </cell>
          <cell r="FK71">
            <v>0</v>
          </cell>
          <cell r="FL71">
            <v>0</v>
          </cell>
          <cell r="FM71">
            <v>0</v>
          </cell>
          <cell r="FN71">
            <v>0</v>
          </cell>
          <cell r="FO71">
            <v>0</v>
          </cell>
          <cell r="FP71">
            <v>0</v>
          </cell>
          <cell r="FQ71">
            <v>0</v>
          </cell>
          <cell r="FR71">
            <v>0</v>
          </cell>
          <cell r="FS71">
            <v>0</v>
          </cell>
          <cell r="FT71">
            <v>23.48</v>
          </cell>
          <cell r="FU71">
            <v>23.48</v>
          </cell>
          <cell r="FV71">
            <v>23.48</v>
          </cell>
          <cell r="FW71">
            <v>0</v>
          </cell>
          <cell r="FX71">
            <v>0</v>
          </cell>
          <cell r="FY71">
            <v>0</v>
          </cell>
          <cell r="FZ71">
            <v>0</v>
          </cell>
          <cell r="GA71">
            <v>78.28</v>
          </cell>
          <cell r="GB71">
            <v>78.28</v>
          </cell>
          <cell r="GC71">
            <v>78.28</v>
          </cell>
          <cell r="GD71">
            <v>78.28</v>
          </cell>
          <cell r="GE71">
            <v>78.28</v>
          </cell>
          <cell r="GF71">
            <v>78.28</v>
          </cell>
          <cell r="GG71">
            <v>78.28</v>
          </cell>
          <cell r="GH71">
            <v>78.28</v>
          </cell>
          <cell r="GI71">
            <v>0</v>
          </cell>
          <cell r="GJ71">
            <v>0</v>
          </cell>
          <cell r="GK71">
            <v>0</v>
          </cell>
          <cell r="GL71">
            <v>0</v>
          </cell>
          <cell r="GM71">
            <v>0</v>
          </cell>
          <cell r="GN71">
            <v>0</v>
          </cell>
          <cell r="GO71">
            <v>0</v>
          </cell>
          <cell r="GP71">
            <v>0</v>
          </cell>
          <cell r="GQ71">
            <v>0</v>
          </cell>
          <cell r="GR71">
            <v>0</v>
          </cell>
          <cell r="GS71">
            <v>0</v>
          </cell>
          <cell r="GT71">
            <v>0</v>
          </cell>
          <cell r="GU71">
            <v>0</v>
          </cell>
          <cell r="GV71">
            <v>0</v>
          </cell>
          <cell r="GW71">
            <v>0</v>
          </cell>
          <cell r="GX71">
            <v>0</v>
          </cell>
          <cell r="GY71">
            <v>0</v>
          </cell>
          <cell r="GZ71">
            <v>0</v>
          </cell>
          <cell r="HA71">
            <v>540.38</v>
          </cell>
          <cell r="HB71">
            <v>540.38</v>
          </cell>
          <cell r="HC71">
            <v>540.38</v>
          </cell>
          <cell r="HD71">
            <v>540.38</v>
          </cell>
          <cell r="HE71">
            <v>571.88</v>
          </cell>
          <cell r="HF71">
            <v>572.03</v>
          </cell>
          <cell r="HG71">
            <v>0</v>
          </cell>
          <cell r="HH71">
            <v>0</v>
          </cell>
          <cell r="HI71">
            <v>13.04</v>
          </cell>
          <cell r="HJ71">
            <v>13.04</v>
          </cell>
          <cell r="HK71">
            <v>13.04</v>
          </cell>
          <cell r="HL71">
            <v>13.04</v>
          </cell>
          <cell r="HM71" t="str">
            <v/>
          </cell>
          <cell r="HN71" t="str">
            <v/>
          </cell>
          <cell r="HO71" t="str">
            <v/>
          </cell>
          <cell r="HP71" t="str">
            <v/>
          </cell>
          <cell r="HQ71" t="str">
            <v/>
          </cell>
          <cell r="HR71" t="str">
            <v/>
          </cell>
        </row>
        <row r="72">
          <cell r="A72" t="str">
            <v>Raiffeisen OMF B</v>
          </cell>
          <cell r="B72">
            <v>0</v>
          </cell>
          <cell r="C72">
            <v>0</v>
          </cell>
          <cell r="D72">
            <v>0</v>
          </cell>
          <cell r="E72">
            <v>0</v>
          </cell>
          <cell r="F72">
            <v>0</v>
          </cell>
          <cell r="G72" t="e">
            <v>#REF!</v>
          </cell>
          <cell r="H72" t="e">
            <v>#REF!</v>
          </cell>
          <cell r="I72" t="e">
            <v>#REF!</v>
          </cell>
          <cell r="J72" t="e">
            <v>#REF!</v>
          </cell>
          <cell r="K72">
            <v>721.03</v>
          </cell>
          <cell r="L72">
            <v>1650.53</v>
          </cell>
          <cell r="M72">
            <v>4010.09</v>
          </cell>
          <cell r="N72">
            <v>6156.65</v>
          </cell>
          <cell r="O72">
            <v>7127.78</v>
          </cell>
          <cell r="P72">
            <v>8668.59</v>
          </cell>
          <cell r="Q72">
            <v>8852.89</v>
          </cell>
          <cell r="R72">
            <v>8962.25</v>
          </cell>
          <cell r="S72" t="str">
            <v/>
          </cell>
          <cell r="T72" t="str">
            <v/>
          </cell>
          <cell r="U72" t="str">
            <v/>
          </cell>
          <cell r="V72" t="str">
            <v/>
          </cell>
          <cell r="W72">
            <v>258.54000000000002</v>
          </cell>
          <cell r="X72">
            <v>641.04999999999995</v>
          </cell>
          <cell r="Y72">
            <v>1454.85</v>
          </cell>
          <cell r="Z72">
            <v>2034.44</v>
          </cell>
          <cell r="AA72">
            <v>2569.11</v>
          </cell>
          <cell r="AB72">
            <v>2862.1000000000004</v>
          </cell>
          <cell r="AC72">
            <v>3249.6400000000003</v>
          </cell>
          <cell r="AD72">
            <v>3884.57</v>
          </cell>
          <cell r="AE72">
            <v>5353.5</v>
          </cell>
          <cell r="AF72">
            <v>6714.02</v>
          </cell>
          <cell r="AG72">
            <v>8389.82</v>
          </cell>
          <cell r="AH72">
            <v>10374.61</v>
          </cell>
          <cell r="AI72">
            <v>922.74</v>
          </cell>
          <cell r="AJ72">
            <v>1718.97</v>
          </cell>
          <cell r="AK72">
            <v>2745.55</v>
          </cell>
          <cell r="AL72">
            <v>3612</v>
          </cell>
          <cell r="AM72">
            <v>4699.7299999999996</v>
          </cell>
          <cell r="AN72">
            <v>5378.3499999999995</v>
          </cell>
          <cell r="AO72">
            <v>6132.58</v>
          </cell>
          <cell r="AP72">
            <v>6509.49</v>
          </cell>
          <cell r="AQ72">
            <v>7150.08</v>
          </cell>
          <cell r="AR72">
            <v>7697.03</v>
          </cell>
          <cell r="AS72">
            <v>8349.0299999999988</v>
          </cell>
          <cell r="AT72">
            <v>9430.2899999999991</v>
          </cell>
          <cell r="AU72">
            <v>1165.6500000000001</v>
          </cell>
          <cell r="AV72">
            <v>2231.9700000000003</v>
          </cell>
          <cell r="AW72">
            <v>3604.9800000000005</v>
          </cell>
          <cell r="AX72">
            <v>4496.2100000000009</v>
          </cell>
          <cell r="AY72">
            <v>5840.9300000000012</v>
          </cell>
          <cell r="AZ72">
            <v>6694.0500000000011</v>
          </cell>
          <cell r="BA72">
            <v>7905.2700000000013</v>
          </cell>
          <cell r="BB72">
            <v>9134.0500000000011</v>
          </cell>
          <cell r="BC72">
            <v>10729.660000000002</v>
          </cell>
          <cell r="BD72">
            <v>12311.060000000001</v>
          </cell>
          <cell r="BE72">
            <v>14338.390000000001</v>
          </cell>
          <cell r="BF72">
            <v>16948.030000000002</v>
          </cell>
          <cell r="BG72">
            <v>2475.8000000000002</v>
          </cell>
          <cell r="BH72">
            <v>6669.28</v>
          </cell>
          <cell r="BI72">
            <v>12899.130000000001</v>
          </cell>
          <cell r="BJ72">
            <v>19380.95</v>
          </cell>
          <cell r="BK72">
            <v>25807.599999999999</v>
          </cell>
          <cell r="BL72">
            <v>33703.68</v>
          </cell>
          <cell r="BM72">
            <v>41604.86</v>
          </cell>
          <cell r="BN72">
            <v>49774.8</v>
          </cell>
          <cell r="BO72">
            <v>57674.340000000004</v>
          </cell>
          <cell r="BP72">
            <v>69606.87000000001</v>
          </cell>
          <cell r="BQ72">
            <v>79335.200000000012</v>
          </cell>
          <cell r="BR72">
            <v>89246.390000000014</v>
          </cell>
          <cell r="BS72">
            <v>9471.2999999999993</v>
          </cell>
          <cell r="BT72">
            <v>22607.8</v>
          </cell>
          <cell r="BU72">
            <v>33939.599999999999</v>
          </cell>
          <cell r="BV72">
            <v>44531.28</v>
          </cell>
          <cell r="BW72">
            <v>55996.259999999995</v>
          </cell>
          <cell r="BX72">
            <v>67678.069999999992</v>
          </cell>
          <cell r="BY72">
            <v>80916.849999999991</v>
          </cell>
          <cell r="BZ72">
            <v>94659.95</v>
          </cell>
          <cell r="CA72">
            <v>108958.5</v>
          </cell>
          <cell r="CB72">
            <v>128368.92</v>
          </cell>
          <cell r="CC72">
            <v>162910.49</v>
          </cell>
          <cell r="CD72">
            <v>170429.28</v>
          </cell>
          <cell r="CE72">
            <v>883.49</v>
          </cell>
          <cell r="CF72">
            <v>1284.43</v>
          </cell>
          <cell r="CG72">
            <v>1311.4</v>
          </cell>
          <cell r="CH72">
            <v>1341.0400000000002</v>
          </cell>
          <cell r="CI72">
            <v>1367.3700000000001</v>
          </cell>
          <cell r="CJ72">
            <v>1521.67</v>
          </cell>
          <cell r="CK72">
            <v>2012.13</v>
          </cell>
          <cell r="CL72">
            <v>2066.8000000000002</v>
          </cell>
          <cell r="CM72">
            <v>2174.94</v>
          </cell>
          <cell r="CN72">
            <v>2291.9500000000003</v>
          </cell>
          <cell r="CO72">
            <v>2310.5800000000004</v>
          </cell>
          <cell r="CP72">
            <v>2550.9100000000003</v>
          </cell>
          <cell r="CQ72">
            <v>2.75</v>
          </cell>
          <cell r="CR72">
            <v>80.099999999999994</v>
          </cell>
          <cell r="CS72">
            <v>108.91999999999999</v>
          </cell>
          <cell r="CT72">
            <v>125.52999999999999</v>
          </cell>
          <cell r="CU72">
            <v>139.25</v>
          </cell>
          <cell r="CV72">
            <v>161.44</v>
          </cell>
          <cell r="CW72">
            <v>161.91</v>
          </cell>
          <cell r="CX72">
            <v>165.22</v>
          </cell>
          <cell r="CY72">
            <v>369.93</v>
          </cell>
          <cell r="CZ72">
            <v>402.01</v>
          </cell>
          <cell r="DA72">
            <v>438.6</v>
          </cell>
          <cell r="DB72">
            <v>458.87</v>
          </cell>
          <cell r="DC72">
            <v>105.98</v>
          </cell>
          <cell r="DD72">
            <v>412.85</v>
          </cell>
          <cell r="DE72">
            <v>698.40000000000009</v>
          </cell>
          <cell r="DF72">
            <v>707.66000000000008</v>
          </cell>
          <cell r="DG72">
            <v>799.56000000000006</v>
          </cell>
          <cell r="DH72">
            <v>913.5</v>
          </cell>
          <cell r="DI72">
            <v>943.08</v>
          </cell>
          <cell r="DJ72">
            <v>949.69</v>
          </cell>
          <cell r="DK72">
            <v>951.2</v>
          </cell>
          <cell r="DL72">
            <v>1126.1000000000001</v>
          </cell>
          <cell r="DM72">
            <v>1171.0300000000002</v>
          </cell>
          <cell r="DN72">
            <v>1171.0300000000002</v>
          </cell>
          <cell r="DO72">
            <v>275.72000000000003</v>
          </cell>
          <cell r="DP72">
            <v>282.36</v>
          </cell>
          <cell r="DQ72">
            <v>445.63</v>
          </cell>
          <cell r="DR72">
            <v>460.98</v>
          </cell>
          <cell r="DS72">
            <v>463.82</v>
          </cell>
          <cell r="DT72">
            <v>469.82</v>
          </cell>
          <cell r="DU72">
            <v>470.56</v>
          </cell>
          <cell r="DV72">
            <v>478.97</v>
          </cell>
          <cell r="DW72">
            <v>509.3</v>
          </cell>
          <cell r="DX72">
            <v>526.66999999999996</v>
          </cell>
          <cell r="DY72">
            <v>529.56999999999994</v>
          </cell>
          <cell r="DZ72">
            <v>536.2299999999999</v>
          </cell>
          <cell r="EA72">
            <v>0.96</v>
          </cell>
          <cell r="EB72">
            <v>26.61</v>
          </cell>
          <cell r="EC72">
            <v>64.02</v>
          </cell>
          <cell r="ED72">
            <v>73.47</v>
          </cell>
          <cell r="EE72">
            <v>80.34</v>
          </cell>
          <cell r="EF72">
            <v>85.240000000000009</v>
          </cell>
          <cell r="EG72">
            <v>92.210000000000008</v>
          </cell>
          <cell r="EH72">
            <v>119.49000000000001</v>
          </cell>
          <cell r="EI72">
            <v>126.81</v>
          </cell>
          <cell r="EJ72">
            <v>167.53</v>
          </cell>
          <cell r="EK72">
            <v>188.65</v>
          </cell>
          <cell r="EL72">
            <v>197.25</v>
          </cell>
          <cell r="EM72">
            <v>44.29</v>
          </cell>
          <cell r="EN72">
            <v>51.66</v>
          </cell>
          <cell r="EO72">
            <v>87.12</v>
          </cell>
          <cell r="EP72">
            <v>88.58</v>
          </cell>
          <cell r="EQ72">
            <v>100.13</v>
          </cell>
          <cell r="ER72">
            <v>127.69999999999999</v>
          </cell>
          <cell r="ES72">
            <v>140.61999999999998</v>
          </cell>
          <cell r="ET72">
            <v>1020.23</v>
          </cell>
          <cell r="EU72">
            <v>1046.6500000000001</v>
          </cell>
          <cell r="EV72">
            <v>1046.8500000000001</v>
          </cell>
          <cell r="EW72">
            <v>1071.2600000000002</v>
          </cell>
          <cell r="EX72">
            <v>1074.0900000000001</v>
          </cell>
          <cell r="EY72">
            <v>0</v>
          </cell>
          <cell r="EZ72">
            <v>877.98</v>
          </cell>
          <cell r="FA72">
            <v>905.86</v>
          </cell>
          <cell r="FB72">
            <v>928.84</v>
          </cell>
          <cell r="FC72">
            <v>939.25</v>
          </cell>
          <cell r="FD72">
            <v>948.88</v>
          </cell>
          <cell r="FE72">
            <v>964.5</v>
          </cell>
          <cell r="FF72">
            <v>964.5</v>
          </cell>
          <cell r="FG72">
            <v>975.54</v>
          </cell>
          <cell r="FH72">
            <v>982.88</v>
          </cell>
          <cell r="FI72">
            <v>985.16</v>
          </cell>
          <cell r="FJ72">
            <v>1009.9699999999999</v>
          </cell>
          <cell r="FK72">
            <v>0</v>
          </cell>
          <cell r="FL72">
            <v>133.41999999999999</v>
          </cell>
          <cell r="FM72">
            <v>174.02999999999997</v>
          </cell>
          <cell r="FN72">
            <v>174.02999999999997</v>
          </cell>
          <cell r="FO72">
            <v>198.04999999999998</v>
          </cell>
          <cell r="FP72">
            <v>199.76999999999998</v>
          </cell>
          <cell r="FQ72">
            <v>209.98999999999998</v>
          </cell>
          <cell r="FR72">
            <v>258.39999999999998</v>
          </cell>
          <cell r="FS72">
            <v>268.27</v>
          </cell>
          <cell r="FT72">
            <v>277.40999999999997</v>
          </cell>
          <cell r="FU72">
            <v>346.22999999999996</v>
          </cell>
          <cell r="FV72">
            <v>429.80999999999995</v>
          </cell>
          <cell r="FW72">
            <v>11.81</v>
          </cell>
          <cell r="FX72">
            <v>19.149999999999999</v>
          </cell>
          <cell r="FY72">
            <v>63.47</v>
          </cell>
          <cell r="FZ72">
            <v>69.22</v>
          </cell>
          <cell r="GA72">
            <v>124.13</v>
          </cell>
          <cell r="GB72">
            <v>129.32999999999998</v>
          </cell>
          <cell r="GC72">
            <v>144.92999999999998</v>
          </cell>
          <cell r="GD72">
            <v>145.13999999999999</v>
          </cell>
          <cell r="GE72">
            <v>148.38</v>
          </cell>
          <cell r="GF72">
            <v>197.14</v>
          </cell>
          <cell r="GG72">
            <v>210.23</v>
          </cell>
          <cell r="GH72">
            <v>214.06</v>
          </cell>
          <cell r="GI72">
            <v>0.22</v>
          </cell>
          <cell r="GJ72">
            <v>61.79</v>
          </cell>
          <cell r="GK72">
            <v>72.62</v>
          </cell>
          <cell r="GL72">
            <v>75.59</v>
          </cell>
          <cell r="GM72">
            <v>123.72</v>
          </cell>
          <cell r="GN72">
            <v>132.5</v>
          </cell>
          <cell r="GO72">
            <v>132.5</v>
          </cell>
          <cell r="GP72">
            <v>132.5</v>
          </cell>
          <cell r="GQ72">
            <v>132.59</v>
          </cell>
          <cell r="GR72">
            <v>308.10000000000002</v>
          </cell>
          <cell r="GS72">
            <v>329.32000000000005</v>
          </cell>
          <cell r="GT72">
            <v>329.55000000000007</v>
          </cell>
          <cell r="GU72">
            <v>12.23</v>
          </cell>
          <cell r="GV72">
            <v>22.44</v>
          </cell>
          <cell r="GW72">
            <v>33.900000000000006</v>
          </cell>
          <cell r="GX72">
            <v>39.680000000000007</v>
          </cell>
          <cell r="GY72">
            <v>52.59</v>
          </cell>
          <cell r="GZ72">
            <v>95.37</v>
          </cell>
          <cell r="HA72">
            <v>643.54999999999995</v>
          </cell>
          <cell r="HB72">
            <v>643.54999999999995</v>
          </cell>
          <cell r="HC72">
            <v>678.81</v>
          </cell>
          <cell r="HD72">
            <v>687.39</v>
          </cell>
          <cell r="HE72">
            <v>694.13</v>
          </cell>
          <cell r="HF72">
            <v>729.65</v>
          </cell>
          <cell r="HG72">
            <v>2.52</v>
          </cell>
          <cell r="HH72">
            <v>11.45</v>
          </cell>
          <cell r="HI72">
            <v>34.239999999999995</v>
          </cell>
          <cell r="HJ72">
            <v>35.149999999999991</v>
          </cell>
          <cell r="HK72">
            <v>57.219999999999992</v>
          </cell>
          <cell r="HL72">
            <v>57.219999999999992</v>
          </cell>
          <cell r="HM72" t="str">
            <v/>
          </cell>
          <cell r="HN72" t="str">
            <v/>
          </cell>
          <cell r="HO72" t="str">
            <v/>
          </cell>
          <cell r="HP72" t="str">
            <v/>
          </cell>
          <cell r="HQ72" t="str">
            <v/>
          </cell>
          <cell r="HR72" t="str">
            <v/>
          </cell>
        </row>
        <row r="73">
          <cell r="A73" t="str">
            <v>Raiffeisen OMF C</v>
          </cell>
          <cell r="ET73">
            <v>0</v>
          </cell>
          <cell r="EU73">
            <v>0</v>
          </cell>
          <cell r="EV73">
            <v>0</v>
          </cell>
          <cell r="EW73">
            <v>0</v>
          </cell>
          <cell r="EX73">
            <v>0</v>
          </cell>
          <cell r="EY73">
            <v>0</v>
          </cell>
          <cell r="EZ73">
            <v>0</v>
          </cell>
          <cell r="FA73">
            <v>0</v>
          </cell>
          <cell r="FB73">
            <v>0</v>
          </cell>
          <cell r="FC73">
            <v>0</v>
          </cell>
          <cell r="FD73">
            <v>0</v>
          </cell>
          <cell r="FE73">
            <v>0</v>
          </cell>
          <cell r="FF73">
            <v>0</v>
          </cell>
          <cell r="FG73">
            <v>0</v>
          </cell>
          <cell r="FH73">
            <v>0</v>
          </cell>
          <cell r="FI73">
            <v>0</v>
          </cell>
          <cell r="FJ73">
            <v>0</v>
          </cell>
          <cell r="FK73">
            <v>63.28</v>
          </cell>
          <cell r="FL73">
            <v>63.28</v>
          </cell>
          <cell r="FM73">
            <v>63.28</v>
          </cell>
          <cell r="FN73">
            <v>63.28</v>
          </cell>
          <cell r="FO73">
            <v>63.28</v>
          </cell>
          <cell r="FP73">
            <v>63.28</v>
          </cell>
          <cell r="FQ73">
            <v>63.28</v>
          </cell>
          <cell r="FR73">
            <v>63.28</v>
          </cell>
          <cell r="FS73">
            <v>63.28</v>
          </cell>
          <cell r="FT73">
            <v>63.28</v>
          </cell>
          <cell r="FU73">
            <v>63.28</v>
          </cell>
          <cell r="FV73">
            <v>63.28</v>
          </cell>
          <cell r="FW73">
            <v>0</v>
          </cell>
          <cell r="FX73">
            <v>0</v>
          </cell>
          <cell r="FY73">
            <v>0</v>
          </cell>
          <cell r="FZ73">
            <v>0</v>
          </cell>
          <cell r="GA73">
            <v>0</v>
          </cell>
          <cell r="GB73">
            <v>0</v>
          </cell>
          <cell r="GC73">
            <v>0</v>
          </cell>
          <cell r="GD73">
            <v>0</v>
          </cell>
          <cell r="GE73">
            <v>0</v>
          </cell>
          <cell r="GF73">
            <v>0</v>
          </cell>
          <cell r="GG73">
            <v>0</v>
          </cell>
          <cell r="GH73">
            <v>0</v>
          </cell>
          <cell r="GI73">
            <v>0</v>
          </cell>
          <cell r="GJ73">
            <v>0</v>
          </cell>
          <cell r="GK73">
            <v>0</v>
          </cell>
          <cell r="GL73">
            <v>0</v>
          </cell>
          <cell r="GM73">
            <v>0</v>
          </cell>
          <cell r="GN73">
            <v>0</v>
          </cell>
          <cell r="GO73">
            <v>0</v>
          </cell>
          <cell r="GP73">
            <v>0</v>
          </cell>
          <cell r="GQ73">
            <v>0</v>
          </cell>
          <cell r="GR73">
            <v>0</v>
          </cell>
          <cell r="GS73">
            <v>0</v>
          </cell>
          <cell r="GT73">
            <v>0</v>
          </cell>
          <cell r="GU73">
            <v>0</v>
          </cell>
          <cell r="GV73">
            <v>0</v>
          </cell>
          <cell r="GW73">
            <v>0</v>
          </cell>
          <cell r="GX73">
            <v>0</v>
          </cell>
          <cell r="GY73">
            <v>0</v>
          </cell>
          <cell r="GZ73">
            <v>0</v>
          </cell>
          <cell r="HA73">
            <v>0</v>
          </cell>
          <cell r="HB73">
            <v>0</v>
          </cell>
          <cell r="HC73">
            <v>0</v>
          </cell>
          <cell r="HD73">
            <v>0</v>
          </cell>
          <cell r="HE73">
            <v>0</v>
          </cell>
          <cell r="HF73">
            <v>0</v>
          </cell>
          <cell r="HG73">
            <v>0</v>
          </cell>
          <cell r="HH73">
            <v>0</v>
          </cell>
          <cell r="HI73">
            <v>0</v>
          </cell>
          <cell r="HJ73">
            <v>0</v>
          </cell>
          <cell r="HK73">
            <v>0</v>
          </cell>
          <cell r="HL73">
            <v>0</v>
          </cell>
          <cell r="HM73" t="str">
            <v/>
          </cell>
          <cell r="HN73" t="str">
            <v/>
          </cell>
          <cell r="HO73" t="str">
            <v/>
          </cell>
          <cell r="HP73" t="str">
            <v/>
          </cell>
          <cell r="HQ73" t="str">
            <v/>
          </cell>
          <cell r="HR73" t="str">
            <v/>
          </cell>
        </row>
        <row r="74">
          <cell r="A74" t="str">
            <v>UKUPNO</v>
          </cell>
          <cell r="B74">
            <v>0</v>
          </cell>
          <cell r="C74">
            <v>22.48</v>
          </cell>
          <cell r="D74">
            <v>99.27000000000001</v>
          </cell>
          <cell r="E74">
            <v>131.77000000000001</v>
          </cell>
          <cell r="F74">
            <v>131.77000000000001</v>
          </cell>
          <cell r="G74" t="e">
            <v>#REF!</v>
          </cell>
          <cell r="H74" t="e">
            <v>#REF!</v>
          </cell>
          <cell r="I74" t="e">
            <v>#REF!</v>
          </cell>
          <cell r="J74" t="e">
            <v>#REF!</v>
          </cell>
          <cell r="K74">
            <v>6438.9699999999993</v>
          </cell>
          <cell r="L74">
            <v>16753.310000000001</v>
          </cell>
          <cell r="M74">
            <v>27290.729999999996</v>
          </cell>
          <cell r="N74">
            <v>33627.82</v>
          </cell>
          <cell r="O74">
            <v>39898.75</v>
          </cell>
          <cell r="P74">
            <v>46003.020000000004</v>
          </cell>
          <cell r="Q74">
            <v>49272.549999999996</v>
          </cell>
          <cell r="R74">
            <v>49989.26</v>
          </cell>
          <cell r="S74">
            <v>0</v>
          </cell>
          <cell r="T74">
            <v>0</v>
          </cell>
          <cell r="U74">
            <v>0</v>
          </cell>
          <cell r="V74">
            <v>0</v>
          </cell>
          <cell r="W74">
            <v>1193.07</v>
          </cell>
          <cell r="X74">
            <v>2956.2700000000004</v>
          </cell>
          <cell r="Y74">
            <v>5160.43</v>
          </cell>
          <cell r="Z74">
            <v>7211.25</v>
          </cell>
          <cell r="AA74">
            <v>9061.99</v>
          </cell>
          <cell r="AB74">
            <v>10574.13</v>
          </cell>
          <cell r="AC74">
            <v>12175.759999999998</v>
          </cell>
          <cell r="AD74">
            <v>13585.86</v>
          </cell>
          <cell r="AE74">
            <v>16382.83</v>
          </cell>
          <cell r="AF74">
            <v>20618.18</v>
          </cell>
          <cell r="AG74">
            <v>26679.360000000001</v>
          </cell>
          <cell r="AH74">
            <v>35195.990000000005</v>
          </cell>
          <cell r="AI74">
            <v>3879.59</v>
          </cell>
          <cell r="AJ74">
            <v>7322.96</v>
          </cell>
          <cell r="AK74">
            <v>11395.14</v>
          </cell>
          <cell r="AL74">
            <v>15331.73</v>
          </cell>
          <cell r="AM74">
            <v>20275.05</v>
          </cell>
          <cell r="AN74">
            <v>24461.41</v>
          </cell>
          <cell r="AO74">
            <v>28134.940000000002</v>
          </cell>
          <cell r="AP74">
            <v>31520.92</v>
          </cell>
          <cell r="AQ74">
            <v>35096.74</v>
          </cell>
          <cell r="AR74">
            <v>38438.959999999999</v>
          </cell>
          <cell r="AS74">
            <v>41890.139999999992</v>
          </cell>
          <cell r="AT74">
            <v>46806.39</v>
          </cell>
          <cell r="AU74">
            <v>4749.2299999999996</v>
          </cell>
          <cell r="AV74">
            <v>10266.36</v>
          </cell>
          <cell r="AW74">
            <v>17034.810000000001</v>
          </cell>
          <cell r="AX74">
            <v>23530.450000000004</v>
          </cell>
          <cell r="AY74">
            <v>31472.850000000002</v>
          </cell>
          <cell r="AZ74">
            <v>38208.94</v>
          </cell>
          <cell r="BA74">
            <v>43999.700000000012</v>
          </cell>
          <cell r="BB74">
            <v>49238.320000000007</v>
          </cell>
          <cell r="BC74">
            <v>56073.990000000013</v>
          </cell>
          <cell r="BD74">
            <v>64043.73000000001</v>
          </cell>
          <cell r="BE74">
            <v>72490.98</v>
          </cell>
          <cell r="BF74">
            <v>81957.86</v>
          </cell>
          <cell r="BG74">
            <v>7986.88</v>
          </cell>
          <cell r="BH74">
            <v>18440.53</v>
          </cell>
          <cell r="BI74">
            <v>31424.66</v>
          </cell>
          <cell r="BJ74">
            <v>44701.91</v>
          </cell>
          <cell r="BK74">
            <v>59515.249999999993</v>
          </cell>
          <cell r="BL74">
            <v>77986.67</v>
          </cell>
          <cell r="BM74">
            <v>97403.92</v>
          </cell>
          <cell r="BN74">
            <v>117758.62000000001</v>
          </cell>
          <cell r="BO74">
            <v>140720.31</v>
          </cell>
          <cell r="BP74">
            <v>177469.35000000003</v>
          </cell>
          <cell r="BQ74">
            <v>214057.11</v>
          </cell>
          <cell r="BR74">
            <v>265318.56</v>
          </cell>
          <cell r="BS74">
            <v>59178.020000000004</v>
          </cell>
          <cell r="BT74">
            <v>139775.59</v>
          </cell>
          <cell r="BU74">
            <v>230032.95</v>
          </cell>
          <cell r="BV74">
            <v>324950.41000000003</v>
          </cell>
          <cell r="BW74">
            <v>416857.36</v>
          </cell>
          <cell r="BX74">
            <v>499898.55</v>
          </cell>
          <cell r="BY74">
            <v>603069.28999999992</v>
          </cell>
          <cell r="BZ74">
            <v>697672.50999999989</v>
          </cell>
          <cell r="CA74">
            <v>802026.6399999999</v>
          </cell>
          <cell r="CB74">
            <v>928230.25999999989</v>
          </cell>
          <cell r="CC74">
            <v>1075637.94</v>
          </cell>
          <cell r="CD74">
            <v>1113960.6499999999</v>
          </cell>
          <cell r="CE74">
            <v>6090.13</v>
          </cell>
          <cell r="CF74">
            <v>10470.57</v>
          </cell>
          <cell r="CG74">
            <v>13593.57</v>
          </cell>
          <cell r="CH74">
            <v>15464.900000000001</v>
          </cell>
          <cell r="CI74">
            <v>16602.36</v>
          </cell>
          <cell r="CJ74">
            <v>17412.02</v>
          </cell>
          <cell r="CK74">
            <v>19142.780000000002</v>
          </cell>
          <cell r="CL74">
            <v>20409.509999999998</v>
          </cell>
          <cell r="CM74">
            <v>21010.420000000002</v>
          </cell>
          <cell r="CN74">
            <v>22085.33</v>
          </cell>
          <cell r="CO74">
            <v>22869.280000000002</v>
          </cell>
          <cell r="CP74">
            <v>23761.66</v>
          </cell>
          <cell r="CQ74">
            <v>263.78999999999996</v>
          </cell>
          <cell r="CR74">
            <v>687.16</v>
          </cell>
          <cell r="CS74">
            <v>1073.98</v>
          </cell>
          <cell r="CT74">
            <v>1750.54</v>
          </cell>
          <cell r="CU74">
            <v>2201.86</v>
          </cell>
          <cell r="CV74">
            <v>2469.14</v>
          </cell>
          <cell r="CW74">
            <v>2817.0299999999997</v>
          </cell>
          <cell r="CX74">
            <v>2894.6</v>
          </cell>
          <cell r="CY74">
            <v>3316.9099999999994</v>
          </cell>
          <cell r="CZ74">
            <v>3588.66</v>
          </cell>
          <cell r="DA74">
            <v>3733.0699999999993</v>
          </cell>
          <cell r="DB74">
            <v>4038.5199999999995</v>
          </cell>
          <cell r="DC74">
            <v>279.05</v>
          </cell>
          <cell r="DD74">
            <v>1027.74</v>
          </cell>
          <cell r="DE74">
            <v>1473.1100000000001</v>
          </cell>
          <cell r="DF74">
            <v>1576.17</v>
          </cell>
          <cell r="DG74">
            <v>1680.5900000000001</v>
          </cell>
          <cell r="DH74">
            <v>2056.33</v>
          </cell>
          <cell r="DI74">
            <v>2181.0100000000002</v>
          </cell>
          <cell r="DJ74">
            <v>2534.33</v>
          </cell>
          <cell r="DK74">
            <v>2566.3900000000003</v>
          </cell>
          <cell r="DL74">
            <v>3030.24</v>
          </cell>
          <cell r="DM74">
            <v>3082.92</v>
          </cell>
          <cell r="DN74">
            <v>3192.32</v>
          </cell>
          <cell r="DO74">
            <v>885.6</v>
          </cell>
          <cell r="DP74">
            <v>976.73</v>
          </cell>
          <cell r="DQ74">
            <v>1159.4100000000001</v>
          </cell>
          <cell r="DR74">
            <v>1188.52</v>
          </cell>
          <cell r="DS74">
            <v>1222.0700000000002</v>
          </cell>
          <cell r="DT74">
            <v>1458.5900000000001</v>
          </cell>
          <cell r="DU74">
            <v>1503.49</v>
          </cell>
          <cell r="DV74">
            <v>1591.1100000000001</v>
          </cell>
          <cell r="DW74">
            <v>1663.44</v>
          </cell>
          <cell r="DX74">
            <v>1926.5900000000001</v>
          </cell>
          <cell r="DY74">
            <v>2012.5400000000002</v>
          </cell>
          <cell r="DZ74">
            <v>2066.7600000000002</v>
          </cell>
          <cell r="EA74">
            <v>326.90999999999997</v>
          </cell>
          <cell r="EB74">
            <v>386.40000000000003</v>
          </cell>
          <cell r="EC74">
            <v>455.15</v>
          </cell>
          <cell r="ED74">
            <v>1307.1299999999999</v>
          </cell>
          <cell r="EE74">
            <v>1321.5599999999997</v>
          </cell>
          <cell r="EF74">
            <v>1442.3999999999999</v>
          </cell>
          <cell r="EG74">
            <v>1500.47</v>
          </cell>
          <cell r="EH74">
            <v>1622.55</v>
          </cell>
          <cell r="EI74">
            <v>1635.85</v>
          </cell>
          <cell r="EJ74">
            <v>1728.71</v>
          </cell>
          <cell r="EK74">
            <v>1802.9</v>
          </cell>
          <cell r="EL74">
            <v>1876.43</v>
          </cell>
          <cell r="EM74">
            <v>46.55</v>
          </cell>
          <cell r="EN74">
            <v>111.97999999999999</v>
          </cell>
          <cell r="EO74">
            <v>166.27</v>
          </cell>
          <cell r="EP74">
            <v>191.62</v>
          </cell>
          <cell r="EQ74">
            <v>204.78</v>
          </cell>
          <cell r="ER74">
            <v>300.45</v>
          </cell>
          <cell r="ES74">
            <v>339.20999999999992</v>
          </cell>
          <cell r="ET74">
            <v>1661.75</v>
          </cell>
          <cell r="EU74">
            <v>1688.29</v>
          </cell>
          <cell r="EV74">
            <v>1695.5900000000001</v>
          </cell>
          <cell r="EW74">
            <v>1721.88</v>
          </cell>
          <cell r="EX74">
            <v>1742.2900000000002</v>
          </cell>
          <cell r="EY74">
            <v>18.41</v>
          </cell>
          <cell r="EZ74">
            <v>962.62</v>
          </cell>
          <cell r="FA74">
            <v>991.92000000000007</v>
          </cell>
          <cell r="FB74">
            <v>1054.1500000000001</v>
          </cell>
          <cell r="FC74">
            <v>1361.48</v>
          </cell>
          <cell r="FD74">
            <v>1385.5900000000001</v>
          </cell>
          <cell r="FE74">
            <v>1454.82</v>
          </cell>
          <cell r="FF74">
            <v>1467.66</v>
          </cell>
          <cell r="FG74">
            <v>1522.48</v>
          </cell>
          <cell r="FH74">
            <v>1536.1999999999998</v>
          </cell>
          <cell r="FI74">
            <v>1545.3899999999999</v>
          </cell>
          <cell r="FJ74">
            <v>1580.9299999999998</v>
          </cell>
          <cell r="FK74">
            <v>157.18</v>
          </cell>
          <cell r="FL74">
            <v>304.52999999999997</v>
          </cell>
          <cell r="FM74">
            <v>403.85</v>
          </cell>
          <cell r="FN74">
            <v>555.02</v>
          </cell>
          <cell r="FO74">
            <v>632.62</v>
          </cell>
          <cell r="FP74">
            <v>641.28</v>
          </cell>
          <cell r="FQ74">
            <v>690.05</v>
          </cell>
          <cell r="FR74">
            <v>773.48</v>
          </cell>
          <cell r="FS74">
            <v>794.93</v>
          </cell>
          <cell r="FT74">
            <v>883.87</v>
          </cell>
          <cell r="FU74">
            <v>989.02</v>
          </cell>
          <cell r="FV74">
            <v>1106.04</v>
          </cell>
          <cell r="FW74">
            <v>12.22</v>
          </cell>
          <cell r="FX74">
            <v>33.25</v>
          </cell>
          <cell r="FY74">
            <v>591.17000000000007</v>
          </cell>
          <cell r="FZ74">
            <v>615.06000000000006</v>
          </cell>
          <cell r="GA74">
            <v>806.2</v>
          </cell>
          <cell r="GB74">
            <v>860.93000000000006</v>
          </cell>
          <cell r="GC74">
            <v>1565.73</v>
          </cell>
          <cell r="GD74">
            <v>1592.4699999999998</v>
          </cell>
          <cell r="GE74">
            <v>1601.15</v>
          </cell>
          <cell r="GF74">
            <v>1695.2999999999997</v>
          </cell>
          <cell r="GG74">
            <v>1734.2399999999998</v>
          </cell>
          <cell r="GH74">
            <v>1776.3099999999997</v>
          </cell>
          <cell r="GI74">
            <v>439.06</v>
          </cell>
          <cell r="GJ74">
            <v>540.49</v>
          </cell>
          <cell r="GK74">
            <v>754.21999999999991</v>
          </cell>
          <cell r="GL74">
            <v>1932.2</v>
          </cell>
          <cell r="GM74">
            <v>2009.9400000000003</v>
          </cell>
          <cell r="GN74">
            <v>2124</v>
          </cell>
          <cell r="GO74">
            <v>2182.0100000000002</v>
          </cell>
          <cell r="GP74">
            <v>2204.3000000000002</v>
          </cell>
          <cell r="GQ74">
            <v>2204.3900000000003</v>
          </cell>
          <cell r="GR74">
            <v>2417.9</v>
          </cell>
          <cell r="GS74">
            <v>2487.1400000000003</v>
          </cell>
          <cell r="GT74">
            <v>2536.9000000000005</v>
          </cell>
          <cell r="GU74">
            <v>77.84</v>
          </cell>
          <cell r="GV74">
            <v>137.18</v>
          </cell>
          <cell r="GW74">
            <v>182.91</v>
          </cell>
          <cell r="GX74">
            <v>228.51</v>
          </cell>
          <cell r="GY74">
            <v>263.87</v>
          </cell>
          <cell r="GZ74">
            <v>452.51</v>
          </cell>
          <cell r="HA74">
            <v>5635.16</v>
          </cell>
          <cell r="HB74">
            <v>5664.55</v>
          </cell>
          <cell r="HC74">
            <v>5703.42</v>
          </cell>
          <cell r="HD74">
            <v>5804.4000000000005</v>
          </cell>
          <cell r="HE74">
            <v>5891.8499999999995</v>
          </cell>
          <cell r="HF74">
            <v>6212.98</v>
          </cell>
          <cell r="HG74">
            <v>50.760000000000005</v>
          </cell>
          <cell r="HH74">
            <v>64.86</v>
          </cell>
          <cell r="HI74">
            <v>128.13999999999999</v>
          </cell>
          <cell r="HJ74">
            <v>129.05000000000001</v>
          </cell>
          <cell r="HK74">
            <v>179.42</v>
          </cell>
          <cell r="HL74">
            <v>193.54999999999998</v>
          </cell>
          <cell r="HM74">
            <v>0</v>
          </cell>
          <cell r="HN74">
            <v>0</v>
          </cell>
          <cell r="HO74">
            <v>0</v>
          </cell>
          <cell r="HP74">
            <v>0</v>
          </cell>
          <cell r="HQ74">
            <v>0</v>
          </cell>
          <cell r="HR74">
            <v>0</v>
          </cell>
          <cell r="HS74">
            <v>0</v>
          </cell>
          <cell r="HT74">
            <v>0</v>
          </cell>
          <cell r="HU74">
            <v>0</v>
          </cell>
          <cell r="HV74">
            <v>0</v>
          </cell>
          <cell r="HW74">
            <v>0</v>
          </cell>
          <cell r="HX74">
            <v>0</v>
          </cell>
          <cell r="HY74">
            <v>0</v>
          </cell>
          <cell r="HZ74">
            <v>0</v>
          </cell>
          <cell r="IA74">
            <v>0</v>
          </cell>
          <cell r="IB74">
            <v>0</v>
          </cell>
          <cell r="IC74">
            <v>0</v>
          </cell>
          <cell r="ID74">
            <v>0</v>
          </cell>
          <cell r="IE74">
            <v>0</v>
          </cell>
          <cell r="IF74">
            <v>0</v>
          </cell>
          <cell r="IG74">
            <v>0</v>
          </cell>
          <cell r="IH74">
            <v>0</v>
          </cell>
          <cell r="II74">
            <v>0</v>
          </cell>
          <cell r="IJ74">
            <v>0</v>
          </cell>
          <cell r="IK74">
            <v>0</v>
          </cell>
          <cell r="IL74">
            <v>0</v>
          </cell>
          <cell r="IM74">
            <v>0</v>
          </cell>
          <cell r="IN74">
            <v>0</v>
          </cell>
          <cell r="IO74">
            <v>0</v>
          </cell>
          <cell r="IP74">
            <v>0</v>
          </cell>
          <cell r="IQ74">
            <v>0</v>
          </cell>
          <cell r="IR74">
            <v>0</v>
          </cell>
          <cell r="IS74">
            <v>0</v>
          </cell>
          <cell r="IT74">
            <v>0</v>
          </cell>
          <cell r="IU74">
            <v>0</v>
          </cell>
          <cell r="IV74">
            <v>0</v>
          </cell>
          <cell r="IW74">
            <v>0</v>
          </cell>
          <cell r="IX74">
            <v>0</v>
          </cell>
          <cell r="IY74">
            <v>0</v>
          </cell>
          <cell r="IZ74">
            <v>0</v>
          </cell>
          <cell r="JA74">
            <v>0</v>
          </cell>
          <cell r="JB74">
            <v>0</v>
          </cell>
          <cell r="JC74">
            <v>0</v>
          </cell>
          <cell r="JD74">
            <v>0</v>
          </cell>
          <cell r="JE74">
            <v>0</v>
          </cell>
          <cell r="JF74">
            <v>0</v>
          </cell>
          <cell r="JG74">
            <v>0</v>
          </cell>
          <cell r="JH74">
            <v>0</v>
          </cell>
          <cell r="JI74">
            <v>0</v>
          </cell>
          <cell r="JJ74">
            <v>0</v>
          </cell>
          <cell r="JK74">
            <v>0</v>
          </cell>
          <cell r="JL74">
            <v>0</v>
          </cell>
          <cell r="JM74">
            <v>0</v>
          </cell>
          <cell r="JN74">
            <v>0</v>
          </cell>
          <cell r="JO74">
            <v>0</v>
          </cell>
          <cell r="JP74">
            <v>0</v>
          </cell>
          <cell r="JQ74">
            <v>0</v>
          </cell>
          <cell r="JR74">
            <v>0</v>
          </cell>
          <cell r="JS74">
            <v>0</v>
          </cell>
          <cell r="JT74">
            <v>0</v>
          </cell>
          <cell r="JU74">
            <v>0</v>
          </cell>
          <cell r="JV74">
            <v>0</v>
          </cell>
          <cell r="JW74">
            <v>0</v>
          </cell>
          <cell r="JX74">
            <v>0</v>
          </cell>
          <cell r="JY74">
            <v>0</v>
          </cell>
          <cell r="JZ74">
            <v>0</v>
          </cell>
          <cell r="KA74">
            <v>0</v>
          </cell>
          <cell r="KB74">
            <v>0</v>
          </cell>
          <cell r="KC74">
            <v>0</v>
          </cell>
          <cell r="KD74">
            <v>0</v>
          </cell>
          <cell r="KE74">
            <v>0</v>
          </cell>
          <cell r="KF74">
            <v>0</v>
          </cell>
          <cell r="KG74">
            <v>0</v>
          </cell>
          <cell r="KH74">
            <v>0</v>
          </cell>
          <cell r="KI74">
            <v>0</v>
          </cell>
          <cell r="KJ74">
            <v>0</v>
          </cell>
          <cell r="KK74">
            <v>0</v>
          </cell>
          <cell r="KL74">
            <v>0</v>
          </cell>
          <cell r="KM74">
            <v>0</v>
          </cell>
          <cell r="KN74">
            <v>0</v>
          </cell>
          <cell r="KO74">
            <v>0</v>
          </cell>
          <cell r="KP74">
            <v>0</v>
          </cell>
          <cell r="KQ74">
            <v>0</v>
          </cell>
          <cell r="KR74">
            <v>0</v>
          </cell>
          <cell r="KS74">
            <v>0</v>
          </cell>
          <cell r="KT74">
            <v>0</v>
          </cell>
          <cell r="KU74">
            <v>0</v>
          </cell>
          <cell r="KV74">
            <v>0</v>
          </cell>
          <cell r="KW74">
            <v>0</v>
          </cell>
          <cell r="KX74">
            <v>0</v>
          </cell>
          <cell r="KY74">
            <v>0</v>
          </cell>
          <cell r="KZ74">
            <v>0</v>
          </cell>
          <cell r="LA74">
            <v>0</v>
          </cell>
          <cell r="LB74">
            <v>0</v>
          </cell>
          <cell r="LC74">
            <v>0</v>
          </cell>
          <cell r="LD74">
            <v>0</v>
          </cell>
          <cell r="LE74">
            <v>0</v>
          </cell>
          <cell r="LF74">
            <v>0</v>
          </cell>
          <cell r="LG74">
            <v>0</v>
          </cell>
          <cell r="LH74">
            <v>0</v>
          </cell>
          <cell r="LI74">
            <v>0</v>
          </cell>
          <cell r="LJ74">
            <v>0</v>
          </cell>
          <cell r="LK74">
            <v>0</v>
          </cell>
          <cell r="LL74">
            <v>0</v>
          </cell>
          <cell r="LM74">
            <v>0</v>
          </cell>
          <cell r="LN74">
            <v>0</v>
          </cell>
          <cell r="LO74">
            <v>0</v>
          </cell>
          <cell r="LP74">
            <v>0</v>
          </cell>
          <cell r="LQ74">
            <v>0</v>
          </cell>
          <cell r="LR74">
            <v>0</v>
          </cell>
          <cell r="LS74">
            <v>0</v>
          </cell>
          <cell r="LT74">
            <v>0</v>
          </cell>
          <cell r="LU74">
            <v>0</v>
          </cell>
          <cell r="LV74">
            <v>0</v>
          </cell>
          <cell r="LW74">
            <v>0</v>
          </cell>
          <cell r="LX74">
            <v>0</v>
          </cell>
          <cell r="LY74">
            <v>0</v>
          </cell>
          <cell r="LZ74">
            <v>0</v>
          </cell>
          <cell r="MA74">
            <v>0</v>
          </cell>
          <cell r="MB74">
            <v>0</v>
          </cell>
          <cell r="MC74">
            <v>0</v>
          </cell>
          <cell r="MD74">
            <v>0</v>
          </cell>
          <cell r="ME74">
            <v>0</v>
          </cell>
          <cell r="MF74">
            <v>0</v>
          </cell>
          <cell r="MG74">
            <v>0</v>
          </cell>
          <cell r="MH74">
            <v>0</v>
          </cell>
        </row>
        <row r="76">
          <cell r="A76" t="str">
            <v>po kvartalima</v>
          </cell>
        </row>
        <row r="77">
          <cell r="A77" t="str">
            <v>AZ OMF A</v>
          </cell>
          <cell r="ET77">
            <v>0</v>
          </cell>
          <cell r="EU77">
            <v>0</v>
          </cell>
          <cell r="EV77">
            <v>0</v>
          </cell>
          <cell r="EW77">
            <v>0</v>
          </cell>
          <cell r="EX77">
            <v>0</v>
          </cell>
          <cell r="EY77">
            <v>0</v>
          </cell>
          <cell r="EZ77">
            <v>0</v>
          </cell>
          <cell r="FA77">
            <v>0</v>
          </cell>
          <cell r="FB77">
            <v>0</v>
          </cell>
          <cell r="FC77">
            <v>0</v>
          </cell>
          <cell r="FD77">
            <v>0</v>
          </cell>
          <cell r="FE77">
            <v>0</v>
          </cell>
          <cell r="FF77">
            <v>0</v>
          </cell>
          <cell r="FG77">
            <v>0</v>
          </cell>
          <cell r="FH77">
            <v>0</v>
          </cell>
          <cell r="FI77">
            <v>0</v>
          </cell>
          <cell r="FJ77">
            <v>0</v>
          </cell>
          <cell r="FK77">
            <v>0</v>
          </cell>
          <cell r="FL77">
            <v>0</v>
          </cell>
          <cell r="FM77">
            <v>0</v>
          </cell>
          <cell r="FN77">
            <v>0</v>
          </cell>
          <cell r="FO77">
            <v>0</v>
          </cell>
          <cell r="FP77">
            <v>0</v>
          </cell>
          <cell r="FQ77">
            <v>0</v>
          </cell>
          <cell r="FR77">
            <v>0</v>
          </cell>
          <cell r="FS77">
            <v>0</v>
          </cell>
          <cell r="FT77">
            <v>0</v>
          </cell>
          <cell r="FU77">
            <v>0</v>
          </cell>
          <cell r="FV77">
            <v>0</v>
          </cell>
          <cell r="FW77">
            <v>0</v>
          </cell>
          <cell r="FX77">
            <v>0</v>
          </cell>
          <cell r="FY77">
            <v>0</v>
          </cell>
          <cell r="FZ77">
            <v>0</v>
          </cell>
          <cell r="GA77">
            <v>0</v>
          </cell>
          <cell r="GB77">
            <v>0</v>
          </cell>
          <cell r="GC77">
            <v>660.76</v>
          </cell>
          <cell r="GD77">
            <v>660.76</v>
          </cell>
          <cell r="GE77">
            <v>660.76</v>
          </cell>
          <cell r="GF77">
            <v>0</v>
          </cell>
          <cell r="GG77">
            <v>0</v>
          </cell>
          <cell r="GH77">
            <v>0</v>
          </cell>
          <cell r="GI77">
            <v>24.06</v>
          </cell>
          <cell r="GJ77">
            <v>24.06</v>
          </cell>
          <cell r="GK77">
            <v>195.43</v>
          </cell>
          <cell r="GL77">
            <v>171.37</v>
          </cell>
          <cell r="GM77">
            <v>171.37</v>
          </cell>
          <cell r="GN77">
            <v>8.7100000000000009</v>
          </cell>
          <cell r="GO77">
            <v>8.7100000000000009</v>
          </cell>
          <cell r="GP77">
            <v>8.7100000000000009</v>
          </cell>
          <cell r="GQ77">
            <v>0</v>
          </cell>
          <cell r="GR77">
            <v>0</v>
          </cell>
          <cell r="GS77">
            <v>0</v>
          </cell>
          <cell r="GT77">
            <v>0</v>
          </cell>
          <cell r="GU77">
            <v>0</v>
          </cell>
          <cell r="GV77">
            <v>0</v>
          </cell>
          <cell r="GW77">
            <v>0</v>
          </cell>
          <cell r="GX77">
            <v>0</v>
          </cell>
          <cell r="GY77">
            <v>0</v>
          </cell>
          <cell r="GZ77">
            <v>0</v>
          </cell>
          <cell r="HA77">
            <v>0</v>
          </cell>
          <cell r="HB77">
            <v>0</v>
          </cell>
          <cell r="HC77">
            <v>0</v>
          </cell>
          <cell r="HD77">
            <v>1.27</v>
          </cell>
          <cell r="HE77">
            <v>1.32</v>
          </cell>
          <cell r="HF77">
            <v>6.41</v>
          </cell>
          <cell r="HG77">
            <v>5.14</v>
          </cell>
          <cell r="HH77">
            <v>6.72</v>
          </cell>
          <cell r="HI77">
            <v>16.190000000000001</v>
          </cell>
          <cell r="HJ77">
            <v>16.190000000000001</v>
          </cell>
          <cell r="HK77">
            <v>14.56</v>
          </cell>
          <cell r="HL77">
            <v>0</v>
          </cell>
          <cell r="HM77">
            <v>0</v>
          </cell>
          <cell r="HN77">
            <v>0</v>
          </cell>
          <cell r="HO77">
            <v>0</v>
          </cell>
          <cell r="HP77">
            <v>0</v>
          </cell>
          <cell r="HQ77">
            <v>0</v>
          </cell>
          <cell r="HR77">
            <v>0</v>
          </cell>
        </row>
        <row r="78">
          <cell r="A78" t="str">
            <v>AZ OMF B</v>
          </cell>
          <cell r="D78">
            <v>0</v>
          </cell>
          <cell r="G78">
            <v>0</v>
          </cell>
          <cell r="J78">
            <v>119.82</v>
          </cell>
          <cell r="M78">
            <v>8576.0499999999993</v>
          </cell>
          <cell r="P78">
            <v>5614.09</v>
          </cell>
          <cell r="S78">
            <v>624.97</v>
          </cell>
          <cell r="V78">
            <v>0</v>
          </cell>
          <cell r="Y78">
            <v>1397.81</v>
          </cell>
          <cell r="AB78">
            <v>2049.12</v>
          </cell>
          <cell r="AE78">
            <v>1770.12</v>
          </cell>
          <cell r="AH78">
            <v>6774.08</v>
          </cell>
          <cell r="AK78">
            <v>3679.2299999999996</v>
          </cell>
          <cell r="AN78">
            <v>4115.5200000000004</v>
          </cell>
          <cell r="AQ78">
            <v>2833.6899999999996</v>
          </cell>
          <cell r="AT78">
            <v>4434.42</v>
          </cell>
          <cell r="AU78">
            <v>4802.63</v>
          </cell>
          <cell r="AV78">
            <v>5366.45</v>
          </cell>
          <cell r="AW78">
            <v>5478.6100000000006</v>
          </cell>
          <cell r="AX78">
            <v>5325.35</v>
          </cell>
          <cell r="AY78">
            <v>6058.26</v>
          </cell>
          <cell r="AZ78">
            <v>6507.86</v>
          </cell>
          <cell r="BA78">
            <v>6784.54</v>
          </cell>
          <cell r="BB78">
            <v>5761.1900000000005</v>
          </cell>
          <cell r="BC78">
            <v>6007.1900000000005</v>
          </cell>
          <cell r="BD78">
            <v>6985.2999999999993</v>
          </cell>
          <cell r="BE78">
            <v>8159.91</v>
          </cell>
          <cell r="BF78">
            <v>8425.01</v>
          </cell>
          <cell r="BG78">
            <v>8214.18</v>
          </cell>
          <cell r="BH78">
            <v>8388.89</v>
          </cell>
          <cell r="BI78">
            <v>8703.15</v>
          </cell>
          <cell r="BJ78">
            <v>8712.74</v>
          </cell>
          <cell r="BK78">
            <v>9652.6299999999992</v>
          </cell>
          <cell r="BL78">
            <v>10874.06</v>
          </cell>
          <cell r="BM78">
            <v>13002.93</v>
          </cell>
          <cell r="BN78">
            <v>14657.170000000002</v>
          </cell>
          <cell r="BO78">
            <v>15816.01</v>
          </cell>
          <cell r="BP78">
            <v>16935.46</v>
          </cell>
          <cell r="BQ78">
            <v>18170.260000000002</v>
          </cell>
          <cell r="BR78">
            <v>20371.849999999999</v>
          </cell>
          <cell r="BS78">
            <v>22551.32</v>
          </cell>
          <cell r="BT78">
            <v>23919.39</v>
          </cell>
          <cell r="BU78">
            <v>24928.21</v>
          </cell>
          <cell r="BV78">
            <v>28184.85</v>
          </cell>
          <cell r="BW78">
            <v>32306.36</v>
          </cell>
          <cell r="BX78">
            <v>35188.94</v>
          </cell>
          <cell r="BY78">
            <v>41073.520000000004</v>
          </cell>
          <cell r="BZ78">
            <v>45682.36</v>
          </cell>
          <cell r="CA78">
            <v>52452.38</v>
          </cell>
          <cell r="CB78">
            <v>52668.119999999995</v>
          </cell>
          <cell r="CC78">
            <v>58224.04</v>
          </cell>
          <cell r="CD78">
            <v>48918.46</v>
          </cell>
          <cell r="CE78">
            <v>32589.23</v>
          </cell>
          <cell r="CF78">
            <v>10769.810000000001</v>
          </cell>
          <cell r="CG78">
            <v>2814.45</v>
          </cell>
          <cell r="CH78">
            <v>1921.72</v>
          </cell>
          <cell r="CI78">
            <v>1630.6299999999999</v>
          </cell>
          <cell r="CJ78">
            <v>724.45</v>
          </cell>
          <cell r="CK78">
            <v>783.61999999999989</v>
          </cell>
          <cell r="CL78">
            <v>730.38</v>
          </cell>
          <cell r="CM78">
            <v>613.70000000000005</v>
          </cell>
          <cell r="CN78">
            <v>610.95000000000005</v>
          </cell>
          <cell r="CO78">
            <v>680</v>
          </cell>
          <cell r="CP78">
            <v>687.81999999999994</v>
          </cell>
          <cell r="CQ78">
            <v>482.12</v>
          </cell>
          <cell r="CR78">
            <v>313.26</v>
          </cell>
          <cell r="CS78">
            <v>171.65</v>
          </cell>
          <cell r="CT78">
            <v>383.75</v>
          </cell>
          <cell r="CU78">
            <v>330.67000000000007</v>
          </cell>
          <cell r="CV78">
            <v>303.88000000000005</v>
          </cell>
          <cell r="CW78">
            <v>188.71</v>
          </cell>
          <cell r="CX78">
            <v>180.54000000000002</v>
          </cell>
          <cell r="CY78">
            <v>167.99</v>
          </cell>
          <cell r="CZ78">
            <v>147.23000000000002</v>
          </cell>
          <cell r="DA78">
            <v>159.55000000000001</v>
          </cell>
          <cell r="DB78">
            <v>225.34000000000003</v>
          </cell>
          <cell r="DC78">
            <v>165.41000000000003</v>
          </cell>
          <cell r="DD78">
            <v>230.60000000000002</v>
          </cell>
          <cell r="DE78">
            <v>164.8</v>
          </cell>
          <cell r="DF78">
            <v>132.47999999999999</v>
          </cell>
          <cell r="DG78">
            <v>48.83</v>
          </cell>
          <cell r="DH78">
            <v>43.739999999999995</v>
          </cell>
          <cell r="DI78">
            <v>76.930000000000007</v>
          </cell>
          <cell r="DJ78">
            <v>91.450000000000017</v>
          </cell>
          <cell r="DK78">
            <v>109.20000000000002</v>
          </cell>
          <cell r="DL78">
            <v>45.379999999999995</v>
          </cell>
          <cell r="DM78">
            <v>37.97</v>
          </cell>
          <cell r="DN78">
            <v>30.560000000000002</v>
          </cell>
          <cell r="DO78">
            <v>83.289999999999992</v>
          </cell>
          <cell r="DP78">
            <v>101.27</v>
          </cell>
          <cell r="DQ78">
            <v>93.86</v>
          </cell>
          <cell r="DR78">
            <v>31.83</v>
          </cell>
          <cell r="DS78">
            <v>22.939999999999998</v>
          </cell>
          <cell r="DT78">
            <v>228.54000000000002</v>
          </cell>
          <cell r="DU78">
            <v>271.02000000000004</v>
          </cell>
          <cell r="DV78">
            <v>259.76</v>
          </cell>
          <cell r="DW78">
            <v>47.83</v>
          </cell>
          <cell r="DX78">
            <v>13.56</v>
          </cell>
          <cell r="DY78">
            <v>27.92</v>
          </cell>
          <cell r="DZ78">
            <v>45.730000000000004</v>
          </cell>
          <cell r="EA78">
            <v>290.05</v>
          </cell>
          <cell r="EB78">
            <v>286.76</v>
          </cell>
          <cell r="EC78">
            <v>276.20999999999998</v>
          </cell>
          <cell r="ED78">
            <v>830.52</v>
          </cell>
          <cell r="EE78">
            <v>821.66</v>
          </cell>
          <cell r="EF78">
            <v>919.06</v>
          </cell>
          <cell r="EG78">
            <v>131.68</v>
          </cell>
          <cell r="EH78">
            <v>124.12</v>
          </cell>
          <cell r="EI78">
            <v>23.16</v>
          </cell>
          <cell r="EJ78">
            <v>55.84</v>
          </cell>
          <cell r="EK78">
            <v>70.91</v>
          </cell>
          <cell r="EL78">
            <v>79.95</v>
          </cell>
          <cell r="EM78">
            <v>28.01</v>
          </cell>
          <cell r="EN78">
            <v>36.409999999999997</v>
          </cell>
          <cell r="EO78">
            <v>24.77</v>
          </cell>
          <cell r="EP78">
            <v>36.17</v>
          </cell>
          <cell r="EQ78">
            <v>13.7</v>
          </cell>
          <cell r="ER78">
            <v>12.6</v>
          </cell>
          <cell r="ES78">
            <v>1</v>
          </cell>
          <cell r="ET78">
            <v>196.6</v>
          </cell>
          <cell r="EU78">
            <v>196.6</v>
          </cell>
          <cell r="EV78">
            <v>198.56</v>
          </cell>
          <cell r="EW78">
            <v>3.7800000000000002</v>
          </cell>
          <cell r="EX78">
            <v>5.2700000000000005</v>
          </cell>
          <cell r="EY78">
            <v>3.43</v>
          </cell>
          <cell r="EZ78">
            <v>59.6</v>
          </cell>
          <cell r="FA78">
            <v>58.11</v>
          </cell>
          <cell r="FB78">
            <v>64.69</v>
          </cell>
          <cell r="FC78">
            <v>6.7</v>
          </cell>
          <cell r="FD78">
            <v>6.82</v>
          </cell>
          <cell r="FE78">
            <v>6.88</v>
          </cell>
          <cell r="FF78">
            <v>7.97</v>
          </cell>
          <cell r="FG78">
            <v>38.619999999999997</v>
          </cell>
          <cell r="FH78">
            <v>37.74</v>
          </cell>
          <cell r="FI78">
            <v>40.43</v>
          </cell>
          <cell r="FJ78">
            <v>9.66</v>
          </cell>
          <cell r="FK78">
            <v>16.41</v>
          </cell>
          <cell r="FL78">
            <v>22.46</v>
          </cell>
          <cell r="FM78">
            <v>36.82</v>
          </cell>
          <cell r="FN78">
            <v>27.31</v>
          </cell>
          <cell r="FO78">
            <v>40.46</v>
          </cell>
          <cell r="FP78">
            <v>32.9</v>
          </cell>
          <cell r="FQ78">
            <v>29.78</v>
          </cell>
          <cell r="FR78">
            <v>36.64</v>
          </cell>
          <cell r="FS78">
            <v>29.84</v>
          </cell>
          <cell r="FT78">
            <v>42.2</v>
          </cell>
          <cell r="FU78">
            <v>35.83</v>
          </cell>
          <cell r="FV78">
            <v>52.09</v>
          </cell>
          <cell r="FW78">
            <v>39.92</v>
          </cell>
          <cell r="FX78">
            <v>16.580000000000002</v>
          </cell>
          <cell r="FY78">
            <v>368.79</v>
          </cell>
          <cell r="FZ78">
            <v>368.66</v>
          </cell>
          <cell r="GA78">
            <v>368.59000000000003</v>
          </cell>
          <cell r="GB78">
            <v>10.76</v>
          </cell>
          <cell r="GC78">
            <v>27.560000000000002</v>
          </cell>
          <cell r="GD78">
            <v>27.5</v>
          </cell>
          <cell r="GE78">
            <v>22.3</v>
          </cell>
          <cell r="GF78">
            <v>10.29</v>
          </cell>
          <cell r="GG78">
            <v>21.64</v>
          </cell>
          <cell r="GH78">
            <v>25.58</v>
          </cell>
          <cell r="GI78">
            <v>422.08000000000004</v>
          </cell>
          <cell r="GJ78">
            <v>431.73</v>
          </cell>
          <cell r="GK78">
            <v>437.1</v>
          </cell>
          <cell r="GL78">
            <v>1210.76</v>
          </cell>
          <cell r="GM78">
            <v>1189.76</v>
          </cell>
          <cell r="GN78">
            <v>1228.97</v>
          </cell>
          <cell r="GO78">
            <v>57.43</v>
          </cell>
          <cell r="GP78">
            <v>79.67</v>
          </cell>
          <cell r="GQ78">
            <v>25.709999999999997</v>
          </cell>
          <cell r="GR78">
            <v>43.209999999999994</v>
          </cell>
          <cell r="GS78">
            <v>52.2</v>
          </cell>
          <cell r="GT78">
            <v>64.8</v>
          </cell>
          <cell r="GU78">
            <v>56.92</v>
          </cell>
          <cell r="GV78">
            <v>38.769999999999996</v>
          </cell>
          <cell r="GW78">
            <v>29.970000000000002</v>
          </cell>
          <cell r="GX78">
            <v>28.35</v>
          </cell>
          <cell r="GY78">
            <v>35.25</v>
          </cell>
          <cell r="GZ78">
            <v>131.26</v>
          </cell>
          <cell r="HA78">
            <v>4205.2700000000004</v>
          </cell>
          <cell r="HB78">
            <v>4192.01</v>
          </cell>
          <cell r="HC78">
            <v>4095.81</v>
          </cell>
          <cell r="HD78">
            <v>21.68</v>
          </cell>
          <cell r="HE78">
            <v>55.08</v>
          </cell>
          <cell r="HF78">
            <v>300.76</v>
          </cell>
          <cell r="HG78">
            <v>295.32</v>
          </cell>
          <cell r="HH78">
            <v>255.2</v>
          </cell>
          <cell r="HI78">
            <v>5.91</v>
          </cell>
          <cell r="HJ78">
            <v>0</v>
          </cell>
          <cell r="HK78">
            <v>0</v>
          </cell>
          <cell r="HL78">
            <v>0</v>
          </cell>
          <cell r="HM78">
            <v>0</v>
          </cell>
          <cell r="HN78">
            <v>0</v>
          </cell>
          <cell r="HO78">
            <v>0</v>
          </cell>
          <cell r="HP78">
            <v>0</v>
          </cell>
          <cell r="HQ78">
            <v>0</v>
          </cell>
          <cell r="HR78">
            <v>0</v>
          </cell>
        </row>
        <row r="79">
          <cell r="A79" t="str">
            <v>AZ OMF C</v>
          </cell>
          <cell r="ET79">
            <v>0</v>
          </cell>
          <cell r="EU79">
            <v>0</v>
          </cell>
          <cell r="EV79">
            <v>0</v>
          </cell>
          <cell r="EW79">
            <v>0</v>
          </cell>
          <cell r="EX79">
            <v>0</v>
          </cell>
          <cell r="EY79">
            <v>0</v>
          </cell>
          <cell r="EZ79">
            <v>0</v>
          </cell>
          <cell r="FA79">
            <v>0</v>
          </cell>
          <cell r="FB79">
            <v>0</v>
          </cell>
          <cell r="FC79">
            <v>0</v>
          </cell>
          <cell r="FD79">
            <v>0</v>
          </cell>
          <cell r="FE79">
            <v>0</v>
          </cell>
          <cell r="FF79">
            <v>0</v>
          </cell>
          <cell r="FG79">
            <v>0</v>
          </cell>
          <cell r="FH79">
            <v>0</v>
          </cell>
          <cell r="FI79">
            <v>0</v>
          </cell>
          <cell r="FJ79">
            <v>0</v>
          </cell>
          <cell r="FK79">
            <v>0</v>
          </cell>
          <cell r="FL79">
            <v>0</v>
          </cell>
          <cell r="FM79">
            <v>0</v>
          </cell>
          <cell r="FN79">
            <v>0</v>
          </cell>
          <cell r="FO79">
            <v>0</v>
          </cell>
          <cell r="FP79">
            <v>0</v>
          </cell>
          <cell r="FQ79">
            <v>0</v>
          </cell>
          <cell r="FR79">
            <v>0</v>
          </cell>
          <cell r="FS79">
            <v>0</v>
          </cell>
          <cell r="FT79">
            <v>0</v>
          </cell>
          <cell r="FU79">
            <v>0</v>
          </cell>
          <cell r="FV79">
            <v>0</v>
          </cell>
          <cell r="FW79">
            <v>0</v>
          </cell>
          <cell r="FX79">
            <v>0</v>
          </cell>
          <cell r="FY79">
            <v>0</v>
          </cell>
          <cell r="FZ79">
            <v>0</v>
          </cell>
          <cell r="GA79">
            <v>0</v>
          </cell>
          <cell r="GB79">
            <v>0</v>
          </cell>
          <cell r="GC79">
            <v>0</v>
          </cell>
          <cell r="GD79">
            <v>0</v>
          </cell>
          <cell r="GE79">
            <v>0</v>
          </cell>
          <cell r="GF79">
            <v>0</v>
          </cell>
          <cell r="GG79">
            <v>0</v>
          </cell>
          <cell r="GH79">
            <v>0</v>
          </cell>
          <cell r="GI79">
            <v>0</v>
          </cell>
          <cell r="GJ79">
            <v>0</v>
          </cell>
          <cell r="GK79">
            <v>0</v>
          </cell>
          <cell r="GL79">
            <v>0</v>
          </cell>
          <cell r="GM79">
            <v>0</v>
          </cell>
          <cell r="GN79">
            <v>0</v>
          </cell>
          <cell r="GO79">
            <v>0</v>
          </cell>
          <cell r="GP79">
            <v>0</v>
          </cell>
          <cell r="GQ79">
            <v>0</v>
          </cell>
          <cell r="GR79">
            <v>0</v>
          </cell>
          <cell r="GS79">
            <v>0</v>
          </cell>
          <cell r="GT79">
            <v>0</v>
          </cell>
          <cell r="GU79">
            <v>0</v>
          </cell>
          <cell r="GV79">
            <v>0</v>
          </cell>
          <cell r="GW79">
            <v>0</v>
          </cell>
          <cell r="GX79">
            <v>0</v>
          </cell>
          <cell r="GY79">
            <v>0</v>
          </cell>
          <cell r="GZ79">
            <v>0</v>
          </cell>
          <cell r="HA79">
            <v>0</v>
          </cell>
          <cell r="HB79">
            <v>0</v>
          </cell>
          <cell r="HC79">
            <v>0</v>
          </cell>
          <cell r="HD79">
            <v>0</v>
          </cell>
          <cell r="HE79">
            <v>0</v>
          </cell>
          <cell r="HF79">
            <v>0</v>
          </cell>
          <cell r="HG79">
            <v>0</v>
          </cell>
          <cell r="HH79">
            <v>0</v>
          </cell>
          <cell r="HI79">
            <v>0</v>
          </cell>
          <cell r="HJ79">
            <v>0</v>
          </cell>
          <cell r="HK79">
            <v>0</v>
          </cell>
          <cell r="HL79">
            <v>0</v>
          </cell>
          <cell r="HM79">
            <v>0</v>
          </cell>
          <cell r="HN79">
            <v>0</v>
          </cell>
          <cell r="HO79">
            <v>0</v>
          </cell>
          <cell r="HP79">
            <v>0</v>
          </cell>
          <cell r="HQ79">
            <v>0</v>
          </cell>
          <cell r="HR79">
            <v>0</v>
          </cell>
        </row>
        <row r="80">
          <cell r="A80" t="str">
            <v>Erste Plavi OMF A</v>
          </cell>
          <cell r="ET80">
            <v>0</v>
          </cell>
          <cell r="EU80">
            <v>0</v>
          </cell>
          <cell r="EV80">
            <v>0</v>
          </cell>
          <cell r="EW80">
            <v>0</v>
          </cell>
          <cell r="EX80">
            <v>0</v>
          </cell>
          <cell r="EY80">
            <v>0</v>
          </cell>
          <cell r="EZ80">
            <v>0</v>
          </cell>
          <cell r="FA80">
            <v>0</v>
          </cell>
          <cell r="FB80">
            <v>0</v>
          </cell>
          <cell r="FC80">
            <v>0</v>
          </cell>
          <cell r="FD80">
            <v>0</v>
          </cell>
          <cell r="FE80">
            <v>0</v>
          </cell>
          <cell r="FF80">
            <v>0</v>
          </cell>
          <cell r="FG80">
            <v>0</v>
          </cell>
          <cell r="FH80">
            <v>0</v>
          </cell>
          <cell r="FI80">
            <v>0</v>
          </cell>
          <cell r="FJ80">
            <v>0</v>
          </cell>
          <cell r="FK80">
            <v>0</v>
          </cell>
          <cell r="FL80">
            <v>0</v>
          </cell>
          <cell r="FM80">
            <v>0</v>
          </cell>
          <cell r="FN80">
            <v>0</v>
          </cell>
          <cell r="FO80">
            <v>0</v>
          </cell>
          <cell r="FP80">
            <v>0</v>
          </cell>
          <cell r="FQ80">
            <v>0</v>
          </cell>
          <cell r="FR80">
            <v>0</v>
          </cell>
          <cell r="FS80">
            <v>0</v>
          </cell>
          <cell r="FT80">
            <v>0</v>
          </cell>
          <cell r="FU80">
            <v>0</v>
          </cell>
          <cell r="FV80">
            <v>0</v>
          </cell>
          <cell r="FW80">
            <v>0</v>
          </cell>
          <cell r="FX80">
            <v>0</v>
          </cell>
          <cell r="FY80">
            <v>0</v>
          </cell>
          <cell r="FZ80">
            <v>0</v>
          </cell>
          <cell r="GA80">
            <v>16.82</v>
          </cell>
          <cell r="GB80">
            <v>16.82</v>
          </cell>
          <cell r="GC80">
            <v>16.82</v>
          </cell>
          <cell r="GD80">
            <v>0</v>
          </cell>
          <cell r="GE80">
            <v>0</v>
          </cell>
          <cell r="GF80">
            <v>0</v>
          </cell>
          <cell r="GG80">
            <v>0</v>
          </cell>
          <cell r="GH80">
            <v>0</v>
          </cell>
          <cell r="GI80">
            <v>0</v>
          </cell>
          <cell r="GJ80">
            <v>0</v>
          </cell>
          <cell r="GK80">
            <v>0</v>
          </cell>
          <cell r="GL80">
            <v>0</v>
          </cell>
          <cell r="GM80">
            <v>0</v>
          </cell>
          <cell r="GN80">
            <v>0</v>
          </cell>
          <cell r="GO80">
            <v>0</v>
          </cell>
          <cell r="GP80">
            <v>0</v>
          </cell>
          <cell r="GQ80">
            <v>0</v>
          </cell>
          <cell r="GR80">
            <v>0</v>
          </cell>
          <cell r="GS80">
            <v>0</v>
          </cell>
          <cell r="GT80">
            <v>0</v>
          </cell>
          <cell r="GU80">
            <v>0</v>
          </cell>
          <cell r="GV80">
            <v>0</v>
          </cell>
          <cell r="GW80">
            <v>0</v>
          </cell>
          <cell r="GX80">
            <v>0</v>
          </cell>
          <cell r="GY80">
            <v>0</v>
          </cell>
          <cell r="GZ80">
            <v>0</v>
          </cell>
          <cell r="HA80">
            <v>0</v>
          </cell>
          <cell r="HB80">
            <v>0</v>
          </cell>
          <cell r="HC80">
            <v>0</v>
          </cell>
          <cell r="HD80">
            <v>0</v>
          </cell>
          <cell r="HE80">
            <v>4.88</v>
          </cell>
          <cell r="HF80">
            <v>7.9</v>
          </cell>
          <cell r="HG80">
            <v>18.079999999999998</v>
          </cell>
          <cell r="HH80">
            <v>14.85</v>
          </cell>
          <cell r="HI80">
            <v>11.83</v>
          </cell>
          <cell r="HJ80">
            <v>1.65</v>
          </cell>
          <cell r="HK80">
            <v>0</v>
          </cell>
          <cell r="HL80">
            <v>8.2899999999999991</v>
          </cell>
          <cell r="HM80">
            <v>8.2899999999999991</v>
          </cell>
          <cell r="HN80">
            <v>8.2899999999999991</v>
          </cell>
          <cell r="HO80">
            <v>0</v>
          </cell>
          <cell r="HP80">
            <v>0</v>
          </cell>
          <cell r="HQ80">
            <v>0</v>
          </cell>
          <cell r="HR80">
            <v>0</v>
          </cell>
        </row>
        <row r="81">
          <cell r="A81" t="str">
            <v>Erste Plavi OMF B</v>
          </cell>
          <cell r="D81">
            <v>99.27000000000001</v>
          </cell>
          <cell r="G81">
            <v>32.5</v>
          </cell>
          <cell r="J81">
            <v>612.19000000000005</v>
          </cell>
          <cell r="M81">
            <v>11638.72</v>
          </cell>
          <cell r="P81">
            <v>6309.29</v>
          </cell>
          <cell r="S81">
            <v>2641.8099999999995</v>
          </cell>
          <cell r="V81">
            <v>0</v>
          </cell>
          <cell r="Y81">
            <v>1917.97</v>
          </cell>
          <cell r="AB81">
            <v>1406.23</v>
          </cell>
          <cell r="AE81">
            <v>913.51</v>
          </cell>
          <cell r="AH81">
            <v>3823.45</v>
          </cell>
          <cell r="AK81">
            <v>3545.33</v>
          </cell>
          <cell r="AN81">
            <v>5171.25</v>
          </cell>
          <cell r="AQ81">
            <v>4783.05</v>
          </cell>
          <cell r="AT81">
            <v>2699.9300000000003</v>
          </cell>
          <cell r="AU81">
            <v>2907.04</v>
          </cell>
          <cell r="AV81">
            <v>3742.1499999999996</v>
          </cell>
          <cell r="AW81">
            <v>4430.62</v>
          </cell>
          <cell r="AX81">
            <v>5696.16</v>
          </cell>
          <cell r="AY81">
            <v>6912.2000000000007</v>
          </cell>
          <cell r="AZ81">
            <v>7554.08</v>
          </cell>
          <cell r="BA81">
            <v>6832.31</v>
          </cell>
          <cell r="BB81">
            <v>5929.31</v>
          </cell>
          <cell r="BC81">
            <v>4988.78</v>
          </cell>
          <cell r="BD81">
            <v>4590.8600000000006</v>
          </cell>
          <cell r="BE81">
            <v>4365.4000000000005</v>
          </cell>
          <cell r="BF81">
            <v>5236.3799999999992</v>
          </cell>
          <cell r="BG81">
            <v>5441.86</v>
          </cell>
          <cell r="BH81">
            <v>5627.23</v>
          </cell>
          <cell r="BI81">
            <v>5274.49</v>
          </cell>
          <cell r="BJ81">
            <v>6016.5300000000007</v>
          </cell>
          <cell r="BK81">
            <v>6227.27</v>
          </cell>
          <cell r="BL81">
            <v>7428.61</v>
          </cell>
          <cell r="BM81">
            <v>7736.2</v>
          </cell>
          <cell r="BN81">
            <v>8542.59</v>
          </cell>
          <cell r="BO81">
            <v>9525.93</v>
          </cell>
          <cell r="BP81">
            <v>19773.72</v>
          </cell>
          <cell r="BQ81">
            <v>31287.629999999997</v>
          </cell>
          <cell r="BR81">
            <v>56550.74</v>
          </cell>
          <cell r="BS81">
            <v>80668.299999999988</v>
          </cell>
          <cell r="BT81">
            <v>120161.51</v>
          </cell>
          <cell r="BU81">
            <v>153134.26</v>
          </cell>
          <cell r="BV81">
            <v>177362.72</v>
          </cell>
          <cell r="BW81">
            <v>177018.51</v>
          </cell>
          <cell r="BX81">
            <v>156762.35</v>
          </cell>
          <cell r="BY81">
            <v>146571.46</v>
          </cell>
          <cell r="BZ81">
            <v>135233.81</v>
          </cell>
          <cell r="CA81">
            <v>138225.26</v>
          </cell>
          <cell r="CB81">
            <v>137731.31</v>
          </cell>
          <cell r="CC81">
            <v>147649.08000000002</v>
          </cell>
          <cell r="CD81">
            <v>113874.85</v>
          </cell>
          <cell r="CE81">
            <v>65582.540000000008</v>
          </cell>
          <cell r="CF81">
            <v>15386.13</v>
          </cell>
          <cell r="CG81">
            <v>5456.14</v>
          </cell>
          <cell r="CH81">
            <v>3822.1900000000005</v>
          </cell>
          <cell r="CI81">
            <v>1984.65</v>
          </cell>
          <cell r="CJ81">
            <v>839.73</v>
          </cell>
          <cell r="CK81">
            <v>1079.43</v>
          </cell>
          <cell r="CL81">
            <v>1356.19</v>
          </cell>
          <cell r="CM81">
            <v>1225.6799999999998</v>
          </cell>
          <cell r="CN81">
            <v>945.11999999999989</v>
          </cell>
          <cell r="CO81">
            <v>1076.28</v>
          </cell>
          <cell r="CP81">
            <v>1197.0900000000001</v>
          </cell>
          <cell r="CQ81">
            <v>861.54000000000008</v>
          </cell>
          <cell r="CR81">
            <v>592.26</v>
          </cell>
          <cell r="CS81">
            <v>388.13</v>
          </cell>
          <cell r="CT81">
            <v>485.83000000000004</v>
          </cell>
          <cell r="CU81">
            <v>451.61</v>
          </cell>
          <cell r="CV81">
            <v>568.83000000000004</v>
          </cell>
          <cell r="CW81">
            <v>326.69</v>
          </cell>
          <cell r="CX81">
            <v>216.59999999999997</v>
          </cell>
          <cell r="CY81">
            <v>91.679999999999993</v>
          </cell>
          <cell r="CZ81">
            <v>93.38</v>
          </cell>
          <cell r="DA81">
            <v>93.77</v>
          </cell>
          <cell r="DB81">
            <v>120.19</v>
          </cell>
          <cell r="DC81">
            <v>110.82999999999998</v>
          </cell>
          <cell r="DD81">
            <v>100.41999999999999</v>
          </cell>
          <cell r="DE81">
            <v>72.650000000000006</v>
          </cell>
          <cell r="DF81">
            <v>72.650000000000006</v>
          </cell>
          <cell r="DG81">
            <v>15.21</v>
          </cell>
          <cell r="DH81">
            <v>7.42</v>
          </cell>
          <cell r="DI81">
            <v>27.72</v>
          </cell>
          <cell r="DJ81">
            <v>301.77</v>
          </cell>
          <cell r="DK81">
            <v>300.63</v>
          </cell>
          <cell r="DL81">
            <v>546.48</v>
          </cell>
          <cell r="DM81">
            <v>272.40999999999997</v>
          </cell>
          <cell r="DN81">
            <v>266.38</v>
          </cell>
          <cell r="DO81">
            <v>516.82000000000005</v>
          </cell>
          <cell r="DP81">
            <v>547.27</v>
          </cell>
          <cell r="DQ81">
            <v>560.35</v>
          </cell>
          <cell r="DR81">
            <v>56.209999999999994</v>
          </cell>
          <cell r="DS81">
            <v>25.53</v>
          </cell>
          <cell r="DT81">
            <v>31.04</v>
          </cell>
          <cell r="DU81">
            <v>20.27</v>
          </cell>
          <cell r="DV81">
            <v>83.31</v>
          </cell>
          <cell r="DW81">
            <v>64.72</v>
          </cell>
          <cell r="DX81">
            <v>69.87</v>
          </cell>
          <cell r="DY81">
            <v>18.27</v>
          </cell>
          <cell r="DZ81">
            <v>27.86</v>
          </cell>
          <cell r="EA81">
            <v>21.03</v>
          </cell>
          <cell r="EB81">
            <v>13.51</v>
          </cell>
          <cell r="EC81">
            <v>4.62</v>
          </cell>
          <cell r="ED81">
            <v>14.330000000000002</v>
          </cell>
          <cell r="EE81">
            <v>10.41</v>
          </cell>
          <cell r="EF81">
            <v>9.7100000000000009</v>
          </cell>
          <cell r="EG81">
            <v>0</v>
          </cell>
          <cell r="EH81">
            <v>0</v>
          </cell>
          <cell r="EI81">
            <v>0</v>
          </cell>
          <cell r="EJ81">
            <v>0</v>
          </cell>
          <cell r="EK81">
            <v>0</v>
          </cell>
          <cell r="EL81">
            <v>2.73</v>
          </cell>
          <cell r="EM81">
            <v>3.2800000000000002</v>
          </cell>
          <cell r="EN81">
            <v>14.55</v>
          </cell>
          <cell r="EO81">
            <v>11.82</v>
          </cell>
          <cell r="EP81">
            <v>13.2</v>
          </cell>
          <cell r="EQ81">
            <v>2.54</v>
          </cell>
          <cell r="ER81">
            <v>30.06</v>
          </cell>
          <cell r="ES81">
            <v>28.73</v>
          </cell>
          <cell r="ET81">
            <v>170.06</v>
          </cell>
          <cell r="EU81">
            <v>142.54</v>
          </cell>
          <cell r="EV81">
            <v>141.94</v>
          </cell>
          <cell r="EW81">
            <v>0.06</v>
          </cell>
          <cell r="EX81">
            <v>5.79</v>
          </cell>
          <cell r="EY81">
            <v>5.79</v>
          </cell>
          <cell r="EZ81">
            <v>5.73</v>
          </cell>
          <cell r="FA81">
            <v>1.01</v>
          </cell>
          <cell r="FB81">
            <v>1.01</v>
          </cell>
          <cell r="FC81">
            <v>297.93</v>
          </cell>
          <cell r="FD81">
            <v>296.92</v>
          </cell>
          <cell r="FE81">
            <v>322.69</v>
          </cell>
          <cell r="FF81">
            <v>37.519999999999996</v>
          </cell>
          <cell r="FG81">
            <v>37.919999999999995</v>
          </cell>
          <cell r="FH81">
            <v>12.530000000000001</v>
          </cell>
          <cell r="FI81">
            <v>0.78</v>
          </cell>
          <cell r="FJ81">
            <v>10.540000000000001</v>
          </cell>
          <cell r="FK81">
            <v>76.67</v>
          </cell>
          <cell r="FL81">
            <v>76.989999999999995</v>
          </cell>
          <cell r="FM81">
            <v>97.55</v>
          </cell>
          <cell r="FN81">
            <v>58.3</v>
          </cell>
          <cell r="FO81">
            <v>57.980000000000004</v>
          </cell>
          <cell r="FP81">
            <v>27.400000000000002</v>
          </cell>
          <cell r="FQ81">
            <v>38.58</v>
          </cell>
          <cell r="FR81">
            <v>39</v>
          </cell>
          <cell r="FS81">
            <v>38.86</v>
          </cell>
          <cell r="FT81">
            <v>39.010000000000005</v>
          </cell>
          <cell r="FU81">
            <v>51.45</v>
          </cell>
          <cell r="FV81">
            <v>51.45</v>
          </cell>
          <cell r="FW81">
            <v>12.86</v>
          </cell>
          <cell r="FX81">
            <v>11.34</v>
          </cell>
          <cell r="FY81">
            <v>19.03</v>
          </cell>
          <cell r="FZ81">
            <v>26.46</v>
          </cell>
          <cell r="GA81">
            <v>47.7</v>
          </cell>
          <cell r="GB81">
            <v>64.08</v>
          </cell>
          <cell r="GC81">
            <v>66.61</v>
          </cell>
          <cell r="GD81">
            <v>40.14</v>
          </cell>
          <cell r="GE81">
            <v>16.07</v>
          </cell>
          <cell r="GF81">
            <v>36.08</v>
          </cell>
          <cell r="GG81">
            <v>44.42</v>
          </cell>
          <cell r="GH81">
            <v>70.680000000000007</v>
          </cell>
          <cell r="GI81">
            <v>47.86</v>
          </cell>
          <cell r="GJ81">
            <v>52.27</v>
          </cell>
          <cell r="GK81">
            <v>42.79</v>
          </cell>
          <cell r="GL81">
            <v>35.64</v>
          </cell>
          <cell r="GM81">
            <v>18.440000000000001</v>
          </cell>
          <cell r="GN81">
            <v>25.3</v>
          </cell>
          <cell r="GO81">
            <v>55.42</v>
          </cell>
          <cell r="GP81">
            <v>53.81</v>
          </cell>
          <cell r="GQ81">
            <v>30.17</v>
          </cell>
          <cell r="GR81">
            <v>0.16</v>
          </cell>
          <cell r="GS81">
            <v>8.7799999999999994</v>
          </cell>
          <cell r="GT81">
            <v>8.7799999999999994</v>
          </cell>
          <cell r="GU81">
            <v>53.800000000000004</v>
          </cell>
          <cell r="GV81">
            <v>59.730000000000004</v>
          </cell>
          <cell r="GW81">
            <v>66.790000000000006</v>
          </cell>
          <cell r="GX81">
            <v>28.21</v>
          </cell>
          <cell r="GY81">
            <v>13.61</v>
          </cell>
          <cell r="GZ81">
            <v>6.55</v>
          </cell>
          <cell r="HA81">
            <v>0</v>
          </cell>
          <cell r="HB81">
            <v>18.170000000000002</v>
          </cell>
          <cell r="HC81">
            <v>18.170000000000002</v>
          </cell>
          <cell r="HD81">
            <v>97.95</v>
          </cell>
          <cell r="HE81">
            <v>83.94</v>
          </cell>
          <cell r="HF81">
            <v>98.17</v>
          </cell>
          <cell r="HG81">
            <v>34.94</v>
          </cell>
          <cell r="HH81">
            <v>30.880000000000003</v>
          </cell>
          <cell r="HI81">
            <v>23.490000000000002</v>
          </cell>
          <cell r="HJ81">
            <v>6.9399999999999995</v>
          </cell>
          <cell r="HK81">
            <v>6.84</v>
          </cell>
          <cell r="HL81">
            <v>5.84</v>
          </cell>
          <cell r="HM81">
            <v>5.84</v>
          </cell>
          <cell r="HN81">
            <v>5.84</v>
          </cell>
          <cell r="HO81">
            <v>0</v>
          </cell>
          <cell r="HP81">
            <v>0</v>
          </cell>
          <cell r="HQ81">
            <v>0</v>
          </cell>
          <cell r="HR81">
            <v>0</v>
          </cell>
        </row>
        <row r="82">
          <cell r="A82" t="str">
            <v>Erste Plavi OMF C</v>
          </cell>
          <cell r="ET82">
            <v>0</v>
          </cell>
          <cell r="EU82">
            <v>0</v>
          </cell>
          <cell r="EV82">
            <v>0</v>
          </cell>
          <cell r="EW82">
            <v>0</v>
          </cell>
          <cell r="EX82">
            <v>0</v>
          </cell>
          <cell r="EY82">
            <v>0</v>
          </cell>
          <cell r="EZ82">
            <v>0</v>
          </cell>
          <cell r="FA82">
            <v>0</v>
          </cell>
          <cell r="FB82">
            <v>0</v>
          </cell>
          <cell r="FC82">
            <v>0</v>
          </cell>
          <cell r="FD82">
            <v>0</v>
          </cell>
          <cell r="FE82">
            <v>0</v>
          </cell>
          <cell r="FF82">
            <v>0</v>
          </cell>
          <cell r="FG82">
            <v>0</v>
          </cell>
          <cell r="FH82">
            <v>0</v>
          </cell>
          <cell r="FI82">
            <v>0</v>
          </cell>
          <cell r="FJ82">
            <v>0</v>
          </cell>
          <cell r="FK82">
            <v>0</v>
          </cell>
          <cell r="FL82">
            <v>0</v>
          </cell>
          <cell r="FM82">
            <v>0</v>
          </cell>
          <cell r="FN82">
            <v>0</v>
          </cell>
          <cell r="FO82">
            <v>0</v>
          </cell>
          <cell r="FP82">
            <v>0</v>
          </cell>
          <cell r="FQ82">
            <v>0</v>
          </cell>
          <cell r="FR82">
            <v>0</v>
          </cell>
          <cell r="FS82">
            <v>0</v>
          </cell>
          <cell r="FT82">
            <v>0</v>
          </cell>
          <cell r="FU82">
            <v>0</v>
          </cell>
          <cell r="FV82">
            <v>0</v>
          </cell>
          <cell r="FW82">
            <v>0</v>
          </cell>
          <cell r="FX82">
            <v>0</v>
          </cell>
          <cell r="FY82">
            <v>0</v>
          </cell>
          <cell r="FZ82">
            <v>0</v>
          </cell>
          <cell r="GA82">
            <v>0</v>
          </cell>
          <cell r="GB82">
            <v>0</v>
          </cell>
          <cell r="GC82">
            <v>0</v>
          </cell>
          <cell r="GD82">
            <v>0</v>
          </cell>
          <cell r="GE82">
            <v>0</v>
          </cell>
          <cell r="GF82">
            <v>0</v>
          </cell>
          <cell r="GG82">
            <v>0</v>
          </cell>
          <cell r="GH82">
            <v>0</v>
          </cell>
          <cell r="GI82">
            <v>0</v>
          </cell>
          <cell r="GJ82">
            <v>0</v>
          </cell>
          <cell r="GK82">
            <v>0</v>
          </cell>
          <cell r="GL82">
            <v>0</v>
          </cell>
          <cell r="GM82">
            <v>0</v>
          </cell>
          <cell r="GN82">
            <v>0</v>
          </cell>
          <cell r="GO82">
            <v>0</v>
          </cell>
          <cell r="GP82">
            <v>0</v>
          </cell>
          <cell r="GQ82">
            <v>0</v>
          </cell>
          <cell r="GR82">
            <v>0</v>
          </cell>
          <cell r="GS82">
            <v>0</v>
          </cell>
          <cell r="GT82">
            <v>0</v>
          </cell>
          <cell r="GU82">
            <v>0</v>
          </cell>
          <cell r="GV82">
            <v>0</v>
          </cell>
          <cell r="GW82">
            <v>0</v>
          </cell>
          <cell r="GX82">
            <v>0</v>
          </cell>
          <cell r="GY82">
            <v>0</v>
          </cell>
          <cell r="GZ82">
            <v>0</v>
          </cell>
          <cell r="HA82">
            <v>0</v>
          </cell>
          <cell r="HB82">
            <v>0</v>
          </cell>
          <cell r="HC82">
            <v>0</v>
          </cell>
          <cell r="HD82">
            <v>0</v>
          </cell>
          <cell r="HE82">
            <v>0</v>
          </cell>
          <cell r="HF82">
            <v>0</v>
          </cell>
          <cell r="HG82">
            <v>0</v>
          </cell>
          <cell r="HH82">
            <v>0</v>
          </cell>
          <cell r="HI82">
            <v>0</v>
          </cell>
          <cell r="HJ82">
            <v>0</v>
          </cell>
          <cell r="HK82">
            <v>0</v>
          </cell>
          <cell r="HL82">
            <v>0</v>
          </cell>
          <cell r="HM82">
            <v>0</v>
          </cell>
          <cell r="HN82">
            <v>0</v>
          </cell>
          <cell r="HO82">
            <v>0</v>
          </cell>
          <cell r="HP82">
            <v>0</v>
          </cell>
          <cell r="HQ82">
            <v>0</v>
          </cell>
          <cell r="HR82">
            <v>0</v>
          </cell>
        </row>
        <row r="83">
          <cell r="A83" t="str">
            <v>PBZ/CO OMF A</v>
          </cell>
          <cell r="ET83">
            <v>0</v>
          </cell>
          <cell r="EU83">
            <v>0</v>
          </cell>
          <cell r="EV83">
            <v>0</v>
          </cell>
          <cell r="EW83">
            <v>0</v>
          </cell>
          <cell r="EX83">
            <v>0</v>
          </cell>
          <cell r="EY83">
            <v>0</v>
          </cell>
          <cell r="EZ83">
            <v>0</v>
          </cell>
          <cell r="FA83">
            <v>0</v>
          </cell>
          <cell r="FB83">
            <v>0</v>
          </cell>
          <cell r="FC83">
            <v>0</v>
          </cell>
          <cell r="FD83">
            <v>0</v>
          </cell>
          <cell r="FE83">
            <v>0</v>
          </cell>
          <cell r="FF83">
            <v>0</v>
          </cell>
          <cell r="FG83">
            <v>0</v>
          </cell>
          <cell r="FH83">
            <v>0</v>
          </cell>
          <cell r="FI83">
            <v>0</v>
          </cell>
          <cell r="FJ83">
            <v>0</v>
          </cell>
          <cell r="FK83">
            <v>0</v>
          </cell>
          <cell r="FL83">
            <v>0</v>
          </cell>
          <cell r="FM83">
            <v>0</v>
          </cell>
          <cell r="FN83">
            <v>0</v>
          </cell>
          <cell r="FO83">
            <v>0</v>
          </cell>
          <cell r="FP83">
            <v>0</v>
          </cell>
          <cell r="FQ83">
            <v>0</v>
          </cell>
          <cell r="FR83">
            <v>0</v>
          </cell>
          <cell r="FS83">
            <v>0</v>
          </cell>
          <cell r="FT83">
            <v>3.21</v>
          </cell>
          <cell r="FU83">
            <v>3.21</v>
          </cell>
          <cell r="FV83">
            <v>3.21</v>
          </cell>
          <cell r="FW83">
            <v>0</v>
          </cell>
          <cell r="FX83">
            <v>0</v>
          </cell>
          <cell r="FY83">
            <v>0</v>
          </cell>
          <cell r="FZ83">
            <v>0</v>
          </cell>
          <cell r="GA83">
            <v>0</v>
          </cell>
          <cell r="GB83">
            <v>0</v>
          </cell>
          <cell r="GC83">
            <v>0</v>
          </cell>
          <cell r="GD83">
            <v>11.85</v>
          </cell>
          <cell r="GE83">
            <v>11.85</v>
          </cell>
          <cell r="GF83">
            <v>11.85</v>
          </cell>
          <cell r="GG83">
            <v>0</v>
          </cell>
          <cell r="GH83">
            <v>0</v>
          </cell>
          <cell r="GI83">
            <v>0</v>
          </cell>
          <cell r="GJ83">
            <v>0</v>
          </cell>
          <cell r="GK83">
            <v>0</v>
          </cell>
          <cell r="GL83">
            <v>0</v>
          </cell>
          <cell r="GM83">
            <v>0</v>
          </cell>
          <cell r="GN83">
            <v>0</v>
          </cell>
          <cell r="GO83">
            <v>0</v>
          </cell>
          <cell r="GP83">
            <v>0</v>
          </cell>
          <cell r="GQ83">
            <v>0</v>
          </cell>
          <cell r="GR83">
            <v>0</v>
          </cell>
          <cell r="GS83">
            <v>0</v>
          </cell>
          <cell r="GT83">
            <v>0</v>
          </cell>
          <cell r="GU83">
            <v>0</v>
          </cell>
          <cell r="GV83">
            <v>0</v>
          </cell>
          <cell r="GW83">
            <v>0</v>
          </cell>
          <cell r="GX83">
            <v>0</v>
          </cell>
          <cell r="GY83">
            <v>2.4700000000000002</v>
          </cell>
          <cell r="GZ83">
            <v>34.24</v>
          </cell>
          <cell r="HA83">
            <v>34.24</v>
          </cell>
          <cell r="HB83">
            <v>31.77</v>
          </cell>
          <cell r="HC83">
            <v>0</v>
          </cell>
          <cell r="HD83">
            <v>0</v>
          </cell>
          <cell r="HE83">
            <v>0</v>
          </cell>
          <cell r="HF83">
            <v>0</v>
          </cell>
          <cell r="HG83">
            <v>12.21</v>
          </cell>
          <cell r="HH83">
            <v>14</v>
          </cell>
          <cell r="HI83">
            <v>20</v>
          </cell>
          <cell r="HJ83">
            <v>7.79</v>
          </cell>
          <cell r="HK83">
            <v>34.299999999999997</v>
          </cell>
          <cell r="HL83">
            <v>28.3</v>
          </cell>
          <cell r="HM83">
            <v>28.3</v>
          </cell>
          <cell r="HN83">
            <v>0</v>
          </cell>
          <cell r="HO83">
            <v>0</v>
          </cell>
          <cell r="HP83">
            <v>0</v>
          </cell>
          <cell r="HQ83">
            <v>0</v>
          </cell>
          <cell r="HR83">
            <v>0</v>
          </cell>
        </row>
        <row r="84">
          <cell r="A84" t="str">
            <v>PBZ/CO OMF B</v>
          </cell>
          <cell r="D84">
            <v>0</v>
          </cell>
          <cell r="G84">
            <v>0</v>
          </cell>
          <cell r="J84">
            <v>189.25</v>
          </cell>
          <cell r="M84">
            <v>3065.87</v>
          </cell>
          <cell r="P84">
            <v>2130.41</v>
          </cell>
          <cell r="S84">
            <v>425.8</v>
          </cell>
          <cell r="V84">
            <v>0</v>
          </cell>
          <cell r="Y84">
            <v>389.79999999999995</v>
          </cell>
          <cell r="AB84">
            <v>551.09999999999991</v>
          </cell>
          <cell r="AE84">
            <v>633.67000000000007</v>
          </cell>
          <cell r="AH84">
            <v>3194.52</v>
          </cell>
          <cell r="AK84">
            <v>1425.0300000000002</v>
          </cell>
          <cell r="AN84">
            <v>1146.7</v>
          </cell>
          <cell r="AQ84">
            <v>1246.8600000000001</v>
          </cell>
          <cell r="AT84">
            <v>2295.09</v>
          </cell>
          <cell r="AU84">
            <v>2508.08</v>
          </cell>
          <cell r="AV84">
            <v>2760.78</v>
          </cell>
          <cell r="AW84">
            <v>3520.6000000000004</v>
          </cell>
          <cell r="AX84">
            <v>4429.1499999999996</v>
          </cell>
          <cell r="AY84">
            <v>4627.07</v>
          </cell>
          <cell r="AZ84">
            <v>4023.12</v>
          </cell>
          <cell r="BA84">
            <v>3443.34</v>
          </cell>
          <cell r="BB84">
            <v>2781.85</v>
          </cell>
          <cell r="BC84">
            <v>2833.47</v>
          </cell>
          <cell r="BD84">
            <v>4062.08</v>
          </cell>
          <cell r="BE84">
            <v>5523.0099999999993</v>
          </cell>
          <cell r="BF84">
            <v>6004.11</v>
          </cell>
          <cell r="BG84">
            <v>5132.2</v>
          </cell>
          <cell r="BH84">
            <v>4612.37</v>
          </cell>
          <cell r="BI84">
            <v>4547.8899999999994</v>
          </cell>
          <cell r="BJ84">
            <v>5080.6100000000006</v>
          </cell>
          <cell r="BK84">
            <v>6056.5</v>
          </cell>
          <cell r="BL84">
            <v>7454.7900000000009</v>
          </cell>
          <cell r="BM84">
            <v>9738.9699999999993</v>
          </cell>
          <cell r="BN84">
            <v>11076.41</v>
          </cell>
          <cell r="BO84">
            <v>13421.039999999999</v>
          </cell>
          <cell r="BP84">
            <v>15354.24</v>
          </cell>
          <cell r="BQ84">
            <v>17280.2</v>
          </cell>
          <cell r="BR84">
            <v>16103.61</v>
          </cell>
          <cell r="BS84">
            <v>14696.79</v>
          </cell>
          <cell r="BT84">
            <v>14437.150000000001</v>
          </cell>
          <cell r="BU84">
            <v>18030.88</v>
          </cell>
          <cell r="BV84">
            <v>25164.84</v>
          </cell>
          <cell r="BW84">
            <v>34368.44</v>
          </cell>
          <cell r="BX84">
            <v>44175.839999999997</v>
          </cell>
          <cell r="BY84">
            <v>54088.33</v>
          </cell>
          <cell r="BZ84">
            <v>61235.289999999994</v>
          </cell>
          <cell r="CA84">
            <v>70170.01999999999</v>
          </cell>
          <cell r="CB84">
            <v>87309.47</v>
          </cell>
          <cell r="CC84">
            <v>103841.76999999999</v>
          </cell>
          <cell r="CD84">
            <v>87669.920000000013</v>
          </cell>
          <cell r="CE84">
            <v>50704.9</v>
          </cell>
          <cell r="CF84">
            <v>13834.119999999999</v>
          </cell>
          <cell r="CG84">
            <v>4011.58</v>
          </cell>
          <cell r="CH84">
            <v>3173.3100000000004</v>
          </cell>
          <cell r="CI84">
            <v>2433.5700000000002</v>
          </cell>
          <cell r="CJ84">
            <v>2044</v>
          </cell>
          <cell r="CK84">
            <v>1143.74</v>
          </cell>
          <cell r="CL84">
            <v>1021.1499999999999</v>
          </cell>
          <cell r="CM84">
            <v>1105.75</v>
          </cell>
          <cell r="CN84">
            <v>1106.6599999999999</v>
          </cell>
          <cell r="CO84">
            <v>459.71000000000004</v>
          </cell>
          <cell r="CP84">
            <v>490.36</v>
          </cell>
          <cell r="CQ84">
            <v>334.75</v>
          </cell>
          <cell r="CR84">
            <v>353.59</v>
          </cell>
          <cell r="CS84">
            <v>405.28</v>
          </cell>
          <cell r="CT84">
            <v>494.39</v>
          </cell>
          <cell r="CU84">
            <v>673.27</v>
          </cell>
          <cell r="CV84">
            <v>469.93</v>
          </cell>
          <cell r="CW84">
            <v>514.71</v>
          </cell>
          <cell r="CX84">
            <v>269.63</v>
          </cell>
          <cell r="CY84">
            <v>379.61</v>
          </cell>
          <cell r="CZ84">
            <v>290.91999999999996</v>
          </cell>
          <cell r="DA84">
            <v>311.77</v>
          </cell>
          <cell r="DB84">
            <v>287.14</v>
          </cell>
          <cell r="DC84">
            <v>289.83</v>
          </cell>
          <cell r="DD84">
            <v>569.04999999999995</v>
          </cell>
          <cell r="DE84">
            <v>537.26</v>
          </cell>
          <cell r="DF84">
            <v>490.31</v>
          </cell>
          <cell r="DG84">
            <v>202.10000000000002</v>
          </cell>
          <cell r="DH84">
            <v>316.95999999999998</v>
          </cell>
          <cell r="DI84">
            <v>264.77</v>
          </cell>
          <cell r="DJ84">
            <v>310.39</v>
          </cell>
          <cell r="DK84">
            <v>62.529999999999994</v>
          </cell>
          <cell r="DL84">
            <v>74.349999999999994</v>
          </cell>
          <cell r="DM84">
            <v>16.87</v>
          </cell>
          <cell r="DN84">
            <v>109.16</v>
          </cell>
          <cell r="DO84">
            <v>126.92</v>
          </cell>
          <cell r="DP84">
            <v>155.22999999999999</v>
          </cell>
          <cell r="DQ84">
            <v>59.57</v>
          </cell>
          <cell r="DR84">
            <v>29.619999999999997</v>
          </cell>
          <cell r="DS84">
            <v>15.41</v>
          </cell>
          <cell r="DT84">
            <v>15.41</v>
          </cell>
          <cell r="DU84">
            <v>14.1</v>
          </cell>
          <cell r="DV84">
            <v>10.82</v>
          </cell>
          <cell r="DW84">
            <v>52.82</v>
          </cell>
          <cell r="DX84">
            <v>283.56</v>
          </cell>
          <cell r="DY84">
            <v>324.64</v>
          </cell>
          <cell r="DZ84">
            <v>302.8</v>
          </cell>
          <cell r="EA84">
            <v>145.48000000000002</v>
          </cell>
          <cell r="EB84">
            <v>107.08</v>
          </cell>
          <cell r="EC84">
            <v>110.3</v>
          </cell>
          <cell r="ED84">
            <v>62.86</v>
          </cell>
          <cell r="EE84">
            <v>49.36</v>
          </cell>
          <cell r="EF84">
            <v>37.26</v>
          </cell>
          <cell r="EG84">
            <v>42.92</v>
          </cell>
          <cell r="EH84">
            <v>137.72</v>
          </cell>
          <cell r="EI84">
            <v>128.72</v>
          </cell>
          <cell r="EJ84">
            <v>97.08</v>
          </cell>
          <cell r="EK84">
            <v>40.28</v>
          </cell>
          <cell r="EL84">
            <v>87.460000000000008</v>
          </cell>
          <cell r="EM84">
            <v>88.970000000000013</v>
          </cell>
          <cell r="EN84">
            <v>74.289999999999992</v>
          </cell>
          <cell r="EO84">
            <v>42.56</v>
          </cell>
          <cell r="EP84">
            <v>51.41</v>
          </cell>
          <cell r="EQ84">
            <v>28.09</v>
          </cell>
          <cell r="ER84">
            <v>50.94</v>
          </cell>
          <cell r="ES84">
            <v>65.819999999999993</v>
          </cell>
          <cell r="ET84">
            <v>170.20999999999998</v>
          </cell>
          <cell r="EU84">
            <v>129.75</v>
          </cell>
          <cell r="EV84">
            <v>109.65</v>
          </cell>
          <cell r="EW84">
            <v>5.26</v>
          </cell>
          <cell r="EX84">
            <v>15.5</v>
          </cell>
          <cell r="EY84">
            <v>28.65</v>
          </cell>
          <cell r="EZ84">
            <v>36.89</v>
          </cell>
          <cell r="FA84">
            <v>26.94</v>
          </cell>
          <cell r="FB84">
            <v>41.199999999999996</v>
          </cell>
          <cell r="FC84">
            <v>32.959999999999994</v>
          </cell>
          <cell r="FD84">
            <v>46.91</v>
          </cell>
          <cell r="FE84">
            <v>35.44</v>
          </cell>
          <cell r="FF84">
            <v>35.44</v>
          </cell>
          <cell r="FG84">
            <v>33.69</v>
          </cell>
          <cell r="FH84">
            <v>12.729999999999999</v>
          </cell>
          <cell r="FI84">
            <v>15.86</v>
          </cell>
          <cell r="FJ84">
            <v>3.82</v>
          </cell>
          <cell r="FK84">
            <v>18.46</v>
          </cell>
          <cell r="FL84">
            <v>19.11</v>
          </cell>
          <cell r="FM84">
            <v>32.17</v>
          </cell>
          <cell r="FN84">
            <v>138.20000000000002</v>
          </cell>
          <cell r="FO84">
            <v>165.02</v>
          </cell>
          <cell r="FP84">
            <v>151.39000000000001</v>
          </cell>
          <cell r="FQ84">
            <v>30.71</v>
          </cell>
          <cell r="FR84">
            <v>4.87</v>
          </cell>
          <cell r="FS84">
            <v>16.45</v>
          </cell>
          <cell r="FT84">
            <v>18.5</v>
          </cell>
          <cell r="FU84">
            <v>13.74</v>
          </cell>
          <cell r="FV84">
            <v>19.34</v>
          </cell>
          <cell r="FW84">
            <v>17.399999999999999</v>
          </cell>
          <cell r="FX84">
            <v>19.619999999999997</v>
          </cell>
          <cell r="FY84">
            <v>139.88</v>
          </cell>
          <cell r="FZ84">
            <v>150.31</v>
          </cell>
          <cell r="GA84">
            <v>156.58000000000001</v>
          </cell>
          <cell r="GB84">
            <v>33.96</v>
          </cell>
          <cell r="GC84">
            <v>24.930000000000003</v>
          </cell>
          <cell r="GD84">
            <v>25.01</v>
          </cell>
          <cell r="GE84">
            <v>10.190000000000001</v>
          </cell>
          <cell r="GF84">
            <v>19.14</v>
          </cell>
          <cell r="GG84">
            <v>10.620000000000001</v>
          </cell>
          <cell r="GH84">
            <v>13.22</v>
          </cell>
          <cell r="GI84">
            <v>8.93</v>
          </cell>
          <cell r="GJ84">
            <v>8.8800000000000008</v>
          </cell>
          <cell r="GK84">
            <v>6.28</v>
          </cell>
          <cell r="GL84">
            <v>0</v>
          </cell>
          <cell r="GM84">
            <v>27.95</v>
          </cell>
          <cell r="GN84">
            <v>46.92</v>
          </cell>
          <cell r="GO84">
            <v>71.34</v>
          </cell>
          <cell r="GP84">
            <v>43.39</v>
          </cell>
          <cell r="GQ84">
            <v>24.42</v>
          </cell>
          <cell r="GR84">
            <v>16.920000000000002</v>
          </cell>
          <cell r="GS84">
            <v>25.04</v>
          </cell>
          <cell r="GT84">
            <v>61.97</v>
          </cell>
          <cell r="GU84">
            <v>52.44</v>
          </cell>
          <cell r="GV84">
            <v>65.77</v>
          </cell>
          <cell r="GW84">
            <v>52.25</v>
          </cell>
          <cell r="GX84">
            <v>66.66</v>
          </cell>
          <cell r="GY84">
            <v>45.21</v>
          </cell>
          <cell r="GZ84">
            <v>36.08</v>
          </cell>
          <cell r="HA84">
            <v>22.89</v>
          </cell>
          <cell r="HB84">
            <v>27.39</v>
          </cell>
          <cell r="HC84">
            <v>13.11</v>
          </cell>
          <cell r="HD84">
            <v>4.5</v>
          </cell>
          <cell r="HE84">
            <v>0</v>
          </cell>
          <cell r="HF84">
            <v>13.83</v>
          </cell>
          <cell r="HG84">
            <v>17.22</v>
          </cell>
          <cell r="HH84">
            <v>17.22</v>
          </cell>
          <cell r="HI84">
            <v>3.44</v>
          </cell>
          <cell r="HJ84">
            <v>0.05</v>
          </cell>
          <cell r="HK84">
            <v>0.05</v>
          </cell>
          <cell r="HL84">
            <v>0</v>
          </cell>
          <cell r="HM84">
            <v>0</v>
          </cell>
          <cell r="HN84">
            <v>0</v>
          </cell>
          <cell r="HO84">
            <v>0</v>
          </cell>
          <cell r="HP84">
            <v>0</v>
          </cell>
          <cell r="HQ84">
            <v>0</v>
          </cell>
          <cell r="HR84">
            <v>0</v>
          </cell>
        </row>
        <row r="85">
          <cell r="A85" t="str">
            <v>PBZ/CO OMF C</v>
          </cell>
          <cell r="ET85">
            <v>0</v>
          </cell>
          <cell r="EU85">
            <v>0</v>
          </cell>
          <cell r="EV85">
            <v>0</v>
          </cell>
          <cell r="EW85">
            <v>0</v>
          </cell>
          <cell r="EX85">
            <v>0</v>
          </cell>
          <cell r="EY85">
            <v>0</v>
          </cell>
          <cell r="EZ85">
            <v>0</v>
          </cell>
          <cell r="FA85">
            <v>0</v>
          </cell>
          <cell r="FB85">
            <v>0</v>
          </cell>
          <cell r="FC85">
            <v>0</v>
          </cell>
          <cell r="FD85">
            <v>0</v>
          </cell>
          <cell r="FE85">
            <v>0</v>
          </cell>
          <cell r="FF85">
            <v>0</v>
          </cell>
          <cell r="FG85">
            <v>0</v>
          </cell>
          <cell r="FH85">
            <v>0</v>
          </cell>
          <cell r="FI85">
            <v>0</v>
          </cell>
          <cell r="FJ85">
            <v>0</v>
          </cell>
          <cell r="FK85">
            <v>0</v>
          </cell>
          <cell r="FL85">
            <v>0</v>
          </cell>
          <cell r="FM85">
            <v>0</v>
          </cell>
          <cell r="FN85">
            <v>0</v>
          </cell>
          <cell r="FO85">
            <v>0</v>
          </cell>
          <cell r="FP85">
            <v>0</v>
          </cell>
          <cell r="FQ85">
            <v>0</v>
          </cell>
          <cell r="FR85">
            <v>0</v>
          </cell>
          <cell r="FS85">
            <v>0</v>
          </cell>
          <cell r="FT85">
            <v>0</v>
          </cell>
          <cell r="FU85">
            <v>0</v>
          </cell>
          <cell r="FV85">
            <v>0</v>
          </cell>
          <cell r="FW85">
            <v>0</v>
          </cell>
          <cell r="FX85">
            <v>0</v>
          </cell>
          <cell r="FY85">
            <v>0</v>
          </cell>
          <cell r="FZ85">
            <v>0</v>
          </cell>
          <cell r="GA85">
            <v>0</v>
          </cell>
          <cell r="GB85">
            <v>0</v>
          </cell>
          <cell r="GC85">
            <v>0</v>
          </cell>
          <cell r="GD85">
            <v>0</v>
          </cell>
          <cell r="GE85">
            <v>0</v>
          </cell>
          <cell r="GF85">
            <v>0</v>
          </cell>
          <cell r="GG85">
            <v>0</v>
          </cell>
          <cell r="GH85">
            <v>0</v>
          </cell>
          <cell r="GI85">
            <v>0</v>
          </cell>
          <cell r="GJ85">
            <v>0</v>
          </cell>
          <cell r="GK85">
            <v>0</v>
          </cell>
          <cell r="GL85">
            <v>0</v>
          </cell>
          <cell r="GM85">
            <v>0</v>
          </cell>
          <cell r="GN85">
            <v>0</v>
          </cell>
          <cell r="GO85">
            <v>0</v>
          </cell>
          <cell r="GP85">
            <v>0</v>
          </cell>
          <cell r="GQ85">
            <v>0</v>
          </cell>
          <cell r="GR85">
            <v>0</v>
          </cell>
          <cell r="GS85">
            <v>0</v>
          </cell>
          <cell r="GT85">
            <v>0</v>
          </cell>
          <cell r="GU85">
            <v>0</v>
          </cell>
          <cell r="GV85">
            <v>0</v>
          </cell>
          <cell r="GW85">
            <v>0</v>
          </cell>
          <cell r="GX85">
            <v>0</v>
          </cell>
          <cell r="GY85">
            <v>0</v>
          </cell>
          <cell r="GZ85">
            <v>0</v>
          </cell>
          <cell r="HA85">
            <v>0</v>
          </cell>
          <cell r="HB85">
            <v>0</v>
          </cell>
          <cell r="HC85">
            <v>0</v>
          </cell>
          <cell r="HD85">
            <v>0</v>
          </cell>
          <cell r="HE85">
            <v>0</v>
          </cell>
          <cell r="HF85">
            <v>0</v>
          </cell>
          <cell r="HG85">
            <v>0</v>
          </cell>
          <cell r="HH85">
            <v>0</v>
          </cell>
          <cell r="HI85">
            <v>0</v>
          </cell>
          <cell r="HJ85">
            <v>0</v>
          </cell>
          <cell r="HK85">
            <v>0</v>
          </cell>
          <cell r="HL85">
            <v>0</v>
          </cell>
          <cell r="HM85">
            <v>0</v>
          </cell>
          <cell r="HN85">
            <v>0</v>
          </cell>
          <cell r="HO85">
            <v>0</v>
          </cell>
          <cell r="HP85">
            <v>0</v>
          </cell>
          <cell r="HQ85">
            <v>0</v>
          </cell>
          <cell r="HR85">
            <v>0</v>
          </cell>
        </row>
        <row r="86">
          <cell r="A86" t="str">
            <v>Raiffeisen OMF A</v>
          </cell>
          <cell r="ET86">
            <v>0</v>
          </cell>
          <cell r="EU86">
            <v>0</v>
          </cell>
          <cell r="EV86">
            <v>0</v>
          </cell>
          <cell r="EW86">
            <v>0</v>
          </cell>
          <cell r="EX86">
            <v>0</v>
          </cell>
          <cell r="EY86">
            <v>0</v>
          </cell>
          <cell r="EZ86">
            <v>0</v>
          </cell>
          <cell r="FA86">
            <v>0</v>
          </cell>
          <cell r="FB86">
            <v>0</v>
          </cell>
          <cell r="FC86">
            <v>0</v>
          </cell>
          <cell r="FD86">
            <v>0</v>
          </cell>
          <cell r="FE86">
            <v>0</v>
          </cell>
          <cell r="FF86">
            <v>0</v>
          </cell>
          <cell r="FG86">
            <v>0</v>
          </cell>
          <cell r="FH86">
            <v>0</v>
          </cell>
          <cell r="FI86">
            <v>0</v>
          </cell>
          <cell r="FJ86">
            <v>0</v>
          </cell>
          <cell r="FK86">
            <v>0</v>
          </cell>
          <cell r="FL86">
            <v>0</v>
          </cell>
          <cell r="FM86">
            <v>0</v>
          </cell>
          <cell r="FN86">
            <v>0</v>
          </cell>
          <cell r="FO86">
            <v>0</v>
          </cell>
          <cell r="FP86">
            <v>0</v>
          </cell>
          <cell r="FQ86">
            <v>0</v>
          </cell>
          <cell r="FR86">
            <v>0</v>
          </cell>
          <cell r="FS86">
            <v>0</v>
          </cell>
          <cell r="FT86">
            <v>23.48</v>
          </cell>
          <cell r="FU86">
            <v>23.48</v>
          </cell>
          <cell r="FV86">
            <v>23.48</v>
          </cell>
          <cell r="FW86">
            <v>0</v>
          </cell>
          <cell r="FX86">
            <v>0</v>
          </cell>
          <cell r="FY86">
            <v>0</v>
          </cell>
          <cell r="FZ86">
            <v>0</v>
          </cell>
          <cell r="GA86">
            <v>78.28</v>
          </cell>
          <cell r="GB86">
            <v>78.28</v>
          </cell>
          <cell r="GC86">
            <v>78.28</v>
          </cell>
          <cell r="GD86">
            <v>0</v>
          </cell>
          <cell r="GE86">
            <v>0</v>
          </cell>
          <cell r="GF86">
            <v>0</v>
          </cell>
          <cell r="GG86">
            <v>0</v>
          </cell>
          <cell r="GH86">
            <v>0</v>
          </cell>
          <cell r="GI86">
            <v>0</v>
          </cell>
          <cell r="GJ86">
            <v>0</v>
          </cell>
          <cell r="GK86">
            <v>0</v>
          </cell>
          <cell r="GL86">
            <v>0</v>
          </cell>
          <cell r="GM86">
            <v>0</v>
          </cell>
          <cell r="GN86">
            <v>0</v>
          </cell>
          <cell r="GO86">
            <v>0</v>
          </cell>
          <cell r="GP86">
            <v>0</v>
          </cell>
          <cell r="GQ86">
            <v>0</v>
          </cell>
          <cell r="GR86">
            <v>0</v>
          </cell>
          <cell r="GS86">
            <v>0</v>
          </cell>
          <cell r="GT86">
            <v>0</v>
          </cell>
          <cell r="GU86">
            <v>0</v>
          </cell>
          <cell r="GV86">
            <v>0</v>
          </cell>
          <cell r="GW86">
            <v>0</v>
          </cell>
          <cell r="GX86">
            <v>0</v>
          </cell>
          <cell r="GY86">
            <v>0</v>
          </cell>
          <cell r="GZ86">
            <v>0</v>
          </cell>
          <cell r="HA86">
            <v>540.38</v>
          </cell>
          <cell r="HB86">
            <v>540.38</v>
          </cell>
          <cell r="HC86">
            <v>540.38</v>
          </cell>
          <cell r="HD86">
            <v>0</v>
          </cell>
          <cell r="HE86">
            <v>31.5</v>
          </cell>
          <cell r="HF86">
            <v>31.65</v>
          </cell>
          <cell r="HG86">
            <v>31.65</v>
          </cell>
          <cell r="HH86">
            <v>0.15</v>
          </cell>
          <cell r="HI86">
            <v>13.04</v>
          </cell>
          <cell r="HJ86">
            <v>13.04</v>
          </cell>
          <cell r="HK86">
            <v>13.04</v>
          </cell>
          <cell r="HL86">
            <v>0</v>
          </cell>
          <cell r="HM86">
            <v>0</v>
          </cell>
          <cell r="HN86">
            <v>0</v>
          </cell>
          <cell r="HO86">
            <v>0</v>
          </cell>
          <cell r="HP86">
            <v>0</v>
          </cell>
          <cell r="HQ86">
            <v>0</v>
          </cell>
          <cell r="HR86">
            <v>0</v>
          </cell>
        </row>
        <row r="87">
          <cell r="A87" t="str">
            <v>Raiffeisen OMF B</v>
          </cell>
          <cell r="D87">
            <v>0</v>
          </cell>
          <cell r="G87">
            <v>0</v>
          </cell>
          <cell r="J87">
            <v>0</v>
          </cell>
          <cell r="M87">
            <v>4010.09</v>
          </cell>
          <cell r="P87">
            <v>4658.5</v>
          </cell>
          <cell r="S87">
            <v>293.66000000000003</v>
          </cell>
          <cell r="V87">
            <v>0</v>
          </cell>
          <cell r="Y87">
            <v>1454.85</v>
          </cell>
          <cell r="AB87">
            <v>1407.25</v>
          </cell>
          <cell r="AE87">
            <v>2491.4</v>
          </cell>
          <cell r="AH87">
            <v>5021.1099999999997</v>
          </cell>
          <cell r="AK87">
            <v>2745.55</v>
          </cell>
          <cell r="AN87">
            <v>2632.8</v>
          </cell>
          <cell r="AQ87">
            <v>1771.73</v>
          </cell>
          <cell r="AT87">
            <v>2280.21</v>
          </cell>
          <cell r="AU87">
            <v>2898.91</v>
          </cell>
          <cell r="AV87">
            <v>3313.2299999999996</v>
          </cell>
          <cell r="AW87">
            <v>3604.9800000000005</v>
          </cell>
          <cell r="AX87">
            <v>3330.56</v>
          </cell>
          <cell r="AY87">
            <v>3608.96</v>
          </cell>
          <cell r="AZ87">
            <v>3089.0699999999997</v>
          </cell>
          <cell r="BA87">
            <v>3409.0600000000004</v>
          </cell>
          <cell r="BB87">
            <v>3293.12</v>
          </cell>
          <cell r="BC87">
            <v>4035.6099999999997</v>
          </cell>
          <cell r="BD87">
            <v>4405.79</v>
          </cell>
          <cell r="BE87">
            <v>5204.34</v>
          </cell>
          <cell r="BF87">
            <v>6218.37</v>
          </cell>
          <cell r="BG87">
            <v>7112.7699999999995</v>
          </cell>
          <cell r="BH87">
            <v>9278.92</v>
          </cell>
          <cell r="BI87">
            <v>12899.130000000001</v>
          </cell>
          <cell r="BJ87">
            <v>16905.150000000001</v>
          </cell>
          <cell r="BK87">
            <v>19138.32</v>
          </cell>
          <cell r="BL87">
            <v>20804.55</v>
          </cell>
          <cell r="BM87">
            <v>22223.91</v>
          </cell>
          <cell r="BN87">
            <v>23967.200000000001</v>
          </cell>
          <cell r="BO87">
            <v>23970.66</v>
          </cell>
          <cell r="BP87">
            <v>28002.010000000002</v>
          </cell>
          <cell r="BQ87">
            <v>29560.400000000001</v>
          </cell>
          <cell r="BR87">
            <v>31572.050000000003</v>
          </cell>
          <cell r="BS87">
            <v>29110.82</v>
          </cell>
          <cell r="BT87">
            <v>32518.989999999998</v>
          </cell>
          <cell r="BU87">
            <v>33939.599999999999</v>
          </cell>
          <cell r="BV87">
            <v>35059.979999999996</v>
          </cell>
          <cell r="BW87">
            <v>33388.46</v>
          </cell>
          <cell r="BX87">
            <v>33738.47</v>
          </cell>
          <cell r="BY87">
            <v>36385.57</v>
          </cell>
          <cell r="BZ87">
            <v>38663.69</v>
          </cell>
          <cell r="CA87">
            <v>41280.43</v>
          </cell>
          <cell r="CB87">
            <v>47452.07</v>
          </cell>
          <cell r="CC87">
            <v>68250.540000000008</v>
          </cell>
          <cell r="CD87">
            <v>61470.78</v>
          </cell>
          <cell r="CE87">
            <v>42943.85</v>
          </cell>
          <cell r="CF87">
            <v>8803.2200000000012</v>
          </cell>
          <cell r="CG87">
            <v>1311.4</v>
          </cell>
          <cell r="CH87">
            <v>457.54999999999995</v>
          </cell>
          <cell r="CI87">
            <v>82.94</v>
          </cell>
          <cell r="CJ87">
            <v>210.27</v>
          </cell>
          <cell r="CK87">
            <v>671.08999999999992</v>
          </cell>
          <cell r="CL87">
            <v>699.43</v>
          </cell>
          <cell r="CM87">
            <v>653.27</v>
          </cell>
          <cell r="CN87">
            <v>279.82</v>
          </cell>
          <cell r="CO87">
            <v>243.78</v>
          </cell>
          <cell r="CP87">
            <v>375.97</v>
          </cell>
          <cell r="CQ87">
            <v>261.71000000000004</v>
          </cell>
          <cell r="CR87">
            <v>320.43</v>
          </cell>
          <cell r="CS87">
            <v>108.91999999999999</v>
          </cell>
          <cell r="CT87">
            <v>122.77999999999999</v>
          </cell>
          <cell r="CU87">
            <v>59.15</v>
          </cell>
          <cell r="CV87">
            <v>52.519999999999996</v>
          </cell>
          <cell r="CW87">
            <v>36.380000000000003</v>
          </cell>
          <cell r="CX87">
            <v>25.97</v>
          </cell>
          <cell r="CY87">
            <v>208.49</v>
          </cell>
          <cell r="CZ87">
            <v>240.10000000000002</v>
          </cell>
          <cell r="DA87">
            <v>273.38</v>
          </cell>
          <cell r="DB87">
            <v>88.94</v>
          </cell>
          <cell r="DC87">
            <v>162.84</v>
          </cell>
          <cell r="DD87">
            <v>433.12</v>
          </cell>
          <cell r="DE87">
            <v>698.40000000000009</v>
          </cell>
          <cell r="DF87">
            <v>601.68000000000006</v>
          </cell>
          <cell r="DG87">
            <v>386.71000000000004</v>
          </cell>
          <cell r="DH87">
            <v>215.10000000000002</v>
          </cell>
          <cell r="DI87">
            <v>235.42000000000002</v>
          </cell>
          <cell r="DJ87">
            <v>150.13</v>
          </cell>
          <cell r="DK87">
            <v>37.699999999999996</v>
          </cell>
          <cell r="DL87">
            <v>183.02</v>
          </cell>
          <cell r="DM87">
            <v>221.34</v>
          </cell>
          <cell r="DN87">
            <v>219.83</v>
          </cell>
          <cell r="DO87">
            <v>320.65000000000003</v>
          </cell>
          <cell r="DP87">
            <v>282.36</v>
          </cell>
          <cell r="DQ87">
            <v>445.63</v>
          </cell>
          <cell r="DR87">
            <v>185.26</v>
          </cell>
          <cell r="DS87">
            <v>181.46</v>
          </cell>
          <cell r="DT87">
            <v>24.189999999999998</v>
          </cell>
          <cell r="DU87">
            <v>9.58</v>
          </cell>
          <cell r="DV87">
            <v>15.15</v>
          </cell>
          <cell r="DW87">
            <v>39.479999999999997</v>
          </cell>
          <cell r="DX87">
            <v>56.11</v>
          </cell>
          <cell r="DY87">
            <v>50.6</v>
          </cell>
          <cell r="DZ87">
            <v>26.93</v>
          </cell>
          <cell r="EA87">
            <v>10.52</v>
          </cell>
          <cell r="EB87">
            <v>33.269999999999996</v>
          </cell>
          <cell r="EC87">
            <v>64.02</v>
          </cell>
          <cell r="ED87">
            <v>72.509999999999991</v>
          </cell>
          <cell r="EE87">
            <v>53.73</v>
          </cell>
          <cell r="EF87">
            <v>21.22</v>
          </cell>
          <cell r="EG87">
            <v>18.739999999999998</v>
          </cell>
          <cell r="EH87">
            <v>39.150000000000006</v>
          </cell>
          <cell r="EI87">
            <v>41.57</v>
          </cell>
          <cell r="EJ87">
            <v>75.319999999999993</v>
          </cell>
          <cell r="EK87">
            <v>69.16</v>
          </cell>
          <cell r="EL87">
            <v>70.44</v>
          </cell>
          <cell r="EM87">
            <v>74.009999999999991</v>
          </cell>
          <cell r="EN87">
            <v>60.26</v>
          </cell>
          <cell r="EO87">
            <v>87.12</v>
          </cell>
          <cell r="EP87">
            <v>44.29</v>
          </cell>
          <cell r="EQ87">
            <v>48.47</v>
          </cell>
          <cell r="ER87">
            <v>40.58</v>
          </cell>
          <cell r="ES87">
            <v>52.040000000000006</v>
          </cell>
          <cell r="ET87">
            <v>920.1</v>
          </cell>
          <cell r="EU87">
            <v>918.94999999999993</v>
          </cell>
          <cell r="EV87">
            <v>906.23</v>
          </cell>
          <cell r="EW87">
            <v>51.03</v>
          </cell>
          <cell r="EX87">
            <v>27.439999999999998</v>
          </cell>
          <cell r="EY87">
            <v>27.240000000000002</v>
          </cell>
          <cell r="EZ87">
            <v>880.81000000000006</v>
          </cell>
          <cell r="FA87">
            <v>905.86</v>
          </cell>
          <cell r="FB87">
            <v>928.84</v>
          </cell>
          <cell r="FC87">
            <v>61.269999999999996</v>
          </cell>
          <cell r="FD87">
            <v>43.02</v>
          </cell>
          <cell r="FE87">
            <v>35.659999999999997</v>
          </cell>
          <cell r="FF87">
            <v>25.25</v>
          </cell>
          <cell r="FG87">
            <v>26.659999999999997</v>
          </cell>
          <cell r="FH87">
            <v>18.38</v>
          </cell>
          <cell r="FI87">
            <v>20.66</v>
          </cell>
          <cell r="FJ87">
            <v>34.43</v>
          </cell>
          <cell r="FK87">
            <v>27.09</v>
          </cell>
          <cell r="FL87">
            <v>158.22999999999999</v>
          </cell>
          <cell r="FM87">
            <v>174.02999999999997</v>
          </cell>
          <cell r="FN87">
            <v>174.02999999999997</v>
          </cell>
          <cell r="FO87">
            <v>64.63</v>
          </cell>
          <cell r="FP87">
            <v>25.74</v>
          </cell>
          <cell r="FQ87">
            <v>35.96</v>
          </cell>
          <cell r="FR87">
            <v>60.349999999999994</v>
          </cell>
          <cell r="FS87">
            <v>68.5</v>
          </cell>
          <cell r="FT87">
            <v>67.419999999999987</v>
          </cell>
          <cell r="FU87">
            <v>87.829999999999984</v>
          </cell>
          <cell r="FV87">
            <v>161.54</v>
          </cell>
          <cell r="FW87">
            <v>164.20999999999998</v>
          </cell>
          <cell r="FX87">
            <v>102.73</v>
          </cell>
          <cell r="FY87">
            <v>63.47</v>
          </cell>
          <cell r="FZ87">
            <v>57.41</v>
          </cell>
          <cell r="GA87">
            <v>104.97999999999999</v>
          </cell>
          <cell r="GB87">
            <v>65.86</v>
          </cell>
          <cell r="GC87">
            <v>75.709999999999994</v>
          </cell>
          <cell r="GD87">
            <v>21.01</v>
          </cell>
          <cell r="GE87">
            <v>19.05</v>
          </cell>
          <cell r="GF87">
            <v>52.21</v>
          </cell>
          <cell r="GG87">
            <v>65.09</v>
          </cell>
          <cell r="GH87">
            <v>65.679999999999993</v>
          </cell>
          <cell r="GI87">
            <v>17.14</v>
          </cell>
          <cell r="GJ87">
            <v>65.62</v>
          </cell>
          <cell r="GK87">
            <v>72.62</v>
          </cell>
          <cell r="GL87">
            <v>75.37</v>
          </cell>
          <cell r="GM87">
            <v>61.930000000000007</v>
          </cell>
          <cell r="GN87">
            <v>59.88</v>
          </cell>
          <cell r="GO87">
            <v>56.910000000000004</v>
          </cell>
          <cell r="GP87">
            <v>8.7799999999999994</v>
          </cell>
          <cell r="GQ87">
            <v>0.09</v>
          </cell>
          <cell r="GR87">
            <v>175.6</v>
          </cell>
          <cell r="GS87">
            <v>196.82</v>
          </cell>
          <cell r="GT87">
            <v>196.95999999999998</v>
          </cell>
          <cell r="GU87">
            <v>33.68</v>
          </cell>
          <cell r="GV87">
            <v>22.67</v>
          </cell>
          <cell r="GW87">
            <v>33.900000000000006</v>
          </cell>
          <cell r="GX87">
            <v>27.450000000000003</v>
          </cell>
          <cell r="GY87">
            <v>30.150000000000002</v>
          </cell>
          <cell r="GZ87">
            <v>61.47</v>
          </cell>
          <cell r="HA87">
            <v>603.86999999999989</v>
          </cell>
          <cell r="HB87">
            <v>590.95999999999992</v>
          </cell>
          <cell r="HC87">
            <v>583.43999999999994</v>
          </cell>
          <cell r="HD87">
            <v>43.839999999999996</v>
          </cell>
          <cell r="HE87">
            <v>50.58</v>
          </cell>
          <cell r="HF87">
            <v>50.84</v>
          </cell>
          <cell r="HG87">
            <v>44.780000000000008</v>
          </cell>
          <cell r="HH87">
            <v>46.970000000000006</v>
          </cell>
          <cell r="HI87">
            <v>34.239999999999995</v>
          </cell>
          <cell r="HJ87">
            <v>32.629999999999995</v>
          </cell>
          <cell r="HK87">
            <v>45.769999999999996</v>
          </cell>
          <cell r="HL87">
            <v>22.98</v>
          </cell>
          <cell r="HM87">
            <v>22.07</v>
          </cell>
          <cell r="HN87">
            <v>0</v>
          </cell>
          <cell r="HO87">
            <v>0</v>
          </cell>
          <cell r="HP87">
            <v>0</v>
          </cell>
          <cell r="HQ87">
            <v>0</v>
          </cell>
          <cell r="HR87">
            <v>0</v>
          </cell>
        </row>
        <row r="88">
          <cell r="A88" t="str">
            <v>Raiffeisen OMF C</v>
          </cell>
          <cell r="ET88">
            <v>0</v>
          </cell>
          <cell r="EU88">
            <v>0</v>
          </cell>
          <cell r="EV88">
            <v>0</v>
          </cell>
          <cell r="EW88">
            <v>0</v>
          </cell>
          <cell r="EX88">
            <v>0</v>
          </cell>
          <cell r="EY88">
            <v>0</v>
          </cell>
          <cell r="EZ88">
            <v>0</v>
          </cell>
          <cell r="FA88">
            <v>0</v>
          </cell>
          <cell r="FB88">
            <v>0</v>
          </cell>
          <cell r="FC88">
            <v>0</v>
          </cell>
          <cell r="FD88">
            <v>0</v>
          </cell>
          <cell r="FE88">
            <v>0</v>
          </cell>
          <cell r="FF88">
            <v>0</v>
          </cell>
          <cell r="FG88">
            <v>0</v>
          </cell>
          <cell r="FH88">
            <v>0</v>
          </cell>
          <cell r="FI88">
            <v>0</v>
          </cell>
          <cell r="FJ88">
            <v>0</v>
          </cell>
          <cell r="FK88">
            <v>63.28</v>
          </cell>
          <cell r="FL88">
            <v>63.28</v>
          </cell>
          <cell r="FM88">
            <v>63.28</v>
          </cell>
          <cell r="FN88">
            <v>0</v>
          </cell>
          <cell r="FO88">
            <v>0</v>
          </cell>
          <cell r="FP88">
            <v>0</v>
          </cell>
          <cell r="FQ88">
            <v>0</v>
          </cell>
          <cell r="FR88">
            <v>0</v>
          </cell>
          <cell r="FS88">
            <v>0</v>
          </cell>
          <cell r="FT88">
            <v>0</v>
          </cell>
          <cell r="FU88">
            <v>0</v>
          </cell>
          <cell r="FV88">
            <v>0</v>
          </cell>
          <cell r="FW88">
            <v>0</v>
          </cell>
          <cell r="FX88">
            <v>0</v>
          </cell>
          <cell r="FY88">
            <v>0</v>
          </cell>
          <cell r="FZ88">
            <v>0</v>
          </cell>
          <cell r="GA88">
            <v>0</v>
          </cell>
          <cell r="GB88">
            <v>0</v>
          </cell>
          <cell r="GC88">
            <v>0</v>
          </cell>
          <cell r="GD88">
            <v>0</v>
          </cell>
          <cell r="GE88">
            <v>0</v>
          </cell>
          <cell r="GF88">
            <v>0</v>
          </cell>
          <cell r="GG88">
            <v>0</v>
          </cell>
          <cell r="GH88">
            <v>0</v>
          </cell>
          <cell r="GI88">
            <v>0</v>
          </cell>
          <cell r="GJ88">
            <v>0</v>
          </cell>
          <cell r="GK88">
            <v>0</v>
          </cell>
          <cell r="GL88">
            <v>0</v>
          </cell>
          <cell r="GM88">
            <v>0</v>
          </cell>
          <cell r="GN88">
            <v>0</v>
          </cell>
          <cell r="GO88">
            <v>0</v>
          </cell>
          <cell r="GP88">
            <v>0</v>
          </cell>
          <cell r="GQ88">
            <v>0</v>
          </cell>
          <cell r="GR88">
            <v>0</v>
          </cell>
          <cell r="GS88">
            <v>0</v>
          </cell>
          <cell r="GT88">
            <v>0</v>
          </cell>
          <cell r="GU88">
            <v>0</v>
          </cell>
          <cell r="GV88">
            <v>0</v>
          </cell>
          <cell r="GW88">
            <v>0</v>
          </cell>
          <cell r="GX88">
            <v>0</v>
          </cell>
          <cell r="GY88">
            <v>0</v>
          </cell>
          <cell r="GZ88">
            <v>0</v>
          </cell>
          <cell r="HA88">
            <v>0</v>
          </cell>
          <cell r="HB88">
            <v>0</v>
          </cell>
          <cell r="HC88">
            <v>0</v>
          </cell>
          <cell r="HD88">
            <v>0</v>
          </cell>
          <cell r="HE88">
            <v>0</v>
          </cell>
          <cell r="HF88">
            <v>0</v>
          </cell>
          <cell r="HG88">
            <v>0</v>
          </cell>
          <cell r="HH88">
            <v>0</v>
          </cell>
          <cell r="HI88">
            <v>0</v>
          </cell>
          <cell r="HJ88">
            <v>0</v>
          </cell>
          <cell r="HK88">
            <v>0</v>
          </cell>
          <cell r="HL88">
            <v>0</v>
          </cell>
          <cell r="HM88">
            <v>0</v>
          </cell>
          <cell r="HN88">
            <v>0</v>
          </cell>
          <cell r="HO88">
            <v>0</v>
          </cell>
          <cell r="HP88">
            <v>0</v>
          </cell>
          <cell r="HQ88">
            <v>0</v>
          </cell>
          <cell r="HR88">
            <v>0</v>
          </cell>
        </row>
        <row r="89">
          <cell r="A89" t="str">
            <v>UKUPNO</v>
          </cell>
          <cell r="D89">
            <v>99.27000000000001</v>
          </cell>
          <cell r="G89">
            <v>32.5</v>
          </cell>
          <cell r="J89">
            <v>921.26</v>
          </cell>
          <cell r="M89">
            <v>27290.729999999996</v>
          </cell>
          <cell r="P89">
            <v>18712.29</v>
          </cell>
          <cell r="S89">
            <v>3986.2400000000002</v>
          </cell>
          <cell r="V89">
            <v>0</v>
          </cell>
          <cell r="Y89">
            <v>5160.43</v>
          </cell>
          <cell r="AB89">
            <v>5413.7</v>
          </cell>
          <cell r="AE89">
            <v>5808.7000000000007</v>
          </cell>
          <cell r="AH89">
            <v>18813.160000000003</v>
          </cell>
          <cell r="AK89">
            <v>11395.140000000001</v>
          </cell>
          <cell r="AN89">
            <v>13066.27</v>
          </cell>
          <cell r="AQ89">
            <v>10635.330000000002</v>
          </cell>
          <cell r="AT89">
            <v>11709.65</v>
          </cell>
          <cell r="AU89">
            <v>13116.66</v>
          </cell>
          <cell r="AV89">
            <v>15182.61</v>
          </cell>
          <cell r="AW89">
            <v>17034.810000000001</v>
          </cell>
          <cell r="AX89">
            <v>18781.22</v>
          </cell>
          <cell r="AY89">
            <v>21206.49</v>
          </cell>
          <cell r="AZ89">
            <v>21174.13</v>
          </cell>
          <cell r="BA89">
            <v>20469.25</v>
          </cell>
          <cell r="BB89">
            <v>17765.469999999998</v>
          </cell>
          <cell r="BC89">
            <v>17865.05</v>
          </cell>
          <cell r="BD89">
            <v>20044.03</v>
          </cell>
          <cell r="BE89">
            <v>23252.66</v>
          </cell>
          <cell r="BF89">
            <v>25883.869999999995</v>
          </cell>
          <cell r="BG89">
            <v>25901.01</v>
          </cell>
          <cell r="BH89">
            <v>27907.409999999996</v>
          </cell>
          <cell r="BI89">
            <v>31424.66</v>
          </cell>
          <cell r="BJ89">
            <v>36715.03</v>
          </cell>
          <cell r="BK89">
            <v>41074.720000000001</v>
          </cell>
          <cell r="BL89">
            <v>46562.009999999995</v>
          </cell>
          <cell r="BM89">
            <v>52702.009999999995</v>
          </cell>
          <cell r="BN89">
            <v>58243.369999999995</v>
          </cell>
          <cell r="BO89">
            <v>62733.64</v>
          </cell>
          <cell r="BP89">
            <v>80065.429999999993</v>
          </cell>
          <cell r="BQ89">
            <v>96298.489999999991</v>
          </cell>
          <cell r="BR89">
            <v>124598.25</v>
          </cell>
          <cell r="BS89">
            <v>147027.22999999998</v>
          </cell>
          <cell r="BT89">
            <v>191037.03999999998</v>
          </cell>
          <cell r="BU89">
            <v>230032.95</v>
          </cell>
          <cell r="BV89">
            <v>265772.39</v>
          </cell>
          <cell r="BW89">
            <v>277081.77</v>
          </cell>
          <cell r="BX89">
            <v>269865.60000000003</v>
          </cell>
          <cell r="BY89">
            <v>278118.88</v>
          </cell>
          <cell r="BZ89">
            <v>280815.15000000002</v>
          </cell>
          <cell r="CA89">
            <v>302128.08999999997</v>
          </cell>
          <cell r="CB89">
            <v>325160.96999999997</v>
          </cell>
          <cell r="CC89">
            <v>377965.43</v>
          </cell>
          <cell r="CD89">
            <v>311934.01</v>
          </cell>
          <cell r="CE89">
            <v>191820.52</v>
          </cell>
          <cell r="CF89">
            <v>48793.279999999999</v>
          </cell>
          <cell r="CG89">
            <v>13593.57</v>
          </cell>
          <cell r="CH89">
            <v>9374.7699999999986</v>
          </cell>
          <cell r="CI89">
            <v>6131.79</v>
          </cell>
          <cell r="CJ89">
            <v>3818.45</v>
          </cell>
          <cell r="CK89">
            <v>3677.88</v>
          </cell>
          <cell r="CL89">
            <v>3807.15</v>
          </cell>
          <cell r="CM89">
            <v>3598.4</v>
          </cell>
          <cell r="CN89">
            <v>2942.5499999999997</v>
          </cell>
          <cell r="CO89">
            <v>2459.7699999999995</v>
          </cell>
          <cell r="CP89">
            <v>2751.24</v>
          </cell>
          <cell r="CQ89">
            <v>1940.12</v>
          </cell>
          <cell r="CR89">
            <v>1579.54</v>
          </cell>
          <cell r="CS89">
            <v>1073.98</v>
          </cell>
          <cell r="CT89">
            <v>1486.75</v>
          </cell>
          <cell r="CU89">
            <v>1514.7000000000003</v>
          </cell>
          <cell r="CV89">
            <v>1395.16</v>
          </cell>
          <cell r="CW89">
            <v>1066.4900000000002</v>
          </cell>
          <cell r="CX89">
            <v>692.74</v>
          </cell>
          <cell r="CY89">
            <v>847.77</v>
          </cell>
          <cell r="CZ89">
            <v>771.63</v>
          </cell>
          <cell r="DA89">
            <v>838.46999999999991</v>
          </cell>
          <cell r="DB89">
            <v>721.6099999999999</v>
          </cell>
          <cell r="DC89">
            <v>728.91000000000008</v>
          </cell>
          <cell r="DD89">
            <v>1333.19</v>
          </cell>
          <cell r="DE89">
            <v>1473.1100000000001</v>
          </cell>
          <cell r="DF89">
            <v>1297.1199999999999</v>
          </cell>
          <cell r="DG89">
            <v>652.85</v>
          </cell>
          <cell r="DH89">
            <v>583.22</v>
          </cell>
          <cell r="DI89">
            <v>604.84</v>
          </cell>
          <cell r="DJ89">
            <v>853.74</v>
          </cell>
          <cell r="DK89">
            <v>510.06000000000006</v>
          </cell>
          <cell r="DL89">
            <v>849.23</v>
          </cell>
          <cell r="DM89">
            <v>548.59</v>
          </cell>
          <cell r="DN89">
            <v>625.92999999999995</v>
          </cell>
          <cell r="DO89">
            <v>1047.68</v>
          </cell>
          <cell r="DP89">
            <v>1086.1300000000001</v>
          </cell>
          <cell r="DQ89">
            <v>1159.4100000000001</v>
          </cell>
          <cell r="DR89">
            <v>302.92</v>
          </cell>
          <cell r="DS89">
            <v>245.34000000000003</v>
          </cell>
          <cell r="DT89">
            <v>299.18</v>
          </cell>
          <cell r="DU89">
            <v>314.96999999999997</v>
          </cell>
          <cell r="DV89">
            <v>369.04</v>
          </cell>
          <cell r="DW89">
            <v>204.85000000000002</v>
          </cell>
          <cell r="DX89">
            <v>423.09999999999997</v>
          </cell>
          <cell r="DY89">
            <v>421.42999999999995</v>
          </cell>
          <cell r="DZ89">
            <v>403.31999999999994</v>
          </cell>
          <cell r="EA89">
            <v>467.08</v>
          </cell>
          <cell r="EB89">
            <v>440.62</v>
          </cell>
          <cell r="EC89">
            <v>455.15</v>
          </cell>
          <cell r="ED89">
            <v>980.22000000000014</v>
          </cell>
          <cell r="EE89">
            <v>935.16000000000008</v>
          </cell>
          <cell r="EF89">
            <v>987.25000000000011</v>
          </cell>
          <cell r="EG89">
            <v>193.34</v>
          </cell>
          <cell r="EH89">
            <v>300.99</v>
          </cell>
          <cell r="EI89">
            <v>193.45000000000002</v>
          </cell>
          <cell r="EJ89">
            <v>228.24</v>
          </cell>
          <cell r="EK89">
            <v>180.35</v>
          </cell>
          <cell r="EL89">
            <v>240.58</v>
          </cell>
          <cell r="EM89">
            <v>194.26999999999998</v>
          </cell>
          <cell r="EN89">
            <v>185.51</v>
          </cell>
          <cell r="EO89">
            <v>166.26999999999998</v>
          </cell>
          <cell r="EP89">
            <v>145.07</v>
          </cell>
          <cell r="EQ89">
            <v>92.800000000000011</v>
          </cell>
          <cell r="ER89">
            <v>134.18</v>
          </cell>
          <cell r="ES89">
            <v>147.58999999999997</v>
          </cell>
          <cell r="ET89">
            <v>1456.97</v>
          </cell>
          <cell r="EU89">
            <v>1387.84</v>
          </cell>
          <cell r="EV89">
            <v>1356.3799999999999</v>
          </cell>
          <cell r="EW89">
            <v>60.13</v>
          </cell>
          <cell r="EX89">
            <v>53.999999999999993</v>
          </cell>
          <cell r="EY89">
            <v>65.11</v>
          </cell>
          <cell r="EZ89">
            <v>983.03</v>
          </cell>
          <cell r="FA89">
            <v>991.92</v>
          </cell>
          <cell r="FB89">
            <v>1035.74</v>
          </cell>
          <cell r="FC89">
            <v>398.86</v>
          </cell>
          <cell r="FD89">
            <v>393.67000000000007</v>
          </cell>
          <cell r="FE89">
            <v>400.67000000000007</v>
          </cell>
          <cell r="FF89">
            <v>106.18</v>
          </cell>
          <cell r="FG89">
            <v>136.89000000000001</v>
          </cell>
          <cell r="FH89">
            <v>81.38</v>
          </cell>
          <cell r="FI89">
            <v>77.72999999999999</v>
          </cell>
          <cell r="FJ89">
            <v>58.449999999999996</v>
          </cell>
          <cell r="FK89">
            <v>201.91</v>
          </cell>
          <cell r="FL89">
            <v>340.07</v>
          </cell>
          <cell r="FM89">
            <v>403.84999999999997</v>
          </cell>
          <cell r="FN89">
            <v>397.84000000000003</v>
          </cell>
          <cell r="FO89">
            <v>328.09000000000003</v>
          </cell>
          <cell r="FP89">
            <v>237.43</v>
          </cell>
          <cell r="FQ89">
            <v>135.02999999999997</v>
          </cell>
          <cell r="FR89">
            <v>140.86000000000001</v>
          </cell>
          <cell r="FS89">
            <v>153.64999999999998</v>
          </cell>
          <cell r="FT89">
            <v>193.82000000000002</v>
          </cell>
          <cell r="FU89">
            <v>215.54000000000002</v>
          </cell>
          <cell r="FV89">
            <v>311.11</v>
          </cell>
          <cell r="FW89">
            <v>234.39</v>
          </cell>
          <cell r="FX89">
            <v>150.27000000000001</v>
          </cell>
          <cell r="FY89">
            <v>591.17000000000007</v>
          </cell>
          <cell r="FZ89">
            <v>602.84</v>
          </cell>
          <cell r="GA89">
            <v>772.95</v>
          </cell>
          <cell r="GB89">
            <v>269.76</v>
          </cell>
          <cell r="GC89">
            <v>950.67000000000007</v>
          </cell>
          <cell r="GD89">
            <v>786.2700000000001</v>
          </cell>
          <cell r="GE89">
            <v>740.22</v>
          </cell>
          <cell r="GF89">
            <v>129.57</v>
          </cell>
          <cell r="GG89">
            <v>141.77000000000001</v>
          </cell>
          <cell r="GH89">
            <v>175.16</v>
          </cell>
          <cell r="GI89">
            <v>520.06999999999994</v>
          </cell>
          <cell r="GJ89">
            <v>582.55999999999995</v>
          </cell>
          <cell r="GK89">
            <v>754.22</v>
          </cell>
          <cell r="GL89">
            <v>1493.14</v>
          </cell>
          <cell r="GM89">
            <v>1469.45</v>
          </cell>
          <cell r="GN89">
            <v>1369.78</v>
          </cell>
          <cell r="GO89">
            <v>249.81</v>
          </cell>
          <cell r="GP89">
            <v>194.35999999999999</v>
          </cell>
          <cell r="GQ89">
            <v>80.390000000000015</v>
          </cell>
          <cell r="GR89">
            <v>235.89</v>
          </cell>
          <cell r="GS89">
            <v>282.83999999999997</v>
          </cell>
          <cell r="GT89">
            <v>332.51</v>
          </cell>
          <cell r="GU89">
            <v>196.84</v>
          </cell>
          <cell r="GV89">
            <v>186.94</v>
          </cell>
          <cell r="GW89">
            <v>182.91</v>
          </cell>
          <cell r="GX89">
            <v>150.66999999999999</v>
          </cell>
          <cell r="GY89">
            <v>126.69</v>
          </cell>
          <cell r="GZ89">
            <v>269.60000000000002</v>
          </cell>
          <cell r="HA89">
            <v>5406.6500000000005</v>
          </cell>
          <cell r="HB89">
            <v>5400.6800000000012</v>
          </cell>
          <cell r="HC89">
            <v>5250.9100000000008</v>
          </cell>
          <cell r="HD89">
            <v>169.24</v>
          </cell>
          <cell r="HE89">
            <v>227.29999999999998</v>
          </cell>
          <cell r="HF89">
            <v>509.55999999999995</v>
          </cell>
          <cell r="HG89">
            <v>459.33999999999992</v>
          </cell>
          <cell r="HH89">
            <v>385.98999999999995</v>
          </cell>
          <cell r="HI89">
            <v>128.13999999999999</v>
          </cell>
          <cell r="HJ89">
            <v>78.289999999999992</v>
          </cell>
          <cell r="HK89">
            <v>114.56</v>
          </cell>
          <cell r="HL89">
            <v>65.41</v>
          </cell>
          <cell r="HM89">
            <v>64.5</v>
          </cell>
          <cell r="HN89">
            <v>14.129999999999999</v>
          </cell>
          <cell r="HO89">
            <v>0</v>
          </cell>
          <cell r="HP89">
            <v>0</v>
          </cell>
          <cell r="HQ89">
            <v>0</v>
          </cell>
          <cell r="HR89">
            <v>0</v>
          </cell>
        </row>
        <row r="91">
          <cell r="A91" t="str">
            <v>izlazne naknade</v>
          </cell>
        </row>
        <row r="92">
          <cell r="A92" t="str">
            <v>AZ OMF A</v>
          </cell>
          <cell r="ET92">
            <v>0</v>
          </cell>
          <cell r="EU92">
            <v>0</v>
          </cell>
          <cell r="EV92">
            <v>0</v>
          </cell>
          <cell r="EW92">
            <v>0</v>
          </cell>
          <cell r="EX92">
            <v>0</v>
          </cell>
          <cell r="EY92">
            <v>0</v>
          </cell>
          <cell r="EZ92">
            <v>0</v>
          </cell>
          <cell r="FA92">
            <v>0</v>
          </cell>
          <cell r="FB92">
            <v>0</v>
          </cell>
          <cell r="FC92">
            <v>0</v>
          </cell>
          <cell r="FD92">
            <v>0</v>
          </cell>
          <cell r="FE92">
            <v>0</v>
          </cell>
          <cell r="FF92">
            <v>0</v>
          </cell>
          <cell r="FG92">
            <v>0</v>
          </cell>
          <cell r="FH92">
            <v>0</v>
          </cell>
          <cell r="FI92">
            <v>0</v>
          </cell>
          <cell r="FJ92">
            <v>0</v>
          </cell>
          <cell r="FK92">
            <v>0</v>
          </cell>
          <cell r="FL92">
            <v>0</v>
          </cell>
          <cell r="FM92">
            <v>0</v>
          </cell>
          <cell r="FN92">
            <v>0</v>
          </cell>
          <cell r="FO92">
            <v>0</v>
          </cell>
          <cell r="FP92">
            <v>0</v>
          </cell>
          <cell r="FQ92">
            <v>0</v>
          </cell>
          <cell r="FR92">
            <v>0</v>
          </cell>
          <cell r="FS92">
            <v>0</v>
          </cell>
          <cell r="FT92">
            <v>0</v>
          </cell>
          <cell r="FU92">
            <v>0</v>
          </cell>
          <cell r="FV92">
            <v>0</v>
          </cell>
          <cell r="FW92">
            <v>0</v>
          </cell>
          <cell r="FX92">
            <v>0</v>
          </cell>
          <cell r="FY92">
            <v>0</v>
          </cell>
          <cell r="FZ92">
            <v>0</v>
          </cell>
          <cell r="GA92">
            <v>0</v>
          </cell>
          <cell r="GB92">
            <v>0</v>
          </cell>
          <cell r="GC92">
            <v>0.66076000000000001</v>
          </cell>
          <cell r="GD92">
            <v>0</v>
          </cell>
          <cell r="GE92">
            <v>0</v>
          </cell>
          <cell r="GF92">
            <v>0</v>
          </cell>
          <cell r="GG92">
            <v>0</v>
          </cell>
          <cell r="GH92">
            <v>0</v>
          </cell>
          <cell r="GI92">
            <v>2.4059999999999998E-2</v>
          </cell>
          <cell r="GJ92">
            <v>0</v>
          </cell>
          <cell r="GK92">
            <v>0.17136999999999999</v>
          </cell>
          <cell r="GL92">
            <v>0</v>
          </cell>
          <cell r="GM92">
            <v>0</v>
          </cell>
          <cell r="GN92">
            <v>8.7100000000000007E-3</v>
          </cell>
          <cell r="GO92">
            <v>0</v>
          </cell>
          <cell r="GP92">
            <v>0</v>
          </cell>
          <cell r="GQ92">
            <v>0</v>
          </cell>
          <cell r="GR92">
            <v>0</v>
          </cell>
          <cell r="GS92">
            <v>0</v>
          </cell>
          <cell r="GT92">
            <v>0</v>
          </cell>
          <cell r="GU92">
            <v>0</v>
          </cell>
          <cell r="GV92">
            <v>0</v>
          </cell>
          <cell r="GW92">
            <v>0</v>
          </cell>
          <cell r="GX92">
            <v>0</v>
          </cell>
          <cell r="GY92">
            <v>0</v>
          </cell>
          <cell r="GZ92">
            <v>0</v>
          </cell>
          <cell r="HA92">
            <v>0</v>
          </cell>
          <cell r="HB92">
            <v>0</v>
          </cell>
          <cell r="HC92">
            <v>0</v>
          </cell>
          <cell r="HD92">
            <v>1.2700000000000001E-3</v>
          </cell>
          <cell r="HE92">
            <v>5.0000000000000002E-5</v>
          </cell>
          <cell r="HF92">
            <v>5.0899999999999999E-3</v>
          </cell>
          <cell r="HG92">
            <v>0</v>
          </cell>
          <cell r="HH92">
            <v>1.6299999999999999E-3</v>
          </cell>
          <cell r="HI92">
            <v>1.456E-2</v>
          </cell>
          <cell r="HJ92">
            <v>0</v>
          </cell>
          <cell r="HK92">
            <v>0</v>
          </cell>
          <cell r="HL92">
            <v>0</v>
          </cell>
          <cell r="HM92">
            <v>0</v>
          </cell>
          <cell r="HN92">
            <v>0</v>
          </cell>
          <cell r="HO92">
            <v>0</v>
          </cell>
          <cell r="HP92">
            <v>0</v>
          </cell>
          <cell r="HQ92">
            <v>0</v>
          </cell>
          <cell r="HR92">
            <v>0</v>
          </cell>
        </row>
        <row r="93">
          <cell r="A93" t="str">
            <v>AZ OMF B</v>
          </cell>
          <cell r="B93">
            <v>0</v>
          </cell>
          <cell r="C93">
            <v>0</v>
          </cell>
          <cell r="D93">
            <v>0</v>
          </cell>
          <cell r="E93">
            <v>0</v>
          </cell>
          <cell r="F93">
            <v>0</v>
          </cell>
          <cell r="G93">
            <v>0</v>
          </cell>
          <cell r="H93">
            <v>0</v>
          </cell>
          <cell r="I93">
            <v>0</v>
          </cell>
          <cell r="J93">
            <v>0</v>
          </cell>
          <cell r="K93">
            <v>2</v>
          </cell>
          <cell r="L93">
            <v>3</v>
          </cell>
          <cell r="M93">
            <v>3</v>
          </cell>
          <cell r="N93">
            <v>2</v>
          </cell>
          <cell r="O93">
            <v>2</v>
          </cell>
          <cell r="P93">
            <v>2</v>
          </cell>
          <cell r="Q93">
            <v>0</v>
          </cell>
          <cell r="R93">
            <v>0</v>
          </cell>
          <cell r="S93">
            <v>0</v>
          </cell>
          <cell r="T93">
            <v>0</v>
          </cell>
          <cell r="U93">
            <v>0</v>
          </cell>
          <cell r="V93">
            <v>0</v>
          </cell>
          <cell r="W93">
            <v>1</v>
          </cell>
          <cell r="X93">
            <v>0</v>
          </cell>
          <cell r="Y93">
            <v>0</v>
          </cell>
          <cell r="Z93">
            <v>1</v>
          </cell>
          <cell r="AA93">
            <v>1</v>
          </cell>
          <cell r="AB93">
            <v>1</v>
          </cell>
          <cell r="AC93">
            <v>1</v>
          </cell>
          <cell r="AD93">
            <v>0</v>
          </cell>
          <cell r="AE93">
            <v>1</v>
          </cell>
          <cell r="AF93">
            <v>1</v>
          </cell>
          <cell r="AG93">
            <v>2</v>
          </cell>
          <cell r="AH93">
            <v>3</v>
          </cell>
          <cell r="AI93">
            <v>1</v>
          </cell>
          <cell r="AJ93">
            <v>1</v>
          </cell>
          <cell r="AK93">
            <v>1</v>
          </cell>
          <cell r="AL93">
            <v>1</v>
          </cell>
          <cell r="AM93">
            <v>1</v>
          </cell>
          <cell r="AN93">
            <v>1</v>
          </cell>
          <cell r="AO93">
            <v>1</v>
          </cell>
          <cell r="AP93">
            <v>1</v>
          </cell>
          <cell r="AQ93">
            <v>1</v>
          </cell>
          <cell r="AR93">
            <v>1</v>
          </cell>
          <cell r="AS93">
            <v>1</v>
          </cell>
          <cell r="AT93">
            <v>2</v>
          </cell>
          <cell r="AU93">
            <v>2</v>
          </cell>
          <cell r="AV93">
            <v>2</v>
          </cell>
          <cell r="AW93">
            <v>2</v>
          </cell>
          <cell r="AX93">
            <v>2</v>
          </cell>
          <cell r="AY93">
            <v>3</v>
          </cell>
          <cell r="AZ93">
            <v>2</v>
          </cell>
          <cell r="BA93">
            <v>2</v>
          </cell>
          <cell r="BB93">
            <v>1</v>
          </cell>
          <cell r="BC93">
            <v>3</v>
          </cell>
          <cell r="BD93">
            <v>3</v>
          </cell>
          <cell r="BE93">
            <v>3</v>
          </cell>
          <cell r="BF93">
            <v>3</v>
          </cell>
          <cell r="BG93">
            <v>3</v>
          </cell>
          <cell r="BH93">
            <v>3</v>
          </cell>
          <cell r="BI93">
            <v>3</v>
          </cell>
          <cell r="BJ93">
            <v>3</v>
          </cell>
          <cell r="BK93">
            <v>4</v>
          </cell>
          <cell r="BL93">
            <v>4</v>
          </cell>
          <cell r="BM93">
            <v>5</v>
          </cell>
          <cell r="BN93">
            <v>5</v>
          </cell>
          <cell r="BO93">
            <v>6</v>
          </cell>
          <cell r="BP93">
            <v>6</v>
          </cell>
          <cell r="BQ93">
            <v>7</v>
          </cell>
          <cell r="BR93">
            <v>8</v>
          </cell>
          <cell r="BS93">
            <v>8</v>
          </cell>
          <cell r="BT93">
            <v>8</v>
          </cell>
          <cell r="BU93">
            <v>9</v>
          </cell>
          <cell r="BV93">
            <v>11</v>
          </cell>
          <cell r="BW93">
            <v>12</v>
          </cell>
          <cell r="BX93">
            <v>12</v>
          </cell>
          <cell r="BY93">
            <v>17</v>
          </cell>
          <cell r="BZ93">
            <v>17</v>
          </cell>
          <cell r="CA93">
            <v>18</v>
          </cell>
          <cell r="CB93">
            <v>17</v>
          </cell>
          <cell r="CC93">
            <v>22</v>
          </cell>
          <cell r="CD93">
            <v>9</v>
          </cell>
          <cell r="CE93">
            <v>1</v>
          </cell>
          <cell r="CF93">
            <v>1</v>
          </cell>
          <cell r="CG93">
            <v>1</v>
          </cell>
          <cell r="CH93">
            <v>0</v>
          </cell>
          <cell r="CI93">
            <v>0</v>
          </cell>
          <cell r="CJ93">
            <v>0</v>
          </cell>
          <cell r="CK93">
            <v>0</v>
          </cell>
          <cell r="CL93">
            <v>0</v>
          </cell>
          <cell r="CM93">
            <v>0</v>
          </cell>
          <cell r="CN93">
            <v>0</v>
          </cell>
          <cell r="CO93">
            <v>0</v>
          </cell>
          <cell r="CP93">
            <v>0</v>
          </cell>
          <cell r="CQ93">
            <v>0</v>
          </cell>
          <cell r="CR93">
            <v>0</v>
          </cell>
          <cell r="CS93">
            <v>0</v>
          </cell>
          <cell r="CT93">
            <v>0</v>
          </cell>
          <cell r="CU93">
            <v>0</v>
          </cell>
          <cell r="CV93">
            <v>0</v>
          </cell>
          <cell r="CW93">
            <v>0</v>
          </cell>
          <cell r="CX93">
            <v>0</v>
          </cell>
          <cell r="CY93">
            <v>0</v>
          </cell>
          <cell r="CZ93">
            <v>0</v>
          </cell>
          <cell r="DA93">
            <v>0</v>
          </cell>
          <cell r="DB93">
            <v>0</v>
          </cell>
          <cell r="DC93">
            <v>0</v>
          </cell>
          <cell r="DD93">
            <v>0</v>
          </cell>
          <cell r="DE93">
            <v>0</v>
          </cell>
          <cell r="DF93">
            <v>0</v>
          </cell>
          <cell r="DG93">
            <v>0</v>
          </cell>
          <cell r="DH93">
            <v>0</v>
          </cell>
          <cell r="DI93">
            <v>0</v>
          </cell>
          <cell r="DJ93">
            <v>0</v>
          </cell>
          <cell r="DK93">
            <v>0</v>
          </cell>
          <cell r="DL93">
            <v>0</v>
          </cell>
          <cell r="DM93">
            <v>0</v>
          </cell>
          <cell r="DN93">
            <v>0</v>
          </cell>
          <cell r="DO93">
            <v>0</v>
          </cell>
          <cell r="DP93">
            <v>0</v>
          </cell>
          <cell r="DQ93">
            <v>0</v>
          </cell>
          <cell r="DR93">
            <v>0</v>
          </cell>
          <cell r="DS93">
            <v>0</v>
          </cell>
          <cell r="DT93">
            <v>0</v>
          </cell>
          <cell r="DU93">
            <v>0</v>
          </cell>
          <cell r="DV93">
            <v>0</v>
          </cell>
          <cell r="DW93">
            <v>0</v>
          </cell>
          <cell r="DX93">
            <v>0</v>
          </cell>
          <cell r="DY93">
            <v>0</v>
          </cell>
          <cell r="DZ93">
            <v>0</v>
          </cell>
          <cell r="EA93">
            <v>0</v>
          </cell>
          <cell r="EB93">
            <v>0</v>
          </cell>
          <cell r="EC93">
            <v>0</v>
          </cell>
          <cell r="ED93">
            <v>1</v>
          </cell>
          <cell r="EE93">
            <v>0</v>
          </cell>
          <cell r="EF93">
            <v>0</v>
          </cell>
          <cell r="EG93">
            <v>0</v>
          </cell>
          <cell r="EH93">
            <v>0</v>
          </cell>
          <cell r="EI93">
            <v>0</v>
          </cell>
          <cell r="EJ93">
            <v>0</v>
          </cell>
          <cell r="EK93">
            <v>0</v>
          </cell>
          <cell r="EL93">
            <v>0</v>
          </cell>
          <cell r="EM93">
            <v>0</v>
          </cell>
          <cell r="EN93">
            <v>0</v>
          </cell>
          <cell r="EO93">
            <v>0</v>
          </cell>
          <cell r="EP93">
            <v>0</v>
          </cell>
          <cell r="EQ93">
            <v>0</v>
          </cell>
          <cell r="ER93">
            <v>0</v>
          </cell>
          <cell r="ES93">
            <v>0</v>
          </cell>
          <cell r="ET93">
            <v>0.1966</v>
          </cell>
          <cell r="EU93">
            <v>0</v>
          </cell>
          <cell r="EV93">
            <v>1.9599999999999999E-3</v>
          </cell>
          <cell r="EW93">
            <v>1.82E-3</v>
          </cell>
          <cell r="EX93">
            <v>1.49E-3</v>
          </cell>
          <cell r="EY93">
            <v>1.1999999999999999E-4</v>
          </cell>
          <cell r="EZ93">
            <v>5.799E-2</v>
          </cell>
          <cell r="FA93">
            <v>0</v>
          </cell>
          <cell r="FB93">
            <v>6.7000000000000002E-3</v>
          </cell>
          <cell r="FC93">
            <v>0</v>
          </cell>
          <cell r="FD93">
            <v>1.1999999999999999E-4</v>
          </cell>
          <cell r="FE93">
            <v>6.7599999999999995E-3</v>
          </cell>
          <cell r="FF93">
            <v>1.09E-3</v>
          </cell>
          <cell r="FG93">
            <v>3.0769999999999999E-2</v>
          </cell>
          <cell r="FH93">
            <v>5.8799999999999998E-3</v>
          </cell>
          <cell r="FI93">
            <v>3.7799999999999999E-3</v>
          </cell>
          <cell r="FJ93">
            <v>0</v>
          </cell>
          <cell r="FK93">
            <v>1.2630000000000001E-2</v>
          </cell>
          <cell r="FL93">
            <v>9.8300000000000002E-3</v>
          </cell>
          <cell r="FM93">
            <v>1.436E-2</v>
          </cell>
          <cell r="FN93">
            <v>3.1199999999999999E-3</v>
          </cell>
          <cell r="FO93">
            <v>2.298E-2</v>
          </cell>
          <cell r="FP93">
            <v>6.7999999999999996E-3</v>
          </cell>
          <cell r="FQ93">
            <v>0</v>
          </cell>
          <cell r="FR93">
            <v>2.9839999999999998E-2</v>
          </cell>
          <cell r="FS93">
            <v>0</v>
          </cell>
          <cell r="FT93">
            <v>1.2359999999999999E-2</v>
          </cell>
          <cell r="FU93">
            <v>2.3469999999999998E-2</v>
          </cell>
          <cell r="FV93">
            <v>1.626E-2</v>
          </cell>
          <cell r="FW93">
            <v>1.9000000000000001E-4</v>
          </cell>
          <cell r="FX93">
            <v>1.3000000000000002E-4</v>
          </cell>
          <cell r="FY93">
            <v>0.36847000000000002</v>
          </cell>
          <cell r="FZ93">
            <v>5.9999999999999995E-5</v>
          </cell>
          <cell r="GA93">
            <v>5.9999999999999995E-5</v>
          </cell>
          <cell r="GB93">
            <v>1.064E-2</v>
          </cell>
          <cell r="GC93">
            <v>1.686E-2</v>
          </cell>
          <cell r="GD93">
            <v>0</v>
          </cell>
          <cell r="GE93">
            <v>5.4400000000000004E-3</v>
          </cell>
          <cell r="GF93">
            <v>4.8499999999999993E-3</v>
          </cell>
          <cell r="GG93">
            <v>1.1349999999999999E-2</v>
          </cell>
          <cell r="GH93">
            <v>9.3800000000000012E-3</v>
          </cell>
          <cell r="GI93">
            <v>0.40135000000000004</v>
          </cell>
          <cell r="GJ93">
            <v>2.1000000000000001E-2</v>
          </cell>
          <cell r="GK93">
            <v>1.4749999999999999E-2</v>
          </cell>
          <cell r="GL93">
            <v>1.1750099999999999</v>
          </cell>
          <cell r="GM93">
            <v>0</v>
          </cell>
          <cell r="GN93">
            <v>5.3960000000000001E-2</v>
          </cell>
          <cell r="GO93">
            <v>3.47E-3</v>
          </cell>
          <cell r="GP93">
            <v>2.2239999999999999E-2</v>
          </cell>
          <cell r="GQ93">
            <v>0</v>
          </cell>
          <cell r="GR93">
            <v>2.0969999999999999E-2</v>
          </cell>
          <cell r="GS93">
            <v>3.1230000000000001E-2</v>
          </cell>
          <cell r="GT93">
            <v>1.26E-2</v>
          </cell>
          <cell r="GU93">
            <v>1.3089999999999999E-2</v>
          </cell>
          <cell r="GV93">
            <v>1.308E-2</v>
          </cell>
          <cell r="GW93">
            <v>3.8E-3</v>
          </cell>
          <cell r="GX93">
            <v>1.1470000000000001E-2</v>
          </cell>
          <cell r="GY93">
            <v>1.9980000000000001E-2</v>
          </cell>
          <cell r="GZ93">
            <v>9.9809999999999996E-2</v>
          </cell>
          <cell r="HA93">
            <v>4.0854800000000004</v>
          </cell>
          <cell r="HB93">
            <v>6.7199999999999994E-3</v>
          </cell>
          <cell r="HC93">
            <v>3.6099999999999999E-3</v>
          </cell>
          <cell r="HD93">
            <v>1.1349999999999999E-2</v>
          </cell>
          <cell r="HE93">
            <v>4.0119999999999996E-2</v>
          </cell>
          <cell r="HF93">
            <v>0.24928999999999998</v>
          </cell>
          <cell r="HG93">
            <v>5.9100000000000003E-3</v>
          </cell>
          <cell r="HH93">
            <v>0</v>
          </cell>
          <cell r="HI93">
            <v>0</v>
          </cell>
          <cell r="HJ93">
            <v>0</v>
          </cell>
          <cell r="HK93">
            <v>0</v>
          </cell>
          <cell r="HL93">
            <v>0</v>
          </cell>
          <cell r="HM93">
            <v>0</v>
          </cell>
          <cell r="HN93">
            <v>0</v>
          </cell>
          <cell r="HO93">
            <v>0</v>
          </cell>
          <cell r="HP93">
            <v>0</v>
          </cell>
          <cell r="HQ93">
            <v>0</v>
          </cell>
          <cell r="HR93">
            <v>0</v>
          </cell>
        </row>
        <row r="94">
          <cell r="A94" t="str">
            <v>AZ OMF C</v>
          </cell>
          <cell r="ET94">
            <v>0</v>
          </cell>
          <cell r="EU94">
            <v>0</v>
          </cell>
          <cell r="EV94">
            <v>0</v>
          </cell>
          <cell r="EW94">
            <v>0</v>
          </cell>
          <cell r="EX94">
            <v>0</v>
          </cell>
          <cell r="EY94">
            <v>0</v>
          </cell>
          <cell r="EZ94">
            <v>0</v>
          </cell>
          <cell r="FA94">
            <v>0</v>
          </cell>
          <cell r="FB94">
            <v>0</v>
          </cell>
          <cell r="FC94">
            <v>0</v>
          </cell>
          <cell r="FD94">
            <v>0</v>
          </cell>
          <cell r="FE94">
            <v>0</v>
          </cell>
          <cell r="FF94">
            <v>0</v>
          </cell>
          <cell r="FG94">
            <v>0</v>
          </cell>
          <cell r="FH94">
            <v>0</v>
          </cell>
          <cell r="FI94">
            <v>0</v>
          </cell>
          <cell r="FJ94">
            <v>0</v>
          </cell>
          <cell r="FK94">
            <v>0</v>
          </cell>
          <cell r="FL94">
            <v>0</v>
          </cell>
          <cell r="FM94">
            <v>0</v>
          </cell>
          <cell r="FN94">
            <v>0</v>
          </cell>
          <cell r="FO94">
            <v>0</v>
          </cell>
          <cell r="FP94">
            <v>0</v>
          </cell>
          <cell r="FQ94">
            <v>0</v>
          </cell>
          <cell r="FR94">
            <v>0</v>
          </cell>
          <cell r="FS94">
            <v>0</v>
          </cell>
          <cell r="FT94">
            <v>0</v>
          </cell>
          <cell r="FU94">
            <v>0</v>
          </cell>
          <cell r="FV94">
            <v>0</v>
          </cell>
          <cell r="FW94">
            <v>0</v>
          </cell>
          <cell r="FX94">
            <v>0</v>
          </cell>
          <cell r="FY94">
            <v>0</v>
          </cell>
          <cell r="FZ94">
            <v>0</v>
          </cell>
          <cell r="GA94">
            <v>0</v>
          </cell>
          <cell r="GB94">
            <v>0</v>
          </cell>
          <cell r="GC94">
            <v>0</v>
          </cell>
          <cell r="GD94">
            <v>0</v>
          </cell>
          <cell r="GE94">
            <v>0</v>
          </cell>
          <cell r="GF94">
            <v>0</v>
          </cell>
          <cell r="GG94">
            <v>0</v>
          </cell>
          <cell r="GH94">
            <v>0</v>
          </cell>
          <cell r="GI94">
            <v>0</v>
          </cell>
          <cell r="GJ94">
            <v>0</v>
          </cell>
          <cell r="GK94">
            <v>0</v>
          </cell>
          <cell r="GL94">
            <v>0</v>
          </cell>
          <cell r="GM94">
            <v>0</v>
          </cell>
          <cell r="GN94">
            <v>0</v>
          </cell>
          <cell r="GO94">
            <v>0</v>
          </cell>
          <cell r="GP94">
            <v>0</v>
          </cell>
          <cell r="GQ94">
            <v>0</v>
          </cell>
          <cell r="GR94">
            <v>0</v>
          </cell>
          <cell r="GS94">
            <v>0</v>
          </cell>
          <cell r="GT94">
            <v>0</v>
          </cell>
          <cell r="GU94">
            <v>0</v>
          </cell>
          <cell r="GV94">
            <v>0</v>
          </cell>
          <cell r="GW94">
            <v>0</v>
          </cell>
          <cell r="GX94">
            <v>0</v>
          </cell>
          <cell r="GY94">
            <v>0</v>
          </cell>
          <cell r="GZ94">
            <v>0</v>
          </cell>
          <cell r="HA94">
            <v>0</v>
          </cell>
          <cell r="HB94">
            <v>0</v>
          </cell>
          <cell r="HC94">
            <v>0</v>
          </cell>
          <cell r="HD94">
            <v>0</v>
          </cell>
          <cell r="HE94">
            <v>0</v>
          </cell>
          <cell r="HF94">
            <v>0</v>
          </cell>
          <cell r="HG94">
            <v>0</v>
          </cell>
          <cell r="HH94">
            <v>0</v>
          </cell>
          <cell r="HI94">
            <v>0</v>
          </cell>
          <cell r="HJ94">
            <v>0</v>
          </cell>
          <cell r="HK94">
            <v>0</v>
          </cell>
          <cell r="HL94">
            <v>0</v>
          </cell>
          <cell r="HM94">
            <v>0</v>
          </cell>
          <cell r="HN94">
            <v>0</v>
          </cell>
          <cell r="HO94">
            <v>0</v>
          </cell>
          <cell r="HP94">
            <v>0</v>
          </cell>
          <cell r="HQ94">
            <v>0</v>
          </cell>
          <cell r="HR94">
            <v>0</v>
          </cell>
        </row>
        <row r="95">
          <cell r="A95" t="str">
            <v>Erste Plavi OMF A</v>
          </cell>
          <cell r="ET95">
            <v>0</v>
          </cell>
          <cell r="EU95">
            <v>0</v>
          </cell>
          <cell r="EV95">
            <v>0</v>
          </cell>
          <cell r="EW95">
            <v>0</v>
          </cell>
          <cell r="EX95">
            <v>0</v>
          </cell>
          <cell r="EY95">
            <v>0</v>
          </cell>
          <cell r="EZ95">
            <v>0</v>
          </cell>
          <cell r="FA95">
            <v>0</v>
          </cell>
          <cell r="FB95">
            <v>0</v>
          </cell>
          <cell r="FC95">
            <v>0</v>
          </cell>
          <cell r="FD95">
            <v>0</v>
          </cell>
          <cell r="FE95">
            <v>0</v>
          </cell>
          <cell r="FF95">
            <v>0</v>
          </cell>
          <cell r="FG95">
            <v>0</v>
          </cell>
          <cell r="FH95">
            <v>0</v>
          </cell>
          <cell r="FI95">
            <v>0</v>
          </cell>
          <cell r="FJ95">
            <v>0</v>
          </cell>
          <cell r="FK95">
            <v>0</v>
          </cell>
          <cell r="FL95">
            <v>0</v>
          </cell>
          <cell r="FM95">
            <v>0</v>
          </cell>
          <cell r="FN95">
            <v>0</v>
          </cell>
          <cell r="FO95">
            <v>0</v>
          </cell>
          <cell r="FP95">
            <v>0</v>
          </cell>
          <cell r="FQ95">
            <v>0</v>
          </cell>
          <cell r="FR95">
            <v>0</v>
          </cell>
          <cell r="FS95">
            <v>0</v>
          </cell>
          <cell r="FT95">
            <v>0</v>
          </cell>
          <cell r="FU95">
            <v>0</v>
          </cell>
          <cell r="FV95">
            <v>0</v>
          </cell>
          <cell r="FW95">
            <v>0</v>
          </cell>
          <cell r="FX95">
            <v>0</v>
          </cell>
          <cell r="FY95">
            <v>0</v>
          </cell>
          <cell r="FZ95">
            <v>0</v>
          </cell>
          <cell r="GA95">
            <v>1.6820000000000002E-2</v>
          </cell>
          <cell r="GB95">
            <v>0</v>
          </cell>
          <cell r="GC95">
            <v>0</v>
          </cell>
          <cell r="GD95">
            <v>0</v>
          </cell>
          <cell r="GE95">
            <v>0</v>
          </cell>
          <cell r="GF95">
            <v>0</v>
          </cell>
          <cell r="GG95">
            <v>0</v>
          </cell>
          <cell r="GH95">
            <v>0</v>
          </cell>
          <cell r="GI95">
            <v>0</v>
          </cell>
          <cell r="GJ95">
            <v>0</v>
          </cell>
          <cell r="GK95">
            <v>0</v>
          </cell>
          <cell r="GL95">
            <v>0</v>
          </cell>
          <cell r="GM95">
            <v>0</v>
          </cell>
          <cell r="GN95">
            <v>0</v>
          </cell>
          <cell r="GO95">
            <v>0</v>
          </cell>
          <cell r="GP95">
            <v>0</v>
          </cell>
          <cell r="GQ95">
            <v>0</v>
          </cell>
          <cell r="GR95">
            <v>0</v>
          </cell>
          <cell r="GS95">
            <v>0</v>
          </cell>
          <cell r="GT95">
            <v>0</v>
          </cell>
          <cell r="GU95">
            <v>0</v>
          </cell>
          <cell r="GV95">
            <v>0</v>
          </cell>
          <cell r="GW95">
            <v>0</v>
          </cell>
          <cell r="GX95">
            <v>0</v>
          </cell>
          <cell r="GY95">
            <v>0</v>
          </cell>
          <cell r="GZ95">
            <v>0</v>
          </cell>
          <cell r="HA95">
            <v>0</v>
          </cell>
          <cell r="HB95">
            <v>0</v>
          </cell>
          <cell r="HC95">
            <v>0</v>
          </cell>
          <cell r="HD95">
            <v>0</v>
          </cell>
          <cell r="HE95">
            <v>4.8799999999999998E-3</v>
          </cell>
          <cell r="HF95">
            <v>3.0200000000000001E-3</v>
          </cell>
          <cell r="HG95">
            <v>1.018E-2</v>
          </cell>
          <cell r="HH95">
            <v>1.65E-3</v>
          </cell>
          <cell r="HI95">
            <v>0</v>
          </cell>
          <cell r="HJ95">
            <v>0</v>
          </cell>
          <cell r="HK95">
            <v>0</v>
          </cell>
          <cell r="HL95">
            <v>8.2899999999999988E-3</v>
          </cell>
          <cell r="HM95">
            <v>0</v>
          </cell>
          <cell r="HN95">
            <v>0</v>
          </cell>
          <cell r="HO95">
            <v>0</v>
          </cell>
          <cell r="HP95">
            <v>0</v>
          </cell>
          <cell r="HQ95">
            <v>0</v>
          </cell>
          <cell r="HR95">
            <v>0</v>
          </cell>
        </row>
        <row r="96">
          <cell r="A96" t="str">
            <v>Erste Plavi OMF B</v>
          </cell>
          <cell r="B96">
            <v>0</v>
          </cell>
          <cell r="C96">
            <v>0</v>
          </cell>
          <cell r="D96">
            <v>0</v>
          </cell>
          <cell r="E96">
            <v>0</v>
          </cell>
          <cell r="F96">
            <v>0</v>
          </cell>
          <cell r="G96">
            <v>0</v>
          </cell>
          <cell r="H96">
            <v>0</v>
          </cell>
          <cell r="I96">
            <v>0</v>
          </cell>
          <cell r="J96">
            <v>0</v>
          </cell>
          <cell r="K96">
            <v>3</v>
          </cell>
          <cell r="L96">
            <v>5</v>
          </cell>
          <cell r="M96">
            <v>4</v>
          </cell>
          <cell r="N96">
            <v>1</v>
          </cell>
          <cell r="O96">
            <v>2</v>
          </cell>
          <cell r="P96">
            <v>3</v>
          </cell>
          <cell r="Q96">
            <v>2</v>
          </cell>
          <cell r="R96">
            <v>0</v>
          </cell>
          <cell r="S96">
            <v>0</v>
          </cell>
          <cell r="T96">
            <v>0</v>
          </cell>
          <cell r="U96">
            <v>0</v>
          </cell>
          <cell r="V96">
            <v>0</v>
          </cell>
          <cell r="W96">
            <v>0</v>
          </cell>
          <cell r="X96">
            <v>1</v>
          </cell>
          <cell r="Y96">
            <v>1</v>
          </cell>
          <cell r="Z96">
            <v>1</v>
          </cell>
          <cell r="AA96">
            <v>0</v>
          </cell>
          <cell r="AB96">
            <v>0</v>
          </cell>
          <cell r="AC96">
            <v>0</v>
          </cell>
          <cell r="AD96">
            <v>0</v>
          </cell>
          <cell r="AE96">
            <v>0</v>
          </cell>
          <cell r="AF96">
            <v>1</v>
          </cell>
          <cell r="AG96">
            <v>1</v>
          </cell>
          <cell r="AH96">
            <v>2</v>
          </cell>
          <cell r="AI96">
            <v>1</v>
          </cell>
          <cell r="AJ96">
            <v>1</v>
          </cell>
          <cell r="AK96">
            <v>1</v>
          </cell>
          <cell r="AL96">
            <v>1</v>
          </cell>
          <cell r="AM96">
            <v>2</v>
          </cell>
          <cell r="AN96">
            <v>2</v>
          </cell>
          <cell r="AO96">
            <v>2</v>
          </cell>
          <cell r="AP96">
            <v>2</v>
          </cell>
          <cell r="AQ96">
            <v>1</v>
          </cell>
          <cell r="AR96">
            <v>1</v>
          </cell>
          <cell r="AS96">
            <v>1</v>
          </cell>
          <cell r="AT96">
            <v>1</v>
          </cell>
          <cell r="AU96">
            <v>1</v>
          </cell>
          <cell r="AV96">
            <v>2</v>
          </cell>
          <cell r="AW96">
            <v>2</v>
          </cell>
          <cell r="AX96">
            <v>2</v>
          </cell>
          <cell r="AY96">
            <v>3</v>
          </cell>
          <cell r="AZ96">
            <v>2</v>
          </cell>
          <cell r="BA96">
            <v>2</v>
          </cell>
          <cell r="BB96">
            <v>2</v>
          </cell>
          <cell r="BC96">
            <v>1</v>
          </cell>
          <cell r="BD96">
            <v>1</v>
          </cell>
          <cell r="BE96">
            <v>2</v>
          </cell>
          <cell r="BF96">
            <v>2</v>
          </cell>
          <cell r="BG96">
            <v>1</v>
          </cell>
          <cell r="BH96">
            <v>2</v>
          </cell>
          <cell r="BI96">
            <v>2</v>
          </cell>
          <cell r="BJ96">
            <v>2</v>
          </cell>
          <cell r="BK96">
            <v>2</v>
          </cell>
          <cell r="BL96">
            <v>3</v>
          </cell>
          <cell r="BM96">
            <v>3</v>
          </cell>
          <cell r="BN96">
            <v>3</v>
          </cell>
          <cell r="BO96">
            <v>4</v>
          </cell>
          <cell r="BP96">
            <v>13</v>
          </cell>
          <cell r="BQ96">
            <v>14</v>
          </cell>
          <cell r="BR96">
            <v>29</v>
          </cell>
          <cell r="BS96">
            <v>37</v>
          </cell>
          <cell r="BT96">
            <v>54</v>
          </cell>
          <cell r="BU96">
            <v>62</v>
          </cell>
          <cell r="BV96">
            <v>61</v>
          </cell>
          <cell r="BW96">
            <v>54</v>
          </cell>
          <cell r="BX96">
            <v>42</v>
          </cell>
          <cell r="BY96">
            <v>51</v>
          </cell>
          <cell r="BZ96">
            <v>42</v>
          </cell>
          <cell r="CA96">
            <v>45</v>
          </cell>
          <cell r="CB96">
            <v>50</v>
          </cell>
          <cell r="CC96">
            <v>52</v>
          </cell>
          <cell r="CD96">
            <v>11</v>
          </cell>
          <cell r="CE96">
            <v>2</v>
          </cell>
          <cell r="CF96">
            <v>2</v>
          </cell>
          <cell r="CG96">
            <v>1</v>
          </cell>
          <cell r="CH96">
            <v>1</v>
          </cell>
          <cell r="CI96">
            <v>0</v>
          </cell>
          <cell r="CJ96">
            <v>0</v>
          </cell>
          <cell r="CK96">
            <v>1</v>
          </cell>
          <cell r="CL96">
            <v>0</v>
          </cell>
          <cell r="CM96">
            <v>0</v>
          </cell>
          <cell r="CN96">
            <v>0</v>
          </cell>
          <cell r="CO96">
            <v>0</v>
          </cell>
          <cell r="CP96">
            <v>0</v>
          </cell>
          <cell r="CQ96">
            <v>0</v>
          </cell>
          <cell r="CR96">
            <v>0</v>
          </cell>
          <cell r="CS96">
            <v>0</v>
          </cell>
          <cell r="CT96">
            <v>0</v>
          </cell>
          <cell r="CU96">
            <v>0</v>
          </cell>
          <cell r="CV96">
            <v>0</v>
          </cell>
          <cell r="CW96">
            <v>0</v>
          </cell>
          <cell r="CX96">
            <v>0</v>
          </cell>
          <cell r="CY96">
            <v>0</v>
          </cell>
          <cell r="CZ96">
            <v>0</v>
          </cell>
          <cell r="DA96">
            <v>0</v>
          </cell>
          <cell r="DB96">
            <v>0</v>
          </cell>
          <cell r="DC96">
            <v>0</v>
          </cell>
          <cell r="DD96">
            <v>0</v>
          </cell>
          <cell r="DE96">
            <v>0</v>
          </cell>
          <cell r="DF96">
            <v>0</v>
          </cell>
          <cell r="DG96">
            <v>0</v>
          </cell>
          <cell r="DH96">
            <v>0</v>
          </cell>
          <cell r="DI96">
            <v>0</v>
          </cell>
          <cell r="DJ96">
            <v>0</v>
          </cell>
          <cell r="DK96">
            <v>0</v>
          </cell>
          <cell r="DL96">
            <v>0</v>
          </cell>
          <cell r="DM96">
            <v>0</v>
          </cell>
          <cell r="DN96">
            <v>0</v>
          </cell>
          <cell r="DO96">
            <v>1</v>
          </cell>
          <cell r="DP96">
            <v>0</v>
          </cell>
          <cell r="DQ96">
            <v>0</v>
          </cell>
          <cell r="DR96">
            <v>0</v>
          </cell>
          <cell r="DS96">
            <v>0</v>
          </cell>
          <cell r="DT96">
            <v>0</v>
          </cell>
          <cell r="DU96">
            <v>0</v>
          </cell>
          <cell r="DV96">
            <v>0</v>
          </cell>
          <cell r="DW96">
            <v>0</v>
          </cell>
          <cell r="DX96">
            <v>0</v>
          </cell>
          <cell r="DY96">
            <v>0</v>
          </cell>
          <cell r="DZ96">
            <v>0</v>
          </cell>
          <cell r="EA96">
            <v>0</v>
          </cell>
          <cell r="EB96">
            <v>0</v>
          </cell>
          <cell r="EC96">
            <v>0</v>
          </cell>
          <cell r="ED96">
            <v>0</v>
          </cell>
          <cell r="EE96">
            <v>0</v>
          </cell>
          <cell r="EF96">
            <v>0</v>
          </cell>
          <cell r="EG96">
            <v>0</v>
          </cell>
          <cell r="EH96">
            <v>0</v>
          </cell>
          <cell r="EI96">
            <v>0</v>
          </cell>
          <cell r="EJ96">
            <v>0</v>
          </cell>
          <cell r="EK96">
            <v>0</v>
          </cell>
          <cell r="EL96">
            <v>0</v>
          </cell>
          <cell r="EM96">
            <v>0</v>
          </cell>
          <cell r="EN96">
            <v>0</v>
          </cell>
          <cell r="EO96">
            <v>0</v>
          </cell>
          <cell r="EP96">
            <v>0</v>
          </cell>
          <cell r="EQ96">
            <v>0</v>
          </cell>
          <cell r="ER96">
            <v>0</v>
          </cell>
          <cell r="ES96">
            <v>0</v>
          </cell>
          <cell r="ET96">
            <v>0.14194000000000001</v>
          </cell>
          <cell r="EU96">
            <v>0</v>
          </cell>
          <cell r="EV96">
            <v>0</v>
          </cell>
          <cell r="EW96">
            <v>5.9999999999999995E-5</v>
          </cell>
          <cell r="EX96">
            <v>5.7300000000000007E-3</v>
          </cell>
          <cell r="EY96">
            <v>0</v>
          </cell>
          <cell r="EZ96">
            <v>0</v>
          </cell>
          <cell r="FA96">
            <v>1.01E-3</v>
          </cell>
          <cell r="FB96">
            <v>0</v>
          </cell>
          <cell r="FC96">
            <v>0.29692000000000002</v>
          </cell>
          <cell r="FD96">
            <v>0</v>
          </cell>
          <cell r="FE96">
            <v>2.5770000000000001E-2</v>
          </cell>
          <cell r="FF96">
            <v>1.175E-2</v>
          </cell>
          <cell r="FG96">
            <v>4.0000000000000002E-4</v>
          </cell>
          <cell r="FH96">
            <v>3.8000000000000002E-4</v>
          </cell>
          <cell r="FI96">
            <v>0</v>
          </cell>
          <cell r="FJ96">
            <v>1.0160000000000001E-2</v>
          </cell>
          <cell r="FK96">
            <v>6.651E-2</v>
          </cell>
          <cell r="FL96">
            <v>3.2000000000000003E-4</v>
          </cell>
          <cell r="FM96">
            <v>3.0719999999999997E-2</v>
          </cell>
          <cell r="FN96">
            <v>2.7260000000000003E-2</v>
          </cell>
          <cell r="FO96">
            <v>0</v>
          </cell>
          <cell r="FP96">
            <v>1.4000000000000001E-4</v>
          </cell>
          <cell r="FQ96">
            <v>3.8439999999999995E-2</v>
          </cell>
          <cell r="FR96">
            <v>4.1999999999999996E-4</v>
          </cell>
          <cell r="FS96">
            <v>0</v>
          </cell>
          <cell r="FT96">
            <v>3.8590000000000006E-2</v>
          </cell>
          <cell r="FU96">
            <v>1.286E-2</v>
          </cell>
          <cell r="FV96">
            <v>0</v>
          </cell>
          <cell r="FW96">
            <v>0</v>
          </cell>
          <cell r="FX96">
            <v>1.1339999999999999E-2</v>
          </cell>
          <cell r="FY96">
            <v>7.6900000000000007E-3</v>
          </cell>
          <cell r="FZ96">
            <v>7.43E-3</v>
          </cell>
          <cell r="GA96">
            <v>3.2579999999999998E-2</v>
          </cell>
          <cell r="GB96">
            <v>2.4070000000000001E-2</v>
          </cell>
          <cell r="GC96">
            <v>9.9600000000000001E-3</v>
          </cell>
          <cell r="GD96">
            <v>6.11E-3</v>
          </cell>
          <cell r="GE96">
            <v>0</v>
          </cell>
          <cell r="GF96">
            <v>2.997E-2</v>
          </cell>
          <cell r="GG96">
            <v>1.4449999999999999E-2</v>
          </cell>
          <cell r="GH96">
            <v>2.6260000000000002E-2</v>
          </cell>
          <cell r="GI96">
            <v>7.1500000000000001E-3</v>
          </cell>
          <cell r="GJ96">
            <v>1.8859999999999998E-2</v>
          </cell>
          <cell r="GK96">
            <v>1.678E-2</v>
          </cell>
          <cell r="GL96">
            <v>0</v>
          </cell>
          <cell r="GM96">
            <v>1.66E-3</v>
          </cell>
          <cell r="GN96">
            <v>2.3640000000000001E-2</v>
          </cell>
          <cell r="GO96">
            <v>3.0120000000000001E-2</v>
          </cell>
          <cell r="GP96">
            <v>5.0000000000000002E-5</v>
          </cell>
          <cell r="GQ96">
            <v>0</v>
          </cell>
          <cell r="GR96">
            <v>1.1E-4</v>
          </cell>
          <cell r="GS96">
            <v>8.6700000000000006E-3</v>
          </cell>
          <cell r="GT96">
            <v>0</v>
          </cell>
          <cell r="GU96">
            <v>4.5130000000000003E-2</v>
          </cell>
          <cell r="GV96">
            <v>1.46E-2</v>
          </cell>
          <cell r="GW96">
            <v>7.0599999999999994E-3</v>
          </cell>
          <cell r="GX96">
            <v>6.5499999999999994E-3</v>
          </cell>
          <cell r="GY96">
            <v>0</v>
          </cell>
          <cell r="GZ96">
            <v>0</v>
          </cell>
          <cell r="HA96">
            <v>0</v>
          </cell>
          <cell r="HB96">
            <v>1.8170000000000002E-2</v>
          </cell>
          <cell r="HC96">
            <v>0</v>
          </cell>
          <cell r="HD96">
            <v>7.9780000000000004E-2</v>
          </cell>
          <cell r="HE96">
            <v>4.1600000000000005E-3</v>
          </cell>
          <cell r="HF96">
            <v>1.423E-2</v>
          </cell>
          <cell r="HG96">
            <v>1.6550000000000002E-2</v>
          </cell>
          <cell r="HH96">
            <v>1E-4</v>
          </cell>
          <cell r="HI96">
            <v>6.8399999999999997E-3</v>
          </cell>
          <cell r="HJ96">
            <v>0</v>
          </cell>
          <cell r="HK96">
            <v>0</v>
          </cell>
          <cell r="HL96">
            <v>5.8399999999999997E-3</v>
          </cell>
          <cell r="HM96">
            <v>0</v>
          </cell>
          <cell r="HN96">
            <v>0</v>
          </cell>
          <cell r="HO96">
            <v>0</v>
          </cell>
          <cell r="HP96">
            <v>0</v>
          </cell>
          <cell r="HQ96">
            <v>0</v>
          </cell>
          <cell r="HR96">
            <v>0</v>
          </cell>
        </row>
        <row r="97">
          <cell r="A97" t="str">
            <v>Erste Plavi OMF C</v>
          </cell>
          <cell r="ET97">
            <v>0</v>
          </cell>
          <cell r="EU97">
            <v>0</v>
          </cell>
          <cell r="EV97">
            <v>0</v>
          </cell>
          <cell r="EW97">
            <v>0</v>
          </cell>
          <cell r="EX97">
            <v>0</v>
          </cell>
          <cell r="EY97">
            <v>0</v>
          </cell>
          <cell r="EZ97">
            <v>0</v>
          </cell>
          <cell r="FA97">
            <v>0</v>
          </cell>
          <cell r="FB97">
            <v>0</v>
          </cell>
          <cell r="FC97">
            <v>0</v>
          </cell>
          <cell r="FD97">
            <v>0</v>
          </cell>
          <cell r="FE97">
            <v>0</v>
          </cell>
          <cell r="FF97">
            <v>0</v>
          </cell>
          <cell r="FG97">
            <v>0</v>
          </cell>
          <cell r="FH97">
            <v>0</v>
          </cell>
          <cell r="FI97">
            <v>0</v>
          </cell>
          <cell r="FJ97">
            <v>0</v>
          </cell>
          <cell r="FK97">
            <v>0</v>
          </cell>
          <cell r="FL97">
            <v>0</v>
          </cell>
          <cell r="FM97">
            <v>0</v>
          </cell>
          <cell r="FN97">
            <v>0</v>
          </cell>
          <cell r="FO97">
            <v>0</v>
          </cell>
          <cell r="FP97">
            <v>0</v>
          </cell>
          <cell r="FQ97">
            <v>0</v>
          </cell>
          <cell r="FR97">
            <v>0</v>
          </cell>
          <cell r="FS97">
            <v>0</v>
          </cell>
          <cell r="FT97">
            <v>0</v>
          </cell>
          <cell r="FU97">
            <v>0</v>
          </cell>
          <cell r="FV97">
            <v>0</v>
          </cell>
          <cell r="FW97">
            <v>0</v>
          </cell>
          <cell r="FX97">
            <v>0</v>
          </cell>
          <cell r="FY97">
            <v>0</v>
          </cell>
          <cell r="FZ97">
            <v>0</v>
          </cell>
          <cell r="GA97">
            <v>0</v>
          </cell>
          <cell r="GB97">
            <v>0</v>
          </cell>
          <cell r="GC97">
            <v>0</v>
          </cell>
          <cell r="GD97">
            <v>0</v>
          </cell>
          <cell r="GE97">
            <v>0</v>
          </cell>
          <cell r="GF97">
            <v>0</v>
          </cell>
          <cell r="GG97">
            <v>0</v>
          </cell>
          <cell r="GH97">
            <v>0</v>
          </cell>
          <cell r="GI97">
            <v>0</v>
          </cell>
          <cell r="GJ97">
            <v>0</v>
          </cell>
          <cell r="GK97">
            <v>0</v>
          </cell>
          <cell r="GL97">
            <v>0</v>
          </cell>
          <cell r="GM97">
            <v>0</v>
          </cell>
          <cell r="GN97">
            <v>0</v>
          </cell>
          <cell r="GO97">
            <v>0</v>
          </cell>
          <cell r="GP97">
            <v>0</v>
          </cell>
          <cell r="GQ97">
            <v>0</v>
          </cell>
          <cell r="GR97">
            <v>0</v>
          </cell>
          <cell r="GS97">
            <v>0</v>
          </cell>
          <cell r="GT97">
            <v>0</v>
          </cell>
          <cell r="GU97">
            <v>0</v>
          </cell>
          <cell r="GV97">
            <v>0</v>
          </cell>
          <cell r="GW97">
            <v>0</v>
          </cell>
          <cell r="GX97">
            <v>0</v>
          </cell>
          <cell r="GY97">
            <v>0</v>
          </cell>
          <cell r="GZ97">
            <v>0</v>
          </cell>
          <cell r="HA97">
            <v>0</v>
          </cell>
          <cell r="HB97">
            <v>0</v>
          </cell>
          <cell r="HC97">
            <v>0</v>
          </cell>
          <cell r="HD97">
            <v>0</v>
          </cell>
          <cell r="HE97">
            <v>0</v>
          </cell>
          <cell r="HF97">
            <v>0</v>
          </cell>
          <cell r="HG97">
            <v>0</v>
          </cell>
          <cell r="HH97">
            <v>0</v>
          </cell>
          <cell r="HI97">
            <v>0</v>
          </cell>
          <cell r="HJ97">
            <v>0</v>
          </cell>
          <cell r="HK97">
            <v>0</v>
          </cell>
          <cell r="HL97">
            <v>0</v>
          </cell>
          <cell r="HM97">
            <v>0</v>
          </cell>
          <cell r="HN97">
            <v>0</v>
          </cell>
          <cell r="HO97">
            <v>0</v>
          </cell>
          <cell r="HP97">
            <v>0</v>
          </cell>
          <cell r="HQ97">
            <v>0</v>
          </cell>
          <cell r="HR97">
            <v>0</v>
          </cell>
        </row>
        <row r="98">
          <cell r="A98" t="str">
            <v>PBZ/CO OMF A</v>
          </cell>
          <cell r="ET98">
            <v>0</v>
          </cell>
          <cell r="EU98">
            <v>0</v>
          </cell>
          <cell r="EV98">
            <v>0</v>
          </cell>
          <cell r="EW98">
            <v>0</v>
          </cell>
          <cell r="EX98">
            <v>0</v>
          </cell>
          <cell r="EY98">
            <v>0</v>
          </cell>
          <cell r="EZ98">
            <v>0</v>
          </cell>
          <cell r="FA98">
            <v>0</v>
          </cell>
          <cell r="FB98">
            <v>0</v>
          </cell>
          <cell r="FC98">
            <v>0</v>
          </cell>
          <cell r="FD98">
            <v>0</v>
          </cell>
          <cell r="FE98">
            <v>0</v>
          </cell>
          <cell r="FF98">
            <v>0</v>
          </cell>
          <cell r="FG98">
            <v>0</v>
          </cell>
          <cell r="FH98">
            <v>0</v>
          </cell>
          <cell r="FI98">
            <v>0</v>
          </cell>
          <cell r="FJ98">
            <v>0</v>
          </cell>
          <cell r="FK98">
            <v>0</v>
          </cell>
          <cell r="FL98">
            <v>0</v>
          </cell>
          <cell r="FM98">
            <v>0</v>
          </cell>
          <cell r="FN98">
            <v>0</v>
          </cell>
          <cell r="FO98">
            <v>0</v>
          </cell>
          <cell r="FP98">
            <v>0</v>
          </cell>
          <cell r="FQ98">
            <v>0</v>
          </cell>
          <cell r="FR98">
            <v>0</v>
          </cell>
          <cell r="FS98">
            <v>0</v>
          </cell>
          <cell r="FT98">
            <v>3.2100000000000002E-3</v>
          </cell>
          <cell r="FU98">
            <v>0</v>
          </cell>
          <cell r="FV98">
            <v>0</v>
          </cell>
          <cell r="FW98">
            <v>0</v>
          </cell>
          <cell r="FX98">
            <v>0</v>
          </cell>
          <cell r="FY98">
            <v>0</v>
          </cell>
          <cell r="FZ98">
            <v>0</v>
          </cell>
          <cell r="GA98">
            <v>0</v>
          </cell>
          <cell r="GB98">
            <v>0</v>
          </cell>
          <cell r="GC98">
            <v>0</v>
          </cell>
          <cell r="GD98">
            <v>1.1849999999999999E-2</v>
          </cell>
          <cell r="GE98">
            <v>0</v>
          </cell>
          <cell r="GF98">
            <v>0</v>
          </cell>
          <cell r="GG98">
            <v>0</v>
          </cell>
          <cell r="GH98">
            <v>0</v>
          </cell>
          <cell r="GI98">
            <v>0</v>
          </cell>
          <cell r="GJ98">
            <v>0</v>
          </cell>
          <cell r="GK98">
            <v>0</v>
          </cell>
          <cell r="GL98">
            <v>0</v>
          </cell>
          <cell r="GM98">
            <v>0</v>
          </cell>
          <cell r="GN98">
            <v>0</v>
          </cell>
          <cell r="GO98">
            <v>0</v>
          </cell>
          <cell r="GP98">
            <v>0</v>
          </cell>
          <cell r="GQ98">
            <v>0</v>
          </cell>
          <cell r="GR98">
            <v>0</v>
          </cell>
          <cell r="GS98">
            <v>0</v>
          </cell>
          <cell r="GT98">
            <v>0</v>
          </cell>
          <cell r="GU98">
            <v>0</v>
          </cell>
          <cell r="GV98">
            <v>0</v>
          </cell>
          <cell r="GW98">
            <v>0</v>
          </cell>
          <cell r="GX98">
            <v>0</v>
          </cell>
          <cell r="GY98">
            <v>2.4700000000000004E-3</v>
          </cell>
          <cell r="GZ98">
            <v>3.177E-2</v>
          </cell>
          <cell r="HA98">
            <v>0</v>
          </cell>
          <cell r="HB98">
            <v>0</v>
          </cell>
          <cell r="HC98">
            <v>0</v>
          </cell>
          <cell r="HD98">
            <v>0</v>
          </cell>
          <cell r="HE98">
            <v>0</v>
          </cell>
          <cell r="HF98">
            <v>0</v>
          </cell>
          <cell r="HG98">
            <v>1.221E-2</v>
          </cell>
          <cell r="HH98">
            <v>1.7900000000000001E-3</v>
          </cell>
          <cell r="HI98">
            <v>6.0000000000000001E-3</v>
          </cell>
          <cell r="HJ98">
            <v>0</v>
          </cell>
          <cell r="HK98">
            <v>2.8300000000000002E-2</v>
          </cell>
          <cell r="HL98">
            <v>0</v>
          </cell>
          <cell r="HM98">
            <v>0</v>
          </cell>
          <cell r="HN98">
            <v>0</v>
          </cell>
          <cell r="HO98">
            <v>0</v>
          </cell>
          <cell r="HP98">
            <v>0</v>
          </cell>
          <cell r="HQ98">
            <v>0</v>
          </cell>
          <cell r="HR98">
            <v>0</v>
          </cell>
        </row>
        <row r="99">
          <cell r="A99" t="str">
            <v>PBZ/CO OMF B</v>
          </cell>
          <cell r="B99">
            <v>0</v>
          </cell>
          <cell r="C99">
            <v>0</v>
          </cell>
          <cell r="D99">
            <v>0</v>
          </cell>
          <cell r="E99">
            <v>0</v>
          </cell>
          <cell r="F99">
            <v>0</v>
          </cell>
          <cell r="G99">
            <v>0</v>
          </cell>
          <cell r="H99">
            <v>0</v>
          </cell>
          <cell r="I99">
            <v>0</v>
          </cell>
          <cell r="J99">
            <v>0</v>
          </cell>
          <cell r="K99">
            <v>1</v>
          </cell>
          <cell r="L99">
            <v>1</v>
          </cell>
          <cell r="M99">
            <v>1</v>
          </cell>
          <cell r="N99">
            <v>1</v>
          </cell>
          <cell r="O99">
            <v>1</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1</v>
          </cell>
          <cell r="AG99">
            <v>1</v>
          </cell>
          <cell r="AH99">
            <v>2</v>
          </cell>
          <cell r="AI99">
            <v>1</v>
          </cell>
          <cell r="AJ99">
            <v>0</v>
          </cell>
          <cell r="AK99">
            <v>0</v>
          </cell>
          <cell r="AL99">
            <v>0</v>
          </cell>
          <cell r="AM99">
            <v>0</v>
          </cell>
          <cell r="AN99">
            <v>0</v>
          </cell>
          <cell r="AO99">
            <v>0</v>
          </cell>
          <cell r="AP99">
            <v>0</v>
          </cell>
          <cell r="AQ99">
            <v>0</v>
          </cell>
          <cell r="AR99">
            <v>0</v>
          </cell>
          <cell r="AS99">
            <v>1</v>
          </cell>
          <cell r="AT99">
            <v>1</v>
          </cell>
          <cell r="AU99">
            <v>1</v>
          </cell>
          <cell r="AV99">
            <v>1</v>
          </cell>
          <cell r="AW99">
            <v>2</v>
          </cell>
          <cell r="AX99">
            <v>2</v>
          </cell>
          <cell r="AY99">
            <v>1</v>
          </cell>
          <cell r="AZ99">
            <v>1</v>
          </cell>
          <cell r="BA99">
            <v>1</v>
          </cell>
          <cell r="BB99">
            <v>1</v>
          </cell>
          <cell r="BC99">
            <v>1</v>
          </cell>
          <cell r="BD99">
            <v>2</v>
          </cell>
          <cell r="BE99">
            <v>2</v>
          </cell>
          <cell r="BF99">
            <v>2</v>
          </cell>
          <cell r="BG99">
            <v>1</v>
          </cell>
          <cell r="BH99">
            <v>2</v>
          </cell>
          <cell r="BI99">
            <v>2</v>
          </cell>
          <cell r="BJ99">
            <v>2</v>
          </cell>
          <cell r="BK99">
            <v>3</v>
          </cell>
          <cell r="BL99">
            <v>3</v>
          </cell>
          <cell r="BM99">
            <v>4</v>
          </cell>
          <cell r="BN99">
            <v>4</v>
          </cell>
          <cell r="BO99">
            <v>5</v>
          </cell>
          <cell r="BP99">
            <v>6</v>
          </cell>
          <cell r="BQ99">
            <v>6</v>
          </cell>
          <cell r="BR99">
            <v>4</v>
          </cell>
          <cell r="BS99">
            <v>5</v>
          </cell>
          <cell r="BT99">
            <v>6</v>
          </cell>
          <cell r="BU99">
            <v>8</v>
          </cell>
          <cell r="BV99">
            <v>12</v>
          </cell>
          <cell r="BW99">
            <v>15</v>
          </cell>
          <cell r="BX99">
            <v>18</v>
          </cell>
          <cell r="BY99">
            <v>22</v>
          </cell>
          <cell r="BZ99">
            <v>22</v>
          </cell>
          <cell r="CA99">
            <v>27</v>
          </cell>
          <cell r="CB99">
            <v>39</v>
          </cell>
          <cell r="CC99">
            <v>38</v>
          </cell>
          <cell r="CD99">
            <v>10</v>
          </cell>
          <cell r="CE99">
            <v>2</v>
          </cell>
          <cell r="CF99">
            <v>2</v>
          </cell>
          <cell r="CG99">
            <v>1</v>
          </cell>
          <cell r="CH99">
            <v>1</v>
          </cell>
          <cell r="CI99">
            <v>1</v>
          </cell>
          <cell r="CJ99">
            <v>0</v>
          </cell>
          <cell r="CK99">
            <v>0</v>
          </cell>
          <cell r="CL99">
            <v>1</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cell r="EB99">
            <v>0</v>
          </cell>
          <cell r="EC99">
            <v>0</v>
          </cell>
          <cell r="ED99">
            <v>0</v>
          </cell>
          <cell r="EE99">
            <v>0</v>
          </cell>
          <cell r="EF99">
            <v>0</v>
          </cell>
          <cell r="EG99">
            <v>0</v>
          </cell>
          <cell r="EH99">
            <v>0</v>
          </cell>
          <cell r="EI99">
            <v>0</v>
          </cell>
          <cell r="EJ99">
            <v>0</v>
          </cell>
          <cell r="EK99">
            <v>0</v>
          </cell>
          <cell r="EL99">
            <v>0</v>
          </cell>
          <cell r="EM99">
            <v>0</v>
          </cell>
          <cell r="EN99">
            <v>0</v>
          </cell>
          <cell r="EO99">
            <v>0</v>
          </cell>
          <cell r="EP99">
            <v>0</v>
          </cell>
          <cell r="EQ99">
            <v>0</v>
          </cell>
          <cell r="ER99">
            <v>0</v>
          </cell>
          <cell r="ES99">
            <v>0</v>
          </cell>
          <cell r="ET99">
            <v>0.10439</v>
          </cell>
          <cell r="EU99">
            <v>1.1999999999999999E-4</v>
          </cell>
          <cell r="EV99">
            <v>5.1399999999999996E-3</v>
          </cell>
          <cell r="EW99">
            <v>0</v>
          </cell>
          <cell r="EX99">
            <v>1.0359999999999999E-2</v>
          </cell>
          <cell r="EY99">
            <v>1.8290000000000001E-2</v>
          </cell>
          <cell r="EZ99">
            <v>8.2400000000000008E-3</v>
          </cell>
          <cell r="FA99">
            <v>4.0999999999999999E-4</v>
          </cell>
          <cell r="FB99">
            <v>3.2549999999999996E-2</v>
          </cell>
          <cell r="FC99">
            <v>0</v>
          </cell>
          <cell r="FD99">
            <v>1.436E-2</v>
          </cell>
          <cell r="FE99">
            <v>2.1079999999999998E-2</v>
          </cell>
          <cell r="FF99">
            <v>0</v>
          </cell>
          <cell r="FG99">
            <v>1.261E-2</v>
          </cell>
          <cell r="FH99">
            <v>1.1999999999999999E-4</v>
          </cell>
          <cell r="FI99">
            <v>3.13E-3</v>
          </cell>
          <cell r="FJ99">
            <v>5.6999999999999998E-4</v>
          </cell>
          <cell r="FK99">
            <v>1.4760000000000001E-2</v>
          </cell>
          <cell r="FL99">
            <v>3.7799999999999999E-3</v>
          </cell>
          <cell r="FM99">
            <v>1.3630000000000001E-2</v>
          </cell>
          <cell r="FN99">
            <v>0.12079000000000001</v>
          </cell>
          <cell r="FO99">
            <v>3.0600000000000002E-2</v>
          </cell>
          <cell r="FP99">
            <v>0</v>
          </cell>
          <cell r="FQ99">
            <v>1.1E-4</v>
          </cell>
          <cell r="FR99">
            <v>4.7599999999999995E-3</v>
          </cell>
          <cell r="FS99">
            <v>1.158E-2</v>
          </cell>
          <cell r="FT99">
            <v>2.16E-3</v>
          </cell>
          <cell r="FU99">
            <v>0</v>
          </cell>
          <cell r="FV99">
            <v>1.7180000000000001E-2</v>
          </cell>
          <cell r="FW99">
            <v>2.2000000000000001E-4</v>
          </cell>
          <cell r="FX99">
            <v>2.2200000000000002E-3</v>
          </cell>
          <cell r="FY99">
            <v>0.13744000000000001</v>
          </cell>
          <cell r="FZ99">
            <v>1.065E-2</v>
          </cell>
          <cell r="GA99">
            <v>8.490000000000001E-3</v>
          </cell>
          <cell r="GB99">
            <v>1.482E-2</v>
          </cell>
          <cell r="GC99">
            <v>1.6200000000000001E-3</v>
          </cell>
          <cell r="GD99">
            <v>8.5699999999999995E-3</v>
          </cell>
          <cell r="GE99">
            <v>0</v>
          </cell>
          <cell r="GF99">
            <v>1.057E-2</v>
          </cell>
          <cell r="GG99">
            <v>5.0000000000000002E-5</v>
          </cell>
          <cell r="GH99">
            <v>2.5999999999999999E-3</v>
          </cell>
          <cell r="GI99">
            <v>6.28E-3</v>
          </cell>
          <cell r="GJ99">
            <v>0</v>
          </cell>
          <cell r="GK99">
            <v>0</v>
          </cell>
          <cell r="GL99">
            <v>0</v>
          </cell>
          <cell r="GM99">
            <v>2.7949999999999999E-2</v>
          </cell>
          <cell r="GN99">
            <v>1.8969999999999997E-2</v>
          </cell>
          <cell r="GO99">
            <v>2.4420000000000001E-2</v>
          </cell>
          <cell r="GP99">
            <v>0</v>
          </cell>
          <cell r="GQ99">
            <v>0</v>
          </cell>
          <cell r="GR99">
            <v>1.6920000000000001E-2</v>
          </cell>
          <cell r="GS99">
            <v>8.1199999999999987E-3</v>
          </cell>
          <cell r="GT99">
            <v>3.6929999999999998E-2</v>
          </cell>
          <cell r="GU99">
            <v>7.3899999999999999E-3</v>
          </cell>
          <cell r="GV99">
            <v>2.145E-2</v>
          </cell>
          <cell r="GW99">
            <v>2.341E-2</v>
          </cell>
          <cell r="GX99">
            <v>2.18E-2</v>
          </cell>
          <cell r="GY99">
            <v>0</v>
          </cell>
          <cell r="GZ99">
            <v>1.4279999999999999E-2</v>
          </cell>
          <cell r="HA99">
            <v>8.6099999999999996E-3</v>
          </cell>
          <cell r="HB99">
            <v>4.4999999999999997E-3</v>
          </cell>
          <cell r="HC99">
            <v>0</v>
          </cell>
          <cell r="HD99">
            <v>0</v>
          </cell>
          <cell r="HE99">
            <v>0</v>
          </cell>
          <cell r="HF99">
            <v>1.383E-2</v>
          </cell>
          <cell r="HG99">
            <v>3.3900000000000002E-3</v>
          </cell>
          <cell r="HH99">
            <v>0</v>
          </cell>
          <cell r="HI99">
            <v>5.0000000000000002E-5</v>
          </cell>
          <cell r="HJ99">
            <v>0</v>
          </cell>
          <cell r="HK99">
            <v>0</v>
          </cell>
          <cell r="HL99">
            <v>0</v>
          </cell>
          <cell r="HM99">
            <v>0</v>
          </cell>
          <cell r="HN99">
            <v>0</v>
          </cell>
          <cell r="HO99">
            <v>0</v>
          </cell>
          <cell r="HP99">
            <v>0</v>
          </cell>
          <cell r="HQ99">
            <v>0</v>
          </cell>
          <cell r="HR99">
            <v>0</v>
          </cell>
        </row>
        <row r="100">
          <cell r="A100" t="str">
            <v>PBZ/CO OMF C</v>
          </cell>
          <cell r="ET100">
            <v>0</v>
          </cell>
          <cell r="EU100">
            <v>0</v>
          </cell>
          <cell r="EV100">
            <v>0</v>
          </cell>
          <cell r="EW100">
            <v>0</v>
          </cell>
          <cell r="EX100">
            <v>0</v>
          </cell>
          <cell r="EY100">
            <v>0</v>
          </cell>
          <cell r="EZ100">
            <v>0</v>
          </cell>
          <cell r="FA100">
            <v>0</v>
          </cell>
          <cell r="FB100">
            <v>0</v>
          </cell>
          <cell r="FC100">
            <v>0</v>
          </cell>
          <cell r="FD100">
            <v>0</v>
          </cell>
          <cell r="FE100">
            <v>0</v>
          </cell>
          <cell r="FF100">
            <v>0</v>
          </cell>
          <cell r="FG100">
            <v>0</v>
          </cell>
          <cell r="FH100">
            <v>0</v>
          </cell>
          <cell r="FI100">
            <v>0</v>
          </cell>
          <cell r="FJ100">
            <v>0</v>
          </cell>
          <cell r="FK100">
            <v>0</v>
          </cell>
          <cell r="FL100">
            <v>0</v>
          </cell>
          <cell r="FM100">
            <v>0</v>
          </cell>
          <cell r="FN100">
            <v>0</v>
          </cell>
          <cell r="FO100">
            <v>0</v>
          </cell>
          <cell r="FP100">
            <v>0</v>
          </cell>
          <cell r="FQ100">
            <v>0</v>
          </cell>
          <cell r="FR100">
            <v>0</v>
          </cell>
          <cell r="FS100">
            <v>0</v>
          </cell>
          <cell r="FT100">
            <v>0</v>
          </cell>
          <cell r="FU100">
            <v>0</v>
          </cell>
          <cell r="FV100">
            <v>0</v>
          </cell>
          <cell r="FW100">
            <v>0</v>
          </cell>
          <cell r="FX100">
            <v>0</v>
          </cell>
          <cell r="FY100">
            <v>0</v>
          </cell>
          <cell r="FZ100">
            <v>0</v>
          </cell>
          <cell r="GA100">
            <v>0</v>
          </cell>
          <cell r="GB100">
            <v>0</v>
          </cell>
          <cell r="GC100">
            <v>0</v>
          </cell>
          <cell r="GD100">
            <v>0</v>
          </cell>
          <cell r="GE100">
            <v>0</v>
          </cell>
          <cell r="GF100">
            <v>0</v>
          </cell>
          <cell r="GG100">
            <v>0</v>
          </cell>
          <cell r="GH100">
            <v>0</v>
          </cell>
          <cell r="GI100">
            <v>0</v>
          </cell>
          <cell r="GJ100">
            <v>0</v>
          </cell>
          <cell r="GK100">
            <v>0</v>
          </cell>
          <cell r="GL100">
            <v>0</v>
          </cell>
          <cell r="GM100">
            <v>0</v>
          </cell>
          <cell r="GN100">
            <v>0</v>
          </cell>
          <cell r="GO100">
            <v>0</v>
          </cell>
          <cell r="GP100">
            <v>0</v>
          </cell>
          <cell r="GQ100">
            <v>0</v>
          </cell>
          <cell r="GR100">
            <v>0</v>
          </cell>
          <cell r="GS100">
            <v>0</v>
          </cell>
          <cell r="GT100">
            <v>0</v>
          </cell>
          <cell r="GU100">
            <v>0</v>
          </cell>
          <cell r="GV100">
            <v>0</v>
          </cell>
          <cell r="GW100">
            <v>0</v>
          </cell>
          <cell r="GX100">
            <v>0</v>
          </cell>
          <cell r="GY100">
            <v>0</v>
          </cell>
          <cell r="GZ100">
            <v>0</v>
          </cell>
          <cell r="HA100">
            <v>0</v>
          </cell>
          <cell r="HB100">
            <v>0</v>
          </cell>
          <cell r="HC100">
            <v>0</v>
          </cell>
          <cell r="HD100">
            <v>0</v>
          </cell>
          <cell r="HE100">
            <v>0</v>
          </cell>
          <cell r="HF100">
            <v>0</v>
          </cell>
          <cell r="HG100">
            <v>0</v>
          </cell>
          <cell r="HH100">
            <v>0</v>
          </cell>
          <cell r="HI100">
            <v>0</v>
          </cell>
          <cell r="HJ100">
            <v>0</v>
          </cell>
          <cell r="HK100">
            <v>0</v>
          </cell>
          <cell r="HL100">
            <v>0</v>
          </cell>
          <cell r="HM100">
            <v>0</v>
          </cell>
          <cell r="HN100">
            <v>0</v>
          </cell>
          <cell r="HO100">
            <v>0</v>
          </cell>
          <cell r="HP100">
            <v>0</v>
          </cell>
          <cell r="HQ100">
            <v>0</v>
          </cell>
          <cell r="HR100">
            <v>0</v>
          </cell>
        </row>
        <row r="101">
          <cell r="A101" t="str">
            <v>Raiffeisen OMF A</v>
          </cell>
          <cell r="ET101">
            <v>0</v>
          </cell>
          <cell r="EU101">
            <v>0</v>
          </cell>
          <cell r="EV101">
            <v>0</v>
          </cell>
          <cell r="EW101">
            <v>0</v>
          </cell>
          <cell r="EX101">
            <v>0</v>
          </cell>
          <cell r="EY101">
            <v>0</v>
          </cell>
          <cell r="EZ101">
            <v>0</v>
          </cell>
          <cell r="FA101">
            <v>0</v>
          </cell>
          <cell r="FB101">
            <v>0</v>
          </cell>
          <cell r="FC101">
            <v>0</v>
          </cell>
          <cell r="FD101">
            <v>0</v>
          </cell>
          <cell r="FE101">
            <v>0</v>
          </cell>
          <cell r="FF101">
            <v>0</v>
          </cell>
          <cell r="FG101">
            <v>0</v>
          </cell>
          <cell r="FH101">
            <v>0</v>
          </cell>
          <cell r="FI101">
            <v>0</v>
          </cell>
          <cell r="FJ101">
            <v>0</v>
          </cell>
          <cell r="FK101">
            <v>0</v>
          </cell>
          <cell r="FL101">
            <v>0</v>
          </cell>
          <cell r="FM101">
            <v>0</v>
          </cell>
          <cell r="FN101">
            <v>0</v>
          </cell>
          <cell r="FO101">
            <v>0</v>
          </cell>
          <cell r="FP101">
            <v>0</v>
          </cell>
          <cell r="FQ101">
            <v>0</v>
          </cell>
          <cell r="FR101">
            <v>0</v>
          </cell>
          <cell r="FS101">
            <v>0</v>
          </cell>
          <cell r="FT101">
            <v>2.3480000000000001E-2</v>
          </cell>
          <cell r="FU101">
            <v>0</v>
          </cell>
          <cell r="FV101">
            <v>0</v>
          </cell>
          <cell r="FW101">
            <v>0</v>
          </cell>
          <cell r="FX101">
            <v>0</v>
          </cell>
          <cell r="FY101">
            <v>0</v>
          </cell>
          <cell r="FZ101">
            <v>0</v>
          </cell>
          <cell r="GA101">
            <v>7.8280000000000002E-2</v>
          </cell>
          <cell r="GB101">
            <v>0</v>
          </cell>
          <cell r="GC101">
            <v>0</v>
          </cell>
          <cell r="GD101">
            <v>0</v>
          </cell>
          <cell r="GE101">
            <v>0</v>
          </cell>
          <cell r="GF101">
            <v>0</v>
          </cell>
          <cell r="GG101">
            <v>0</v>
          </cell>
          <cell r="GH101">
            <v>0</v>
          </cell>
          <cell r="GI101">
            <v>0</v>
          </cell>
          <cell r="GJ101">
            <v>0</v>
          </cell>
          <cell r="GK101">
            <v>0</v>
          </cell>
          <cell r="GL101">
            <v>0</v>
          </cell>
          <cell r="GM101">
            <v>0</v>
          </cell>
          <cell r="GN101">
            <v>0</v>
          </cell>
          <cell r="GO101">
            <v>0</v>
          </cell>
          <cell r="GP101">
            <v>0</v>
          </cell>
          <cell r="GQ101">
            <v>0</v>
          </cell>
          <cell r="GR101">
            <v>0</v>
          </cell>
          <cell r="GS101">
            <v>0</v>
          </cell>
          <cell r="GT101">
            <v>0</v>
          </cell>
          <cell r="GU101">
            <v>0</v>
          </cell>
          <cell r="GV101">
            <v>0</v>
          </cell>
          <cell r="GW101">
            <v>0</v>
          </cell>
          <cell r="GX101">
            <v>0</v>
          </cell>
          <cell r="GY101">
            <v>0</v>
          </cell>
          <cell r="GZ101">
            <v>0</v>
          </cell>
          <cell r="HA101">
            <v>0.54037999999999997</v>
          </cell>
          <cell r="HB101">
            <v>0</v>
          </cell>
          <cell r="HC101">
            <v>0</v>
          </cell>
          <cell r="HD101">
            <v>0</v>
          </cell>
          <cell r="HE101">
            <v>3.15E-2</v>
          </cell>
          <cell r="HF101">
            <v>1.4999999999999999E-4</v>
          </cell>
          <cell r="HG101">
            <v>0</v>
          </cell>
          <cell r="HH101">
            <v>0</v>
          </cell>
          <cell r="HI101">
            <v>1.304E-2</v>
          </cell>
          <cell r="HJ101">
            <v>0</v>
          </cell>
          <cell r="HK101">
            <v>0</v>
          </cell>
          <cell r="HL101">
            <v>0</v>
          </cell>
          <cell r="HM101">
            <v>0</v>
          </cell>
          <cell r="HN101">
            <v>0</v>
          </cell>
          <cell r="HO101">
            <v>0</v>
          </cell>
          <cell r="HP101">
            <v>0</v>
          </cell>
          <cell r="HQ101">
            <v>0</v>
          </cell>
          <cell r="HR101">
            <v>0</v>
          </cell>
        </row>
        <row r="102">
          <cell r="A102" t="str">
            <v>Raiffeisen OMF B</v>
          </cell>
          <cell r="B102">
            <v>0</v>
          </cell>
          <cell r="C102">
            <v>0</v>
          </cell>
          <cell r="D102">
            <v>0</v>
          </cell>
          <cell r="E102">
            <v>0</v>
          </cell>
          <cell r="F102">
            <v>0</v>
          </cell>
          <cell r="G102" t="e">
            <v>#REF!</v>
          </cell>
          <cell r="H102">
            <v>0</v>
          </cell>
          <cell r="I102">
            <v>0</v>
          </cell>
          <cell r="J102">
            <v>0</v>
          </cell>
          <cell r="K102">
            <v>1</v>
          </cell>
          <cell r="L102">
            <v>1</v>
          </cell>
          <cell r="M102">
            <v>2</v>
          </cell>
          <cell r="N102">
            <v>2</v>
          </cell>
          <cell r="O102">
            <v>1</v>
          </cell>
          <cell r="P102">
            <v>2</v>
          </cell>
          <cell r="Q102">
            <v>0</v>
          </cell>
          <cell r="R102">
            <v>0</v>
          </cell>
          <cell r="S102">
            <v>0</v>
          </cell>
          <cell r="T102">
            <v>0</v>
          </cell>
          <cell r="U102">
            <v>0</v>
          </cell>
          <cell r="V102">
            <v>0</v>
          </cell>
          <cell r="W102">
            <v>0</v>
          </cell>
          <cell r="X102">
            <v>0</v>
          </cell>
          <cell r="Y102">
            <v>1</v>
          </cell>
          <cell r="Z102">
            <v>1</v>
          </cell>
          <cell r="AA102">
            <v>1</v>
          </cell>
          <cell r="AB102">
            <v>0</v>
          </cell>
          <cell r="AC102">
            <v>0</v>
          </cell>
          <cell r="AD102">
            <v>1</v>
          </cell>
          <cell r="AE102">
            <v>1</v>
          </cell>
          <cell r="AF102">
            <v>1</v>
          </cell>
          <cell r="AG102">
            <v>2</v>
          </cell>
          <cell r="AH102">
            <v>2</v>
          </cell>
          <cell r="AI102">
            <v>1</v>
          </cell>
          <cell r="AJ102">
            <v>1</v>
          </cell>
          <cell r="AK102">
            <v>1</v>
          </cell>
          <cell r="AL102">
            <v>1</v>
          </cell>
          <cell r="AM102">
            <v>1</v>
          </cell>
          <cell r="AN102">
            <v>1</v>
          </cell>
          <cell r="AO102">
            <v>1</v>
          </cell>
          <cell r="AP102">
            <v>0</v>
          </cell>
          <cell r="AQ102">
            <v>1</v>
          </cell>
          <cell r="AR102">
            <v>1</v>
          </cell>
          <cell r="AS102">
            <v>1</v>
          </cell>
          <cell r="AT102">
            <v>1</v>
          </cell>
          <cell r="AU102">
            <v>1</v>
          </cell>
          <cell r="AV102">
            <v>1</v>
          </cell>
          <cell r="AW102">
            <v>1</v>
          </cell>
          <cell r="AX102">
            <v>1</v>
          </cell>
          <cell r="AY102">
            <v>1</v>
          </cell>
          <cell r="AZ102">
            <v>1</v>
          </cell>
          <cell r="BA102">
            <v>1</v>
          </cell>
          <cell r="BB102">
            <v>1</v>
          </cell>
          <cell r="BC102">
            <v>2</v>
          </cell>
          <cell r="BD102">
            <v>2</v>
          </cell>
          <cell r="BE102">
            <v>2</v>
          </cell>
          <cell r="BF102">
            <v>3</v>
          </cell>
          <cell r="BG102">
            <v>2</v>
          </cell>
          <cell r="BH102">
            <v>4</v>
          </cell>
          <cell r="BI102">
            <v>6</v>
          </cell>
          <cell r="BJ102">
            <v>6</v>
          </cell>
          <cell r="BK102">
            <v>6</v>
          </cell>
          <cell r="BL102">
            <v>8</v>
          </cell>
          <cell r="BM102">
            <v>8</v>
          </cell>
          <cell r="BN102">
            <v>8</v>
          </cell>
          <cell r="BO102">
            <v>8</v>
          </cell>
          <cell r="BP102">
            <v>12</v>
          </cell>
          <cell r="BQ102">
            <v>10</v>
          </cell>
          <cell r="BR102">
            <v>10</v>
          </cell>
          <cell r="BS102">
            <v>9</v>
          </cell>
          <cell r="BT102">
            <v>13</v>
          </cell>
          <cell r="BU102">
            <v>11</v>
          </cell>
          <cell r="BV102">
            <v>11</v>
          </cell>
          <cell r="BW102">
            <v>11</v>
          </cell>
          <cell r="BX102">
            <v>12</v>
          </cell>
          <cell r="BY102">
            <v>13</v>
          </cell>
          <cell r="BZ102">
            <v>14</v>
          </cell>
          <cell r="CA102">
            <v>14</v>
          </cell>
          <cell r="CB102">
            <v>19</v>
          </cell>
          <cell r="CC102">
            <v>35</v>
          </cell>
          <cell r="CD102">
            <v>8</v>
          </cell>
          <cell r="CE102">
            <v>1</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cell r="CS102">
            <v>0</v>
          </cell>
          <cell r="CT102">
            <v>0</v>
          </cell>
          <cell r="CU102">
            <v>0</v>
          </cell>
          <cell r="CV102">
            <v>0</v>
          </cell>
          <cell r="CW102">
            <v>0</v>
          </cell>
          <cell r="CX102">
            <v>0</v>
          </cell>
          <cell r="CY102">
            <v>0</v>
          </cell>
          <cell r="CZ102">
            <v>0</v>
          </cell>
          <cell r="DA102">
            <v>0</v>
          </cell>
          <cell r="DB102">
            <v>0</v>
          </cell>
          <cell r="DC102">
            <v>0</v>
          </cell>
          <cell r="DD102">
            <v>0</v>
          </cell>
          <cell r="DE102">
            <v>0</v>
          </cell>
          <cell r="DF102">
            <v>0</v>
          </cell>
          <cell r="DG102">
            <v>0</v>
          </cell>
          <cell r="DH102">
            <v>0</v>
          </cell>
          <cell r="DI102">
            <v>0</v>
          </cell>
          <cell r="DJ102">
            <v>0</v>
          </cell>
          <cell r="DK102">
            <v>0</v>
          </cell>
          <cell r="DL102">
            <v>0</v>
          </cell>
          <cell r="DM102">
            <v>0</v>
          </cell>
          <cell r="DN102">
            <v>0</v>
          </cell>
          <cell r="DO102">
            <v>0</v>
          </cell>
          <cell r="DP102">
            <v>0</v>
          </cell>
          <cell r="DQ102">
            <v>0</v>
          </cell>
          <cell r="DR102">
            <v>0</v>
          </cell>
          <cell r="DS102">
            <v>0</v>
          </cell>
          <cell r="DT102">
            <v>0</v>
          </cell>
          <cell r="DU102">
            <v>0</v>
          </cell>
          <cell r="DV102">
            <v>0</v>
          </cell>
          <cell r="DW102">
            <v>0</v>
          </cell>
          <cell r="DX102">
            <v>0</v>
          </cell>
          <cell r="DY102">
            <v>0</v>
          </cell>
          <cell r="DZ102">
            <v>0</v>
          </cell>
          <cell r="EA102">
            <v>0</v>
          </cell>
          <cell r="EB102">
            <v>0</v>
          </cell>
          <cell r="EC102">
            <v>0</v>
          </cell>
          <cell r="ED102">
            <v>0</v>
          </cell>
          <cell r="EE102">
            <v>0</v>
          </cell>
          <cell r="EF102">
            <v>0</v>
          </cell>
          <cell r="EG102">
            <v>0</v>
          </cell>
          <cell r="EH102">
            <v>0</v>
          </cell>
          <cell r="EI102">
            <v>0</v>
          </cell>
          <cell r="EJ102">
            <v>0</v>
          </cell>
          <cell r="EK102">
            <v>0</v>
          </cell>
          <cell r="EL102">
            <v>0</v>
          </cell>
          <cell r="EM102">
            <v>0</v>
          </cell>
          <cell r="EN102">
            <v>0</v>
          </cell>
          <cell r="EO102">
            <v>0</v>
          </cell>
          <cell r="EP102">
            <v>0</v>
          </cell>
          <cell r="EQ102">
            <v>0</v>
          </cell>
          <cell r="ER102">
            <v>0</v>
          </cell>
          <cell r="ES102">
            <v>0</v>
          </cell>
          <cell r="ET102">
            <v>0.87961</v>
          </cell>
          <cell r="EU102">
            <v>2.6420000000000003E-2</v>
          </cell>
          <cell r="EV102">
            <v>2.0000000000000001E-4</v>
          </cell>
          <cell r="EW102">
            <v>2.4410000000000001E-2</v>
          </cell>
          <cell r="EX102">
            <v>2.8300000000000001E-3</v>
          </cell>
          <cell r="EY102">
            <v>0</v>
          </cell>
          <cell r="EZ102">
            <v>0.87797999999999998</v>
          </cell>
          <cell r="FA102">
            <v>2.7879999999999999E-2</v>
          </cell>
          <cell r="FB102">
            <v>2.298E-2</v>
          </cell>
          <cell r="FC102">
            <v>1.0410000000000001E-2</v>
          </cell>
          <cell r="FD102">
            <v>9.6300000000000014E-3</v>
          </cell>
          <cell r="FE102">
            <v>1.5619999999999998E-2</v>
          </cell>
          <cell r="FF102">
            <v>0</v>
          </cell>
          <cell r="FG102">
            <v>1.1039999999999999E-2</v>
          </cell>
          <cell r="FH102">
            <v>7.3400000000000002E-3</v>
          </cell>
          <cell r="FI102">
            <v>2.2799999999999999E-3</v>
          </cell>
          <cell r="FJ102">
            <v>2.4809999999999999E-2</v>
          </cell>
          <cell r="FK102">
            <v>0</v>
          </cell>
          <cell r="FL102">
            <v>0.13341999999999998</v>
          </cell>
          <cell r="FM102">
            <v>4.061E-2</v>
          </cell>
          <cell r="FN102">
            <v>0</v>
          </cell>
          <cell r="FO102">
            <v>2.402E-2</v>
          </cell>
          <cell r="FP102">
            <v>1.72E-3</v>
          </cell>
          <cell r="FQ102">
            <v>1.022E-2</v>
          </cell>
          <cell r="FR102">
            <v>4.8409999999999995E-2</v>
          </cell>
          <cell r="FS102">
            <v>9.8699999999999986E-3</v>
          </cell>
          <cell r="FT102">
            <v>9.1400000000000006E-3</v>
          </cell>
          <cell r="FU102">
            <v>6.8819999999999992E-2</v>
          </cell>
          <cell r="FV102">
            <v>8.3580000000000002E-2</v>
          </cell>
          <cell r="FW102">
            <v>1.1810000000000001E-2</v>
          </cell>
          <cell r="FX102">
            <v>7.3400000000000002E-3</v>
          </cell>
          <cell r="FY102">
            <v>4.4319999999999998E-2</v>
          </cell>
          <cell r="FZ102">
            <v>5.7499999999999999E-3</v>
          </cell>
          <cell r="GA102">
            <v>5.4909999999999994E-2</v>
          </cell>
          <cell r="GB102">
            <v>5.1999999999999998E-3</v>
          </cell>
          <cell r="GC102">
            <v>1.5599999999999999E-2</v>
          </cell>
          <cell r="GD102">
            <v>2.0999999999999998E-4</v>
          </cell>
          <cell r="GE102">
            <v>3.2400000000000003E-3</v>
          </cell>
          <cell r="GF102">
            <v>4.8759999999999998E-2</v>
          </cell>
          <cell r="GG102">
            <v>1.3089999999999999E-2</v>
          </cell>
          <cell r="GH102">
            <v>3.8300000000000001E-3</v>
          </cell>
          <cell r="GI102">
            <v>2.2000000000000001E-4</v>
          </cell>
          <cell r="GJ102">
            <v>6.157E-2</v>
          </cell>
          <cell r="GK102">
            <v>1.0829999999999999E-2</v>
          </cell>
          <cell r="GL102">
            <v>2.97E-3</v>
          </cell>
          <cell r="GM102">
            <v>4.8129999999999999E-2</v>
          </cell>
          <cell r="GN102">
            <v>8.7799999999999996E-3</v>
          </cell>
          <cell r="GO102">
            <v>0</v>
          </cell>
          <cell r="GP102">
            <v>0</v>
          </cell>
          <cell r="GQ102">
            <v>8.9999999999999992E-5</v>
          </cell>
          <cell r="GR102">
            <v>0.17551</v>
          </cell>
          <cell r="GS102">
            <v>2.1219999999999999E-2</v>
          </cell>
          <cell r="GT102">
            <v>2.3000000000000001E-4</v>
          </cell>
          <cell r="GU102">
            <v>1.2230000000000001E-2</v>
          </cell>
          <cell r="GV102">
            <v>1.021E-2</v>
          </cell>
          <cell r="GW102">
            <v>1.1460000000000001E-2</v>
          </cell>
          <cell r="GX102">
            <v>5.7800000000000004E-3</v>
          </cell>
          <cell r="GY102">
            <v>1.291E-2</v>
          </cell>
          <cell r="GZ102">
            <v>4.2779999999999999E-2</v>
          </cell>
          <cell r="HA102">
            <v>0.54818</v>
          </cell>
          <cell r="HB102">
            <v>0</v>
          </cell>
          <cell r="HC102">
            <v>3.526E-2</v>
          </cell>
          <cell r="HD102">
            <v>8.5800000000000008E-3</v>
          </cell>
          <cell r="HE102">
            <v>6.7400000000000003E-3</v>
          </cell>
          <cell r="HF102">
            <v>3.5520000000000003E-2</v>
          </cell>
          <cell r="HG102">
            <v>2.5200000000000001E-3</v>
          </cell>
          <cell r="HH102">
            <v>8.9300000000000004E-3</v>
          </cell>
          <cell r="HI102">
            <v>2.2789999999999998E-2</v>
          </cell>
          <cell r="HJ102">
            <v>9.1E-4</v>
          </cell>
          <cell r="HK102">
            <v>2.2069999999999999E-2</v>
          </cell>
          <cell r="HL102">
            <v>0</v>
          </cell>
          <cell r="HM102">
            <v>0</v>
          </cell>
          <cell r="HN102">
            <v>0</v>
          </cell>
          <cell r="HO102">
            <v>0</v>
          </cell>
          <cell r="HP102">
            <v>0</v>
          </cell>
          <cell r="HQ102">
            <v>0</v>
          </cell>
          <cell r="HR102">
            <v>0</v>
          </cell>
        </row>
        <row r="103">
          <cell r="A103" t="str">
            <v>Raiffeisen OMF C</v>
          </cell>
          <cell r="ET103">
            <v>0</v>
          </cell>
          <cell r="EU103">
            <v>0</v>
          </cell>
          <cell r="EV103">
            <v>0</v>
          </cell>
          <cell r="EW103">
            <v>0</v>
          </cell>
          <cell r="EX103">
            <v>0</v>
          </cell>
          <cell r="EY103">
            <v>0</v>
          </cell>
          <cell r="EZ103">
            <v>0</v>
          </cell>
          <cell r="FA103">
            <v>0</v>
          </cell>
          <cell r="FB103">
            <v>0</v>
          </cell>
          <cell r="FC103">
            <v>0</v>
          </cell>
          <cell r="FD103">
            <v>0</v>
          </cell>
          <cell r="FE103">
            <v>0</v>
          </cell>
          <cell r="FF103">
            <v>0</v>
          </cell>
          <cell r="FG103">
            <v>0</v>
          </cell>
          <cell r="FH103">
            <v>0</v>
          </cell>
          <cell r="FI103">
            <v>0</v>
          </cell>
          <cell r="FJ103">
            <v>0</v>
          </cell>
          <cell r="FK103">
            <v>6.3280000000000003E-2</v>
          </cell>
          <cell r="FL103">
            <v>0</v>
          </cell>
          <cell r="FM103">
            <v>0</v>
          </cell>
          <cell r="FN103">
            <v>0</v>
          </cell>
          <cell r="FO103">
            <v>0</v>
          </cell>
          <cell r="FP103">
            <v>0</v>
          </cell>
          <cell r="FQ103">
            <v>0</v>
          </cell>
          <cell r="FR103">
            <v>0</v>
          </cell>
          <cell r="FS103">
            <v>0</v>
          </cell>
          <cell r="FT103">
            <v>0</v>
          </cell>
          <cell r="FU103">
            <v>0</v>
          </cell>
          <cell r="FV103">
            <v>0</v>
          </cell>
          <cell r="FW103">
            <v>0</v>
          </cell>
          <cell r="FX103">
            <v>0</v>
          </cell>
          <cell r="FY103">
            <v>0</v>
          </cell>
          <cell r="FZ103">
            <v>0</v>
          </cell>
          <cell r="GA103">
            <v>0</v>
          </cell>
          <cell r="GB103">
            <v>0</v>
          </cell>
          <cell r="GC103">
            <v>0</v>
          </cell>
          <cell r="GD103">
            <v>0</v>
          </cell>
          <cell r="GE103">
            <v>0</v>
          </cell>
          <cell r="GF103">
            <v>0</v>
          </cell>
          <cell r="GG103">
            <v>0</v>
          </cell>
          <cell r="GH103">
            <v>0</v>
          </cell>
          <cell r="GI103">
            <v>0</v>
          </cell>
          <cell r="GJ103">
            <v>0</v>
          </cell>
          <cell r="GK103">
            <v>0</v>
          </cell>
          <cell r="GL103">
            <v>0</v>
          </cell>
          <cell r="GM103">
            <v>0</v>
          </cell>
          <cell r="GN103">
            <v>0</v>
          </cell>
          <cell r="GO103">
            <v>0</v>
          </cell>
          <cell r="GP103">
            <v>0</v>
          </cell>
          <cell r="GQ103">
            <v>0</v>
          </cell>
          <cell r="GR103">
            <v>0</v>
          </cell>
          <cell r="GS103">
            <v>0</v>
          </cell>
          <cell r="GT103">
            <v>0</v>
          </cell>
          <cell r="GU103">
            <v>0</v>
          </cell>
          <cell r="GV103">
            <v>0</v>
          </cell>
          <cell r="GW103">
            <v>0</v>
          </cell>
          <cell r="GX103">
            <v>0</v>
          </cell>
          <cell r="GY103">
            <v>0</v>
          </cell>
          <cell r="GZ103">
            <v>0</v>
          </cell>
          <cell r="HA103">
            <v>0</v>
          </cell>
          <cell r="HB103">
            <v>0</v>
          </cell>
          <cell r="HC103">
            <v>0</v>
          </cell>
          <cell r="HD103">
            <v>0</v>
          </cell>
          <cell r="HE103">
            <v>0</v>
          </cell>
          <cell r="HF103">
            <v>0</v>
          </cell>
          <cell r="HG103">
            <v>0</v>
          </cell>
          <cell r="HH103">
            <v>0</v>
          </cell>
          <cell r="HI103">
            <v>0</v>
          </cell>
          <cell r="HJ103">
            <v>0</v>
          </cell>
          <cell r="HK103">
            <v>0</v>
          </cell>
          <cell r="HL103">
            <v>0</v>
          </cell>
          <cell r="HM103">
            <v>0</v>
          </cell>
          <cell r="HN103">
            <v>0</v>
          </cell>
          <cell r="HO103">
            <v>0</v>
          </cell>
          <cell r="HP103">
            <v>0</v>
          </cell>
          <cell r="HQ103">
            <v>0</v>
          </cell>
          <cell r="HR103">
            <v>0</v>
          </cell>
        </row>
        <row r="104">
          <cell r="A104" t="str">
            <v>UKUPNO</v>
          </cell>
          <cell r="B104">
            <v>0</v>
          </cell>
          <cell r="C104">
            <v>0</v>
          </cell>
          <cell r="D104">
            <v>0</v>
          </cell>
          <cell r="E104">
            <v>0</v>
          </cell>
          <cell r="F104">
            <v>0</v>
          </cell>
          <cell r="G104" t="e">
            <v>#REF!</v>
          </cell>
          <cell r="H104">
            <v>0</v>
          </cell>
          <cell r="I104">
            <v>0</v>
          </cell>
          <cell r="J104">
            <v>0</v>
          </cell>
          <cell r="K104">
            <v>7</v>
          </cell>
          <cell r="L104">
            <v>10</v>
          </cell>
          <cell r="M104">
            <v>10</v>
          </cell>
          <cell r="N104">
            <v>6</v>
          </cell>
          <cell r="O104">
            <v>6</v>
          </cell>
          <cell r="P104">
            <v>7</v>
          </cell>
          <cell r="Q104">
            <v>2</v>
          </cell>
          <cell r="R104">
            <v>0</v>
          </cell>
          <cell r="S104">
            <v>0</v>
          </cell>
          <cell r="T104">
            <v>0</v>
          </cell>
          <cell r="U104">
            <v>0</v>
          </cell>
          <cell r="V104">
            <v>0</v>
          </cell>
          <cell r="W104">
            <v>1</v>
          </cell>
          <cell r="X104">
            <v>1</v>
          </cell>
          <cell r="Y104">
            <v>2</v>
          </cell>
          <cell r="Z104">
            <v>3</v>
          </cell>
          <cell r="AA104">
            <v>2</v>
          </cell>
          <cell r="AB104">
            <v>1</v>
          </cell>
          <cell r="AC104">
            <v>1</v>
          </cell>
          <cell r="AD104">
            <v>1</v>
          </cell>
          <cell r="AE104">
            <v>2</v>
          </cell>
          <cell r="AF104">
            <v>4</v>
          </cell>
          <cell r="AG104">
            <v>6</v>
          </cell>
          <cell r="AH104">
            <v>9</v>
          </cell>
          <cell r="AI104">
            <v>4</v>
          </cell>
          <cell r="AJ104">
            <v>3</v>
          </cell>
          <cell r="AK104">
            <v>4</v>
          </cell>
          <cell r="AL104">
            <v>4</v>
          </cell>
          <cell r="AM104">
            <v>5</v>
          </cell>
          <cell r="AN104">
            <v>4</v>
          </cell>
          <cell r="AO104">
            <v>4</v>
          </cell>
          <cell r="AP104">
            <v>3</v>
          </cell>
          <cell r="AQ104">
            <v>4</v>
          </cell>
          <cell r="AR104">
            <v>3</v>
          </cell>
          <cell r="AS104">
            <v>3</v>
          </cell>
          <cell r="AT104">
            <v>5</v>
          </cell>
          <cell r="AU104">
            <v>5</v>
          </cell>
          <cell r="AV104">
            <v>6</v>
          </cell>
          <cell r="AW104">
            <v>7</v>
          </cell>
          <cell r="AX104">
            <v>6</v>
          </cell>
          <cell r="AY104">
            <v>8</v>
          </cell>
          <cell r="AZ104">
            <v>7</v>
          </cell>
          <cell r="BA104">
            <v>6</v>
          </cell>
          <cell r="BB104">
            <v>5</v>
          </cell>
          <cell r="BC104">
            <v>7</v>
          </cell>
          <cell r="BD104">
            <v>8</v>
          </cell>
          <cell r="BE104">
            <v>8</v>
          </cell>
          <cell r="BF104">
            <v>9</v>
          </cell>
          <cell r="BG104">
            <v>8</v>
          </cell>
          <cell r="BH104">
            <v>10</v>
          </cell>
          <cell r="BI104">
            <v>13</v>
          </cell>
          <cell r="BJ104">
            <v>13</v>
          </cell>
          <cell r="BK104">
            <v>15</v>
          </cell>
          <cell r="BL104">
            <v>18</v>
          </cell>
          <cell r="BM104">
            <v>19</v>
          </cell>
          <cell r="BN104">
            <v>20</v>
          </cell>
          <cell r="BO104">
            <v>23</v>
          </cell>
          <cell r="BP104">
            <v>37</v>
          </cell>
          <cell r="BQ104">
            <v>37</v>
          </cell>
          <cell r="BR104">
            <v>51</v>
          </cell>
          <cell r="BS104">
            <v>59</v>
          </cell>
          <cell r="BT104">
            <v>81</v>
          </cell>
          <cell r="BU104">
            <v>90</v>
          </cell>
          <cell r="BV104">
            <v>95</v>
          </cell>
          <cell r="BW104">
            <v>92</v>
          </cell>
          <cell r="BX104">
            <v>83</v>
          </cell>
          <cell r="BY104">
            <v>103</v>
          </cell>
          <cell r="BZ104">
            <v>95</v>
          </cell>
          <cell r="CA104">
            <v>104</v>
          </cell>
          <cell r="CB104">
            <v>126</v>
          </cell>
          <cell r="CC104">
            <v>147</v>
          </cell>
          <cell r="CD104">
            <v>38</v>
          </cell>
          <cell r="CE104">
            <v>6</v>
          </cell>
          <cell r="CF104">
            <v>4</v>
          </cell>
          <cell r="CG104">
            <v>3</v>
          </cell>
          <cell r="CH104">
            <v>2</v>
          </cell>
          <cell r="CI104">
            <v>1</v>
          </cell>
          <cell r="CJ104">
            <v>1</v>
          </cell>
          <cell r="CK104">
            <v>2</v>
          </cell>
          <cell r="CL104">
            <v>1</v>
          </cell>
          <cell r="CM104">
            <v>1</v>
          </cell>
          <cell r="CN104">
            <v>1</v>
          </cell>
          <cell r="CO104">
            <v>1</v>
          </cell>
          <cell r="CP104">
            <v>1</v>
          </cell>
          <cell r="CQ104">
            <v>0</v>
          </cell>
          <cell r="CR104">
            <v>0</v>
          </cell>
          <cell r="CS104">
            <v>0</v>
          </cell>
          <cell r="CT104">
            <v>1</v>
          </cell>
          <cell r="CU104">
            <v>0</v>
          </cell>
          <cell r="CV104">
            <v>0</v>
          </cell>
          <cell r="CW104">
            <v>0</v>
          </cell>
          <cell r="CX104">
            <v>0</v>
          </cell>
          <cell r="CY104">
            <v>0</v>
          </cell>
          <cell r="CZ104">
            <v>0</v>
          </cell>
          <cell r="DA104">
            <v>0</v>
          </cell>
          <cell r="DB104">
            <v>0</v>
          </cell>
          <cell r="DC104">
            <v>0</v>
          </cell>
          <cell r="DD104">
            <v>1</v>
          </cell>
          <cell r="DE104">
            <v>0</v>
          </cell>
          <cell r="DF104">
            <v>0</v>
          </cell>
          <cell r="DG104">
            <v>0</v>
          </cell>
          <cell r="DH104">
            <v>0</v>
          </cell>
          <cell r="DI104">
            <v>0</v>
          </cell>
          <cell r="DJ104">
            <v>0</v>
          </cell>
          <cell r="DK104">
            <v>0</v>
          </cell>
          <cell r="DL104">
            <v>0</v>
          </cell>
          <cell r="DM104">
            <v>0</v>
          </cell>
          <cell r="DN104">
            <v>0</v>
          </cell>
          <cell r="DO104">
            <v>1</v>
          </cell>
          <cell r="DP104">
            <v>0</v>
          </cell>
          <cell r="DQ104">
            <v>0</v>
          </cell>
          <cell r="DR104">
            <v>0</v>
          </cell>
          <cell r="DS104">
            <v>0</v>
          </cell>
          <cell r="DT104">
            <v>0</v>
          </cell>
          <cell r="DU104">
            <v>0</v>
          </cell>
          <cell r="DV104">
            <v>0</v>
          </cell>
          <cell r="DW104">
            <v>0</v>
          </cell>
          <cell r="DX104">
            <v>0</v>
          </cell>
          <cell r="DY104">
            <v>0</v>
          </cell>
          <cell r="DZ104">
            <v>0</v>
          </cell>
          <cell r="EA104">
            <v>0</v>
          </cell>
          <cell r="EB104">
            <v>0</v>
          </cell>
          <cell r="EC104">
            <v>0</v>
          </cell>
          <cell r="ED104">
            <v>1</v>
          </cell>
          <cell r="EE104">
            <v>0</v>
          </cell>
          <cell r="EF104">
            <v>0</v>
          </cell>
          <cell r="EG104">
            <v>0</v>
          </cell>
          <cell r="EH104">
            <v>0</v>
          </cell>
          <cell r="EI104">
            <v>0</v>
          </cell>
          <cell r="EJ104">
            <v>0</v>
          </cell>
          <cell r="EK104">
            <v>0</v>
          </cell>
          <cell r="EL104">
            <v>0</v>
          </cell>
          <cell r="EM104">
            <v>0</v>
          </cell>
          <cell r="EN104">
            <v>0</v>
          </cell>
          <cell r="EO104">
            <v>0</v>
          </cell>
          <cell r="EP104">
            <v>0</v>
          </cell>
          <cell r="EQ104">
            <v>0</v>
          </cell>
          <cell r="ER104">
            <v>0</v>
          </cell>
          <cell r="ES104">
            <v>0</v>
          </cell>
          <cell r="ET104">
            <v>1.32254</v>
          </cell>
          <cell r="EU104">
            <v>2.6540000000000001E-2</v>
          </cell>
          <cell r="EV104">
            <v>7.3000000000000001E-3</v>
          </cell>
          <cell r="EW104">
            <v>2.6290000000000001E-2</v>
          </cell>
          <cell r="EX104">
            <v>2.0409999999999998E-2</v>
          </cell>
          <cell r="EY104">
            <v>1.8409999999999999E-2</v>
          </cell>
          <cell r="EZ104">
            <v>0.94420999999999999</v>
          </cell>
          <cell r="FA104">
            <v>2.9299999999999996E-2</v>
          </cell>
          <cell r="FB104">
            <v>6.2230000000000001E-2</v>
          </cell>
          <cell r="FC104">
            <v>0.30733000000000005</v>
          </cell>
          <cell r="FD104">
            <v>2.4109999999999999E-2</v>
          </cell>
          <cell r="FE104">
            <v>6.923E-2</v>
          </cell>
          <cell r="FF104">
            <v>1.2840000000000001E-2</v>
          </cell>
          <cell r="FG104">
            <v>5.4820000000000001E-2</v>
          </cell>
          <cell r="FH104">
            <v>1.372E-2</v>
          </cell>
          <cell r="FI104">
            <v>9.1900000000000003E-3</v>
          </cell>
          <cell r="FJ104">
            <v>3.5540000000000002E-2</v>
          </cell>
          <cell r="FK104">
            <v>0.15718000000000001</v>
          </cell>
          <cell r="FL104">
            <v>0.14734999999999998</v>
          </cell>
          <cell r="FM104">
            <v>9.9319999999999992E-2</v>
          </cell>
          <cell r="FN104">
            <v>0.15117000000000003</v>
          </cell>
          <cell r="FO104">
            <v>7.7599999999999988E-2</v>
          </cell>
          <cell r="FP104">
            <v>8.6599999999999993E-3</v>
          </cell>
          <cell r="FQ104">
            <v>4.8769999999999994E-2</v>
          </cell>
          <cell r="FR104">
            <v>8.3430000000000004E-2</v>
          </cell>
          <cell r="FS104">
            <v>2.145E-2</v>
          </cell>
          <cell r="FT104">
            <v>8.8940000000000005E-2</v>
          </cell>
          <cell r="FU104">
            <v>0.10514999999999999</v>
          </cell>
          <cell r="FV104">
            <v>0.11702</v>
          </cell>
          <cell r="FW104">
            <v>1.222E-2</v>
          </cell>
          <cell r="FX104">
            <v>2.103E-2</v>
          </cell>
          <cell r="FY104">
            <v>0.55792000000000008</v>
          </cell>
          <cell r="FZ104">
            <v>2.3890000000000002E-2</v>
          </cell>
          <cell r="GA104">
            <v>0.19113999999999998</v>
          </cell>
          <cell r="GB104">
            <v>5.4730000000000001E-2</v>
          </cell>
          <cell r="GC104">
            <v>0.70480000000000009</v>
          </cell>
          <cell r="GD104">
            <v>2.6740000000000003E-2</v>
          </cell>
          <cell r="GE104">
            <v>8.6800000000000002E-3</v>
          </cell>
          <cell r="GF104">
            <v>9.4150000000000011E-2</v>
          </cell>
          <cell r="GG104">
            <v>3.8939999999999995E-2</v>
          </cell>
          <cell r="GH104">
            <v>4.2070000000000003E-2</v>
          </cell>
          <cell r="GI104">
            <v>0.43906000000000001</v>
          </cell>
          <cell r="GJ104">
            <v>0.10143000000000001</v>
          </cell>
          <cell r="GK104">
            <v>0.21373000000000003</v>
          </cell>
          <cell r="GL104">
            <v>1.17798</v>
          </cell>
          <cell r="GM104">
            <v>7.7740000000000004E-2</v>
          </cell>
          <cell r="GN104">
            <v>0.11406000000000001</v>
          </cell>
          <cell r="GO104">
            <v>5.8010000000000006E-2</v>
          </cell>
          <cell r="GP104">
            <v>2.2290000000000001E-2</v>
          </cell>
          <cell r="GQ104">
            <v>8.9999999999999992E-5</v>
          </cell>
          <cell r="GR104">
            <v>0.21350999999999998</v>
          </cell>
          <cell r="GS104">
            <v>6.9239999999999996E-2</v>
          </cell>
          <cell r="GT104">
            <v>4.9759999999999999E-2</v>
          </cell>
          <cell r="GU104">
            <v>7.7840000000000006E-2</v>
          </cell>
          <cell r="GV104">
            <v>5.9339999999999997E-2</v>
          </cell>
          <cell r="GW104">
            <v>4.573E-2</v>
          </cell>
          <cell r="GX104">
            <v>4.5600000000000002E-2</v>
          </cell>
          <cell r="GY104">
            <v>3.5360000000000003E-2</v>
          </cell>
          <cell r="GZ104">
            <v>0.18864</v>
          </cell>
          <cell r="HA104">
            <v>5.1826500000000006</v>
          </cell>
          <cell r="HB104">
            <v>2.9389999999999999E-2</v>
          </cell>
          <cell r="HC104">
            <v>3.8869999999999995E-2</v>
          </cell>
          <cell r="HD104">
            <v>0.10098</v>
          </cell>
          <cell r="HE104">
            <v>8.7449999999999986E-2</v>
          </cell>
          <cell r="HF104">
            <v>0.32112999999999992</v>
          </cell>
          <cell r="HG104">
            <v>5.0760000000000007E-2</v>
          </cell>
          <cell r="HH104">
            <v>1.41E-2</v>
          </cell>
          <cell r="HI104">
            <v>6.3279999999999989E-2</v>
          </cell>
          <cell r="HJ104">
            <v>9.1E-4</v>
          </cell>
          <cell r="HK104">
            <v>5.0370000000000005E-2</v>
          </cell>
          <cell r="HL104">
            <v>1.4129999999999998E-2</v>
          </cell>
          <cell r="HM104" t="e">
            <v>#VALUE!</v>
          </cell>
          <cell r="HN104" t="e">
            <v>#VALUE!</v>
          </cell>
          <cell r="HO104" t="e">
            <v>#VALUE!</v>
          </cell>
          <cell r="HP104" t="e">
            <v>#VALUE!</v>
          </cell>
          <cell r="HQ104" t="e">
            <v>#VALUE!</v>
          </cell>
          <cell r="HR104" t="e">
            <v>#VALUE!</v>
          </cell>
        </row>
        <row r="106">
          <cell r="A106" t="str">
            <v>ukupne izlazne naknade</v>
          </cell>
        </row>
        <row r="107">
          <cell r="A107" t="str">
            <v>AZ OMF</v>
          </cell>
          <cell r="B107">
            <v>0</v>
          </cell>
          <cell r="C107">
            <v>0</v>
          </cell>
          <cell r="D107">
            <v>0</v>
          </cell>
          <cell r="E107">
            <v>0</v>
          </cell>
          <cell r="F107">
            <v>0</v>
          </cell>
          <cell r="G107">
            <v>0</v>
          </cell>
          <cell r="H107">
            <v>0</v>
          </cell>
          <cell r="I107">
            <v>0</v>
          </cell>
          <cell r="J107">
            <v>0</v>
          </cell>
          <cell r="K107">
            <v>2</v>
          </cell>
          <cell r="L107">
            <v>6</v>
          </cell>
          <cell r="M107">
            <v>9</v>
          </cell>
          <cell r="N107">
            <v>11</v>
          </cell>
          <cell r="O107">
            <v>13</v>
          </cell>
          <cell r="P107">
            <v>14</v>
          </cell>
          <cell r="Q107">
            <v>15</v>
          </cell>
          <cell r="R107">
            <v>15</v>
          </cell>
          <cell r="S107" t="e">
            <v>#VALUE!</v>
          </cell>
          <cell r="T107" t="e">
            <v>#VALUE!</v>
          </cell>
          <cell r="U107" t="e">
            <v>#VALUE!</v>
          </cell>
          <cell r="V107" t="e">
            <v>#VALUE!</v>
          </cell>
          <cell r="W107" t="e">
            <v>#VALUE!</v>
          </cell>
          <cell r="X107" t="e">
            <v>#VALUE!</v>
          </cell>
          <cell r="Y107" t="e">
            <v>#VALUE!</v>
          </cell>
          <cell r="Z107" t="e">
            <v>#VALUE!</v>
          </cell>
          <cell r="AA107" t="e">
            <v>#VALUE!</v>
          </cell>
          <cell r="AB107" t="e">
            <v>#VALUE!</v>
          </cell>
          <cell r="AC107" t="e">
            <v>#VALUE!</v>
          </cell>
          <cell r="AD107" t="e">
            <v>#VALUE!</v>
          </cell>
          <cell r="AE107" t="e">
            <v>#VALUE!</v>
          </cell>
          <cell r="AF107" t="e">
            <v>#VALUE!</v>
          </cell>
          <cell r="AG107" t="e">
            <v>#VALUE!</v>
          </cell>
          <cell r="AH107" t="e">
            <v>#VALUE!</v>
          </cell>
          <cell r="AI107" t="e">
            <v>#VALUE!</v>
          </cell>
          <cell r="AJ107" t="e">
            <v>#VALUE!</v>
          </cell>
          <cell r="AK107" t="e">
            <v>#VALUE!</v>
          </cell>
          <cell r="AL107" t="e">
            <v>#VALUE!</v>
          </cell>
          <cell r="AM107" t="e">
            <v>#VALUE!</v>
          </cell>
          <cell r="AN107" t="e">
            <v>#VALUE!</v>
          </cell>
          <cell r="AO107" t="e">
            <v>#VALUE!</v>
          </cell>
          <cell r="AP107" t="e">
            <v>#VALUE!</v>
          </cell>
          <cell r="AQ107" t="e">
            <v>#VALUE!</v>
          </cell>
          <cell r="AR107" t="e">
            <v>#VALUE!</v>
          </cell>
          <cell r="AS107" t="e">
            <v>#VALUE!</v>
          </cell>
          <cell r="AT107" t="e">
            <v>#VALUE!</v>
          </cell>
          <cell r="AU107" t="e">
            <v>#VALUE!</v>
          </cell>
          <cell r="AV107" t="e">
            <v>#VALUE!</v>
          </cell>
          <cell r="AW107" t="e">
            <v>#VALUE!</v>
          </cell>
          <cell r="AX107" t="e">
            <v>#VALUE!</v>
          </cell>
          <cell r="AY107" t="e">
            <v>#VALUE!</v>
          </cell>
          <cell r="AZ107" t="e">
            <v>#VALUE!</v>
          </cell>
          <cell r="BA107" t="e">
            <v>#VALUE!</v>
          </cell>
          <cell r="BB107" t="e">
            <v>#VALUE!</v>
          </cell>
          <cell r="BC107" t="e">
            <v>#VALUE!</v>
          </cell>
          <cell r="BD107" t="e">
            <v>#VALUE!</v>
          </cell>
          <cell r="BE107" t="e">
            <v>#VALUE!</v>
          </cell>
          <cell r="BF107" t="e">
            <v>#VALUE!</v>
          </cell>
          <cell r="BG107" t="e">
            <v>#VALUE!</v>
          </cell>
          <cell r="BH107" t="e">
            <v>#VALUE!</v>
          </cell>
          <cell r="BI107" t="e">
            <v>#VALUE!</v>
          </cell>
          <cell r="BJ107" t="e">
            <v>#VALUE!</v>
          </cell>
          <cell r="BK107" t="e">
            <v>#VALUE!</v>
          </cell>
          <cell r="BL107" t="e">
            <v>#VALUE!</v>
          </cell>
          <cell r="BM107" t="e">
            <v>#VALUE!</v>
          </cell>
          <cell r="BN107" t="e">
            <v>#VALUE!</v>
          </cell>
          <cell r="BO107" t="e">
            <v>#VALUE!</v>
          </cell>
          <cell r="BP107" t="e">
            <v>#VALUE!</v>
          </cell>
          <cell r="BQ107" t="e">
            <v>#VALUE!</v>
          </cell>
          <cell r="BR107" t="e">
            <v>#VALUE!</v>
          </cell>
          <cell r="BS107" t="e">
            <v>#VALUE!</v>
          </cell>
          <cell r="BT107" t="e">
            <v>#VALUE!</v>
          </cell>
          <cell r="BU107" t="e">
            <v>#VALUE!</v>
          </cell>
          <cell r="BV107" t="e">
            <v>#VALUE!</v>
          </cell>
          <cell r="BW107" t="e">
            <v>#VALUE!</v>
          </cell>
          <cell r="BX107" t="e">
            <v>#VALUE!</v>
          </cell>
          <cell r="BY107" t="e">
            <v>#VALUE!</v>
          </cell>
          <cell r="BZ107" t="e">
            <v>#VALUE!</v>
          </cell>
          <cell r="CA107" t="e">
            <v>#VALUE!</v>
          </cell>
          <cell r="CB107" t="e">
            <v>#VALUE!</v>
          </cell>
          <cell r="CC107" t="e">
            <v>#VALUE!</v>
          </cell>
          <cell r="CD107" t="e">
            <v>#VALUE!</v>
          </cell>
          <cell r="CE107" t="e">
            <v>#VALUE!</v>
          </cell>
          <cell r="CF107" t="e">
            <v>#VALUE!</v>
          </cell>
          <cell r="CG107" t="e">
            <v>#VALUE!</v>
          </cell>
          <cell r="CH107" t="e">
            <v>#VALUE!</v>
          </cell>
          <cell r="CI107" t="e">
            <v>#VALUE!</v>
          </cell>
          <cell r="CJ107" t="e">
            <v>#VALUE!</v>
          </cell>
          <cell r="CK107" t="e">
            <v>#VALUE!</v>
          </cell>
          <cell r="CL107" t="e">
            <v>#VALUE!</v>
          </cell>
          <cell r="CM107" t="e">
            <v>#VALUE!</v>
          </cell>
          <cell r="CN107" t="e">
            <v>#VALUE!</v>
          </cell>
          <cell r="CO107" t="e">
            <v>#VALUE!</v>
          </cell>
          <cell r="CP107" t="e">
            <v>#VALUE!</v>
          </cell>
          <cell r="CQ107" t="e">
            <v>#VALUE!</v>
          </cell>
          <cell r="CR107" t="e">
            <v>#VALUE!</v>
          </cell>
          <cell r="CS107" t="e">
            <v>#VALUE!</v>
          </cell>
          <cell r="CT107" t="e">
            <v>#VALUE!</v>
          </cell>
          <cell r="CU107" t="e">
            <v>#VALUE!</v>
          </cell>
          <cell r="CV107" t="e">
            <v>#VALUE!</v>
          </cell>
          <cell r="CW107" t="e">
            <v>#VALUE!</v>
          </cell>
          <cell r="CX107" t="e">
            <v>#VALUE!</v>
          </cell>
          <cell r="CY107" t="e">
            <v>#VALUE!</v>
          </cell>
          <cell r="CZ107" t="e">
            <v>#VALUE!</v>
          </cell>
          <cell r="DA107" t="e">
            <v>#VALUE!</v>
          </cell>
          <cell r="DB107" t="e">
            <v>#VALUE!</v>
          </cell>
          <cell r="DC107" t="e">
            <v>#VALUE!</v>
          </cell>
          <cell r="DD107" t="e">
            <v>#VALUE!</v>
          </cell>
          <cell r="DE107" t="e">
            <v>#VALUE!</v>
          </cell>
          <cell r="DF107" t="e">
            <v>#VALUE!</v>
          </cell>
          <cell r="DG107" t="e">
            <v>#VALUE!</v>
          </cell>
          <cell r="DH107" t="e">
            <v>#VALUE!</v>
          </cell>
          <cell r="DI107" t="e">
            <v>#VALUE!</v>
          </cell>
          <cell r="DJ107" t="e">
            <v>#VALUE!</v>
          </cell>
          <cell r="DK107" t="e">
            <v>#VALUE!</v>
          </cell>
          <cell r="DL107" t="e">
            <v>#VALUE!</v>
          </cell>
          <cell r="DM107" t="e">
            <v>#VALUE!</v>
          </cell>
          <cell r="DN107" t="e">
            <v>#VALUE!</v>
          </cell>
          <cell r="DO107" t="e">
            <v>#VALUE!</v>
          </cell>
          <cell r="DP107" t="e">
            <v>#VALUE!</v>
          </cell>
          <cell r="DQ107" t="e">
            <v>#VALUE!</v>
          </cell>
          <cell r="DR107" t="e">
            <v>#VALUE!</v>
          </cell>
          <cell r="DS107" t="e">
            <v>#VALUE!</v>
          </cell>
          <cell r="DT107" t="e">
            <v>#VALUE!</v>
          </cell>
          <cell r="DU107" t="e">
            <v>#VALUE!</v>
          </cell>
          <cell r="DV107" t="e">
            <v>#VALUE!</v>
          </cell>
          <cell r="DW107" t="e">
            <v>#VALUE!</v>
          </cell>
          <cell r="DX107" t="e">
            <v>#VALUE!</v>
          </cell>
          <cell r="DY107" t="e">
            <v>#VALUE!</v>
          </cell>
          <cell r="DZ107" t="e">
            <v>#VALUE!</v>
          </cell>
          <cell r="EA107" t="e">
            <v>#VALUE!</v>
          </cell>
          <cell r="EB107" t="e">
            <v>#VALUE!</v>
          </cell>
          <cell r="EC107" t="e">
            <v>#VALUE!</v>
          </cell>
          <cell r="ED107" t="e">
            <v>#VALUE!</v>
          </cell>
          <cell r="EE107" t="e">
            <v>#VALUE!</v>
          </cell>
          <cell r="EF107" t="e">
            <v>#VALUE!</v>
          </cell>
          <cell r="EG107" t="e">
            <v>#VALUE!</v>
          </cell>
          <cell r="EH107" t="e">
            <v>#VALUE!</v>
          </cell>
          <cell r="EI107" t="e">
            <v>#VALUE!</v>
          </cell>
          <cell r="EJ107" t="e">
            <v>#VALUE!</v>
          </cell>
          <cell r="EK107" t="e">
            <v>#VALUE!</v>
          </cell>
          <cell r="EL107" t="e">
            <v>#VALUE!</v>
          </cell>
          <cell r="EM107" t="e">
            <v>#VALUE!</v>
          </cell>
          <cell r="EN107" t="e">
            <v>#VALUE!</v>
          </cell>
          <cell r="EO107" t="e">
            <v>#VALUE!</v>
          </cell>
          <cell r="EP107" t="e">
            <v>#VALUE!</v>
          </cell>
          <cell r="EQ107" t="e">
            <v>#VALUE!</v>
          </cell>
          <cell r="ER107" t="e">
            <v>#VALUE!</v>
          </cell>
          <cell r="ES107" t="e">
            <v>#VALUE!</v>
          </cell>
          <cell r="ET107" t="e">
            <v>#VALUE!</v>
          </cell>
          <cell r="EU107" t="e">
            <v>#VALUE!</v>
          </cell>
          <cell r="EV107" t="e">
            <v>#VALUE!</v>
          </cell>
          <cell r="EW107" t="e">
            <v>#VALUE!</v>
          </cell>
          <cell r="EX107" t="e">
            <v>#VALUE!</v>
          </cell>
          <cell r="EY107" t="e">
            <v>#VALUE!</v>
          </cell>
        </row>
        <row r="108">
          <cell r="A108" t="str">
            <v>Erste Plavi OMF</v>
          </cell>
          <cell r="B108">
            <v>0</v>
          </cell>
          <cell r="C108">
            <v>0</v>
          </cell>
          <cell r="D108">
            <v>0</v>
          </cell>
          <cell r="E108">
            <v>0</v>
          </cell>
          <cell r="F108">
            <v>0</v>
          </cell>
          <cell r="G108">
            <v>0</v>
          </cell>
          <cell r="H108">
            <v>0</v>
          </cell>
          <cell r="I108">
            <v>0</v>
          </cell>
          <cell r="J108">
            <v>1</v>
          </cell>
          <cell r="K108">
            <v>4</v>
          </cell>
          <cell r="L108">
            <v>9</v>
          </cell>
          <cell r="M108">
            <v>12</v>
          </cell>
          <cell r="N108">
            <v>14</v>
          </cell>
          <cell r="O108">
            <v>16</v>
          </cell>
          <cell r="P108">
            <v>19</v>
          </cell>
          <cell r="Q108">
            <v>21</v>
          </cell>
          <cell r="R108">
            <v>21</v>
          </cell>
          <cell r="S108" t="e">
            <v>#VALUE!</v>
          </cell>
          <cell r="T108" t="e">
            <v>#VALUE!</v>
          </cell>
          <cell r="U108" t="e">
            <v>#VALUE!</v>
          </cell>
          <cell r="V108" t="e">
            <v>#VALUE!</v>
          </cell>
          <cell r="W108" t="e">
            <v>#VALUE!</v>
          </cell>
          <cell r="X108" t="e">
            <v>#VALUE!</v>
          </cell>
          <cell r="Y108" t="e">
            <v>#VALUE!</v>
          </cell>
          <cell r="Z108" t="e">
            <v>#VALUE!</v>
          </cell>
          <cell r="AA108" t="e">
            <v>#VALUE!</v>
          </cell>
          <cell r="AB108" t="e">
            <v>#VALUE!</v>
          </cell>
          <cell r="AC108" t="e">
            <v>#VALUE!</v>
          </cell>
          <cell r="AD108" t="e">
            <v>#VALUE!</v>
          </cell>
          <cell r="AE108" t="e">
            <v>#VALUE!</v>
          </cell>
          <cell r="AF108" t="e">
            <v>#VALUE!</v>
          </cell>
          <cell r="AG108" t="e">
            <v>#VALUE!</v>
          </cell>
          <cell r="AH108" t="e">
            <v>#VALUE!</v>
          </cell>
          <cell r="AI108" t="e">
            <v>#VALUE!</v>
          </cell>
          <cell r="AJ108" t="e">
            <v>#VALUE!</v>
          </cell>
          <cell r="AK108" t="e">
            <v>#VALUE!</v>
          </cell>
          <cell r="AL108" t="e">
            <v>#VALUE!</v>
          </cell>
          <cell r="AM108" t="e">
            <v>#VALUE!</v>
          </cell>
          <cell r="AN108" t="e">
            <v>#VALUE!</v>
          </cell>
          <cell r="AO108" t="e">
            <v>#VALUE!</v>
          </cell>
          <cell r="AP108" t="e">
            <v>#VALUE!</v>
          </cell>
          <cell r="AQ108" t="e">
            <v>#VALUE!</v>
          </cell>
          <cell r="AR108" t="e">
            <v>#VALUE!</v>
          </cell>
          <cell r="AS108" t="e">
            <v>#VALUE!</v>
          </cell>
          <cell r="AT108" t="e">
            <v>#VALUE!</v>
          </cell>
          <cell r="AU108" t="e">
            <v>#VALUE!</v>
          </cell>
          <cell r="AV108" t="e">
            <v>#VALUE!</v>
          </cell>
          <cell r="AW108" t="e">
            <v>#VALUE!</v>
          </cell>
          <cell r="AX108" t="e">
            <v>#VALUE!</v>
          </cell>
          <cell r="AY108" t="e">
            <v>#VALUE!</v>
          </cell>
          <cell r="AZ108" t="e">
            <v>#VALUE!</v>
          </cell>
          <cell r="BA108" t="e">
            <v>#VALUE!</v>
          </cell>
          <cell r="BB108" t="e">
            <v>#VALUE!</v>
          </cell>
          <cell r="BC108" t="e">
            <v>#VALUE!</v>
          </cell>
          <cell r="BD108" t="e">
            <v>#VALUE!</v>
          </cell>
          <cell r="BE108" t="e">
            <v>#VALUE!</v>
          </cell>
          <cell r="BF108" t="e">
            <v>#VALUE!</v>
          </cell>
          <cell r="BG108" t="e">
            <v>#VALUE!</v>
          </cell>
          <cell r="BH108" t="e">
            <v>#VALUE!</v>
          </cell>
          <cell r="BI108" t="e">
            <v>#VALUE!</v>
          </cell>
          <cell r="BJ108" t="e">
            <v>#VALUE!</v>
          </cell>
          <cell r="BK108" t="e">
            <v>#VALUE!</v>
          </cell>
          <cell r="BL108" t="e">
            <v>#VALUE!</v>
          </cell>
          <cell r="BM108" t="e">
            <v>#VALUE!</v>
          </cell>
          <cell r="BN108" t="e">
            <v>#VALUE!</v>
          </cell>
          <cell r="BO108" t="e">
            <v>#VALUE!</v>
          </cell>
          <cell r="BP108" t="e">
            <v>#VALUE!</v>
          </cell>
          <cell r="BQ108" t="e">
            <v>#VALUE!</v>
          </cell>
          <cell r="BR108" t="e">
            <v>#VALUE!</v>
          </cell>
          <cell r="BS108" t="e">
            <v>#VALUE!</v>
          </cell>
          <cell r="BT108" t="e">
            <v>#VALUE!</v>
          </cell>
          <cell r="BU108" t="e">
            <v>#VALUE!</v>
          </cell>
          <cell r="BV108" t="e">
            <v>#VALUE!</v>
          </cell>
          <cell r="BW108" t="e">
            <v>#VALUE!</v>
          </cell>
          <cell r="BX108" t="e">
            <v>#VALUE!</v>
          </cell>
          <cell r="BY108" t="e">
            <v>#VALUE!</v>
          </cell>
          <cell r="BZ108" t="e">
            <v>#VALUE!</v>
          </cell>
          <cell r="CA108" t="e">
            <v>#VALUE!</v>
          </cell>
          <cell r="CB108" t="e">
            <v>#VALUE!</v>
          </cell>
          <cell r="CC108" t="e">
            <v>#VALUE!</v>
          </cell>
          <cell r="CD108" t="e">
            <v>#VALUE!</v>
          </cell>
          <cell r="CE108" t="e">
            <v>#VALUE!</v>
          </cell>
          <cell r="CF108" t="e">
            <v>#VALUE!</v>
          </cell>
          <cell r="CG108" t="e">
            <v>#VALUE!</v>
          </cell>
          <cell r="CH108" t="e">
            <v>#VALUE!</v>
          </cell>
          <cell r="CI108" t="e">
            <v>#VALUE!</v>
          </cell>
          <cell r="CJ108" t="e">
            <v>#VALUE!</v>
          </cell>
          <cell r="CK108" t="e">
            <v>#VALUE!</v>
          </cell>
          <cell r="CL108" t="e">
            <v>#VALUE!</v>
          </cell>
          <cell r="CM108" t="e">
            <v>#VALUE!</v>
          </cell>
          <cell r="CN108" t="e">
            <v>#VALUE!</v>
          </cell>
          <cell r="CO108" t="e">
            <v>#VALUE!</v>
          </cell>
          <cell r="CP108" t="e">
            <v>#VALUE!</v>
          </cell>
          <cell r="CQ108" t="e">
            <v>#VALUE!</v>
          </cell>
          <cell r="CR108" t="e">
            <v>#VALUE!</v>
          </cell>
          <cell r="CS108" t="e">
            <v>#VALUE!</v>
          </cell>
          <cell r="CT108" t="e">
            <v>#VALUE!</v>
          </cell>
          <cell r="CU108" t="e">
            <v>#VALUE!</v>
          </cell>
          <cell r="CV108" t="e">
            <v>#VALUE!</v>
          </cell>
          <cell r="CW108" t="e">
            <v>#VALUE!</v>
          </cell>
          <cell r="CX108" t="e">
            <v>#VALUE!</v>
          </cell>
          <cell r="CY108" t="e">
            <v>#VALUE!</v>
          </cell>
          <cell r="CZ108" t="e">
            <v>#VALUE!</v>
          </cell>
          <cell r="DA108" t="e">
            <v>#VALUE!</v>
          </cell>
          <cell r="DB108" t="e">
            <v>#VALUE!</v>
          </cell>
          <cell r="DC108" t="e">
            <v>#VALUE!</v>
          </cell>
          <cell r="DD108" t="e">
            <v>#VALUE!</v>
          </cell>
          <cell r="DE108" t="e">
            <v>#VALUE!</v>
          </cell>
          <cell r="DF108" t="e">
            <v>#VALUE!</v>
          </cell>
          <cell r="DG108" t="e">
            <v>#VALUE!</v>
          </cell>
          <cell r="DH108" t="e">
            <v>#VALUE!</v>
          </cell>
          <cell r="DI108" t="e">
            <v>#VALUE!</v>
          </cell>
          <cell r="DJ108" t="e">
            <v>#VALUE!</v>
          </cell>
          <cell r="DK108" t="e">
            <v>#VALUE!</v>
          </cell>
          <cell r="DL108" t="e">
            <v>#VALUE!</v>
          </cell>
          <cell r="DM108" t="e">
            <v>#VALUE!</v>
          </cell>
          <cell r="DN108" t="e">
            <v>#VALUE!</v>
          </cell>
          <cell r="DO108" t="e">
            <v>#VALUE!</v>
          </cell>
          <cell r="DP108" t="e">
            <v>#VALUE!</v>
          </cell>
          <cell r="DQ108" t="e">
            <v>#VALUE!</v>
          </cell>
          <cell r="DR108" t="e">
            <v>#VALUE!</v>
          </cell>
          <cell r="DS108" t="e">
            <v>#VALUE!</v>
          </cell>
          <cell r="DT108" t="e">
            <v>#VALUE!</v>
          </cell>
          <cell r="DU108" t="e">
            <v>#VALUE!</v>
          </cell>
          <cell r="DV108" t="e">
            <v>#VALUE!</v>
          </cell>
          <cell r="DW108" t="e">
            <v>#VALUE!</v>
          </cell>
          <cell r="DX108" t="e">
            <v>#VALUE!</v>
          </cell>
          <cell r="DY108" t="e">
            <v>#VALUE!</v>
          </cell>
          <cell r="DZ108" t="e">
            <v>#VALUE!</v>
          </cell>
          <cell r="EA108" t="e">
            <v>#VALUE!</v>
          </cell>
          <cell r="EB108" t="e">
            <v>#VALUE!</v>
          </cell>
          <cell r="EC108" t="e">
            <v>#VALUE!</v>
          </cell>
          <cell r="ED108" t="e">
            <v>#VALUE!</v>
          </cell>
          <cell r="EE108" t="e">
            <v>#VALUE!</v>
          </cell>
          <cell r="EF108" t="e">
            <v>#VALUE!</v>
          </cell>
          <cell r="EG108" t="e">
            <v>#VALUE!</v>
          </cell>
          <cell r="EH108" t="e">
            <v>#VALUE!</v>
          </cell>
          <cell r="EI108" t="e">
            <v>#VALUE!</v>
          </cell>
          <cell r="EJ108" t="e">
            <v>#VALUE!</v>
          </cell>
          <cell r="EK108" t="e">
            <v>#VALUE!</v>
          </cell>
          <cell r="EL108" t="e">
            <v>#VALUE!</v>
          </cell>
          <cell r="EM108" t="e">
            <v>#VALUE!</v>
          </cell>
          <cell r="EN108" t="e">
            <v>#VALUE!</v>
          </cell>
          <cell r="EO108" t="e">
            <v>#VALUE!</v>
          </cell>
          <cell r="EP108" t="e">
            <v>#VALUE!</v>
          </cell>
          <cell r="EQ108" t="e">
            <v>#VALUE!</v>
          </cell>
          <cell r="ER108" t="e">
            <v>#VALUE!</v>
          </cell>
          <cell r="ES108" t="e">
            <v>#VALUE!</v>
          </cell>
          <cell r="ET108" t="e">
            <v>#VALUE!</v>
          </cell>
          <cell r="EU108" t="e">
            <v>#VALUE!</v>
          </cell>
          <cell r="EV108" t="e">
            <v>#VALUE!</v>
          </cell>
          <cell r="EW108" t="e">
            <v>#VALUE!</v>
          </cell>
          <cell r="EX108" t="e">
            <v>#VALUE!</v>
          </cell>
          <cell r="EY108" t="e">
            <v>#VALUE!</v>
          </cell>
        </row>
        <row r="109">
          <cell r="A109" t="str">
            <v>PBZ/CO OMF</v>
          </cell>
          <cell r="B109">
            <v>0</v>
          </cell>
          <cell r="C109">
            <v>0</v>
          </cell>
          <cell r="D109">
            <v>0</v>
          </cell>
          <cell r="E109">
            <v>0</v>
          </cell>
          <cell r="F109">
            <v>0</v>
          </cell>
          <cell r="G109">
            <v>0</v>
          </cell>
          <cell r="H109">
            <v>0</v>
          </cell>
          <cell r="I109">
            <v>0</v>
          </cell>
          <cell r="J109">
            <v>0</v>
          </cell>
          <cell r="K109">
            <v>1</v>
          </cell>
          <cell r="L109">
            <v>2</v>
          </cell>
          <cell r="M109">
            <v>3</v>
          </cell>
          <cell r="N109">
            <v>4</v>
          </cell>
          <cell r="O109">
            <v>5</v>
          </cell>
          <cell r="P109">
            <v>5</v>
          </cell>
          <cell r="Q109">
            <v>6</v>
          </cell>
          <cell r="R109">
            <v>6</v>
          </cell>
          <cell r="S109" t="e">
            <v>#VALUE!</v>
          </cell>
          <cell r="T109" t="e">
            <v>#VALUE!</v>
          </cell>
          <cell r="U109" t="e">
            <v>#VALUE!</v>
          </cell>
          <cell r="V109" t="e">
            <v>#VALUE!</v>
          </cell>
          <cell r="W109" t="e">
            <v>#VALUE!</v>
          </cell>
          <cell r="X109" t="e">
            <v>#VALUE!</v>
          </cell>
          <cell r="Y109" t="e">
            <v>#VALUE!</v>
          </cell>
          <cell r="Z109" t="e">
            <v>#VALUE!</v>
          </cell>
          <cell r="AA109" t="e">
            <v>#VALUE!</v>
          </cell>
          <cell r="AB109" t="e">
            <v>#VALUE!</v>
          </cell>
          <cell r="AC109" t="e">
            <v>#VALUE!</v>
          </cell>
          <cell r="AD109" t="e">
            <v>#VALUE!</v>
          </cell>
          <cell r="AE109" t="e">
            <v>#VALUE!</v>
          </cell>
          <cell r="AF109" t="e">
            <v>#VALUE!</v>
          </cell>
          <cell r="AG109" t="e">
            <v>#VALUE!</v>
          </cell>
          <cell r="AH109" t="e">
            <v>#VALUE!</v>
          </cell>
          <cell r="AI109" t="e">
            <v>#VALUE!</v>
          </cell>
          <cell r="AJ109" t="e">
            <v>#VALUE!</v>
          </cell>
          <cell r="AK109" t="e">
            <v>#VALUE!</v>
          </cell>
          <cell r="AL109" t="e">
            <v>#VALUE!</v>
          </cell>
          <cell r="AM109" t="e">
            <v>#VALUE!</v>
          </cell>
          <cell r="AN109" t="e">
            <v>#VALUE!</v>
          </cell>
          <cell r="AO109" t="e">
            <v>#VALUE!</v>
          </cell>
          <cell r="AP109" t="e">
            <v>#VALUE!</v>
          </cell>
          <cell r="AQ109" t="e">
            <v>#VALUE!</v>
          </cell>
          <cell r="AR109" t="e">
            <v>#VALUE!</v>
          </cell>
          <cell r="AS109" t="e">
            <v>#VALUE!</v>
          </cell>
          <cell r="AT109" t="e">
            <v>#VALUE!</v>
          </cell>
          <cell r="AU109" t="e">
            <v>#VALUE!</v>
          </cell>
          <cell r="AV109" t="e">
            <v>#VALUE!</v>
          </cell>
          <cell r="AW109" t="e">
            <v>#VALUE!</v>
          </cell>
          <cell r="AX109" t="e">
            <v>#VALUE!</v>
          </cell>
          <cell r="AY109" t="e">
            <v>#VALUE!</v>
          </cell>
          <cell r="AZ109" t="e">
            <v>#VALUE!</v>
          </cell>
          <cell r="BA109" t="e">
            <v>#VALUE!</v>
          </cell>
          <cell r="BB109" t="e">
            <v>#VALUE!</v>
          </cell>
          <cell r="BC109" t="e">
            <v>#VALUE!</v>
          </cell>
          <cell r="BD109" t="e">
            <v>#VALUE!</v>
          </cell>
          <cell r="BE109" t="e">
            <v>#VALUE!</v>
          </cell>
          <cell r="BF109" t="e">
            <v>#VALUE!</v>
          </cell>
          <cell r="BG109" t="e">
            <v>#VALUE!</v>
          </cell>
          <cell r="BH109" t="e">
            <v>#VALUE!</v>
          </cell>
          <cell r="BI109" t="e">
            <v>#VALUE!</v>
          </cell>
          <cell r="BJ109" t="e">
            <v>#VALUE!</v>
          </cell>
          <cell r="BK109" t="e">
            <v>#VALUE!</v>
          </cell>
          <cell r="BL109" t="e">
            <v>#VALUE!</v>
          </cell>
          <cell r="BM109" t="e">
            <v>#VALUE!</v>
          </cell>
          <cell r="BN109" t="e">
            <v>#VALUE!</v>
          </cell>
          <cell r="BO109" t="e">
            <v>#VALUE!</v>
          </cell>
          <cell r="BP109" t="e">
            <v>#VALUE!</v>
          </cell>
          <cell r="BQ109" t="e">
            <v>#VALUE!</v>
          </cell>
          <cell r="BR109" t="e">
            <v>#VALUE!</v>
          </cell>
          <cell r="BS109" t="e">
            <v>#VALUE!</v>
          </cell>
          <cell r="BT109" t="e">
            <v>#VALUE!</v>
          </cell>
          <cell r="BU109" t="e">
            <v>#VALUE!</v>
          </cell>
          <cell r="BV109" t="e">
            <v>#VALUE!</v>
          </cell>
          <cell r="BW109" t="e">
            <v>#VALUE!</v>
          </cell>
          <cell r="BX109" t="e">
            <v>#VALUE!</v>
          </cell>
          <cell r="BY109" t="e">
            <v>#VALUE!</v>
          </cell>
          <cell r="BZ109" t="e">
            <v>#VALUE!</v>
          </cell>
          <cell r="CA109" t="e">
            <v>#VALUE!</v>
          </cell>
          <cell r="CB109" t="e">
            <v>#VALUE!</v>
          </cell>
          <cell r="CC109" t="e">
            <v>#VALUE!</v>
          </cell>
          <cell r="CD109" t="e">
            <v>#VALUE!</v>
          </cell>
          <cell r="CE109" t="e">
            <v>#VALUE!</v>
          </cell>
          <cell r="CF109" t="e">
            <v>#VALUE!</v>
          </cell>
          <cell r="CG109" t="e">
            <v>#VALUE!</v>
          </cell>
          <cell r="CH109" t="e">
            <v>#VALUE!</v>
          </cell>
          <cell r="CI109" t="e">
            <v>#VALUE!</v>
          </cell>
          <cell r="CJ109" t="e">
            <v>#VALUE!</v>
          </cell>
          <cell r="CK109" t="e">
            <v>#VALUE!</v>
          </cell>
          <cell r="CL109" t="e">
            <v>#VALUE!</v>
          </cell>
          <cell r="CM109" t="e">
            <v>#VALUE!</v>
          </cell>
          <cell r="CN109" t="e">
            <v>#VALUE!</v>
          </cell>
          <cell r="CO109" t="e">
            <v>#VALUE!</v>
          </cell>
          <cell r="CP109" t="e">
            <v>#VALUE!</v>
          </cell>
          <cell r="CQ109" t="e">
            <v>#VALUE!</v>
          </cell>
          <cell r="CR109" t="e">
            <v>#VALUE!</v>
          </cell>
          <cell r="CS109" t="e">
            <v>#VALUE!</v>
          </cell>
          <cell r="CT109" t="e">
            <v>#VALUE!</v>
          </cell>
          <cell r="CU109" t="e">
            <v>#VALUE!</v>
          </cell>
          <cell r="CV109" t="e">
            <v>#VALUE!</v>
          </cell>
          <cell r="CW109" t="e">
            <v>#VALUE!</v>
          </cell>
          <cell r="CX109" t="e">
            <v>#VALUE!</v>
          </cell>
          <cell r="CY109" t="e">
            <v>#VALUE!</v>
          </cell>
          <cell r="CZ109" t="e">
            <v>#VALUE!</v>
          </cell>
          <cell r="DA109" t="e">
            <v>#VALUE!</v>
          </cell>
          <cell r="DB109" t="e">
            <v>#VALUE!</v>
          </cell>
          <cell r="DC109" t="e">
            <v>#VALUE!</v>
          </cell>
          <cell r="DD109" t="e">
            <v>#VALUE!</v>
          </cell>
          <cell r="DE109" t="e">
            <v>#VALUE!</v>
          </cell>
          <cell r="DF109" t="e">
            <v>#VALUE!</v>
          </cell>
          <cell r="DG109" t="e">
            <v>#VALUE!</v>
          </cell>
          <cell r="DH109" t="e">
            <v>#VALUE!</v>
          </cell>
          <cell r="DI109" t="e">
            <v>#VALUE!</v>
          </cell>
          <cell r="DJ109" t="e">
            <v>#VALUE!</v>
          </cell>
          <cell r="DK109" t="e">
            <v>#VALUE!</v>
          </cell>
          <cell r="DL109" t="e">
            <v>#VALUE!</v>
          </cell>
          <cell r="DM109" t="e">
            <v>#VALUE!</v>
          </cell>
          <cell r="DN109" t="e">
            <v>#VALUE!</v>
          </cell>
          <cell r="DO109" t="e">
            <v>#VALUE!</v>
          </cell>
          <cell r="DP109" t="e">
            <v>#VALUE!</v>
          </cell>
          <cell r="DQ109" t="e">
            <v>#VALUE!</v>
          </cell>
          <cell r="DR109" t="e">
            <v>#VALUE!</v>
          </cell>
          <cell r="DS109" t="e">
            <v>#VALUE!</v>
          </cell>
          <cell r="DT109" t="e">
            <v>#VALUE!</v>
          </cell>
          <cell r="DU109" t="e">
            <v>#VALUE!</v>
          </cell>
          <cell r="DV109" t="e">
            <v>#VALUE!</v>
          </cell>
          <cell r="DW109" t="e">
            <v>#VALUE!</v>
          </cell>
          <cell r="DX109" t="e">
            <v>#VALUE!</v>
          </cell>
          <cell r="DY109" t="e">
            <v>#VALUE!</v>
          </cell>
          <cell r="DZ109" t="e">
            <v>#VALUE!</v>
          </cell>
          <cell r="EA109" t="e">
            <v>#VALUE!</v>
          </cell>
          <cell r="EB109" t="e">
            <v>#VALUE!</v>
          </cell>
          <cell r="EC109" t="e">
            <v>#VALUE!</v>
          </cell>
          <cell r="ED109" t="e">
            <v>#VALUE!</v>
          </cell>
          <cell r="EE109" t="e">
            <v>#VALUE!</v>
          </cell>
          <cell r="EF109" t="e">
            <v>#VALUE!</v>
          </cell>
          <cell r="EG109" t="e">
            <v>#VALUE!</v>
          </cell>
          <cell r="EH109" t="e">
            <v>#VALUE!</v>
          </cell>
          <cell r="EI109" t="e">
            <v>#VALUE!</v>
          </cell>
          <cell r="EJ109" t="e">
            <v>#VALUE!</v>
          </cell>
          <cell r="EK109" t="e">
            <v>#VALUE!</v>
          </cell>
          <cell r="EL109" t="e">
            <v>#VALUE!</v>
          </cell>
          <cell r="EM109" t="e">
            <v>#VALUE!</v>
          </cell>
          <cell r="EN109" t="e">
            <v>#VALUE!</v>
          </cell>
          <cell r="EO109" t="e">
            <v>#VALUE!</v>
          </cell>
          <cell r="EP109" t="e">
            <v>#VALUE!</v>
          </cell>
          <cell r="EQ109" t="e">
            <v>#VALUE!</v>
          </cell>
          <cell r="ER109" t="e">
            <v>#VALUE!</v>
          </cell>
          <cell r="ES109" t="e">
            <v>#VALUE!</v>
          </cell>
          <cell r="ET109" t="e">
            <v>#VALUE!</v>
          </cell>
          <cell r="EU109" t="e">
            <v>#VALUE!</v>
          </cell>
          <cell r="EV109" t="e">
            <v>#VALUE!</v>
          </cell>
          <cell r="EW109" t="e">
            <v>#VALUE!</v>
          </cell>
          <cell r="EX109" t="e">
            <v>#VALUE!</v>
          </cell>
          <cell r="EY109" t="e">
            <v>#VALUE!</v>
          </cell>
        </row>
        <row r="110">
          <cell r="A110" t="str">
            <v>Raiffeisen OMF</v>
          </cell>
          <cell r="B110">
            <v>0</v>
          </cell>
          <cell r="C110">
            <v>0</v>
          </cell>
          <cell r="D110">
            <v>0</v>
          </cell>
          <cell r="E110">
            <v>0</v>
          </cell>
          <cell r="F110">
            <v>0</v>
          </cell>
          <cell r="G110">
            <v>0</v>
          </cell>
          <cell r="H110">
            <v>0</v>
          </cell>
          <cell r="I110">
            <v>0</v>
          </cell>
          <cell r="J110">
            <v>0</v>
          </cell>
          <cell r="K110">
            <v>1</v>
          </cell>
          <cell r="L110">
            <v>2</v>
          </cell>
          <cell r="M110">
            <v>4</v>
          </cell>
          <cell r="N110">
            <v>6</v>
          </cell>
          <cell r="O110">
            <v>7</v>
          </cell>
          <cell r="P110">
            <v>9</v>
          </cell>
          <cell r="Q110">
            <v>9</v>
          </cell>
          <cell r="R110">
            <v>9</v>
          </cell>
          <cell r="S110" t="e">
            <v>#VALUE!</v>
          </cell>
          <cell r="T110" t="e">
            <v>#VALUE!</v>
          </cell>
          <cell r="U110" t="e">
            <v>#VALUE!</v>
          </cell>
          <cell r="V110" t="e">
            <v>#VALUE!</v>
          </cell>
          <cell r="W110" t="e">
            <v>#VALUE!</v>
          </cell>
          <cell r="X110" t="e">
            <v>#VALUE!</v>
          </cell>
          <cell r="Y110" t="e">
            <v>#VALUE!</v>
          </cell>
          <cell r="Z110" t="e">
            <v>#VALUE!</v>
          </cell>
          <cell r="AA110" t="e">
            <v>#VALUE!</v>
          </cell>
          <cell r="AB110" t="e">
            <v>#VALUE!</v>
          </cell>
          <cell r="AC110" t="e">
            <v>#VALUE!</v>
          </cell>
          <cell r="AD110" t="e">
            <v>#VALUE!</v>
          </cell>
          <cell r="AE110" t="e">
            <v>#VALUE!</v>
          </cell>
          <cell r="AF110" t="e">
            <v>#VALUE!</v>
          </cell>
          <cell r="AG110" t="e">
            <v>#VALUE!</v>
          </cell>
          <cell r="AH110" t="e">
            <v>#VALUE!</v>
          </cell>
          <cell r="AI110" t="e">
            <v>#VALUE!</v>
          </cell>
          <cell r="AJ110" t="e">
            <v>#VALUE!</v>
          </cell>
          <cell r="AK110" t="e">
            <v>#VALUE!</v>
          </cell>
          <cell r="AL110" t="e">
            <v>#VALUE!</v>
          </cell>
          <cell r="AM110" t="e">
            <v>#VALUE!</v>
          </cell>
          <cell r="AN110" t="e">
            <v>#VALUE!</v>
          </cell>
          <cell r="AO110" t="e">
            <v>#VALUE!</v>
          </cell>
          <cell r="AP110" t="e">
            <v>#VALUE!</v>
          </cell>
          <cell r="AQ110" t="e">
            <v>#VALUE!</v>
          </cell>
          <cell r="AR110" t="e">
            <v>#VALUE!</v>
          </cell>
          <cell r="AS110" t="e">
            <v>#VALUE!</v>
          </cell>
          <cell r="AT110" t="e">
            <v>#VALUE!</v>
          </cell>
          <cell r="AU110" t="e">
            <v>#VALUE!</v>
          </cell>
          <cell r="AV110" t="e">
            <v>#VALUE!</v>
          </cell>
          <cell r="AW110" t="e">
            <v>#VALUE!</v>
          </cell>
          <cell r="AX110" t="e">
            <v>#VALUE!</v>
          </cell>
          <cell r="AY110" t="e">
            <v>#VALUE!</v>
          </cell>
          <cell r="AZ110" t="e">
            <v>#VALUE!</v>
          </cell>
          <cell r="BA110" t="e">
            <v>#VALUE!</v>
          </cell>
          <cell r="BB110" t="e">
            <v>#VALUE!</v>
          </cell>
          <cell r="BC110" t="e">
            <v>#VALUE!</v>
          </cell>
          <cell r="BD110" t="e">
            <v>#VALUE!</v>
          </cell>
          <cell r="BE110" t="e">
            <v>#VALUE!</v>
          </cell>
          <cell r="BF110" t="e">
            <v>#VALUE!</v>
          </cell>
          <cell r="BG110" t="e">
            <v>#VALUE!</v>
          </cell>
          <cell r="BH110" t="e">
            <v>#VALUE!</v>
          </cell>
          <cell r="BI110" t="e">
            <v>#VALUE!</v>
          </cell>
          <cell r="BJ110" t="e">
            <v>#VALUE!</v>
          </cell>
          <cell r="BK110" t="e">
            <v>#VALUE!</v>
          </cell>
          <cell r="BL110" t="e">
            <v>#VALUE!</v>
          </cell>
          <cell r="BM110" t="e">
            <v>#VALUE!</v>
          </cell>
          <cell r="BN110" t="e">
            <v>#VALUE!</v>
          </cell>
          <cell r="BO110" t="e">
            <v>#VALUE!</v>
          </cell>
          <cell r="BP110" t="e">
            <v>#VALUE!</v>
          </cell>
          <cell r="BQ110" t="e">
            <v>#VALUE!</v>
          </cell>
          <cell r="BR110" t="e">
            <v>#VALUE!</v>
          </cell>
          <cell r="BS110" t="e">
            <v>#VALUE!</v>
          </cell>
          <cell r="BT110" t="e">
            <v>#VALUE!</v>
          </cell>
          <cell r="BU110" t="e">
            <v>#VALUE!</v>
          </cell>
          <cell r="BV110" t="e">
            <v>#VALUE!</v>
          </cell>
          <cell r="BW110" t="e">
            <v>#VALUE!</v>
          </cell>
          <cell r="BX110" t="e">
            <v>#VALUE!</v>
          </cell>
          <cell r="BY110" t="e">
            <v>#VALUE!</v>
          </cell>
          <cell r="BZ110" t="e">
            <v>#VALUE!</v>
          </cell>
          <cell r="CA110" t="e">
            <v>#VALUE!</v>
          </cell>
          <cell r="CB110" t="e">
            <v>#VALUE!</v>
          </cell>
          <cell r="CC110" t="e">
            <v>#VALUE!</v>
          </cell>
          <cell r="CD110" t="e">
            <v>#VALUE!</v>
          </cell>
          <cell r="CE110" t="e">
            <v>#VALUE!</v>
          </cell>
          <cell r="CF110" t="e">
            <v>#VALUE!</v>
          </cell>
          <cell r="CG110" t="e">
            <v>#VALUE!</v>
          </cell>
          <cell r="CH110" t="e">
            <v>#VALUE!</v>
          </cell>
          <cell r="CI110" t="e">
            <v>#VALUE!</v>
          </cell>
          <cell r="CJ110" t="e">
            <v>#VALUE!</v>
          </cell>
          <cell r="CK110" t="e">
            <v>#VALUE!</v>
          </cell>
          <cell r="CL110" t="e">
            <v>#VALUE!</v>
          </cell>
          <cell r="CM110" t="e">
            <v>#VALUE!</v>
          </cell>
          <cell r="CN110" t="e">
            <v>#VALUE!</v>
          </cell>
          <cell r="CO110" t="e">
            <v>#VALUE!</v>
          </cell>
          <cell r="CP110" t="e">
            <v>#VALUE!</v>
          </cell>
          <cell r="CQ110" t="e">
            <v>#VALUE!</v>
          </cell>
          <cell r="CR110" t="e">
            <v>#VALUE!</v>
          </cell>
          <cell r="CS110" t="e">
            <v>#VALUE!</v>
          </cell>
          <cell r="CT110" t="e">
            <v>#VALUE!</v>
          </cell>
          <cell r="CU110" t="e">
            <v>#VALUE!</v>
          </cell>
          <cell r="CV110" t="e">
            <v>#VALUE!</v>
          </cell>
          <cell r="CW110" t="e">
            <v>#VALUE!</v>
          </cell>
          <cell r="CX110" t="e">
            <v>#VALUE!</v>
          </cell>
          <cell r="CY110" t="e">
            <v>#VALUE!</v>
          </cell>
          <cell r="CZ110" t="e">
            <v>#VALUE!</v>
          </cell>
          <cell r="DA110" t="e">
            <v>#VALUE!</v>
          </cell>
          <cell r="DB110" t="e">
            <v>#VALUE!</v>
          </cell>
          <cell r="DC110" t="e">
            <v>#VALUE!</v>
          </cell>
          <cell r="DD110" t="e">
            <v>#VALUE!</v>
          </cell>
          <cell r="DE110" t="e">
            <v>#VALUE!</v>
          </cell>
          <cell r="DF110" t="e">
            <v>#VALUE!</v>
          </cell>
          <cell r="DG110" t="e">
            <v>#VALUE!</v>
          </cell>
          <cell r="DH110" t="e">
            <v>#VALUE!</v>
          </cell>
          <cell r="DI110" t="e">
            <v>#VALUE!</v>
          </cell>
          <cell r="DJ110" t="e">
            <v>#VALUE!</v>
          </cell>
          <cell r="DK110" t="e">
            <v>#VALUE!</v>
          </cell>
          <cell r="DL110" t="e">
            <v>#VALUE!</v>
          </cell>
          <cell r="DM110" t="e">
            <v>#VALUE!</v>
          </cell>
          <cell r="DN110" t="e">
            <v>#VALUE!</v>
          </cell>
          <cell r="DO110" t="e">
            <v>#VALUE!</v>
          </cell>
          <cell r="DP110" t="e">
            <v>#VALUE!</v>
          </cell>
          <cell r="DQ110" t="e">
            <v>#VALUE!</v>
          </cell>
          <cell r="DR110" t="e">
            <v>#VALUE!</v>
          </cell>
          <cell r="DS110" t="e">
            <v>#VALUE!</v>
          </cell>
          <cell r="DT110" t="e">
            <v>#VALUE!</v>
          </cell>
          <cell r="DU110" t="e">
            <v>#VALUE!</v>
          </cell>
          <cell r="DV110" t="e">
            <v>#VALUE!</v>
          </cell>
          <cell r="DW110" t="e">
            <v>#VALUE!</v>
          </cell>
          <cell r="DX110" t="e">
            <v>#VALUE!</v>
          </cell>
          <cell r="DY110" t="e">
            <v>#VALUE!</v>
          </cell>
          <cell r="DZ110" t="e">
            <v>#VALUE!</v>
          </cell>
          <cell r="EA110" t="e">
            <v>#VALUE!</v>
          </cell>
          <cell r="EB110" t="e">
            <v>#VALUE!</v>
          </cell>
          <cell r="EC110" t="e">
            <v>#VALUE!</v>
          </cell>
          <cell r="ED110" t="e">
            <v>#VALUE!</v>
          </cell>
          <cell r="EE110" t="e">
            <v>#VALUE!</v>
          </cell>
          <cell r="EF110" t="e">
            <v>#VALUE!</v>
          </cell>
          <cell r="EG110" t="e">
            <v>#VALUE!</v>
          </cell>
          <cell r="EH110" t="e">
            <v>#VALUE!</v>
          </cell>
          <cell r="EI110" t="e">
            <v>#VALUE!</v>
          </cell>
          <cell r="EJ110" t="e">
            <v>#VALUE!</v>
          </cell>
          <cell r="EK110" t="e">
            <v>#VALUE!</v>
          </cell>
          <cell r="EL110" t="e">
            <v>#VALUE!</v>
          </cell>
          <cell r="EM110" t="e">
            <v>#VALUE!</v>
          </cell>
          <cell r="EN110" t="e">
            <v>#VALUE!</v>
          </cell>
          <cell r="EO110" t="e">
            <v>#VALUE!</v>
          </cell>
          <cell r="EP110" t="e">
            <v>#VALUE!</v>
          </cell>
          <cell r="EQ110" t="e">
            <v>#VALUE!</v>
          </cell>
          <cell r="ER110" t="e">
            <v>#VALUE!</v>
          </cell>
          <cell r="ES110" t="e">
            <v>#VALUE!</v>
          </cell>
          <cell r="ET110" t="e">
            <v>#VALUE!</v>
          </cell>
          <cell r="EU110" t="e">
            <v>#VALUE!</v>
          </cell>
          <cell r="EV110" t="e">
            <v>#VALUE!</v>
          </cell>
          <cell r="EW110" t="e">
            <v>#VALUE!</v>
          </cell>
          <cell r="EX110" t="e">
            <v>#VALUE!</v>
          </cell>
          <cell r="EY110" t="e">
            <v>#VALUE!</v>
          </cell>
        </row>
        <row r="111">
          <cell r="A111" t="str">
            <v>UKUPNO</v>
          </cell>
          <cell r="B111">
            <v>0</v>
          </cell>
          <cell r="C111">
            <v>0</v>
          </cell>
          <cell r="D111">
            <v>0</v>
          </cell>
          <cell r="E111">
            <v>0</v>
          </cell>
          <cell r="F111">
            <v>0</v>
          </cell>
          <cell r="G111">
            <v>0</v>
          </cell>
          <cell r="H111">
            <v>0</v>
          </cell>
          <cell r="I111">
            <v>0</v>
          </cell>
          <cell r="J111">
            <v>1</v>
          </cell>
          <cell r="K111">
            <v>8</v>
          </cell>
          <cell r="L111">
            <v>19</v>
          </cell>
          <cell r="M111">
            <v>28</v>
          </cell>
          <cell r="N111">
            <v>35</v>
          </cell>
          <cell r="O111">
            <v>41</v>
          </cell>
          <cell r="P111">
            <v>47</v>
          </cell>
          <cell r="Q111">
            <v>51</v>
          </cell>
          <cell r="R111">
            <v>51</v>
          </cell>
          <cell r="S111" t="e">
            <v>#VALUE!</v>
          </cell>
          <cell r="T111" t="e">
            <v>#VALUE!</v>
          </cell>
          <cell r="U111" t="e">
            <v>#VALUE!</v>
          </cell>
          <cell r="V111" t="e">
            <v>#VALUE!</v>
          </cell>
          <cell r="W111" t="e">
            <v>#VALUE!</v>
          </cell>
          <cell r="X111" t="e">
            <v>#VALUE!</v>
          </cell>
          <cell r="Y111" t="e">
            <v>#VALUE!</v>
          </cell>
          <cell r="Z111" t="e">
            <v>#VALUE!</v>
          </cell>
          <cell r="AA111" t="e">
            <v>#VALUE!</v>
          </cell>
          <cell r="AB111" t="e">
            <v>#VALUE!</v>
          </cell>
          <cell r="AC111" t="e">
            <v>#VALUE!</v>
          </cell>
          <cell r="AD111" t="e">
            <v>#VALUE!</v>
          </cell>
          <cell r="AE111" t="e">
            <v>#VALUE!</v>
          </cell>
          <cell r="AF111" t="e">
            <v>#VALUE!</v>
          </cell>
          <cell r="AG111" t="e">
            <v>#VALUE!</v>
          </cell>
          <cell r="AH111" t="e">
            <v>#VALUE!</v>
          </cell>
          <cell r="AI111" t="e">
            <v>#VALUE!</v>
          </cell>
          <cell r="AJ111" t="e">
            <v>#VALUE!</v>
          </cell>
          <cell r="AK111" t="e">
            <v>#VALUE!</v>
          </cell>
          <cell r="AL111" t="e">
            <v>#VALUE!</v>
          </cell>
          <cell r="AM111" t="e">
            <v>#VALUE!</v>
          </cell>
          <cell r="AN111" t="e">
            <v>#VALUE!</v>
          </cell>
          <cell r="AO111" t="e">
            <v>#VALUE!</v>
          </cell>
          <cell r="AP111" t="e">
            <v>#VALUE!</v>
          </cell>
          <cell r="AQ111" t="e">
            <v>#VALUE!</v>
          </cell>
          <cell r="AR111" t="e">
            <v>#VALUE!</v>
          </cell>
          <cell r="AS111" t="e">
            <v>#VALUE!</v>
          </cell>
          <cell r="AT111" t="e">
            <v>#VALUE!</v>
          </cell>
          <cell r="AU111" t="e">
            <v>#VALUE!</v>
          </cell>
          <cell r="AV111" t="e">
            <v>#VALUE!</v>
          </cell>
          <cell r="AW111" t="e">
            <v>#VALUE!</v>
          </cell>
          <cell r="AX111" t="e">
            <v>#VALUE!</v>
          </cell>
          <cell r="AY111" t="e">
            <v>#VALUE!</v>
          </cell>
          <cell r="AZ111" t="e">
            <v>#VALUE!</v>
          </cell>
          <cell r="BA111" t="e">
            <v>#VALUE!</v>
          </cell>
          <cell r="BB111" t="e">
            <v>#VALUE!</v>
          </cell>
          <cell r="BC111" t="e">
            <v>#VALUE!</v>
          </cell>
          <cell r="BD111" t="e">
            <v>#VALUE!</v>
          </cell>
          <cell r="BE111" t="e">
            <v>#VALUE!</v>
          </cell>
          <cell r="BF111" t="e">
            <v>#VALUE!</v>
          </cell>
          <cell r="BG111" t="e">
            <v>#VALUE!</v>
          </cell>
          <cell r="BH111" t="e">
            <v>#VALUE!</v>
          </cell>
          <cell r="BI111" t="e">
            <v>#VALUE!</v>
          </cell>
          <cell r="BJ111" t="e">
            <v>#VALUE!</v>
          </cell>
          <cell r="BK111" t="e">
            <v>#VALUE!</v>
          </cell>
          <cell r="BL111" t="e">
            <v>#VALUE!</v>
          </cell>
          <cell r="BM111" t="e">
            <v>#VALUE!</v>
          </cell>
          <cell r="BN111" t="e">
            <v>#VALUE!</v>
          </cell>
          <cell r="BO111" t="e">
            <v>#VALUE!</v>
          </cell>
          <cell r="BP111" t="e">
            <v>#VALUE!</v>
          </cell>
          <cell r="BQ111" t="e">
            <v>#VALUE!</v>
          </cell>
          <cell r="BR111" t="e">
            <v>#VALUE!</v>
          </cell>
          <cell r="BS111" t="e">
            <v>#VALUE!</v>
          </cell>
          <cell r="BT111" t="e">
            <v>#VALUE!</v>
          </cell>
          <cell r="BU111" t="e">
            <v>#VALUE!</v>
          </cell>
          <cell r="BV111" t="e">
            <v>#VALUE!</v>
          </cell>
          <cell r="BW111" t="e">
            <v>#VALUE!</v>
          </cell>
          <cell r="BX111" t="e">
            <v>#VALUE!</v>
          </cell>
          <cell r="BY111" t="e">
            <v>#VALUE!</v>
          </cell>
          <cell r="BZ111" t="e">
            <v>#VALUE!</v>
          </cell>
          <cell r="CA111" t="e">
            <v>#VALUE!</v>
          </cell>
          <cell r="CB111" t="e">
            <v>#VALUE!</v>
          </cell>
          <cell r="CC111" t="e">
            <v>#VALUE!</v>
          </cell>
          <cell r="CD111" t="e">
            <v>#VALUE!</v>
          </cell>
          <cell r="CE111" t="e">
            <v>#VALUE!</v>
          </cell>
          <cell r="CF111" t="e">
            <v>#VALUE!</v>
          </cell>
          <cell r="CG111" t="e">
            <v>#VALUE!</v>
          </cell>
          <cell r="CH111" t="e">
            <v>#VALUE!</v>
          </cell>
          <cell r="CI111" t="e">
            <v>#VALUE!</v>
          </cell>
          <cell r="CJ111" t="e">
            <v>#VALUE!</v>
          </cell>
          <cell r="CK111" t="e">
            <v>#VALUE!</v>
          </cell>
          <cell r="CL111" t="e">
            <v>#VALUE!</v>
          </cell>
          <cell r="CM111" t="e">
            <v>#VALUE!</v>
          </cell>
          <cell r="CN111" t="e">
            <v>#VALUE!</v>
          </cell>
          <cell r="CO111" t="e">
            <v>#VALUE!</v>
          </cell>
          <cell r="CP111" t="e">
            <v>#VALUE!</v>
          </cell>
          <cell r="CQ111" t="e">
            <v>#VALUE!</v>
          </cell>
          <cell r="CR111" t="e">
            <v>#VALUE!</v>
          </cell>
          <cell r="CS111" t="e">
            <v>#VALUE!</v>
          </cell>
          <cell r="CT111" t="e">
            <v>#VALUE!</v>
          </cell>
          <cell r="CU111" t="e">
            <v>#VALUE!</v>
          </cell>
          <cell r="CV111" t="e">
            <v>#VALUE!</v>
          </cell>
          <cell r="CW111" t="e">
            <v>#VALUE!</v>
          </cell>
          <cell r="CX111" t="e">
            <v>#VALUE!</v>
          </cell>
          <cell r="CY111" t="e">
            <v>#VALUE!</v>
          </cell>
          <cell r="CZ111" t="e">
            <v>#VALUE!</v>
          </cell>
          <cell r="DA111" t="e">
            <v>#VALUE!</v>
          </cell>
          <cell r="DB111" t="e">
            <v>#VALUE!</v>
          </cell>
          <cell r="DC111" t="e">
            <v>#VALUE!</v>
          </cell>
          <cell r="DD111" t="e">
            <v>#VALUE!</v>
          </cell>
          <cell r="DE111" t="e">
            <v>#VALUE!</v>
          </cell>
          <cell r="DF111" t="e">
            <v>#VALUE!</v>
          </cell>
          <cell r="DG111" t="e">
            <v>#VALUE!</v>
          </cell>
          <cell r="DH111" t="e">
            <v>#VALUE!</v>
          </cell>
          <cell r="DI111" t="e">
            <v>#VALUE!</v>
          </cell>
          <cell r="DJ111" t="e">
            <v>#VALUE!</v>
          </cell>
          <cell r="DK111" t="e">
            <v>#VALUE!</v>
          </cell>
          <cell r="DL111" t="e">
            <v>#VALUE!</v>
          </cell>
          <cell r="DM111" t="e">
            <v>#VALUE!</v>
          </cell>
          <cell r="DN111" t="e">
            <v>#VALUE!</v>
          </cell>
          <cell r="DO111" t="e">
            <v>#VALUE!</v>
          </cell>
          <cell r="DP111" t="e">
            <v>#VALUE!</v>
          </cell>
          <cell r="DQ111" t="e">
            <v>#VALUE!</v>
          </cell>
          <cell r="DR111" t="e">
            <v>#VALUE!</v>
          </cell>
          <cell r="DS111" t="e">
            <v>#VALUE!</v>
          </cell>
          <cell r="DT111" t="e">
            <v>#VALUE!</v>
          </cell>
          <cell r="DU111" t="e">
            <v>#VALUE!</v>
          </cell>
          <cell r="DV111" t="e">
            <v>#VALUE!</v>
          </cell>
          <cell r="DW111" t="e">
            <v>#VALUE!</v>
          </cell>
          <cell r="DX111" t="e">
            <v>#VALUE!</v>
          </cell>
          <cell r="DY111" t="e">
            <v>#VALUE!</v>
          </cell>
          <cell r="DZ111" t="e">
            <v>#VALUE!</v>
          </cell>
          <cell r="EA111" t="e">
            <v>#VALUE!</v>
          </cell>
          <cell r="EB111" t="e">
            <v>#VALUE!</v>
          </cell>
          <cell r="EC111" t="e">
            <v>#VALUE!</v>
          </cell>
          <cell r="ED111" t="e">
            <v>#VALUE!</v>
          </cell>
          <cell r="EE111" t="e">
            <v>#VALUE!</v>
          </cell>
          <cell r="EF111" t="e">
            <v>#VALUE!</v>
          </cell>
          <cell r="EG111" t="e">
            <v>#VALUE!</v>
          </cell>
          <cell r="EH111" t="e">
            <v>#VALUE!</v>
          </cell>
          <cell r="EI111" t="e">
            <v>#VALUE!</v>
          </cell>
          <cell r="EJ111" t="e">
            <v>#VALUE!</v>
          </cell>
          <cell r="EK111" t="e">
            <v>#VALUE!</v>
          </cell>
          <cell r="EL111" t="e">
            <v>#VALUE!</v>
          </cell>
          <cell r="EM111" t="e">
            <v>#VALUE!</v>
          </cell>
          <cell r="EN111" t="e">
            <v>#VALUE!</v>
          </cell>
          <cell r="EO111" t="e">
            <v>#VALUE!</v>
          </cell>
          <cell r="EP111" t="e">
            <v>#VALUE!</v>
          </cell>
          <cell r="EQ111" t="e">
            <v>#VALUE!</v>
          </cell>
          <cell r="ER111" t="e">
            <v>#VALUE!</v>
          </cell>
          <cell r="ES111" t="e">
            <v>#VALUE!</v>
          </cell>
          <cell r="ET111" t="e">
            <v>#VALUE!</v>
          </cell>
          <cell r="EU111" t="e">
            <v>#VALUE!</v>
          </cell>
          <cell r="EV111" t="e">
            <v>#VALUE!</v>
          </cell>
          <cell r="EW111" t="e">
            <v>#VALUE!</v>
          </cell>
          <cell r="EX111" t="e">
            <v>#VALUE!</v>
          </cell>
          <cell r="EY111" t="e">
            <v>#VALUE!</v>
          </cell>
        </row>
        <row r="113">
          <cell r="A113" t="str">
            <v>ukupne izlazne naknade od početka godine</v>
          </cell>
        </row>
        <row r="114">
          <cell r="A114" t="str">
            <v>AZ OMF</v>
          </cell>
          <cell r="B114">
            <v>0</v>
          </cell>
          <cell r="C114">
            <v>0</v>
          </cell>
          <cell r="D114">
            <v>0</v>
          </cell>
          <cell r="E114">
            <v>0</v>
          </cell>
          <cell r="F114">
            <v>0</v>
          </cell>
          <cell r="G114">
            <v>0</v>
          </cell>
          <cell r="H114">
            <v>0</v>
          </cell>
          <cell r="I114">
            <v>0</v>
          </cell>
          <cell r="J114">
            <v>0</v>
          </cell>
          <cell r="K114">
            <v>2</v>
          </cell>
          <cell r="L114">
            <v>5</v>
          </cell>
          <cell r="M114">
            <v>9</v>
          </cell>
          <cell r="N114">
            <v>11</v>
          </cell>
          <cell r="O114">
            <v>13</v>
          </cell>
          <cell r="P114">
            <v>14</v>
          </cell>
          <cell r="Q114">
            <v>15</v>
          </cell>
          <cell r="R114">
            <v>15</v>
          </cell>
          <cell r="S114" t="e">
            <v>#VALUE!</v>
          </cell>
          <cell r="T114" t="e">
            <v>#VALUE!</v>
          </cell>
          <cell r="U114" t="e">
            <v>#VALUE!</v>
          </cell>
          <cell r="V114" t="e">
            <v>#VALUE!</v>
          </cell>
          <cell r="W114">
            <v>1</v>
          </cell>
          <cell r="X114">
            <v>1</v>
          </cell>
          <cell r="Y114">
            <v>1</v>
          </cell>
          <cell r="Z114">
            <v>2</v>
          </cell>
          <cell r="AA114">
            <v>3</v>
          </cell>
          <cell r="AB114">
            <v>3</v>
          </cell>
          <cell r="AC114">
            <v>4</v>
          </cell>
          <cell r="AD114">
            <v>4</v>
          </cell>
          <cell r="AE114">
            <v>5</v>
          </cell>
          <cell r="AF114">
            <v>7</v>
          </cell>
          <cell r="AG114">
            <v>9</v>
          </cell>
          <cell r="AH114">
            <v>12</v>
          </cell>
          <cell r="AI114">
            <v>1</v>
          </cell>
          <cell r="AJ114">
            <v>2</v>
          </cell>
          <cell r="AK114">
            <v>4</v>
          </cell>
          <cell r="AL114">
            <v>5</v>
          </cell>
          <cell r="AM114">
            <v>6</v>
          </cell>
          <cell r="AN114">
            <v>8</v>
          </cell>
          <cell r="AO114">
            <v>9</v>
          </cell>
          <cell r="AP114">
            <v>10</v>
          </cell>
          <cell r="AQ114">
            <v>11</v>
          </cell>
          <cell r="AR114">
            <v>12</v>
          </cell>
          <cell r="AS114">
            <v>13</v>
          </cell>
          <cell r="AT114">
            <v>15</v>
          </cell>
          <cell r="AU114">
            <v>2</v>
          </cell>
          <cell r="AV114">
            <v>4</v>
          </cell>
          <cell r="AW114">
            <v>5</v>
          </cell>
          <cell r="AX114">
            <v>7</v>
          </cell>
          <cell r="AY114">
            <v>10</v>
          </cell>
          <cell r="AZ114">
            <v>12</v>
          </cell>
          <cell r="BA114">
            <v>14</v>
          </cell>
          <cell r="BB114">
            <v>15</v>
          </cell>
          <cell r="BC114">
            <v>18</v>
          </cell>
          <cell r="BD114">
            <v>21</v>
          </cell>
          <cell r="BE114">
            <v>24</v>
          </cell>
          <cell r="BF114">
            <v>26</v>
          </cell>
          <cell r="BG114">
            <v>3</v>
          </cell>
          <cell r="BH114">
            <v>5</v>
          </cell>
          <cell r="BI114">
            <v>9</v>
          </cell>
          <cell r="BJ114">
            <v>11</v>
          </cell>
          <cell r="BK114">
            <v>15</v>
          </cell>
          <cell r="BL114">
            <v>20</v>
          </cell>
          <cell r="BM114">
            <v>24</v>
          </cell>
          <cell r="BN114">
            <v>30</v>
          </cell>
          <cell r="BO114">
            <v>35</v>
          </cell>
          <cell r="BP114">
            <v>41</v>
          </cell>
          <cell r="BQ114">
            <v>48</v>
          </cell>
          <cell r="BR114">
            <v>56</v>
          </cell>
          <cell r="BS114">
            <v>8</v>
          </cell>
          <cell r="BT114">
            <v>16</v>
          </cell>
          <cell r="BU114">
            <v>25</v>
          </cell>
          <cell r="BV114">
            <v>36</v>
          </cell>
          <cell r="BW114">
            <v>48</v>
          </cell>
          <cell r="BX114">
            <v>60</v>
          </cell>
          <cell r="BY114">
            <v>77</v>
          </cell>
          <cell r="BZ114">
            <v>94</v>
          </cell>
          <cell r="CA114">
            <v>113</v>
          </cell>
          <cell r="CB114">
            <v>130</v>
          </cell>
          <cell r="CC114">
            <v>152</v>
          </cell>
          <cell r="CD114">
            <v>161</v>
          </cell>
          <cell r="CE114">
            <v>1</v>
          </cell>
          <cell r="CF114">
            <v>2</v>
          </cell>
          <cell r="CG114">
            <v>3</v>
          </cell>
          <cell r="CH114">
            <v>3</v>
          </cell>
          <cell r="CI114">
            <v>3</v>
          </cell>
          <cell r="CJ114">
            <v>4</v>
          </cell>
          <cell r="CK114">
            <v>4</v>
          </cell>
          <cell r="CL114">
            <v>4</v>
          </cell>
          <cell r="CM114">
            <v>4</v>
          </cell>
          <cell r="CN114">
            <v>4</v>
          </cell>
          <cell r="CO114">
            <v>5</v>
          </cell>
          <cell r="CP114">
            <v>5</v>
          </cell>
          <cell r="CQ114">
            <v>0</v>
          </cell>
          <cell r="CR114">
            <v>0</v>
          </cell>
          <cell r="CS114">
            <v>0</v>
          </cell>
          <cell r="CT114">
            <v>0</v>
          </cell>
          <cell r="CU114">
            <v>0</v>
          </cell>
          <cell r="CV114">
            <v>0</v>
          </cell>
          <cell r="CW114">
            <v>1</v>
          </cell>
          <cell r="CX114">
            <v>1</v>
          </cell>
          <cell r="CY114">
            <v>1</v>
          </cell>
          <cell r="CZ114">
            <v>1</v>
          </cell>
          <cell r="DA114">
            <v>1</v>
          </cell>
          <cell r="DB114">
            <v>1</v>
          </cell>
          <cell r="DC114">
            <v>0</v>
          </cell>
          <cell r="DD114">
            <v>0</v>
          </cell>
          <cell r="DE114">
            <v>0</v>
          </cell>
          <cell r="DF114">
            <v>0</v>
          </cell>
          <cell r="DG114">
            <v>0</v>
          </cell>
          <cell r="DH114">
            <v>0</v>
          </cell>
          <cell r="DI114">
            <v>0</v>
          </cell>
          <cell r="DJ114">
            <v>0</v>
          </cell>
          <cell r="DK114">
            <v>0</v>
          </cell>
          <cell r="DL114">
            <v>0</v>
          </cell>
          <cell r="DM114">
            <v>0</v>
          </cell>
          <cell r="DN114">
            <v>0</v>
          </cell>
          <cell r="DO114">
            <v>0</v>
          </cell>
          <cell r="DP114">
            <v>0</v>
          </cell>
          <cell r="DQ114">
            <v>0</v>
          </cell>
          <cell r="DR114">
            <v>0</v>
          </cell>
          <cell r="DS114">
            <v>0</v>
          </cell>
          <cell r="DT114">
            <v>0</v>
          </cell>
          <cell r="DU114">
            <v>0</v>
          </cell>
          <cell r="DV114">
            <v>0</v>
          </cell>
          <cell r="DW114">
            <v>0</v>
          </cell>
          <cell r="DX114">
            <v>0</v>
          </cell>
          <cell r="DY114">
            <v>0</v>
          </cell>
          <cell r="DZ114">
            <v>0</v>
          </cell>
          <cell r="EA114">
            <v>0</v>
          </cell>
          <cell r="EB114">
            <v>0</v>
          </cell>
          <cell r="EC114">
            <v>0</v>
          </cell>
          <cell r="ED114">
            <v>1</v>
          </cell>
          <cell r="EE114">
            <v>1</v>
          </cell>
          <cell r="EF114">
            <v>1</v>
          </cell>
          <cell r="EG114">
            <v>1</v>
          </cell>
          <cell r="EH114">
            <v>1</v>
          </cell>
          <cell r="EI114">
            <v>1</v>
          </cell>
          <cell r="EJ114">
            <v>1</v>
          </cell>
          <cell r="EK114">
            <v>1</v>
          </cell>
          <cell r="EL114">
            <v>1</v>
          </cell>
          <cell r="EM114">
            <v>0</v>
          </cell>
          <cell r="EN114">
            <v>0</v>
          </cell>
          <cell r="EO114">
            <v>0</v>
          </cell>
          <cell r="EP114">
            <v>0</v>
          </cell>
          <cell r="EQ114">
            <v>0</v>
          </cell>
          <cell r="ER114">
            <v>0</v>
          </cell>
          <cell r="ES114">
            <v>0</v>
          </cell>
          <cell r="ET114">
            <v>0</v>
          </cell>
          <cell r="EU114">
            <v>0</v>
          </cell>
          <cell r="EV114">
            <v>0</v>
          </cell>
          <cell r="EW114">
            <v>0</v>
          </cell>
          <cell r="EX114">
            <v>0</v>
          </cell>
          <cell r="EY114">
            <v>0</v>
          </cell>
        </row>
        <row r="115">
          <cell r="A115" t="str">
            <v>Erste Plavi OMF</v>
          </cell>
          <cell r="B115">
            <v>0</v>
          </cell>
          <cell r="C115">
            <v>0</v>
          </cell>
          <cell r="D115">
            <v>0</v>
          </cell>
          <cell r="E115">
            <v>0</v>
          </cell>
          <cell r="F115">
            <v>0</v>
          </cell>
          <cell r="G115">
            <v>0</v>
          </cell>
          <cell r="H115">
            <v>0</v>
          </cell>
          <cell r="I115">
            <v>0</v>
          </cell>
          <cell r="J115">
            <v>1</v>
          </cell>
          <cell r="K115">
            <v>3</v>
          </cell>
          <cell r="L115">
            <v>8</v>
          </cell>
          <cell r="M115">
            <v>12</v>
          </cell>
          <cell r="N115">
            <v>13</v>
          </cell>
          <cell r="O115">
            <v>15</v>
          </cell>
          <cell r="P115">
            <v>18</v>
          </cell>
          <cell r="Q115">
            <v>20</v>
          </cell>
          <cell r="R115">
            <v>21</v>
          </cell>
          <cell r="S115" t="e">
            <v>#VALUE!</v>
          </cell>
          <cell r="T115" t="e">
            <v>#VALUE!</v>
          </cell>
          <cell r="U115" t="e">
            <v>#VALUE!</v>
          </cell>
          <cell r="V115" t="e">
            <v>#VALUE!</v>
          </cell>
          <cell r="W115">
            <v>0</v>
          </cell>
          <cell r="X115">
            <v>1</v>
          </cell>
          <cell r="Y115">
            <v>2</v>
          </cell>
          <cell r="Z115">
            <v>3</v>
          </cell>
          <cell r="AA115">
            <v>3</v>
          </cell>
          <cell r="AB115">
            <v>3</v>
          </cell>
          <cell r="AC115">
            <v>4</v>
          </cell>
          <cell r="AD115">
            <v>4</v>
          </cell>
          <cell r="AE115">
            <v>4</v>
          </cell>
          <cell r="AF115">
            <v>5</v>
          </cell>
          <cell r="AG115">
            <v>6</v>
          </cell>
          <cell r="AH115">
            <v>8</v>
          </cell>
          <cell r="AI115">
            <v>1</v>
          </cell>
          <cell r="AJ115">
            <v>2</v>
          </cell>
          <cell r="AK115">
            <v>4</v>
          </cell>
          <cell r="AL115">
            <v>5</v>
          </cell>
          <cell r="AM115">
            <v>7</v>
          </cell>
          <cell r="AN115">
            <v>9</v>
          </cell>
          <cell r="AO115">
            <v>10</v>
          </cell>
          <cell r="AP115">
            <v>12</v>
          </cell>
          <cell r="AQ115">
            <v>13</v>
          </cell>
          <cell r="AR115">
            <v>14</v>
          </cell>
          <cell r="AS115">
            <v>15</v>
          </cell>
          <cell r="AT115">
            <v>16</v>
          </cell>
          <cell r="AU115">
            <v>1</v>
          </cell>
          <cell r="AV115">
            <v>3</v>
          </cell>
          <cell r="AW115">
            <v>4</v>
          </cell>
          <cell r="AX115">
            <v>7</v>
          </cell>
          <cell r="AY115">
            <v>10</v>
          </cell>
          <cell r="AZ115">
            <v>12</v>
          </cell>
          <cell r="BA115">
            <v>14</v>
          </cell>
          <cell r="BB115">
            <v>16</v>
          </cell>
          <cell r="BC115">
            <v>17</v>
          </cell>
          <cell r="BD115">
            <v>18</v>
          </cell>
          <cell r="BE115">
            <v>20</v>
          </cell>
          <cell r="BF115">
            <v>22</v>
          </cell>
          <cell r="BG115">
            <v>1</v>
          </cell>
          <cell r="BH115">
            <v>3</v>
          </cell>
          <cell r="BI115">
            <v>5</v>
          </cell>
          <cell r="BJ115">
            <v>8</v>
          </cell>
          <cell r="BK115">
            <v>10</v>
          </cell>
          <cell r="BL115">
            <v>13</v>
          </cell>
          <cell r="BM115">
            <v>15</v>
          </cell>
          <cell r="BN115">
            <v>18</v>
          </cell>
          <cell r="BO115">
            <v>22</v>
          </cell>
          <cell r="BP115">
            <v>35</v>
          </cell>
          <cell r="BQ115">
            <v>49</v>
          </cell>
          <cell r="BR115">
            <v>79</v>
          </cell>
          <cell r="BS115">
            <v>37</v>
          </cell>
          <cell r="BT115">
            <v>91</v>
          </cell>
          <cell r="BU115">
            <v>153</v>
          </cell>
          <cell r="BV115">
            <v>214</v>
          </cell>
          <cell r="BW115">
            <v>268</v>
          </cell>
          <cell r="BX115">
            <v>310</v>
          </cell>
          <cell r="BY115">
            <v>361</v>
          </cell>
          <cell r="BZ115">
            <v>403</v>
          </cell>
          <cell r="CA115">
            <v>448</v>
          </cell>
          <cell r="CB115">
            <v>499</v>
          </cell>
          <cell r="CC115">
            <v>551</v>
          </cell>
          <cell r="CD115">
            <v>562</v>
          </cell>
          <cell r="CE115">
            <v>2</v>
          </cell>
          <cell r="CF115">
            <v>4</v>
          </cell>
          <cell r="CG115">
            <v>5</v>
          </cell>
          <cell r="CH115">
            <v>6</v>
          </cell>
          <cell r="CI115">
            <v>6</v>
          </cell>
          <cell r="CJ115">
            <v>6</v>
          </cell>
          <cell r="CK115">
            <v>7</v>
          </cell>
          <cell r="CL115">
            <v>7</v>
          </cell>
          <cell r="CM115">
            <v>8</v>
          </cell>
          <cell r="CN115">
            <v>8</v>
          </cell>
          <cell r="CO115">
            <v>8</v>
          </cell>
          <cell r="CP115">
            <v>9</v>
          </cell>
          <cell r="CQ115">
            <v>0</v>
          </cell>
          <cell r="CR115">
            <v>0</v>
          </cell>
          <cell r="CS115">
            <v>0</v>
          </cell>
          <cell r="CT115">
            <v>1</v>
          </cell>
          <cell r="CU115">
            <v>1</v>
          </cell>
          <cell r="CV115">
            <v>1</v>
          </cell>
          <cell r="CW115">
            <v>1</v>
          </cell>
          <cell r="CX115">
            <v>1</v>
          </cell>
          <cell r="CY115">
            <v>1</v>
          </cell>
          <cell r="CZ115">
            <v>1</v>
          </cell>
          <cell r="DA115">
            <v>1</v>
          </cell>
          <cell r="DB115">
            <v>1</v>
          </cell>
          <cell r="DC115">
            <v>0</v>
          </cell>
          <cell r="DD115">
            <v>0</v>
          </cell>
          <cell r="DE115">
            <v>0</v>
          </cell>
          <cell r="DF115">
            <v>0</v>
          </cell>
          <cell r="DG115">
            <v>0</v>
          </cell>
          <cell r="DH115">
            <v>0</v>
          </cell>
          <cell r="DI115">
            <v>0</v>
          </cell>
          <cell r="DJ115">
            <v>0</v>
          </cell>
          <cell r="DK115">
            <v>0</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0</v>
          </cell>
          <cell r="EB115">
            <v>0</v>
          </cell>
          <cell r="EC115">
            <v>0</v>
          </cell>
          <cell r="ED115">
            <v>0</v>
          </cell>
          <cell r="EE115">
            <v>0</v>
          </cell>
          <cell r="EF115">
            <v>0</v>
          </cell>
          <cell r="EG115">
            <v>0</v>
          </cell>
          <cell r="EH115">
            <v>0</v>
          </cell>
          <cell r="EI115">
            <v>0</v>
          </cell>
          <cell r="EJ115">
            <v>0</v>
          </cell>
          <cell r="EK115">
            <v>0</v>
          </cell>
          <cell r="EL115">
            <v>0</v>
          </cell>
          <cell r="EM115">
            <v>0</v>
          </cell>
          <cell r="EN115">
            <v>0</v>
          </cell>
          <cell r="EO115">
            <v>0</v>
          </cell>
          <cell r="EP115">
            <v>0</v>
          </cell>
          <cell r="EQ115">
            <v>0</v>
          </cell>
          <cell r="ER115">
            <v>0</v>
          </cell>
          <cell r="ES115">
            <v>0</v>
          </cell>
          <cell r="ET115">
            <v>0</v>
          </cell>
          <cell r="EU115">
            <v>0</v>
          </cell>
          <cell r="EV115">
            <v>0</v>
          </cell>
          <cell r="EW115">
            <v>0</v>
          </cell>
          <cell r="EX115">
            <v>0</v>
          </cell>
          <cell r="EY115">
            <v>0</v>
          </cell>
        </row>
        <row r="116">
          <cell r="A116" t="str">
            <v>PBZ/CO OMF</v>
          </cell>
          <cell r="B116">
            <v>0</v>
          </cell>
          <cell r="C116">
            <v>0</v>
          </cell>
          <cell r="D116">
            <v>0</v>
          </cell>
          <cell r="E116">
            <v>0</v>
          </cell>
          <cell r="F116">
            <v>0</v>
          </cell>
          <cell r="G116">
            <v>0</v>
          </cell>
          <cell r="H116">
            <v>0</v>
          </cell>
          <cell r="I116">
            <v>0</v>
          </cell>
          <cell r="J116">
            <v>0</v>
          </cell>
          <cell r="K116">
            <v>1</v>
          </cell>
          <cell r="L116">
            <v>2</v>
          </cell>
          <cell r="M116">
            <v>3</v>
          </cell>
          <cell r="N116">
            <v>4</v>
          </cell>
          <cell r="O116">
            <v>5</v>
          </cell>
          <cell r="P116">
            <v>5</v>
          </cell>
          <cell r="Q116">
            <v>6</v>
          </cell>
          <cell r="R116">
            <v>6</v>
          </cell>
          <cell r="S116" t="e">
            <v>#VALUE!</v>
          </cell>
          <cell r="T116" t="e">
            <v>#VALUE!</v>
          </cell>
          <cell r="U116" t="e">
            <v>#VALUE!</v>
          </cell>
          <cell r="V116" t="e">
            <v>#VALUE!</v>
          </cell>
          <cell r="W116">
            <v>0</v>
          </cell>
          <cell r="X116">
            <v>0</v>
          </cell>
          <cell r="Y116">
            <v>0</v>
          </cell>
          <cell r="Z116">
            <v>1</v>
          </cell>
          <cell r="AA116">
            <v>1</v>
          </cell>
          <cell r="AB116">
            <v>1</v>
          </cell>
          <cell r="AC116">
            <v>1</v>
          </cell>
          <cell r="AD116">
            <v>1</v>
          </cell>
          <cell r="AE116">
            <v>2</v>
          </cell>
          <cell r="AF116">
            <v>2</v>
          </cell>
          <cell r="AG116">
            <v>3</v>
          </cell>
          <cell r="AH116">
            <v>5</v>
          </cell>
          <cell r="AI116">
            <v>1</v>
          </cell>
          <cell r="AJ116">
            <v>1</v>
          </cell>
          <cell r="AK116">
            <v>1</v>
          </cell>
          <cell r="AL116">
            <v>2</v>
          </cell>
          <cell r="AM116">
            <v>2</v>
          </cell>
          <cell r="AN116">
            <v>3</v>
          </cell>
          <cell r="AO116">
            <v>3</v>
          </cell>
          <cell r="AP116">
            <v>3</v>
          </cell>
          <cell r="AQ116">
            <v>4</v>
          </cell>
          <cell r="AR116">
            <v>4</v>
          </cell>
          <cell r="AS116">
            <v>5</v>
          </cell>
          <cell r="AT116">
            <v>6</v>
          </cell>
          <cell r="AU116">
            <v>1</v>
          </cell>
          <cell r="AV116">
            <v>2</v>
          </cell>
          <cell r="AW116">
            <v>4</v>
          </cell>
          <cell r="AX116">
            <v>5</v>
          </cell>
          <cell r="AY116">
            <v>6</v>
          </cell>
          <cell r="AZ116">
            <v>8</v>
          </cell>
          <cell r="BA116">
            <v>9</v>
          </cell>
          <cell r="BB116">
            <v>9</v>
          </cell>
          <cell r="BC116">
            <v>10</v>
          </cell>
          <cell r="BD116">
            <v>13</v>
          </cell>
          <cell r="BE116">
            <v>15</v>
          </cell>
          <cell r="BF116">
            <v>16</v>
          </cell>
          <cell r="BG116">
            <v>1</v>
          </cell>
          <cell r="BH116">
            <v>3</v>
          </cell>
          <cell r="BI116">
            <v>5</v>
          </cell>
          <cell r="BJ116">
            <v>6</v>
          </cell>
          <cell r="BK116">
            <v>9</v>
          </cell>
          <cell r="BL116">
            <v>12</v>
          </cell>
          <cell r="BM116">
            <v>16</v>
          </cell>
          <cell r="BN116">
            <v>20</v>
          </cell>
          <cell r="BO116">
            <v>25</v>
          </cell>
          <cell r="BP116">
            <v>32</v>
          </cell>
          <cell r="BQ116">
            <v>37</v>
          </cell>
          <cell r="BR116">
            <v>42</v>
          </cell>
          <cell r="BS116">
            <v>5</v>
          </cell>
          <cell r="BT116">
            <v>10</v>
          </cell>
          <cell r="BU116">
            <v>18</v>
          </cell>
          <cell r="BV116">
            <v>30</v>
          </cell>
          <cell r="BW116">
            <v>45</v>
          </cell>
          <cell r="BX116">
            <v>62</v>
          </cell>
          <cell r="BY116">
            <v>84</v>
          </cell>
          <cell r="BZ116">
            <v>106</v>
          </cell>
          <cell r="CA116">
            <v>132</v>
          </cell>
          <cell r="CB116">
            <v>171</v>
          </cell>
          <cell r="CC116">
            <v>210</v>
          </cell>
          <cell r="CD116">
            <v>220</v>
          </cell>
          <cell r="CE116">
            <v>2</v>
          </cell>
          <cell r="CF116">
            <v>4</v>
          </cell>
          <cell r="CG116">
            <v>4</v>
          </cell>
          <cell r="CH116">
            <v>5</v>
          </cell>
          <cell r="CI116">
            <v>6</v>
          </cell>
          <cell r="CJ116">
            <v>6</v>
          </cell>
          <cell r="CK116">
            <v>6</v>
          </cell>
          <cell r="CL116">
            <v>7</v>
          </cell>
          <cell r="CM116">
            <v>7</v>
          </cell>
          <cell r="CN116">
            <v>7</v>
          </cell>
          <cell r="CO116">
            <v>7</v>
          </cell>
          <cell r="CP116">
            <v>8</v>
          </cell>
          <cell r="CQ116">
            <v>0</v>
          </cell>
          <cell r="CR116">
            <v>0</v>
          </cell>
          <cell r="CS116">
            <v>0</v>
          </cell>
          <cell r="CT116">
            <v>1</v>
          </cell>
          <cell r="CU116">
            <v>1</v>
          </cell>
          <cell r="CV116">
            <v>1</v>
          </cell>
          <cell r="CW116">
            <v>1</v>
          </cell>
          <cell r="CX116">
            <v>1</v>
          </cell>
          <cell r="CY116">
            <v>1</v>
          </cell>
          <cell r="CZ116">
            <v>1</v>
          </cell>
          <cell r="DA116">
            <v>1</v>
          </cell>
          <cell r="DB116">
            <v>2</v>
          </cell>
          <cell r="DC116">
            <v>0</v>
          </cell>
          <cell r="DD116">
            <v>0</v>
          </cell>
          <cell r="DE116">
            <v>1</v>
          </cell>
          <cell r="DF116">
            <v>1</v>
          </cell>
          <cell r="DG116">
            <v>1</v>
          </cell>
          <cell r="DH116">
            <v>1</v>
          </cell>
          <cell r="DI116">
            <v>1</v>
          </cell>
          <cell r="DJ116">
            <v>1</v>
          </cell>
          <cell r="DK116">
            <v>1</v>
          </cell>
          <cell r="DL116">
            <v>1</v>
          </cell>
          <cell r="DM116">
            <v>1</v>
          </cell>
          <cell r="DN116">
            <v>1</v>
          </cell>
          <cell r="DO116">
            <v>0</v>
          </cell>
          <cell r="DP116">
            <v>0</v>
          </cell>
          <cell r="DQ116">
            <v>0</v>
          </cell>
          <cell r="DR116">
            <v>0</v>
          </cell>
          <cell r="DS116">
            <v>0</v>
          </cell>
          <cell r="DT116">
            <v>0</v>
          </cell>
          <cell r="DU116">
            <v>0</v>
          </cell>
          <cell r="DV116">
            <v>0</v>
          </cell>
          <cell r="DW116">
            <v>0</v>
          </cell>
          <cell r="DX116">
            <v>0</v>
          </cell>
          <cell r="DY116">
            <v>0</v>
          </cell>
          <cell r="DZ116">
            <v>0</v>
          </cell>
          <cell r="EA116">
            <v>0</v>
          </cell>
          <cell r="EB116">
            <v>0</v>
          </cell>
          <cell r="EC116">
            <v>0</v>
          </cell>
          <cell r="ED116">
            <v>0</v>
          </cell>
          <cell r="EE116">
            <v>0</v>
          </cell>
          <cell r="EF116">
            <v>0</v>
          </cell>
          <cell r="EG116">
            <v>0</v>
          </cell>
          <cell r="EH116">
            <v>0</v>
          </cell>
          <cell r="EI116">
            <v>0</v>
          </cell>
          <cell r="EJ116">
            <v>0</v>
          </cell>
          <cell r="EK116">
            <v>0</v>
          </cell>
          <cell r="EL116">
            <v>0</v>
          </cell>
          <cell r="EM116">
            <v>0</v>
          </cell>
          <cell r="EN116">
            <v>0</v>
          </cell>
          <cell r="EO116">
            <v>0</v>
          </cell>
          <cell r="EP116">
            <v>0</v>
          </cell>
          <cell r="EQ116">
            <v>0</v>
          </cell>
          <cell r="ER116">
            <v>0</v>
          </cell>
          <cell r="ES116">
            <v>0</v>
          </cell>
          <cell r="ET116">
            <v>0</v>
          </cell>
          <cell r="EU116">
            <v>0</v>
          </cell>
          <cell r="EV116">
            <v>0</v>
          </cell>
          <cell r="EW116">
            <v>0</v>
          </cell>
          <cell r="EX116">
            <v>0</v>
          </cell>
          <cell r="EY116">
            <v>0</v>
          </cell>
        </row>
        <row r="117">
          <cell r="A117" t="str">
            <v>Raiffeisen OMF</v>
          </cell>
          <cell r="B117">
            <v>0</v>
          </cell>
          <cell r="C117">
            <v>0</v>
          </cell>
          <cell r="D117">
            <v>0</v>
          </cell>
          <cell r="E117">
            <v>0</v>
          </cell>
          <cell r="F117">
            <v>0</v>
          </cell>
          <cell r="G117" t="e">
            <v>#REF!</v>
          </cell>
          <cell r="H117" t="e">
            <v>#REF!</v>
          </cell>
          <cell r="I117" t="e">
            <v>#REF!</v>
          </cell>
          <cell r="J117" t="e">
            <v>#REF!</v>
          </cell>
          <cell r="K117">
            <v>1</v>
          </cell>
          <cell r="L117">
            <v>2</v>
          </cell>
          <cell r="M117">
            <v>4</v>
          </cell>
          <cell r="N117">
            <v>6</v>
          </cell>
          <cell r="O117">
            <v>7</v>
          </cell>
          <cell r="P117">
            <v>9</v>
          </cell>
          <cell r="Q117">
            <v>9</v>
          </cell>
          <cell r="R117">
            <v>9</v>
          </cell>
          <cell r="S117" t="e">
            <v>#VALUE!</v>
          </cell>
          <cell r="T117" t="e">
            <v>#VALUE!</v>
          </cell>
          <cell r="U117" t="e">
            <v>#VALUE!</v>
          </cell>
          <cell r="V117" t="e">
            <v>#VALUE!</v>
          </cell>
          <cell r="W117">
            <v>0</v>
          </cell>
          <cell r="X117">
            <v>1</v>
          </cell>
          <cell r="Y117">
            <v>1</v>
          </cell>
          <cell r="Z117">
            <v>2</v>
          </cell>
          <cell r="AA117">
            <v>3</v>
          </cell>
          <cell r="AB117">
            <v>3</v>
          </cell>
          <cell r="AC117">
            <v>3</v>
          </cell>
          <cell r="AD117">
            <v>4</v>
          </cell>
          <cell r="AE117">
            <v>5</v>
          </cell>
          <cell r="AF117">
            <v>7</v>
          </cell>
          <cell r="AG117">
            <v>8</v>
          </cell>
          <cell r="AH117">
            <v>10</v>
          </cell>
          <cell r="AI117">
            <v>1</v>
          </cell>
          <cell r="AJ117">
            <v>2</v>
          </cell>
          <cell r="AK117">
            <v>3</v>
          </cell>
          <cell r="AL117">
            <v>4</v>
          </cell>
          <cell r="AM117">
            <v>5</v>
          </cell>
          <cell r="AN117">
            <v>5</v>
          </cell>
          <cell r="AO117">
            <v>6</v>
          </cell>
          <cell r="AP117">
            <v>7</v>
          </cell>
          <cell r="AQ117">
            <v>7</v>
          </cell>
          <cell r="AR117">
            <v>8</v>
          </cell>
          <cell r="AS117">
            <v>8</v>
          </cell>
          <cell r="AT117">
            <v>9</v>
          </cell>
          <cell r="AU117">
            <v>1</v>
          </cell>
          <cell r="AV117">
            <v>2</v>
          </cell>
          <cell r="AW117">
            <v>4</v>
          </cell>
          <cell r="AX117">
            <v>4</v>
          </cell>
          <cell r="AY117">
            <v>6</v>
          </cell>
          <cell r="AZ117">
            <v>7</v>
          </cell>
          <cell r="BA117">
            <v>8</v>
          </cell>
          <cell r="BB117">
            <v>9</v>
          </cell>
          <cell r="BC117">
            <v>11</v>
          </cell>
          <cell r="BD117">
            <v>12</v>
          </cell>
          <cell r="BE117">
            <v>14</v>
          </cell>
          <cell r="BF117">
            <v>17</v>
          </cell>
          <cell r="BG117">
            <v>2</v>
          </cell>
          <cell r="BH117">
            <v>7</v>
          </cell>
          <cell r="BI117">
            <v>13</v>
          </cell>
          <cell r="BJ117">
            <v>19</v>
          </cell>
          <cell r="BK117">
            <v>26</v>
          </cell>
          <cell r="BL117">
            <v>34</v>
          </cell>
          <cell r="BM117">
            <v>42</v>
          </cell>
          <cell r="BN117">
            <v>50</v>
          </cell>
          <cell r="BO117">
            <v>58</v>
          </cell>
          <cell r="BP117">
            <v>70</v>
          </cell>
          <cell r="BQ117">
            <v>79</v>
          </cell>
          <cell r="BR117">
            <v>89</v>
          </cell>
          <cell r="BS117">
            <v>9</v>
          </cell>
          <cell r="BT117">
            <v>23</v>
          </cell>
          <cell r="BU117">
            <v>34</v>
          </cell>
          <cell r="BV117">
            <v>45</v>
          </cell>
          <cell r="BW117">
            <v>56</v>
          </cell>
          <cell r="BX117">
            <v>68</v>
          </cell>
          <cell r="BY117">
            <v>81</v>
          </cell>
          <cell r="BZ117">
            <v>95</v>
          </cell>
          <cell r="CA117">
            <v>109</v>
          </cell>
          <cell r="CB117">
            <v>128</v>
          </cell>
          <cell r="CC117">
            <v>163</v>
          </cell>
          <cell r="CD117">
            <v>170</v>
          </cell>
          <cell r="CE117">
            <v>1</v>
          </cell>
          <cell r="CF117">
            <v>1</v>
          </cell>
          <cell r="CG117">
            <v>1</v>
          </cell>
          <cell r="CH117">
            <v>1</v>
          </cell>
          <cell r="CI117">
            <v>1</v>
          </cell>
          <cell r="CJ117">
            <v>2</v>
          </cell>
          <cell r="CK117">
            <v>2</v>
          </cell>
          <cell r="CL117">
            <v>2</v>
          </cell>
          <cell r="CM117">
            <v>2</v>
          </cell>
          <cell r="CN117">
            <v>2</v>
          </cell>
          <cell r="CO117">
            <v>2</v>
          </cell>
          <cell r="CP117">
            <v>3</v>
          </cell>
          <cell r="CQ117">
            <v>0</v>
          </cell>
          <cell r="CR117">
            <v>0</v>
          </cell>
          <cell r="CS117">
            <v>0</v>
          </cell>
          <cell r="CT117">
            <v>0</v>
          </cell>
          <cell r="CU117">
            <v>0</v>
          </cell>
          <cell r="CV117">
            <v>0</v>
          </cell>
          <cell r="CW117">
            <v>0</v>
          </cell>
          <cell r="CX117">
            <v>0</v>
          </cell>
          <cell r="CY117">
            <v>0</v>
          </cell>
          <cell r="CZ117">
            <v>0</v>
          </cell>
          <cell r="DA117">
            <v>0</v>
          </cell>
          <cell r="DB117">
            <v>0</v>
          </cell>
          <cell r="DC117">
            <v>0</v>
          </cell>
          <cell r="DD117">
            <v>0</v>
          </cell>
          <cell r="DE117">
            <v>1</v>
          </cell>
          <cell r="DF117">
            <v>1</v>
          </cell>
          <cell r="DG117">
            <v>1</v>
          </cell>
          <cell r="DH117">
            <v>1</v>
          </cell>
          <cell r="DI117">
            <v>1</v>
          </cell>
          <cell r="DJ117">
            <v>1</v>
          </cell>
          <cell r="DK117">
            <v>1</v>
          </cell>
          <cell r="DL117">
            <v>1</v>
          </cell>
          <cell r="DM117">
            <v>1</v>
          </cell>
          <cell r="DN117">
            <v>1</v>
          </cell>
          <cell r="DO117">
            <v>0</v>
          </cell>
          <cell r="DP117">
            <v>0</v>
          </cell>
          <cell r="DQ117">
            <v>0</v>
          </cell>
          <cell r="DR117">
            <v>0</v>
          </cell>
          <cell r="DS117">
            <v>0</v>
          </cell>
          <cell r="DT117">
            <v>0</v>
          </cell>
          <cell r="DU117">
            <v>0</v>
          </cell>
          <cell r="DV117">
            <v>0</v>
          </cell>
          <cell r="DW117">
            <v>1</v>
          </cell>
          <cell r="DX117">
            <v>1</v>
          </cell>
          <cell r="DY117">
            <v>1</v>
          </cell>
          <cell r="DZ117">
            <v>1</v>
          </cell>
          <cell r="EA117">
            <v>0</v>
          </cell>
          <cell r="EB117">
            <v>0</v>
          </cell>
          <cell r="EC117">
            <v>0</v>
          </cell>
          <cell r="ED117">
            <v>0</v>
          </cell>
          <cell r="EE117">
            <v>0</v>
          </cell>
          <cell r="EF117">
            <v>0</v>
          </cell>
          <cell r="EG117">
            <v>0</v>
          </cell>
          <cell r="EH117">
            <v>0</v>
          </cell>
          <cell r="EI117">
            <v>0</v>
          </cell>
          <cell r="EJ117">
            <v>0</v>
          </cell>
          <cell r="EK117">
            <v>0</v>
          </cell>
          <cell r="EL117">
            <v>0</v>
          </cell>
          <cell r="EM117">
            <v>0</v>
          </cell>
          <cell r="EN117">
            <v>0</v>
          </cell>
          <cell r="EO117">
            <v>0</v>
          </cell>
          <cell r="EP117">
            <v>0</v>
          </cell>
          <cell r="EQ117">
            <v>0</v>
          </cell>
          <cell r="ER117">
            <v>0</v>
          </cell>
          <cell r="ES117">
            <v>0</v>
          </cell>
          <cell r="ET117">
            <v>1</v>
          </cell>
          <cell r="EU117">
            <v>1</v>
          </cell>
          <cell r="EV117">
            <v>1</v>
          </cell>
          <cell r="EW117">
            <v>1</v>
          </cell>
          <cell r="EX117">
            <v>1</v>
          </cell>
          <cell r="EY117">
            <v>0</v>
          </cell>
        </row>
        <row r="118">
          <cell r="A118" t="str">
            <v>UKUPNO</v>
          </cell>
          <cell r="B118">
            <v>0</v>
          </cell>
          <cell r="C118">
            <v>0</v>
          </cell>
          <cell r="D118">
            <v>0</v>
          </cell>
          <cell r="E118">
            <v>0</v>
          </cell>
          <cell r="F118">
            <v>0</v>
          </cell>
          <cell r="G118" t="e">
            <v>#REF!</v>
          </cell>
          <cell r="H118" t="e">
            <v>#REF!</v>
          </cell>
          <cell r="I118" t="e">
            <v>#REF!</v>
          </cell>
          <cell r="J118" t="e">
            <v>#REF!</v>
          </cell>
          <cell r="K118">
            <v>6</v>
          </cell>
          <cell r="L118">
            <v>17</v>
          </cell>
          <cell r="M118">
            <v>27</v>
          </cell>
          <cell r="N118">
            <v>34</v>
          </cell>
          <cell r="O118">
            <v>40</v>
          </cell>
          <cell r="P118">
            <v>46</v>
          </cell>
          <cell r="Q118">
            <v>49</v>
          </cell>
          <cell r="R118">
            <v>50</v>
          </cell>
          <cell r="S118">
            <v>0</v>
          </cell>
          <cell r="T118">
            <v>0</v>
          </cell>
          <cell r="U118">
            <v>0</v>
          </cell>
          <cell r="V118">
            <v>0</v>
          </cell>
          <cell r="W118">
            <v>1</v>
          </cell>
          <cell r="X118">
            <v>3</v>
          </cell>
          <cell r="Y118">
            <v>5</v>
          </cell>
          <cell r="Z118">
            <v>7</v>
          </cell>
          <cell r="AA118">
            <v>9</v>
          </cell>
          <cell r="AB118">
            <v>11</v>
          </cell>
          <cell r="AC118">
            <v>12</v>
          </cell>
          <cell r="AD118">
            <v>14</v>
          </cell>
          <cell r="AE118">
            <v>16</v>
          </cell>
          <cell r="AF118">
            <v>21</v>
          </cell>
          <cell r="AG118">
            <v>27</v>
          </cell>
          <cell r="AH118">
            <v>35</v>
          </cell>
          <cell r="AI118">
            <v>4</v>
          </cell>
          <cell r="AJ118">
            <v>7</v>
          </cell>
          <cell r="AK118">
            <v>11</v>
          </cell>
          <cell r="AL118">
            <v>15</v>
          </cell>
          <cell r="AM118">
            <v>20</v>
          </cell>
          <cell r="AN118">
            <v>24</v>
          </cell>
          <cell r="AO118">
            <v>28</v>
          </cell>
          <cell r="AP118">
            <v>32</v>
          </cell>
          <cell r="AQ118">
            <v>35</v>
          </cell>
          <cell r="AR118">
            <v>38</v>
          </cell>
          <cell r="AS118">
            <v>42</v>
          </cell>
          <cell r="AT118">
            <v>47</v>
          </cell>
          <cell r="AU118">
            <v>5</v>
          </cell>
          <cell r="AV118">
            <v>10</v>
          </cell>
          <cell r="AW118">
            <v>17</v>
          </cell>
          <cell r="AX118">
            <v>24</v>
          </cell>
          <cell r="AY118">
            <v>31</v>
          </cell>
          <cell r="AZ118">
            <v>38</v>
          </cell>
          <cell r="BA118">
            <v>44</v>
          </cell>
          <cell r="BB118">
            <v>49</v>
          </cell>
          <cell r="BC118">
            <v>56</v>
          </cell>
          <cell r="BD118">
            <v>64</v>
          </cell>
          <cell r="BE118">
            <v>72</v>
          </cell>
          <cell r="BF118">
            <v>82</v>
          </cell>
          <cell r="BG118">
            <v>8</v>
          </cell>
          <cell r="BH118">
            <v>18</v>
          </cell>
          <cell r="BI118">
            <v>31</v>
          </cell>
          <cell r="BJ118">
            <v>45</v>
          </cell>
          <cell r="BK118">
            <v>60</v>
          </cell>
          <cell r="BL118">
            <v>78</v>
          </cell>
          <cell r="BM118">
            <v>97</v>
          </cell>
          <cell r="BN118">
            <v>118</v>
          </cell>
          <cell r="BO118">
            <v>141</v>
          </cell>
          <cell r="BP118">
            <v>177</v>
          </cell>
          <cell r="BQ118">
            <v>214</v>
          </cell>
          <cell r="BR118">
            <v>265</v>
          </cell>
          <cell r="BS118">
            <v>59</v>
          </cell>
          <cell r="BT118">
            <v>140</v>
          </cell>
          <cell r="BU118">
            <v>230</v>
          </cell>
          <cell r="BV118">
            <v>325</v>
          </cell>
          <cell r="BW118">
            <v>417</v>
          </cell>
          <cell r="BX118">
            <v>500</v>
          </cell>
          <cell r="BY118">
            <v>603</v>
          </cell>
          <cell r="BZ118">
            <v>698</v>
          </cell>
          <cell r="CA118">
            <v>802</v>
          </cell>
          <cell r="CB118">
            <v>928</v>
          </cell>
          <cell r="CC118">
            <v>1076</v>
          </cell>
          <cell r="CD118">
            <v>1114</v>
          </cell>
          <cell r="CE118">
            <v>6</v>
          </cell>
          <cell r="CF118">
            <v>10</v>
          </cell>
          <cell r="CG118">
            <v>14</v>
          </cell>
          <cell r="CH118">
            <v>15</v>
          </cell>
          <cell r="CI118">
            <v>17</v>
          </cell>
          <cell r="CJ118">
            <v>17</v>
          </cell>
          <cell r="CK118">
            <v>19</v>
          </cell>
          <cell r="CL118">
            <v>20</v>
          </cell>
          <cell r="CM118">
            <v>21</v>
          </cell>
          <cell r="CN118">
            <v>22</v>
          </cell>
          <cell r="CO118">
            <v>23</v>
          </cell>
          <cell r="CP118">
            <v>24</v>
          </cell>
          <cell r="CQ118">
            <v>0</v>
          </cell>
          <cell r="CR118">
            <v>1</v>
          </cell>
          <cell r="CS118">
            <v>1</v>
          </cell>
          <cell r="CT118">
            <v>2</v>
          </cell>
          <cell r="CU118">
            <v>2</v>
          </cell>
          <cell r="CV118">
            <v>2</v>
          </cell>
          <cell r="CW118">
            <v>3</v>
          </cell>
          <cell r="CX118">
            <v>3</v>
          </cell>
          <cell r="CY118">
            <v>3</v>
          </cell>
          <cell r="CZ118">
            <v>4</v>
          </cell>
          <cell r="DA118">
            <v>4</v>
          </cell>
          <cell r="DB118">
            <v>4</v>
          </cell>
          <cell r="DC118">
            <v>0</v>
          </cell>
          <cell r="DD118">
            <v>1</v>
          </cell>
          <cell r="DE118">
            <v>1</v>
          </cell>
          <cell r="DF118">
            <v>2</v>
          </cell>
          <cell r="DG118">
            <v>2</v>
          </cell>
          <cell r="DH118">
            <v>2</v>
          </cell>
          <cell r="DI118">
            <v>2</v>
          </cell>
          <cell r="DJ118">
            <v>3</v>
          </cell>
          <cell r="DK118">
            <v>3</v>
          </cell>
          <cell r="DL118">
            <v>3</v>
          </cell>
          <cell r="DM118">
            <v>3</v>
          </cell>
          <cell r="DN118">
            <v>3</v>
          </cell>
          <cell r="DO118">
            <v>1</v>
          </cell>
          <cell r="DP118">
            <v>1</v>
          </cell>
          <cell r="DQ118">
            <v>1</v>
          </cell>
          <cell r="DR118">
            <v>1</v>
          </cell>
          <cell r="DS118">
            <v>1</v>
          </cell>
          <cell r="DT118">
            <v>1</v>
          </cell>
          <cell r="DU118">
            <v>2</v>
          </cell>
          <cell r="DV118">
            <v>2</v>
          </cell>
          <cell r="DW118">
            <v>2</v>
          </cell>
          <cell r="DX118">
            <v>2</v>
          </cell>
          <cell r="DY118">
            <v>2</v>
          </cell>
          <cell r="DZ118">
            <v>2</v>
          </cell>
          <cell r="EA118">
            <v>0</v>
          </cell>
          <cell r="EB118">
            <v>0</v>
          </cell>
          <cell r="EC118">
            <v>0</v>
          </cell>
          <cell r="ED118">
            <v>1</v>
          </cell>
          <cell r="EE118">
            <v>1</v>
          </cell>
          <cell r="EF118">
            <v>1</v>
          </cell>
          <cell r="EG118">
            <v>2</v>
          </cell>
          <cell r="EH118">
            <v>2</v>
          </cell>
          <cell r="EI118">
            <v>2</v>
          </cell>
          <cell r="EJ118">
            <v>2</v>
          </cell>
          <cell r="EK118">
            <v>2</v>
          </cell>
          <cell r="EL118">
            <v>2</v>
          </cell>
          <cell r="EM118">
            <v>0</v>
          </cell>
          <cell r="EN118">
            <v>0</v>
          </cell>
          <cell r="EO118">
            <v>0</v>
          </cell>
          <cell r="EP118">
            <v>0</v>
          </cell>
          <cell r="EQ118">
            <v>0</v>
          </cell>
          <cell r="ER118">
            <v>0</v>
          </cell>
          <cell r="ES118">
            <v>0</v>
          </cell>
          <cell r="ET118">
            <v>2</v>
          </cell>
          <cell r="EU118">
            <v>2</v>
          </cell>
          <cell r="EV118">
            <v>2</v>
          </cell>
          <cell r="EW118">
            <v>2</v>
          </cell>
          <cell r="EX118">
            <v>2</v>
          </cell>
          <cell r="EY118">
            <v>0</v>
          </cell>
        </row>
        <row r="120">
          <cell r="A120" t="str">
            <v>izlazne naknade po kvartalima</v>
          </cell>
        </row>
        <row r="121">
          <cell r="A121" t="str">
            <v>AZ OMF</v>
          </cell>
          <cell r="D121">
            <v>0</v>
          </cell>
          <cell r="G121">
            <v>0</v>
          </cell>
          <cell r="J121">
            <v>0.11982</v>
          </cell>
          <cell r="M121">
            <v>8.5760499999999986</v>
          </cell>
          <cell r="P121">
            <v>5.61409</v>
          </cell>
          <cell r="S121">
            <v>0.62497000000000003</v>
          </cell>
          <cell r="V121">
            <v>0</v>
          </cell>
          <cell r="Y121">
            <v>1.39781</v>
          </cell>
          <cell r="AB121">
            <v>2.0491199999999998</v>
          </cell>
          <cell r="AE121">
            <v>1.7701199999999999</v>
          </cell>
          <cell r="AH121">
            <v>6.7740799999999997</v>
          </cell>
          <cell r="AI121">
            <v>0</v>
          </cell>
          <cell r="AJ121">
            <v>0</v>
          </cell>
          <cell r="AK121">
            <v>3.67923</v>
          </cell>
          <cell r="AL121">
            <v>0</v>
          </cell>
          <cell r="AM121">
            <v>0</v>
          </cell>
          <cell r="AN121">
            <v>4.1155200000000001</v>
          </cell>
          <cell r="AO121">
            <v>0</v>
          </cell>
          <cell r="AQ121">
            <v>2.8336900000000003</v>
          </cell>
          <cell r="AT121">
            <v>4.4344200000000003</v>
          </cell>
          <cell r="AU121">
            <v>4.8026299999999997</v>
          </cell>
          <cell r="AV121">
            <v>5.3664499999999995</v>
          </cell>
          <cell r="AW121">
            <v>5.4786099999999998</v>
          </cell>
          <cell r="AX121">
            <v>5.3253500000000003</v>
          </cell>
          <cell r="AY121">
            <v>6.0582600000000006</v>
          </cell>
          <cell r="AZ121">
            <v>6.50786</v>
          </cell>
          <cell r="BA121">
            <v>6.7845399999999998</v>
          </cell>
          <cell r="BB121">
            <v>5.76119</v>
          </cell>
          <cell r="BC121">
            <v>6.0071899999999996</v>
          </cell>
          <cell r="BD121">
            <v>6.9853000000000005</v>
          </cell>
          <cell r="BE121">
            <v>8.15991</v>
          </cell>
          <cell r="BF121">
            <v>8.4250100000000003</v>
          </cell>
          <cell r="BG121">
            <v>8.2141800000000007</v>
          </cell>
          <cell r="BH121">
            <v>8.38889</v>
          </cell>
          <cell r="BI121">
            <v>8.7031499999999991</v>
          </cell>
          <cell r="BJ121">
            <v>8.7127400000000002</v>
          </cell>
          <cell r="BK121">
            <v>9.6526299999999985</v>
          </cell>
          <cell r="BL121">
            <v>10.87406</v>
          </cell>
          <cell r="BM121">
            <v>13.002930000000001</v>
          </cell>
          <cell r="BN121">
            <v>14.657170000000001</v>
          </cell>
          <cell r="BO121">
            <v>15.81601</v>
          </cell>
          <cell r="BP121">
            <v>16.935459999999999</v>
          </cell>
          <cell r="BQ121">
            <v>18.170259999999999</v>
          </cell>
          <cell r="BR121">
            <v>20.371849999999998</v>
          </cell>
          <cell r="BS121">
            <v>22.55132</v>
          </cell>
          <cell r="BT121">
            <v>23.91939</v>
          </cell>
          <cell r="BU121">
            <v>24.92821</v>
          </cell>
          <cell r="BV121">
            <v>28.184849999999997</v>
          </cell>
          <cell r="BW121">
            <v>32.306359999999998</v>
          </cell>
          <cell r="BX121">
            <v>35.188940000000002</v>
          </cell>
          <cell r="BY121">
            <v>41.073519999999995</v>
          </cell>
          <cell r="BZ121">
            <v>45.682360000000003</v>
          </cell>
          <cell r="CA121">
            <v>52.452379999999998</v>
          </cell>
          <cell r="CB121">
            <v>52.668120000000002</v>
          </cell>
          <cell r="CC121">
            <v>58.224040000000002</v>
          </cell>
          <cell r="CD121">
            <v>48.918459999999996</v>
          </cell>
          <cell r="CE121">
            <v>32.589230000000001</v>
          </cell>
          <cell r="CF121">
            <v>10.76981</v>
          </cell>
          <cell r="CG121">
            <v>2.8144499999999999</v>
          </cell>
          <cell r="CH121">
            <v>1.9217200000000001</v>
          </cell>
          <cell r="CI121">
            <v>1.63063</v>
          </cell>
          <cell r="CJ121">
            <v>0.72445000000000004</v>
          </cell>
          <cell r="CK121">
            <v>0.78361999999999998</v>
          </cell>
          <cell r="CL121">
            <v>0.73038000000000003</v>
          </cell>
          <cell r="CM121">
            <v>0.61370000000000002</v>
          </cell>
          <cell r="CN121">
            <v>0.61094999999999999</v>
          </cell>
          <cell r="CO121">
            <v>0.68</v>
          </cell>
          <cell r="CP121">
            <v>0.6878200000000001</v>
          </cell>
          <cell r="CQ121">
            <v>0.48211999999999999</v>
          </cell>
          <cell r="CR121">
            <v>0.31325999999999998</v>
          </cell>
          <cell r="CS121">
            <v>0.17165</v>
          </cell>
          <cell r="CT121">
            <v>0.38374999999999998</v>
          </cell>
          <cell r="CU121">
            <v>0.33067000000000002</v>
          </cell>
          <cell r="CV121">
            <v>0.30387999999999998</v>
          </cell>
          <cell r="CW121">
            <v>0.18871000000000002</v>
          </cell>
          <cell r="CX121">
            <v>0.18053999999999998</v>
          </cell>
          <cell r="CY121">
            <v>0.16799</v>
          </cell>
          <cell r="CZ121">
            <v>0.14723</v>
          </cell>
          <cell r="DA121">
            <v>0.15955000000000003</v>
          </cell>
          <cell r="DB121">
            <v>0.22534000000000001</v>
          </cell>
          <cell r="DC121">
            <v>0.16541</v>
          </cell>
          <cell r="DD121">
            <v>0.2306</v>
          </cell>
          <cell r="DE121">
            <v>0.1648</v>
          </cell>
          <cell r="DF121">
            <v>0.13247999999999999</v>
          </cell>
          <cell r="DG121">
            <v>4.8829999999999998E-2</v>
          </cell>
          <cell r="DH121">
            <v>4.3740000000000001E-2</v>
          </cell>
          <cell r="DI121">
            <v>7.6930000000000012E-2</v>
          </cell>
          <cell r="DJ121">
            <v>9.1450000000000004E-2</v>
          </cell>
          <cell r="DK121">
            <v>0.10920000000000001</v>
          </cell>
          <cell r="DL121">
            <v>4.5380000000000004E-2</v>
          </cell>
          <cell r="DM121">
            <v>3.7969999999999997E-2</v>
          </cell>
          <cell r="DN121">
            <v>3.056E-2</v>
          </cell>
          <cell r="DO121">
            <v>8.3290000000000003E-2</v>
          </cell>
          <cell r="DP121">
            <v>0.10127</v>
          </cell>
          <cell r="DQ121">
            <v>9.3859999999999999E-2</v>
          </cell>
          <cell r="DR121">
            <v>3.1829999999999997E-2</v>
          </cell>
          <cell r="DS121">
            <v>2.2940000000000002E-2</v>
          </cell>
          <cell r="DT121">
            <v>0.22853999999999999</v>
          </cell>
          <cell r="DU121">
            <v>0.27101999999999998</v>
          </cell>
          <cell r="DV121">
            <v>0.25975999999999999</v>
          </cell>
          <cell r="DW121">
            <v>4.7829999999999998E-2</v>
          </cell>
          <cell r="DX121">
            <v>1.3560000000000001E-2</v>
          </cell>
          <cell r="DY121">
            <v>2.792E-2</v>
          </cell>
          <cell r="DZ121">
            <v>4.573E-2</v>
          </cell>
          <cell r="EA121">
            <v>0.29005000000000003</v>
          </cell>
          <cell r="EB121">
            <v>0.28676000000000001</v>
          </cell>
          <cell r="EC121">
            <v>0.27620999999999996</v>
          </cell>
          <cell r="ED121">
            <v>0.83052000000000004</v>
          </cell>
          <cell r="EE121">
            <v>0.82165999999999995</v>
          </cell>
          <cell r="EF121">
            <v>0.91905999999999999</v>
          </cell>
          <cell r="EG121">
            <v>0.13168000000000002</v>
          </cell>
          <cell r="EH121">
            <v>0.12412000000000001</v>
          </cell>
          <cell r="EI121">
            <v>2.316E-2</v>
          </cell>
          <cell r="EJ121">
            <v>5.5840000000000001E-2</v>
          </cell>
          <cell r="EK121">
            <v>7.0910000000000001E-2</v>
          </cell>
          <cell r="EL121">
            <v>7.9950000000000007E-2</v>
          </cell>
          <cell r="EM121">
            <v>2.801E-2</v>
          </cell>
          <cell r="EN121">
            <v>3.6409999999999998E-2</v>
          </cell>
          <cell r="EO121">
            <v>2.477E-2</v>
          </cell>
          <cell r="EP121">
            <v>3.6170000000000001E-2</v>
          </cell>
          <cell r="EQ121">
            <v>1.3699999999999999E-2</v>
          </cell>
          <cell r="ER121">
            <v>1.26E-2</v>
          </cell>
          <cell r="ES121">
            <v>1E-3</v>
          </cell>
          <cell r="ET121">
            <v>0.1966</v>
          </cell>
          <cell r="EU121">
            <v>0.1966</v>
          </cell>
          <cell r="EV121">
            <v>0.19856000000000001</v>
          </cell>
          <cell r="EW121">
            <v>3.7799999999999999E-3</v>
          </cell>
          <cell r="EX121">
            <v>5.2699999999999995E-3</v>
          </cell>
          <cell r="EY121">
            <v>3.4300000000000003E-3</v>
          </cell>
        </row>
        <row r="122">
          <cell r="A122" t="str">
            <v>Erste Plavi OMF</v>
          </cell>
          <cell r="D122">
            <v>9.9269999999999997E-2</v>
          </cell>
          <cell r="G122">
            <v>3.2500000000000001E-2</v>
          </cell>
          <cell r="J122">
            <v>0.61219000000000001</v>
          </cell>
          <cell r="M122">
            <v>11.638719999999999</v>
          </cell>
          <cell r="P122">
            <v>6.3092899999999998</v>
          </cell>
          <cell r="S122">
            <v>2.64181</v>
          </cell>
          <cell r="V122">
            <v>0</v>
          </cell>
          <cell r="Y122">
            <v>1.91797</v>
          </cell>
          <cell r="AB122">
            <v>1.4062300000000001</v>
          </cell>
          <cell r="AE122">
            <v>0.91351000000000004</v>
          </cell>
          <cell r="AH122">
            <v>3.8234499999999998</v>
          </cell>
          <cell r="AK122">
            <v>3.5453299999999999</v>
          </cell>
          <cell r="AN122">
            <v>5.1712499999999997</v>
          </cell>
          <cell r="AQ122">
            <v>4.7830500000000002</v>
          </cell>
          <cell r="AT122">
            <v>2.6999299999999997</v>
          </cell>
          <cell r="AU122">
            <v>2.9070399999999998</v>
          </cell>
          <cell r="AV122">
            <v>3.7421500000000001</v>
          </cell>
          <cell r="AW122">
            <v>4.4306200000000002</v>
          </cell>
          <cell r="AX122">
            <v>5.6961599999999999</v>
          </cell>
          <cell r="AY122">
            <v>6.9121999999999995</v>
          </cell>
          <cell r="AZ122">
            <v>7.5540799999999999</v>
          </cell>
          <cell r="BA122">
            <v>6.8323100000000005</v>
          </cell>
          <cell r="BB122">
            <v>5.9293100000000001</v>
          </cell>
          <cell r="BC122">
            <v>4.9887799999999993</v>
          </cell>
          <cell r="BD122">
            <v>4.5908599999999993</v>
          </cell>
          <cell r="BE122">
            <v>4.3653999999999993</v>
          </cell>
          <cell r="BF122">
            <v>5.2363800000000005</v>
          </cell>
          <cell r="BG122">
            <v>5.4418599999999993</v>
          </cell>
          <cell r="BH122">
            <v>5.62723</v>
          </cell>
          <cell r="BI122">
            <v>5.2744900000000001</v>
          </cell>
          <cell r="BJ122">
            <v>6.0165299999999995</v>
          </cell>
          <cell r="BK122">
            <v>6.2272700000000007</v>
          </cell>
          <cell r="BL122">
            <v>7.4286099999999999</v>
          </cell>
          <cell r="BM122">
            <v>7.7362000000000002</v>
          </cell>
          <cell r="BN122">
            <v>8.5425900000000006</v>
          </cell>
          <cell r="BO122">
            <v>9.5259300000000007</v>
          </cell>
          <cell r="BP122">
            <v>19.773720000000001</v>
          </cell>
          <cell r="BQ122">
            <v>31.28763</v>
          </cell>
          <cell r="BR122">
            <v>56.550739999999998</v>
          </cell>
          <cell r="BS122">
            <v>80.668300000000002</v>
          </cell>
          <cell r="BT122">
            <v>120.16150999999999</v>
          </cell>
          <cell r="BU122">
            <v>153.13426000000001</v>
          </cell>
          <cell r="BV122">
            <v>177.36272</v>
          </cell>
          <cell r="BW122">
            <v>177.01851000000002</v>
          </cell>
          <cell r="BX122">
            <v>156.76235</v>
          </cell>
          <cell r="BY122">
            <v>146.57146</v>
          </cell>
          <cell r="BZ122">
            <v>135.23381000000001</v>
          </cell>
          <cell r="CA122">
            <v>138.22526000000002</v>
          </cell>
          <cell r="CB122">
            <v>137.73131000000001</v>
          </cell>
          <cell r="CC122">
            <v>147.64908</v>
          </cell>
          <cell r="CD122">
            <v>113.87485000000001</v>
          </cell>
          <cell r="CE122">
            <v>65.582539999999995</v>
          </cell>
          <cell r="CF122">
            <v>15.38613</v>
          </cell>
          <cell r="CG122">
            <v>5.4561400000000004</v>
          </cell>
          <cell r="CH122">
            <v>3.82219</v>
          </cell>
          <cell r="CI122">
            <v>1.98465</v>
          </cell>
          <cell r="CJ122">
            <v>0.83972999999999998</v>
          </cell>
          <cell r="CK122">
            <v>1.0794300000000001</v>
          </cell>
          <cell r="CL122">
            <v>1.35619</v>
          </cell>
          <cell r="CM122">
            <v>1.2256800000000001</v>
          </cell>
          <cell r="CN122">
            <v>0.94511999999999996</v>
          </cell>
          <cell r="CO122">
            <v>1.0762799999999999</v>
          </cell>
          <cell r="CP122">
            <v>1.19709</v>
          </cell>
          <cell r="CQ122">
            <v>0.86153999999999997</v>
          </cell>
          <cell r="CR122">
            <v>0.59226000000000001</v>
          </cell>
          <cell r="CS122">
            <v>0.38812999999999998</v>
          </cell>
          <cell r="CT122">
            <v>0.48582999999999998</v>
          </cell>
          <cell r="CU122">
            <v>0.45161000000000001</v>
          </cell>
          <cell r="CV122">
            <v>0.56883000000000006</v>
          </cell>
          <cell r="CW122">
            <v>0.32668999999999998</v>
          </cell>
          <cell r="CX122">
            <v>0.21659999999999999</v>
          </cell>
          <cell r="CY122">
            <v>9.1680000000000011E-2</v>
          </cell>
          <cell r="CZ122">
            <v>9.3379999999999991E-2</v>
          </cell>
          <cell r="DA122">
            <v>9.3769999999999992E-2</v>
          </cell>
          <cell r="DB122">
            <v>0.12018999999999999</v>
          </cell>
          <cell r="DC122">
            <v>0.11083</v>
          </cell>
          <cell r="DD122">
            <v>0.10042</v>
          </cell>
          <cell r="DE122">
            <v>7.2650000000000006E-2</v>
          </cell>
          <cell r="DF122">
            <v>7.2650000000000006E-2</v>
          </cell>
          <cell r="DG122">
            <v>1.5210000000000001E-2</v>
          </cell>
          <cell r="DH122">
            <v>7.4199999999999995E-3</v>
          </cell>
          <cell r="DI122">
            <v>2.7719999999999998E-2</v>
          </cell>
          <cell r="DJ122">
            <v>0.30176999999999998</v>
          </cell>
          <cell r="DK122">
            <v>0.30063000000000001</v>
          </cell>
          <cell r="DL122">
            <v>0.54647999999999997</v>
          </cell>
          <cell r="DM122">
            <v>0.27241000000000004</v>
          </cell>
          <cell r="DN122">
            <v>0.26638000000000001</v>
          </cell>
          <cell r="DO122">
            <v>0.51682000000000006</v>
          </cell>
          <cell r="DP122">
            <v>0.54727000000000003</v>
          </cell>
          <cell r="DQ122">
            <v>0.56035000000000001</v>
          </cell>
          <cell r="DR122">
            <v>5.6210000000000003E-2</v>
          </cell>
          <cell r="DS122">
            <v>2.5530000000000001E-2</v>
          </cell>
          <cell r="DT122">
            <v>3.1039999999999998E-2</v>
          </cell>
          <cell r="DU122">
            <v>2.027E-2</v>
          </cell>
          <cell r="DV122">
            <v>8.3310000000000009E-2</v>
          </cell>
          <cell r="DW122">
            <v>6.472E-2</v>
          </cell>
          <cell r="DX122">
            <v>6.9870000000000002E-2</v>
          </cell>
          <cell r="DY122">
            <v>1.8269999999999998E-2</v>
          </cell>
          <cell r="DZ122">
            <v>2.7859999999999999E-2</v>
          </cell>
          <cell r="EA122">
            <v>2.103E-2</v>
          </cell>
          <cell r="EB122">
            <v>1.3509999999999999E-2</v>
          </cell>
          <cell r="EC122">
            <v>4.62E-3</v>
          </cell>
          <cell r="ED122">
            <v>1.4330000000000001E-2</v>
          </cell>
          <cell r="EE122">
            <v>1.0410000000000001E-2</v>
          </cell>
          <cell r="EF122">
            <v>9.7100000000000016E-3</v>
          </cell>
          <cell r="EG122">
            <v>0</v>
          </cell>
          <cell r="EH122">
            <v>0</v>
          </cell>
          <cell r="EI122">
            <v>0</v>
          </cell>
          <cell r="EJ122">
            <v>0</v>
          </cell>
          <cell r="EK122">
            <v>0</v>
          </cell>
          <cell r="EL122">
            <v>2.7299999999999998E-3</v>
          </cell>
          <cell r="EM122">
            <v>3.2799999999999999E-3</v>
          </cell>
          <cell r="EN122">
            <v>1.455E-2</v>
          </cell>
          <cell r="EO122">
            <v>1.1820000000000001E-2</v>
          </cell>
          <cell r="EP122">
            <v>1.32E-2</v>
          </cell>
          <cell r="EQ122">
            <v>2.5400000000000002E-3</v>
          </cell>
          <cell r="ER122">
            <v>3.006E-2</v>
          </cell>
          <cell r="ES122">
            <v>2.8730000000000002E-2</v>
          </cell>
          <cell r="ET122">
            <v>0.17005999999999999</v>
          </cell>
          <cell r="EU122">
            <v>0.14254</v>
          </cell>
          <cell r="EV122">
            <v>0.14194000000000001</v>
          </cell>
          <cell r="EW122">
            <v>5.9999999999999995E-5</v>
          </cell>
          <cell r="EX122">
            <v>5.79E-3</v>
          </cell>
          <cell r="EY122">
            <v>5.79E-3</v>
          </cell>
        </row>
        <row r="123">
          <cell r="A123" t="str">
            <v>PBZ/CO OMF</v>
          </cell>
          <cell r="D123">
            <v>0</v>
          </cell>
          <cell r="G123">
            <v>0</v>
          </cell>
          <cell r="J123">
            <v>0.18925</v>
          </cell>
          <cell r="M123">
            <v>3.0658699999999999</v>
          </cell>
          <cell r="P123">
            <v>2.1304099999999999</v>
          </cell>
          <cell r="S123">
            <v>0.42580000000000001</v>
          </cell>
          <cell r="V123">
            <v>0</v>
          </cell>
          <cell r="Y123">
            <v>0.38980000000000004</v>
          </cell>
          <cell r="AB123">
            <v>0.55110000000000003</v>
          </cell>
          <cell r="AE123">
            <v>0.63366999999999996</v>
          </cell>
          <cell r="AH123">
            <v>3.1945199999999998</v>
          </cell>
          <cell r="AK123">
            <v>1.42503</v>
          </cell>
          <cell r="AN123">
            <v>1.1467000000000001</v>
          </cell>
          <cell r="AQ123">
            <v>1.2468599999999999</v>
          </cell>
          <cell r="AT123">
            <v>2.2950900000000001</v>
          </cell>
          <cell r="AU123">
            <v>2.5080800000000001</v>
          </cell>
          <cell r="AV123">
            <v>2.76078</v>
          </cell>
          <cell r="AW123">
            <v>3.5206</v>
          </cell>
          <cell r="AX123">
            <v>4.4291499999999999</v>
          </cell>
          <cell r="AY123">
            <v>4.6270699999999998</v>
          </cell>
          <cell r="AZ123">
            <v>4.0231199999999996</v>
          </cell>
          <cell r="BA123">
            <v>3.4433400000000001</v>
          </cell>
          <cell r="BB123">
            <v>2.7818499999999999</v>
          </cell>
          <cell r="BC123">
            <v>2.8334699999999997</v>
          </cell>
          <cell r="BD123">
            <v>4.0620799999999999</v>
          </cell>
          <cell r="BE123">
            <v>5.5230100000000002</v>
          </cell>
          <cell r="BF123">
            <v>6.0041099999999998</v>
          </cell>
          <cell r="BG123">
            <v>5.1322000000000001</v>
          </cell>
          <cell r="BH123">
            <v>4.6123700000000003</v>
          </cell>
          <cell r="BI123">
            <v>4.5478900000000007</v>
          </cell>
          <cell r="BJ123">
            <v>5.0806100000000001</v>
          </cell>
          <cell r="BK123">
            <v>6.0564999999999998</v>
          </cell>
          <cell r="BL123">
            <v>7.45479</v>
          </cell>
          <cell r="BM123">
            <v>9.7389700000000001</v>
          </cell>
          <cell r="BN123">
            <v>11.076409999999999</v>
          </cell>
          <cell r="BO123">
            <v>13.421040000000001</v>
          </cell>
          <cell r="BP123">
            <v>15.354239999999999</v>
          </cell>
          <cell r="BQ123">
            <v>17.280200000000001</v>
          </cell>
          <cell r="BR123">
            <v>16.10361</v>
          </cell>
          <cell r="BS123">
            <v>14.69679</v>
          </cell>
          <cell r="BT123">
            <v>14.437149999999999</v>
          </cell>
          <cell r="BU123">
            <v>18.03088</v>
          </cell>
          <cell r="BV123">
            <v>25.164840000000002</v>
          </cell>
          <cell r="BW123">
            <v>34.36844</v>
          </cell>
          <cell r="BX123">
            <v>44.175839999999994</v>
          </cell>
          <cell r="BY123">
            <v>54.088329999999999</v>
          </cell>
          <cell r="BZ123">
            <v>61.235289999999999</v>
          </cell>
          <cell r="CA123">
            <v>70.170020000000008</v>
          </cell>
          <cell r="CB123">
            <v>87.309470000000005</v>
          </cell>
          <cell r="CC123">
            <v>103.84177000000001</v>
          </cell>
          <cell r="CD123">
            <v>87.669920000000005</v>
          </cell>
          <cell r="CE123">
            <v>50.704900000000002</v>
          </cell>
          <cell r="CF123">
            <v>13.83412</v>
          </cell>
          <cell r="CG123">
            <v>4.0115800000000004</v>
          </cell>
          <cell r="CH123">
            <v>3.1733099999999999</v>
          </cell>
          <cell r="CI123">
            <v>2.43357</v>
          </cell>
          <cell r="CJ123">
            <v>2.044</v>
          </cell>
          <cell r="CK123">
            <v>1.14374</v>
          </cell>
          <cell r="CL123">
            <v>1.02115</v>
          </cell>
          <cell r="CM123">
            <v>1.10575</v>
          </cell>
          <cell r="CN123">
            <v>1.10666</v>
          </cell>
          <cell r="CO123">
            <v>0.45970999999999995</v>
          </cell>
          <cell r="CP123">
            <v>0.49036000000000002</v>
          </cell>
          <cell r="CQ123">
            <v>0.33474999999999999</v>
          </cell>
          <cell r="CR123">
            <v>0.35358999999999996</v>
          </cell>
          <cell r="CS123">
            <v>0.40527999999999997</v>
          </cell>
          <cell r="CT123">
            <v>0.49439</v>
          </cell>
          <cell r="CU123">
            <v>0.67327000000000004</v>
          </cell>
          <cell r="CV123">
            <v>0.46993000000000001</v>
          </cell>
          <cell r="CW123">
            <v>0.51471</v>
          </cell>
          <cell r="CX123">
            <v>0.26962999999999998</v>
          </cell>
          <cell r="CY123">
            <v>0.37961</v>
          </cell>
          <cell r="CZ123">
            <v>0.29092000000000001</v>
          </cell>
          <cell r="DA123">
            <v>0.31176999999999999</v>
          </cell>
          <cell r="DB123">
            <v>0.28714000000000001</v>
          </cell>
          <cell r="DC123">
            <v>0.28982999999999998</v>
          </cell>
          <cell r="DD123">
            <v>0.56904999999999994</v>
          </cell>
          <cell r="DE123">
            <v>0.53725999999999996</v>
          </cell>
          <cell r="DF123">
            <v>0.49031000000000002</v>
          </cell>
          <cell r="DG123">
            <v>0.2021</v>
          </cell>
          <cell r="DH123">
            <v>0.31695999999999996</v>
          </cell>
          <cell r="DI123">
            <v>0.26477000000000001</v>
          </cell>
          <cell r="DJ123">
            <v>0.31039</v>
          </cell>
          <cell r="DK123">
            <v>6.2530000000000002E-2</v>
          </cell>
          <cell r="DL123">
            <v>7.4349999999999999E-2</v>
          </cell>
          <cell r="DM123">
            <v>1.687E-2</v>
          </cell>
          <cell r="DN123">
            <v>0.10915999999999999</v>
          </cell>
          <cell r="DO123">
            <v>0.12692000000000001</v>
          </cell>
          <cell r="DP123">
            <v>0.15522999999999998</v>
          </cell>
          <cell r="DQ123">
            <v>5.9569999999999998E-2</v>
          </cell>
          <cell r="DR123">
            <v>2.962E-2</v>
          </cell>
          <cell r="DS123">
            <v>1.541E-2</v>
          </cell>
          <cell r="DT123">
            <v>1.541E-2</v>
          </cell>
          <cell r="DU123">
            <v>1.41E-2</v>
          </cell>
          <cell r="DV123">
            <v>1.082E-2</v>
          </cell>
          <cell r="DW123">
            <v>5.2819999999999999E-2</v>
          </cell>
          <cell r="DX123">
            <v>0.28355999999999998</v>
          </cell>
          <cell r="DY123">
            <v>0.32463999999999998</v>
          </cell>
          <cell r="DZ123">
            <v>0.30280000000000001</v>
          </cell>
          <cell r="EA123">
            <v>0.14548</v>
          </cell>
          <cell r="EB123">
            <v>0.10707999999999999</v>
          </cell>
          <cell r="EC123">
            <v>0.1103</v>
          </cell>
          <cell r="ED123">
            <v>6.2859999999999999E-2</v>
          </cell>
          <cell r="EE123">
            <v>4.9360000000000001E-2</v>
          </cell>
          <cell r="EF123">
            <v>3.7260000000000001E-2</v>
          </cell>
          <cell r="EG123">
            <v>4.292E-2</v>
          </cell>
          <cell r="EH123">
            <v>0.13772000000000001</v>
          </cell>
          <cell r="EI123">
            <v>0.12872</v>
          </cell>
          <cell r="EJ123">
            <v>9.708E-2</v>
          </cell>
          <cell r="EK123">
            <v>4.0280000000000003E-2</v>
          </cell>
          <cell r="EL123">
            <v>8.7459999999999996E-2</v>
          </cell>
          <cell r="EM123">
            <v>8.8969999999999994E-2</v>
          </cell>
          <cell r="EN123">
            <v>7.4290000000000009E-2</v>
          </cell>
          <cell r="EO123">
            <v>4.2560000000000001E-2</v>
          </cell>
          <cell r="EP123">
            <v>5.1409999999999997E-2</v>
          </cell>
          <cell r="EQ123">
            <v>2.809E-2</v>
          </cell>
          <cell r="ER123">
            <v>5.0939999999999999E-2</v>
          </cell>
          <cell r="ES123">
            <v>6.581999999999999E-2</v>
          </cell>
          <cell r="ET123">
            <v>0.17021</v>
          </cell>
          <cell r="EU123">
            <v>0.12975</v>
          </cell>
          <cell r="EV123">
            <v>0.10965000000000001</v>
          </cell>
          <cell r="EW123">
            <v>5.2599999999999999E-3</v>
          </cell>
          <cell r="EX123">
            <v>1.55E-2</v>
          </cell>
          <cell r="EY123">
            <v>2.8649999999999998E-2</v>
          </cell>
        </row>
        <row r="124">
          <cell r="A124" t="str">
            <v>Raiffeisen OMF</v>
          </cell>
          <cell r="D124">
            <v>0</v>
          </cell>
          <cell r="G124">
            <v>0</v>
          </cell>
          <cell r="J124">
            <v>0</v>
          </cell>
          <cell r="M124">
            <v>4.0100899999999999</v>
          </cell>
          <cell r="P124">
            <v>4.6585000000000001</v>
          </cell>
          <cell r="S124">
            <v>0.29366000000000003</v>
          </cell>
          <cell r="V124">
            <v>0</v>
          </cell>
          <cell r="Y124">
            <v>1.45485</v>
          </cell>
          <cell r="AB124">
            <v>1.4072499999999999</v>
          </cell>
          <cell r="AE124">
            <v>2.4914000000000001</v>
          </cell>
          <cell r="AH124">
            <v>5.0211099999999993</v>
          </cell>
          <cell r="AK124">
            <v>2.7455500000000002</v>
          </cell>
          <cell r="AN124">
            <v>2.6328</v>
          </cell>
          <cell r="AQ124">
            <v>1.77173</v>
          </cell>
          <cell r="AT124">
            <v>2.2802099999999998</v>
          </cell>
          <cell r="AU124">
            <v>2.8989099999999999</v>
          </cell>
          <cell r="AV124">
            <v>3.3132299999999999</v>
          </cell>
          <cell r="AW124">
            <v>3.6049799999999999</v>
          </cell>
          <cell r="AX124">
            <v>3.3305599999999997</v>
          </cell>
          <cell r="AY124">
            <v>3.6089600000000002</v>
          </cell>
          <cell r="AZ124">
            <v>3.08907</v>
          </cell>
          <cell r="BA124">
            <v>3.4090599999999998</v>
          </cell>
          <cell r="BB124">
            <v>3.29312</v>
          </cell>
          <cell r="BC124">
            <v>4.0356100000000001</v>
          </cell>
          <cell r="BD124">
            <v>4.4057899999999997</v>
          </cell>
          <cell r="BE124">
            <v>5.2043400000000002</v>
          </cell>
          <cell r="BF124">
            <v>6.2183700000000002</v>
          </cell>
          <cell r="BG124">
            <v>7.1127700000000003</v>
          </cell>
          <cell r="BH124">
            <v>9.2789199999999994</v>
          </cell>
          <cell r="BI124">
            <v>12.89913</v>
          </cell>
          <cell r="BJ124">
            <v>16.905150000000003</v>
          </cell>
          <cell r="BK124">
            <v>19.13832</v>
          </cell>
          <cell r="BL124">
            <v>20.804549999999999</v>
          </cell>
          <cell r="BM124">
            <v>22.22391</v>
          </cell>
          <cell r="BN124">
            <v>23.967200000000002</v>
          </cell>
          <cell r="BO124">
            <v>23.970659999999999</v>
          </cell>
          <cell r="BP124">
            <v>28.002009999999999</v>
          </cell>
          <cell r="BQ124">
            <v>29.560400000000001</v>
          </cell>
          <cell r="BR124">
            <v>31.572050000000001</v>
          </cell>
          <cell r="BS124">
            <v>29.11082</v>
          </cell>
          <cell r="BT124">
            <v>32.518990000000002</v>
          </cell>
          <cell r="BU124">
            <v>33.939599999999999</v>
          </cell>
          <cell r="BV124">
            <v>35.059980000000003</v>
          </cell>
          <cell r="BW124">
            <v>33.388460000000002</v>
          </cell>
          <cell r="BX124">
            <v>33.73847</v>
          </cell>
          <cell r="BY124">
            <v>36.385570000000001</v>
          </cell>
          <cell r="BZ124">
            <v>38.663690000000003</v>
          </cell>
          <cell r="CA124">
            <v>41.280430000000003</v>
          </cell>
          <cell r="CB124">
            <v>47.452069999999999</v>
          </cell>
          <cell r="CC124">
            <v>68.250539999999987</v>
          </cell>
          <cell r="CD124">
            <v>61.470779999999998</v>
          </cell>
          <cell r="CE124">
            <v>42.943849999999998</v>
          </cell>
          <cell r="CF124">
            <v>8.8032199999999996</v>
          </cell>
          <cell r="CG124">
            <v>1.3114000000000001</v>
          </cell>
          <cell r="CH124">
            <v>0.45755000000000001</v>
          </cell>
          <cell r="CI124">
            <v>8.294E-2</v>
          </cell>
          <cell r="CJ124">
            <v>0.21027000000000001</v>
          </cell>
          <cell r="CK124">
            <v>0.67109000000000008</v>
          </cell>
          <cell r="CL124">
            <v>0.69943</v>
          </cell>
          <cell r="CM124">
            <v>0.65327000000000002</v>
          </cell>
          <cell r="CN124">
            <v>0.27982000000000001</v>
          </cell>
          <cell r="CO124">
            <v>0.24378</v>
          </cell>
          <cell r="CP124">
            <v>0.37597000000000003</v>
          </cell>
          <cell r="CQ124">
            <v>0.26171</v>
          </cell>
          <cell r="CR124">
            <v>0.32042999999999999</v>
          </cell>
          <cell r="CS124">
            <v>0.10892</v>
          </cell>
          <cell r="CT124">
            <v>0.12278</v>
          </cell>
          <cell r="CU124">
            <v>5.9150000000000001E-2</v>
          </cell>
          <cell r="CV124">
            <v>5.2520000000000004E-2</v>
          </cell>
          <cell r="CW124">
            <v>3.6380000000000003E-2</v>
          </cell>
          <cell r="CX124">
            <v>2.597E-2</v>
          </cell>
          <cell r="CY124">
            <v>0.20849000000000001</v>
          </cell>
          <cell r="CZ124">
            <v>0.24010000000000001</v>
          </cell>
          <cell r="DA124">
            <v>0.27338000000000001</v>
          </cell>
          <cell r="DB124">
            <v>8.8939999999999991E-2</v>
          </cell>
          <cell r="DC124">
            <v>0.16284000000000001</v>
          </cell>
          <cell r="DD124">
            <v>0.43312</v>
          </cell>
          <cell r="DE124">
            <v>0.69840000000000002</v>
          </cell>
          <cell r="DF124">
            <v>0.60167999999999999</v>
          </cell>
          <cell r="DG124">
            <v>0.38671</v>
          </cell>
          <cell r="DH124">
            <v>0.21509999999999999</v>
          </cell>
          <cell r="DI124">
            <v>0.23541999999999999</v>
          </cell>
          <cell r="DJ124">
            <v>0.15012999999999999</v>
          </cell>
          <cell r="DK124">
            <v>3.7700000000000004E-2</v>
          </cell>
          <cell r="DL124">
            <v>0.18302000000000002</v>
          </cell>
          <cell r="DM124">
            <v>0.22134000000000001</v>
          </cell>
          <cell r="DN124">
            <v>0.21983000000000003</v>
          </cell>
          <cell r="DO124">
            <v>0.32064999999999999</v>
          </cell>
          <cell r="DP124">
            <v>0.28236</v>
          </cell>
          <cell r="DQ124">
            <v>0.44562999999999997</v>
          </cell>
          <cell r="DR124">
            <v>0.18525999999999998</v>
          </cell>
          <cell r="DS124">
            <v>0.18146000000000001</v>
          </cell>
          <cell r="DT124">
            <v>2.419E-2</v>
          </cell>
          <cell r="DU124">
            <v>9.58E-3</v>
          </cell>
          <cell r="DV124">
            <v>1.515E-2</v>
          </cell>
          <cell r="DW124">
            <v>3.9479999999999994E-2</v>
          </cell>
          <cell r="DX124">
            <v>5.611E-2</v>
          </cell>
          <cell r="DY124">
            <v>5.0599999999999999E-2</v>
          </cell>
          <cell r="DZ124">
            <v>2.6929999999999999E-2</v>
          </cell>
          <cell r="EA124">
            <v>1.052E-2</v>
          </cell>
          <cell r="EB124">
            <v>3.3270000000000001E-2</v>
          </cell>
          <cell r="EC124">
            <v>6.4019999999999994E-2</v>
          </cell>
          <cell r="ED124">
            <v>7.2510000000000005E-2</v>
          </cell>
          <cell r="EE124">
            <v>5.373E-2</v>
          </cell>
          <cell r="EF124">
            <v>2.1219999999999999E-2</v>
          </cell>
          <cell r="EG124">
            <v>1.874E-2</v>
          </cell>
          <cell r="EH124">
            <v>3.9149999999999997E-2</v>
          </cell>
          <cell r="EI124">
            <v>4.1570000000000003E-2</v>
          </cell>
          <cell r="EJ124">
            <v>7.5319999999999998E-2</v>
          </cell>
          <cell r="EK124">
            <v>6.9159999999999999E-2</v>
          </cell>
          <cell r="EL124">
            <v>7.0440000000000003E-2</v>
          </cell>
          <cell r="EM124">
            <v>7.4010000000000006E-2</v>
          </cell>
          <cell r="EN124">
            <v>6.0260000000000001E-2</v>
          </cell>
          <cell r="EO124">
            <v>8.7120000000000003E-2</v>
          </cell>
          <cell r="EP124">
            <v>4.4289999999999996E-2</v>
          </cell>
          <cell r="EQ124">
            <v>4.8469999999999999E-2</v>
          </cell>
          <cell r="ER124">
            <v>4.0579999999999998E-2</v>
          </cell>
          <cell r="ES124">
            <v>5.2039999999999996E-2</v>
          </cell>
          <cell r="ET124">
            <v>0.92010000000000003</v>
          </cell>
          <cell r="EU124">
            <v>0.91895000000000004</v>
          </cell>
          <cell r="EV124">
            <v>0.90622999999999998</v>
          </cell>
          <cell r="EW124">
            <v>5.1029999999999999E-2</v>
          </cell>
          <cell r="EX124">
            <v>2.7440000000000003E-2</v>
          </cell>
          <cell r="EY124">
            <v>2.7239999999999997E-2</v>
          </cell>
        </row>
        <row r="125">
          <cell r="A125" t="str">
            <v>UKUPNO</v>
          </cell>
          <cell r="D125">
            <v>9.9269999999999997E-2</v>
          </cell>
          <cell r="G125">
            <v>3.2500000000000001E-2</v>
          </cell>
          <cell r="J125">
            <v>0.92125999999999997</v>
          </cell>
          <cell r="M125">
            <v>27.29073</v>
          </cell>
          <cell r="P125">
            <v>18.712289999999999</v>
          </cell>
          <cell r="S125">
            <v>3.9862399999999996</v>
          </cell>
          <cell r="V125">
            <v>0</v>
          </cell>
          <cell r="Y125">
            <v>5.1604299999999999</v>
          </cell>
          <cell r="AB125">
            <v>5.4136999999999995</v>
          </cell>
          <cell r="AE125">
            <v>5.8087</v>
          </cell>
          <cell r="AH125">
            <v>18.81316</v>
          </cell>
          <cell r="AK125">
            <v>11.39514</v>
          </cell>
          <cell r="AN125">
            <v>13.066270000000001</v>
          </cell>
          <cell r="AQ125">
            <v>10.63533</v>
          </cell>
          <cell r="AT125">
            <v>11.70965</v>
          </cell>
          <cell r="AU125">
            <v>13.11666</v>
          </cell>
          <cell r="AV125">
            <v>15.18261</v>
          </cell>
          <cell r="AW125">
            <v>17.03481</v>
          </cell>
          <cell r="AX125">
            <v>18.781220000000001</v>
          </cell>
          <cell r="AY125">
            <v>21.206490000000002</v>
          </cell>
          <cell r="AZ125">
            <v>21.174130000000002</v>
          </cell>
          <cell r="BA125">
            <v>20.469249999999999</v>
          </cell>
          <cell r="BB125">
            <v>17.765470000000001</v>
          </cell>
          <cell r="BC125">
            <v>17.86505</v>
          </cell>
          <cell r="BD125">
            <v>20.044029999999999</v>
          </cell>
          <cell r="BE125">
            <v>23.252659999999999</v>
          </cell>
          <cell r="BF125">
            <v>25.883869999999998</v>
          </cell>
          <cell r="BG125">
            <v>25.901009999999999</v>
          </cell>
          <cell r="BH125">
            <v>27.907409999999999</v>
          </cell>
          <cell r="BI125">
            <v>31.424659999999999</v>
          </cell>
          <cell r="BJ125">
            <v>36.715029999999999</v>
          </cell>
          <cell r="BK125">
            <v>41.074719999999999</v>
          </cell>
          <cell r="BL125">
            <v>46.562010000000001</v>
          </cell>
          <cell r="BM125">
            <v>52.702010000000001</v>
          </cell>
          <cell r="BN125">
            <v>58.243370000000006</v>
          </cell>
          <cell r="BO125">
            <v>62.733640000000001</v>
          </cell>
          <cell r="BP125">
            <v>80.065429999999992</v>
          </cell>
          <cell r="BQ125">
            <v>96.298490000000001</v>
          </cell>
          <cell r="BR125">
            <v>124.59824999999999</v>
          </cell>
          <cell r="BS125">
            <v>147.02723</v>
          </cell>
          <cell r="BT125">
            <v>191.03704000000002</v>
          </cell>
          <cell r="BU125">
            <v>230.03295</v>
          </cell>
          <cell r="BV125">
            <v>265.77239000000003</v>
          </cell>
          <cell r="BW125">
            <v>277.08177000000001</v>
          </cell>
          <cell r="BX125">
            <v>269.86559999999997</v>
          </cell>
          <cell r="BY125">
            <v>278.11887999999999</v>
          </cell>
          <cell r="BZ125">
            <v>280.81515000000002</v>
          </cell>
          <cell r="CA125">
            <v>302.12809000000004</v>
          </cell>
          <cell r="CB125">
            <v>325.16096999999996</v>
          </cell>
          <cell r="CC125">
            <v>377.96542999999997</v>
          </cell>
          <cell r="CD125">
            <v>311.93401</v>
          </cell>
          <cell r="CE125">
            <v>191.82051999999999</v>
          </cell>
          <cell r="CF125">
            <v>48.793279999999996</v>
          </cell>
          <cell r="CG125">
            <v>13.59357</v>
          </cell>
          <cell r="CH125">
            <v>9.3747699999999998</v>
          </cell>
          <cell r="CI125">
            <v>6.1317899999999996</v>
          </cell>
          <cell r="CJ125">
            <v>3.8184499999999999</v>
          </cell>
          <cell r="CK125">
            <v>3.67788</v>
          </cell>
          <cell r="CL125">
            <v>3.80715</v>
          </cell>
          <cell r="CM125">
            <v>3.5984000000000003</v>
          </cell>
          <cell r="CN125">
            <v>2.9425500000000002</v>
          </cell>
          <cell r="CO125">
            <v>2.4597699999999998</v>
          </cell>
          <cell r="CP125">
            <v>2.7512399999999997</v>
          </cell>
          <cell r="CQ125">
            <v>1.9401199999999998</v>
          </cell>
          <cell r="CR125">
            <v>1.5795399999999999</v>
          </cell>
          <cell r="CS125">
            <v>1.0739799999999999</v>
          </cell>
          <cell r="CT125">
            <v>1.48675</v>
          </cell>
          <cell r="CU125">
            <v>1.5146999999999999</v>
          </cell>
          <cell r="CV125">
            <v>1.3951600000000002</v>
          </cell>
          <cell r="CW125">
            <v>1.0664899999999999</v>
          </cell>
          <cell r="CX125">
            <v>0.69274000000000002</v>
          </cell>
          <cell r="CY125">
            <v>0.84777000000000002</v>
          </cell>
          <cell r="CZ125">
            <v>0.77163000000000004</v>
          </cell>
          <cell r="DA125">
            <v>0.83847000000000005</v>
          </cell>
          <cell r="DB125">
            <v>0.72160999999999997</v>
          </cell>
          <cell r="DC125">
            <v>0.72890999999999995</v>
          </cell>
          <cell r="DD125">
            <v>1.3331900000000001</v>
          </cell>
          <cell r="DE125">
            <v>1.4731099999999999</v>
          </cell>
          <cell r="DF125">
            <v>1.2971199999999998</v>
          </cell>
          <cell r="DG125">
            <v>0.65285000000000004</v>
          </cell>
          <cell r="DH125">
            <v>0.58322000000000007</v>
          </cell>
          <cell r="DI125">
            <v>0.60484000000000004</v>
          </cell>
          <cell r="DJ125">
            <v>0.85374000000000005</v>
          </cell>
          <cell r="DK125">
            <v>0.51005999999999996</v>
          </cell>
          <cell r="DL125">
            <v>0.84923000000000004</v>
          </cell>
          <cell r="DM125">
            <v>0.54859000000000002</v>
          </cell>
          <cell r="DN125">
            <v>0.62592999999999999</v>
          </cell>
          <cell r="DO125">
            <v>1.0476800000000002</v>
          </cell>
          <cell r="DP125">
            <v>1.08613</v>
          </cell>
          <cell r="DQ125">
            <v>1.1594100000000001</v>
          </cell>
          <cell r="DR125">
            <v>0.30292000000000002</v>
          </cell>
          <cell r="DS125">
            <v>0.24534</v>
          </cell>
          <cell r="DT125">
            <v>0.29918</v>
          </cell>
          <cell r="DU125">
            <v>0.31497000000000003</v>
          </cell>
          <cell r="DV125">
            <v>0.36904000000000003</v>
          </cell>
          <cell r="DW125">
            <v>0.20485</v>
          </cell>
          <cell r="DX125">
            <v>0.42310000000000003</v>
          </cell>
          <cell r="DY125">
            <v>0.42143000000000003</v>
          </cell>
          <cell r="DZ125">
            <v>0.40332000000000001</v>
          </cell>
          <cell r="EA125">
            <v>0.46708</v>
          </cell>
          <cell r="EB125">
            <v>0.44062000000000001</v>
          </cell>
          <cell r="EC125">
            <v>0.45515</v>
          </cell>
          <cell r="ED125">
            <v>0.98021999999999998</v>
          </cell>
          <cell r="EE125">
            <v>0.93515999999999999</v>
          </cell>
          <cell r="EF125">
            <v>0.98724999999999996</v>
          </cell>
          <cell r="EG125">
            <v>0.19334000000000001</v>
          </cell>
          <cell r="EH125">
            <v>0.30099000000000004</v>
          </cell>
          <cell r="EI125">
            <v>0.19344999999999998</v>
          </cell>
          <cell r="EJ125">
            <v>0.22824</v>
          </cell>
          <cell r="EK125">
            <v>0.18034999999999998</v>
          </cell>
          <cell r="EL125">
            <v>0.24058000000000002</v>
          </cell>
          <cell r="EM125">
            <v>0.19427</v>
          </cell>
          <cell r="EN125">
            <v>0.18550999999999998</v>
          </cell>
          <cell r="EO125">
            <v>0.16627</v>
          </cell>
          <cell r="EP125">
            <v>0.14507</v>
          </cell>
          <cell r="EQ125">
            <v>9.2799999999999994E-2</v>
          </cell>
          <cell r="ER125">
            <v>0.13417999999999999</v>
          </cell>
          <cell r="ES125">
            <v>0.14759</v>
          </cell>
          <cell r="ET125">
            <v>1.4569700000000001</v>
          </cell>
          <cell r="EU125">
            <v>1.38784</v>
          </cell>
          <cell r="EV125">
            <v>1.3563800000000001</v>
          </cell>
          <cell r="EW125">
            <v>6.0130000000000003E-2</v>
          </cell>
          <cell r="EX125">
            <v>5.3999999999999999E-2</v>
          </cell>
          <cell r="EY125">
            <v>6.5110000000000001E-2</v>
          </cell>
        </row>
        <row r="128">
          <cell r="V128" t="e">
            <v>#VALUE!</v>
          </cell>
          <cell r="AS128">
            <v>0</v>
          </cell>
        </row>
        <row r="129">
          <cell r="V129" t="e">
            <v>#VALUE!</v>
          </cell>
          <cell r="AS129">
            <v>0</v>
          </cell>
        </row>
      </sheetData>
      <sheetData sheetId="8">
        <row r="1">
          <cell r="A1" t="str">
            <v>za mjesec</v>
          </cell>
          <cell r="B1">
            <v>37376</v>
          </cell>
          <cell r="C1">
            <v>37407</v>
          </cell>
          <cell r="D1">
            <v>37437</v>
          </cell>
          <cell r="E1">
            <v>37468</v>
          </cell>
          <cell r="F1">
            <v>37499</v>
          </cell>
          <cell r="G1">
            <v>37529</v>
          </cell>
          <cell r="H1">
            <v>37560</v>
          </cell>
          <cell r="I1">
            <v>37590</v>
          </cell>
          <cell r="J1">
            <v>37621</v>
          </cell>
          <cell r="K1">
            <v>37652</v>
          </cell>
          <cell r="L1">
            <v>37680</v>
          </cell>
          <cell r="M1">
            <v>37711</v>
          </cell>
          <cell r="N1">
            <v>37741</v>
          </cell>
          <cell r="O1">
            <v>37772</v>
          </cell>
          <cell r="P1">
            <v>37802</v>
          </cell>
          <cell r="Q1">
            <v>37833</v>
          </cell>
          <cell r="R1">
            <v>37864</v>
          </cell>
          <cell r="S1">
            <v>37894</v>
          </cell>
          <cell r="T1">
            <v>37925</v>
          </cell>
          <cell r="U1">
            <v>37955</v>
          </cell>
          <cell r="V1">
            <v>37986</v>
          </cell>
          <cell r="W1">
            <v>38017</v>
          </cell>
          <cell r="X1">
            <v>38046</v>
          </cell>
          <cell r="Y1">
            <v>38077</v>
          </cell>
          <cell r="Z1">
            <v>38107</v>
          </cell>
          <cell r="AA1">
            <v>38138</v>
          </cell>
          <cell r="AB1">
            <v>38168</v>
          </cell>
          <cell r="AC1">
            <v>38199</v>
          </cell>
          <cell r="AD1">
            <v>38230</v>
          </cell>
          <cell r="AE1">
            <v>38260</v>
          </cell>
          <cell r="AF1">
            <v>38291</v>
          </cell>
          <cell r="AG1">
            <v>38321</v>
          </cell>
          <cell r="AH1">
            <v>38352</v>
          </cell>
          <cell r="AI1">
            <v>38383</v>
          </cell>
          <cell r="AJ1">
            <v>38411</v>
          </cell>
          <cell r="AK1">
            <v>38442</v>
          </cell>
          <cell r="AL1">
            <v>38472</v>
          </cell>
          <cell r="AM1">
            <v>38503</v>
          </cell>
          <cell r="AN1">
            <v>38533</v>
          </cell>
          <cell r="AO1">
            <v>38564</v>
          </cell>
          <cell r="AP1">
            <v>38595</v>
          </cell>
          <cell r="AQ1">
            <v>38625</v>
          </cell>
          <cell r="AR1">
            <v>38656</v>
          </cell>
          <cell r="AS1">
            <v>38686</v>
          </cell>
          <cell r="AT1">
            <v>38717</v>
          </cell>
          <cell r="AU1">
            <v>38748</v>
          </cell>
          <cell r="AV1">
            <v>38776</v>
          </cell>
          <cell r="AW1">
            <v>38807</v>
          </cell>
          <cell r="AX1">
            <v>38837</v>
          </cell>
          <cell r="AY1">
            <v>38868</v>
          </cell>
          <cell r="AZ1">
            <v>38898</v>
          </cell>
          <cell r="BA1">
            <v>38929</v>
          </cell>
          <cell r="BB1">
            <v>38960</v>
          </cell>
          <cell r="BC1">
            <v>38990</v>
          </cell>
          <cell r="BD1">
            <v>39021</v>
          </cell>
          <cell r="BE1">
            <v>39051</v>
          </cell>
          <cell r="BF1">
            <v>39082</v>
          </cell>
          <cell r="BG1">
            <v>39113</v>
          </cell>
          <cell r="BH1">
            <v>39141</v>
          </cell>
          <cell r="BI1">
            <v>39172</v>
          </cell>
          <cell r="BJ1">
            <v>39202</v>
          </cell>
          <cell r="BK1">
            <v>39233</v>
          </cell>
          <cell r="BL1">
            <v>39263</v>
          </cell>
          <cell r="BM1">
            <v>39294</v>
          </cell>
          <cell r="BN1">
            <v>39325</v>
          </cell>
          <cell r="BO1">
            <v>39355</v>
          </cell>
          <cell r="BP1">
            <v>39386</v>
          </cell>
          <cell r="BQ1">
            <v>39416</v>
          </cell>
          <cell r="BR1">
            <v>39447</v>
          </cell>
          <cell r="BS1">
            <v>39478</v>
          </cell>
          <cell r="BT1">
            <v>39507</v>
          </cell>
          <cell r="BU1">
            <v>39538</v>
          </cell>
          <cell r="BV1">
            <v>39568</v>
          </cell>
          <cell r="BW1">
            <v>39599</v>
          </cell>
          <cell r="BX1">
            <v>39629</v>
          </cell>
          <cell r="BY1">
            <v>39660</v>
          </cell>
          <cell r="BZ1">
            <v>39691</v>
          </cell>
          <cell r="CA1">
            <v>39721</v>
          </cell>
          <cell r="CB1">
            <v>39752</v>
          </cell>
          <cell r="CC1">
            <v>39782</v>
          </cell>
          <cell r="CD1">
            <v>39813</v>
          </cell>
          <cell r="CE1">
            <v>39844</v>
          </cell>
          <cell r="CF1">
            <v>39872</v>
          </cell>
          <cell r="CG1">
            <v>39903</v>
          </cell>
          <cell r="CH1">
            <v>39933</v>
          </cell>
          <cell r="CI1">
            <v>39964</v>
          </cell>
          <cell r="CJ1">
            <v>39994</v>
          </cell>
          <cell r="CK1">
            <v>40025</v>
          </cell>
          <cell r="CL1">
            <v>40056</v>
          </cell>
          <cell r="CM1">
            <v>40086</v>
          </cell>
          <cell r="CN1">
            <v>40117</v>
          </cell>
          <cell r="CO1">
            <v>40147</v>
          </cell>
          <cell r="CP1">
            <v>40178</v>
          </cell>
          <cell r="CQ1">
            <v>40209</v>
          </cell>
          <cell r="CR1">
            <v>40237</v>
          </cell>
          <cell r="CS1">
            <v>40268</v>
          </cell>
          <cell r="CT1">
            <v>40298</v>
          </cell>
          <cell r="CU1">
            <v>40329</v>
          </cell>
          <cell r="CV1">
            <v>40359</v>
          </cell>
          <cell r="CW1">
            <v>40390</v>
          </cell>
          <cell r="CX1">
            <v>40421</v>
          </cell>
          <cell r="CY1">
            <v>40451</v>
          </cell>
          <cell r="CZ1">
            <v>40482</v>
          </cell>
          <cell r="DA1">
            <v>40512</v>
          </cell>
          <cell r="DB1">
            <v>40543</v>
          </cell>
          <cell r="DC1">
            <v>40574</v>
          </cell>
          <cell r="DD1">
            <v>40602</v>
          </cell>
          <cell r="DE1">
            <v>40633</v>
          </cell>
          <cell r="DF1">
            <v>40663</v>
          </cell>
          <cell r="DG1">
            <v>40694</v>
          </cell>
          <cell r="DH1">
            <v>40724</v>
          </cell>
          <cell r="DI1">
            <v>40755</v>
          </cell>
          <cell r="DJ1">
            <v>40786</v>
          </cell>
          <cell r="DK1">
            <v>40816</v>
          </cell>
          <cell r="DL1">
            <v>40847</v>
          </cell>
          <cell r="DM1">
            <v>40877</v>
          </cell>
          <cell r="DN1">
            <v>40908</v>
          </cell>
          <cell r="DO1">
            <v>40939</v>
          </cell>
          <cell r="DP1">
            <v>40968</v>
          </cell>
          <cell r="DQ1">
            <v>40999</v>
          </cell>
          <cell r="DR1">
            <v>41029</v>
          </cell>
          <cell r="DS1">
            <v>41060</v>
          </cell>
          <cell r="DT1">
            <v>41090</v>
          </cell>
          <cell r="DU1">
            <v>41121</v>
          </cell>
          <cell r="DV1">
            <v>41152</v>
          </cell>
          <cell r="DW1">
            <v>41182</v>
          </cell>
          <cell r="DX1">
            <v>41213</v>
          </cell>
          <cell r="DY1">
            <v>41243</v>
          </cell>
          <cell r="DZ1">
            <v>41274</v>
          </cell>
          <cell r="EA1">
            <v>41305</v>
          </cell>
          <cell r="EB1">
            <v>41333</v>
          </cell>
          <cell r="EC1">
            <v>41364</v>
          </cell>
          <cell r="ED1">
            <v>41394</v>
          </cell>
          <cell r="EE1">
            <v>41425</v>
          </cell>
          <cell r="EF1">
            <v>41455</v>
          </cell>
          <cell r="EG1">
            <v>41486</v>
          </cell>
          <cell r="EH1">
            <v>41517</v>
          </cell>
          <cell r="EI1">
            <v>41547</v>
          </cell>
          <cell r="EJ1">
            <v>41578</v>
          </cell>
          <cell r="EK1">
            <v>41608</v>
          </cell>
          <cell r="EL1">
            <v>41639</v>
          </cell>
          <cell r="EM1">
            <v>41670</v>
          </cell>
          <cell r="EN1">
            <v>41698</v>
          </cell>
          <cell r="EO1">
            <v>41729</v>
          </cell>
          <cell r="EP1">
            <v>41759</v>
          </cell>
          <cell r="EQ1">
            <v>41790</v>
          </cell>
          <cell r="ER1">
            <v>41820</v>
          </cell>
          <cell r="ES1">
            <v>41851</v>
          </cell>
          <cell r="ET1">
            <v>41882</v>
          </cell>
          <cell r="EU1">
            <v>41912</v>
          </cell>
          <cell r="EV1">
            <v>41943</v>
          </cell>
          <cell r="EW1">
            <v>41973</v>
          </cell>
          <cell r="EX1">
            <v>42004</v>
          </cell>
          <cell r="EY1">
            <v>42035</v>
          </cell>
          <cell r="EZ1">
            <v>42063</v>
          </cell>
          <cell r="FA1">
            <v>42094</v>
          </cell>
          <cell r="FB1">
            <v>42124</v>
          </cell>
          <cell r="FC1">
            <v>42155</v>
          </cell>
          <cell r="FD1">
            <v>42185</v>
          </cell>
          <cell r="FE1">
            <v>42216</v>
          </cell>
          <cell r="FF1">
            <v>42247</v>
          </cell>
          <cell r="FG1">
            <v>42277</v>
          </cell>
          <cell r="FH1">
            <v>42308</v>
          </cell>
          <cell r="FI1">
            <v>42338</v>
          </cell>
          <cell r="FJ1">
            <v>42369</v>
          </cell>
          <cell r="FK1">
            <v>42400</v>
          </cell>
          <cell r="FL1">
            <v>42429</v>
          </cell>
          <cell r="FM1">
            <v>42460</v>
          </cell>
          <cell r="FN1">
            <v>42490</v>
          </cell>
          <cell r="FO1">
            <v>42521</v>
          </cell>
          <cell r="FP1">
            <v>42551</v>
          </cell>
          <cell r="FQ1">
            <v>42582</v>
          </cell>
          <cell r="FR1">
            <v>42613</v>
          </cell>
          <cell r="FS1">
            <v>42643</v>
          </cell>
          <cell r="FT1">
            <v>42674</v>
          </cell>
          <cell r="FU1">
            <v>42704</v>
          </cell>
          <cell r="FV1">
            <v>42735</v>
          </cell>
          <cell r="FW1">
            <v>42766</v>
          </cell>
          <cell r="FX1">
            <v>42794</v>
          </cell>
          <cell r="FY1">
            <v>42825</v>
          </cell>
          <cell r="FZ1">
            <v>42855</v>
          </cell>
          <cell r="GA1">
            <v>42886</v>
          </cell>
          <cell r="GB1">
            <v>42916</v>
          </cell>
          <cell r="GC1">
            <v>42947</v>
          </cell>
          <cell r="GD1">
            <v>42978</v>
          </cell>
          <cell r="GE1">
            <v>43008</v>
          </cell>
          <cell r="GF1">
            <v>43039</v>
          </cell>
          <cell r="GG1">
            <v>43069</v>
          </cell>
          <cell r="GH1">
            <v>43100</v>
          </cell>
          <cell r="GI1">
            <v>43131</v>
          </cell>
          <cell r="GJ1">
            <v>43159</v>
          </cell>
          <cell r="GK1">
            <v>43190</v>
          </cell>
          <cell r="GL1">
            <v>43220</v>
          </cell>
          <cell r="GM1">
            <v>43251</v>
          </cell>
          <cell r="GN1">
            <v>43281</v>
          </cell>
          <cell r="GO1">
            <v>43312</v>
          </cell>
          <cell r="GP1">
            <v>43343</v>
          </cell>
          <cell r="GQ1">
            <v>43373</v>
          </cell>
          <cell r="GR1">
            <v>43404</v>
          </cell>
          <cell r="GS1">
            <v>43434</v>
          </cell>
          <cell r="GT1">
            <v>43465</v>
          </cell>
          <cell r="GU1">
            <v>43496</v>
          </cell>
          <cell r="GV1">
            <v>43524</v>
          </cell>
          <cell r="GW1">
            <v>43555</v>
          </cell>
          <cell r="GX1">
            <v>43585</v>
          </cell>
          <cell r="GY1">
            <v>43616</v>
          </cell>
          <cell r="GZ1">
            <v>43646</v>
          </cell>
          <cell r="HA1">
            <v>43677</v>
          </cell>
          <cell r="HB1">
            <v>43708</v>
          </cell>
          <cell r="HC1">
            <v>43738</v>
          </cell>
          <cell r="HD1">
            <v>43769</v>
          </cell>
          <cell r="HE1">
            <v>43799</v>
          </cell>
          <cell r="HF1">
            <v>43830</v>
          </cell>
          <cell r="HG1">
            <v>43861</v>
          </cell>
          <cell r="HH1">
            <v>43890</v>
          </cell>
          <cell r="HI1">
            <v>43921</v>
          </cell>
          <cell r="HJ1">
            <v>43951</v>
          </cell>
          <cell r="HK1">
            <v>43982</v>
          </cell>
          <cell r="HL1">
            <v>44012</v>
          </cell>
          <cell r="HM1">
            <v>44043</v>
          </cell>
          <cell r="HN1">
            <v>44074</v>
          </cell>
          <cell r="HO1">
            <v>44104</v>
          </cell>
          <cell r="HP1">
            <v>44135</v>
          </cell>
          <cell r="HQ1">
            <v>44165</v>
          </cell>
          <cell r="HR1">
            <v>44196</v>
          </cell>
          <cell r="HS1">
            <v>44227</v>
          </cell>
          <cell r="HT1">
            <v>44255</v>
          </cell>
          <cell r="HU1">
            <v>44286</v>
          </cell>
          <cell r="HV1">
            <v>44316</v>
          </cell>
          <cell r="HW1">
            <v>44347</v>
          </cell>
          <cell r="HX1">
            <v>44377</v>
          </cell>
          <cell r="HY1">
            <v>44408</v>
          </cell>
          <cell r="HZ1">
            <v>44439</v>
          </cell>
          <cell r="IA1">
            <v>44469</v>
          </cell>
          <cell r="IB1">
            <v>44500</v>
          </cell>
          <cell r="IC1">
            <v>44530</v>
          </cell>
          <cell r="ID1">
            <v>44561</v>
          </cell>
          <cell r="IE1">
            <v>44592</v>
          </cell>
          <cell r="IF1">
            <v>44620</v>
          </cell>
          <cell r="IG1">
            <v>44651</v>
          </cell>
          <cell r="IH1">
            <v>44681</v>
          </cell>
          <cell r="II1">
            <v>44712</v>
          </cell>
          <cell r="IJ1">
            <v>44742</v>
          </cell>
          <cell r="IK1">
            <v>44773</v>
          </cell>
          <cell r="IL1">
            <v>44804</v>
          </cell>
          <cell r="IM1">
            <v>44834</v>
          </cell>
          <cell r="IN1">
            <v>44865</v>
          </cell>
          <cell r="IO1">
            <v>44895</v>
          </cell>
          <cell r="IP1">
            <v>44926</v>
          </cell>
          <cell r="IQ1">
            <v>44957</v>
          </cell>
          <cell r="IR1">
            <v>44985</v>
          </cell>
          <cell r="IS1">
            <v>45016</v>
          </cell>
          <cell r="IT1">
            <v>45046</v>
          </cell>
          <cell r="IU1">
            <v>45077</v>
          </cell>
          <cell r="IV1">
            <v>45107</v>
          </cell>
          <cell r="IW1">
            <v>45138</v>
          </cell>
          <cell r="IX1">
            <v>45169</v>
          </cell>
          <cell r="IY1">
            <v>45199</v>
          </cell>
          <cell r="IZ1">
            <v>45230</v>
          </cell>
          <cell r="JA1">
            <v>45260</v>
          </cell>
          <cell r="JB1">
            <v>45291</v>
          </cell>
          <cell r="JC1">
            <v>45322</v>
          </cell>
          <cell r="JD1">
            <v>45351</v>
          </cell>
          <cell r="JE1">
            <v>45382</v>
          </cell>
          <cell r="JF1">
            <v>45412</v>
          </cell>
          <cell r="JG1">
            <v>45443</v>
          </cell>
          <cell r="JH1">
            <v>45473</v>
          </cell>
          <cell r="JI1">
            <v>45504</v>
          </cell>
          <cell r="JJ1">
            <v>45535</v>
          </cell>
          <cell r="JK1">
            <v>45565</v>
          </cell>
          <cell r="JL1">
            <v>45596</v>
          </cell>
          <cell r="JM1">
            <v>45626</v>
          </cell>
          <cell r="JN1">
            <v>45657</v>
          </cell>
          <cell r="JO1">
            <v>45688</v>
          </cell>
          <cell r="JP1">
            <v>45716</v>
          </cell>
          <cell r="JQ1">
            <v>45747</v>
          </cell>
          <cell r="JR1">
            <v>45777</v>
          </cell>
          <cell r="JS1">
            <v>45808</v>
          </cell>
          <cell r="JT1">
            <v>45838</v>
          </cell>
          <cell r="JU1">
            <v>45869</v>
          </cell>
          <cell r="JV1">
            <v>45900</v>
          </cell>
          <cell r="JW1">
            <v>45930</v>
          </cell>
          <cell r="JX1">
            <v>45961</v>
          </cell>
          <cell r="JY1">
            <v>45991</v>
          </cell>
          <cell r="JZ1">
            <v>46022</v>
          </cell>
          <cell r="KA1">
            <v>46053</v>
          </cell>
          <cell r="KB1">
            <v>46081</v>
          </cell>
          <cell r="KC1">
            <v>46112</v>
          </cell>
          <cell r="KD1">
            <v>46142</v>
          </cell>
          <cell r="KE1">
            <v>46173</v>
          </cell>
          <cell r="KF1">
            <v>46203</v>
          </cell>
          <cell r="KG1">
            <v>46234</v>
          </cell>
          <cell r="KH1">
            <v>46265</v>
          </cell>
          <cell r="KI1">
            <v>46295</v>
          </cell>
          <cell r="KJ1">
            <v>46326</v>
          </cell>
          <cell r="KK1">
            <v>46356</v>
          </cell>
          <cell r="KL1">
            <v>46387</v>
          </cell>
          <cell r="KM1">
            <v>46418</v>
          </cell>
          <cell r="KN1">
            <v>46446</v>
          </cell>
          <cell r="KO1">
            <v>46477</v>
          </cell>
          <cell r="KP1">
            <v>46507</v>
          </cell>
          <cell r="KQ1">
            <v>46538</v>
          </cell>
          <cell r="KR1">
            <v>46568</v>
          </cell>
          <cell r="KS1">
            <v>46599</v>
          </cell>
          <cell r="KT1">
            <v>46630</v>
          </cell>
          <cell r="KU1">
            <v>46660</v>
          </cell>
          <cell r="KV1">
            <v>46691</v>
          </cell>
          <cell r="KW1">
            <v>46721</v>
          </cell>
          <cell r="KX1">
            <v>46752</v>
          </cell>
          <cell r="KY1">
            <v>46783</v>
          </cell>
          <cell r="KZ1">
            <v>46812</v>
          </cell>
          <cell r="LA1">
            <v>46843</v>
          </cell>
          <cell r="LB1">
            <v>46873</v>
          </cell>
          <cell r="LC1">
            <v>46904</v>
          </cell>
          <cell r="LD1">
            <v>46934</v>
          </cell>
          <cell r="LE1">
            <v>46965</v>
          </cell>
          <cell r="LF1">
            <v>46996</v>
          </cell>
          <cell r="LG1">
            <v>47026</v>
          </cell>
          <cell r="LH1">
            <v>47057</v>
          </cell>
          <cell r="LI1">
            <v>47087</v>
          </cell>
          <cell r="LJ1">
            <v>47118</v>
          </cell>
          <cell r="LK1">
            <v>47149</v>
          </cell>
          <cell r="LL1">
            <v>47177</v>
          </cell>
          <cell r="LM1">
            <v>47208</v>
          </cell>
          <cell r="LN1">
            <v>47238</v>
          </cell>
          <cell r="LO1">
            <v>47269</v>
          </cell>
          <cell r="LP1">
            <v>47299</v>
          </cell>
          <cell r="LQ1">
            <v>47330</v>
          </cell>
          <cell r="LR1">
            <v>47361</v>
          </cell>
          <cell r="LS1">
            <v>47391</v>
          </cell>
          <cell r="LT1">
            <v>47422</v>
          </cell>
          <cell r="LU1">
            <v>47452</v>
          </cell>
          <cell r="LV1">
            <v>47483</v>
          </cell>
          <cell r="LW1">
            <v>47514</v>
          </cell>
          <cell r="LX1">
            <v>47542</v>
          </cell>
          <cell r="LY1">
            <v>47573</v>
          </cell>
          <cell r="LZ1">
            <v>47603</v>
          </cell>
          <cell r="MA1">
            <v>47634</v>
          </cell>
          <cell r="MB1">
            <v>47664</v>
          </cell>
          <cell r="MC1">
            <v>47695</v>
          </cell>
          <cell r="MD1">
            <v>47726</v>
          </cell>
          <cell r="ME1">
            <v>47756</v>
          </cell>
          <cell r="MF1">
            <v>47787</v>
          </cell>
          <cell r="MG1">
            <v>47817</v>
          </cell>
          <cell r="MH1">
            <v>47848</v>
          </cell>
        </row>
        <row r="2">
          <cell r="A2" t="str">
            <v>AZ OMF A</v>
          </cell>
          <cell r="W2">
            <v>0</v>
          </cell>
          <cell r="X2">
            <v>0</v>
          </cell>
          <cell r="Y2">
            <v>0</v>
          </cell>
          <cell r="Z2">
            <v>0</v>
          </cell>
          <cell r="AA2">
            <v>0</v>
          </cell>
          <cell r="AB2">
            <v>0</v>
          </cell>
          <cell r="AC2">
            <v>0</v>
          </cell>
          <cell r="AD2">
            <v>0</v>
          </cell>
          <cell r="AE2">
            <v>0</v>
          </cell>
          <cell r="AF2">
            <v>0</v>
          </cell>
          <cell r="AG2">
            <v>0</v>
          </cell>
          <cell r="AH2">
            <v>0</v>
          </cell>
          <cell r="AI2">
            <v>0</v>
          </cell>
          <cell r="AJ2">
            <v>0</v>
          </cell>
          <cell r="AK2">
            <v>0</v>
          </cell>
          <cell r="AL2">
            <v>0</v>
          </cell>
          <cell r="AM2">
            <v>0</v>
          </cell>
          <cell r="AN2">
            <v>0</v>
          </cell>
          <cell r="AO2">
            <v>0</v>
          </cell>
          <cell r="AP2">
            <v>0</v>
          </cell>
          <cell r="AQ2">
            <v>0</v>
          </cell>
          <cell r="AR2">
            <v>0</v>
          </cell>
          <cell r="AS2">
            <v>0</v>
          </cell>
          <cell r="AT2">
            <v>0</v>
          </cell>
          <cell r="AU2">
            <v>0</v>
          </cell>
          <cell r="AV2">
            <v>0</v>
          </cell>
          <cell r="AW2">
            <v>0</v>
          </cell>
          <cell r="AX2">
            <v>0</v>
          </cell>
          <cell r="AY2">
            <v>0</v>
          </cell>
          <cell r="AZ2">
            <v>0</v>
          </cell>
          <cell r="BA2">
            <v>0</v>
          </cell>
          <cell r="BB2">
            <v>0</v>
          </cell>
          <cell r="BC2">
            <v>0</v>
          </cell>
          <cell r="BD2">
            <v>0</v>
          </cell>
          <cell r="BE2">
            <v>0</v>
          </cell>
          <cell r="BF2">
            <v>0</v>
          </cell>
          <cell r="BG2">
            <v>0</v>
          </cell>
          <cell r="BH2">
            <v>0</v>
          </cell>
          <cell r="BI2">
            <v>0</v>
          </cell>
          <cell r="BJ2">
            <v>0</v>
          </cell>
          <cell r="BK2">
            <v>0</v>
          </cell>
          <cell r="BL2">
            <v>0</v>
          </cell>
          <cell r="BM2">
            <v>0</v>
          </cell>
          <cell r="BN2">
            <v>0</v>
          </cell>
          <cell r="BO2">
            <v>0</v>
          </cell>
          <cell r="BP2">
            <v>0</v>
          </cell>
          <cell r="BQ2">
            <v>0</v>
          </cell>
          <cell r="BR2">
            <v>0</v>
          </cell>
          <cell r="BS2">
            <v>0</v>
          </cell>
          <cell r="BT2">
            <v>0</v>
          </cell>
          <cell r="BU2">
            <v>0</v>
          </cell>
          <cell r="BV2">
            <v>0</v>
          </cell>
          <cell r="BW2">
            <v>0</v>
          </cell>
          <cell r="BX2">
            <v>0</v>
          </cell>
          <cell r="BY2">
            <v>0</v>
          </cell>
          <cell r="BZ2">
            <v>0</v>
          </cell>
          <cell r="CA2">
            <v>0</v>
          </cell>
          <cell r="CB2">
            <v>0</v>
          </cell>
          <cell r="CC2">
            <v>0</v>
          </cell>
          <cell r="CD2">
            <v>0</v>
          </cell>
          <cell r="CE2">
            <v>0</v>
          </cell>
          <cell r="CF2">
            <v>0</v>
          </cell>
          <cell r="CG2">
            <v>0</v>
          </cell>
          <cell r="CH2">
            <v>0</v>
          </cell>
          <cell r="CI2">
            <v>0</v>
          </cell>
          <cell r="CJ2">
            <v>0</v>
          </cell>
          <cell r="CK2">
            <v>0</v>
          </cell>
          <cell r="CL2">
            <v>0</v>
          </cell>
          <cell r="CM2">
            <v>0</v>
          </cell>
          <cell r="CN2">
            <v>0</v>
          </cell>
          <cell r="CO2">
            <v>0</v>
          </cell>
          <cell r="CP2">
            <v>0</v>
          </cell>
          <cell r="CQ2">
            <v>0</v>
          </cell>
          <cell r="CR2">
            <v>0</v>
          </cell>
          <cell r="CS2">
            <v>0</v>
          </cell>
          <cell r="CT2">
            <v>0</v>
          </cell>
          <cell r="CU2">
            <v>0</v>
          </cell>
          <cell r="CV2">
            <v>0</v>
          </cell>
          <cell r="CW2">
            <v>0</v>
          </cell>
          <cell r="CX2">
            <v>0</v>
          </cell>
          <cell r="CY2">
            <v>0</v>
          </cell>
          <cell r="CZ2">
            <v>0</v>
          </cell>
          <cell r="DA2">
            <v>0</v>
          </cell>
          <cell r="DB2">
            <v>0</v>
          </cell>
          <cell r="DC2">
            <v>0</v>
          </cell>
          <cell r="DD2">
            <v>0</v>
          </cell>
          <cell r="DE2">
            <v>0</v>
          </cell>
          <cell r="DF2">
            <v>0</v>
          </cell>
          <cell r="DG2">
            <v>0</v>
          </cell>
          <cell r="DH2">
            <v>0</v>
          </cell>
          <cell r="DI2">
            <v>0</v>
          </cell>
          <cell r="DJ2">
            <v>0</v>
          </cell>
          <cell r="DK2">
            <v>0</v>
          </cell>
          <cell r="DL2">
            <v>0</v>
          </cell>
          <cell r="DM2">
            <v>0</v>
          </cell>
          <cell r="DN2">
            <v>0</v>
          </cell>
          <cell r="DO2">
            <v>0</v>
          </cell>
          <cell r="DP2">
            <v>0</v>
          </cell>
          <cell r="DQ2">
            <v>0</v>
          </cell>
          <cell r="DR2">
            <v>0</v>
          </cell>
          <cell r="DS2">
            <v>0</v>
          </cell>
          <cell r="DT2">
            <v>0</v>
          </cell>
          <cell r="DU2">
            <v>0</v>
          </cell>
          <cell r="DV2">
            <v>0</v>
          </cell>
          <cell r="DW2">
            <v>0</v>
          </cell>
          <cell r="DX2">
            <v>0</v>
          </cell>
          <cell r="DY2">
            <v>0</v>
          </cell>
          <cell r="DZ2">
            <v>0</v>
          </cell>
          <cell r="EA2">
            <v>0</v>
          </cell>
          <cell r="EB2">
            <v>0</v>
          </cell>
          <cell r="EC2">
            <v>0</v>
          </cell>
          <cell r="ED2">
            <v>0</v>
          </cell>
          <cell r="EE2">
            <v>0</v>
          </cell>
          <cell r="EF2">
            <v>0</v>
          </cell>
          <cell r="EG2">
            <v>0</v>
          </cell>
          <cell r="EH2">
            <v>0</v>
          </cell>
          <cell r="EI2">
            <v>0</v>
          </cell>
          <cell r="EJ2">
            <v>0</v>
          </cell>
          <cell r="EK2">
            <v>0</v>
          </cell>
          <cell r="EL2">
            <v>0</v>
          </cell>
          <cell r="EM2">
            <v>0</v>
          </cell>
          <cell r="EN2">
            <v>0</v>
          </cell>
          <cell r="EP2">
            <v>0</v>
          </cell>
          <cell r="EQ2">
            <v>0</v>
          </cell>
          <cell r="ER2">
            <v>0</v>
          </cell>
          <cell r="ES2">
            <v>0</v>
          </cell>
          <cell r="ET2">
            <v>0</v>
          </cell>
          <cell r="EU2">
            <v>0</v>
          </cell>
          <cell r="EV2">
            <v>0</v>
          </cell>
          <cell r="EW2">
            <v>0</v>
          </cell>
          <cell r="EX2">
            <v>0</v>
          </cell>
          <cell r="EY2">
            <v>0</v>
          </cell>
          <cell r="EZ2">
            <v>0</v>
          </cell>
          <cell r="FA2">
            <v>0</v>
          </cell>
          <cell r="FB2">
            <v>0</v>
          </cell>
          <cell r="FC2">
            <v>0</v>
          </cell>
          <cell r="FD2">
            <v>44266.87</v>
          </cell>
          <cell r="FE2">
            <v>0</v>
          </cell>
          <cell r="FF2">
            <v>104469.92</v>
          </cell>
          <cell r="FG2">
            <v>0</v>
          </cell>
          <cell r="FH2">
            <v>0</v>
          </cell>
          <cell r="FI2">
            <v>2013986.68</v>
          </cell>
          <cell r="FJ2">
            <v>0</v>
          </cell>
          <cell r="FK2">
            <v>0</v>
          </cell>
          <cell r="FL2">
            <v>0</v>
          </cell>
          <cell r="FM2">
            <v>0</v>
          </cell>
          <cell r="FN2">
            <v>0</v>
          </cell>
          <cell r="FO2">
            <v>0</v>
          </cell>
          <cell r="FP2">
            <v>0</v>
          </cell>
          <cell r="FQ2">
            <v>49052.55</v>
          </cell>
          <cell r="FR2">
            <v>0</v>
          </cell>
          <cell r="FS2">
            <v>0</v>
          </cell>
          <cell r="FT2">
            <v>0</v>
          </cell>
          <cell r="FU2">
            <v>0</v>
          </cell>
          <cell r="FV2">
            <v>0</v>
          </cell>
          <cell r="FW2">
            <v>0</v>
          </cell>
          <cell r="FX2">
            <v>0</v>
          </cell>
          <cell r="FY2">
            <v>0</v>
          </cell>
          <cell r="FZ2">
            <v>0</v>
          </cell>
          <cell r="GA2">
            <v>0</v>
          </cell>
          <cell r="GB2">
            <v>0</v>
          </cell>
          <cell r="GC2">
            <v>0</v>
          </cell>
          <cell r="GD2">
            <v>0</v>
          </cell>
          <cell r="GE2">
            <v>0</v>
          </cell>
          <cell r="GF2">
            <v>0</v>
          </cell>
          <cell r="GG2">
            <v>0</v>
          </cell>
          <cell r="GH2">
            <v>0</v>
          </cell>
          <cell r="GI2">
            <v>0</v>
          </cell>
          <cell r="GJ2">
            <v>0</v>
          </cell>
          <cell r="GK2">
            <v>0</v>
          </cell>
          <cell r="GL2">
            <v>0</v>
          </cell>
          <cell r="GM2">
            <v>0</v>
          </cell>
          <cell r="GN2">
            <v>0</v>
          </cell>
          <cell r="GO2">
            <v>0</v>
          </cell>
          <cell r="GP2">
            <v>0</v>
          </cell>
          <cell r="GQ2">
            <v>0</v>
          </cell>
          <cell r="GR2">
            <v>0</v>
          </cell>
          <cell r="GS2">
            <v>0</v>
          </cell>
          <cell r="GT2">
            <v>81699.28</v>
          </cell>
          <cell r="GU2">
            <v>0</v>
          </cell>
          <cell r="GV2">
            <v>3629.38</v>
          </cell>
          <cell r="GW2">
            <v>0</v>
          </cell>
          <cell r="GX2">
            <v>0</v>
          </cell>
          <cell r="GY2">
            <v>0</v>
          </cell>
          <cell r="GZ2">
            <v>0</v>
          </cell>
          <cell r="HA2">
            <v>0</v>
          </cell>
          <cell r="HB2">
            <v>0</v>
          </cell>
          <cell r="HC2">
            <v>0</v>
          </cell>
          <cell r="HD2">
            <v>0</v>
          </cell>
          <cell r="HE2">
            <v>0</v>
          </cell>
          <cell r="HF2">
            <v>0</v>
          </cell>
          <cell r="HG2">
            <v>0</v>
          </cell>
          <cell r="HH2">
            <v>0</v>
          </cell>
          <cell r="HI2">
            <v>0</v>
          </cell>
          <cell r="HJ2">
            <v>0</v>
          </cell>
          <cell r="HK2">
            <v>0</v>
          </cell>
          <cell r="HL2">
            <v>0</v>
          </cell>
        </row>
        <row r="3">
          <cell r="A3" t="str">
            <v>AZ OMF B</v>
          </cell>
          <cell r="B3">
            <v>0</v>
          </cell>
          <cell r="C3">
            <v>0</v>
          </cell>
          <cell r="D3">
            <v>0</v>
          </cell>
          <cell r="E3">
            <v>0</v>
          </cell>
          <cell r="F3">
            <v>0</v>
          </cell>
          <cell r="G3">
            <v>0</v>
          </cell>
          <cell r="H3">
            <v>0</v>
          </cell>
          <cell r="I3">
            <v>0</v>
          </cell>
          <cell r="J3">
            <v>0</v>
          </cell>
          <cell r="K3">
            <v>0</v>
          </cell>
          <cell r="L3">
            <v>0</v>
          </cell>
          <cell r="M3">
            <v>0</v>
          </cell>
          <cell r="N3">
            <v>0</v>
          </cell>
          <cell r="O3">
            <v>0</v>
          </cell>
          <cell r="P3">
            <v>14958.99</v>
          </cell>
          <cell r="Q3">
            <v>11601.03</v>
          </cell>
          <cell r="R3">
            <v>0</v>
          </cell>
          <cell r="S3">
            <v>25346.85</v>
          </cell>
          <cell r="T3">
            <v>12318.78</v>
          </cell>
          <cell r="U3">
            <v>0</v>
          </cell>
          <cell r="V3">
            <v>23483.8</v>
          </cell>
          <cell r="W3">
            <v>38808.449999999997</v>
          </cell>
          <cell r="X3">
            <v>21542.19</v>
          </cell>
          <cell r="Y3">
            <v>40132.870000000003</v>
          </cell>
          <cell r="Z3">
            <v>48841.79</v>
          </cell>
          <cell r="AA3">
            <v>1224425.08</v>
          </cell>
          <cell r="AB3">
            <v>26845.49</v>
          </cell>
          <cell r="AC3">
            <v>3072399.21</v>
          </cell>
          <cell r="AD3">
            <v>366154.31</v>
          </cell>
          <cell r="AE3">
            <v>98527.23</v>
          </cell>
          <cell r="AF3">
            <v>169350.07</v>
          </cell>
          <cell r="AG3">
            <v>288633.34000000003</v>
          </cell>
          <cell r="AH3">
            <v>235202.07</v>
          </cell>
          <cell r="AI3">
            <v>213290.27</v>
          </cell>
          <cell r="AJ3">
            <v>162768.42000000001</v>
          </cell>
          <cell r="AK3">
            <v>192712.14</v>
          </cell>
          <cell r="AL3">
            <v>231598.73</v>
          </cell>
          <cell r="AM3">
            <v>3464966.66</v>
          </cell>
          <cell r="AN3">
            <v>262919.32</v>
          </cell>
          <cell r="AO3">
            <v>446901.94</v>
          </cell>
          <cell r="AP3">
            <v>637028.88</v>
          </cell>
          <cell r="AQ3">
            <v>310768.43</v>
          </cell>
          <cell r="AR3">
            <v>512787.16</v>
          </cell>
          <cell r="AS3">
            <v>566668.73</v>
          </cell>
          <cell r="AT3">
            <v>101629.23</v>
          </cell>
          <cell r="AU3">
            <v>1802016.45</v>
          </cell>
          <cell r="AV3">
            <v>787815.21</v>
          </cell>
          <cell r="AW3">
            <v>1321985.26</v>
          </cell>
          <cell r="AX3">
            <v>1416524.85</v>
          </cell>
          <cell r="AY3">
            <v>1295193.94</v>
          </cell>
          <cell r="AZ3">
            <v>1366005.38</v>
          </cell>
          <cell r="BA3">
            <v>1107452.46</v>
          </cell>
          <cell r="BB3">
            <v>1075418.51</v>
          </cell>
          <cell r="BC3">
            <v>1066637.8600000001</v>
          </cell>
          <cell r="BD3">
            <v>2922431.79</v>
          </cell>
          <cell r="BE3">
            <v>1410702.22</v>
          </cell>
          <cell r="BF3">
            <v>1788286.38</v>
          </cell>
          <cell r="BG3">
            <v>100172.67</v>
          </cell>
          <cell r="BH3">
            <v>121633.22</v>
          </cell>
          <cell r="BI3">
            <v>3485750.09</v>
          </cell>
          <cell r="BJ3">
            <v>1268430.3400000001</v>
          </cell>
          <cell r="BK3">
            <v>3395151.91</v>
          </cell>
          <cell r="BL3">
            <v>120482.35</v>
          </cell>
          <cell r="BM3">
            <v>159362.64000000001</v>
          </cell>
          <cell r="BN3">
            <v>213208.54</v>
          </cell>
          <cell r="BO3">
            <v>116272.31</v>
          </cell>
          <cell r="BP3">
            <v>3601315.11</v>
          </cell>
          <cell r="BQ3">
            <v>82833.8</v>
          </cell>
          <cell r="BR3">
            <v>2482058.79</v>
          </cell>
          <cell r="BS3">
            <v>218406.57</v>
          </cell>
          <cell r="BT3">
            <v>534128.13</v>
          </cell>
          <cell r="BU3">
            <v>438051.14</v>
          </cell>
          <cell r="BV3">
            <v>377187.15</v>
          </cell>
          <cell r="BW3">
            <v>5450075.8099999996</v>
          </cell>
          <cell r="BX3">
            <v>137439.57999999999</v>
          </cell>
          <cell r="BY3">
            <v>227895.79</v>
          </cell>
          <cell r="BZ3">
            <v>274313.36</v>
          </cell>
          <cell r="CA3">
            <v>432916.47999999998</v>
          </cell>
          <cell r="CB3">
            <v>317074.02</v>
          </cell>
          <cell r="CC3">
            <v>194345.06</v>
          </cell>
          <cell r="CD3">
            <v>271817.28999999998</v>
          </cell>
          <cell r="CE3">
            <v>169608.6</v>
          </cell>
          <cell r="CF3">
            <v>395239.36</v>
          </cell>
          <cell r="CG3">
            <v>752042.62</v>
          </cell>
          <cell r="CH3">
            <v>5112697.62</v>
          </cell>
          <cell r="CI3">
            <v>304662.44</v>
          </cell>
          <cell r="CJ3">
            <v>242557.71</v>
          </cell>
          <cell r="CK3">
            <v>17201269.559999999</v>
          </cell>
          <cell r="CL3">
            <v>10577296.26</v>
          </cell>
          <cell r="CM3">
            <v>764314.01</v>
          </cell>
          <cell r="CN3">
            <v>532623.84</v>
          </cell>
          <cell r="CO3">
            <v>1010849.46</v>
          </cell>
          <cell r="CP3">
            <v>599571.76</v>
          </cell>
          <cell r="CQ3">
            <v>582338.69999999995</v>
          </cell>
          <cell r="CR3">
            <v>8973603.2100000009</v>
          </cell>
          <cell r="CS3">
            <v>9397170.9499999993</v>
          </cell>
          <cell r="CT3">
            <v>409281.63</v>
          </cell>
          <cell r="CU3">
            <v>883411.94</v>
          </cell>
          <cell r="CV3">
            <v>4986318.29</v>
          </cell>
          <cell r="CW3">
            <v>719254.61</v>
          </cell>
          <cell r="CX3">
            <v>6935565.1600000001</v>
          </cell>
          <cell r="CY3">
            <v>2043787.36</v>
          </cell>
          <cell r="CZ3">
            <v>6655778.4299999997</v>
          </cell>
          <cell r="DA3">
            <v>2127637.0499999998</v>
          </cell>
          <cell r="DB3">
            <v>26121058.41</v>
          </cell>
          <cell r="DC3">
            <v>3258774.6</v>
          </cell>
          <cell r="DD3">
            <v>7535848.3700000001</v>
          </cell>
          <cell r="DE3">
            <v>1368078.24</v>
          </cell>
          <cell r="DF3">
            <v>649119.94999999995</v>
          </cell>
          <cell r="DG3">
            <v>6799224.1699999999</v>
          </cell>
          <cell r="DH3">
            <v>1148507.79</v>
          </cell>
          <cell r="DI3">
            <v>9494707.3599999994</v>
          </cell>
          <cell r="DJ3">
            <v>574647.44999999995</v>
          </cell>
          <cell r="DK3">
            <v>1045582.89</v>
          </cell>
          <cell r="DL3">
            <v>1490125.45</v>
          </cell>
          <cell r="DM3">
            <v>846119.65</v>
          </cell>
          <cell r="DN3">
            <v>1032446.77</v>
          </cell>
          <cell r="DO3">
            <v>4340170.38</v>
          </cell>
          <cell r="DP3">
            <v>915388.43</v>
          </cell>
          <cell r="DQ3">
            <v>4242934.17</v>
          </cell>
          <cell r="DR3">
            <v>21793591.309999999</v>
          </cell>
          <cell r="DS3">
            <v>641797.03</v>
          </cell>
          <cell r="DT3">
            <v>4388325.49</v>
          </cell>
          <cell r="DU3">
            <v>268235.94</v>
          </cell>
          <cell r="DV3">
            <v>5566874.5300000003</v>
          </cell>
          <cell r="DW3">
            <v>181322.49</v>
          </cell>
          <cell r="DX3">
            <v>3866667.38</v>
          </cell>
          <cell r="DY3">
            <v>16164607.140000001</v>
          </cell>
          <cell r="DZ3">
            <v>3529551.57</v>
          </cell>
          <cell r="EA3">
            <v>6402834.9900000002</v>
          </cell>
          <cell r="EB3">
            <v>8769298</v>
          </cell>
          <cell r="EC3">
            <v>7534434.2000000002</v>
          </cell>
          <cell r="ED3">
            <v>7690967.2300000004</v>
          </cell>
          <cell r="EE3">
            <v>7099226.0999999996</v>
          </cell>
          <cell r="EF3">
            <v>6572184.3300000001</v>
          </cell>
          <cell r="EG3">
            <v>6539303.6100000003</v>
          </cell>
          <cell r="EH3">
            <v>14638499.23</v>
          </cell>
          <cell r="EI3">
            <v>10838510.58</v>
          </cell>
          <cell r="EJ3">
            <v>6413554.21</v>
          </cell>
          <cell r="EK3">
            <v>7226591.2400000002</v>
          </cell>
          <cell r="EL3">
            <v>9753351.5899999999</v>
          </cell>
          <cell r="EM3">
            <v>4385124.99</v>
          </cell>
          <cell r="EN3">
            <v>8776122.25</v>
          </cell>
          <cell r="EO3">
            <v>6447580.9299999997</v>
          </cell>
          <cell r="EP3">
            <v>10975584.76</v>
          </cell>
          <cell r="EQ3">
            <v>4067330.69</v>
          </cell>
          <cell r="ER3">
            <v>1114701712.48</v>
          </cell>
          <cell r="ES3">
            <v>6439105.3099999996</v>
          </cell>
          <cell r="ET3">
            <v>36810714.75</v>
          </cell>
          <cell r="EU3">
            <v>3412102.98</v>
          </cell>
          <cell r="EV3">
            <v>3880804.93</v>
          </cell>
          <cell r="EW3">
            <v>3161015.25</v>
          </cell>
          <cell r="EX3">
            <v>4234840.5599999996</v>
          </cell>
          <cell r="EY3">
            <v>2393114.7400000002</v>
          </cell>
          <cell r="EZ3">
            <v>3559046.09</v>
          </cell>
          <cell r="FA3">
            <v>3253130.91</v>
          </cell>
          <cell r="FB3">
            <v>3128591.77</v>
          </cell>
          <cell r="FC3">
            <v>2216908.75</v>
          </cell>
          <cell r="FD3">
            <v>17317833.670000002</v>
          </cell>
          <cell r="FE3">
            <v>3151955.23</v>
          </cell>
          <cell r="FF3">
            <v>11663302.73</v>
          </cell>
          <cell r="FG3">
            <v>2111111.6</v>
          </cell>
          <cell r="FH3">
            <v>3708880.98</v>
          </cell>
          <cell r="FI3">
            <v>446328177.51999998</v>
          </cell>
          <cell r="FJ3">
            <v>3354014.76</v>
          </cell>
          <cell r="FK3">
            <v>3280069.35</v>
          </cell>
          <cell r="FL3">
            <v>5264999.08</v>
          </cell>
          <cell r="FM3">
            <v>3887205.72</v>
          </cell>
          <cell r="FN3">
            <v>8503622.5700000003</v>
          </cell>
          <cell r="FO3">
            <v>17236802.289999999</v>
          </cell>
          <cell r="FP3">
            <v>5525288.4199999999</v>
          </cell>
          <cell r="FQ3">
            <v>8115175.3899999997</v>
          </cell>
          <cell r="FR3">
            <v>6962075.7000000002</v>
          </cell>
          <cell r="FS3">
            <v>4489621.01</v>
          </cell>
          <cell r="FT3">
            <v>5493476.0300000003</v>
          </cell>
          <cell r="FU3">
            <v>5753763.8300000001</v>
          </cell>
          <cell r="FV3">
            <v>15490788.83</v>
          </cell>
          <cell r="FW3">
            <v>8829546.2599999998</v>
          </cell>
          <cell r="FX3">
            <v>5136093.99</v>
          </cell>
          <cell r="FY3">
            <v>4634143.6399999997</v>
          </cell>
          <cell r="FZ3">
            <v>3705374.36</v>
          </cell>
          <cell r="GA3">
            <v>5358390.55</v>
          </cell>
          <cell r="GB3">
            <v>16332447.41</v>
          </cell>
          <cell r="GC3">
            <v>5074858.7300000004</v>
          </cell>
          <cell r="GD3">
            <v>6389341.5499999998</v>
          </cell>
          <cell r="GE3">
            <v>4460266.09</v>
          </cell>
          <cell r="GF3">
            <v>5218221.03</v>
          </cell>
          <cell r="GG3">
            <v>4381314.97</v>
          </cell>
          <cell r="GH3">
            <v>5463521.7400000002</v>
          </cell>
          <cell r="GI3">
            <v>18885686.800000001</v>
          </cell>
          <cell r="GJ3">
            <v>6588447.46</v>
          </cell>
          <cell r="GK3">
            <v>3785521.89</v>
          </cell>
          <cell r="GL3">
            <v>2738495.17</v>
          </cell>
          <cell r="GM3">
            <v>23313313.420000002</v>
          </cell>
          <cell r="GN3">
            <v>4483847.97</v>
          </cell>
          <cell r="GO3">
            <v>4727098.91</v>
          </cell>
          <cell r="GP3">
            <v>4722313.16</v>
          </cell>
          <cell r="GQ3">
            <v>5193994.3499999996</v>
          </cell>
          <cell r="GR3">
            <v>27611637.809999999</v>
          </cell>
          <cell r="GS3">
            <v>11419469.970000001</v>
          </cell>
          <cell r="GT3">
            <v>9176501.7899999991</v>
          </cell>
          <cell r="GU3">
            <v>12773894.560000001</v>
          </cell>
          <cell r="GV3">
            <v>11779965.43</v>
          </cell>
          <cell r="GW3">
            <v>9272297.3100000005</v>
          </cell>
          <cell r="GX3">
            <v>5532842.1900000004</v>
          </cell>
          <cell r="GY3">
            <v>7219685</v>
          </cell>
          <cell r="GZ3">
            <v>7333612.6500000004</v>
          </cell>
          <cell r="HA3">
            <v>5437033.3399999999</v>
          </cell>
          <cell r="HB3">
            <v>9035001.9299999997</v>
          </cell>
          <cell r="HC3">
            <v>6574546.79</v>
          </cell>
          <cell r="HD3">
            <v>8525254.75</v>
          </cell>
          <cell r="HE3">
            <v>8597624.8699999992</v>
          </cell>
          <cell r="HF3">
            <v>33257313.050000001</v>
          </cell>
          <cell r="HG3">
            <v>6524765.79</v>
          </cell>
          <cell r="HH3">
            <v>15185442.85</v>
          </cell>
          <cell r="HI3">
            <v>10038414.01</v>
          </cell>
          <cell r="HJ3">
            <v>7972926.6799999997</v>
          </cell>
          <cell r="HK3">
            <v>14864241.550000001</v>
          </cell>
          <cell r="HL3">
            <v>17027057</v>
          </cell>
        </row>
        <row r="4">
          <cell r="A4" t="str">
            <v>AZ OMF C</v>
          </cell>
          <cell r="ET4">
            <v>0</v>
          </cell>
          <cell r="EU4">
            <v>3846702.48</v>
          </cell>
          <cell r="EV4">
            <v>2710426.43</v>
          </cell>
          <cell r="EW4">
            <v>3854843.6</v>
          </cell>
          <cell r="EX4">
            <v>2585269.63</v>
          </cell>
          <cell r="EY4">
            <v>3170475.29</v>
          </cell>
          <cell r="EZ4">
            <v>5616844.6600000001</v>
          </cell>
          <cell r="FA4">
            <v>8807549.5199999996</v>
          </cell>
          <cell r="FB4">
            <v>4467739.29</v>
          </cell>
          <cell r="FC4">
            <v>4807937.13</v>
          </cell>
          <cell r="FD4">
            <v>5720919.5700000003</v>
          </cell>
          <cell r="FE4">
            <v>4240484.7699999996</v>
          </cell>
          <cell r="FF4">
            <v>9893593.7799999993</v>
          </cell>
          <cell r="FG4">
            <v>6398158.4100000001</v>
          </cell>
          <cell r="FH4">
            <v>5036709.8499999996</v>
          </cell>
          <cell r="FI4">
            <v>15710330.82</v>
          </cell>
          <cell r="FJ4">
            <v>7303069.8499999996</v>
          </cell>
          <cell r="FK4">
            <v>8577794.8399999999</v>
          </cell>
          <cell r="FL4">
            <v>14182747.289999999</v>
          </cell>
          <cell r="FM4">
            <v>12791603.789999999</v>
          </cell>
          <cell r="FN4">
            <v>7882319.1900000004</v>
          </cell>
          <cell r="FO4">
            <v>7010095.6600000001</v>
          </cell>
          <cell r="FP4">
            <v>8783608.4900000002</v>
          </cell>
          <cell r="FQ4">
            <v>6516022.6399999997</v>
          </cell>
          <cell r="FR4">
            <v>5233527.03</v>
          </cell>
          <cell r="FS4">
            <v>7200696.1900000004</v>
          </cell>
          <cell r="FT4">
            <v>6997282.1799999997</v>
          </cell>
          <cell r="FU4">
            <v>7926332.5599999996</v>
          </cell>
          <cell r="FV4">
            <v>7207861.7999999998</v>
          </cell>
          <cell r="FW4">
            <v>10526133.01</v>
          </cell>
          <cell r="FX4">
            <v>16073190.130000001</v>
          </cell>
          <cell r="FY4">
            <v>8889681.3200000003</v>
          </cell>
          <cell r="FZ4">
            <v>10822151.710000001</v>
          </cell>
          <cell r="GA4">
            <v>13826915.43</v>
          </cell>
          <cell r="GB4">
            <v>18400831.129999999</v>
          </cell>
          <cell r="GC4">
            <v>14288691.210000001</v>
          </cell>
          <cell r="GD4">
            <v>11067003.5</v>
          </cell>
          <cell r="GE4">
            <v>14567971.640000001</v>
          </cell>
          <cell r="GF4">
            <v>18389971.489999998</v>
          </cell>
          <cell r="GG4">
            <v>14479233.460000001</v>
          </cell>
          <cell r="GH4">
            <v>10482126.43</v>
          </cell>
          <cell r="GI4">
            <v>30119873.940000001</v>
          </cell>
          <cell r="GJ4">
            <v>26531286.559999999</v>
          </cell>
          <cell r="GK4">
            <v>21019638.359999999</v>
          </cell>
          <cell r="GL4">
            <v>11966727.73</v>
          </cell>
          <cell r="GM4">
            <v>25777433.23</v>
          </cell>
          <cell r="GN4">
            <v>17829295.030000001</v>
          </cell>
          <cell r="GO4">
            <v>17340537.010000002</v>
          </cell>
          <cell r="GP4">
            <v>10970352.52</v>
          </cell>
          <cell r="GQ4">
            <v>22098201.129999999</v>
          </cell>
          <cell r="GR4">
            <v>28908805.920000002</v>
          </cell>
          <cell r="GS4">
            <v>18655110.300000001</v>
          </cell>
          <cell r="GT4">
            <v>15915202.98</v>
          </cell>
          <cell r="GU4">
            <v>30478070.34</v>
          </cell>
          <cell r="GV4">
            <v>33380855.23</v>
          </cell>
          <cell r="GW4">
            <v>17324887.800000001</v>
          </cell>
          <cell r="GX4">
            <v>10826739.01</v>
          </cell>
          <cell r="GY4">
            <v>3526035.14</v>
          </cell>
          <cell r="GZ4">
            <v>16678264.949999999</v>
          </cell>
          <cell r="HA4">
            <v>36026862.390000001</v>
          </cell>
          <cell r="HB4">
            <v>19214568.239999998</v>
          </cell>
          <cell r="HC4">
            <v>14731007.9</v>
          </cell>
          <cell r="HD4">
            <v>20730984.690000001</v>
          </cell>
          <cell r="HE4">
            <v>20900599.760000002</v>
          </cell>
          <cell r="HF4">
            <v>73450290.280000001</v>
          </cell>
          <cell r="HG4">
            <v>10261831.810000001</v>
          </cell>
          <cell r="HH4">
            <v>22042302.489999998</v>
          </cell>
          <cell r="HI4">
            <v>9341636.7899999991</v>
          </cell>
          <cell r="HJ4">
            <v>12608525.24</v>
          </cell>
          <cell r="HK4">
            <v>35982826.649999999</v>
          </cell>
          <cell r="HL4">
            <v>54376591.810000002</v>
          </cell>
        </row>
        <row r="5">
          <cell r="A5" t="str">
            <v>Erste Plavi OMF A</v>
          </cell>
          <cell r="ET5">
            <v>0</v>
          </cell>
          <cell r="EU5">
            <v>0</v>
          </cell>
          <cell r="EV5">
            <v>0</v>
          </cell>
          <cell r="EW5">
            <v>0</v>
          </cell>
          <cell r="EX5">
            <v>0</v>
          </cell>
          <cell r="EY5">
            <v>0</v>
          </cell>
          <cell r="EZ5">
            <v>0</v>
          </cell>
          <cell r="FA5">
            <v>0</v>
          </cell>
          <cell r="FB5">
            <v>0</v>
          </cell>
          <cell r="FC5">
            <v>0</v>
          </cell>
          <cell r="FD5">
            <v>0</v>
          </cell>
          <cell r="FE5">
            <v>0</v>
          </cell>
          <cell r="FF5">
            <v>0</v>
          </cell>
          <cell r="FG5">
            <v>0</v>
          </cell>
          <cell r="FH5">
            <v>0</v>
          </cell>
          <cell r="FI5">
            <v>344116.47</v>
          </cell>
          <cell r="FJ5">
            <v>0</v>
          </cell>
          <cell r="FK5">
            <v>0</v>
          </cell>
          <cell r="FL5">
            <v>0</v>
          </cell>
          <cell r="FM5">
            <v>0</v>
          </cell>
          <cell r="FN5">
            <v>0</v>
          </cell>
          <cell r="FO5">
            <v>0</v>
          </cell>
          <cell r="FP5">
            <v>0</v>
          </cell>
          <cell r="FQ5">
            <v>0</v>
          </cell>
          <cell r="FR5">
            <v>0</v>
          </cell>
          <cell r="FS5">
            <v>0</v>
          </cell>
          <cell r="FT5">
            <v>0</v>
          </cell>
          <cell r="FU5">
            <v>0</v>
          </cell>
          <cell r="FV5">
            <v>0</v>
          </cell>
          <cell r="FW5">
            <v>0</v>
          </cell>
          <cell r="FX5">
            <v>0</v>
          </cell>
          <cell r="FY5">
            <v>0</v>
          </cell>
          <cell r="FZ5">
            <v>0</v>
          </cell>
          <cell r="GA5">
            <v>0</v>
          </cell>
          <cell r="GB5">
            <v>0</v>
          </cell>
          <cell r="GC5">
            <v>0</v>
          </cell>
          <cell r="GD5">
            <v>0</v>
          </cell>
          <cell r="GE5">
            <v>0</v>
          </cell>
          <cell r="GF5">
            <v>0</v>
          </cell>
          <cell r="GG5">
            <v>0</v>
          </cell>
          <cell r="GH5">
            <v>0</v>
          </cell>
          <cell r="GI5">
            <v>0</v>
          </cell>
          <cell r="GJ5">
            <v>0</v>
          </cell>
          <cell r="GK5">
            <v>0</v>
          </cell>
          <cell r="GL5">
            <v>0</v>
          </cell>
          <cell r="GM5">
            <v>0</v>
          </cell>
          <cell r="GN5">
            <v>0</v>
          </cell>
          <cell r="GO5">
            <v>0</v>
          </cell>
          <cell r="GP5">
            <v>0</v>
          </cell>
          <cell r="GQ5">
            <v>0</v>
          </cell>
          <cell r="GR5">
            <v>116015.82</v>
          </cell>
          <cell r="GS5">
            <v>0</v>
          </cell>
          <cell r="GT5">
            <v>0</v>
          </cell>
          <cell r="GU5">
            <v>0</v>
          </cell>
          <cell r="GV5">
            <v>0</v>
          </cell>
          <cell r="GW5">
            <v>0</v>
          </cell>
          <cell r="GX5">
            <v>0</v>
          </cell>
          <cell r="GY5">
            <v>0</v>
          </cell>
          <cell r="GZ5">
            <v>0</v>
          </cell>
          <cell r="HA5">
            <v>0</v>
          </cell>
          <cell r="HB5">
            <v>0</v>
          </cell>
          <cell r="HC5">
            <v>0</v>
          </cell>
          <cell r="HD5">
            <v>0</v>
          </cell>
          <cell r="HE5">
            <v>0</v>
          </cell>
          <cell r="HF5">
            <v>0</v>
          </cell>
          <cell r="HG5">
            <v>0</v>
          </cell>
          <cell r="HH5">
            <v>0</v>
          </cell>
          <cell r="HI5">
            <v>0</v>
          </cell>
          <cell r="HJ5">
            <v>0</v>
          </cell>
          <cell r="HK5">
            <v>136763.5</v>
          </cell>
          <cell r="HL5">
            <v>0</v>
          </cell>
        </row>
        <row r="6">
          <cell r="A6" t="str">
            <v>Erste Plavi OMF B</v>
          </cell>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3679.2200000000003</v>
          </cell>
          <cell r="R6">
            <v>0</v>
          </cell>
          <cell r="S6">
            <v>6531.3</v>
          </cell>
          <cell r="T6">
            <v>602.47</v>
          </cell>
          <cell r="U6">
            <v>0</v>
          </cell>
          <cell r="V6">
            <v>0</v>
          </cell>
          <cell r="W6">
            <v>8073.24</v>
          </cell>
          <cell r="X6">
            <v>4379.1099999999997</v>
          </cell>
          <cell r="Y6">
            <v>3734.99</v>
          </cell>
          <cell r="Z6">
            <v>13558.17</v>
          </cell>
          <cell r="AA6">
            <v>444671.46</v>
          </cell>
          <cell r="AB6">
            <v>18310.849999999999</v>
          </cell>
          <cell r="AC6">
            <v>1125057.25</v>
          </cell>
          <cell r="AD6">
            <v>98218.66</v>
          </cell>
          <cell r="AE6">
            <v>49082.37</v>
          </cell>
          <cell r="AF6">
            <v>111098.19</v>
          </cell>
          <cell r="AG6">
            <v>27085.21</v>
          </cell>
          <cell r="AH6">
            <v>26133.16</v>
          </cell>
          <cell r="AI6">
            <v>77998.64</v>
          </cell>
          <cell r="AJ6">
            <v>57043.519999999997</v>
          </cell>
          <cell r="AK6">
            <v>83614.64</v>
          </cell>
          <cell r="AL6">
            <v>68380.570000000007</v>
          </cell>
          <cell r="AM6">
            <v>1140352.5900000001</v>
          </cell>
          <cell r="AN6">
            <v>32445.42</v>
          </cell>
          <cell r="AO6">
            <v>86366.92</v>
          </cell>
          <cell r="AP6">
            <v>211322.32</v>
          </cell>
          <cell r="AQ6">
            <v>110310.26</v>
          </cell>
          <cell r="AR6">
            <v>229032.12</v>
          </cell>
          <cell r="AS6">
            <v>115254.11</v>
          </cell>
          <cell r="AT6">
            <v>20270.84</v>
          </cell>
          <cell r="AU6">
            <v>719317.62</v>
          </cell>
          <cell r="AV6">
            <v>227261.61</v>
          </cell>
          <cell r="AW6">
            <v>529886.30000000005</v>
          </cell>
          <cell r="AX6">
            <v>472712.27</v>
          </cell>
          <cell r="AY6">
            <v>274351.39</v>
          </cell>
          <cell r="AZ6">
            <v>639993.35</v>
          </cell>
          <cell r="BA6">
            <v>413340.81</v>
          </cell>
          <cell r="BB6">
            <v>401739.73</v>
          </cell>
          <cell r="BC6">
            <v>398724.09</v>
          </cell>
          <cell r="BD6">
            <v>1267844.25</v>
          </cell>
          <cell r="BE6">
            <v>464764.26</v>
          </cell>
          <cell r="BF6">
            <v>505226.7</v>
          </cell>
          <cell r="BG6">
            <v>13714.93</v>
          </cell>
          <cell r="BH6">
            <v>63641.75</v>
          </cell>
          <cell r="BI6">
            <v>1282419.05</v>
          </cell>
          <cell r="BJ6">
            <v>627032.44999999995</v>
          </cell>
          <cell r="BK6">
            <v>1692595.57</v>
          </cell>
          <cell r="BL6">
            <v>7323.34</v>
          </cell>
          <cell r="BM6">
            <v>31779.87</v>
          </cell>
          <cell r="BN6">
            <v>41975.040000000001</v>
          </cell>
          <cell r="BO6">
            <v>28362.2</v>
          </cell>
          <cell r="BP6">
            <v>1712201.63</v>
          </cell>
          <cell r="BQ6">
            <v>40124.07</v>
          </cell>
          <cell r="BR6">
            <v>1223490.82</v>
          </cell>
          <cell r="BS6">
            <v>88638.26</v>
          </cell>
          <cell r="BT6">
            <v>155101.87</v>
          </cell>
          <cell r="BU6">
            <v>188473.78</v>
          </cell>
          <cell r="BV6">
            <v>127650.57</v>
          </cell>
          <cell r="BW6">
            <v>2251709.96</v>
          </cell>
          <cell r="BX6">
            <v>66732.509999999995</v>
          </cell>
          <cell r="BY6">
            <v>85337.66</v>
          </cell>
          <cell r="BZ6">
            <v>69571.8</v>
          </cell>
          <cell r="CA6">
            <v>9737</v>
          </cell>
          <cell r="CB6">
            <v>181338.86</v>
          </cell>
          <cell r="CC6">
            <v>60267.56</v>
          </cell>
          <cell r="CD6">
            <v>27949.53</v>
          </cell>
          <cell r="CE6">
            <v>248546.29</v>
          </cell>
          <cell r="CF6">
            <v>194252.77</v>
          </cell>
          <cell r="CG6">
            <v>195274.07</v>
          </cell>
          <cell r="CH6">
            <v>1905276.48</v>
          </cell>
          <cell r="CI6">
            <v>167122.79999999999</v>
          </cell>
          <cell r="CJ6">
            <v>231335.56</v>
          </cell>
          <cell r="CK6">
            <v>9642274.9000000004</v>
          </cell>
          <cell r="CL6">
            <v>4239832.57</v>
          </cell>
          <cell r="CM6">
            <v>167918.99</v>
          </cell>
          <cell r="CN6">
            <v>183581.86</v>
          </cell>
          <cell r="CO6">
            <v>326031.53000000003</v>
          </cell>
          <cell r="CP6">
            <v>120883.05</v>
          </cell>
          <cell r="CQ6">
            <v>222853.04</v>
          </cell>
          <cell r="CR6">
            <v>3816232.21</v>
          </cell>
          <cell r="CS6">
            <v>4338855</v>
          </cell>
          <cell r="CT6">
            <v>292682.09999999998</v>
          </cell>
          <cell r="CU6">
            <v>137235.29999999999</v>
          </cell>
          <cell r="CV6">
            <v>1667199.42</v>
          </cell>
          <cell r="CW6">
            <v>173876.48000000001</v>
          </cell>
          <cell r="CX6">
            <v>3461689.83</v>
          </cell>
          <cell r="CY6">
            <v>292672.07</v>
          </cell>
          <cell r="CZ6">
            <v>2421932.75</v>
          </cell>
          <cell r="DA6">
            <v>613744.81999999995</v>
          </cell>
          <cell r="DB6">
            <v>10882689.220000001</v>
          </cell>
          <cell r="DC6">
            <v>1380245.42</v>
          </cell>
          <cell r="DD6">
            <v>2907287.47</v>
          </cell>
          <cell r="DE6">
            <v>425205.3</v>
          </cell>
          <cell r="DF6">
            <v>153487.84</v>
          </cell>
          <cell r="DG6">
            <v>4072140.5</v>
          </cell>
          <cell r="DH6">
            <v>567651.43000000005</v>
          </cell>
          <cell r="DI6">
            <v>3579171.77</v>
          </cell>
          <cell r="DJ6">
            <v>316438.37</v>
          </cell>
          <cell r="DK6">
            <v>180930.59</v>
          </cell>
          <cell r="DL6">
            <v>243913.73</v>
          </cell>
          <cell r="DM6">
            <v>364096.23</v>
          </cell>
          <cell r="DN6">
            <v>106178.9</v>
          </cell>
          <cell r="DO6">
            <v>2084062.29</v>
          </cell>
          <cell r="DP6">
            <v>269006.01</v>
          </cell>
          <cell r="DQ6">
            <v>963728.84</v>
          </cell>
          <cell r="DR6">
            <v>10286700.720000001</v>
          </cell>
          <cell r="DS6">
            <v>401368.37</v>
          </cell>
          <cell r="DT6">
            <v>1719249.02</v>
          </cell>
          <cell r="DU6">
            <v>500363.93</v>
          </cell>
          <cell r="DV6">
            <v>2253132.13</v>
          </cell>
          <cell r="DW6">
            <v>213557.08</v>
          </cell>
          <cell r="DX6">
            <v>1128435.8899999999</v>
          </cell>
          <cell r="DY6">
            <v>7064998.6799999997</v>
          </cell>
          <cell r="DZ6">
            <v>1294760.3500000001</v>
          </cell>
          <cell r="EA6">
            <v>1602775.8</v>
          </cell>
          <cell r="EB6">
            <v>4278566.2300000004</v>
          </cell>
          <cell r="EC6">
            <v>2644691.16</v>
          </cell>
          <cell r="ED6">
            <v>3126233.77</v>
          </cell>
          <cell r="EE6">
            <v>2914819.88</v>
          </cell>
          <cell r="EF6">
            <v>3029220.68</v>
          </cell>
          <cell r="EG6">
            <v>2986120.37</v>
          </cell>
          <cell r="EH6">
            <v>4204868.6900000004</v>
          </cell>
          <cell r="EI6">
            <v>2454761.59</v>
          </cell>
          <cell r="EJ6">
            <v>3072742.35</v>
          </cell>
          <cell r="EK6">
            <v>2572986.77</v>
          </cell>
          <cell r="EL6">
            <v>2169203.08</v>
          </cell>
          <cell r="EM6">
            <v>2234551.06</v>
          </cell>
          <cell r="EN6">
            <v>2514570.4700000002</v>
          </cell>
          <cell r="EO6">
            <v>2050693.09</v>
          </cell>
          <cell r="EP6">
            <v>3932208.9</v>
          </cell>
          <cell r="EQ6">
            <v>1183822.3899999999</v>
          </cell>
          <cell r="ER6">
            <v>440847222.66000003</v>
          </cell>
          <cell r="ES6">
            <v>2525433.4</v>
          </cell>
          <cell r="ET6">
            <v>12139425.35</v>
          </cell>
          <cell r="EU6">
            <v>1853257.65</v>
          </cell>
          <cell r="EV6">
            <v>1109455.0900000001</v>
          </cell>
          <cell r="EW6">
            <v>1394317.09</v>
          </cell>
          <cell r="EX6">
            <v>1201881.5900000001</v>
          </cell>
          <cell r="EY6">
            <v>759255.25</v>
          </cell>
          <cell r="EZ6">
            <v>1065176.7</v>
          </cell>
          <cell r="FA6">
            <v>778157.15</v>
          </cell>
          <cell r="FB6">
            <v>1246483.9099999999</v>
          </cell>
          <cell r="FC6">
            <v>759189.5</v>
          </cell>
          <cell r="FD6">
            <v>7387003.0999999996</v>
          </cell>
          <cell r="FE6">
            <v>1498233.11</v>
          </cell>
          <cell r="FF6">
            <v>2432609.4900000002</v>
          </cell>
          <cell r="FG6">
            <v>1575677.14</v>
          </cell>
          <cell r="FH6">
            <v>851352.07</v>
          </cell>
          <cell r="FI6">
            <v>188154653.72</v>
          </cell>
          <cell r="FJ6">
            <v>1314050.22</v>
          </cell>
          <cell r="FK6">
            <v>1007733.95</v>
          </cell>
          <cell r="FL6">
            <v>1300907.93</v>
          </cell>
          <cell r="FM6">
            <v>1619191.96</v>
          </cell>
          <cell r="FN6">
            <v>3116568.28</v>
          </cell>
          <cell r="FO6">
            <v>9661686.0800000001</v>
          </cell>
          <cell r="FP6">
            <v>2659288.65</v>
          </cell>
          <cell r="FQ6">
            <v>3021464.42</v>
          </cell>
          <cell r="FR6">
            <v>2556249.7599999998</v>
          </cell>
          <cell r="FS6">
            <v>814540.29</v>
          </cell>
          <cell r="FT6">
            <v>1416775.83</v>
          </cell>
          <cell r="FU6">
            <v>1431098.81</v>
          </cell>
          <cell r="FV6">
            <v>5713184.1600000001</v>
          </cell>
          <cell r="FW6">
            <v>1812099.43</v>
          </cell>
          <cell r="FX6">
            <v>1360691.91</v>
          </cell>
          <cell r="FY6">
            <v>1056351.8899999999</v>
          </cell>
          <cell r="FZ6">
            <v>1019021.13</v>
          </cell>
          <cell r="GA6">
            <v>1285330.83</v>
          </cell>
          <cell r="GB6">
            <v>5786924.04</v>
          </cell>
          <cell r="GC6">
            <v>2220671.29</v>
          </cell>
          <cell r="GD6">
            <v>2758469.99</v>
          </cell>
          <cell r="GE6">
            <v>1239855.46</v>
          </cell>
          <cell r="GF6">
            <v>2298877.83</v>
          </cell>
          <cell r="GG6">
            <v>1259976.1499999999</v>
          </cell>
          <cell r="GH6">
            <v>1329584.8500000001</v>
          </cell>
          <cell r="GI6">
            <v>5689577.1200000001</v>
          </cell>
          <cell r="GJ6">
            <v>2007256.01</v>
          </cell>
          <cell r="GK6">
            <v>2484429.7000000002</v>
          </cell>
          <cell r="GL6">
            <v>2543808.12</v>
          </cell>
          <cell r="GM6">
            <v>8296434.0300000003</v>
          </cell>
          <cell r="GN6">
            <v>1961586.1</v>
          </cell>
          <cell r="GO6">
            <v>1474663.55</v>
          </cell>
          <cell r="GP6">
            <v>1590671.84</v>
          </cell>
          <cell r="GQ6">
            <v>2012411.15</v>
          </cell>
          <cell r="GR6">
            <v>13685638.039999999</v>
          </cell>
          <cell r="GS6">
            <v>4278732.26</v>
          </cell>
          <cell r="GT6">
            <v>2966219</v>
          </cell>
          <cell r="GU6">
            <v>5494022.04</v>
          </cell>
          <cell r="GV6">
            <v>4272681.92</v>
          </cell>
          <cell r="GW6">
            <v>4227530.95</v>
          </cell>
          <cell r="GX6">
            <v>4187198.91</v>
          </cell>
          <cell r="GY6">
            <v>1538847.53</v>
          </cell>
          <cell r="GZ6">
            <v>2074166.76</v>
          </cell>
          <cell r="HA6">
            <v>2189596.17</v>
          </cell>
          <cell r="HB6">
            <v>4137243.37</v>
          </cell>
          <cell r="HC6">
            <v>3429557.26</v>
          </cell>
          <cell r="HD6">
            <v>4310831.33</v>
          </cell>
          <cell r="HE6">
            <v>3600853.71</v>
          </cell>
          <cell r="HF6">
            <v>11145818.220000001</v>
          </cell>
          <cell r="HG6">
            <v>2695151.18</v>
          </cell>
          <cell r="HH6">
            <v>6081435.46</v>
          </cell>
          <cell r="HI6">
            <v>3540108.21</v>
          </cell>
          <cell r="HJ6">
            <v>2979781.75</v>
          </cell>
          <cell r="HK6">
            <v>5442565.2699999996</v>
          </cell>
          <cell r="HL6">
            <v>6680303.8700000001</v>
          </cell>
        </row>
        <row r="7">
          <cell r="A7" t="str">
            <v>Erste Plavi OMF C</v>
          </cell>
          <cell r="ET7">
            <v>0</v>
          </cell>
          <cell r="EU7">
            <v>1152718.8999999999</v>
          </cell>
          <cell r="EV7">
            <v>1105646.43</v>
          </cell>
          <cell r="EW7">
            <v>1081595.8799999999</v>
          </cell>
          <cell r="EX7">
            <v>634202.77</v>
          </cell>
          <cell r="EY7">
            <v>1153178.76</v>
          </cell>
          <cell r="EZ7">
            <v>1794036.63</v>
          </cell>
          <cell r="FA7">
            <v>2399882.9900000002</v>
          </cell>
          <cell r="FB7">
            <v>2419494.27</v>
          </cell>
          <cell r="FC7">
            <v>1150065.6399999999</v>
          </cell>
          <cell r="FD7">
            <v>1059477.6000000001</v>
          </cell>
          <cell r="FE7">
            <v>1454886.89</v>
          </cell>
          <cell r="FF7">
            <v>871340.75</v>
          </cell>
          <cell r="FG7">
            <v>1966859.67</v>
          </cell>
          <cell r="FH7">
            <v>1846169.56</v>
          </cell>
          <cell r="FI7">
            <v>6728915.9100000001</v>
          </cell>
          <cell r="FJ7">
            <v>1538778.08</v>
          </cell>
          <cell r="FK7">
            <v>779983.69</v>
          </cell>
          <cell r="FL7">
            <v>3127108.81</v>
          </cell>
          <cell r="FM7">
            <v>5394456.9000000004</v>
          </cell>
          <cell r="FN7">
            <v>2929386.73</v>
          </cell>
          <cell r="FO7">
            <v>4144832.66</v>
          </cell>
          <cell r="FP7">
            <v>2306519.67</v>
          </cell>
          <cell r="FQ7">
            <v>1516622.87</v>
          </cell>
          <cell r="FR7">
            <v>1364392.25</v>
          </cell>
          <cell r="FS7">
            <v>1636394.87</v>
          </cell>
          <cell r="FT7">
            <v>3343409.35</v>
          </cell>
          <cell r="FU7">
            <v>2077895.29</v>
          </cell>
          <cell r="FV7">
            <v>1980965.86</v>
          </cell>
          <cell r="FW7">
            <v>3946790.08</v>
          </cell>
          <cell r="FX7">
            <v>4273683.9000000004</v>
          </cell>
          <cell r="FY7">
            <v>2931039.9</v>
          </cell>
          <cell r="FZ7">
            <v>1712275.22</v>
          </cell>
          <cell r="GA7">
            <v>3627732.08</v>
          </cell>
          <cell r="GB7">
            <v>3176157.23</v>
          </cell>
          <cell r="GC7">
            <v>3785563.11</v>
          </cell>
          <cell r="GD7">
            <v>2486679.2400000002</v>
          </cell>
          <cell r="GE7">
            <v>4965279.33</v>
          </cell>
          <cell r="GF7">
            <v>4482739.5</v>
          </cell>
          <cell r="GG7">
            <v>3828213.49</v>
          </cell>
          <cell r="GH7">
            <v>3539090.66</v>
          </cell>
          <cell r="GI7">
            <v>6387837.0999999996</v>
          </cell>
          <cell r="GJ7">
            <v>8844864.8300000001</v>
          </cell>
          <cell r="GK7">
            <v>5144337.47</v>
          </cell>
          <cell r="GL7">
            <v>4113382.23</v>
          </cell>
          <cell r="GM7">
            <v>7912379.5599999996</v>
          </cell>
          <cell r="GN7">
            <v>3889342.18</v>
          </cell>
          <cell r="GO7">
            <v>4189721.81</v>
          </cell>
          <cell r="GP7">
            <v>3795875.92</v>
          </cell>
          <cell r="GQ7">
            <v>7486014</v>
          </cell>
          <cell r="GR7">
            <v>10106908.369999999</v>
          </cell>
          <cell r="GS7">
            <v>8038296.0300000003</v>
          </cell>
          <cell r="GT7">
            <v>5529034.7400000002</v>
          </cell>
          <cell r="GU7">
            <v>8591808.0800000001</v>
          </cell>
          <cell r="GV7">
            <v>9794087.9900000002</v>
          </cell>
          <cell r="GW7">
            <v>5367782.4400000004</v>
          </cell>
          <cell r="GX7">
            <v>3874176.35</v>
          </cell>
          <cell r="GY7">
            <v>3254219.5</v>
          </cell>
          <cell r="GZ7">
            <v>3590767.01</v>
          </cell>
          <cell r="HA7">
            <v>11140914.050000001</v>
          </cell>
          <cell r="HB7">
            <v>4252063.96</v>
          </cell>
          <cell r="HC7">
            <v>3945867.45</v>
          </cell>
          <cell r="HD7">
            <v>5911706.9900000002</v>
          </cell>
          <cell r="HE7">
            <v>4128582</v>
          </cell>
          <cell r="HF7">
            <v>23724097.850000001</v>
          </cell>
          <cell r="HG7">
            <v>4981079.3899999997</v>
          </cell>
          <cell r="HH7">
            <v>7717876.4100000001</v>
          </cell>
          <cell r="HI7">
            <v>3866343.44</v>
          </cell>
          <cell r="HJ7">
            <v>3118976.2</v>
          </cell>
          <cell r="HK7">
            <v>12239278.720000001</v>
          </cell>
          <cell r="HL7">
            <v>16713676.869999999</v>
          </cell>
        </row>
        <row r="8">
          <cell r="A8" t="str">
            <v>PBZ/CO OMF A</v>
          </cell>
          <cell r="ET8">
            <v>0</v>
          </cell>
          <cell r="EU8">
            <v>0</v>
          </cell>
          <cell r="EV8">
            <v>0</v>
          </cell>
          <cell r="EW8">
            <v>0</v>
          </cell>
          <cell r="EX8">
            <v>0</v>
          </cell>
          <cell r="EY8">
            <v>0</v>
          </cell>
          <cell r="EZ8">
            <v>0</v>
          </cell>
          <cell r="FA8">
            <v>0</v>
          </cell>
          <cell r="FB8">
            <v>0</v>
          </cell>
          <cell r="FC8">
            <v>0</v>
          </cell>
          <cell r="FD8">
            <v>46029.72</v>
          </cell>
          <cell r="FE8">
            <v>0</v>
          </cell>
          <cell r="FF8">
            <v>0</v>
          </cell>
          <cell r="FG8">
            <v>0</v>
          </cell>
          <cell r="FH8">
            <v>0</v>
          </cell>
          <cell r="FI8">
            <v>995264.26</v>
          </cell>
          <cell r="FJ8">
            <v>132804.76999999999</v>
          </cell>
          <cell r="FK8">
            <v>0</v>
          </cell>
          <cell r="FL8">
            <v>0</v>
          </cell>
          <cell r="FM8">
            <v>0</v>
          </cell>
          <cell r="FN8">
            <v>0</v>
          </cell>
          <cell r="FO8">
            <v>0</v>
          </cell>
          <cell r="FP8">
            <v>45068.56</v>
          </cell>
          <cell r="FQ8">
            <v>23661.47</v>
          </cell>
          <cell r="FR8">
            <v>0</v>
          </cell>
          <cell r="FS8">
            <v>0</v>
          </cell>
          <cell r="FT8">
            <v>0</v>
          </cell>
          <cell r="FU8">
            <v>0</v>
          </cell>
          <cell r="FV8">
            <v>179806.82</v>
          </cell>
          <cell r="FW8">
            <v>0</v>
          </cell>
          <cell r="FX8">
            <v>0</v>
          </cell>
          <cell r="FY8">
            <v>0</v>
          </cell>
          <cell r="FZ8">
            <v>0</v>
          </cell>
          <cell r="GA8">
            <v>0</v>
          </cell>
          <cell r="GB8">
            <v>74645.39</v>
          </cell>
          <cell r="GC8">
            <v>0</v>
          </cell>
          <cell r="GD8">
            <v>0</v>
          </cell>
          <cell r="GE8">
            <v>0</v>
          </cell>
          <cell r="GF8">
            <v>0</v>
          </cell>
          <cell r="GG8">
            <v>0</v>
          </cell>
          <cell r="GH8">
            <v>0</v>
          </cell>
          <cell r="GI8">
            <v>0</v>
          </cell>
          <cell r="GJ8">
            <v>0</v>
          </cell>
          <cell r="GK8">
            <v>0</v>
          </cell>
          <cell r="GL8">
            <v>0</v>
          </cell>
          <cell r="GM8">
            <v>0</v>
          </cell>
          <cell r="GN8">
            <v>0</v>
          </cell>
          <cell r="GO8">
            <v>82158.52</v>
          </cell>
          <cell r="GP8">
            <v>0</v>
          </cell>
          <cell r="GQ8">
            <v>0</v>
          </cell>
          <cell r="GR8">
            <v>0</v>
          </cell>
          <cell r="GS8">
            <v>0</v>
          </cell>
          <cell r="GT8">
            <v>0</v>
          </cell>
          <cell r="GU8">
            <v>0</v>
          </cell>
          <cell r="GV8">
            <v>0</v>
          </cell>
          <cell r="GW8">
            <v>0</v>
          </cell>
          <cell r="GX8">
            <v>110227.74</v>
          </cell>
          <cell r="GY8">
            <v>0</v>
          </cell>
          <cell r="GZ8">
            <v>0</v>
          </cell>
          <cell r="HA8">
            <v>48991.05</v>
          </cell>
          <cell r="HB8">
            <v>0</v>
          </cell>
          <cell r="HC8">
            <v>222222.22</v>
          </cell>
          <cell r="HD8">
            <v>222222.22</v>
          </cell>
          <cell r="HE8">
            <v>0</v>
          </cell>
          <cell r="HF8">
            <v>0</v>
          </cell>
          <cell r="HG8">
            <v>0</v>
          </cell>
          <cell r="HH8">
            <v>0</v>
          </cell>
          <cell r="HI8">
            <v>167317.92000000001</v>
          </cell>
          <cell r="HJ8">
            <v>0</v>
          </cell>
          <cell r="HK8">
            <v>0</v>
          </cell>
          <cell r="HL8">
            <v>1527.89</v>
          </cell>
        </row>
        <row r="9">
          <cell r="A9" t="str">
            <v>PBZ/CO OMF B</v>
          </cell>
          <cell r="B9">
            <v>0</v>
          </cell>
          <cell r="C9">
            <v>0</v>
          </cell>
          <cell r="D9">
            <v>0</v>
          </cell>
          <cell r="E9">
            <v>0</v>
          </cell>
          <cell r="F9">
            <v>0</v>
          </cell>
          <cell r="G9">
            <v>0</v>
          </cell>
          <cell r="H9">
            <v>0</v>
          </cell>
          <cell r="I9">
            <v>0</v>
          </cell>
          <cell r="J9">
            <v>0</v>
          </cell>
          <cell r="K9">
            <v>0</v>
          </cell>
          <cell r="L9">
            <v>0</v>
          </cell>
          <cell r="M9">
            <v>0</v>
          </cell>
          <cell r="N9">
            <v>0</v>
          </cell>
          <cell r="O9">
            <v>0</v>
          </cell>
          <cell r="P9">
            <v>0</v>
          </cell>
          <cell r="Q9">
            <v>4048.22</v>
          </cell>
          <cell r="R9">
            <v>0</v>
          </cell>
          <cell r="S9">
            <v>5663.91</v>
          </cell>
          <cell r="T9">
            <v>3560.04</v>
          </cell>
          <cell r="U9">
            <v>0</v>
          </cell>
          <cell r="V9">
            <v>2994.96</v>
          </cell>
          <cell r="W9">
            <v>2454.6799999999998</v>
          </cell>
          <cell r="X9">
            <v>9861.83</v>
          </cell>
          <cell r="Y9">
            <v>18965.900000000001</v>
          </cell>
          <cell r="Z9">
            <v>47424.71</v>
          </cell>
          <cell r="AA9">
            <v>753408.73</v>
          </cell>
          <cell r="AB9">
            <v>20877.05</v>
          </cell>
          <cell r="AC9">
            <v>2597889.21</v>
          </cell>
          <cell r="AD9">
            <v>171705.39</v>
          </cell>
          <cell r="AE9">
            <v>49444.31</v>
          </cell>
          <cell r="AF9">
            <v>104780.93</v>
          </cell>
          <cell r="AG9">
            <v>73704.94</v>
          </cell>
          <cell r="AH9">
            <v>120583.38</v>
          </cell>
          <cell r="AI9">
            <v>68778.11</v>
          </cell>
          <cell r="AJ9">
            <v>56779.43</v>
          </cell>
          <cell r="AK9">
            <v>154202.1</v>
          </cell>
          <cell r="AL9">
            <v>136411.51</v>
          </cell>
          <cell r="AM9">
            <v>2719380.66</v>
          </cell>
          <cell r="AN9">
            <v>189113.43</v>
          </cell>
          <cell r="AO9">
            <v>286210.93</v>
          </cell>
          <cell r="AP9">
            <v>399937.38</v>
          </cell>
          <cell r="AQ9">
            <v>377470.35</v>
          </cell>
          <cell r="AR9">
            <v>428882.78</v>
          </cell>
          <cell r="AS9">
            <v>345559.15</v>
          </cell>
          <cell r="AT9">
            <v>10639.89</v>
          </cell>
          <cell r="AU9">
            <v>1086663.3500000001</v>
          </cell>
          <cell r="AV9">
            <v>535379.31999999995</v>
          </cell>
          <cell r="AW9">
            <v>692669.04</v>
          </cell>
          <cell r="AX9">
            <v>1287413.31</v>
          </cell>
          <cell r="AY9">
            <v>732386.58</v>
          </cell>
          <cell r="AZ9">
            <v>1103958.49</v>
          </cell>
          <cell r="BA9">
            <v>1009504.31</v>
          </cell>
          <cell r="BB9">
            <v>644881.18000000005</v>
          </cell>
          <cell r="BC9">
            <v>956990.93</v>
          </cell>
          <cell r="BD9">
            <v>2610456.9900000002</v>
          </cell>
          <cell r="BE9">
            <v>1221571.6200000001</v>
          </cell>
          <cell r="BF9">
            <v>1135875.56</v>
          </cell>
          <cell r="BG9">
            <v>45057.26</v>
          </cell>
          <cell r="BH9">
            <v>165305.07999999999</v>
          </cell>
          <cell r="BI9">
            <v>3212336.28</v>
          </cell>
          <cell r="BJ9">
            <v>1213603.3500000001</v>
          </cell>
          <cell r="BK9">
            <v>2610567.71</v>
          </cell>
          <cell r="BL9">
            <v>145973.10999999999</v>
          </cell>
          <cell r="BM9">
            <v>74327.22</v>
          </cell>
          <cell r="BN9">
            <v>40597.99</v>
          </cell>
          <cell r="BO9">
            <v>0</v>
          </cell>
          <cell r="BP9">
            <v>3355717.2</v>
          </cell>
          <cell r="BQ9">
            <v>44292.67</v>
          </cell>
          <cell r="BR9">
            <v>1394973.52</v>
          </cell>
          <cell r="BS9">
            <v>79771.98</v>
          </cell>
          <cell r="BT9">
            <v>142855.04999999999</v>
          </cell>
          <cell r="BU9">
            <v>84144.45</v>
          </cell>
          <cell r="BV9">
            <v>85909.6</v>
          </cell>
          <cell r="BW9">
            <v>2718854.96</v>
          </cell>
          <cell r="BX9">
            <v>107353.08</v>
          </cell>
          <cell r="BY9">
            <v>36466.07</v>
          </cell>
          <cell r="BZ9">
            <v>85874.8</v>
          </cell>
          <cell r="CA9">
            <v>63113.599999999999</v>
          </cell>
          <cell r="CB9">
            <v>184966.2</v>
          </cell>
          <cell r="CC9">
            <v>106932.22</v>
          </cell>
          <cell r="CD9">
            <v>96155.76</v>
          </cell>
          <cell r="CE9">
            <v>109764.63</v>
          </cell>
          <cell r="CF9">
            <v>137883.59</v>
          </cell>
          <cell r="CG9">
            <v>302249.38</v>
          </cell>
          <cell r="CH9">
            <v>3210720.74</v>
          </cell>
          <cell r="CI9">
            <v>159475.15</v>
          </cell>
          <cell r="CJ9">
            <v>205827.31</v>
          </cell>
          <cell r="CK9">
            <v>14105778.16</v>
          </cell>
          <cell r="CL9">
            <v>6986446.1399999997</v>
          </cell>
          <cell r="CM9">
            <v>126588.57</v>
          </cell>
          <cell r="CN9">
            <v>307706.65999999997</v>
          </cell>
          <cell r="CO9">
            <v>252001.05</v>
          </cell>
          <cell r="CP9">
            <v>214643.68</v>
          </cell>
          <cell r="CQ9">
            <v>262608.90000000002</v>
          </cell>
          <cell r="CR9">
            <v>6423746.0800000001</v>
          </cell>
          <cell r="CS9">
            <v>6165040.7699999996</v>
          </cell>
          <cell r="CT9">
            <v>330033</v>
          </cell>
          <cell r="CU9">
            <v>239192.44</v>
          </cell>
          <cell r="CV9">
            <v>3002768.03</v>
          </cell>
          <cell r="CW9">
            <v>436963.96</v>
          </cell>
          <cell r="CX9">
            <v>3656572.44</v>
          </cell>
          <cell r="CY9">
            <v>128739.93</v>
          </cell>
          <cell r="CZ9">
            <v>4204669.04</v>
          </cell>
          <cell r="DA9">
            <v>432154.59</v>
          </cell>
          <cell r="DB9">
            <v>11835594.6</v>
          </cell>
          <cell r="DC9">
            <v>1963287.4</v>
          </cell>
          <cell r="DD9">
            <v>3690748.53</v>
          </cell>
          <cell r="DE9">
            <v>688847.85</v>
          </cell>
          <cell r="DF9">
            <v>256451.35</v>
          </cell>
          <cell r="DG9">
            <v>3524097.23</v>
          </cell>
          <cell r="DH9">
            <v>385436.12</v>
          </cell>
          <cell r="DI9">
            <v>5775289.2599999998</v>
          </cell>
          <cell r="DJ9">
            <v>72852.600000000006</v>
          </cell>
          <cell r="DK9">
            <v>302735.17</v>
          </cell>
          <cell r="DL9">
            <v>450276.99</v>
          </cell>
          <cell r="DM9">
            <v>447257.14</v>
          </cell>
          <cell r="DN9">
            <v>200152.86</v>
          </cell>
          <cell r="DO9">
            <v>2448078.56</v>
          </cell>
          <cell r="DP9">
            <v>473745.91999999998</v>
          </cell>
          <cell r="DQ9">
            <v>1716695.76</v>
          </cell>
          <cell r="DR9">
            <v>14299703.43</v>
          </cell>
          <cell r="DS9">
            <v>470647.07</v>
          </cell>
          <cell r="DT9">
            <v>2822504.83</v>
          </cell>
          <cell r="DU9">
            <v>296984.89</v>
          </cell>
          <cell r="DV9">
            <v>4139561.34</v>
          </cell>
          <cell r="DW9">
            <v>134620.47</v>
          </cell>
          <cell r="DX9">
            <v>2075551.2</v>
          </cell>
          <cell r="DY9">
            <v>7271283.54</v>
          </cell>
          <cell r="DZ9">
            <v>1644873.83</v>
          </cell>
          <cell r="EA9">
            <v>3653328.94</v>
          </cell>
          <cell r="EB9">
            <v>4640144.79</v>
          </cell>
          <cell r="EC9">
            <v>3448154.35</v>
          </cell>
          <cell r="ED9">
            <v>3446364.66</v>
          </cell>
          <cell r="EE9">
            <v>3517433.17</v>
          </cell>
          <cell r="EF9">
            <v>3635485.31</v>
          </cell>
          <cell r="EG9">
            <v>3302570.18</v>
          </cell>
          <cell r="EH9">
            <v>7224437.2000000002</v>
          </cell>
          <cell r="EI9">
            <v>4997802.33</v>
          </cell>
          <cell r="EJ9">
            <v>4222389.03</v>
          </cell>
          <cell r="EK9">
            <v>5474392.5800000001</v>
          </cell>
          <cell r="EL9">
            <v>4156876.43</v>
          </cell>
          <cell r="EM9">
            <v>2219839.2000000002</v>
          </cell>
          <cell r="EN9">
            <v>4475609.8499999996</v>
          </cell>
          <cell r="EO9">
            <v>2297403.63</v>
          </cell>
          <cell r="EP9">
            <v>6252737.2999999998</v>
          </cell>
          <cell r="EQ9">
            <v>2730711.01</v>
          </cell>
          <cell r="ER9">
            <v>722082422.42999995</v>
          </cell>
          <cell r="ES9">
            <v>3212174.83</v>
          </cell>
          <cell r="ET9">
            <v>14905548.51</v>
          </cell>
          <cell r="EU9">
            <v>1559939.36</v>
          </cell>
          <cell r="EV9">
            <v>1085099.57</v>
          </cell>
          <cell r="EW9">
            <v>1031251.24</v>
          </cell>
          <cell r="EX9">
            <v>607705.75</v>
          </cell>
          <cell r="EY9">
            <v>1325573.53</v>
          </cell>
          <cell r="EZ9">
            <v>1416077.23</v>
          </cell>
          <cell r="FA9">
            <v>1496595.62</v>
          </cell>
          <cell r="FB9">
            <v>1351225.63</v>
          </cell>
          <cell r="FC9">
            <v>2870732.39</v>
          </cell>
          <cell r="FD9">
            <v>7757953.7300000004</v>
          </cell>
          <cell r="FE9">
            <v>2503735.31</v>
          </cell>
          <cell r="FF9">
            <v>6199933.1600000001</v>
          </cell>
          <cell r="FG9">
            <v>2063044.2</v>
          </cell>
          <cell r="FH9">
            <v>2115137.1</v>
          </cell>
          <cell r="FI9">
            <v>253765434.34999999</v>
          </cell>
          <cell r="FJ9">
            <v>2742191.31</v>
          </cell>
          <cell r="FK9">
            <v>2142957.7000000002</v>
          </cell>
          <cell r="FL9">
            <v>2169107.96</v>
          </cell>
          <cell r="FM9">
            <v>2076455.26</v>
          </cell>
          <cell r="FN9">
            <v>3401078.66</v>
          </cell>
          <cell r="FO9">
            <v>7829063.9299999997</v>
          </cell>
          <cell r="FP9">
            <v>2997823.7</v>
          </cell>
          <cell r="FQ9">
            <v>4545722.03</v>
          </cell>
          <cell r="FR9">
            <v>2375503.34</v>
          </cell>
          <cell r="FS9">
            <v>1852446.44</v>
          </cell>
          <cell r="FT9">
            <v>1737684.04</v>
          </cell>
          <cell r="FU9">
            <v>2451973.5499999998</v>
          </cell>
          <cell r="FV9">
            <v>5238464.2300000004</v>
          </cell>
          <cell r="FW9">
            <v>2553906.33</v>
          </cell>
          <cell r="FX9">
            <v>2540576.14</v>
          </cell>
          <cell r="FY9">
            <v>2706285.94</v>
          </cell>
          <cell r="FZ9">
            <v>2965909.94</v>
          </cell>
          <cell r="GA9">
            <v>3135142.54</v>
          </cell>
          <cell r="GB9">
            <v>8056210.7599999998</v>
          </cell>
          <cell r="GC9">
            <v>2585518.35</v>
          </cell>
          <cell r="GD9">
            <v>3492450.74</v>
          </cell>
          <cell r="GE9">
            <v>3518482.53</v>
          </cell>
          <cell r="GF9">
            <v>1834809.81</v>
          </cell>
          <cell r="GG9">
            <v>1743814.17</v>
          </cell>
          <cell r="GH9">
            <v>1902492.16</v>
          </cell>
          <cell r="GI9">
            <v>9368919.3699999992</v>
          </cell>
          <cell r="GJ9">
            <v>1578969.77</v>
          </cell>
          <cell r="GK9">
            <v>3085958.11</v>
          </cell>
          <cell r="GL9">
            <v>2333143.27</v>
          </cell>
          <cell r="GM9">
            <v>11654316.76</v>
          </cell>
          <cell r="GN9">
            <v>2491072.33</v>
          </cell>
          <cell r="GO9">
            <v>2960614.02</v>
          </cell>
          <cell r="GP9">
            <v>2047467.21</v>
          </cell>
          <cell r="GQ9">
            <v>2838051</v>
          </cell>
          <cell r="GR9">
            <v>11770244.199999999</v>
          </cell>
          <cell r="GS9">
            <v>6081846</v>
          </cell>
          <cell r="GT9">
            <v>4146950.47</v>
          </cell>
          <cell r="GU9">
            <v>6453921.6299999999</v>
          </cell>
          <cell r="GV9">
            <v>4951060.33</v>
          </cell>
          <cell r="GW9">
            <v>5082364.53</v>
          </cell>
          <cell r="GX9">
            <v>3451396.24</v>
          </cell>
          <cell r="GY9">
            <v>5395141.6399999997</v>
          </cell>
          <cell r="GZ9">
            <v>3757343.59</v>
          </cell>
          <cell r="HA9">
            <v>4204043.82</v>
          </cell>
          <cell r="HB9">
            <v>4881814.7699999996</v>
          </cell>
          <cell r="HC9">
            <v>4161915.9</v>
          </cell>
          <cell r="HD9">
            <v>6195920.7000000002</v>
          </cell>
          <cell r="HE9">
            <v>4961023.62</v>
          </cell>
          <cell r="HF9">
            <v>18373633.82</v>
          </cell>
          <cell r="HG9">
            <v>4333437.3600000003</v>
          </cell>
          <cell r="HH9">
            <v>8460535.6300000008</v>
          </cell>
          <cell r="HI9">
            <v>5844887.0899999999</v>
          </cell>
          <cell r="HJ9">
            <v>4454248.28</v>
          </cell>
          <cell r="HK9">
            <v>6822945.7400000002</v>
          </cell>
          <cell r="HL9">
            <v>11203986.359999999</v>
          </cell>
        </row>
        <row r="10">
          <cell r="A10" t="str">
            <v>PBZ/CO OMF C</v>
          </cell>
          <cell r="ET10">
            <v>0</v>
          </cell>
          <cell r="EU10">
            <v>2021146.97</v>
          </cell>
          <cell r="EV10">
            <v>2300854.33</v>
          </cell>
          <cell r="EW10">
            <v>1599622.34</v>
          </cell>
          <cell r="EX10">
            <v>2460320.59</v>
          </cell>
          <cell r="EY10">
            <v>1757427.03</v>
          </cell>
          <cell r="EZ10">
            <v>4815362.0199999996</v>
          </cell>
          <cell r="FA10">
            <v>3121987.3</v>
          </cell>
          <cell r="FB10">
            <v>2048235.16</v>
          </cell>
          <cell r="FC10">
            <v>2370253.83</v>
          </cell>
          <cell r="FD10">
            <v>2171161.13</v>
          </cell>
          <cell r="FE10">
            <v>2038549.76</v>
          </cell>
          <cell r="FF10">
            <v>1789117.78</v>
          </cell>
          <cell r="FG10">
            <v>2301121.15</v>
          </cell>
          <cell r="FH10">
            <v>2493740.2400000002</v>
          </cell>
          <cell r="FI10">
            <v>7905817.71</v>
          </cell>
          <cell r="FJ10">
            <v>3257095.61</v>
          </cell>
          <cell r="FK10">
            <v>3675416.62</v>
          </cell>
          <cell r="FL10">
            <v>7322867.0899999999</v>
          </cell>
          <cell r="FM10">
            <v>5891863.2999999998</v>
          </cell>
          <cell r="FN10">
            <v>2767948.18</v>
          </cell>
          <cell r="FO10">
            <v>5340135.87</v>
          </cell>
          <cell r="FP10">
            <v>4767712.47</v>
          </cell>
          <cell r="FQ10">
            <v>3748171.71</v>
          </cell>
          <cell r="FR10">
            <v>2441076.13</v>
          </cell>
          <cell r="FS10">
            <v>4454984.1100000003</v>
          </cell>
          <cell r="FT10">
            <v>4186327.18</v>
          </cell>
          <cell r="FU10">
            <v>3271804.48</v>
          </cell>
          <cell r="FV10">
            <v>3953748.6</v>
          </cell>
          <cell r="FW10">
            <v>5407997.5800000001</v>
          </cell>
          <cell r="FX10">
            <v>6412639.1100000003</v>
          </cell>
          <cell r="FY10">
            <v>4965065.2699999996</v>
          </cell>
          <cell r="FZ10">
            <v>3892509.91</v>
          </cell>
          <cell r="GA10">
            <v>4468309.8499999996</v>
          </cell>
          <cell r="GB10">
            <v>7295705.75</v>
          </cell>
          <cell r="GC10">
            <v>3014188.78</v>
          </cell>
          <cell r="GD10">
            <v>4446092.58</v>
          </cell>
          <cell r="GE10">
            <v>7828557.1600000001</v>
          </cell>
          <cell r="GF10">
            <v>8223592</v>
          </cell>
          <cell r="GG10">
            <v>5851197.8200000003</v>
          </cell>
          <cell r="GH10">
            <v>4655393.68</v>
          </cell>
          <cell r="GI10">
            <v>9115791.2799999993</v>
          </cell>
          <cell r="GJ10">
            <v>12400462.880000001</v>
          </cell>
          <cell r="GK10">
            <v>8130050.6399999997</v>
          </cell>
          <cell r="GL10">
            <v>5777773.6500000004</v>
          </cell>
          <cell r="GM10">
            <v>11975969.17</v>
          </cell>
          <cell r="GN10">
            <v>5809104.25</v>
          </cell>
          <cell r="GO10">
            <v>6520818.4299999997</v>
          </cell>
          <cell r="GP10">
            <v>4401085.66</v>
          </cell>
          <cell r="GQ10">
            <v>7447437.1500000004</v>
          </cell>
          <cell r="GR10">
            <v>11121932.16</v>
          </cell>
          <cell r="GS10">
            <v>7935972.7400000002</v>
          </cell>
          <cell r="GT10">
            <v>7233423.0700000003</v>
          </cell>
          <cell r="GU10">
            <v>13400201.779999999</v>
          </cell>
          <cell r="GV10">
            <v>14588010.699999999</v>
          </cell>
          <cell r="GW10">
            <v>7581522.0800000001</v>
          </cell>
          <cell r="GX10">
            <v>5068010.4000000004</v>
          </cell>
          <cell r="GY10">
            <v>2781497.02</v>
          </cell>
          <cell r="GZ10">
            <v>7884306.2199999997</v>
          </cell>
          <cell r="HA10">
            <v>13113888.09</v>
          </cell>
          <cell r="HB10">
            <v>9464792.3499999996</v>
          </cell>
          <cell r="HC10">
            <v>9357218.8399999999</v>
          </cell>
          <cell r="HD10">
            <v>10039358.710000001</v>
          </cell>
          <cell r="HE10">
            <v>9495459.8900000006</v>
          </cell>
          <cell r="HF10">
            <v>38735850.390000001</v>
          </cell>
          <cell r="HG10">
            <v>5106162.59</v>
          </cell>
          <cell r="HH10">
            <v>7831829.3499999996</v>
          </cell>
          <cell r="HI10">
            <v>3855568.44</v>
          </cell>
          <cell r="HJ10">
            <v>4744767.05</v>
          </cell>
          <cell r="HK10">
            <v>15326093.619999999</v>
          </cell>
          <cell r="HL10">
            <v>27529102.149999999</v>
          </cell>
        </row>
        <row r="11">
          <cell r="A11" t="str">
            <v>Raiffeisen OMF A</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1458913.73</v>
          </cell>
          <cell r="FJ11">
            <v>0</v>
          </cell>
          <cell r="FK11">
            <v>0</v>
          </cell>
          <cell r="FL11">
            <v>0</v>
          </cell>
          <cell r="FM11">
            <v>0</v>
          </cell>
          <cell r="FN11">
            <v>0</v>
          </cell>
          <cell r="FO11">
            <v>0</v>
          </cell>
          <cell r="FP11">
            <v>0</v>
          </cell>
          <cell r="FQ11">
            <v>0</v>
          </cell>
          <cell r="FR11">
            <v>0</v>
          </cell>
          <cell r="FS11">
            <v>0</v>
          </cell>
          <cell r="FT11">
            <v>0</v>
          </cell>
          <cell r="FU11">
            <v>0</v>
          </cell>
          <cell r="FV11">
            <v>90307.85</v>
          </cell>
          <cell r="FW11">
            <v>0</v>
          </cell>
          <cell r="FX11">
            <v>0</v>
          </cell>
          <cell r="FY11">
            <v>0</v>
          </cell>
          <cell r="FZ11">
            <v>0</v>
          </cell>
          <cell r="GA11">
            <v>0</v>
          </cell>
          <cell r="GB11">
            <v>0</v>
          </cell>
          <cell r="GC11">
            <v>0</v>
          </cell>
          <cell r="GD11">
            <v>0</v>
          </cell>
          <cell r="GE11">
            <v>0</v>
          </cell>
          <cell r="GF11">
            <v>0</v>
          </cell>
          <cell r="GG11">
            <v>0</v>
          </cell>
          <cell r="GH11">
            <v>0</v>
          </cell>
          <cell r="GI11">
            <v>390325.59</v>
          </cell>
          <cell r="GJ11">
            <v>0</v>
          </cell>
          <cell r="GK11">
            <v>0</v>
          </cell>
          <cell r="GL11">
            <v>0</v>
          </cell>
          <cell r="GM11">
            <v>0</v>
          </cell>
          <cell r="GN11">
            <v>0</v>
          </cell>
          <cell r="GO11">
            <v>0</v>
          </cell>
          <cell r="GP11">
            <v>0</v>
          </cell>
          <cell r="GQ11">
            <v>0</v>
          </cell>
          <cell r="GR11">
            <v>0</v>
          </cell>
          <cell r="GS11">
            <v>0</v>
          </cell>
          <cell r="GT11">
            <v>0</v>
          </cell>
          <cell r="GU11">
            <v>0</v>
          </cell>
          <cell r="GV11">
            <v>0</v>
          </cell>
          <cell r="GW11">
            <v>116190.95</v>
          </cell>
          <cell r="GX11">
            <v>0</v>
          </cell>
          <cell r="GY11">
            <v>0</v>
          </cell>
          <cell r="GZ11">
            <v>146823.59</v>
          </cell>
          <cell r="HA11">
            <v>0</v>
          </cell>
          <cell r="HB11">
            <v>275503.53999999998</v>
          </cell>
          <cell r="HC11">
            <v>0</v>
          </cell>
          <cell r="HD11">
            <v>36802.69</v>
          </cell>
          <cell r="HE11">
            <v>0</v>
          </cell>
          <cell r="HF11">
            <v>0</v>
          </cell>
          <cell r="HG11">
            <v>0</v>
          </cell>
          <cell r="HH11">
            <v>0</v>
          </cell>
          <cell r="HI11">
            <v>0</v>
          </cell>
          <cell r="HJ11">
            <v>107095.6</v>
          </cell>
          <cell r="HK11">
            <v>0</v>
          </cell>
          <cell r="HL11">
            <v>0</v>
          </cell>
        </row>
        <row r="12">
          <cell r="A12" t="str">
            <v>Raiffeisen OMF B</v>
          </cell>
          <cell r="B12">
            <v>0</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16034.66</v>
          </cell>
          <cell r="R12">
            <v>0</v>
          </cell>
          <cell r="S12">
            <v>27326.85</v>
          </cell>
          <cell r="T12">
            <v>2516.09</v>
          </cell>
          <cell r="U12">
            <v>0</v>
          </cell>
          <cell r="V12">
            <v>61168.28</v>
          </cell>
          <cell r="W12">
            <v>4726.28</v>
          </cell>
          <cell r="X12">
            <v>24016.28</v>
          </cell>
          <cell r="Y12">
            <v>9404.8799999999992</v>
          </cell>
          <cell r="Z12">
            <v>28428.06</v>
          </cell>
          <cell r="AA12">
            <v>1022326.8</v>
          </cell>
          <cell r="AB12">
            <v>42193.13</v>
          </cell>
          <cell r="AC12">
            <v>2545346.38</v>
          </cell>
          <cell r="AD12">
            <v>278961.43</v>
          </cell>
          <cell r="AE12">
            <v>96672.13</v>
          </cell>
          <cell r="AF12">
            <v>104387.38</v>
          </cell>
          <cell r="AG12">
            <v>115496.68</v>
          </cell>
          <cell r="AH12">
            <v>99308.11</v>
          </cell>
          <cell r="AI12">
            <v>112017.37</v>
          </cell>
          <cell r="AJ12">
            <v>176825.73</v>
          </cell>
          <cell r="AK12">
            <v>84654.07</v>
          </cell>
          <cell r="AL12">
            <v>231301.83</v>
          </cell>
          <cell r="AM12">
            <v>2777117.4</v>
          </cell>
          <cell r="AN12">
            <v>171835.21</v>
          </cell>
          <cell r="AO12">
            <v>324010.7</v>
          </cell>
          <cell r="AP12">
            <v>458688.2</v>
          </cell>
          <cell r="AQ12">
            <v>379829.24</v>
          </cell>
          <cell r="AR12">
            <v>667582.76</v>
          </cell>
          <cell r="AS12">
            <v>625102.77</v>
          </cell>
          <cell r="AT12">
            <v>131510.57999999999</v>
          </cell>
          <cell r="AU12">
            <v>1600526.21</v>
          </cell>
          <cell r="AV12">
            <v>763865.81</v>
          </cell>
          <cell r="AW12">
            <v>973444.85</v>
          </cell>
          <cell r="AX12">
            <v>1081971.77</v>
          </cell>
          <cell r="AY12">
            <v>1013954.49</v>
          </cell>
          <cell r="AZ12">
            <v>1301704.48</v>
          </cell>
          <cell r="BA12">
            <v>1291641.72</v>
          </cell>
          <cell r="BB12">
            <v>763867.02</v>
          </cell>
          <cell r="BC12">
            <v>707503.8</v>
          </cell>
          <cell r="BD12">
            <v>2582061.7999999998</v>
          </cell>
          <cell r="BE12">
            <v>1308181</v>
          </cell>
          <cell r="BF12">
            <v>1436197.76</v>
          </cell>
          <cell r="BG12">
            <v>59031.74</v>
          </cell>
          <cell r="BH12">
            <v>204501.64</v>
          </cell>
          <cell r="BI12">
            <v>3050839.14</v>
          </cell>
          <cell r="BJ12">
            <v>1550777.76</v>
          </cell>
          <cell r="BK12">
            <v>3115782.37</v>
          </cell>
          <cell r="BL12">
            <v>69458.41</v>
          </cell>
          <cell r="BM12">
            <v>162718.63</v>
          </cell>
          <cell r="BN12">
            <v>71635.73</v>
          </cell>
          <cell r="BO12">
            <v>14256.38</v>
          </cell>
          <cell r="BP12">
            <v>2998297.6</v>
          </cell>
          <cell r="BQ12">
            <v>0</v>
          </cell>
          <cell r="BR12">
            <v>2126499.11</v>
          </cell>
          <cell r="BS12">
            <v>21516.87</v>
          </cell>
          <cell r="BT12">
            <v>370754.51</v>
          </cell>
          <cell r="BU12">
            <v>445449.08</v>
          </cell>
          <cell r="BV12">
            <v>286976.27</v>
          </cell>
          <cell r="BW12">
            <v>3609289.29</v>
          </cell>
          <cell r="BX12">
            <v>358602.71</v>
          </cell>
          <cell r="BY12">
            <v>133162.23999999999</v>
          </cell>
          <cell r="BZ12">
            <v>260409.9</v>
          </cell>
          <cell r="CA12">
            <v>151434.25</v>
          </cell>
          <cell r="CB12">
            <v>194511.46</v>
          </cell>
          <cell r="CC12">
            <v>141996.66</v>
          </cell>
          <cell r="CD12">
            <v>241919.05</v>
          </cell>
          <cell r="CE12">
            <v>370782.04</v>
          </cell>
          <cell r="CF12">
            <v>409292.61</v>
          </cell>
          <cell r="CG12">
            <v>551187.22</v>
          </cell>
          <cell r="CH12">
            <v>3976151.19</v>
          </cell>
          <cell r="CI12">
            <v>156731.47</v>
          </cell>
          <cell r="CJ12">
            <v>338085.32</v>
          </cell>
          <cell r="CK12">
            <v>15884233.32</v>
          </cell>
          <cell r="CL12">
            <v>9662187.3000000007</v>
          </cell>
          <cell r="CM12">
            <v>300891.44</v>
          </cell>
          <cell r="CN12">
            <v>394887.04</v>
          </cell>
          <cell r="CO12">
            <v>414937.92</v>
          </cell>
          <cell r="CP12">
            <v>434654.14</v>
          </cell>
          <cell r="CQ12">
            <v>679239.83</v>
          </cell>
          <cell r="CR12">
            <v>8988161.9700000007</v>
          </cell>
          <cell r="CS12">
            <v>9627044.1400000006</v>
          </cell>
          <cell r="CT12">
            <v>610747.05000000005</v>
          </cell>
          <cell r="CU12">
            <v>826440.41</v>
          </cell>
          <cell r="CV12">
            <v>4187854.57</v>
          </cell>
          <cell r="CW12">
            <v>924472.3</v>
          </cell>
          <cell r="CX12">
            <v>3938167.94</v>
          </cell>
          <cell r="CY12">
            <v>756770.78</v>
          </cell>
          <cell r="CZ12">
            <v>6284529.5300000003</v>
          </cell>
          <cell r="DA12">
            <v>2121897.9300000002</v>
          </cell>
          <cell r="DB12">
            <v>21480877.079999998</v>
          </cell>
          <cell r="DC12">
            <v>2747646.59</v>
          </cell>
          <cell r="DD12">
            <v>6296301.8600000003</v>
          </cell>
          <cell r="DE12">
            <v>1366410.65</v>
          </cell>
          <cell r="DF12">
            <v>735509.4</v>
          </cell>
          <cell r="DG12">
            <v>5900560.6399999997</v>
          </cell>
          <cell r="DH12">
            <v>849760.33</v>
          </cell>
          <cell r="DI12">
            <v>6602918.1600000001</v>
          </cell>
          <cell r="DJ12">
            <v>1025736.84</v>
          </cell>
          <cell r="DK12">
            <v>832171.83</v>
          </cell>
          <cell r="DL12">
            <v>510353.23</v>
          </cell>
          <cell r="DM12">
            <v>1023183.7</v>
          </cell>
          <cell r="DN12">
            <v>554032.73</v>
          </cell>
          <cell r="DO12">
            <v>3750359.75</v>
          </cell>
          <cell r="DP12">
            <v>675076.07</v>
          </cell>
          <cell r="DQ12">
            <v>3484631.38</v>
          </cell>
          <cell r="DR12">
            <v>15616261.359999999</v>
          </cell>
          <cell r="DS12">
            <v>495859.06</v>
          </cell>
          <cell r="DT12">
            <v>3643574.62</v>
          </cell>
          <cell r="DU12">
            <v>323856.90999999997</v>
          </cell>
          <cell r="DV12">
            <v>3694894.56</v>
          </cell>
          <cell r="DW12">
            <v>450190.52</v>
          </cell>
          <cell r="DX12">
            <v>3142177.52</v>
          </cell>
          <cell r="DY12">
            <v>17649907.68</v>
          </cell>
          <cell r="DZ12">
            <v>2660233.4900000002</v>
          </cell>
          <cell r="EA12">
            <v>5509102.6299999999</v>
          </cell>
          <cell r="EB12">
            <v>5706179.8799999999</v>
          </cell>
          <cell r="EC12">
            <v>6960201.0300000003</v>
          </cell>
          <cell r="ED12">
            <v>6635247.0999999996</v>
          </cell>
          <cell r="EE12">
            <v>5825730.2699999996</v>
          </cell>
          <cell r="EF12">
            <v>6684654.4500000002</v>
          </cell>
          <cell r="EG12">
            <v>5240609.12</v>
          </cell>
          <cell r="EH12">
            <v>10645932.199999999</v>
          </cell>
          <cell r="EI12">
            <v>7255175.96</v>
          </cell>
          <cell r="EJ12">
            <v>7498330.0099999998</v>
          </cell>
          <cell r="EK12">
            <v>7129645.9000000004</v>
          </cell>
          <cell r="EL12">
            <v>7873626.3099999996</v>
          </cell>
          <cell r="EM12">
            <v>5517511.4100000001</v>
          </cell>
          <cell r="EN12">
            <v>7774240.4299999997</v>
          </cell>
          <cell r="EO12">
            <v>4706962.92</v>
          </cell>
          <cell r="EP12">
            <v>8339432.8899999997</v>
          </cell>
          <cell r="EQ12">
            <v>4272380.1399999997</v>
          </cell>
          <cell r="ER12">
            <v>805075126.38</v>
          </cell>
          <cell r="ES12">
            <v>7423919.3099999996</v>
          </cell>
          <cell r="ET12">
            <v>25851058.170000002</v>
          </cell>
          <cell r="EU12">
            <v>3251543.52</v>
          </cell>
          <cell r="EV12">
            <v>3872929.8</v>
          </cell>
          <cell r="EW12">
            <v>2912210.06</v>
          </cell>
          <cell r="EX12">
            <v>3139435.82</v>
          </cell>
          <cell r="EY12">
            <v>3054728.19</v>
          </cell>
          <cell r="EZ12">
            <v>2346231.04</v>
          </cell>
          <cell r="FA12">
            <v>2798542.61</v>
          </cell>
          <cell r="FB12">
            <v>2352324.9300000002</v>
          </cell>
          <cell r="FC12">
            <v>3106290.88</v>
          </cell>
          <cell r="FD12">
            <v>15469048.23</v>
          </cell>
          <cell r="FE12">
            <v>3297905.54</v>
          </cell>
          <cell r="FF12">
            <v>5966720.8499999996</v>
          </cell>
          <cell r="FG12">
            <v>2893960.06</v>
          </cell>
          <cell r="FH12">
            <v>3818614.55</v>
          </cell>
          <cell r="FI12">
            <v>349262474.16000003</v>
          </cell>
          <cell r="FJ12">
            <v>4295851.32</v>
          </cell>
          <cell r="FK12">
            <v>2561461.98</v>
          </cell>
          <cell r="FL12">
            <v>5490321.3300000001</v>
          </cell>
          <cell r="FM12">
            <v>3931127.26</v>
          </cell>
          <cell r="FN12">
            <v>6152053.0499999998</v>
          </cell>
          <cell r="FO12">
            <v>19944767.91</v>
          </cell>
          <cell r="FP12">
            <v>6555060.3099999996</v>
          </cell>
          <cell r="FQ12">
            <v>5768689.3099999996</v>
          </cell>
          <cell r="FR12">
            <v>6254157.8799999999</v>
          </cell>
          <cell r="FS12">
            <v>3965225.47</v>
          </cell>
          <cell r="FT12">
            <v>4448667.92</v>
          </cell>
          <cell r="FU12">
            <v>3441274.43</v>
          </cell>
          <cell r="FV12">
            <v>11256091.140000001</v>
          </cell>
          <cell r="FW12">
            <v>7184467.5599999996</v>
          </cell>
          <cell r="FX12">
            <v>3677125.65</v>
          </cell>
          <cell r="FY12">
            <v>4358719.83</v>
          </cell>
          <cell r="FZ12">
            <v>3912923.21</v>
          </cell>
          <cell r="GA12">
            <v>3377790.49</v>
          </cell>
          <cell r="GB12">
            <v>14994479.74</v>
          </cell>
          <cell r="GC12">
            <v>4537370.07</v>
          </cell>
          <cell r="GD12">
            <v>7399576.5300000003</v>
          </cell>
          <cell r="GE12">
            <v>3360751.59</v>
          </cell>
          <cell r="GF12">
            <v>4879401.5</v>
          </cell>
          <cell r="GG12">
            <v>3548693.75</v>
          </cell>
          <cell r="GH12">
            <v>4688864.04</v>
          </cell>
          <cell r="GI12">
            <v>14255306.470000001</v>
          </cell>
          <cell r="GJ12">
            <v>4238990.8099999996</v>
          </cell>
          <cell r="GK12">
            <v>5329128.13</v>
          </cell>
          <cell r="GL12">
            <v>4895582.38</v>
          </cell>
          <cell r="GM12">
            <v>18451196.920000002</v>
          </cell>
          <cell r="GN12">
            <v>4339116.6399999997</v>
          </cell>
          <cell r="GO12">
            <v>4835189.4000000004</v>
          </cell>
          <cell r="GP12">
            <v>4369408.6399999997</v>
          </cell>
          <cell r="GQ12">
            <v>5288395.0999999996</v>
          </cell>
          <cell r="GR12">
            <v>24259031.969999999</v>
          </cell>
          <cell r="GS12">
            <v>10628798</v>
          </cell>
          <cell r="GT12">
            <v>5813027.8600000003</v>
          </cell>
          <cell r="GU12">
            <v>11516245.609999999</v>
          </cell>
          <cell r="GV12">
            <v>10461371.01</v>
          </cell>
          <cell r="GW12">
            <v>7939666.8300000001</v>
          </cell>
          <cell r="GX12">
            <v>5487337.0700000003</v>
          </cell>
          <cell r="GY12">
            <v>5113492.6100000003</v>
          </cell>
          <cell r="GZ12">
            <v>5153616.5599999996</v>
          </cell>
          <cell r="HA12">
            <v>5417437.3799999999</v>
          </cell>
          <cell r="HB12">
            <v>6779223.6100000003</v>
          </cell>
          <cell r="HC12">
            <v>6067792.5300000003</v>
          </cell>
          <cell r="HD12">
            <v>6618629.2999999998</v>
          </cell>
          <cell r="HE12">
            <v>7388986.7300000004</v>
          </cell>
          <cell r="HF12">
            <v>26210860.739999998</v>
          </cell>
          <cell r="HG12">
            <v>7913434.9199999999</v>
          </cell>
          <cell r="HH12">
            <v>12537472.85</v>
          </cell>
          <cell r="HI12">
            <v>8958254.1500000004</v>
          </cell>
          <cell r="HJ12">
            <v>5789668.0199999996</v>
          </cell>
          <cell r="HK12">
            <v>14155240.630000001</v>
          </cell>
          <cell r="HL12">
            <v>12305204.460000001</v>
          </cell>
        </row>
        <row r="13">
          <cell r="A13" t="str">
            <v>Raiffeisen OMF C</v>
          </cell>
          <cell r="ET13">
            <v>0</v>
          </cell>
          <cell r="EU13">
            <v>3265938.78</v>
          </cell>
          <cell r="EV13">
            <v>4137215.55</v>
          </cell>
          <cell r="EW13">
            <v>2745140.02</v>
          </cell>
          <cell r="EX13">
            <v>3914516.77</v>
          </cell>
          <cell r="EY13">
            <v>4979841.26</v>
          </cell>
          <cell r="EZ13">
            <v>6613055.4800000004</v>
          </cell>
          <cell r="FA13">
            <v>6148425.6699999999</v>
          </cell>
          <cell r="FB13">
            <v>5734603.5899999999</v>
          </cell>
          <cell r="FC13">
            <v>3201906.33</v>
          </cell>
          <cell r="FD13">
            <v>4359773.12</v>
          </cell>
          <cell r="FE13">
            <v>4749323.84</v>
          </cell>
          <cell r="FF13">
            <v>4300207.71</v>
          </cell>
          <cell r="FG13">
            <v>5053759.87</v>
          </cell>
          <cell r="FH13">
            <v>6466100.7400000002</v>
          </cell>
          <cell r="FI13">
            <v>16343194.880000001</v>
          </cell>
          <cell r="FJ13">
            <v>6447860.0599999996</v>
          </cell>
          <cell r="FK13">
            <v>6304906.5999999996</v>
          </cell>
          <cell r="FL13">
            <v>12716718.4</v>
          </cell>
          <cell r="FM13">
            <v>10214337</v>
          </cell>
          <cell r="FN13">
            <v>6175758.8399999999</v>
          </cell>
          <cell r="FO13">
            <v>9399821.3399999999</v>
          </cell>
          <cell r="FP13">
            <v>9020390.6199999992</v>
          </cell>
          <cell r="FQ13">
            <v>4666458.29</v>
          </cell>
          <cell r="FR13">
            <v>5004076.84</v>
          </cell>
          <cell r="FS13">
            <v>6945103.7000000002</v>
          </cell>
          <cell r="FT13">
            <v>6471317.7999999998</v>
          </cell>
          <cell r="FU13">
            <v>11893157.060000001</v>
          </cell>
          <cell r="FV13">
            <v>7782437.9800000004</v>
          </cell>
          <cell r="FW13">
            <v>11102451.16</v>
          </cell>
          <cell r="FX13">
            <v>15323926.92</v>
          </cell>
          <cell r="FY13">
            <v>11580954.4</v>
          </cell>
          <cell r="FZ13">
            <v>9734308.3800000008</v>
          </cell>
          <cell r="GA13">
            <v>11396776.560000001</v>
          </cell>
          <cell r="GB13">
            <v>14246430.01</v>
          </cell>
          <cell r="GC13">
            <v>8727911.8300000001</v>
          </cell>
          <cell r="GD13">
            <v>7589244.4699999997</v>
          </cell>
          <cell r="GE13">
            <v>14103461.140000001</v>
          </cell>
          <cell r="GF13">
            <v>21546549.34</v>
          </cell>
          <cell r="GG13">
            <v>13413871.49</v>
          </cell>
          <cell r="GH13">
            <v>9078375.9299999997</v>
          </cell>
          <cell r="GI13">
            <v>22757779.43</v>
          </cell>
          <cell r="GJ13">
            <v>26413082.079999998</v>
          </cell>
          <cell r="GK13">
            <v>23015223.260000002</v>
          </cell>
          <cell r="GL13">
            <v>12726886.07</v>
          </cell>
          <cell r="GM13">
            <v>22758814.059999999</v>
          </cell>
          <cell r="GN13">
            <v>13516054.789999999</v>
          </cell>
          <cell r="GO13">
            <v>13403000.93</v>
          </cell>
          <cell r="GP13">
            <v>14741475.51</v>
          </cell>
          <cell r="GQ13">
            <v>22852708.140000001</v>
          </cell>
          <cell r="GR13">
            <v>31983153.699999999</v>
          </cell>
          <cell r="GS13">
            <v>19139827</v>
          </cell>
          <cell r="GT13">
            <v>17240821.899999999</v>
          </cell>
          <cell r="GU13">
            <v>28714691.109999999</v>
          </cell>
          <cell r="GV13">
            <v>27361255.100000001</v>
          </cell>
          <cell r="GW13">
            <v>14117548.119999999</v>
          </cell>
          <cell r="GX13">
            <v>8729146.0399999991</v>
          </cell>
          <cell r="GY13">
            <v>4631732.18</v>
          </cell>
          <cell r="GZ13">
            <v>18292184.879999999</v>
          </cell>
          <cell r="HA13">
            <v>29212977.530000001</v>
          </cell>
          <cell r="HB13">
            <v>14151458.199999999</v>
          </cell>
          <cell r="HC13">
            <v>13675957.390000001</v>
          </cell>
          <cell r="HD13">
            <v>12173526.890000001</v>
          </cell>
          <cell r="HE13">
            <v>18716703.780000001</v>
          </cell>
          <cell r="HF13">
            <v>67455867.010000005</v>
          </cell>
          <cell r="HG13">
            <v>12534876.529999999</v>
          </cell>
          <cell r="HH13">
            <v>19137850.07</v>
          </cell>
          <cell r="HI13">
            <v>11573438.949999999</v>
          </cell>
          <cell r="HJ13">
            <v>8755122.3300000001</v>
          </cell>
          <cell r="HK13">
            <v>34857209.469999999</v>
          </cell>
          <cell r="HL13">
            <v>52447917.43</v>
          </cell>
        </row>
        <row r="14">
          <cell r="A14" t="str">
            <v>UKUPNO</v>
          </cell>
          <cell r="B14">
            <v>0</v>
          </cell>
          <cell r="C14">
            <v>0</v>
          </cell>
          <cell r="D14">
            <v>0</v>
          </cell>
          <cell r="E14">
            <v>0</v>
          </cell>
          <cell r="F14">
            <v>0</v>
          </cell>
          <cell r="G14">
            <v>0</v>
          </cell>
          <cell r="H14">
            <v>0</v>
          </cell>
          <cell r="I14">
            <v>0</v>
          </cell>
          <cell r="J14">
            <v>0</v>
          </cell>
          <cell r="K14">
            <v>0</v>
          </cell>
          <cell r="L14">
            <v>0</v>
          </cell>
          <cell r="M14">
            <v>0</v>
          </cell>
          <cell r="N14">
            <v>0</v>
          </cell>
          <cell r="O14">
            <v>0</v>
          </cell>
          <cell r="P14">
            <v>14958.99</v>
          </cell>
          <cell r="Q14">
            <v>35363.130000000005</v>
          </cell>
          <cell r="R14">
            <v>0</v>
          </cell>
          <cell r="S14">
            <v>64868.909999999996</v>
          </cell>
          <cell r="T14">
            <v>18997.38</v>
          </cell>
          <cell r="U14">
            <v>0</v>
          </cell>
          <cell r="V14">
            <v>87647.039999999994</v>
          </cell>
          <cell r="W14">
            <v>54062.649999999994</v>
          </cell>
          <cell r="X14">
            <v>59799.409999999996</v>
          </cell>
          <cell r="Y14">
            <v>72238.64</v>
          </cell>
          <cell r="Z14">
            <v>138252.73000000001</v>
          </cell>
          <cell r="AA14">
            <v>3444832.0700000003</v>
          </cell>
          <cell r="AB14">
            <v>108226.51999999999</v>
          </cell>
          <cell r="AC14">
            <v>9340692.0500000007</v>
          </cell>
          <cell r="AD14">
            <v>915039.79</v>
          </cell>
          <cell r="AE14">
            <v>293726.04000000004</v>
          </cell>
          <cell r="AF14">
            <v>489616.57</v>
          </cell>
          <cell r="AG14">
            <v>504920.17000000004</v>
          </cell>
          <cell r="AH14">
            <v>481226.72</v>
          </cell>
          <cell r="AI14">
            <v>472084.38999999996</v>
          </cell>
          <cell r="AJ14">
            <v>453417.1</v>
          </cell>
          <cell r="AK14">
            <v>515182.95</v>
          </cell>
          <cell r="AL14">
            <v>667692.64</v>
          </cell>
          <cell r="AM14">
            <v>10101817.310000001</v>
          </cell>
          <cell r="AN14">
            <v>656313.38</v>
          </cell>
          <cell r="AO14">
            <v>1143490.49</v>
          </cell>
          <cell r="AP14">
            <v>1706976.78</v>
          </cell>
          <cell r="AQ14">
            <v>1178378.28</v>
          </cell>
          <cell r="AR14">
            <v>1838284.82</v>
          </cell>
          <cell r="AS14">
            <v>1652584.76</v>
          </cell>
          <cell r="AT14">
            <v>264050.53999999998</v>
          </cell>
          <cell r="AU14">
            <v>5208523.63</v>
          </cell>
          <cell r="AV14">
            <v>2314321.9500000002</v>
          </cell>
          <cell r="AW14">
            <v>3517985.45</v>
          </cell>
          <cell r="AX14">
            <v>4258622.2</v>
          </cell>
          <cell r="AY14">
            <v>3315886.4000000004</v>
          </cell>
          <cell r="AZ14">
            <v>4411661.6999999993</v>
          </cell>
          <cell r="BA14">
            <v>3821939.3</v>
          </cell>
          <cell r="BB14">
            <v>2885906.44</v>
          </cell>
          <cell r="BC14">
            <v>3129856.6800000006</v>
          </cell>
          <cell r="BD14">
            <v>9382794.8300000001</v>
          </cell>
          <cell r="BE14">
            <v>4405219.0999999996</v>
          </cell>
          <cell r="BF14">
            <v>4865586.4000000004</v>
          </cell>
          <cell r="BG14">
            <v>217976.6</v>
          </cell>
          <cell r="BH14">
            <v>555081.68999999994</v>
          </cell>
          <cell r="BI14">
            <v>11031344.560000001</v>
          </cell>
          <cell r="BJ14">
            <v>4659843.9000000004</v>
          </cell>
          <cell r="BK14">
            <v>10814097.560000001</v>
          </cell>
          <cell r="BL14">
            <v>343237.20999999996</v>
          </cell>
          <cell r="BM14">
            <v>428188.36</v>
          </cell>
          <cell r="BN14">
            <v>367417.3</v>
          </cell>
          <cell r="BO14">
            <v>158890.89000000001</v>
          </cell>
          <cell r="BP14">
            <v>11667531.540000001</v>
          </cell>
          <cell r="BQ14">
            <v>167250.53999999998</v>
          </cell>
          <cell r="BR14">
            <v>7227022.2400000002</v>
          </cell>
          <cell r="BS14">
            <v>408333.68</v>
          </cell>
          <cell r="BT14">
            <v>1202839.56</v>
          </cell>
          <cell r="BU14">
            <v>1156118.45</v>
          </cell>
          <cell r="BV14">
            <v>877723.59000000008</v>
          </cell>
          <cell r="BW14">
            <v>14029930.02</v>
          </cell>
          <cell r="BX14">
            <v>670127.88</v>
          </cell>
          <cell r="BY14">
            <v>482861.76</v>
          </cell>
          <cell r="BZ14">
            <v>690169.86</v>
          </cell>
          <cell r="CA14">
            <v>657201.32999999996</v>
          </cell>
          <cell r="CB14">
            <v>877890.54</v>
          </cell>
          <cell r="CC14">
            <v>503541.5</v>
          </cell>
          <cell r="CD14">
            <v>637841.62999999989</v>
          </cell>
          <cell r="CE14">
            <v>898701.56</v>
          </cell>
          <cell r="CF14">
            <v>1136668.33</v>
          </cell>
          <cell r="CG14">
            <v>1800753.2899999998</v>
          </cell>
          <cell r="CH14">
            <v>14204846.029999999</v>
          </cell>
          <cell r="CI14">
            <v>787991.86</v>
          </cell>
          <cell r="CJ14">
            <v>1017805.9000000001</v>
          </cell>
          <cell r="CK14">
            <v>56833555.940000005</v>
          </cell>
          <cell r="CL14">
            <v>31465762.27</v>
          </cell>
          <cell r="CM14">
            <v>1359713.01</v>
          </cell>
          <cell r="CN14">
            <v>1418799.4</v>
          </cell>
          <cell r="CO14">
            <v>2003819.96</v>
          </cell>
          <cell r="CP14">
            <v>1369752.63</v>
          </cell>
          <cell r="CQ14">
            <v>1747040.4700000002</v>
          </cell>
          <cell r="CR14">
            <v>28201743.469999999</v>
          </cell>
          <cell r="CS14">
            <v>29528110.859999999</v>
          </cell>
          <cell r="CT14">
            <v>1642743.78</v>
          </cell>
          <cell r="CU14">
            <v>2086280.0899999999</v>
          </cell>
          <cell r="CV14">
            <v>13844140.310000001</v>
          </cell>
          <cell r="CW14">
            <v>2254567.35</v>
          </cell>
          <cell r="CX14">
            <v>17991995.370000001</v>
          </cell>
          <cell r="CY14">
            <v>3221970.1400000006</v>
          </cell>
          <cell r="CZ14">
            <v>19566909.75</v>
          </cell>
          <cell r="DA14">
            <v>5295434.3899999997</v>
          </cell>
          <cell r="DB14">
            <v>70320219.310000002</v>
          </cell>
          <cell r="DC14">
            <v>9349954.0099999998</v>
          </cell>
          <cell r="DD14">
            <v>20430186.23</v>
          </cell>
          <cell r="DE14">
            <v>3848542.04</v>
          </cell>
          <cell r="DF14">
            <v>1794568.54</v>
          </cell>
          <cell r="DG14">
            <v>20296022.539999999</v>
          </cell>
          <cell r="DH14">
            <v>2951355.6700000004</v>
          </cell>
          <cell r="DI14">
            <v>25452086.550000001</v>
          </cell>
          <cell r="DJ14">
            <v>1989675.2599999998</v>
          </cell>
          <cell r="DK14">
            <v>2361420.48</v>
          </cell>
          <cell r="DL14">
            <v>2694669.4</v>
          </cell>
          <cell r="DM14">
            <v>2680656.7199999997</v>
          </cell>
          <cell r="DN14">
            <v>1892811.2599999998</v>
          </cell>
          <cell r="DO14">
            <v>12622670.98</v>
          </cell>
          <cell r="DP14">
            <v>2333216.4299999997</v>
          </cell>
          <cell r="DQ14">
            <v>10407990.149999999</v>
          </cell>
          <cell r="DR14">
            <v>61996256.82</v>
          </cell>
          <cell r="DS14">
            <v>2009671.53</v>
          </cell>
          <cell r="DT14">
            <v>12573653.960000001</v>
          </cell>
          <cell r="DU14">
            <v>1389441.67</v>
          </cell>
          <cell r="DV14">
            <v>15654462.560000001</v>
          </cell>
          <cell r="DW14">
            <v>979690.55999999994</v>
          </cell>
          <cell r="DX14">
            <v>10212831.99</v>
          </cell>
          <cell r="DY14">
            <v>48150797.039999999</v>
          </cell>
          <cell r="DZ14">
            <v>9129419.2400000002</v>
          </cell>
          <cell r="EA14">
            <v>17168042.359999999</v>
          </cell>
          <cell r="EB14">
            <v>23394188.899999999</v>
          </cell>
          <cell r="EC14">
            <v>20587480.739999998</v>
          </cell>
          <cell r="ED14">
            <v>20898812.759999998</v>
          </cell>
          <cell r="EE14">
            <v>19357209.420000002</v>
          </cell>
          <cell r="EF14">
            <v>19921544.77</v>
          </cell>
          <cell r="EG14">
            <v>18068603.280000001</v>
          </cell>
          <cell r="EH14">
            <v>36713737.32</v>
          </cell>
          <cell r="EI14">
            <v>25546250.460000001</v>
          </cell>
          <cell r="EJ14">
            <v>21207015.600000001</v>
          </cell>
          <cell r="EK14">
            <v>22403616.490000002</v>
          </cell>
          <cell r="EL14">
            <v>23953057.41</v>
          </cell>
          <cell r="EM14">
            <v>14357026.66</v>
          </cell>
          <cell r="EN14">
            <v>23540543</v>
          </cell>
          <cell r="EO14">
            <v>15502640.569999998</v>
          </cell>
          <cell r="EP14">
            <v>29499963.850000001</v>
          </cell>
          <cell r="EQ14">
            <v>12254244.23</v>
          </cell>
          <cell r="ER14">
            <v>3082706483.9500003</v>
          </cell>
          <cell r="ES14">
            <v>19600632.849999998</v>
          </cell>
          <cell r="ET14">
            <v>89706746.780000001</v>
          </cell>
          <cell r="EU14">
            <v>20363350.640000001</v>
          </cell>
          <cell r="EV14">
            <v>20202432.130000003</v>
          </cell>
          <cell r="EW14">
            <v>17779995.48</v>
          </cell>
          <cell r="EX14">
            <v>18778173.48</v>
          </cell>
          <cell r="EY14">
            <v>18593594.049999997</v>
          </cell>
          <cell r="EZ14">
            <v>27225829.849999998</v>
          </cell>
          <cell r="FA14">
            <v>28804271.770000003</v>
          </cell>
          <cell r="FB14">
            <v>22748698.550000001</v>
          </cell>
          <cell r="FC14">
            <v>20483284.450000003</v>
          </cell>
          <cell r="FD14">
            <v>61333466.740000002</v>
          </cell>
          <cell r="FE14">
            <v>22935074.449999999</v>
          </cell>
          <cell r="FF14">
            <v>43221296.170000002</v>
          </cell>
          <cell r="FG14">
            <v>24363692.100000001</v>
          </cell>
          <cell r="FH14">
            <v>26336705.090000004</v>
          </cell>
          <cell r="FI14">
            <v>1289011280.2100003</v>
          </cell>
          <cell r="FJ14">
            <v>30385715.98</v>
          </cell>
          <cell r="FK14">
            <v>28330324.729999997</v>
          </cell>
          <cell r="FL14">
            <v>51574777.889999993</v>
          </cell>
          <cell r="FM14">
            <v>45806241.189999998</v>
          </cell>
          <cell r="FN14">
            <v>40928735.5</v>
          </cell>
          <cell r="FO14">
            <v>80567205.739999995</v>
          </cell>
          <cell r="FP14">
            <v>42660760.889999993</v>
          </cell>
          <cell r="FQ14">
            <v>37971040.68</v>
          </cell>
          <cell r="FR14">
            <v>32191058.929999996</v>
          </cell>
          <cell r="FS14">
            <v>31359012.079999998</v>
          </cell>
          <cell r="FT14">
            <v>34094940.329999998</v>
          </cell>
          <cell r="FU14">
            <v>38247300.010000005</v>
          </cell>
          <cell r="FV14">
            <v>58893657.270000011</v>
          </cell>
          <cell r="FW14">
            <v>51363391.409999996</v>
          </cell>
          <cell r="FX14">
            <v>54797927.75</v>
          </cell>
          <cell r="FY14">
            <v>41122242.189999998</v>
          </cell>
          <cell r="FZ14">
            <v>37764473.860000007</v>
          </cell>
          <cell r="GA14">
            <v>46476388.330000006</v>
          </cell>
          <cell r="GB14">
            <v>88363831.459999993</v>
          </cell>
          <cell r="GC14">
            <v>44234773.370000005</v>
          </cell>
          <cell r="GD14">
            <v>45628858.600000001</v>
          </cell>
          <cell r="GE14">
            <v>54044624.940000013</v>
          </cell>
          <cell r="GF14">
            <v>66874162.5</v>
          </cell>
          <cell r="GG14">
            <v>48506315.300000004</v>
          </cell>
          <cell r="GH14">
            <v>41139449.489999995</v>
          </cell>
          <cell r="GI14">
            <v>116971097.09999999</v>
          </cell>
          <cell r="GJ14">
            <v>88603360.400000006</v>
          </cell>
          <cell r="GK14">
            <v>71994287.560000002</v>
          </cell>
          <cell r="GL14">
            <v>47095798.620000005</v>
          </cell>
          <cell r="GM14">
            <v>130139857.15000002</v>
          </cell>
          <cell r="GN14">
            <v>54319419.289999999</v>
          </cell>
          <cell r="GO14">
            <v>55533802.579999998</v>
          </cell>
          <cell r="GP14">
            <v>46638650.460000001</v>
          </cell>
          <cell r="GQ14">
            <v>75217212.019999996</v>
          </cell>
          <cell r="GR14">
            <v>159563367.99000001</v>
          </cell>
          <cell r="GS14">
            <v>86178052.300000012</v>
          </cell>
          <cell r="GT14">
            <v>68102881.090000004</v>
          </cell>
          <cell r="GU14">
            <v>117422855.14999999</v>
          </cell>
          <cell r="GV14">
            <v>116592917.09</v>
          </cell>
          <cell r="GW14">
            <v>71029791.010000005</v>
          </cell>
          <cell r="GX14">
            <v>47267073.949999996</v>
          </cell>
          <cell r="GY14">
            <v>33460650.619999997</v>
          </cell>
          <cell r="GZ14">
            <v>64911086.210000008</v>
          </cell>
          <cell r="HA14">
            <v>106791743.81999999</v>
          </cell>
          <cell r="HB14">
            <v>72191669.969999999</v>
          </cell>
          <cell r="HC14">
            <v>62166086.280000001</v>
          </cell>
          <cell r="HD14">
            <v>74765238.270000011</v>
          </cell>
          <cell r="HE14">
            <v>77789834.359999999</v>
          </cell>
          <cell r="HF14">
            <v>292353731.36000001</v>
          </cell>
          <cell r="HG14">
            <v>54350739.570000008</v>
          </cell>
          <cell r="HH14">
            <v>98994745.109999985</v>
          </cell>
          <cell r="HI14">
            <v>57185969</v>
          </cell>
          <cell r="HJ14">
            <v>50531111.150000006</v>
          </cell>
          <cell r="HK14">
            <v>139827165.14999998</v>
          </cell>
          <cell r="HL14">
            <v>198285367.84000003</v>
          </cell>
          <cell r="HM14">
            <v>0</v>
          </cell>
          <cell r="HN14">
            <v>0</v>
          </cell>
          <cell r="HO14">
            <v>0</v>
          </cell>
          <cell r="HP14">
            <v>0</v>
          </cell>
          <cell r="HQ14">
            <v>0</v>
          </cell>
          <cell r="HR14">
            <v>0</v>
          </cell>
        </row>
        <row r="15">
          <cell r="AH15">
            <v>1325219.4466666665</v>
          </cell>
          <cell r="EO15" t="str">
            <v xml:space="preserve">3.069.441.895, 17 </v>
          </cell>
        </row>
        <row r="16">
          <cell r="A16" t="str">
            <v>promjena</v>
          </cell>
          <cell r="ET16">
            <v>41882</v>
          </cell>
          <cell r="EU16">
            <v>41912</v>
          </cell>
          <cell r="EV16">
            <v>41943</v>
          </cell>
          <cell r="EW16">
            <v>41973</v>
          </cell>
          <cell r="EX16">
            <v>42004</v>
          </cell>
          <cell r="EY16">
            <v>42035</v>
          </cell>
          <cell r="EZ16">
            <v>42063</v>
          </cell>
          <cell r="FA16">
            <v>42094</v>
          </cell>
          <cell r="FB16">
            <v>42124</v>
          </cell>
          <cell r="FC16">
            <v>42155</v>
          </cell>
          <cell r="FD16">
            <v>42185</v>
          </cell>
          <cell r="FE16">
            <v>42216</v>
          </cell>
          <cell r="FF16">
            <v>42247</v>
          </cell>
          <cell r="FG16">
            <v>42277</v>
          </cell>
          <cell r="FH16">
            <v>42308</v>
          </cell>
          <cell r="FI16">
            <v>42338</v>
          </cell>
          <cell r="FJ16">
            <v>42369</v>
          </cell>
          <cell r="FK16">
            <v>42400</v>
          </cell>
          <cell r="FL16">
            <v>42429</v>
          </cell>
          <cell r="FM16">
            <v>42460</v>
          </cell>
          <cell r="FN16">
            <v>42490</v>
          </cell>
          <cell r="FO16">
            <v>42521</v>
          </cell>
          <cell r="FP16">
            <v>42551</v>
          </cell>
          <cell r="FQ16">
            <v>42582</v>
          </cell>
          <cell r="FR16">
            <v>42613</v>
          </cell>
          <cell r="FS16">
            <v>42643</v>
          </cell>
          <cell r="FT16">
            <v>42674</v>
          </cell>
          <cell r="FU16">
            <v>42704</v>
          </cell>
          <cell r="FV16">
            <v>42735</v>
          </cell>
          <cell r="FW16">
            <v>42766</v>
          </cell>
          <cell r="FX16">
            <v>42794</v>
          </cell>
          <cell r="FY16">
            <v>42825</v>
          </cell>
          <cell r="FZ16">
            <v>42855</v>
          </cell>
          <cell r="GA16">
            <v>42886</v>
          </cell>
          <cell r="GB16">
            <v>42916</v>
          </cell>
          <cell r="GC16">
            <v>42947</v>
          </cell>
          <cell r="GD16">
            <v>42978</v>
          </cell>
          <cell r="GE16">
            <v>43008</v>
          </cell>
          <cell r="GF16">
            <v>43039</v>
          </cell>
          <cell r="GG16">
            <v>43069</v>
          </cell>
          <cell r="GH16">
            <v>43100</v>
          </cell>
          <cell r="GI16">
            <v>43131</v>
          </cell>
          <cell r="GJ16">
            <v>43159</v>
          </cell>
          <cell r="GK16">
            <v>43190</v>
          </cell>
          <cell r="GL16">
            <v>43220</v>
          </cell>
          <cell r="GM16">
            <v>43251</v>
          </cell>
          <cell r="GN16">
            <v>43281</v>
          </cell>
          <cell r="GO16">
            <v>43312</v>
          </cell>
          <cell r="GP16">
            <v>43343</v>
          </cell>
          <cell r="GQ16">
            <v>43373</v>
          </cell>
          <cell r="GR16">
            <v>43404</v>
          </cell>
          <cell r="GS16">
            <v>43434</v>
          </cell>
          <cell r="GT16">
            <v>43465</v>
          </cell>
          <cell r="GU16">
            <v>43496</v>
          </cell>
          <cell r="GV16">
            <v>43524</v>
          </cell>
          <cell r="GW16">
            <v>43555</v>
          </cell>
          <cell r="GX16">
            <v>43585</v>
          </cell>
          <cell r="GY16">
            <v>43616</v>
          </cell>
          <cell r="GZ16">
            <v>43646</v>
          </cell>
          <cell r="HA16">
            <v>43677</v>
          </cell>
          <cell r="HB16">
            <v>43708</v>
          </cell>
          <cell r="HC16">
            <v>43738</v>
          </cell>
          <cell r="HD16">
            <v>43769</v>
          </cell>
          <cell r="HE16">
            <v>43799</v>
          </cell>
          <cell r="HF16">
            <v>43830</v>
          </cell>
          <cell r="HG16">
            <v>43861</v>
          </cell>
          <cell r="HH16">
            <v>43890</v>
          </cell>
          <cell r="HI16">
            <v>43921</v>
          </cell>
          <cell r="HJ16">
            <v>43951</v>
          </cell>
          <cell r="HK16">
            <v>43982</v>
          </cell>
          <cell r="HL16">
            <v>44012</v>
          </cell>
          <cell r="HM16">
            <v>44043</v>
          </cell>
          <cell r="HN16">
            <v>44074</v>
          </cell>
          <cell r="HO16">
            <v>44104</v>
          </cell>
          <cell r="HP16">
            <v>44135</v>
          </cell>
          <cell r="HQ16">
            <v>44165</v>
          </cell>
          <cell r="HR16">
            <v>44196</v>
          </cell>
        </row>
        <row r="17">
          <cell r="A17" t="str">
            <v>AZ OMF A</v>
          </cell>
          <cell r="ET17" t="e">
            <v>#DIV/0!</v>
          </cell>
          <cell r="EU17" t="e">
            <v>#DIV/0!</v>
          </cell>
          <cell r="EV17" t="e">
            <v>#DIV/0!</v>
          </cell>
          <cell r="EW17" t="e">
            <v>#DIV/0!</v>
          </cell>
          <cell r="EX17" t="e">
            <v>#DIV/0!</v>
          </cell>
          <cell r="EY17" t="e">
            <v>#DIV/0!</v>
          </cell>
          <cell r="EZ17" t="e">
            <v>#DIV/0!</v>
          </cell>
          <cell r="FA17" t="e">
            <v>#DIV/0!</v>
          </cell>
          <cell r="FB17" t="e">
            <v>#DIV/0!</v>
          </cell>
          <cell r="FC17" t="e">
            <v>#DIV/0!</v>
          </cell>
          <cell r="FD17" t="e">
            <v>#DIV/0!</v>
          </cell>
          <cell r="FE17">
            <v>-1</v>
          </cell>
          <cell r="FF17" t="e">
            <v>#DIV/0!</v>
          </cell>
          <cell r="FG17">
            <v>-1</v>
          </cell>
          <cell r="FH17" t="e">
            <v>#DIV/0!</v>
          </cell>
          <cell r="FI17" t="e">
            <v>#DIV/0!</v>
          </cell>
          <cell r="FJ17">
            <v>-1</v>
          </cell>
          <cell r="FK17" t="e">
            <v>#DIV/0!</v>
          </cell>
          <cell r="FL17" t="e">
            <v>#DIV/0!</v>
          </cell>
          <cell r="FM17" t="e">
            <v>#DIV/0!</v>
          </cell>
          <cell r="FN17" t="e">
            <v>#DIV/0!</v>
          </cell>
          <cell r="FO17" t="e">
            <v>#DIV/0!</v>
          </cell>
          <cell r="FP17" t="e">
            <v>#DIV/0!</v>
          </cell>
          <cell r="FQ17" t="e">
            <v>#DIV/0!</v>
          </cell>
          <cell r="FR17">
            <v>-1</v>
          </cell>
          <cell r="FS17" t="e">
            <v>#DIV/0!</v>
          </cell>
          <cell r="FT17" t="e">
            <v>#DIV/0!</v>
          </cell>
          <cell r="FU17" t="e">
            <v>#DIV/0!</v>
          </cell>
          <cell r="FV17" t="e">
            <v>#DIV/0!</v>
          </cell>
          <cell r="FW17" t="e">
            <v>#DIV/0!</v>
          </cell>
          <cell r="FX17" t="e">
            <v>#DIV/0!</v>
          </cell>
          <cell r="FY17" t="e">
            <v>#DIV/0!</v>
          </cell>
          <cell r="FZ17" t="e">
            <v>#DIV/0!</v>
          </cell>
          <cell r="GA17" t="e">
            <v>#DIV/0!</v>
          </cell>
          <cell r="GB17" t="e">
            <v>#DIV/0!</v>
          </cell>
          <cell r="GC17" t="e">
            <v>#DIV/0!</v>
          </cell>
          <cell r="GD17" t="e">
            <v>#DIV/0!</v>
          </cell>
          <cell r="GE17" t="e">
            <v>#DIV/0!</v>
          </cell>
          <cell r="GF17" t="e">
            <v>#DIV/0!</v>
          </cell>
          <cell r="GG17" t="e">
            <v>#DIV/0!</v>
          </cell>
          <cell r="GH17" t="e">
            <v>#DIV/0!</v>
          </cell>
          <cell r="GI17" t="e">
            <v>#DIV/0!</v>
          </cell>
          <cell r="GJ17" t="e">
            <v>#DIV/0!</v>
          </cell>
          <cell r="GK17" t="e">
            <v>#DIV/0!</v>
          </cell>
          <cell r="GL17" t="e">
            <v>#DIV/0!</v>
          </cell>
          <cell r="GM17" t="e">
            <v>#DIV/0!</v>
          </cell>
          <cell r="GN17" t="e">
            <v>#DIV/0!</v>
          </cell>
          <cell r="GO17" t="e">
            <v>#DIV/0!</v>
          </cell>
          <cell r="GP17" t="e">
            <v>#DIV/0!</v>
          </cell>
          <cell r="GQ17" t="e">
            <v>#DIV/0!</v>
          </cell>
          <cell r="GR17" t="e">
            <v>#DIV/0!</v>
          </cell>
          <cell r="GS17" t="e">
            <v>#DIV/0!</v>
          </cell>
          <cell r="GT17" t="e">
            <v>#DIV/0!</v>
          </cell>
          <cell r="GU17">
            <v>-1</v>
          </cell>
          <cell r="GV17" t="e">
            <v>#DIV/0!</v>
          </cell>
          <cell r="GW17">
            <v>-1</v>
          </cell>
          <cell r="GX17" t="e">
            <v>#DIV/0!</v>
          </cell>
          <cell r="GY17" t="e">
            <v>#DIV/0!</v>
          </cell>
          <cell r="GZ17" t="e">
            <v>#DIV/0!</v>
          </cell>
          <cell r="HA17" t="e">
            <v>#DIV/0!</v>
          </cell>
          <cell r="HB17" t="e">
            <v>#DIV/0!</v>
          </cell>
          <cell r="HC17" t="e">
            <v>#DIV/0!</v>
          </cell>
          <cell r="HD17" t="e">
            <v>#DIV/0!</v>
          </cell>
          <cell r="HE17" t="e">
            <v>#DIV/0!</v>
          </cell>
          <cell r="HF17" t="e">
            <v>#DIV/0!</v>
          </cell>
          <cell r="HG17" t="e">
            <v>#DIV/0!</v>
          </cell>
          <cell r="HH17" t="e">
            <v>#DIV/0!</v>
          </cell>
          <cell r="HI17" t="e">
            <v>#DIV/0!</v>
          </cell>
          <cell r="HJ17" t="e">
            <v>#DIV/0!</v>
          </cell>
          <cell r="HK17" t="e">
            <v>#DIV/0!</v>
          </cell>
          <cell r="HL17" t="e">
            <v>#DIV/0!</v>
          </cell>
          <cell r="HM17" t="str">
            <v/>
          </cell>
          <cell r="HN17" t="str">
            <v/>
          </cell>
          <cell r="HO17" t="str">
            <v/>
          </cell>
          <cell r="HP17" t="str">
            <v/>
          </cell>
          <cell r="HQ17" t="str">
            <v/>
          </cell>
          <cell r="HR17" t="str">
            <v/>
          </cell>
        </row>
        <row r="18">
          <cell r="A18" t="str">
            <v>AZ OMF B</v>
          </cell>
          <cell r="C18" t="e">
            <v>#DIV/0!</v>
          </cell>
          <cell r="D18" t="e">
            <v>#DIV/0!</v>
          </cell>
          <cell r="E18" t="e">
            <v>#DIV/0!</v>
          </cell>
          <cell r="F18" t="e">
            <v>#DIV/0!</v>
          </cell>
          <cell r="G18" t="e">
            <v>#DIV/0!</v>
          </cell>
          <cell r="H18" t="e">
            <v>#DIV/0!</v>
          </cell>
          <cell r="I18" t="e">
            <v>#DIV/0!</v>
          </cell>
          <cell r="J18" t="e">
            <v>#DIV/0!</v>
          </cell>
          <cell r="K18" t="e">
            <v>#DIV/0!</v>
          </cell>
          <cell r="L18" t="e">
            <v>#DIV/0!</v>
          </cell>
          <cell r="M18" t="e">
            <v>#DIV/0!</v>
          </cell>
          <cell r="N18" t="e">
            <v>#DIV/0!</v>
          </cell>
          <cell r="O18" t="e">
            <v>#DIV/0!</v>
          </cell>
          <cell r="P18" t="e">
            <v>#DIV/0!</v>
          </cell>
          <cell r="Q18">
            <v>-0.22447772209220002</v>
          </cell>
          <cell r="R18">
            <v>-1</v>
          </cell>
          <cell r="S18" t="e">
            <v>#DIV/0!</v>
          </cell>
          <cell r="T18">
            <v>-0.51399167943945689</v>
          </cell>
          <cell r="U18">
            <v>-1</v>
          </cell>
          <cell r="V18" t="e">
            <v>#DIV/0!</v>
          </cell>
          <cell r="W18">
            <v>0.65256261763428403</v>
          </cell>
          <cell r="X18">
            <v>-0.44490980701367872</v>
          </cell>
          <cell r="Y18">
            <v>0.86298932466940481</v>
          </cell>
          <cell r="Z18">
            <v>0.21700217303173178</v>
          </cell>
          <cell r="AA18">
            <v>24.069209789403704</v>
          </cell>
          <cell r="AB18">
            <v>-0.97807502440247307</v>
          </cell>
          <cell r="AC18">
            <v>113.44749974762985</v>
          </cell>
          <cell r="AD18">
            <v>-0.8808246308590868</v>
          </cell>
          <cell r="AE18">
            <v>-0.73091336819167863</v>
          </cell>
          <cell r="AF18">
            <v>0.71881489005628207</v>
          </cell>
          <cell r="AG18">
            <v>0.70435914198323046</v>
          </cell>
          <cell r="AH18">
            <v>-0.18511815024556766</v>
          </cell>
          <cell r="AI18">
            <v>-9.3161595048887186E-2</v>
          </cell>
          <cell r="AJ18">
            <v>-0.23686898610049104</v>
          </cell>
          <cell r="AK18">
            <v>0.18396516965637436</v>
          </cell>
          <cell r="AL18">
            <v>0.20178588645219753</v>
          </cell>
          <cell r="AM18">
            <v>13.961077981731593</v>
          </cell>
          <cell r="AN18">
            <v>-0.92412067826361144</v>
          </cell>
          <cell r="AO18">
            <v>0.69976835479416266</v>
          </cell>
          <cell r="AP18">
            <v>0.42543323933657573</v>
          </cell>
          <cell r="AQ18">
            <v>-0.5121595900016338</v>
          </cell>
          <cell r="AR18">
            <v>0.65006194483783308</v>
          </cell>
          <cell r="AS18">
            <v>0.10507589542608674</v>
          </cell>
          <cell r="AT18">
            <v>-0.82065495302696523</v>
          </cell>
          <cell r="AU18">
            <v>16.731281148149996</v>
          </cell>
          <cell r="AV18">
            <v>-0.56281464023261274</v>
          </cell>
          <cell r="AW18">
            <v>0.67803977788141467</v>
          </cell>
          <cell r="AX18">
            <v>7.1513346525512764E-2</v>
          </cell>
          <cell r="AY18">
            <v>-8.5653922696802776E-2</v>
          </cell>
          <cell r="AZ18">
            <v>5.4672460867134655E-2</v>
          </cell>
          <cell r="BA18">
            <v>-0.18927664838333211</v>
          </cell>
          <cell r="BB18">
            <v>-2.8925801474132762E-2</v>
          </cell>
          <cell r="BC18">
            <v>-8.1648678336398613E-3</v>
          </cell>
          <cell r="BD18">
            <v>1.7398537963015861</v>
          </cell>
          <cell r="BE18">
            <v>-0.51728480889540285</v>
          </cell>
          <cell r="BF18">
            <v>0.26765688367598933</v>
          </cell>
          <cell r="BG18">
            <v>-0.94398398873898492</v>
          </cell>
          <cell r="BH18">
            <v>0.21423557942500687</v>
          </cell>
          <cell r="BI18">
            <v>27.657878908410051</v>
          </cell>
          <cell r="BJ18">
            <v>-0.63610978777884797</v>
          </cell>
          <cell r="BK18">
            <v>1.676656181213704</v>
          </cell>
          <cell r="BL18">
            <v>-0.96451341406988766</v>
          </cell>
          <cell r="BM18">
            <v>0.32270527591800796</v>
          </cell>
          <cell r="BN18">
            <v>0.33788283125831742</v>
          </cell>
          <cell r="BO18">
            <v>-0.45465453682108609</v>
          </cell>
          <cell r="BP18">
            <v>29.973110536807944</v>
          </cell>
          <cell r="BQ18">
            <v>-0.97699901356313146</v>
          </cell>
          <cell r="BR18">
            <v>28.964323621516822</v>
          </cell>
          <cell r="BS18">
            <v>-0.91200588363178947</v>
          </cell>
          <cell r="BT18">
            <v>1.4455680522797458</v>
          </cell>
          <cell r="BU18">
            <v>-0.17987629672303534</v>
          </cell>
          <cell r="BV18">
            <v>-0.13894265861287336</v>
          </cell>
          <cell r="BW18">
            <v>13.44926161986165</v>
          </cell>
          <cell r="BX18">
            <v>-0.97478207922395854</v>
          </cell>
          <cell r="BY18">
            <v>0.65815254965127246</v>
          </cell>
          <cell r="BZ18">
            <v>0.20367892710962313</v>
          </cell>
          <cell r="CA18">
            <v>0.57818226571246845</v>
          </cell>
          <cell r="CB18">
            <v>-0.2675861635020223</v>
          </cell>
          <cell r="CC18">
            <v>-0.38706722171687236</v>
          </cell>
          <cell r="CD18">
            <v>0.39863236040061928</v>
          </cell>
          <cell r="CE18">
            <v>-0.37601982567039788</v>
          </cell>
          <cell r="CF18">
            <v>1.3303025907884387</v>
          </cell>
          <cell r="CG18">
            <v>0.90275234733706688</v>
          </cell>
          <cell r="CH18">
            <v>5.7984147228251501</v>
          </cell>
          <cell r="CI18">
            <v>-0.94041062807856801</v>
          </cell>
          <cell r="CJ18">
            <v>-0.20384767482332253</v>
          </cell>
          <cell r="CK18">
            <v>69.916193758590481</v>
          </cell>
          <cell r="CL18">
            <v>-0.38508630289728446</v>
          </cell>
          <cell r="CM18">
            <v>-0.92774013403686206</v>
          </cell>
          <cell r="CN18">
            <v>-0.30313479403576554</v>
          </cell>
          <cell r="CO18">
            <v>0.89786747059613403</v>
          </cell>
          <cell r="CP18">
            <v>-0.40686345126009166</v>
          </cell>
          <cell r="CQ18">
            <v>-2.8742280990685844E-2</v>
          </cell>
          <cell r="CR18">
            <v>14.409594467961691</v>
          </cell>
          <cell r="CS18">
            <v>4.7201523188364632E-2</v>
          </cell>
          <cell r="CT18">
            <v>-0.95644629301970918</v>
          </cell>
          <cell r="CU18">
            <v>1.1584451273808696</v>
          </cell>
          <cell r="CV18">
            <v>4.644386343702803</v>
          </cell>
          <cell r="CW18">
            <v>-0.85575437263151521</v>
          </cell>
          <cell r="CX18">
            <v>8.6427121405589595</v>
          </cell>
          <cell r="CY18">
            <v>-0.70531783454544028</v>
          </cell>
          <cell r="CZ18">
            <v>2.2565904654582067</v>
          </cell>
          <cell r="DA18">
            <v>-0.68033234994572978</v>
          </cell>
          <cell r="DB18">
            <v>11.27702742345082</v>
          </cell>
          <cell r="DC18">
            <v>-0.87524339370749094</v>
          </cell>
          <cell r="DD18">
            <v>1.3124791662485646</v>
          </cell>
          <cell r="DE18">
            <v>-0.81845730263811023</v>
          </cell>
          <cell r="DF18">
            <v>-0.52552424925638763</v>
          </cell>
          <cell r="DG18">
            <v>9.4745265801798269</v>
          </cell>
          <cell r="DH18">
            <v>-0.83108252334618937</v>
          </cell>
          <cell r="DI18">
            <v>7.2669943057155919</v>
          </cell>
          <cell r="DJ18">
            <v>-0.93947707620553778</v>
          </cell>
          <cell r="DK18">
            <v>0.81952062956165572</v>
          </cell>
          <cell r="DL18">
            <v>0.42516242782052405</v>
          </cell>
          <cell r="DM18">
            <v>-0.43218227029140394</v>
          </cell>
          <cell r="DN18">
            <v>0.22021367781731577</v>
          </cell>
          <cell r="DO18">
            <v>3.2037715707125511</v>
          </cell>
          <cell r="DP18">
            <v>-0.78908928685882596</v>
          </cell>
          <cell r="DQ18">
            <v>3.6351188533156353</v>
          </cell>
          <cell r="DR18">
            <v>4.136443422594982</v>
          </cell>
          <cell r="DS18">
            <v>-0.97055111198191957</v>
          </cell>
          <cell r="DT18">
            <v>5.8375596720975782</v>
          </cell>
          <cell r="DU18">
            <v>-0.93887510381551031</v>
          </cell>
          <cell r="DV18">
            <v>19.753648933099718</v>
          </cell>
          <cell r="DW18">
            <v>-0.96742831385495587</v>
          </cell>
          <cell r="DX18">
            <v>20.324808522097836</v>
          </cell>
          <cell r="DY18">
            <v>3.1805010753213541</v>
          </cell>
          <cell r="DZ18">
            <v>-0.78164940604922117</v>
          </cell>
          <cell r="EA18">
            <v>0.81406472267523788</v>
          </cell>
          <cell r="EB18">
            <v>0.36959612635589717</v>
          </cell>
          <cell r="EC18">
            <v>-0.14081672215951604</v>
          </cell>
          <cell r="ED18">
            <v>2.0775684788646803E-2</v>
          </cell>
          <cell r="EE18">
            <v>-7.6939754429300927E-2</v>
          </cell>
          <cell r="EF18">
            <v>-7.4239327297943025E-2</v>
          </cell>
          <cell r="EG18">
            <v>-5.0030124459396804E-3</v>
          </cell>
          <cell r="EH18">
            <v>1.2385409980987256</v>
          </cell>
          <cell r="EI18">
            <v>-0.25958867711058387</v>
          </cell>
          <cell r="EJ18">
            <v>-0.40826240260033958</v>
          </cell>
          <cell r="EK18">
            <v>0.12676855973748763</v>
          </cell>
          <cell r="EL18">
            <v>0.34964760923713178</v>
          </cell>
          <cell r="EM18">
            <v>-0.55039814267579379</v>
          </cell>
          <cell r="EN18">
            <v>1.0013391340072155</v>
          </cell>
          <cell r="EO18">
            <v>-0.26532690106954698</v>
          </cell>
          <cell r="EP18">
            <v>0.70227948732393819</v>
          </cell>
          <cell r="EQ18">
            <v>-0.62942013761096416</v>
          </cell>
          <cell r="ER18">
            <v>273.06222838497547</v>
          </cell>
          <cell r="ES18">
            <v>-0.99422347230841324</v>
          </cell>
          <cell r="ET18">
            <v>4.7167437055009129</v>
          </cell>
          <cell r="EU18">
            <v>-0.90730679903464795</v>
          </cell>
          <cell r="EV18">
            <v>0.13736453815939639</v>
          </cell>
          <cell r="EW18">
            <v>-0.18547432632745087</v>
          </cell>
          <cell r="EX18">
            <v>0.33970899381140274</v>
          </cell>
          <cell r="EY18">
            <v>-0.43489850300290872</v>
          </cell>
          <cell r="EZ18">
            <v>0.48720244395803586</v>
          </cell>
          <cell r="FA18">
            <v>-8.5954261974730342E-2</v>
          </cell>
          <cell r="FB18">
            <v>-3.8282855330897252E-2</v>
          </cell>
          <cell r="FC18">
            <v>-0.29140363685096571</v>
          </cell>
          <cell r="FD18">
            <v>6.8117034226149373</v>
          </cell>
          <cell r="FE18">
            <v>-0.81799367691929104</v>
          </cell>
          <cell r="FF18">
            <v>2.7003389575428711</v>
          </cell>
          <cell r="FG18">
            <v>-0.81899538673810968</v>
          </cell>
          <cell r="FH18">
            <v>0.75683795210068472</v>
          </cell>
          <cell r="FI18">
            <v>119.34038836155912</v>
          </cell>
          <cell r="FJ18">
            <v>-0.99248531701799247</v>
          </cell>
          <cell r="FK18">
            <v>-2.2046834999616904E-2</v>
          </cell>
          <cell r="FL18">
            <v>0.60514870821252598</v>
          </cell>
          <cell r="FM18">
            <v>-0.26168919292574688</v>
          </cell>
          <cell r="FN18">
            <v>1.1875926263043262</v>
          </cell>
          <cell r="FO18">
            <v>1.026995218580121</v>
          </cell>
          <cell r="FP18">
            <v>-0.67944817565114624</v>
          </cell>
          <cell r="FQ18">
            <v>0.46873335347080403</v>
          </cell>
          <cell r="FR18">
            <v>-0.14209177677427864</v>
          </cell>
          <cell r="FS18">
            <v>-0.35513183087049749</v>
          </cell>
          <cell r="FT18">
            <v>0.22359460136257714</v>
          </cell>
          <cell r="FU18">
            <v>4.7381257072673488E-2</v>
          </cell>
          <cell r="FV18">
            <v>1.6922879158215292</v>
          </cell>
          <cell r="FW18">
            <v>-0.43001312864710972</v>
          </cell>
          <cell r="FX18">
            <v>-0.41830601043818527</v>
          </cell>
          <cell r="FY18">
            <v>-9.7729977484310115E-2</v>
          </cell>
          <cell r="FZ18">
            <v>-0.20041875093884653</v>
          </cell>
          <cell r="GA18">
            <v>0.44611313983400036</v>
          </cell>
          <cell r="GB18">
            <v>2.0480136260317945</v>
          </cell>
          <cell r="GC18">
            <v>-0.68927750981810754</v>
          </cell>
          <cell r="GD18">
            <v>0.25901860326267623</v>
          </cell>
          <cell r="GE18">
            <v>-0.30192085442669758</v>
          </cell>
          <cell r="GF18">
            <v>0.16993491525076254</v>
          </cell>
          <cell r="GG18">
            <v>-0.16038148924481266</v>
          </cell>
          <cell r="GH18">
            <v>0.24700501502634498</v>
          </cell>
          <cell r="GI18">
            <v>2.4566874076353544</v>
          </cell>
          <cell r="GJ18">
            <v>-0.6511407009037129</v>
          </cell>
          <cell r="GK18">
            <v>-0.42543035927921025</v>
          </cell>
          <cell r="GL18">
            <v>-0.27658715242563292</v>
          </cell>
          <cell r="GM18">
            <v>7.5131840564831087</v>
          </cell>
          <cell r="GN18">
            <v>-0.80767006863325563</v>
          </cell>
          <cell r="GO18">
            <v>5.4250487890650012E-2</v>
          </cell>
          <cell r="GP18">
            <v>-1.012407417554928E-3</v>
          </cell>
          <cell r="GQ18">
            <v>9.9883504972804404E-2</v>
          </cell>
          <cell r="GR18">
            <v>4.3160700511736216</v>
          </cell>
          <cell r="GS18">
            <v>-0.58642547578745019</v>
          </cell>
          <cell r="GT18">
            <v>-0.19641613716682871</v>
          </cell>
          <cell r="GU18">
            <v>0.39202223813874526</v>
          </cell>
          <cell r="GV18">
            <v>-7.7809404589292419E-2</v>
          </cell>
          <cell r="GW18">
            <v>-0.21287567734398682</v>
          </cell>
          <cell r="GX18">
            <v>-0.40329327188064468</v>
          </cell>
          <cell r="GY18">
            <v>0.30487817148459095</v>
          </cell>
          <cell r="GZ18">
            <v>1.578014137735928E-2</v>
          </cell>
          <cell r="HA18">
            <v>-0.25861460108613732</v>
          </cell>
          <cell r="HB18">
            <v>0.66175216611785581</v>
          </cell>
          <cell r="HC18">
            <v>-0.27232480513703661</v>
          </cell>
          <cell r="HD18">
            <v>0.29670607302803909</v>
          </cell>
          <cell r="HE18">
            <v>8.4889099648310928E-3</v>
          </cell>
          <cell r="HF18">
            <v>2.8681977351728771</v>
          </cell>
          <cell r="HG18">
            <v>-0.80380959278969777</v>
          </cell>
          <cell r="HH18">
            <v>1.3273544735158991</v>
          </cell>
          <cell r="HI18">
            <v>-0.33894492843190283</v>
          </cell>
          <cell r="HJ18">
            <v>-0.20575833273487398</v>
          </cell>
          <cell r="HK18">
            <v>0.86433942598353375</v>
          </cell>
          <cell r="HL18">
            <v>0.14550459522100545</v>
          </cell>
          <cell r="HM18" t="str">
            <v/>
          </cell>
          <cell r="HN18" t="str">
            <v/>
          </cell>
          <cell r="HO18" t="str">
            <v/>
          </cell>
          <cell r="HP18" t="str">
            <v/>
          </cell>
          <cell r="HQ18" t="str">
            <v/>
          </cell>
          <cell r="HR18" t="str">
            <v/>
          </cell>
        </row>
        <row r="19">
          <cell r="A19" t="str">
            <v>AZ OMF C</v>
          </cell>
          <cell r="ET19" t="e">
            <v>#DIV/0!</v>
          </cell>
          <cell r="EU19" t="e">
            <v>#DIV/0!</v>
          </cell>
          <cell r="EV19">
            <v>-0.29538963720427885</v>
          </cell>
          <cell r="EW19">
            <v>0.42222771934820597</v>
          </cell>
          <cell r="EX19">
            <v>-0.32934513088935702</v>
          </cell>
          <cell r="EY19">
            <v>0.22636155749835662</v>
          </cell>
          <cell r="EZ19">
            <v>0.77160966297895361</v>
          </cell>
          <cell r="FA19">
            <v>0.56806001467735079</v>
          </cell>
          <cell r="FB19">
            <v>-0.49273753387877628</v>
          </cell>
          <cell r="FC19">
            <v>7.6145409997726135E-2</v>
          </cell>
          <cell r="FD19">
            <v>0.18989067770942347</v>
          </cell>
          <cell r="FE19">
            <v>-0.2587756709189325</v>
          </cell>
          <cell r="FF19">
            <v>1.3331280069660527</v>
          </cell>
          <cell r="FG19">
            <v>-0.35330289960621358</v>
          </cell>
          <cell r="FH19">
            <v>-0.2127875667898633</v>
          </cell>
          <cell r="FI19">
            <v>2.1191653456075104</v>
          </cell>
          <cell r="FJ19">
            <v>-0.53514219823411713</v>
          </cell>
          <cell r="FK19">
            <v>0.1745464600752793</v>
          </cell>
          <cell r="FL19">
            <v>0.65342579935147982</v>
          </cell>
          <cell r="FM19">
            <v>-9.8087025845893128E-2</v>
          </cell>
          <cell r="FN19">
            <v>-0.3837896076673275</v>
          </cell>
          <cell r="FO19">
            <v>-0.1106556977680575</v>
          </cell>
          <cell r="FP19">
            <v>0.25299409822889629</v>
          </cell>
          <cell r="FQ19">
            <v>-0.25816107953600287</v>
          </cell>
          <cell r="FR19">
            <v>-0.1968218468313977</v>
          </cell>
          <cell r="FS19">
            <v>0.37587828413298552</v>
          </cell>
          <cell r="FT19">
            <v>-2.8249214330482775E-2</v>
          </cell>
          <cell r="FU19">
            <v>0.13277303331505785</v>
          </cell>
          <cell r="FV19">
            <v>-9.0643529597249195E-2</v>
          </cell>
          <cell r="FW19">
            <v>0.46036831755015051</v>
          </cell>
          <cell r="FX19">
            <v>0.5269795768997223</v>
          </cell>
          <cell r="FY19">
            <v>-0.4469248949275012</v>
          </cell>
          <cell r="FZ19">
            <v>0.21738353945853262</v>
          </cell>
          <cell r="GA19">
            <v>0.27764938068863931</v>
          </cell>
          <cell r="GB19">
            <v>0.3307979804429888</v>
          </cell>
          <cell r="GC19">
            <v>-0.22347577079253367</v>
          </cell>
          <cell r="GD19">
            <v>-0.22547115496101489</v>
          </cell>
          <cell r="GE19">
            <v>0.3163429143218397</v>
          </cell>
          <cell r="GF19">
            <v>0.26235634887603321</v>
          </cell>
          <cell r="GG19">
            <v>-0.21265601374784937</v>
          </cell>
          <cell r="GH19">
            <v>-0.27605791708810534</v>
          </cell>
          <cell r="GI19">
            <v>1.8734507393267532</v>
          </cell>
          <cell r="GJ19">
            <v>-0.11914350595054324</v>
          </cell>
          <cell r="GK19">
            <v>-0.20774145978693914</v>
          </cell>
          <cell r="GL19">
            <v>-0.43068821998515106</v>
          </cell>
          <cell r="GM19">
            <v>1.1540920635619742</v>
          </cell>
          <cell r="GN19">
            <v>-0.30833706867097566</v>
          </cell>
          <cell r="GO19">
            <v>-2.7413199410161959E-2</v>
          </cell>
          <cell r="GP19">
            <v>-0.36735797088212563</v>
          </cell>
          <cell r="GQ19">
            <v>1.0143565204229188</v>
          </cell>
          <cell r="GR19">
            <v>0.30819724872329468</v>
          </cell>
          <cell r="GS19">
            <v>-0.35469108092445212</v>
          </cell>
          <cell r="GT19">
            <v>-0.14687167622911346</v>
          </cell>
          <cell r="GU19">
            <v>0.91502869164160661</v>
          </cell>
          <cell r="GV19">
            <v>9.5241754403011969E-2</v>
          </cell>
          <cell r="GW19">
            <v>-0.48099329149512626</v>
          </cell>
          <cell r="GX19">
            <v>-0.3750759522956334</v>
          </cell>
          <cell r="GY19">
            <v>-0.67432159057836194</v>
          </cell>
          <cell r="GZ19">
            <v>3.7300336745934981</v>
          </cell>
          <cell r="HA19">
            <v>1.1601085303540524</v>
          </cell>
          <cell r="HB19">
            <v>-0.46665995967127583</v>
          </cell>
          <cell r="HC19">
            <v>-0.23334171676396709</v>
          </cell>
          <cell r="HD19">
            <v>0.40730253019550688</v>
          </cell>
          <cell r="HE19">
            <v>8.1817179712557753E-3</v>
          </cell>
          <cell r="HF19">
            <v>2.514267108285126</v>
          </cell>
          <cell r="HG19">
            <v>-0.86028875078803835</v>
          </cell>
          <cell r="HH19">
            <v>1.1479890625882319</v>
          </cell>
          <cell r="HI19">
            <v>-0.57619505520178538</v>
          </cell>
          <cell r="HJ19">
            <v>0.34971263852787859</v>
          </cell>
          <cell r="HK19">
            <v>1.8538489605307715</v>
          </cell>
          <cell r="HL19">
            <v>0.51118177398661935</v>
          </cell>
          <cell r="HM19" t="str">
            <v/>
          </cell>
          <cell r="HN19" t="str">
            <v/>
          </cell>
          <cell r="HO19" t="str">
            <v/>
          </cell>
          <cell r="HP19" t="str">
            <v/>
          </cell>
          <cell r="HQ19" t="str">
            <v/>
          </cell>
          <cell r="HR19" t="str">
            <v/>
          </cell>
        </row>
        <row r="20">
          <cell r="A20" t="str">
            <v>Erste Plavi OMF A</v>
          </cell>
          <cell r="ET20" t="e">
            <v>#DIV/0!</v>
          </cell>
          <cell r="EU20" t="e">
            <v>#DIV/0!</v>
          </cell>
          <cell r="EV20" t="e">
            <v>#DIV/0!</v>
          </cell>
          <cell r="EW20" t="e">
            <v>#DIV/0!</v>
          </cell>
          <cell r="EX20" t="e">
            <v>#DIV/0!</v>
          </cell>
          <cell r="EY20" t="e">
            <v>#DIV/0!</v>
          </cell>
          <cell r="EZ20" t="e">
            <v>#DIV/0!</v>
          </cell>
          <cell r="FA20" t="e">
            <v>#DIV/0!</v>
          </cell>
          <cell r="FB20" t="e">
            <v>#DIV/0!</v>
          </cell>
          <cell r="FC20" t="e">
            <v>#DIV/0!</v>
          </cell>
          <cell r="FD20" t="e">
            <v>#DIV/0!</v>
          </cell>
          <cell r="FE20" t="e">
            <v>#DIV/0!</v>
          </cell>
          <cell r="FF20" t="e">
            <v>#DIV/0!</v>
          </cell>
          <cell r="FG20" t="e">
            <v>#DIV/0!</v>
          </cell>
          <cell r="FH20" t="e">
            <v>#DIV/0!</v>
          </cell>
          <cell r="FI20" t="e">
            <v>#DIV/0!</v>
          </cell>
          <cell r="FJ20">
            <v>-1</v>
          </cell>
          <cell r="FK20" t="e">
            <v>#DIV/0!</v>
          </cell>
          <cell r="FL20" t="e">
            <v>#DIV/0!</v>
          </cell>
          <cell r="FM20" t="e">
            <v>#DIV/0!</v>
          </cell>
          <cell r="FN20" t="e">
            <v>#DIV/0!</v>
          </cell>
          <cell r="FO20" t="e">
            <v>#DIV/0!</v>
          </cell>
          <cell r="FP20" t="e">
            <v>#DIV/0!</v>
          </cell>
          <cell r="FQ20" t="e">
            <v>#DIV/0!</v>
          </cell>
          <cell r="FR20" t="e">
            <v>#DIV/0!</v>
          </cell>
          <cell r="FS20" t="e">
            <v>#DIV/0!</v>
          </cell>
          <cell r="FT20" t="e">
            <v>#DIV/0!</v>
          </cell>
          <cell r="FU20" t="e">
            <v>#DIV/0!</v>
          </cell>
          <cell r="FV20" t="e">
            <v>#DIV/0!</v>
          </cell>
          <cell r="FW20" t="e">
            <v>#DIV/0!</v>
          </cell>
          <cell r="FX20" t="e">
            <v>#DIV/0!</v>
          </cell>
          <cell r="FY20" t="e">
            <v>#DIV/0!</v>
          </cell>
          <cell r="FZ20" t="e">
            <v>#DIV/0!</v>
          </cell>
          <cell r="GA20" t="e">
            <v>#DIV/0!</v>
          </cell>
          <cell r="GB20" t="e">
            <v>#DIV/0!</v>
          </cell>
          <cell r="GC20" t="e">
            <v>#DIV/0!</v>
          </cell>
          <cell r="GD20" t="e">
            <v>#DIV/0!</v>
          </cell>
          <cell r="GE20" t="e">
            <v>#DIV/0!</v>
          </cell>
          <cell r="GF20" t="e">
            <v>#DIV/0!</v>
          </cell>
          <cell r="GG20" t="e">
            <v>#DIV/0!</v>
          </cell>
          <cell r="GH20" t="e">
            <v>#DIV/0!</v>
          </cell>
          <cell r="GI20" t="e">
            <v>#DIV/0!</v>
          </cell>
          <cell r="GJ20" t="e">
            <v>#DIV/0!</v>
          </cell>
          <cell r="GK20" t="e">
            <v>#DIV/0!</v>
          </cell>
          <cell r="GL20" t="e">
            <v>#DIV/0!</v>
          </cell>
          <cell r="GM20" t="e">
            <v>#DIV/0!</v>
          </cell>
          <cell r="GN20" t="e">
            <v>#DIV/0!</v>
          </cell>
          <cell r="GO20" t="e">
            <v>#DIV/0!</v>
          </cell>
          <cell r="GP20" t="e">
            <v>#DIV/0!</v>
          </cell>
          <cell r="GQ20" t="e">
            <v>#DIV/0!</v>
          </cell>
          <cell r="GR20" t="e">
            <v>#DIV/0!</v>
          </cell>
          <cell r="GS20">
            <v>-1</v>
          </cell>
          <cell r="GT20" t="e">
            <v>#DIV/0!</v>
          </cell>
          <cell r="GU20" t="e">
            <v>#DIV/0!</v>
          </cell>
          <cell r="GV20" t="e">
            <v>#DIV/0!</v>
          </cell>
          <cell r="GW20" t="e">
            <v>#DIV/0!</v>
          </cell>
          <cell r="GX20" t="e">
            <v>#DIV/0!</v>
          </cell>
          <cell r="GY20" t="e">
            <v>#DIV/0!</v>
          </cell>
          <cell r="GZ20" t="e">
            <v>#DIV/0!</v>
          </cell>
          <cell r="HA20" t="e">
            <v>#DIV/0!</v>
          </cell>
          <cell r="HB20" t="e">
            <v>#DIV/0!</v>
          </cell>
          <cell r="HC20" t="e">
            <v>#DIV/0!</v>
          </cell>
          <cell r="HD20" t="e">
            <v>#DIV/0!</v>
          </cell>
          <cell r="HE20" t="e">
            <v>#DIV/0!</v>
          </cell>
          <cell r="HF20" t="e">
            <v>#DIV/0!</v>
          </cell>
          <cell r="HG20" t="e">
            <v>#DIV/0!</v>
          </cell>
          <cell r="HH20" t="e">
            <v>#DIV/0!</v>
          </cell>
          <cell r="HI20" t="e">
            <v>#DIV/0!</v>
          </cell>
          <cell r="HJ20" t="e">
            <v>#DIV/0!</v>
          </cell>
          <cell r="HK20" t="e">
            <v>#DIV/0!</v>
          </cell>
          <cell r="HL20">
            <v>-1</v>
          </cell>
          <cell r="HM20" t="str">
            <v/>
          </cell>
          <cell r="HN20" t="str">
            <v/>
          </cell>
          <cell r="HO20" t="str">
            <v/>
          </cell>
          <cell r="HP20" t="str">
            <v/>
          </cell>
          <cell r="HQ20" t="str">
            <v/>
          </cell>
          <cell r="HR20" t="str">
            <v/>
          </cell>
        </row>
        <row r="21">
          <cell r="A21" t="str">
            <v>Erste Plavi OMF B</v>
          </cell>
          <cell r="C21" t="e">
            <v>#DIV/0!</v>
          </cell>
          <cell r="D21" t="e">
            <v>#DIV/0!</v>
          </cell>
          <cell r="E21" t="e">
            <v>#DIV/0!</v>
          </cell>
          <cell r="F21" t="e">
            <v>#DIV/0!</v>
          </cell>
          <cell r="G21" t="e">
            <v>#DIV/0!</v>
          </cell>
          <cell r="H21" t="e">
            <v>#DIV/0!</v>
          </cell>
          <cell r="I21" t="e">
            <v>#DIV/0!</v>
          </cell>
          <cell r="J21" t="e">
            <v>#DIV/0!</v>
          </cell>
          <cell r="K21" t="e">
            <v>#DIV/0!</v>
          </cell>
          <cell r="L21" t="e">
            <v>#DIV/0!</v>
          </cell>
          <cell r="M21" t="e">
            <v>#DIV/0!</v>
          </cell>
          <cell r="N21" t="e">
            <v>#DIV/0!</v>
          </cell>
          <cell r="O21" t="e">
            <v>#DIV/0!</v>
          </cell>
          <cell r="P21" t="e">
            <v>#DIV/0!</v>
          </cell>
          <cell r="Q21" t="e">
            <v>#DIV/0!</v>
          </cell>
          <cell r="R21">
            <v>-1</v>
          </cell>
          <cell r="S21" t="e">
            <v>#DIV/0!</v>
          </cell>
          <cell r="T21">
            <v>-0.90775649564405247</v>
          </cell>
          <cell r="U21">
            <v>-1</v>
          </cell>
          <cell r="V21" t="e">
            <v>#DIV/0!</v>
          </cell>
          <cell r="W21" t="e">
            <v>#DIV/0!</v>
          </cell>
          <cell r="X21">
            <v>-0.45757713136237749</v>
          </cell>
          <cell r="Y21">
            <v>-0.14708924872862292</v>
          </cell>
          <cell r="Z21">
            <v>2.6300418475015999</v>
          </cell>
          <cell r="AA21">
            <v>31.797306716171875</v>
          </cell>
          <cell r="AB21">
            <v>-0.95882162079842048</v>
          </cell>
          <cell r="AC21">
            <v>60.442109459691927</v>
          </cell>
          <cell r="AD21">
            <v>-0.91269896709700771</v>
          </cell>
          <cell r="AE21">
            <v>-0.50027448959291443</v>
          </cell>
          <cell r="AF21">
            <v>1.26350500189783</v>
          </cell>
          <cell r="AG21">
            <v>-0.75620475905143014</v>
          </cell>
          <cell r="AH21">
            <v>-3.5150179747544849E-2</v>
          </cell>
          <cell r="AI21">
            <v>1.9846616329598104</v>
          </cell>
          <cell r="AJ21">
            <v>-0.26866006894479189</v>
          </cell>
          <cell r="AK21">
            <v>0.46580435428949696</v>
          </cell>
          <cell r="AL21">
            <v>-0.1821938119927323</v>
          </cell>
          <cell r="AM21">
            <v>15.676558706661847</v>
          </cell>
          <cell r="AN21">
            <v>-0.97154790519658496</v>
          </cell>
          <cell r="AO21">
            <v>1.6619140698440644</v>
          </cell>
          <cell r="AP21">
            <v>1.4467969912554484</v>
          </cell>
          <cell r="AQ21">
            <v>-0.47799995760031411</v>
          </cell>
          <cell r="AR21">
            <v>1.0762540129993348</v>
          </cell>
          <cell r="AS21">
            <v>-0.49677752622645244</v>
          </cell>
          <cell r="AT21">
            <v>-0.82412045869774186</v>
          </cell>
          <cell r="AU21">
            <v>34.485338545417953</v>
          </cell>
          <cell r="AV21">
            <v>-0.68405944233647442</v>
          </cell>
          <cell r="AW21">
            <v>1.3316137732193312</v>
          </cell>
          <cell r="AX21">
            <v>-0.10789867562154376</v>
          </cell>
          <cell r="AY21">
            <v>-0.41962287122354575</v>
          </cell>
          <cell r="AZ21">
            <v>1.3327505284372714</v>
          </cell>
          <cell r="BA21">
            <v>-0.35414827357190504</v>
          </cell>
          <cell r="BB21">
            <v>-2.8066621343292998E-2</v>
          </cell>
          <cell r="BC21">
            <v>-7.5064520006521531E-3</v>
          </cell>
          <cell r="BD21">
            <v>2.1797533226547707</v>
          </cell>
          <cell r="BE21">
            <v>-0.6334216446539076</v>
          </cell>
          <cell r="BF21">
            <v>8.7060136680905717E-2</v>
          </cell>
          <cell r="BG21">
            <v>-0.9728539089482009</v>
          </cell>
          <cell r="BH21">
            <v>3.6403262721720053</v>
          </cell>
          <cell r="BI21">
            <v>19.150593753314453</v>
          </cell>
          <cell r="BJ21">
            <v>-0.51105494728887568</v>
          </cell>
          <cell r="BK21">
            <v>1.6993747612264727</v>
          </cell>
          <cell r="BL21">
            <v>-0.99567330782982011</v>
          </cell>
          <cell r="BM21">
            <v>3.3395322352915469</v>
          </cell>
          <cell r="BN21">
            <v>0.32080590638035972</v>
          </cell>
          <cell r="BO21">
            <v>-0.32430796968865305</v>
          </cell>
          <cell r="BP21">
            <v>59.369140264154396</v>
          </cell>
          <cell r="BQ21">
            <v>-0.97656580317587938</v>
          </cell>
          <cell r="BR21">
            <v>29.492689799414666</v>
          </cell>
          <cell r="BS21">
            <v>-0.92755298319279589</v>
          </cell>
          <cell r="BT21">
            <v>0.74982981389752013</v>
          </cell>
          <cell r="BU21">
            <v>0.21516123564467665</v>
          </cell>
          <cell r="BV21">
            <v>-0.32271443805074634</v>
          </cell>
          <cell r="BW21">
            <v>16.639638898596381</v>
          </cell>
          <cell r="BX21">
            <v>-0.97036362978116431</v>
          </cell>
          <cell r="BY21">
            <v>0.2788018913120458</v>
          </cell>
          <cell r="BZ21">
            <v>-0.18474680463467125</v>
          </cell>
          <cell r="CA21">
            <v>-0.86004386834895752</v>
          </cell>
          <cell r="CB21">
            <v>17.623689021259114</v>
          </cell>
          <cell r="CC21">
            <v>-0.66765226162776137</v>
          </cell>
          <cell r="CD21">
            <v>-0.53624254905956037</v>
          </cell>
          <cell r="CE21">
            <v>7.8926822740847529</v>
          </cell>
          <cell r="CF21">
            <v>-0.21844429864553608</v>
          </cell>
          <cell r="CG21">
            <v>5.257582684663995E-3</v>
          </cell>
          <cell r="CH21">
            <v>8.7569353678140676</v>
          </cell>
          <cell r="CI21">
            <v>-0.91228422659161779</v>
          </cell>
          <cell r="CJ21">
            <v>0.38422501298446421</v>
          </cell>
          <cell r="CK21">
            <v>40.680902408605057</v>
          </cell>
          <cell r="CL21">
            <v>-0.5602871092173487</v>
          </cell>
          <cell r="CM21">
            <v>-0.96039490068825994</v>
          </cell>
          <cell r="CN21">
            <v>9.3276347124288894E-2</v>
          </cell>
          <cell r="CO21">
            <v>0.77594632715890366</v>
          </cell>
          <cell r="CP21">
            <v>-0.62922895831578018</v>
          </cell>
          <cell r="CQ21">
            <v>0.84354249830724826</v>
          </cell>
          <cell r="CR21">
            <v>16.124434156249336</v>
          </cell>
          <cell r="CS21">
            <v>0.13694732428244979</v>
          </cell>
          <cell r="CT21">
            <v>-0.93254393152110404</v>
          </cell>
          <cell r="CU21">
            <v>-0.53111140038970606</v>
          </cell>
          <cell r="CV21">
            <v>11.148473607009276</v>
          </cell>
          <cell r="CW21">
            <v>-0.8957074493224092</v>
          </cell>
          <cell r="CX21">
            <v>18.90890217009224</v>
          </cell>
          <cell r="CY21">
            <v>-0.91545398797326683</v>
          </cell>
          <cell r="CZ21">
            <v>7.2752438591082509</v>
          </cell>
          <cell r="DA21">
            <v>-0.74658882663030179</v>
          </cell>
          <cell r="DB21">
            <v>16.731618850974581</v>
          </cell>
          <cell r="DC21">
            <v>-0.87317055627542772</v>
          </cell>
          <cell r="DD21">
            <v>1.1063554552494008</v>
          </cell>
          <cell r="DE21">
            <v>-0.85374500994908498</v>
          </cell>
          <cell r="DF21">
            <v>-0.63902651260461707</v>
          </cell>
          <cell r="DG21">
            <v>25.530704321593166</v>
          </cell>
          <cell r="DH21">
            <v>-0.86060121697667358</v>
          </cell>
          <cell r="DI21">
            <v>5.3052281397406142</v>
          </cell>
          <cell r="DJ21">
            <v>-0.91158894003011204</v>
          </cell>
          <cell r="DK21">
            <v>-0.42822803062725928</v>
          </cell>
          <cell r="DL21">
            <v>0.34810664133687963</v>
          </cell>
          <cell r="DM21">
            <v>0.49272544026119386</v>
          </cell>
          <cell r="DN21">
            <v>-0.70837682114972733</v>
          </cell>
          <cell r="DO21">
            <v>18.627838393503797</v>
          </cell>
          <cell r="DP21">
            <v>-0.87092227939117883</v>
          </cell>
          <cell r="DQ21">
            <v>2.5825550514652069</v>
          </cell>
          <cell r="DR21">
            <v>9.6738537782059115</v>
          </cell>
          <cell r="DS21">
            <v>-0.96098181711268849</v>
          </cell>
          <cell r="DT21">
            <v>3.2834691233890703</v>
          </cell>
          <cell r="DU21">
            <v>-0.70896366717137937</v>
          </cell>
          <cell r="DV21">
            <v>3.5029867160888277</v>
          </cell>
          <cell r="DW21">
            <v>-0.90521768468145714</v>
          </cell>
          <cell r="DX21">
            <v>4.284001307753412</v>
          </cell>
          <cell r="DY21">
            <v>5.2608773281750194</v>
          </cell>
          <cell r="DZ21">
            <v>-0.8167359388664458</v>
          </cell>
          <cell r="EA21">
            <v>0.23789379246900783</v>
          </cell>
          <cell r="EB21">
            <v>1.6694726923129239</v>
          </cell>
          <cell r="EC21">
            <v>-0.38187443694192857</v>
          </cell>
          <cell r="ED21">
            <v>0.18207895775626212</v>
          </cell>
          <cell r="EE21">
            <v>-6.7625745722783917E-2</v>
          </cell>
          <cell r="EF21">
            <v>3.9247982623200818E-2</v>
          </cell>
          <cell r="EG21">
            <v>-1.4228184260250083E-2</v>
          </cell>
          <cell r="EH21">
            <v>0.4081377067864147</v>
          </cell>
          <cell r="EI21">
            <v>-0.41620969143747516</v>
          </cell>
          <cell r="EJ21">
            <v>0.25174777156261446</v>
          </cell>
          <cell r="EK21">
            <v>-0.16264155047038034</v>
          </cell>
          <cell r="EL21">
            <v>-0.156931895145345</v>
          </cell>
          <cell r="EM21">
            <v>3.0125339855224611E-2</v>
          </cell>
          <cell r="EN21">
            <v>0.12531349809478068</v>
          </cell>
          <cell r="EO21">
            <v>-0.18447579240044129</v>
          </cell>
          <cell r="EP21">
            <v>0.91750238939947848</v>
          </cell>
          <cell r="EQ21">
            <v>-0.69894214165478341</v>
          </cell>
          <cell r="ER21">
            <v>371.39304340239761</v>
          </cell>
          <cell r="ES21">
            <v>-0.99427140907282585</v>
          </cell>
          <cell r="ET21">
            <v>3.8068681399398612</v>
          </cell>
          <cell r="EU21">
            <v>-0.84733563603156881</v>
          </cell>
          <cell r="EV21">
            <v>-0.40134870615534751</v>
          </cell>
          <cell r="EW21">
            <v>0.25675847771359539</v>
          </cell>
          <cell r="EX21">
            <v>-0.1380141586014699</v>
          </cell>
          <cell r="EY21">
            <v>-0.36827782676993998</v>
          </cell>
          <cell r="EZ21">
            <v>0.40292306177665543</v>
          </cell>
          <cell r="FA21">
            <v>-0.26945721775551412</v>
          </cell>
          <cell r="FB21">
            <v>0.60184084924234116</v>
          </cell>
          <cell r="FC21">
            <v>-0.39093517861774885</v>
          </cell>
          <cell r="FD21">
            <v>8.7301175793395451</v>
          </cell>
          <cell r="FE21">
            <v>-0.79717984550459975</v>
          </cell>
          <cell r="FF21">
            <v>0.62365220322757386</v>
          </cell>
          <cell r="FG21">
            <v>-0.35226876879445218</v>
          </cell>
          <cell r="FH21">
            <v>-0.45969129818053972</v>
          </cell>
          <cell r="FI21">
            <v>220.00686701801291</v>
          </cell>
          <cell r="FJ21">
            <v>-0.99301611629571762</v>
          </cell>
          <cell r="FK21">
            <v>-0.23310849565551617</v>
          </cell>
          <cell r="FL21">
            <v>0.29092398841976097</v>
          </cell>
          <cell r="FM21">
            <v>0.2446629947132386</v>
          </cell>
          <cell r="FN21">
            <v>0.92476763533336714</v>
          </cell>
          <cell r="FO21">
            <v>2.1001040926977543</v>
          </cell>
          <cell r="FP21">
            <v>-0.72475936104932948</v>
          </cell>
          <cell r="FQ21">
            <v>0.13619272582538189</v>
          </cell>
          <cell r="FR21">
            <v>-0.15396992826412303</v>
          </cell>
          <cell r="FS21">
            <v>-0.68135340186789883</v>
          </cell>
          <cell r="FT21">
            <v>0.73935635522706922</v>
          </cell>
          <cell r="FU21">
            <v>1.0109559816530833E-2</v>
          </cell>
          <cell r="FV21">
            <v>2.9921661034712201</v>
          </cell>
          <cell r="FW21">
            <v>-0.68282145660783322</v>
          </cell>
          <cell r="FX21">
            <v>-0.2491074786111489</v>
          </cell>
          <cell r="FY21">
            <v>-0.22366563493421521</v>
          </cell>
          <cell r="FZ21">
            <v>-3.5339322391897188E-2</v>
          </cell>
          <cell r="GA21">
            <v>0.26133874181784633</v>
          </cell>
          <cell r="GB21">
            <v>3.5022836960971357</v>
          </cell>
          <cell r="GC21">
            <v>-0.61626050823366252</v>
          </cell>
          <cell r="GD21">
            <v>0.24217843605300104</v>
          </cell>
          <cell r="GE21">
            <v>-0.55052784170401659</v>
          </cell>
          <cell r="GF21">
            <v>0.85414986195245701</v>
          </cell>
          <cell r="GG21">
            <v>-0.45191687285095972</v>
          </cell>
          <cell r="GH21">
            <v>5.5246045728722937E-2</v>
          </cell>
          <cell r="GI21">
            <v>3.279213259687789</v>
          </cell>
          <cell r="GJ21">
            <v>-0.64720471000487989</v>
          </cell>
          <cell r="GK21">
            <v>0.2377243797616031</v>
          </cell>
          <cell r="GL21">
            <v>2.3900221447199721E-2</v>
          </cell>
          <cell r="GM21">
            <v>2.2614228898679669</v>
          </cell>
          <cell r="GN21">
            <v>-0.76356274359479237</v>
          </cell>
          <cell r="GO21">
            <v>-0.24822899693263534</v>
          </cell>
          <cell r="GP21">
            <v>7.86676323558686E-2</v>
          </cell>
          <cell r="GQ21">
            <v>0.26513281960155899</v>
          </cell>
          <cell r="GR21">
            <v>5.8006172794262243</v>
          </cell>
          <cell r="GS21">
            <v>-0.68735602625948156</v>
          </cell>
          <cell r="GT21">
            <v>-0.30675283711255164</v>
          </cell>
          <cell r="GU21">
            <v>0.85219703602464958</v>
          </cell>
          <cell r="GV21">
            <v>-0.22230346203707618</v>
          </cell>
          <cell r="GW21">
            <v>-1.0567360464782682E-2</v>
          </cell>
          <cell r="GX21">
            <v>-9.5403299176319845E-3</v>
          </cell>
          <cell r="GY21">
            <v>-0.63248759777691099</v>
          </cell>
          <cell r="GZ21">
            <v>0.34787022077489382</v>
          </cell>
          <cell r="HA21">
            <v>5.565097861273216E-2</v>
          </cell>
          <cell r="HB21">
            <v>0.88950064248605276</v>
          </cell>
          <cell r="HC21">
            <v>-0.17105256972107985</v>
          </cell>
          <cell r="HD21">
            <v>0.25696438437654212</v>
          </cell>
          <cell r="HE21">
            <v>-0.16469621881494489</v>
          </cell>
          <cell r="HF21">
            <v>2.0953265857612418</v>
          </cell>
          <cell r="HG21">
            <v>-0.75819171578055755</v>
          </cell>
          <cell r="HH21">
            <v>1.2564357447287984</v>
          </cell>
          <cell r="HI21">
            <v>-0.41788279538857431</v>
          </cell>
          <cell r="HJ21">
            <v>-0.15827947247974095</v>
          </cell>
          <cell r="HK21">
            <v>0.82649795408673787</v>
          </cell>
          <cell r="HL21">
            <v>0.22741823728280264</v>
          </cell>
          <cell r="HM21" t="str">
            <v/>
          </cell>
          <cell r="HN21" t="str">
            <v/>
          </cell>
          <cell r="HO21" t="str">
            <v/>
          </cell>
          <cell r="HP21" t="str">
            <v/>
          </cell>
          <cell r="HQ21" t="str">
            <v/>
          </cell>
          <cell r="HR21" t="str">
            <v/>
          </cell>
        </row>
        <row r="22">
          <cell r="A22" t="str">
            <v>Erste Plavi OMF C</v>
          </cell>
          <cell r="ET22" t="e">
            <v>#DIV/0!</v>
          </cell>
          <cell r="EU22" t="e">
            <v>#DIV/0!</v>
          </cell>
          <cell r="EV22">
            <v>-4.0836035567734665E-2</v>
          </cell>
          <cell r="EW22">
            <v>-2.1752478321663868E-2</v>
          </cell>
          <cell r="EX22">
            <v>-0.41364165514387863</v>
          </cell>
          <cell r="EY22">
            <v>0.81831239873014117</v>
          </cell>
          <cell r="EZ22">
            <v>0.55573159359959068</v>
          </cell>
          <cell r="FA22">
            <v>0.33770010593373467</v>
          </cell>
          <cell r="FB22">
            <v>8.1717650742629717E-3</v>
          </cell>
          <cell r="FC22">
            <v>-0.52466692967204265</v>
          </cell>
          <cell r="FD22">
            <v>-7.8767712771594334E-2</v>
          </cell>
          <cell r="FE22">
            <v>0.37321156199998923</v>
          </cell>
          <cell r="FF22">
            <v>-0.40109381974017233</v>
          </cell>
          <cell r="FG22">
            <v>1.2572795660021638</v>
          </cell>
          <cell r="FH22">
            <v>-6.1361830658716934E-2</v>
          </cell>
          <cell r="FI22">
            <v>2.6447984279407137</v>
          </cell>
          <cell r="FJ22">
            <v>-0.77131857485197786</v>
          </cell>
          <cell r="FK22">
            <v>-0.4931148941243042</v>
          </cell>
          <cell r="FL22">
            <v>3.0091976923261052</v>
          </cell>
          <cell r="FM22">
            <v>0.72506210297172236</v>
          </cell>
          <cell r="FN22">
            <v>-0.45696354900898373</v>
          </cell>
          <cell r="FO22">
            <v>0.41491480710025619</v>
          </cell>
          <cell r="FP22">
            <v>-0.44351923003810734</v>
          </cell>
          <cell r="FQ22">
            <v>-0.34246263332321802</v>
          </cell>
          <cell r="FR22">
            <v>-0.10037473587616419</v>
          </cell>
          <cell r="FS22">
            <v>0.19935808049334791</v>
          </cell>
          <cell r="FT22">
            <v>1.0431556046127177</v>
          </cell>
          <cell r="FU22">
            <v>-0.37851005591044362</v>
          </cell>
          <cell r="FV22">
            <v>-4.6647889557514643E-2</v>
          </cell>
          <cell r="FW22">
            <v>0.99235643566315668</v>
          </cell>
          <cell r="FX22">
            <v>8.2825236045997119E-2</v>
          </cell>
          <cell r="FY22">
            <v>-0.31416549080759115</v>
          </cell>
          <cell r="FZ22">
            <v>-0.41581306347962033</v>
          </cell>
          <cell r="GA22">
            <v>1.1186617884944923</v>
          </cell>
          <cell r="GB22">
            <v>-0.12447855575927758</v>
          </cell>
          <cell r="GC22">
            <v>0.19186892709338577</v>
          </cell>
          <cell r="GD22">
            <v>-0.34311510130919454</v>
          </cell>
          <cell r="GE22">
            <v>0.99675102849211861</v>
          </cell>
          <cell r="GF22">
            <v>-9.7182816500275382E-2</v>
          </cell>
          <cell r="GG22">
            <v>-0.14601027117457965</v>
          </cell>
          <cell r="GH22">
            <v>-7.5524217955775463E-2</v>
          </cell>
          <cell r="GI22">
            <v>0.80493740163186422</v>
          </cell>
          <cell r="GJ22">
            <v>0.38464157609780014</v>
          </cell>
          <cell r="GK22">
            <v>-0.41838144857212023</v>
          </cell>
          <cell r="GL22">
            <v>-0.20040583379534771</v>
          </cell>
          <cell r="GM22">
            <v>0.92357021973131825</v>
          </cell>
          <cell r="GN22">
            <v>-0.50844848246890717</v>
          </cell>
          <cell r="GO22">
            <v>7.7231474140956102E-2</v>
          </cell>
          <cell r="GP22">
            <v>-9.4002873665733899E-2</v>
          </cell>
          <cell r="GQ22">
            <v>0.97214402097737707</v>
          </cell>
          <cell r="GR22">
            <v>0.35010545932721993</v>
          </cell>
          <cell r="GS22">
            <v>-0.20467310717293052</v>
          </cell>
          <cell r="GT22">
            <v>-0.31216333419857889</v>
          </cell>
          <cell r="GU22">
            <v>0.55394358762882367</v>
          </cell>
          <cell r="GV22">
            <v>0.13993328282072159</v>
          </cell>
          <cell r="GW22">
            <v>-0.45193646968654599</v>
          </cell>
          <cell r="GX22">
            <v>-0.27825384256817987</v>
          </cell>
          <cell r="GY22">
            <v>-0.16002287815318472</v>
          </cell>
          <cell r="GZ22">
            <v>0.10341881056271696</v>
          </cell>
          <cell r="HA22">
            <v>2.1026557888533128</v>
          </cell>
          <cell r="HB22">
            <v>-0.61833796213516257</v>
          </cell>
          <cell r="HC22">
            <v>-7.2011266265148088E-2</v>
          </cell>
          <cell r="HD22">
            <v>0.49820212283106469</v>
          </cell>
          <cell r="HE22">
            <v>-0.30162607737769498</v>
          </cell>
          <cell r="HF22">
            <v>4.7463065648205607</v>
          </cell>
          <cell r="HG22">
            <v>-0.79004135704152811</v>
          </cell>
          <cell r="HH22">
            <v>0.54943854649142643</v>
          </cell>
          <cell r="HI22">
            <v>-0.49904050873496697</v>
          </cell>
          <cell r="HJ22">
            <v>-0.19330078964738828</v>
          </cell>
          <cell r="HK22">
            <v>2.9241334127525564</v>
          </cell>
          <cell r="HL22">
            <v>0.36557694716833766</v>
          </cell>
          <cell r="HM22" t="str">
            <v/>
          </cell>
          <cell r="HN22" t="str">
            <v/>
          </cell>
          <cell r="HO22" t="str">
            <v/>
          </cell>
          <cell r="HP22" t="str">
            <v/>
          </cell>
          <cell r="HQ22" t="str">
            <v/>
          </cell>
          <cell r="HR22" t="str">
            <v/>
          </cell>
        </row>
        <row r="23">
          <cell r="A23" t="str">
            <v>PBZ/CO OMF A</v>
          </cell>
          <cell r="ET23" t="e">
            <v>#DIV/0!</v>
          </cell>
          <cell r="EU23" t="e">
            <v>#DIV/0!</v>
          </cell>
          <cell r="EV23" t="e">
            <v>#DIV/0!</v>
          </cell>
          <cell r="EW23" t="e">
            <v>#DIV/0!</v>
          </cell>
          <cell r="EX23" t="e">
            <v>#DIV/0!</v>
          </cell>
          <cell r="EY23" t="e">
            <v>#DIV/0!</v>
          </cell>
          <cell r="EZ23" t="e">
            <v>#DIV/0!</v>
          </cell>
          <cell r="FA23" t="e">
            <v>#DIV/0!</v>
          </cell>
          <cell r="FB23" t="e">
            <v>#DIV/0!</v>
          </cell>
          <cell r="FC23" t="e">
            <v>#DIV/0!</v>
          </cell>
          <cell r="FD23" t="e">
            <v>#DIV/0!</v>
          </cell>
          <cell r="FE23">
            <v>-1</v>
          </cell>
          <cell r="FF23" t="e">
            <v>#DIV/0!</v>
          </cell>
          <cell r="FG23" t="e">
            <v>#DIV/0!</v>
          </cell>
          <cell r="FH23" t="e">
            <v>#DIV/0!</v>
          </cell>
          <cell r="FI23" t="e">
            <v>#DIV/0!</v>
          </cell>
          <cell r="FJ23">
            <v>-0.86656330852270325</v>
          </cell>
          <cell r="FK23">
            <v>-1</v>
          </cell>
          <cell r="FL23" t="e">
            <v>#DIV/0!</v>
          </cell>
          <cell r="FM23" t="e">
            <v>#DIV/0!</v>
          </cell>
          <cell r="FN23" t="e">
            <v>#DIV/0!</v>
          </cell>
          <cell r="FO23" t="e">
            <v>#DIV/0!</v>
          </cell>
          <cell r="FP23" t="e">
            <v>#DIV/0!</v>
          </cell>
          <cell r="FQ23">
            <v>-0.47498943831353824</v>
          </cell>
          <cell r="FR23">
            <v>-1</v>
          </cell>
          <cell r="FS23" t="e">
            <v>#DIV/0!</v>
          </cell>
          <cell r="FT23" t="e">
            <v>#DIV/0!</v>
          </cell>
          <cell r="FU23" t="e">
            <v>#DIV/0!</v>
          </cell>
          <cell r="FV23" t="e">
            <v>#DIV/0!</v>
          </cell>
          <cell r="FW23">
            <v>-1</v>
          </cell>
          <cell r="FX23" t="e">
            <v>#DIV/0!</v>
          </cell>
          <cell r="FY23" t="e">
            <v>#DIV/0!</v>
          </cell>
          <cell r="FZ23" t="e">
            <v>#DIV/0!</v>
          </cell>
          <cell r="GA23" t="e">
            <v>#DIV/0!</v>
          </cell>
          <cell r="GB23" t="e">
            <v>#DIV/0!</v>
          </cell>
          <cell r="GC23">
            <v>-1</v>
          </cell>
          <cell r="GD23" t="e">
            <v>#DIV/0!</v>
          </cell>
          <cell r="GE23" t="e">
            <v>#DIV/0!</v>
          </cell>
          <cell r="GF23" t="e">
            <v>#DIV/0!</v>
          </cell>
          <cell r="GG23" t="e">
            <v>#DIV/0!</v>
          </cell>
          <cell r="GH23" t="e">
            <v>#DIV/0!</v>
          </cell>
          <cell r="GI23" t="e">
            <v>#DIV/0!</v>
          </cell>
          <cell r="GJ23" t="e">
            <v>#DIV/0!</v>
          </cell>
          <cell r="GK23" t="e">
            <v>#DIV/0!</v>
          </cell>
          <cell r="GL23" t="e">
            <v>#DIV/0!</v>
          </cell>
          <cell r="GM23" t="e">
            <v>#DIV/0!</v>
          </cell>
          <cell r="GN23" t="e">
            <v>#DIV/0!</v>
          </cell>
          <cell r="GO23" t="e">
            <v>#DIV/0!</v>
          </cell>
          <cell r="GP23">
            <v>-1</v>
          </cell>
          <cell r="GQ23" t="e">
            <v>#DIV/0!</v>
          </cell>
          <cell r="GR23" t="e">
            <v>#DIV/0!</v>
          </cell>
          <cell r="GS23" t="e">
            <v>#DIV/0!</v>
          </cell>
          <cell r="GT23" t="e">
            <v>#DIV/0!</v>
          </cell>
          <cell r="GU23" t="e">
            <v>#DIV/0!</v>
          </cell>
          <cell r="GV23" t="e">
            <v>#DIV/0!</v>
          </cell>
          <cell r="GW23" t="e">
            <v>#DIV/0!</v>
          </cell>
          <cell r="GX23" t="e">
            <v>#DIV/0!</v>
          </cell>
          <cell r="GY23">
            <v>-1</v>
          </cell>
          <cell r="GZ23" t="e">
            <v>#DIV/0!</v>
          </cell>
          <cell r="HA23" t="e">
            <v>#DIV/0!</v>
          </cell>
          <cell r="HB23">
            <v>-1</v>
          </cell>
          <cell r="HC23" t="e">
            <v>#DIV/0!</v>
          </cell>
          <cell r="HD23">
            <v>0</v>
          </cell>
          <cell r="HE23">
            <v>-1</v>
          </cell>
          <cell r="HF23" t="e">
            <v>#DIV/0!</v>
          </cell>
          <cell r="HG23" t="e">
            <v>#DIV/0!</v>
          </cell>
          <cell r="HH23" t="e">
            <v>#DIV/0!</v>
          </cell>
          <cell r="HI23" t="e">
            <v>#DIV/0!</v>
          </cell>
          <cell r="HJ23">
            <v>-1</v>
          </cell>
          <cell r="HK23" t="e">
            <v>#DIV/0!</v>
          </cell>
          <cell r="HL23" t="e">
            <v>#DIV/0!</v>
          </cell>
          <cell r="HM23" t="str">
            <v/>
          </cell>
          <cell r="HN23" t="str">
            <v/>
          </cell>
          <cell r="HO23" t="str">
            <v/>
          </cell>
          <cell r="HP23" t="str">
            <v/>
          </cell>
          <cell r="HQ23" t="str">
            <v/>
          </cell>
          <cell r="HR23" t="str">
            <v/>
          </cell>
        </row>
        <row r="24">
          <cell r="A24" t="str">
            <v>PBZ/CO OMF B</v>
          </cell>
          <cell r="C24" t="e">
            <v>#DIV/0!</v>
          </cell>
          <cell r="D24" t="e">
            <v>#DIV/0!</v>
          </cell>
          <cell r="E24" t="e">
            <v>#DIV/0!</v>
          </cell>
          <cell r="F24" t="e">
            <v>#DIV/0!</v>
          </cell>
          <cell r="G24" t="e">
            <v>#DIV/0!</v>
          </cell>
          <cell r="H24" t="e">
            <v>#DIV/0!</v>
          </cell>
          <cell r="I24" t="e">
            <v>#DIV/0!</v>
          </cell>
          <cell r="J24" t="e">
            <v>#DIV/0!</v>
          </cell>
          <cell r="K24" t="e">
            <v>#DIV/0!</v>
          </cell>
          <cell r="L24" t="e">
            <v>#DIV/0!</v>
          </cell>
          <cell r="M24" t="e">
            <v>#DIV/0!</v>
          </cell>
          <cell r="N24" t="e">
            <v>#DIV/0!</v>
          </cell>
          <cell r="O24" t="e">
            <v>#DIV/0!</v>
          </cell>
          <cell r="P24" t="e">
            <v>#DIV/0!</v>
          </cell>
          <cell r="Q24" t="e">
            <v>#DIV/0!</v>
          </cell>
          <cell r="R24">
            <v>-1</v>
          </cell>
          <cell r="S24" t="e">
            <v>#DIV/0!</v>
          </cell>
          <cell r="T24">
            <v>-0.3714518768836369</v>
          </cell>
          <cell r="U24">
            <v>-1</v>
          </cell>
          <cell r="V24" t="e">
            <v>#DIV/0!</v>
          </cell>
          <cell r="W24">
            <v>-0.18039639928413073</v>
          </cell>
          <cell r="X24">
            <v>3.0175623706552384</v>
          </cell>
          <cell r="Y24">
            <v>0.92316233396844216</v>
          </cell>
          <cell r="Z24">
            <v>1.5005251530378203</v>
          </cell>
          <cell r="AA24">
            <v>14.886417228487007</v>
          </cell>
          <cell r="AB24">
            <v>-0.97228987511201248</v>
          </cell>
          <cell r="AC24">
            <v>123.43756229927122</v>
          </cell>
          <cell r="AD24">
            <v>-0.93390580732270712</v>
          </cell>
          <cell r="AE24">
            <v>-0.71203984918586427</v>
          </cell>
          <cell r="AF24">
            <v>1.119170638643759</v>
          </cell>
          <cell r="AG24">
            <v>-0.29658058961683192</v>
          </cell>
          <cell r="AH24">
            <v>0.63602846701998539</v>
          </cell>
          <cell r="AI24">
            <v>-0.42962197609654001</v>
          </cell>
          <cell r="AJ24">
            <v>-0.1744549246846126</v>
          </cell>
          <cell r="AK24">
            <v>1.7158092287999371</v>
          </cell>
          <cell r="AL24">
            <v>-0.11537190479247686</v>
          </cell>
          <cell r="AM24">
            <v>18.935126148812518</v>
          </cell>
          <cell r="AN24">
            <v>-0.93045716887609253</v>
          </cell>
          <cell r="AO24">
            <v>0.51343524359956882</v>
          </cell>
          <cell r="AP24">
            <v>0.3973518761145845</v>
          </cell>
          <cell r="AQ24">
            <v>-5.6176369410631304E-2</v>
          </cell>
          <cell r="AR24">
            <v>0.13620256531407052</v>
          </cell>
          <cell r="AS24">
            <v>-0.19428066102350858</v>
          </cell>
          <cell r="AT24">
            <v>-0.96920964182253599</v>
          </cell>
          <cell r="AU24">
            <v>101.1310699640692</v>
          </cell>
          <cell r="AV24">
            <v>-0.50731814043420176</v>
          </cell>
          <cell r="AW24">
            <v>0.29379117594605653</v>
          </cell>
          <cell r="AX24">
            <v>0.85862689921870916</v>
          </cell>
          <cell r="AY24">
            <v>-0.43111775036720729</v>
          </cell>
          <cell r="AZ24">
            <v>0.50734396307480134</v>
          </cell>
          <cell r="BA24">
            <v>-8.5559539471452353E-2</v>
          </cell>
          <cell r="BB24">
            <v>-0.36119026574537355</v>
          </cell>
          <cell r="BC24">
            <v>0.48398024268594714</v>
          </cell>
          <cell r="BD24">
            <v>1.7277761033743548</v>
          </cell>
          <cell r="BE24">
            <v>-0.53204683138640796</v>
          </cell>
          <cell r="BF24">
            <v>-7.0152301016947374E-2</v>
          </cell>
          <cell r="BG24">
            <v>-0.96033257375482217</v>
          </cell>
          <cell r="BH24">
            <v>2.6687779061576307</v>
          </cell>
          <cell r="BI24">
            <v>18.432774116802701</v>
          </cell>
          <cell r="BJ24">
            <v>-0.62220538442507012</v>
          </cell>
          <cell r="BK24">
            <v>1.1510880882126766</v>
          </cell>
          <cell r="BL24">
            <v>-0.94408376789430226</v>
          </cell>
          <cell r="BM24">
            <v>-0.49081567146168215</v>
          </cell>
          <cell r="BN24">
            <v>-0.45379377837621265</v>
          </cell>
          <cell r="BO24">
            <v>-1</v>
          </cell>
          <cell r="BP24" t="e">
            <v>#DIV/0!</v>
          </cell>
          <cell r="BQ24">
            <v>-0.98680083351481473</v>
          </cell>
          <cell r="BR24">
            <v>30.494455403117495</v>
          </cell>
          <cell r="BS24">
            <v>-0.94281469945035234</v>
          </cell>
          <cell r="BT24">
            <v>0.79079233084097944</v>
          </cell>
          <cell r="BU24">
            <v>-0.41098022086023556</v>
          </cell>
          <cell r="BV24">
            <v>2.0977616467871722E-2</v>
          </cell>
          <cell r="BW24">
            <v>30.647859610567384</v>
          </cell>
          <cell r="BX24">
            <v>-0.96051533399928035</v>
          </cell>
          <cell r="BY24">
            <v>-0.66031649953592397</v>
          </cell>
          <cell r="BZ24">
            <v>1.354923357521115</v>
          </cell>
          <cell r="CA24">
            <v>-0.26505098119588055</v>
          </cell>
          <cell r="CB24">
            <v>1.9306868884044011</v>
          </cell>
          <cell r="CC24">
            <v>-0.42188237634767867</v>
          </cell>
          <cell r="CD24">
            <v>-0.10077841832891907</v>
          </cell>
          <cell r="CE24">
            <v>0.14152943099820553</v>
          </cell>
          <cell r="CF24">
            <v>0.25617505384020328</v>
          </cell>
          <cell r="CG24">
            <v>1.1920620140511282</v>
          </cell>
          <cell r="CH24">
            <v>9.622753767104502</v>
          </cell>
          <cell r="CI24">
            <v>-0.95033042020340897</v>
          </cell>
          <cell r="CJ24">
            <v>0.29065443738413166</v>
          </cell>
          <cell r="CK24">
            <v>67.532101789602166</v>
          </cell>
          <cell r="CL24">
            <v>-0.50471033495964179</v>
          </cell>
          <cell r="CM24">
            <v>-0.98188083505357127</v>
          </cell>
          <cell r="CN24">
            <v>1.4307617978463614</v>
          </cell>
          <cell r="CO24">
            <v>-0.18103478813230753</v>
          </cell>
          <cell r="CP24">
            <v>-0.14824291406722312</v>
          </cell>
          <cell r="CQ24">
            <v>0.22346439457243761</v>
          </cell>
          <cell r="CR24">
            <v>23.461265707293236</v>
          </cell>
          <cell r="CS24">
            <v>-4.0273277738275812E-2</v>
          </cell>
          <cell r="CT24">
            <v>-0.94646702068768318</v>
          </cell>
          <cell r="CU24">
            <v>-0.275246899552469</v>
          </cell>
          <cell r="CV24">
            <v>11.553774818301113</v>
          </cell>
          <cell r="CW24">
            <v>-0.85447961493049462</v>
          </cell>
          <cell r="CX24">
            <v>7.3681327860540256</v>
          </cell>
          <cell r="CY24">
            <v>-0.96479218390652199</v>
          </cell>
          <cell r="CZ24">
            <v>31.660178081501211</v>
          </cell>
          <cell r="DA24">
            <v>-0.89722030773675354</v>
          </cell>
          <cell r="DB24">
            <v>26.387409213911159</v>
          </cell>
          <cell r="DC24">
            <v>-0.83412008721555908</v>
          </cell>
          <cell r="DD24">
            <v>0.87988194188991375</v>
          </cell>
          <cell r="DE24">
            <v>-0.81335822682018377</v>
          </cell>
          <cell r="DF24">
            <v>-0.62770973299836819</v>
          </cell>
          <cell r="DG24">
            <v>12.741776871129748</v>
          </cell>
          <cell r="DH24">
            <v>-0.89062840925078557</v>
          </cell>
          <cell r="DI24">
            <v>13.983778012294229</v>
          </cell>
          <cell r="DJ24">
            <v>-0.98738546300969177</v>
          </cell>
          <cell r="DK24">
            <v>3.1554477122298992</v>
          </cell>
          <cell r="DL24">
            <v>0.48736266750903112</v>
          </cell>
          <cell r="DM24">
            <v>-6.7066496113869301E-3</v>
          </cell>
          <cell r="DN24">
            <v>-0.55248817268741646</v>
          </cell>
          <cell r="DO24">
            <v>11.23104461260259</v>
          </cell>
          <cell r="DP24">
            <v>-0.8064825501351558</v>
          </cell>
          <cell r="DQ24">
            <v>2.6236634185683334</v>
          </cell>
          <cell r="DR24">
            <v>7.3297831585487225</v>
          </cell>
          <cell r="DS24">
            <v>-0.96708693489316655</v>
          </cell>
          <cell r="DT24">
            <v>4.9970729871961179</v>
          </cell>
          <cell r="DU24">
            <v>-0.89477966987216806</v>
          </cell>
          <cell r="DV24">
            <v>12.938626103166392</v>
          </cell>
          <cell r="DW24">
            <v>-0.96747953250524843</v>
          </cell>
          <cell r="DX24">
            <v>14.417797902503237</v>
          </cell>
          <cell r="DY24">
            <v>2.5033024191356974</v>
          </cell>
          <cell r="DZ24">
            <v>-0.7737849416885757</v>
          </cell>
          <cell r="EA24">
            <v>1.2210390082016198</v>
          </cell>
          <cell r="EB24">
            <v>0.27011415238180009</v>
          </cell>
          <cell r="EC24">
            <v>-0.25688647530328462</v>
          </cell>
          <cell r="ED24">
            <v>-5.1902838978189713E-4</v>
          </cell>
          <cell r="EE24">
            <v>2.062129722511714E-2</v>
          </cell>
          <cell r="EF24">
            <v>3.3562013631662016E-2</v>
          </cell>
          <cell r="EG24">
            <v>-9.1573779457796753E-2</v>
          </cell>
          <cell r="EH24">
            <v>1.18751966082368</v>
          </cell>
          <cell r="EI24">
            <v>-0.30820876538313602</v>
          </cell>
          <cell r="EJ24">
            <v>-0.15515085407549517</v>
          </cell>
          <cell r="EK24">
            <v>0.29651544211216363</v>
          </cell>
          <cell r="EL24">
            <v>-0.24066892002107745</v>
          </cell>
          <cell r="EM24">
            <v>-0.46598383729198317</v>
          </cell>
          <cell r="EN24">
            <v>1.0161865102661487</v>
          </cell>
          <cell r="EO24">
            <v>-0.48668366837203203</v>
          </cell>
          <cell r="EP24">
            <v>1.7216537914149637</v>
          </cell>
          <cell r="EQ24">
            <v>-0.56327750887599259</v>
          </cell>
          <cell r="ER24">
            <v>263.43018678494286</v>
          </cell>
          <cell r="ES24">
            <v>-0.99555151222323035</v>
          </cell>
          <cell r="ET24">
            <v>3.6403291535660278</v>
          </cell>
          <cell r="EU24">
            <v>-0.89534505496705141</v>
          </cell>
          <cell r="EV24">
            <v>-0.30439631320027721</v>
          </cell>
          <cell r="EW24">
            <v>-4.9625243147041399E-2</v>
          </cell>
          <cell r="EX24">
            <v>-0.41071028433381568</v>
          </cell>
          <cell r="EY24">
            <v>1.1812752800183313</v>
          </cell>
          <cell r="EZ24">
            <v>6.8275126163691538E-2</v>
          </cell>
          <cell r="FA24">
            <v>5.6860168565806349E-2</v>
          </cell>
          <cell r="FB24">
            <v>-9.7133780199089595E-2</v>
          </cell>
          <cell r="FC24">
            <v>1.1245396225943407</v>
          </cell>
          <cell r="FD24">
            <v>1.7024301383940561</v>
          </cell>
          <cell r="FE24">
            <v>-0.67726859464009714</v>
          </cell>
          <cell r="FF24">
            <v>1.476273404475811</v>
          </cell>
          <cell r="FG24">
            <v>-0.66724734819560538</v>
          </cell>
          <cell r="FH24">
            <v>2.5250501176853186E-2</v>
          </cell>
          <cell r="FI24">
            <v>118.97587974320908</v>
          </cell>
          <cell r="FJ24">
            <v>-0.98919399201461811</v>
          </cell>
          <cell r="FK24">
            <v>-0.21852363393274699</v>
          </cell>
          <cell r="FL24">
            <v>1.2202882026089323E-2</v>
          </cell>
          <cell r="FM24">
            <v>-4.2714655844054872E-2</v>
          </cell>
          <cell r="FN24">
            <v>0.63792532664537172</v>
          </cell>
          <cell r="FO24">
            <v>1.3019355659360139</v>
          </cell>
          <cell r="FP24">
            <v>-0.61709040482953359</v>
          </cell>
          <cell r="FQ24">
            <v>0.51634068074116568</v>
          </cell>
          <cell r="FR24">
            <v>-0.47742001725521266</v>
          </cell>
          <cell r="FS24">
            <v>-0.22018781922655595</v>
          </cell>
          <cell r="FT24">
            <v>-6.1951804663243015E-2</v>
          </cell>
          <cell r="FU24">
            <v>0.41105833601372077</v>
          </cell>
          <cell r="FV24">
            <v>1.1364277073869742</v>
          </cell>
          <cell r="FW24">
            <v>-0.51247040776300201</v>
          </cell>
          <cell r="FX24">
            <v>-5.2195297233160742E-3</v>
          </cell>
          <cell r="FY24">
            <v>6.5225283899580377E-2</v>
          </cell>
          <cell r="FZ24">
            <v>9.5933691323097925E-2</v>
          </cell>
          <cell r="GA24">
            <v>5.7059251097826724E-2</v>
          </cell>
          <cell r="GB24">
            <v>1.5696473628277201</v>
          </cell>
          <cell r="GC24">
            <v>-0.67906520484327548</v>
          </cell>
          <cell r="GD24">
            <v>0.35077391347851017</v>
          </cell>
          <cell r="GE24">
            <v>7.4537314733893467E-3</v>
          </cell>
          <cell r="GF24">
            <v>-0.47852240437300109</v>
          </cell>
          <cell r="GG24">
            <v>-4.9594044845443719E-2</v>
          </cell>
          <cell r="GH24">
            <v>9.0994781857977491E-2</v>
          </cell>
          <cell r="GI24">
            <v>3.9245508428271263</v>
          </cell>
          <cell r="GJ24">
            <v>-0.83146724743346789</v>
          </cell>
          <cell r="GK24">
            <v>0.95441240778156233</v>
          </cell>
          <cell r="GL24">
            <v>-0.24394849611228198</v>
          </cell>
          <cell r="GM24">
            <v>3.9951140634411191</v>
          </cell>
          <cell r="GN24">
            <v>-0.78625325007898617</v>
          </cell>
          <cell r="GO24">
            <v>0.18848978584254916</v>
          </cell>
          <cell r="GP24">
            <v>-0.30843156312554387</v>
          </cell>
          <cell r="GQ24">
            <v>0.38612769285814363</v>
          </cell>
          <cell r="GR24">
            <v>3.1472983395999572</v>
          </cell>
          <cell r="GS24">
            <v>-0.4832863365740534</v>
          </cell>
          <cell r="GT24">
            <v>-0.31814280236625525</v>
          </cell>
          <cell r="GU24">
            <v>0.55630545305258972</v>
          </cell>
          <cell r="GV24">
            <v>-0.23286017187041674</v>
          </cell>
          <cell r="GW24">
            <v>2.6520420121804555E-2</v>
          </cell>
          <cell r="GX24">
            <v>-0.32090738088005666</v>
          </cell>
          <cell r="GY24">
            <v>0.56317654214052193</v>
          </cell>
          <cell r="GZ24">
            <v>-0.30356905513976462</v>
          </cell>
          <cell r="HA24">
            <v>0.1188872455499872</v>
          </cell>
          <cell r="HB24">
            <v>0.16121881193902476</v>
          </cell>
          <cell r="HC24">
            <v>-0.14746542093812376</v>
          </cell>
          <cell r="HD24">
            <v>0.48871838087838348</v>
          </cell>
          <cell r="HE24">
            <v>-0.19930808346207529</v>
          </cell>
          <cell r="HF24">
            <v>2.7035973273596308</v>
          </cell>
          <cell r="HG24">
            <v>-0.76414913879022761</v>
          </cell>
          <cell r="HH24">
            <v>0.95238442998977613</v>
          </cell>
          <cell r="HI24">
            <v>-0.30915874057964354</v>
          </cell>
          <cell r="HJ24">
            <v>-0.23792398186429287</v>
          </cell>
          <cell r="HK24">
            <v>0.53178388610165217</v>
          </cell>
          <cell r="HL24">
            <v>0.64210398073603892</v>
          </cell>
          <cell r="HM24" t="str">
            <v/>
          </cell>
          <cell r="HN24" t="str">
            <v/>
          </cell>
          <cell r="HO24" t="str">
            <v/>
          </cell>
          <cell r="HP24" t="str">
            <v/>
          </cell>
          <cell r="HQ24" t="str">
            <v/>
          </cell>
          <cell r="HR24" t="str">
            <v/>
          </cell>
        </row>
        <row r="25">
          <cell r="A25" t="str">
            <v>PBZ/CO OMF C</v>
          </cell>
          <cell r="ET25" t="e">
            <v>#DIV/0!</v>
          </cell>
          <cell r="EU25" t="e">
            <v>#DIV/0!</v>
          </cell>
          <cell r="EV25">
            <v>0.13839041106446609</v>
          </cell>
          <cell r="EW25">
            <v>-0.30477026765966536</v>
          </cell>
          <cell r="EX25">
            <v>0.53806340939199415</v>
          </cell>
          <cell r="EY25">
            <v>-0.28569185774281547</v>
          </cell>
          <cell r="EZ25">
            <v>1.7400068041516348</v>
          </cell>
          <cell r="FA25">
            <v>-0.35166093701092072</v>
          </cell>
          <cell r="FB25">
            <v>-0.34393225750790207</v>
          </cell>
          <cell r="FC25">
            <v>0.15721762631982167</v>
          </cell>
          <cell r="FD25">
            <v>-8.3996362533037314E-2</v>
          </cell>
          <cell r="FE25">
            <v>-6.107854832496927E-2</v>
          </cell>
          <cell r="FF25">
            <v>-0.12235756266258616</v>
          </cell>
          <cell r="FG25">
            <v>0.28617644725435565</v>
          </cell>
          <cell r="FH25">
            <v>8.3706627093493247E-2</v>
          </cell>
          <cell r="FI25">
            <v>2.1702651235238517</v>
          </cell>
          <cell r="FJ25">
            <v>-0.58801281164374331</v>
          </cell>
          <cell r="FK25">
            <v>0.12843375205679042</v>
          </cell>
          <cell r="FL25">
            <v>0.99239102586416439</v>
          </cell>
          <cell r="FM25">
            <v>-0.19541578078812294</v>
          </cell>
          <cell r="FN25">
            <v>-0.53020835021749391</v>
          </cell>
          <cell r="FO25">
            <v>0.92927595559249232</v>
          </cell>
          <cell r="FP25">
            <v>-0.10719266586750731</v>
          </cell>
          <cell r="FQ25">
            <v>-0.21384275297960653</v>
          </cell>
          <cell r="FR25">
            <v>-0.34872884198787146</v>
          </cell>
          <cell r="FS25">
            <v>0.82500826387581805</v>
          </cell>
          <cell r="FT25">
            <v>-6.0304800952477478E-2</v>
          </cell>
          <cell r="FU25">
            <v>-0.21845466459695106</v>
          </cell>
          <cell r="FV25">
            <v>0.20843058445839646</v>
          </cell>
          <cell r="FW25">
            <v>0.36781523741797839</v>
          </cell>
          <cell r="FX25">
            <v>0.18576959681257854</v>
          </cell>
          <cell r="FY25">
            <v>-0.22573761210772403</v>
          </cell>
          <cell r="FZ25">
            <v>-0.21602039483360091</v>
          </cell>
          <cell r="GA25">
            <v>0.14792510573210071</v>
          </cell>
          <cell r="GB25">
            <v>0.63276630200566797</v>
          </cell>
          <cell r="GC25">
            <v>-0.58685439307910681</v>
          </cell>
          <cell r="GD25">
            <v>0.47505445229611687</v>
          </cell>
          <cell r="GE25">
            <v>0.76077241288574338</v>
          </cell>
          <cell r="GF25">
            <v>5.0460746715682125E-2</v>
          </cell>
          <cell r="GG25">
            <v>-0.28848636702793617</v>
          </cell>
          <cell r="GH25">
            <v>-0.20436911839018979</v>
          </cell>
          <cell r="GI25">
            <v>0.95811394408216843</v>
          </cell>
          <cell r="GJ25">
            <v>0.36032764453553856</v>
          </cell>
          <cell r="GK25">
            <v>-0.3443752286769477</v>
          </cell>
          <cell r="GL25">
            <v>-0.2893311609188205</v>
          </cell>
          <cell r="GM25">
            <v>1.0727653756391096</v>
          </cell>
          <cell r="GN25">
            <v>-0.51493660617030468</v>
          </cell>
          <cell r="GO25">
            <v>0.12251702661387065</v>
          </cell>
          <cell r="GP25">
            <v>-0.32507158307734074</v>
          </cell>
          <cell r="GQ25">
            <v>0.69218182179167131</v>
          </cell>
          <cell r="GR25">
            <v>0.49339053636726549</v>
          </cell>
          <cell r="GS25">
            <v>-0.28645736857290804</v>
          </cell>
          <cell r="GT25">
            <v>-8.8527228232389343E-2</v>
          </cell>
          <cell r="GU25">
            <v>0.85253947547685738</v>
          </cell>
          <cell r="GV25">
            <v>8.8641121939881717E-2</v>
          </cell>
          <cell r="GW25">
            <v>-0.48029088846226298</v>
          </cell>
          <cell r="GX25">
            <v>-0.33153127478592004</v>
          </cell>
          <cell r="GY25">
            <v>-0.45116588158540483</v>
          </cell>
          <cell r="GZ25">
            <v>1.834554976442146</v>
          </cell>
          <cell r="HA25">
            <v>0.66329005039583566</v>
          </cell>
          <cell r="HB25">
            <v>-0.27826192468293365</v>
          </cell>
          <cell r="HC25">
            <v>-1.1365649242162212E-2</v>
          </cell>
          <cell r="HD25">
            <v>7.2899852153078593E-2</v>
          </cell>
          <cell r="HE25">
            <v>-5.4176649695585999E-2</v>
          </cell>
          <cell r="HF25">
            <v>3.0794075104033745</v>
          </cell>
          <cell r="HG25">
            <v>-0.86817992793264709</v>
          </cell>
          <cell r="HH25">
            <v>0.53379944566159998</v>
          </cell>
          <cell r="HI25">
            <v>-0.50770525407323897</v>
          </cell>
          <cell r="HJ25">
            <v>0.2306271108495741</v>
          </cell>
          <cell r="HK25">
            <v>2.2301045464392186</v>
          </cell>
          <cell r="HL25">
            <v>0.79622432386002862</v>
          </cell>
          <cell r="HM25" t="str">
            <v/>
          </cell>
          <cell r="HN25" t="str">
            <v/>
          </cell>
          <cell r="HO25" t="str">
            <v/>
          </cell>
          <cell r="HP25" t="str">
            <v/>
          </cell>
          <cell r="HQ25" t="str">
            <v/>
          </cell>
          <cell r="HR25" t="str">
            <v/>
          </cell>
        </row>
        <row r="26">
          <cell r="A26" t="str">
            <v>Raiffeisen OMF A</v>
          </cell>
          <cell r="ET26" t="e">
            <v>#DIV/0!</v>
          </cell>
          <cell r="EU26" t="e">
            <v>#DIV/0!</v>
          </cell>
          <cell r="EV26" t="e">
            <v>#DIV/0!</v>
          </cell>
          <cell r="EW26" t="e">
            <v>#DIV/0!</v>
          </cell>
          <cell r="EX26" t="e">
            <v>#DIV/0!</v>
          </cell>
          <cell r="EY26" t="e">
            <v>#DIV/0!</v>
          </cell>
          <cell r="EZ26" t="e">
            <v>#DIV/0!</v>
          </cell>
          <cell r="FA26" t="e">
            <v>#DIV/0!</v>
          </cell>
          <cell r="FB26" t="e">
            <v>#DIV/0!</v>
          </cell>
          <cell r="FC26" t="e">
            <v>#DIV/0!</v>
          </cell>
          <cell r="FD26" t="e">
            <v>#DIV/0!</v>
          </cell>
          <cell r="FE26" t="e">
            <v>#DIV/0!</v>
          </cell>
          <cell r="FF26" t="e">
            <v>#DIV/0!</v>
          </cell>
          <cell r="FG26" t="e">
            <v>#DIV/0!</v>
          </cell>
          <cell r="FH26" t="e">
            <v>#DIV/0!</v>
          </cell>
          <cell r="FI26" t="e">
            <v>#DIV/0!</v>
          </cell>
          <cell r="FJ26">
            <v>-1</v>
          </cell>
          <cell r="FK26" t="e">
            <v>#DIV/0!</v>
          </cell>
          <cell r="FL26" t="e">
            <v>#DIV/0!</v>
          </cell>
          <cell r="FM26" t="e">
            <v>#DIV/0!</v>
          </cell>
          <cell r="FN26" t="e">
            <v>#DIV/0!</v>
          </cell>
          <cell r="FO26" t="e">
            <v>#DIV/0!</v>
          </cell>
          <cell r="FP26" t="e">
            <v>#DIV/0!</v>
          </cell>
          <cell r="FQ26" t="e">
            <v>#DIV/0!</v>
          </cell>
          <cell r="FR26" t="e">
            <v>#DIV/0!</v>
          </cell>
          <cell r="FS26" t="e">
            <v>#DIV/0!</v>
          </cell>
          <cell r="FT26" t="e">
            <v>#DIV/0!</v>
          </cell>
          <cell r="FU26" t="e">
            <v>#DIV/0!</v>
          </cell>
          <cell r="FV26" t="e">
            <v>#DIV/0!</v>
          </cell>
          <cell r="FW26">
            <v>-1</v>
          </cell>
          <cell r="FX26" t="e">
            <v>#DIV/0!</v>
          </cell>
          <cell r="FY26" t="e">
            <v>#DIV/0!</v>
          </cell>
          <cell r="FZ26" t="e">
            <v>#DIV/0!</v>
          </cell>
          <cell r="GA26" t="e">
            <v>#DIV/0!</v>
          </cell>
          <cell r="GB26" t="e">
            <v>#DIV/0!</v>
          </cell>
          <cell r="GC26" t="e">
            <v>#DIV/0!</v>
          </cell>
          <cell r="GD26" t="e">
            <v>#DIV/0!</v>
          </cell>
          <cell r="GE26" t="e">
            <v>#DIV/0!</v>
          </cell>
          <cell r="GF26" t="e">
            <v>#DIV/0!</v>
          </cell>
          <cell r="GG26" t="e">
            <v>#DIV/0!</v>
          </cell>
          <cell r="GH26" t="e">
            <v>#DIV/0!</v>
          </cell>
          <cell r="GI26" t="e">
            <v>#DIV/0!</v>
          </cell>
          <cell r="GJ26">
            <v>-1</v>
          </cell>
          <cell r="GK26" t="e">
            <v>#DIV/0!</v>
          </cell>
          <cell r="GL26" t="e">
            <v>#DIV/0!</v>
          </cell>
          <cell r="GM26" t="e">
            <v>#DIV/0!</v>
          </cell>
          <cell r="GN26" t="e">
            <v>#DIV/0!</v>
          </cell>
          <cell r="GO26" t="e">
            <v>#DIV/0!</v>
          </cell>
          <cell r="GP26" t="e">
            <v>#DIV/0!</v>
          </cell>
          <cell r="GQ26" t="e">
            <v>#DIV/0!</v>
          </cell>
          <cell r="GR26" t="e">
            <v>#DIV/0!</v>
          </cell>
          <cell r="GS26" t="e">
            <v>#DIV/0!</v>
          </cell>
          <cell r="GT26" t="e">
            <v>#DIV/0!</v>
          </cell>
          <cell r="GU26" t="e">
            <v>#DIV/0!</v>
          </cell>
          <cell r="GV26" t="e">
            <v>#DIV/0!</v>
          </cell>
          <cell r="GW26" t="e">
            <v>#DIV/0!</v>
          </cell>
          <cell r="GX26">
            <v>-1</v>
          </cell>
          <cell r="GY26" t="e">
            <v>#DIV/0!</v>
          </cell>
          <cell r="GZ26" t="e">
            <v>#DIV/0!</v>
          </cell>
          <cell r="HA26">
            <v>-1</v>
          </cell>
          <cell r="HB26" t="e">
            <v>#DIV/0!</v>
          </cell>
          <cell r="HC26">
            <v>-1</v>
          </cell>
          <cell r="HD26" t="e">
            <v>#DIV/0!</v>
          </cell>
          <cell r="HE26">
            <v>-1</v>
          </cell>
          <cell r="HF26" t="e">
            <v>#DIV/0!</v>
          </cell>
          <cell r="HG26" t="e">
            <v>#DIV/0!</v>
          </cell>
          <cell r="HH26" t="e">
            <v>#DIV/0!</v>
          </cell>
          <cell r="HI26" t="e">
            <v>#DIV/0!</v>
          </cell>
          <cell r="HJ26" t="e">
            <v>#DIV/0!</v>
          </cell>
          <cell r="HK26">
            <v>-1</v>
          </cell>
          <cell r="HL26" t="e">
            <v>#DIV/0!</v>
          </cell>
          <cell r="HM26" t="str">
            <v/>
          </cell>
          <cell r="HN26" t="str">
            <v/>
          </cell>
          <cell r="HO26" t="str">
            <v/>
          </cell>
          <cell r="HP26" t="str">
            <v/>
          </cell>
          <cell r="HQ26" t="str">
            <v/>
          </cell>
          <cell r="HR26" t="str">
            <v/>
          </cell>
        </row>
        <row r="27">
          <cell r="A27" t="str">
            <v>Raiffeisen OMF B</v>
          </cell>
          <cell r="C27" t="e">
            <v>#DIV/0!</v>
          </cell>
          <cell r="D27" t="e">
            <v>#DIV/0!</v>
          </cell>
          <cell r="E27" t="e">
            <v>#DIV/0!</v>
          </cell>
          <cell r="F27" t="e">
            <v>#DIV/0!</v>
          </cell>
          <cell r="G27" t="e">
            <v>#DIV/0!</v>
          </cell>
          <cell r="H27" t="e">
            <v>#DIV/0!</v>
          </cell>
          <cell r="I27" t="e">
            <v>#DIV/0!</v>
          </cell>
          <cell r="J27" t="e">
            <v>#DIV/0!</v>
          </cell>
          <cell r="K27" t="e">
            <v>#DIV/0!</v>
          </cell>
          <cell r="L27" t="e">
            <v>#DIV/0!</v>
          </cell>
          <cell r="M27" t="e">
            <v>#DIV/0!</v>
          </cell>
          <cell r="N27" t="e">
            <v>#DIV/0!</v>
          </cell>
          <cell r="O27" t="e">
            <v>#DIV/0!</v>
          </cell>
          <cell r="P27" t="e">
            <v>#DIV/0!</v>
          </cell>
          <cell r="Q27" t="e">
            <v>#DIV/0!</v>
          </cell>
          <cell r="R27">
            <v>-1</v>
          </cell>
          <cell r="S27" t="e">
            <v>#DIV/0!</v>
          </cell>
          <cell r="T27">
            <v>-0.90792608734632785</v>
          </cell>
          <cell r="U27">
            <v>-1</v>
          </cell>
          <cell r="V27" t="e">
            <v>#DIV/0!</v>
          </cell>
          <cell r="W27">
            <v>-0.92273315515819643</v>
          </cell>
          <cell r="X27">
            <v>4.08143402422201</v>
          </cell>
          <cell r="Y27">
            <v>-0.60839563829202525</v>
          </cell>
          <cell r="Z27">
            <v>2.02269247454513</v>
          </cell>
          <cell r="AA27">
            <v>34.961891173720609</v>
          </cell>
          <cell r="AB27">
            <v>-0.95872833422737225</v>
          </cell>
          <cell r="AC27">
            <v>59.326085786951573</v>
          </cell>
          <cell r="AD27">
            <v>-0.89040335248988778</v>
          </cell>
          <cell r="AE27">
            <v>-0.65345700299858656</v>
          </cell>
          <cell r="AF27">
            <v>7.9808420482718231E-2</v>
          </cell>
          <cell r="AG27">
            <v>0.10642378417774244</v>
          </cell>
          <cell r="AH27">
            <v>-0.14016480820054736</v>
          </cell>
          <cell r="AI27">
            <v>0.12797806745088589</v>
          </cell>
          <cell r="AJ27">
            <v>0.57855634353850671</v>
          </cell>
          <cell r="AK27">
            <v>-0.5212570591395268</v>
          </cell>
          <cell r="AL27">
            <v>1.7323178909177075</v>
          </cell>
          <cell r="AM27">
            <v>11.006465318497479</v>
          </cell>
          <cell r="AN27">
            <v>-0.93812461439332739</v>
          </cell>
          <cell r="AO27">
            <v>0.88558968793415516</v>
          </cell>
          <cell r="AP27">
            <v>0.4156575693333584</v>
          </cell>
          <cell r="AQ27">
            <v>-0.17192280071735008</v>
          </cell>
          <cell r="AR27">
            <v>0.75758654073077691</v>
          </cell>
          <cell r="AS27">
            <v>-6.3632544974648528E-2</v>
          </cell>
          <cell r="AT27">
            <v>-0.78961766558801205</v>
          </cell>
          <cell r="AU27">
            <v>11.170322798363447</v>
          </cell>
          <cell r="AV27">
            <v>-0.52274083034229091</v>
          </cell>
          <cell r="AW27">
            <v>0.27436630525458378</v>
          </cell>
          <cell r="AX27">
            <v>0.11148748693878245</v>
          </cell>
          <cell r="AY27">
            <v>-6.2864190994558047E-2</v>
          </cell>
          <cell r="AZ27">
            <v>0.2837898474121851</v>
          </cell>
          <cell r="BA27">
            <v>-7.7304489264721664E-3</v>
          </cell>
          <cell r="BB27">
            <v>-0.40860765940573673</v>
          </cell>
          <cell r="BC27">
            <v>-7.378669130132097E-2</v>
          </cell>
          <cell r="BD27">
            <v>2.6495377127303055</v>
          </cell>
          <cell r="BE27">
            <v>-0.49335798236897349</v>
          </cell>
          <cell r="BF27">
            <v>9.7858599077650571E-2</v>
          </cell>
          <cell r="BG27">
            <v>-0.95889720646827914</v>
          </cell>
          <cell r="BH27">
            <v>2.4642658339395047</v>
          </cell>
          <cell r="BI27">
            <v>13.918409162880062</v>
          </cell>
          <cell r="BJ27">
            <v>-0.49168812617239466</v>
          </cell>
          <cell r="BK27">
            <v>1.0091740095627888</v>
          </cell>
          <cell r="BL27">
            <v>-0.97770755407413124</v>
          </cell>
          <cell r="BM27">
            <v>1.3426771502543753</v>
          </cell>
          <cell r="BN27">
            <v>-0.55975704810199056</v>
          </cell>
          <cell r="BO27">
            <v>-0.80098785899159541</v>
          </cell>
          <cell r="BP27">
            <v>209.31268807369054</v>
          </cell>
          <cell r="BQ27">
            <v>-1</v>
          </cell>
          <cell r="BR27" t="e">
            <v>#DIV/0!</v>
          </cell>
          <cell r="BS27">
            <v>-0.98988155231346409</v>
          </cell>
          <cell r="BT27">
            <v>16.230875587387946</v>
          </cell>
          <cell r="BU27">
            <v>0.20146638270158873</v>
          </cell>
          <cell r="BV27">
            <v>-0.35575965270822874</v>
          </cell>
          <cell r="BW27">
            <v>11.576960771007302</v>
          </cell>
          <cell r="BX27">
            <v>-0.90064450888058356</v>
          </cell>
          <cell r="BY27">
            <v>-0.6286635982198796</v>
          </cell>
          <cell r="BZ27">
            <v>0.95558365494602682</v>
          </cell>
          <cell r="CA27">
            <v>-0.41847736971597471</v>
          </cell>
          <cell r="CB27">
            <v>0.28446147420415124</v>
          </cell>
          <cell r="CC27">
            <v>-0.26998306423693491</v>
          </cell>
          <cell r="CD27">
            <v>0.70369535452453591</v>
          </cell>
          <cell r="CE27">
            <v>0.53266987448900782</v>
          </cell>
          <cell r="CF27">
            <v>0.10386309433973666</v>
          </cell>
          <cell r="CG27">
            <v>0.34668256043029949</v>
          </cell>
          <cell r="CH27">
            <v>6.2137942349243875</v>
          </cell>
          <cell r="CI27">
            <v>-0.96058211508803315</v>
          </cell>
          <cell r="CJ27">
            <v>1.157099145436459</v>
          </cell>
          <cell r="CK27">
            <v>45.982913425522291</v>
          </cell>
          <cell r="CL27">
            <v>-0.39171207666445934</v>
          </cell>
          <cell r="CM27">
            <v>-0.96885886904717744</v>
          </cell>
          <cell r="CN27">
            <v>0.31239040897939796</v>
          </cell>
          <cell r="CO27">
            <v>5.0776242238793165E-2</v>
          </cell>
          <cell r="CP27">
            <v>4.7516071801777075E-2</v>
          </cell>
          <cell r="CQ27">
            <v>0.56271335641712728</v>
          </cell>
          <cell r="CR27">
            <v>12.232678021840977</v>
          </cell>
          <cell r="CS27">
            <v>7.1080402437385073E-2</v>
          </cell>
          <cell r="CT27">
            <v>-0.93655923447339662</v>
          </cell>
          <cell r="CU27">
            <v>0.35316316304761514</v>
          </cell>
          <cell r="CV27">
            <v>4.0673400275768214</v>
          </cell>
          <cell r="CW27">
            <v>-0.77924918725150472</v>
          </cell>
          <cell r="CX27">
            <v>3.2599090746147823</v>
          </cell>
          <cell r="CY27">
            <v>-0.80783684405292278</v>
          </cell>
          <cell r="CZ27">
            <v>7.3044029924094058</v>
          </cell>
          <cell r="DA27">
            <v>-0.66236168994499101</v>
          </cell>
          <cell r="DB27">
            <v>9.1234261913814105</v>
          </cell>
          <cell r="DC27">
            <v>-0.87208871501070007</v>
          </cell>
          <cell r="DD27">
            <v>1.2915253668049065</v>
          </cell>
          <cell r="DE27">
            <v>-0.78298202970846775</v>
          </cell>
          <cell r="DF27">
            <v>-0.46172155493665096</v>
          </cell>
          <cell r="DG27">
            <v>7.0224136360459823</v>
          </cell>
          <cell r="DH27">
            <v>-0.85598651012253635</v>
          </cell>
          <cell r="DI27">
            <v>6.7703299705694668</v>
          </cell>
          <cell r="DJ27">
            <v>-0.84465401279485197</v>
          </cell>
          <cell r="DK27">
            <v>-0.18870825581345019</v>
          </cell>
          <cell r="DL27">
            <v>-0.38672133374185474</v>
          </cell>
          <cell r="DM27">
            <v>1.0048539714346474</v>
          </cell>
          <cell r="DN27">
            <v>-0.45852076220526189</v>
          </cell>
          <cell r="DO27">
            <v>5.7692025162484537</v>
          </cell>
          <cell r="DP27">
            <v>-0.81999698295610179</v>
          </cell>
          <cell r="DQ27">
            <v>4.1618351395569393</v>
          </cell>
          <cell r="DR27">
            <v>3.481467236284832</v>
          </cell>
          <cell r="DS27">
            <v>-0.96824726171206954</v>
          </cell>
          <cell r="DT27">
            <v>6.348004531771589</v>
          </cell>
          <cell r="DU27">
            <v>-0.91111560931885072</v>
          </cell>
          <cell r="DV27">
            <v>10.409034193527011</v>
          </cell>
          <cell r="DW27">
            <v>-0.87815876402167214</v>
          </cell>
          <cell r="DX27">
            <v>5.9796616774604665</v>
          </cell>
          <cell r="DY27">
            <v>4.617094377277577</v>
          </cell>
          <cell r="DZ27">
            <v>-0.84927776744042438</v>
          </cell>
          <cell r="EA27">
            <v>1.0709094335926128</v>
          </cell>
          <cell r="EB27">
            <v>3.577302207564792E-2</v>
          </cell>
          <cell r="EC27">
            <v>0.21976544314617724</v>
          </cell>
          <cell r="ED27">
            <v>-4.6687434543826761E-2</v>
          </cell>
          <cell r="EE27">
            <v>-0.12200251442029945</v>
          </cell>
          <cell r="EF27">
            <v>0.14743631101891036</v>
          </cell>
          <cell r="EG27">
            <v>-0.21602393075082588</v>
          </cell>
          <cell r="EH27">
            <v>1.0314303082386727</v>
          </cell>
          <cell r="EI27">
            <v>-0.31850252061533885</v>
          </cell>
          <cell r="EJ27">
            <v>3.3514562753623391E-2</v>
          </cell>
          <cell r="EK27">
            <v>-4.916882952714953E-2</v>
          </cell>
          <cell r="EL27">
            <v>0.10435026092950832</v>
          </cell>
          <cell r="EM27">
            <v>-0.2992413923693058</v>
          </cell>
          <cell r="EN27">
            <v>0.40901211656941538</v>
          </cell>
          <cell r="EO27">
            <v>-0.39454369048887261</v>
          </cell>
          <cell r="EP27">
            <v>0.77172266528073685</v>
          </cell>
          <cell r="EQ27">
            <v>-0.48768936732819013</v>
          </cell>
          <cell r="ER27">
            <v>187.43714744446876</v>
          </cell>
          <cell r="ES27">
            <v>-0.99077860057187284</v>
          </cell>
          <cell r="ET27">
            <v>2.4821308113059226</v>
          </cell>
          <cell r="EU27">
            <v>-0.87422009967184255</v>
          </cell>
          <cell r="EV27">
            <v>0.19110501710276964</v>
          </cell>
          <cell r="EW27">
            <v>-0.24806019980016158</v>
          </cell>
          <cell r="EX27">
            <v>7.8025195751160806E-2</v>
          </cell>
          <cell r="EY27">
            <v>-2.698180018854467E-2</v>
          </cell>
          <cell r="EZ27">
            <v>-0.23193459644604253</v>
          </cell>
          <cell r="FA27">
            <v>0.19278219505611852</v>
          </cell>
          <cell r="FB27">
            <v>-0.15944644844982359</v>
          </cell>
          <cell r="FC27">
            <v>0.32051947432279249</v>
          </cell>
          <cell r="FD27">
            <v>3.9799097468940197</v>
          </cell>
          <cell r="FE27">
            <v>-0.78680617637456296</v>
          </cell>
          <cell r="FF27">
            <v>0.80924552799653549</v>
          </cell>
          <cell r="FG27">
            <v>-0.51498316533443989</v>
          </cell>
          <cell r="FH27">
            <v>0.31951183528082266</v>
          </cell>
          <cell r="FI27">
            <v>90.463139205814855</v>
          </cell>
          <cell r="FJ27">
            <v>-0.98770022078572339</v>
          </cell>
          <cell r="FK27">
            <v>-0.40373588627829893</v>
          </cell>
          <cell r="FL27">
            <v>1.1434326852667165</v>
          </cell>
          <cell r="FM27">
            <v>-0.28398958390291529</v>
          </cell>
          <cell r="FN27">
            <v>0.564959016361124</v>
          </cell>
          <cell r="FO27">
            <v>2.2419694284008167</v>
          </cell>
          <cell r="FP27">
            <v>-0.67133935378042708</v>
          </cell>
          <cell r="FQ27">
            <v>-0.11996396109435647</v>
          </cell>
          <cell r="FR27">
            <v>8.415578373382715E-2</v>
          </cell>
          <cell r="FS27">
            <v>-0.36598570965400701</v>
          </cell>
          <cell r="FT27">
            <v>0.1219205449116616</v>
          </cell>
          <cell r="FU27">
            <v>-0.22644834546337633</v>
          </cell>
          <cell r="FV27">
            <v>2.2709077317033386</v>
          </cell>
          <cell r="FW27">
            <v>-0.36172624487118366</v>
          </cell>
          <cell r="FX27">
            <v>-0.48818397197968555</v>
          </cell>
          <cell r="FY27">
            <v>0.18536059000322713</v>
          </cell>
          <cell r="FZ27">
            <v>-0.10227696144443399</v>
          </cell>
          <cell r="GA27">
            <v>-0.13676034291508621</v>
          </cell>
          <cell r="GB27">
            <v>3.439138479544952</v>
          </cell>
          <cell r="GC27">
            <v>-0.69739729896090408</v>
          </cell>
          <cell r="GD27">
            <v>0.63080736546578398</v>
          </cell>
          <cell r="GE27">
            <v>-0.54581838888015399</v>
          </cell>
          <cell r="GF27">
            <v>0.45187806040731515</v>
          </cell>
          <cell r="GG27">
            <v>-0.27271946159790295</v>
          </cell>
          <cell r="GH27">
            <v>0.32129295180797168</v>
          </cell>
          <cell r="GI27">
            <v>2.0402473495478022</v>
          </cell>
          <cell r="GJ27">
            <v>-0.70263769362511641</v>
          </cell>
          <cell r="GK27">
            <v>0.25716906897469793</v>
          </cell>
          <cell r="GL27">
            <v>-8.1353973750298958E-2</v>
          </cell>
          <cell r="GM27">
            <v>2.7689483064117089</v>
          </cell>
          <cell r="GN27">
            <v>-0.76483278245777897</v>
          </cell>
          <cell r="GO27">
            <v>0.11432574903079828</v>
          </cell>
          <cell r="GP27">
            <v>-9.6331440501586263E-2</v>
          </cell>
          <cell r="GQ27">
            <v>0.21032284588515848</v>
          </cell>
          <cell r="GR27">
            <v>3.5872200377010408</v>
          </cell>
          <cell r="GS27">
            <v>-0.56186223699510629</v>
          </cell>
          <cell r="GT27">
            <v>-0.45308699440896327</v>
          </cell>
          <cell r="GU27">
            <v>0.98110965358421631</v>
          </cell>
          <cell r="GV27">
            <v>-9.1598827927394266E-2</v>
          </cell>
          <cell r="GW27">
            <v>-0.24104911082777858</v>
          </cell>
          <cell r="GX27">
            <v>-0.30887061289950879</v>
          </cell>
          <cell r="GY27">
            <v>-6.8128575888632303E-2</v>
          </cell>
          <cell r="GZ27">
            <v>7.8466819178601988E-3</v>
          </cell>
          <cell r="HA27">
            <v>5.1191394805670365E-2</v>
          </cell>
          <cell r="HB27">
            <v>0.25137092216837043</v>
          </cell>
          <cell r="HC27">
            <v>-0.10494285495326805</v>
          </cell>
          <cell r="HD27">
            <v>9.0780422579807452E-2</v>
          </cell>
          <cell r="HE27">
            <v>0.11639229137670548</v>
          </cell>
          <cell r="HF27">
            <v>2.5472875642855564</v>
          </cell>
          <cell r="HG27">
            <v>-0.69808565241341247</v>
          </cell>
          <cell r="HH27">
            <v>0.58432753624010347</v>
          </cell>
          <cell r="HI27">
            <v>-0.28548167105303035</v>
          </cell>
          <cell r="HJ27">
            <v>-0.35370576419736888</v>
          </cell>
          <cell r="HK27">
            <v>1.444914040166331</v>
          </cell>
          <cell r="HL27">
            <v>-0.13069620067631449</v>
          </cell>
          <cell r="HM27" t="str">
            <v/>
          </cell>
          <cell r="HN27" t="str">
            <v/>
          </cell>
          <cell r="HO27" t="str">
            <v/>
          </cell>
          <cell r="HP27" t="str">
            <v/>
          </cell>
          <cell r="HQ27" t="str">
            <v/>
          </cell>
          <cell r="HR27" t="str">
            <v/>
          </cell>
        </row>
        <row r="28">
          <cell r="A28" t="str">
            <v>Raiffeisen OMF C</v>
          </cell>
          <cell r="ET28" t="e">
            <v>#DIV/0!</v>
          </cell>
          <cell r="EU28" t="e">
            <v>#DIV/0!</v>
          </cell>
          <cell r="EV28">
            <v>0.26677682243633483</v>
          </cell>
          <cell r="EW28">
            <v>-0.3364764328027337</v>
          </cell>
          <cell r="EX28">
            <v>0.4259807301195514</v>
          </cell>
          <cell r="EY28">
            <v>0.27214712634888005</v>
          </cell>
          <cell r="EZ28">
            <v>0.32796511670333861</v>
          </cell>
          <cell r="FA28">
            <v>-7.0259475579055708E-2</v>
          </cell>
          <cell r="FB28">
            <v>-6.730537249871317E-2</v>
          </cell>
          <cell r="FC28">
            <v>-0.4416516713407212</v>
          </cell>
          <cell r="FD28">
            <v>0.36161794589412616</v>
          </cell>
          <cell r="FE28">
            <v>8.9351144951322542E-2</v>
          </cell>
          <cell r="FF28">
            <v>-9.4564225378238248E-2</v>
          </cell>
          <cell r="FG28">
            <v>0.17523622364743868</v>
          </cell>
          <cell r="FH28">
            <v>0.27946339088722871</v>
          </cell>
          <cell r="FI28">
            <v>1.5275193717442763</v>
          </cell>
          <cell r="FJ28">
            <v>-0.60547126144285446</v>
          </cell>
          <cell r="FK28">
            <v>-2.2170682779985795E-2</v>
          </cell>
          <cell r="FL28">
            <v>1.0169558737000166</v>
          </cell>
          <cell r="FM28">
            <v>-0.19677886395597155</v>
          </cell>
          <cell r="FN28">
            <v>-0.39538328919439414</v>
          </cell>
          <cell r="FO28">
            <v>0.52205123022582267</v>
          </cell>
          <cell r="FP28">
            <v>-4.0365737419430614E-2</v>
          </cell>
          <cell r="FQ28">
            <v>-0.48267669477045327</v>
          </cell>
          <cell r="FR28">
            <v>7.2350062728193665E-2</v>
          </cell>
          <cell r="FS28">
            <v>0.38788909964060436</v>
          </cell>
          <cell r="FT28">
            <v>-6.8218693408422459E-2</v>
          </cell>
          <cell r="FU28">
            <v>0.83782614724932847</v>
          </cell>
          <cell r="FV28">
            <v>-0.34563733239725669</v>
          </cell>
          <cell r="FW28">
            <v>0.42660323005876366</v>
          </cell>
          <cell r="FX28">
            <v>0.38022916734001644</v>
          </cell>
          <cell r="FY28">
            <v>-0.24425674564623934</v>
          </cell>
          <cell r="FZ28">
            <v>-0.15945542622981046</v>
          </cell>
          <cell r="GA28">
            <v>0.17078441683804546</v>
          </cell>
          <cell r="GB28">
            <v>0.25004030174651404</v>
          </cell>
          <cell r="GC28">
            <v>-0.38736147765625384</v>
          </cell>
          <cell r="GD28">
            <v>-0.13046274781169509</v>
          </cell>
          <cell r="GE28">
            <v>0.85834850830678278</v>
          </cell>
          <cell r="GF28">
            <v>0.52774904869911943</v>
          </cell>
          <cell r="GG28">
            <v>-0.37744688124618286</v>
          </cell>
          <cell r="GH28">
            <v>-0.32320986250927619</v>
          </cell>
          <cell r="GI28">
            <v>1.5068117475500928</v>
          </cell>
          <cell r="GJ28">
            <v>0.16061772025004628</v>
          </cell>
          <cell r="GK28">
            <v>-0.12864302657707849</v>
          </cell>
          <cell r="GL28">
            <v>-0.44702313220141232</v>
          </cell>
          <cell r="GM28">
            <v>0.7882468606085351</v>
          </cell>
          <cell r="GN28">
            <v>-0.40611779004094561</v>
          </cell>
          <cell r="GO28">
            <v>-8.3644126748911862E-3</v>
          </cell>
          <cell r="GP28">
            <v>9.9863798188962738E-2</v>
          </cell>
          <cell r="GQ28">
            <v>0.55023207307149691</v>
          </cell>
          <cell r="GR28">
            <v>0.39953451048624822</v>
          </cell>
          <cell r="GS28">
            <v>-0.40156536220504102</v>
          </cell>
          <cell r="GT28">
            <v>-9.9217464191290849E-2</v>
          </cell>
          <cell r="GU28">
            <v>0.66550592985361101</v>
          </cell>
          <cell r="GV28">
            <v>-4.71339219640311E-2</v>
          </cell>
          <cell r="GW28">
            <v>-0.48403141345661449</v>
          </cell>
          <cell r="GX28">
            <v>-0.38168115555181836</v>
          </cell>
          <cell r="GY28">
            <v>-0.46939458238231058</v>
          </cell>
          <cell r="GZ28">
            <v>2.9493183476770022</v>
          </cell>
          <cell r="HA28">
            <v>0.59701958632292174</v>
          </cell>
          <cell r="HB28">
            <v>-0.51557631585252517</v>
          </cell>
          <cell r="HC28">
            <v>-3.3600834859548123E-2</v>
          </cell>
          <cell r="HD28">
            <v>-0.10985925571094513</v>
          </cell>
          <cell r="HE28">
            <v>0.53749229365689599</v>
          </cell>
          <cell r="HF28">
            <v>2.6040463001867309</v>
          </cell>
          <cell r="HG28">
            <v>-0.81417663006033614</v>
          </cell>
          <cell r="HH28">
            <v>0.5267681356251861</v>
          </cell>
          <cell r="HI28">
            <v>-0.39525919015625355</v>
          </cell>
          <cell r="HJ28">
            <v>-0.24351591883586166</v>
          </cell>
          <cell r="HK28">
            <v>2.9813503633820728</v>
          </cell>
          <cell r="HL28">
            <v>0.50465049346935009</v>
          </cell>
          <cell r="HM28" t="str">
            <v/>
          </cell>
          <cell r="HN28" t="str">
            <v/>
          </cell>
          <cell r="HO28" t="str">
            <v/>
          </cell>
          <cell r="HP28" t="str">
            <v/>
          </cell>
          <cell r="HQ28" t="str">
            <v/>
          </cell>
          <cell r="HR28" t="str">
            <v/>
          </cell>
        </row>
        <row r="29">
          <cell r="A29" t="str">
            <v>UKUPNO</v>
          </cell>
          <cell r="C29" t="e">
            <v>#DIV/0!</v>
          </cell>
          <cell r="D29" t="e">
            <v>#DIV/0!</v>
          </cell>
          <cell r="E29" t="e">
            <v>#DIV/0!</v>
          </cell>
          <cell r="F29" t="e">
            <v>#DIV/0!</v>
          </cell>
          <cell r="G29" t="e">
            <v>#DIV/0!</v>
          </cell>
          <cell r="H29" t="e">
            <v>#DIV/0!</v>
          </cell>
          <cell r="I29" t="e">
            <v>#DIV/0!</v>
          </cell>
          <cell r="J29" t="e">
            <v>#DIV/0!</v>
          </cell>
          <cell r="K29" t="e">
            <v>#DIV/0!</v>
          </cell>
          <cell r="L29" t="e">
            <v>#DIV/0!</v>
          </cell>
          <cell r="M29" t="e">
            <v>#DIV/0!</v>
          </cell>
          <cell r="N29" t="e">
            <v>#DIV/0!</v>
          </cell>
          <cell r="O29" t="e">
            <v>#DIV/0!</v>
          </cell>
          <cell r="P29" t="e">
            <v>#DIV/0!</v>
          </cell>
          <cell r="Q29">
            <v>1.3640051901899799</v>
          </cell>
          <cell r="R29">
            <v>-1</v>
          </cell>
          <cell r="S29" t="e">
            <v>#DIV/0!</v>
          </cell>
          <cell r="T29">
            <v>-0.70714198835775111</v>
          </cell>
          <cell r="U29">
            <v>-1</v>
          </cell>
          <cell r="V29" t="e">
            <v>#DIV/0!</v>
          </cell>
          <cell r="W29">
            <v>-0.38317768632004001</v>
          </cell>
          <cell r="X29">
            <v>0.10611318535069965</v>
          </cell>
          <cell r="Y29">
            <v>0.20801593192976325</v>
          </cell>
          <cell r="Z29">
            <v>0.91383351070839669</v>
          </cell>
          <cell r="AA29">
            <v>23.916918964276512</v>
          </cell>
          <cell r="AB29">
            <v>-0.96858293298459686</v>
          </cell>
          <cell r="AC29">
            <v>85.306868686159376</v>
          </cell>
          <cell r="AD29">
            <v>-0.90203725964822923</v>
          </cell>
          <cell r="AE29">
            <v>-0.67900189345864403</v>
          </cell>
          <cell r="AF29">
            <v>0.6669157763472382</v>
          </cell>
          <cell r="AG29">
            <v>3.1256295104555049E-2</v>
          </cell>
          <cell r="AH29">
            <v>-4.6925140661344678E-2</v>
          </cell>
          <cell r="AI29">
            <v>-1.899796835886423E-2</v>
          </cell>
          <cell r="AJ29">
            <v>-3.9542273363455165E-2</v>
          </cell>
          <cell r="AK29">
            <v>0.13622302731855512</v>
          </cell>
          <cell r="AL29">
            <v>0.2960301578303397</v>
          </cell>
          <cell r="AM29">
            <v>14.129442358388134</v>
          </cell>
          <cell r="AN29">
            <v>-0.93503016735906497</v>
          </cell>
          <cell r="AO29">
            <v>0.74229343000747594</v>
          </cell>
          <cell r="AP29">
            <v>0.49277741697703148</v>
          </cell>
          <cell r="AQ29">
            <v>-0.30966941448377522</v>
          </cell>
          <cell r="AR29">
            <v>0.56001247748728022</v>
          </cell>
          <cell r="AS29">
            <v>-0.10101811100197196</v>
          </cell>
          <cell r="AT29">
            <v>-0.84021966897480038</v>
          </cell>
          <cell r="AU29">
            <v>18.725479940317488</v>
          </cell>
          <cell r="AV29">
            <v>-0.55566642019823187</v>
          </cell>
          <cell r="AW29">
            <v>0.52009336903191017</v>
          </cell>
          <cell r="AX29">
            <v>0.21052865639339127</v>
          </cell>
          <cell r="AY29">
            <v>-0.22137108100361655</v>
          </cell>
          <cell r="AZ29">
            <v>0.33046225588427841</v>
          </cell>
          <cell r="BA29">
            <v>-0.13367353167628415</v>
          </cell>
          <cell r="BB29">
            <v>-0.2449104463799307</v>
          </cell>
          <cell r="BC29">
            <v>8.453158308209073E-2</v>
          </cell>
          <cell r="BD29">
            <v>1.9978352970462527</v>
          </cell>
          <cell r="BE29">
            <v>-0.53050032748078324</v>
          </cell>
          <cell r="BF29">
            <v>0.10450497229524879</v>
          </cell>
          <cell r="BG29">
            <v>-0.95520034337485005</v>
          </cell>
          <cell r="BH29">
            <v>1.5465196264186154</v>
          </cell>
          <cell r="BI29">
            <v>18.873371359087709</v>
          </cell>
          <cell r="BJ29">
            <v>-0.57758151106105959</v>
          </cell>
          <cell r="BK29">
            <v>1.3206995324457111</v>
          </cell>
          <cell r="BL29">
            <v>-0.96826020774312316</v>
          </cell>
          <cell r="BM29">
            <v>0.24749982672333234</v>
          </cell>
          <cell r="BN29">
            <v>-0.14192599724102728</v>
          </cell>
          <cell r="BO29">
            <v>-0.56754651999239003</v>
          </cell>
          <cell r="BP29">
            <v>72.431091864360496</v>
          </cell>
          <cell r="BQ29">
            <v>-0.98566530208839709</v>
          </cell>
          <cell r="BR29">
            <v>42.210755791879663</v>
          </cell>
          <cell r="BS29">
            <v>-0.94349904200654577</v>
          </cell>
          <cell r="BT29">
            <v>1.9457270338317429</v>
          </cell>
          <cell r="BU29">
            <v>-3.8842345690725456E-2</v>
          </cell>
          <cell r="BV29">
            <v>-0.2408013296561437</v>
          </cell>
          <cell r="BW29">
            <v>14.984451346465461</v>
          </cell>
          <cell r="BX29">
            <v>-0.95223583588480354</v>
          </cell>
          <cell r="BY29">
            <v>-0.27944833454772838</v>
          </cell>
          <cell r="BZ29">
            <v>0.42933219644479609</v>
          </cell>
          <cell r="CA29">
            <v>-4.7768718848429613E-2</v>
          </cell>
          <cell r="CB29">
            <v>0.33580152675588787</v>
          </cell>
          <cell r="CC29">
            <v>-0.42641881070959031</v>
          </cell>
          <cell r="CD29">
            <v>0.26671114496024634</v>
          </cell>
          <cell r="CE29">
            <v>0.40897288250062985</v>
          </cell>
          <cell r="CF29">
            <v>0.2647895370294005</v>
          </cell>
          <cell r="CG29">
            <v>0.58423811280111915</v>
          </cell>
          <cell r="CH29">
            <v>6.888279926452336</v>
          </cell>
          <cell r="CI29">
            <v>-0.94452654690267002</v>
          </cell>
          <cell r="CJ29">
            <v>0.29164519542118134</v>
          </cell>
          <cell r="CK29">
            <v>54.839287176464588</v>
          </cell>
          <cell r="CL29">
            <v>-0.44635239253340309</v>
          </cell>
          <cell r="CM29">
            <v>-0.95678753947440909</v>
          </cell>
          <cell r="CN29">
            <v>4.3455044973056405E-2</v>
          </cell>
          <cell r="CO29">
            <v>0.41233493614389749</v>
          </cell>
          <cell r="CP29">
            <v>-0.31642929138204617</v>
          </cell>
          <cell r="CQ29">
            <v>0.27544231836955868</v>
          </cell>
          <cell r="CR29">
            <v>15.142581671276337</v>
          </cell>
          <cell r="CS29">
            <v>4.7031396885477757E-2</v>
          </cell>
          <cell r="CT29">
            <v>-0.94436678364597548</v>
          </cell>
          <cell r="CU29">
            <v>0.26999725422792337</v>
          </cell>
          <cell r="CV29">
            <v>5.6358013846549246</v>
          </cell>
          <cell r="CW29">
            <v>-0.83714645333582294</v>
          </cell>
          <cell r="CX29">
            <v>6.9802430253414256</v>
          </cell>
          <cell r="CY29">
            <v>-0.82092202261388192</v>
          </cell>
          <cell r="CZ29">
            <v>5.0729643354174589</v>
          </cell>
          <cell r="DA29">
            <v>-0.72936787373897916</v>
          </cell>
          <cell r="DB29">
            <v>12.279405263295125</v>
          </cell>
          <cell r="DC29">
            <v>-0.86703747369186068</v>
          </cell>
          <cell r="DD29">
            <v>1.1850574032930459</v>
          </cell>
          <cell r="DE29">
            <v>-0.81162472056428248</v>
          </cell>
          <cell r="DF29">
            <v>-0.53370171837852654</v>
          </cell>
          <cell r="DG29">
            <v>10.309694830602568</v>
          </cell>
          <cell r="DH29">
            <v>-0.85458452934887197</v>
          </cell>
          <cell r="DI29">
            <v>7.6238628602834559</v>
          </cell>
          <cell r="DJ29">
            <v>-0.92182663468115533</v>
          </cell>
          <cell r="DK29">
            <v>0.18683713240722521</v>
          </cell>
          <cell r="DL29">
            <v>0.14112222826152501</v>
          </cell>
          <cell r="DM29">
            <v>-5.2001481146444787E-3</v>
          </cell>
          <cell r="DN29">
            <v>-0.29390016786632794</v>
          </cell>
          <cell r="DO29">
            <v>5.6687425454136413</v>
          </cell>
          <cell r="DP29">
            <v>-0.81515667851147622</v>
          </cell>
          <cell r="DQ29">
            <v>3.4607906991294417</v>
          </cell>
          <cell r="DR29">
            <v>4.9566021802970299</v>
          </cell>
          <cell r="DS29">
            <v>-0.96758398598426865</v>
          </cell>
          <cell r="DT29">
            <v>5.2565716696996754</v>
          </cell>
          <cell r="DU29">
            <v>-0.88949579220009012</v>
          </cell>
          <cell r="DV29">
            <v>10.266728858074337</v>
          </cell>
          <cell r="DW29">
            <v>-0.93741780937895058</v>
          </cell>
          <cell r="DX29">
            <v>9.4245487371032759</v>
          </cell>
          <cell r="DY29">
            <v>3.7147350594964594</v>
          </cell>
          <cell r="DZ29">
            <v>-0.81039941597610565</v>
          </cell>
          <cell r="EA29">
            <v>0.88051856407023754</v>
          </cell>
          <cell r="EB29">
            <v>0.36265908537751296</v>
          </cell>
          <cell r="EC29">
            <v>-0.11997458736430056</v>
          </cell>
          <cell r="ED29">
            <v>1.5122395203756221E-2</v>
          </cell>
          <cell r="EE29">
            <v>-7.3765115640951673E-2</v>
          </cell>
          <cell r="EF29">
            <v>2.91537554693665E-2</v>
          </cell>
          <cell r="EG29">
            <v>-9.3011938150015183E-2</v>
          </cell>
          <cell r="EH29">
            <v>1.0319078763901002</v>
          </cell>
          <cell r="EI29">
            <v>-0.3041773372910323</v>
          </cell>
          <cell r="EJ29">
            <v>-0.16985799410345245</v>
          </cell>
          <cell r="EK29">
            <v>5.6424765868517614E-2</v>
          </cell>
          <cell r="EL29">
            <v>6.916030368095262E-2</v>
          </cell>
          <cell r="EM29">
            <v>-0.40061820024669659</v>
          </cell>
          <cell r="EN29">
            <v>0.63965308120421083</v>
          </cell>
          <cell r="EO29">
            <v>-0.34144932128371047</v>
          </cell>
          <cell r="EP29">
            <v>0.90289929749690412</v>
          </cell>
          <cell r="EQ29">
            <v>-0.58460138146915053</v>
          </cell>
          <cell r="ER29">
            <v>250.56235065097934</v>
          </cell>
          <cell r="ES29">
            <v>-0.99364174534551053</v>
          </cell>
          <cell r="ET29">
            <v>3.5767270611367028</v>
          </cell>
          <cell r="EU29">
            <v>-0.77300090159394808</v>
          </cell>
          <cell r="EV29">
            <v>-7.9023591374939809E-3</v>
          </cell>
          <cell r="EW29">
            <v>-0.11990816919527016</v>
          </cell>
          <cell r="EX29">
            <v>5.6140509210073207E-2</v>
          </cell>
          <cell r="EY29">
            <v>-9.8294666516204436E-3</v>
          </cell>
          <cell r="EZ29">
            <v>0.46425859232954492</v>
          </cell>
          <cell r="FA29">
            <v>5.7975897472965575E-2</v>
          </cell>
          <cell r="FB29">
            <v>-0.21023177632655707</v>
          </cell>
          <cell r="FC29">
            <v>-9.9584338639011838E-2</v>
          </cell>
          <cell r="FD29">
            <v>1.9943179713056221</v>
          </cell>
          <cell r="FE29">
            <v>-0.6260593821114897</v>
          </cell>
          <cell r="FF29">
            <v>0.88450646908626029</v>
          </cell>
          <cell r="FG29">
            <v>-0.43630352953387608</v>
          </cell>
          <cell r="FH29">
            <v>8.098169119449683E-2</v>
          </cell>
          <cell r="FI29">
            <v>47.943528653454663</v>
          </cell>
          <cell r="FJ29">
            <v>-0.97642711398534099</v>
          </cell>
          <cell r="FK29">
            <v>-6.7643337789139779E-2</v>
          </cell>
          <cell r="FL29">
            <v>0.82047958791611064</v>
          </cell>
          <cell r="FM29">
            <v>-0.11184801827558577</v>
          </cell>
          <cell r="FN29">
            <v>-0.10648124716823104</v>
          </cell>
          <cell r="FO29">
            <v>0.96847532071935127</v>
          </cell>
          <cell r="FP29">
            <v>-0.4704947193071165</v>
          </cell>
          <cell r="FQ29">
            <v>-0.10993053363704297</v>
          </cell>
          <cell r="FR29">
            <v>-0.15222078843481424</v>
          </cell>
          <cell r="FS29">
            <v>-2.5847141338509516E-2</v>
          </cell>
          <cell r="FT29">
            <v>8.7245358464111522E-2</v>
          </cell>
          <cell r="FU29">
            <v>0.12178814920366232</v>
          </cell>
          <cell r="FV29">
            <v>0.53981215025902163</v>
          </cell>
          <cell r="FW29">
            <v>-0.12786208581812553</v>
          </cell>
          <cell r="FX29">
            <v>6.6867398077053997E-2</v>
          </cell>
          <cell r="FY29">
            <v>-0.24956574311334245</v>
          </cell>
          <cell r="FZ29">
            <v>-8.1653337735959508E-2</v>
          </cell>
          <cell r="GA29">
            <v>0.23069074131144274</v>
          </cell>
          <cell r="GB29">
            <v>0.90126286992404037</v>
          </cell>
          <cell r="GC29">
            <v>-0.49940181815198981</v>
          </cell>
          <cell r="GD29">
            <v>3.1515595622910286E-2</v>
          </cell>
          <cell r="GE29">
            <v>0.18443955422544822</v>
          </cell>
          <cell r="GF29">
            <v>0.23738785446736399</v>
          </cell>
          <cell r="GG29">
            <v>-0.27466283708599704</v>
          </cell>
          <cell r="GH29">
            <v>-0.15187436449125646</v>
          </cell>
          <cell r="GI29">
            <v>1.8432829935761013</v>
          </cell>
          <cell r="GJ29">
            <v>-0.24251919836015623</v>
          </cell>
          <cell r="GK29">
            <v>-0.18745420901665943</v>
          </cell>
          <cell r="GL29">
            <v>-0.34583978512530744</v>
          </cell>
          <cell r="GM29">
            <v>1.7633007818819317</v>
          </cell>
          <cell r="GN29">
            <v>-0.58260735427586119</v>
          </cell>
          <cell r="GO29">
            <v>2.2356337859885E-2</v>
          </cell>
          <cell r="GP29">
            <v>-0.16017545542979816</v>
          </cell>
          <cell r="GQ29">
            <v>0.61276561989096612</v>
          </cell>
          <cell r="GR29">
            <v>1.1213677522050758</v>
          </cell>
          <cell r="GS29">
            <v>-0.45991330350083315</v>
          </cell>
          <cell r="GT29">
            <v>-0.20974216436311832</v>
          </cell>
          <cell r="GU29">
            <v>0.72419805550990057</v>
          </cell>
          <cell r="GV29">
            <v>-7.0679431098809031E-3</v>
          </cell>
          <cell r="GW29">
            <v>-0.39078811318211604</v>
          </cell>
          <cell r="GX29">
            <v>-0.33454578314406913</v>
          </cell>
          <cell r="GY29">
            <v>-0.29209388642514011</v>
          </cell>
          <cell r="GZ29">
            <v>0.93992301426444924</v>
          </cell>
          <cell r="HA29">
            <v>0.64520038186555517</v>
          </cell>
          <cell r="HB29">
            <v>-0.32399577544420699</v>
          </cell>
          <cell r="HC29">
            <v>-0.13887452242296427</v>
          </cell>
          <cell r="HD29">
            <v>0.20266921635138213</v>
          </cell>
          <cell r="HE29">
            <v>4.0454577019834348E-2</v>
          </cell>
          <cell r="HF29">
            <v>2.7582511103832617</v>
          </cell>
          <cell r="HG29">
            <v>-0.81409254016644206</v>
          </cell>
          <cell r="HH29">
            <v>0.82140566794866832</v>
          </cell>
          <cell r="HI29">
            <v>-0.42233328712088025</v>
          </cell>
          <cell r="HJ29">
            <v>-0.11637221448499013</v>
          </cell>
          <cell r="HK29">
            <v>1.7671500184297839</v>
          </cell>
          <cell r="HL29">
            <v>0.4180747183659832</v>
          </cell>
          <cell r="HM29" t="str">
            <v/>
          </cell>
          <cell r="HN29" t="str">
            <v/>
          </cell>
          <cell r="HO29" t="str">
            <v/>
          </cell>
          <cell r="HP29" t="str">
            <v/>
          </cell>
          <cell r="HQ29" t="str">
            <v/>
          </cell>
          <cell r="HR29" t="str">
            <v/>
          </cell>
        </row>
        <row r="31">
          <cell r="A31" t="str">
            <v>Ukupno</v>
          </cell>
          <cell r="ET31">
            <v>41882</v>
          </cell>
          <cell r="EU31">
            <v>41912</v>
          </cell>
          <cell r="EV31">
            <v>41943</v>
          </cell>
          <cell r="EW31">
            <v>41973</v>
          </cell>
          <cell r="EX31">
            <v>42004</v>
          </cell>
          <cell r="EY31">
            <v>42035</v>
          </cell>
          <cell r="EZ31">
            <v>42063</v>
          </cell>
          <cell r="FA31">
            <v>42094</v>
          </cell>
          <cell r="FB31">
            <v>42124</v>
          </cell>
          <cell r="FC31">
            <v>42155</v>
          </cell>
          <cell r="FD31">
            <v>42185</v>
          </cell>
          <cell r="FE31">
            <v>42216</v>
          </cell>
          <cell r="FF31">
            <v>42247</v>
          </cell>
          <cell r="FG31">
            <v>42277</v>
          </cell>
          <cell r="FH31">
            <v>42308</v>
          </cell>
          <cell r="FI31">
            <v>42338</v>
          </cell>
          <cell r="FJ31">
            <v>42369</v>
          </cell>
          <cell r="FK31">
            <v>42400</v>
          </cell>
          <cell r="FL31">
            <v>42429</v>
          </cell>
          <cell r="FM31">
            <v>42460</v>
          </cell>
          <cell r="FN31">
            <v>42490</v>
          </cell>
          <cell r="FO31">
            <v>42521</v>
          </cell>
          <cell r="FP31">
            <v>42551</v>
          </cell>
          <cell r="FQ31">
            <v>42582</v>
          </cell>
          <cell r="FR31">
            <v>42613</v>
          </cell>
          <cell r="FS31">
            <v>42643</v>
          </cell>
          <cell r="FT31">
            <v>42674</v>
          </cell>
          <cell r="FU31">
            <v>42704</v>
          </cell>
          <cell r="FV31">
            <v>42735</v>
          </cell>
          <cell r="FW31">
            <v>42766</v>
          </cell>
          <cell r="FX31">
            <v>42794</v>
          </cell>
          <cell r="FY31">
            <v>42825</v>
          </cell>
          <cell r="FZ31">
            <v>42855</v>
          </cell>
          <cell r="GA31">
            <v>42886</v>
          </cell>
          <cell r="GB31">
            <v>42916</v>
          </cell>
          <cell r="GC31">
            <v>42947</v>
          </cell>
          <cell r="GD31">
            <v>42978</v>
          </cell>
          <cell r="GE31">
            <v>43008</v>
          </cell>
          <cell r="GF31">
            <v>43039</v>
          </cell>
          <cell r="GG31">
            <v>43069</v>
          </cell>
          <cell r="GH31">
            <v>43100</v>
          </cell>
          <cell r="GI31">
            <v>43131</v>
          </cell>
          <cell r="GJ31">
            <v>43159</v>
          </cell>
          <cell r="GK31">
            <v>43190</v>
          </cell>
          <cell r="GL31">
            <v>43220</v>
          </cell>
          <cell r="GM31">
            <v>43251</v>
          </cell>
          <cell r="GN31">
            <v>43281</v>
          </cell>
          <cell r="GO31">
            <v>43312</v>
          </cell>
          <cell r="GP31">
            <v>43343</v>
          </cell>
          <cell r="GQ31">
            <v>43373</v>
          </cell>
          <cell r="GR31">
            <v>43404</v>
          </cell>
          <cell r="GS31">
            <v>43434</v>
          </cell>
          <cell r="GT31">
            <v>43465</v>
          </cell>
          <cell r="GU31">
            <v>43496</v>
          </cell>
          <cell r="GV31">
            <v>43524</v>
          </cell>
          <cell r="GW31">
            <v>43555</v>
          </cell>
          <cell r="GX31">
            <v>43585</v>
          </cell>
          <cell r="GY31">
            <v>43616</v>
          </cell>
          <cell r="GZ31">
            <v>43646</v>
          </cell>
          <cell r="HA31">
            <v>43677</v>
          </cell>
          <cell r="HB31">
            <v>43708</v>
          </cell>
          <cell r="HC31">
            <v>43738</v>
          </cell>
          <cell r="HD31">
            <v>43769</v>
          </cell>
          <cell r="HE31">
            <v>43799</v>
          </cell>
          <cell r="HF31">
            <v>43830</v>
          </cell>
          <cell r="HG31">
            <v>43861</v>
          </cell>
          <cell r="HH31">
            <v>43890</v>
          </cell>
          <cell r="HI31">
            <v>43921</v>
          </cell>
          <cell r="HJ31">
            <v>43951</v>
          </cell>
          <cell r="HK31">
            <v>43982</v>
          </cell>
          <cell r="HL31">
            <v>44012</v>
          </cell>
          <cell r="HM31">
            <v>44043</v>
          </cell>
          <cell r="HN31">
            <v>44074</v>
          </cell>
          <cell r="HO31">
            <v>44104</v>
          </cell>
          <cell r="HP31">
            <v>44135</v>
          </cell>
          <cell r="HQ31">
            <v>44165</v>
          </cell>
          <cell r="HR31">
            <v>44196</v>
          </cell>
        </row>
        <row r="32">
          <cell r="A32" t="str">
            <v>AZ OMF A</v>
          </cell>
          <cell r="B32">
            <v>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S32">
            <v>0</v>
          </cell>
          <cell r="CT32">
            <v>0</v>
          </cell>
          <cell r="CU32">
            <v>0</v>
          </cell>
          <cell r="CV32">
            <v>0</v>
          </cell>
          <cell r="CW32">
            <v>0</v>
          </cell>
          <cell r="CX32">
            <v>0</v>
          </cell>
          <cell r="CY32">
            <v>0</v>
          </cell>
          <cell r="CZ32">
            <v>0</v>
          </cell>
          <cell r="DA32">
            <v>0</v>
          </cell>
          <cell r="DB32">
            <v>0</v>
          </cell>
          <cell r="DC32">
            <v>0</v>
          </cell>
          <cell r="DD32">
            <v>0</v>
          </cell>
          <cell r="DE32">
            <v>0</v>
          </cell>
          <cell r="DF32">
            <v>0</v>
          </cell>
          <cell r="DG32">
            <v>0</v>
          </cell>
          <cell r="DH32">
            <v>0</v>
          </cell>
          <cell r="DI32">
            <v>0</v>
          </cell>
          <cell r="DJ32">
            <v>0</v>
          </cell>
          <cell r="DK32">
            <v>0</v>
          </cell>
          <cell r="DL32">
            <v>0</v>
          </cell>
          <cell r="DM32">
            <v>0</v>
          </cell>
          <cell r="DN32">
            <v>0</v>
          </cell>
          <cell r="DO32">
            <v>0</v>
          </cell>
          <cell r="DP32">
            <v>0</v>
          </cell>
          <cell r="DQ32">
            <v>0</v>
          </cell>
          <cell r="DR32">
            <v>0</v>
          </cell>
          <cell r="DS32">
            <v>0</v>
          </cell>
          <cell r="DT32">
            <v>0</v>
          </cell>
          <cell r="DU32">
            <v>0</v>
          </cell>
          <cell r="DV32">
            <v>0</v>
          </cell>
          <cell r="DW32">
            <v>0</v>
          </cell>
          <cell r="DX32">
            <v>0</v>
          </cell>
          <cell r="DY32">
            <v>0</v>
          </cell>
          <cell r="DZ32">
            <v>0</v>
          </cell>
          <cell r="EA32">
            <v>0</v>
          </cell>
          <cell r="EB32">
            <v>0</v>
          </cell>
          <cell r="EC32">
            <v>0</v>
          </cell>
          <cell r="ED32">
            <v>0</v>
          </cell>
          <cell r="EE32">
            <v>0</v>
          </cell>
          <cell r="EF32">
            <v>0</v>
          </cell>
          <cell r="EG32">
            <v>0</v>
          </cell>
          <cell r="EH32">
            <v>0</v>
          </cell>
          <cell r="EI32">
            <v>0</v>
          </cell>
          <cell r="EJ32">
            <v>0</v>
          </cell>
          <cell r="EK32">
            <v>0</v>
          </cell>
          <cell r="EL32">
            <v>0</v>
          </cell>
          <cell r="EM32">
            <v>0</v>
          </cell>
          <cell r="EN32">
            <v>0</v>
          </cell>
          <cell r="EO32">
            <v>0</v>
          </cell>
          <cell r="EP32">
            <v>0</v>
          </cell>
          <cell r="EQ32">
            <v>0</v>
          </cell>
          <cell r="ER32">
            <v>0</v>
          </cell>
          <cell r="ES32">
            <v>0</v>
          </cell>
          <cell r="ET32">
            <v>0</v>
          </cell>
          <cell r="EU32">
            <v>0</v>
          </cell>
          <cell r="EV32">
            <v>0</v>
          </cell>
          <cell r="EW32">
            <v>0</v>
          </cell>
          <cell r="EX32">
            <v>0</v>
          </cell>
          <cell r="EY32">
            <v>0</v>
          </cell>
          <cell r="EZ32">
            <v>0</v>
          </cell>
          <cell r="FA32">
            <v>0</v>
          </cell>
          <cell r="FB32">
            <v>0</v>
          </cell>
          <cell r="FC32">
            <v>0</v>
          </cell>
          <cell r="FD32">
            <v>44266.87</v>
          </cell>
          <cell r="FE32">
            <v>44266.87</v>
          </cell>
          <cell r="FF32">
            <v>148736.79</v>
          </cell>
          <cell r="FG32">
            <v>148736.79</v>
          </cell>
          <cell r="FH32">
            <v>148736.79</v>
          </cell>
          <cell r="FI32">
            <v>2162723.4699999997</v>
          </cell>
          <cell r="FJ32">
            <v>2162723.4699999997</v>
          </cell>
          <cell r="FK32">
            <v>2162723.4699999997</v>
          </cell>
          <cell r="FL32">
            <v>2162723.4699999997</v>
          </cell>
          <cell r="FM32">
            <v>2162723.4699999997</v>
          </cell>
          <cell r="FN32">
            <v>2162723.4699999997</v>
          </cell>
          <cell r="FO32">
            <v>2162723.4699999997</v>
          </cell>
          <cell r="FP32">
            <v>2162723.4699999997</v>
          </cell>
          <cell r="FQ32">
            <v>2211776.0199999996</v>
          </cell>
          <cell r="FR32">
            <v>2211776.0199999996</v>
          </cell>
          <cell r="FS32">
            <v>2211776.0199999996</v>
          </cell>
          <cell r="FT32">
            <v>2211776.0199999996</v>
          </cell>
          <cell r="FU32">
            <v>2211776.0199999996</v>
          </cell>
          <cell r="FV32">
            <v>2211776.0199999996</v>
          </cell>
          <cell r="FW32">
            <v>2211776.0199999996</v>
          </cell>
          <cell r="FX32">
            <v>2211776.0199999996</v>
          </cell>
          <cell r="FY32">
            <v>2211776.0199999996</v>
          </cell>
          <cell r="FZ32">
            <v>2211776.0199999996</v>
          </cell>
          <cell r="GA32">
            <v>2211776.0199999996</v>
          </cell>
          <cell r="GB32">
            <v>2211776.0199999996</v>
          </cell>
          <cell r="GC32">
            <v>2211776.0199999996</v>
          </cell>
          <cell r="GD32">
            <v>2211776.0199999996</v>
          </cell>
          <cell r="GE32">
            <v>2211776.0199999996</v>
          </cell>
          <cell r="GF32">
            <v>2211776.0199999996</v>
          </cell>
          <cell r="GG32">
            <v>2211776.0199999996</v>
          </cell>
          <cell r="GH32">
            <v>2211776.0199999996</v>
          </cell>
          <cell r="GI32">
            <v>2211776.0199999996</v>
          </cell>
          <cell r="GJ32">
            <v>2211776.0199999996</v>
          </cell>
          <cell r="GK32">
            <v>2211776.0199999996</v>
          </cell>
          <cell r="GL32">
            <v>2211776.0199999996</v>
          </cell>
          <cell r="GM32">
            <v>2211776.0199999996</v>
          </cell>
          <cell r="GN32">
            <v>2211776.0199999996</v>
          </cell>
          <cell r="GO32">
            <v>2211776.0199999996</v>
          </cell>
          <cell r="GP32">
            <v>2211776.0199999996</v>
          </cell>
          <cell r="GQ32">
            <v>2211776.0199999996</v>
          </cell>
          <cell r="GR32">
            <v>2211776.0199999996</v>
          </cell>
          <cell r="GS32">
            <v>2211776.0199999996</v>
          </cell>
          <cell r="GT32">
            <v>2293475.2999999993</v>
          </cell>
          <cell r="GU32">
            <v>2293475.2999999993</v>
          </cell>
          <cell r="GV32">
            <v>2297104.6799999992</v>
          </cell>
          <cell r="GW32">
            <v>2297104.6799999992</v>
          </cell>
          <cell r="GX32">
            <v>2297104.6799999992</v>
          </cell>
          <cell r="GY32">
            <v>2297104.6799999992</v>
          </cell>
          <cell r="GZ32">
            <v>2297104.6799999992</v>
          </cell>
          <cell r="HA32">
            <v>2297104.6799999992</v>
          </cell>
          <cell r="HB32">
            <v>2297104.6799999992</v>
          </cell>
          <cell r="HC32">
            <v>2297104.6799999992</v>
          </cell>
          <cell r="HD32">
            <v>2297104.6799999992</v>
          </cell>
          <cell r="HE32">
            <v>2297104.6799999992</v>
          </cell>
          <cell r="HF32">
            <v>2297104.6799999992</v>
          </cell>
          <cell r="HG32">
            <v>2297104.6799999992</v>
          </cell>
          <cell r="HH32">
            <v>2297104.6799999992</v>
          </cell>
          <cell r="HI32">
            <v>2297104.6799999992</v>
          </cell>
          <cell r="HJ32">
            <v>2297104.6799999992</v>
          </cell>
          <cell r="HK32">
            <v>2297104.6799999992</v>
          </cell>
          <cell r="HL32">
            <v>2297104.6799999992</v>
          </cell>
          <cell r="HM32">
            <v>2297104.6799999992</v>
          </cell>
          <cell r="HN32">
            <v>2297104.6799999992</v>
          </cell>
          <cell r="HO32">
            <v>2297104.6799999992</v>
          </cell>
          <cell r="HP32">
            <v>2297104.6799999992</v>
          </cell>
          <cell r="HQ32">
            <v>2297104.6799999992</v>
          </cell>
          <cell r="HR32">
            <v>2297104.6799999992</v>
          </cell>
        </row>
        <row r="33">
          <cell r="A33" t="str">
            <v>AZ OMF B</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14958.99</v>
          </cell>
          <cell r="Q33">
            <v>26560.02</v>
          </cell>
          <cell r="R33">
            <v>26560.02</v>
          </cell>
          <cell r="S33">
            <v>51906.869999999995</v>
          </cell>
          <cell r="T33">
            <v>64225.649999999994</v>
          </cell>
          <cell r="U33">
            <v>64225.649999999994</v>
          </cell>
          <cell r="V33">
            <v>87709.45</v>
          </cell>
          <cell r="W33">
            <v>126517.9</v>
          </cell>
          <cell r="X33">
            <v>148060.09</v>
          </cell>
          <cell r="Y33">
            <v>188192.96</v>
          </cell>
          <cell r="Z33">
            <v>237034.75</v>
          </cell>
          <cell r="AA33">
            <v>1461459.83</v>
          </cell>
          <cell r="AB33">
            <v>1488305.32</v>
          </cell>
          <cell r="AC33">
            <v>4560704.53</v>
          </cell>
          <cell r="AD33">
            <v>4926858.84</v>
          </cell>
          <cell r="AE33">
            <v>5025386.07</v>
          </cell>
          <cell r="AF33">
            <v>5194736.1400000006</v>
          </cell>
          <cell r="AG33">
            <v>5483369.4800000004</v>
          </cell>
          <cell r="AH33">
            <v>5718571.5500000007</v>
          </cell>
          <cell r="AI33">
            <v>5931861.8200000003</v>
          </cell>
          <cell r="AJ33">
            <v>6094630.2400000002</v>
          </cell>
          <cell r="AK33">
            <v>6287342.3799999999</v>
          </cell>
          <cell r="AL33">
            <v>6518941.1100000003</v>
          </cell>
          <cell r="AM33">
            <v>9983907.7699999996</v>
          </cell>
          <cell r="AN33">
            <v>10246827.09</v>
          </cell>
          <cell r="AO33">
            <v>10693729.029999999</v>
          </cell>
          <cell r="AP33">
            <v>11330757.91</v>
          </cell>
          <cell r="AQ33">
            <v>11641526.34</v>
          </cell>
          <cell r="AR33">
            <v>12154313.5</v>
          </cell>
          <cell r="AS33">
            <v>12720982.23</v>
          </cell>
          <cell r="AT33">
            <v>12822611.460000001</v>
          </cell>
          <cell r="AU33">
            <v>14624627.91</v>
          </cell>
          <cell r="AV33">
            <v>15412443.120000001</v>
          </cell>
          <cell r="AW33">
            <v>16734428.380000001</v>
          </cell>
          <cell r="AX33">
            <v>18150953.23</v>
          </cell>
          <cell r="AY33">
            <v>19446147.170000002</v>
          </cell>
          <cell r="AZ33">
            <v>20812152.550000001</v>
          </cell>
          <cell r="BA33">
            <v>21919605.010000002</v>
          </cell>
          <cell r="BB33">
            <v>22995023.520000003</v>
          </cell>
          <cell r="BC33">
            <v>24061661.380000003</v>
          </cell>
          <cell r="BD33">
            <v>26984093.170000002</v>
          </cell>
          <cell r="BE33">
            <v>28394795.390000001</v>
          </cell>
          <cell r="BF33">
            <v>30183081.77</v>
          </cell>
          <cell r="BG33">
            <v>30283254.440000001</v>
          </cell>
          <cell r="BH33">
            <v>30404887.66</v>
          </cell>
          <cell r="BI33">
            <v>33890637.75</v>
          </cell>
          <cell r="BJ33">
            <v>35159068.090000004</v>
          </cell>
          <cell r="BK33">
            <v>38554220</v>
          </cell>
          <cell r="BL33">
            <v>38674702.350000001</v>
          </cell>
          <cell r="BM33">
            <v>38834064.990000002</v>
          </cell>
          <cell r="BN33">
            <v>39047273.530000001</v>
          </cell>
          <cell r="BO33">
            <v>39163545.840000004</v>
          </cell>
          <cell r="BP33">
            <v>42764860.950000003</v>
          </cell>
          <cell r="BQ33">
            <v>42847694.75</v>
          </cell>
          <cell r="BR33">
            <v>45329753.539999999</v>
          </cell>
          <cell r="BS33">
            <v>45548160.109999999</v>
          </cell>
          <cell r="BT33">
            <v>46082288.240000002</v>
          </cell>
          <cell r="BU33">
            <v>46520339.380000003</v>
          </cell>
          <cell r="BV33">
            <v>46897526.530000001</v>
          </cell>
          <cell r="BW33">
            <v>52347602.340000004</v>
          </cell>
          <cell r="BX33">
            <v>52485041.920000002</v>
          </cell>
          <cell r="BY33">
            <v>52712937.710000001</v>
          </cell>
          <cell r="BZ33">
            <v>52987251.07</v>
          </cell>
          <cell r="CA33">
            <v>53420167.549999997</v>
          </cell>
          <cell r="CB33">
            <v>53737241.57</v>
          </cell>
          <cell r="CC33">
            <v>53931586.630000003</v>
          </cell>
          <cell r="CD33">
            <v>54203403.920000002</v>
          </cell>
          <cell r="CE33">
            <v>54373012.520000003</v>
          </cell>
          <cell r="CF33">
            <v>54768251.880000003</v>
          </cell>
          <cell r="CG33">
            <v>55520294.5</v>
          </cell>
          <cell r="CH33">
            <v>60632992.119999997</v>
          </cell>
          <cell r="CI33">
            <v>60937654.559999995</v>
          </cell>
          <cell r="CJ33">
            <v>61180212.269999996</v>
          </cell>
          <cell r="CK33">
            <v>78381481.829999998</v>
          </cell>
          <cell r="CL33">
            <v>88958778.090000004</v>
          </cell>
          <cell r="CM33">
            <v>89723092.100000009</v>
          </cell>
          <cell r="CN33">
            <v>90255715.940000013</v>
          </cell>
          <cell r="CO33">
            <v>91266565.400000006</v>
          </cell>
          <cell r="CP33">
            <v>91866137.160000011</v>
          </cell>
          <cell r="CQ33">
            <v>92448475.860000014</v>
          </cell>
          <cell r="CR33">
            <v>101422079.07000002</v>
          </cell>
          <cell r="CS33">
            <v>110819250.02000003</v>
          </cell>
          <cell r="CT33">
            <v>111228531.65000002</v>
          </cell>
          <cell r="CU33">
            <v>112111943.59000002</v>
          </cell>
          <cell r="CV33">
            <v>117098261.88000003</v>
          </cell>
          <cell r="CW33">
            <v>117817516.49000002</v>
          </cell>
          <cell r="CX33">
            <v>124753081.65000002</v>
          </cell>
          <cell r="CY33">
            <v>126796869.01000002</v>
          </cell>
          <cell r="CZ33">
            <v>133452647.44000003</v>
          </cell>
          <cell r="DA33">
            <v>135580284.49000004</v>
          </cell>
          <cell r="DB33">
            <v>161701342.90000004</v>
          </cell>
          <cell r="DC33">
            <v>164960117.50000003</v>
          </cell>
          <cell r="DD33">
            <v>172495965.87000003</v>
          </cell>
          <cell r="DE33">
            <v>173864044.11000004</v>
          </cell>
          <cell r="DF33">
            <v>174513164.06000003</v>
          </cell>
          <cell r="DG33">
            <v>181312388.23000002</v>
          </cell>
          <cell r="DH33">
            <v>182460896.02000001</v>
          </cell>
          <cell r="DI33">
            <v>191955603.38</v>
          </cell>
          <cell r="DJ33">
            <v>192530250.82999998</v>
          </cell>
          <cell r="DK33">
            <v>193575833.71999997</v>
          </cell>
          <cell r="DL33">
            <v>195065959.16999996</v>
          </cell>
          <cell r="DM33">
            <v>195912078.81999996</v>
          </cell>
          <cell r="DN33">
            <v>196944525.58999997</v>
          </cell>
          <cell r="DO33">
            <v>201284695.96999997</v>
          </cell>
          <cell r="DP33">
            <v>202200084.39999998</v>
          </cell>
          <cell r="DQ33">
            <v>206443018.56999996</v>
          </cell>
          <cell r="DR33">
            <v>228236609.87999997</v>
          </cell>
          <cell r="DS33">
            <v>228878406.90999997</v>
          </cell>
          <cell r="DT33">
            <v>233266732.39999998</v>
          </cell>
          <cell r="DU33">
            <v>233534968.33999997</v>
          </cell>
          <cell r="DV33">
            <v>239101842.86999997</v>
          </cell>
          <cell r="DW33">
            <v>239283165.35999998</v>
          </cell>
          <cell r="DX33">
            <v>243149832.73999998</v>
          </cell>
          <cell r="DY33">
            <v>259314439.88</v>
          </cell>
          <cell r="DZ33">
            <v>262843991.44999999</v>
          </cell>
          <cell r="EA33">
            <v>269246826.44</v>
          </cell>
          <cell r="EB33">
            <v>278016124.44</v>
          </cell>
          <cell r="EC33">
            <v>285550558.63999999</v>
          </cell>
          <cell r="ED33">
            <v>293241525.87</v>
          </cell>
          <cell r="EE33">
            <v>300340751.97000003</v>
          </cell>
          <cell r="EF33">
            <v>306912936.30000001</v>
          </cell>
          <cell r="EG33">
            <v>313452239.91000003</v>
          </cell>
          <cell r="EH33">
            <v>328090739.14000005</v>
          </cell>
          <cell r="EI33">
            <v>338929249.72000003</v>
          </cell>
          <cell r="EJ33">
            <v>345342803.93000001</v>
          </cell>
          <cell r="EK33">
            <v>352569395.17000002</v>
          </cell>
          <cell r="EL33">
            <v>362322746.75999999</v>
          </cell>
          <cell r="EM33">
            <v>366707871.75</v>
          </cell>
          <cell r="EN33">
            <v>375483994</v>
          </cell>
          <cell r="EO33">
            <v>381931574.93000001</v>
          </cell>
          <cell r="EP33">
            <v>392907159.69</v>
          </cell>
          <cell r="EQ33">
            <v>396974490.38</v>
          </cell>
          <cell r="ER33">
            <v>1511676202.8600001</v>
          </cell>
          <cell r="ES33">
            <v>1518115308.1700001</v>
          </cell>
          <cell r="ET33">
            <v>1554926022.9200001</v>
          </cell>
          <cell r="EU33">
            <v>1558338125.9000001</v>
          </cell>
          <cell r="EV33">
            <v>1562218930.8300002</v>
          </cell>
          <cell r="EW33">
            <v>1565379946.0800002</v>
          </cell>
          <cell r="EX33">
            <v>1569614786.6400001</v>
          </cell>
          <cell r="EY33">
            <v>1572007901.3800001</v>
          </cell>
          <cell r="EZ33">
            <v>1575566947.47</v>
          </cell>
          <cell r="FA33">
            <v>1578820078.3800001</v>
          </cell>
          <cell r="FB33">
            <v>1581948670.1500001</v>
          </cell>
          <cell r="FC33">
            <v>1584165578.9000001</v>
          </cell>
          <cell r="FD33">
            <v>1601483412.5700002</v>
          </cell>
          <cell r="FE33">
            <v>1604635367.8000002</v>
          </cell>
          <cell r="FF33">
            <v>1616298670.5300002</v>
          </cell>
          <cell r="FG33">
            <v>1618409782.1300001</v>
          </cell>
          <cell r="FH33">
            <v>1622118663.1100001</v>
          </cell>
          <cell r="FI33">
            <v>2068446840.6300001</v>
          </cell>
          <cell r="FJ33">
            <v>2071800855.3900001</v>
          </cell>
          <cell r="FK33">
            <v>2075080924.74</v>
          </cell>
          <cell r="FL33">
            <v>2080345923.8199999</v>
          </cell>
          <cell r="FM33">
            <v>2084233129.54</v>
          </cell>
          <cell r="FN33">
            <v>2092736752.1099999</v>
          </cell>
          <cell r="FO33">
            <v>2109973554.3999999</v>
          </cell>
          <cell r="FP33">
            <v>2115498842.8199999</v>
          </cell>
          <cell r="FQ33">
            <v>2123614018.21</v>
          </cell>
          <cell r="FR33">
            <v>2130576093.9100001</v>
          </cell>
          <cell r="FS33">
            <v>2135065714.9200001</v>
          </cell>
          <cell r="FT33">
            <v>2140559190.95</v>
          </cell>
          <cell r="FU33">
            <v>2146312954.78</v>
          </cell>
          <cell r="FV33">
            <v>2161803743.6100001</v>
          </cell>
          <cell r="FW33">
            <v>2170633289.8700004</v>
          </cell>
          <cell r="FX33">
            <v>2175769383.8600001</v>
          </cell>
          <cell r="FY33">
            <v>2180403527.5</v>
          </cell>
          <cell r="FZ33">
            <v>2184108901.8600001</v>
          </cell>
          <cell r="GA33">
            <v>2189467292.4100003</v>
          </cell>
          <cell r="GB33">
            <v>2205799739.8200002</v>
          </cell>
          <cell r="GC33">
            <v>2210874598.5500002</v>
          </cell>
          <cell r="GD33">
            <v>2217263940.1000004</v>
          </cell>
          <cell r="GE33">
            <v>2221724206.1900005</v>
          </cell>
          <cell r="GF33">
            <v>2226942427.2200007</v>
          </cell>
          <cell r="GG33">
            <v>2231323742.1900005</v>
          </cell>
          <cell r="GH33">
            <v>2236787263.9300003</v>
          </cell>
          <cell r="GI33">
            <v>2255672950.7300005</v>
          </cell>
          <cell r="GJ33">
            <v>2262261398.1900005</v>
          </cell>
          <cell r="GK33">
            <v>2266046920.0800004</v>
          </cell>
          <cell r="GL33">
            <v>2268785415.2500005</v>
          </cell>
          <cell r="GM33">
            <v>2292098728.6700006</v>
          </cell>
          <cell r="GN33">
            <v>2296582576.6400003</v>
          </cell>
          <cell r="GO33">
            <v>2301309675.5500002</v>
          </cell>
          <cell r="GP33">
            <v>2306031988.71</v>
          </cell>
          <cell r="GQ33">
            <v>2311225983.0599999</v>
          </cell>
          <cell r="GR33">
            <v>2338837620.8699999</v>
          </cell>
          <cell r="GS33">
            <v>2350257090.8399997</v>
          </cell>
          <cell r="GT33">
            <v>2359433592.6299996</v>
          </cell>
          <cell r="GU33">
            <v>2372207487.1899996</v>
          </cell>
          <cell r="GV33">
            <v>2383987452.6199994</v>
          </cell>
          <cell r="GW33">
            <v>2393259749.9299994</v>
          </cell>
          <cell r="GX33">
            <v>2398792592.1199994</v>
          </cell>
          <cell r="GY33">
            <v>2406012277.1199994</v>
          </cell>
          <cell r="GZ33">
            <v>2413345889.7699995</v>
          </cell>
          <cell r="HA33">
            <v>2418782923.1099997</v>
          </cell>
          <cell r="HB33">
            <v>2427817925.0399995</v>
          </cell>
          <cell r="HC33">
            <v>2434392471.8299994</v>
          </cell>
          <cell r="HD33">
            <v>2442917726.5799994</v>
          </cell>
          <cell r="HE33">
            <v>2451515351.4499993</v>
          </cell>
          <cell r="HF33">
            <v>2484772664.4999995</v>
          </cell>
          <cell r="HG33">
            <v>2491297430.2899995</v>
          </cell>
          <cell r="HH33">
            <v>2506482873.1399994</v>
          </cell>
          <cell r="HI33">
            <v>2516521287.1499996</v>
          </cell>
          <cell r="HJ33">
            <v>2524494213.8299994</v>
          </cell>
          <cell r="HK33">
            <v>2539358455.3799996</v>
          </cell>
          <cell r="HL33">
            <v>2556385512.3799996</v>
          </cell>
          <cell r="HM33">
            <v>2556385512.3799996</v>
          </cell>
          <cell r="HN33">
            <v>2556385512.3799996</v>
          </cell>
          <cell r="HO33">
            <v>2556385512.3799996</v>
          </cell>
          <cell r="HP33">
            <v>2556385512.3799996</v>
          </cell>
          <cell r="HQ33">
            <v>2556385512.3799996</v>
          </cell>
          <cell r="HR33">
            <v>2556385512.3799996</v>
          </cell>
        </row>
        <row r="34">
          <cell r="A34" t="str">
            <v>AZ OMF C</v>
          </cell>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0</v>
          </cell>
          <cell r="CG34">
            <v>0</v>
          </cell>
          <cell r="CH34">
            <v>0</v>
          </cell>
          <cell r="CI34">
            <v>0</v>
          </cell>
          <cell r="CJ34">
            <v>0</v>
          </cell>
          <cell r="CK34">
            <v>0</v>
          </cell>
          <cell r="CL34">
            <v>0</v>
          </cell>
          <cell r="CM34">
            <v>0</v>
          </cell>
          <cell r="CN34">
            <v>0</v>
          </cell>
          <cell r="CO34">
            <v>0</v>
          </cell>
          <cell r="CP34">
            <v>0</v>
          </cell>
          <cell r="CQ34">
            <v>0</v>
          </cell>
          <cell r="CR34">
            <v>0</v>
          </cell>
          <cell r="CS34">
            <v>0</v>
          </cell>
          <cell r="CT34">
            <v>0</v>
          </cell>
          <cell r="CU34">
            <v>0</v>
          </cell>
          <cell r="CV34">
            <v>0</v>
          </cell>
          <cell r="CW34">
            <v>0</v>
          </cell>
          <cell r="CX34">
            <v>0</v>
          </cell>
          <cell r="CY34">
            <v>0</v>
          </cell>
          <cell r="CZ34">
            <v>0</v>
          </cell>
          <cell r="DA34">
            <v>0</v>
          </cell>
          <cell r="DB34">
            <v>0</v>
          </cell>
          <cell r="DC34">
            <v>0</v>
          </cell>
          <cell r="DD34">
            <v>0</v>
          </cell>
          <cell r="DE34">
            <v>0</v>
          </cell>
          <cell r="DF34">
            <v>0</v>
          </cell>
          <cell r="DG34">
            <v>0</v>
          </cell>
          <cell r="DH34">
            <v>0</v>
          </cell>
          <cell r="DI34">
            <v>0</v>
          </cell>
          <cell r="DJ34">
            <v>0</v>
          </cell>
          <cell r="DK34">
            <v>0</v>
          </cell>
          <cell r="DL34">
            <v>0</v>
          </cell>
          <cell r="DM34">
            <v>0</v>
          </cell>
          <cell r="DN34">
            <v>0</v>
          </cell>
          <cell r="DO34">
            <v>0</v>
          </cell>
          <cell r="DP34">
            <v>0</v>
          </cell>
          <cell r="DQ34">
            <v>0</v>
          </cell>
          <cell r="DR34">
            <v>0</v>
          </cell>
          <cell r="DS34">
            <v>0</v>
          </cell>
          <cell r="DT34">
            <v>0</v>
          </cell>
          <cell r="DU34">
            <v>0</v>
          </cell>
          <cell r="DV34">
            <v>0</v>
          </cell>
          <cell r="DW34">
            <v>0</v>
          </cell>
          <cell r="DX34">
            <v>0</v>
          </cell>
          <cell r="DY34">
            <v>0</v>
          </cell>
          <cell r="DZ34">
            <v>0</v>
          </cell>
          <cell r="EA34">
            <v>0</v>
          </cell>
          <cell r="EB34">
            <v>0</v>
          </cell>
          <cell r="EC34">
            <v>0</v>
          </cell>
          <cell r="ED34">
            <v>0</v>
          </cell>
          <cell r="EE34">
            <v>0</v>
          </cell>
          <cell r="EF34">
            <v>0</v>
          </cell>
          <cell r="EG34">
            <v>0</v>
          </cell>
          <cell r="EH34">
            <v>0</v>
          </cell>
          <cell r="EI34">
            <v>0</v>
          </cell>
          <cell r="EJ34">
            <v>0</v>
          </cell>
          <cell r="EK34">
            <v>0</v>
          </cell>
          <cell r="EL34">
            <v>0</v>
          </cell>
          <cell r="EM34">
            <v>0</v>
          </cell>
          <cell r="EN34">
            <v>0</v>
          </cell>
          <cell r="EO34">
            <v>0</v>
          </cell>
          <cell r="EP34">
            <v>0</v>
          </cell>
          <cell r="EQ34">
            <v>0</v>
          </cell>
          <cell r="ER34">
            <v>0</v>
          </cell>
          <cell r="ES34">
            <v>0</v>
          </cell>
          <cell r="ET34">
            <v>0</v>
          </cell>
          <cell r="EU34">
            <v>3846702.48</v>
          </cell>
          <cell r="EV34">
            <v>6557128.9100000001</v>
          </cell>
          <cell r="EW34">
            <v>10411972.51</v>
          </cell>
          <cell r="EX34">
            <v>12997242.140000001</v>
          </cell>
          <cell r="EY34">
            <v>16167717.43</v>
          </cell>
          <cell r="EZ34">
            <v>21784562.09</v>
          </cell>
          <cell r="FA34">
            <v>30592111.609999999</v>
          </cell>
          <cell r="FB34">
            <v>35059850.899999999</v>
          </cell>
          <cell r="FC34">
            <v>39867788.030000001</v>
          </cell>
          <cell r="FD34">
            <v>45588707.600000001</v>
          </cell>
          <cell r="FE34">
            <v>49829192.370000005</v>
          </cell>
          <cell r="FF34">
            <v>59722786.150000006</v>
          </cell>
          <cell r="FG34">
            <v>66120944.560000002</v>
          </cell>
          <cell r="FH34">
            <v>71157654.409999996</v>
          </cell>
          <cell r="FI34">
            <v>86867985.229999989</v>
          </cell>
          <cell r="FJ34">
            <v>94171055.079999983</v>
          </cell>
          <cell r="FK34">
            <v>102748849.91999999</v>
          </cell>
          <cell r="FL34">
            <v>116931597.20999998</v>
          </cell>
          <cell r="FM34">
            <v>129723200.99999997</v>
          </cell>
          <cell r="FN34">
            <v>137605520.18999997</v>
          </cell>
          <cell r="FO34">
            <v>144615615.84999996</v>
          </cell>
          <cell r="FP34">
            <v>153399224.33999997</v>
          </cell>
          <cell r="FQ34">
            <v>159915246.97999996</v>
          </cell>
          <cell r="FR34">
            <v>165148774.00999996</v>
          </cell>
          <cell r="FS34">
            <v>172349470.19999996</v>
          </cell>
          <cell r="FT34">
            <v>179346752.37999997</v>
          </cell>
          <cell r="FU34">
            <v>187273084.93999997</v>
          </cell>
          <cell r="FV34">
            <v>194480946.73999998</v>
          </cell>
          <cell r="FW34">
            <v>205007079.74999997</v>
          </cell>
          <cell r="FX34">
            <v>221080269.87999997</v>
          </cell>
          <cell r="FY34">
            <v>229969951.19999996</v>
          </cell>
          <cell r="FZ34">
            <v>240792102.90999997</v>
          </cell>
          <cell r="GA34">
            <v>254619018.33999997</v>
          </cell>
          <cell r="GB34">
            <v>273019849.46999997</v>
          </cell>
          <cell r="GC34">
            <v>287308540.67999995</v>
          </cell>
          <cell r="GD34">
            <v>298375544.17999995</v>
          </cell>
          <cell r="GE34">
            <v>312943515.81999993</v>
          </cell>
          <cell r="GF34">
            <v>331333487.30999994</v>
          </cell>
          <cell r="GG34">
            <v>345812720.76999992</v>
          </cell>
          <cell r="GH34">
            <v>356294847.19999993</v>
          </cell>
          <cell r="GI34">
            <v>386414721.13999993</v>
          </cell>
          <cell r="GJ34">
            <v>412946007.69999993</v>
          </cell>
          <cell r="GK34">
            <v>433965646.05999994</v>
          </cell>
          <cell r="GL34">
            <v>445932373.78999996</v>
          </cell>
          <cell r="GM34">
            <v>471709807.01999998</v>
          </cell>
          <cell r="GN34">
            <v>489539102.04999995</v>
          </cell>
          <cell r="GO34">
            <v>506879639.05999994</v>
          </cell>
          <cell r="GP34">
            <v>517849991.57999992</v>
          </cell>
          <cell r="GQ34">
            <v>539948192.70999992</v>
          </cell>
          <cell r="GR34">
            <v>568856998.62999988</v>
          </cell>
          <cell r="GS34">
            <v>587512108.92999983</v>
          </cell>
          <cell r="GT34">
            <v>603427311.90999985</v>
          </cell>
          <cell r="GU34">
            <v>633905382.24999988</v>
          </cell>
          <cell r="GV34">
            <v>667286237.4799999</v>
          </cell>
          <cell r="GW34">
            <v>684611125.27999985</v>
          </cell>
          <cell r="GX34">
            <v>695437864.28999984</v>
          </cell>
          <cell r="GY34">
            <v>698963899.42999983</v>
          </cell>
          <cell r="GZ34">
            <v>715642164.37999988</v>
          </cell>
          <cell r="HA34">
            <v>751669026.76999986</v>
          </cell>
          <cell r="HB34">
            <v>770883595.00999987</v>
          </cell>
          <cell r="HC34">
            <v>785614602.90999985</v>
          </cell>
          <cell r="HD34">
            <v>806345587.5999999</v>
          </cell>
          <cell r="HE34">
            <v>827246187.3599999</v>
          </cell>
          <cell r="HF34">
            <v>900696477.63999987</v>
          </cell>
          <cell r="HG34">
            <v>910958309.44999981</v>
          </cell>
          <cell r="HH34">
            <v>933000611.93999982</v>
          </cell>
          <cell r="HI34">
            <v>942342248.72999978</v>
          </cell>
          <cell r="HJ34">
            <v>954950773.96999979</v>
          </cell>
          <cell r="HK34">
            <v>990933600.61999977</v>
          </cell>
          <cell r="HL34">
            <v>1045310192.4299998</v>
          </cell>
          <cell r="HM34">
            <v>1045310192.4299998</v>
          </cell>
          <cell r="HN34">
            <v>1045310192.4299998</v>
          </cell>
          <cell r="HO34">
            <v>1045310192.4299998</v>
          </cell>
          <cell r="HP34">
            <v>1045310192.4299998</v>
          </cell>
          <cell r="HQ34">
            <v>1045310192.4299998</v>
          </cell>
          <cell r="HR34">
            <v>1045310192.4299998</v>
          </cell>
        </row>
        <row r="35">
          <cell r="A35" t="str">
            <v>Erste Plavi OMF A</v>
          </cell>
          <cell r="B35">
            <v>0</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cell r="BQ35">
            <v>0</v>
          </cell>
          <cell r="BR35">
            <v>0</v>
          </cell>
          <cell r="BS35">
            <v>0</v>
          </cell>
          <cell r="BT35">
            <v>0</v>
          </cell>
          <cell r="BU35">
            <v>0</v>
          </cell>
          <cell r="BV35">
            <v>0</v>
          </cell>
          <cell r="BW35">
            <v>0</v>
          </cell>
          <cell r="BX35">
            <v>0</v>
          </cell>
          <cell r="BY35">
            <v>0</v>
          </cell>
          <cell r="BZ35">
            <v>0</v>
          </cell>
          <cell r="CA35">
            <v>0</v>
          </cell>
          <cell r="CB35">
            <v>0</v>
          </cell>
          <cell r="CC35">
            <v>0</v>
          </cell>
          <cell r="CD35">
            <v>0</v>
          </cell>
          <cell r="CE35">
            <v>0</v>
          </cell>
          <cell r="CF35">
            <v>0</v>
          </cell>
          <cell r="CG35">
            <v>0</v>
          </cell>
          <cell r="CH35">
            <v>0</v>
          </cell>
          <cell r="CI35">
            <v>0</v>
          </cell>
          <cell r="CJ35">
            <v>0</v>
          </cell>
          <cell r="CK35">
            <v>0</v>
          </cell>
          <cell r="CL35">
            <v>0</v>
          </cell>
          <cell r="CM35">
            <v>0</v>
          </cell>
          <cell r="CN35">
            <v>0</v>
          </cell>
          <cell r="CO35">
            <v>0</v>
          </cell>
          <cell r="CP35">
            <v>0</v>
          </cell>
          <cell r="CQ35">
            <v>0</v>
          </cell>
          <cell r="CR35">
            <v>0</v>
          </cell>
          <cell r="CS35">
            <v>0</v>
          </cell>
          <cell r="CT35">
            <v>0</v>
          </cell>
          <cell r="CU35">
            <v>0</v>
          </cell>
          <cell r="CV35">
            <v>0</v>
          </cell>
          <cell r="CW35">
            <v>0</v>
          </cell>
          <cell r="CX35">
            <v>0</v>
          </cell>
          <cell r="CY35">
            <v>0</v>
          </cell>
          <cell r="CZ35">
            <v>0</v>
          </cell>
          <cell r="DA35">
            <v>0</v>
          </cell>
          <cell r="DB35">
            <v>0</v>
          </cell>
          <cell r="DC35">
            <v>0</v>
          </cell>
          <cell r="DD35">
            <v>0</v>
          </cell>
          <cell r="DE35">
            <v>0</v>
          </cell>
          <cell r="DF35">
            <v>0</v>
          </cell>
          <cell r="DG35">
            <v>0</v>
          </cell>
          <cell r="DH35">
            <v>0</v>
          </cell>
          <cell r="DI35">
            <v>0</v>
          </cell>
          <cell r="DJ35">
            <v>0</v>
          </cell>
          <cell r="DK35">
            <v>0</v>
          </cell>
          <cell r="DL35">
            <v>0</v>
          </cell>
          <cell r="DM35">
            <v>0</v>
          </cell>
          <cell r="DN35">
            <v>0</v>
          </cell>
          <cell r="DO35">
            <v>0</v>
          </cell>
          <cell r="DP35">
            <v>0</v>
          </cell>
          <cell r="DQ35">
            <v>0</v>
          </cell>
          <cell r="DR35">
            <v>0</v>
          </cell>
          <cell r="DS35">
            <v>0</v>
          </cell>
          <cell r="DT35">
            <v>0</v>
          </cell>
          <cell r="DU35">
            <v>0</v>
          </cell>
          <cell r="DV35">
            <v>0</v>
          </cell>
          <cell r="DW35">
            <v>0</v>
          </cell>
          <cell r="DX35">
            <v>0</v>
          </cell>
          <cell r="DY35">
            <v>0</v>
          </cell>
          <cell r="DZ35">
            <v>0</v>
          </cell>
          <cell r="EA35">
            <v>0</v>
          </cell>
          <cell r="EB35">
            <v>0</v>
          </cell>
          <cell r="EC35">
            <v>0</v>
          </cell>
          <cell r="ED35">
            <v>0</v>
          </cell>
          <cell r="EE35">
            <v>0</v>
          </cell>
          <cell r="EF35">
            <v>0</v>
          </cell>
          <cell r="EG35">
            <v>0</v>
          </cell>
          <cell r="EH35">
            <v>0</v>
          </cell>
          <cell r="EI35">
            <v>0</v>
          </cell>
          <cell r="EJ35">
            <v>0</v>
          </cell>
          <cell r="EK35">
            <v>0</v>
          </cell>
          <cell r="EL35">
            <v>0</v>
          </cell>
          <cell r="EM35">
            <v>0</v>
          </cell>
          <cell r="EN35">
            <v>0</v>
          </cell>
          <cell r="EO35">
            <v>0</v>
          </cell>
          <cell r="EP35">
            <v>0</v>
          </cell>
          <cell r="EQ35">
            <v>0</v>
          </cell>
          <cell r="ER35">
            <v>0</v>
          </cell>
          <cell r="ES35">
            <v>0</v>
          </cell>
          <cell r="ET35">
            <v>0</v>
          </cell>
          <cell r="EU35">
            <v>0</v>
          </cell>
          <cell r="EV35">
            <v>0</v>
          </cell>
          <cell r="EW35">
            <v>0</v>
          </cell>
          <cell r="EX35">
            <v>0</v>
          </cell>
          <cell r="EY35">
            <v>0</v>
          </cell>
          <cell r="EZ35">
            <v>0</v>
          </cell>
          <cell r="FA35">
            <v>0</v>
          </cell>
          <cell r="FB35">
            <v>0</v>
          </cell>
          <cell r="FC35">
            <v>0</v>
          </cell>
          <cell r="FD35">
            <v>0</v>
          </cell>
          <cell r="FE35">
            <v>0</v>
          </cell>
          <cell r="FF35">
            <v>0</v>
          </cell>
          <cell r="FG35">
            <v>0</v>
          </cell>
          <cell r="FH35">
            <v>0</v>
          </cell>
          <cell r="FI35">
            <v>344116.47</v>
          </cell>
          <cell r="FJ35">
            <v>344116.47</v>
          </cell>
          <cell r="FK35">
            <v>344116.47</v>
          </cell>
          <cell r="FL35">
            <v>344116.47</v>
          </cell>
          <cell r="FM35">
            <v>344116.47</v>
          </cell>
          <cell r="FN35">
            <v>344116.47</v>
          </cell>
          <cell r="FO35">
            <v>344116.47</v>
          </cell>
          <cell r="FP35">
            <v>344116.47</v>
          </cell>
          <cell r="FQ35">
            <v>344116.47</v>
          </cell>
          <cell r="FR35">
            <v>344116.47</v>
          </cell>
          <cell r="FS35">
            <v>344116.47</v>
          </cell>
          <cell r="FT35">
            <v>344116.47</v>
          </cell>
          <cell r="FU35">
            <v>344116.47</v>
          </cell>
          <cell r="FV35">
            <v>344116.47</v>
          </cell>
          <cell r="FW35">
            <v>344116.47</v>
          </cell>
          <cell r="FX35">
            <v>344116.47</v>
          </cell>
          <cell r="FY35">
            <v>344116.47</v>
          </cell>
          <cell r="FZ35">
            <v>344116.47</v>
          </cell>
          <cell r="GA35">
            <v>344116.47</v>
          </cell>
          <cell r="GB35">
            <v>344116.47</v>
          </cell>
          <cell r="GC35">
            <v>344116.47</v>
          </cell>
          <cell r="GD35">
            <v>344116.47</v>
          </cell>
          <cell r="GE35">
            <v>344116.47</v>
          </cell>
          <cell r="GF35">
            <v>344116.47</v>
          </cell>
          <cell r="GG35">
            <v>344116.47</v>
          </cell>
          <cell r="GH35">
            <v>344116.47</v>
          </cell>
          <cell r="GI35">
            <v>344116.47</v>
          </cell>
          <cell r="GJ35">
            <v>344116.47</v>
          </cell>
          <cell r="GK35">
            <v>344116.47</v>
          </cell>
          <cell r="GL35">
            <v>344116.47</v>
          </cell>
          <cell r="GM35">
            <v>344116.47</v>
          </cell>
          <cell r="GN35">
            <v>344116.47</v>
          </cell>
          <cell r="GO35">
            <v>344116.47</v>
          </cell>
          <cell r="GP35">
            <v>344116.47</v>
          </cell>
          <cell r="GQ35">
            <v>344116.47</v>
          </cell>
          <cell r="GR35">
            <v>460132.29</v>
          </cell>
          <cell r="GS35">
            <v>460132.29</v>
          </cell>
          <cell r="GT35">
            <v>460132.29</v>
          </cell>
          <cell r="GU35">
            <v>460132.29</v>
          </cell>
          <cell r="GV35">
            <v>460132.29</v>
          </cell>
          <cell r="GW35">
            <v>460132.29</v>
          </cell>
          <cell r="GX35">
            <v>460132.29</v>
          </cell>
          <cell r="GY35">
            <v>460132.29</v>
          </cell>
          <cell r="GZ35">
            <v>460132.29</v>
          </cell>
          <cell r="HA35">
            <v>460132.29</v>
          </cell>
          <cell r="HB35">
            <v>460132.29</v>
          </cell>
          <cell r="HC35">
            <v>460132.29</v>
          </cell>
          <cell r="HD35">
            <v>460132.29</v>
          </cell>
          <cell r="HE35">
            <v>460132.29</v>
          </cell>
          <cell r="HF35">
            <v>460132.29</v>
          </cell>
          <cell r="HG35">
            <v>460132.29</v>
          </cell>
          <cell r="HH35">
            <v>460132.29</v>
          </cell>
          <cell r="HI35">
            <v>460132.29</v>
          </cell>
          <cell r="HJ35">
            <v>460132.29</v>
          </cell>
          <cell r="HK35">
            <v>596895.79</v>
          </cell>
          <cell r="HL35">
            <v>596895.79</v>
          </cell>
          <cell r="HM35">
            <v>596895.79</v>
          </cell>
          <cell r="HN35">
            <v>596895.79</v>
          </cell>
          <cell r="HO35">
            <v>596895.79</v>
          </cell>
          <cell r="HP35">
            <v>596895.79</v>
          </cell>
          <cell r="HQ35">
            <v>596895.79</v>
          </cell>
          <cell r="HR35">
            <v>596895.79</v>
          </cell>
        </row>
        <row r="36">
          <cell r="A36" t="str">
            <v>Erste Plavi OMF B</v>
          </cell>
          <cell r="B36">
            <v>0</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3679.2200000000003</v>
          </cell>
          <cell r="R36">
            <v>3679.2200000000003</v>
          </cell>
          <cell r="S36">
            <v>10210.52</v>
          </cell>
          <cell r="T36">
            <v>10812.99</v>
          </cell>
          <cell r="U36">
            <v>10812.99</v>
          </cell>
          <cell r="V36">
            <v>10812.99</v>
          </cell>
          <cell r="W36">
            <v>18886.23</v>
          </cell>
          <cell r="X36">
            <v>23265.34</v>
          </cell>
          <cell r="Y36">
            <v>27000.33</v>
          </cell>
          <cell r="Z36">
            <v>40558.5</v>
          </cell>
          <cell r="AA36">
            <v>485229.96</v>
          </cell>
          <cell r="AB36">
            <v>503540.81</v>
          </cell>
          <cell r="AC36">
            <v>1628598.06</v>
          </cell>
          <cell r="AD36">
            <v>1726816.72</v>
          </cell>
          <cell r="AE36">
            <v>1775899.09</v>
          </cell>
          <cell r="AF36">
            <v>1886997.28</v>
          </cell>
          <cell r="AG36">
            <v>1914082.49</v>
          </cell>
          <cell r="AH36">
            <v>1940215.65</v>
          </cell>
          <cell r="AI36">
            <v>2018214.2899999998</v>
          </cell>
          <cell r="AJ36">
            <v>2075257.8099999998</v>
          </cell>
          <cell r="AK36">
            <v>2158872.4499999997</v>
          </cell>
          <cell r="AL36">
            <v>2227253.0199999996</v>
          </cell>
          <cell r="AM36">
            <v>3367605.6099999994</v>
          </cell>
          <cell r="AN36">
            <v>3400051.0299999993</v>
          </cell>
          <cell r="AO36">
            <v>3486417.9499999993</v>
          </cell>
          <cell r="AP36">
            <v>3697740.2699999991</v>
          </cell>
          <cell r="AQ36">
            <v>3808050.5299999989</v>
          </cell>
          <cell r="AR36">
            <v>4037082.649999999</v>
          </cell>
          <cell r="AS36">
            <v>4152336.7599999988</v>
          </cell>
          <cell r="AT36">
            <v>4172607.5999999987</v>
          </cell>
          <cell r="AU36">
            <v>4891925.2199999988</v>
          </cell>
          <cell r="AV36">
            <v>5119186.8299999991</v>
          </cell>
          <cell r="AW36">
            <v>5649073.129999999</v>
          </cell>
          <cell r="AX36">
            <v>6121785.3999999985</v>
          </cell>
          <cell r="AY36">
            <v>6396136.7899999982</v>
          </cell>
          <cell r="AZ36">
            <v>7036130.1399999978</v>
          </cell>
          <cell r="BA36">
            <v>7449470.9499999974</v>
          </cell>
          <cell r="BB36">
            <v>7851210.6799999978</v>
          </cell>
          <cell r="BC36">
            <v>8249934.7699999977</v>
          </cell>
          <cell r="BD36">
            <v>9517779.0199999977</v>
          </cell>
          <cell r="BE36">
            <v>9982543.2799999975</v>
          </cell>
          <cell r="BF36">
            <v>10487769.979999997</v>
          </cell>
          <cell r="BG36">
            <v>10501484.909999996</v>
          </cell>
          <cell r="BH36">
            <v>10565126.659999996</v>
          </cell>
          <cell r="BI36">
            <v>11847545.709999997</v>
          </cell>
          <cell r="BJ36">
            <v>12474578.159999996</v>
          </cell>
          <cell r="BK36">
            <v>14167173.729999997</v>
          </cell>
          <cell r="BL36">
            <v>14174497.069999997</v>
          </cell>
          <cell r="BM36">
            <v>14206276.939999996</v>
          </cell>
          <cell r="BN36">
            <v>14248251.979999995</v>
          </cell>
          <cell r="BO36">
            <v>14276614.179999994</v>
          </cell>
          <cell r="BP36">
            <v>15988815.809999995</v>
          </cell>
          <cell r="BQ36">
            <v>16028939.879999995</v>
          </cell>
          <cell r="BR36">
            <v>17252430.699999996</v>
          </cell>
          <cell r="BS36">
            <v>17341068.959999997</v>
          </cell>
          <cell r="BT36">
            <v>17496170.829999998</v>
          </cell>
          <cell r="BU36">
            <v>17684644.609999999</v>
          </cell>
          <cell r="BV36">
            <v>17812295.18</v>
          </cell>
          <cell r="BW36">
            <v>20064005.140000001</v>
          </cell>
          <cell r="BX36">
            <v>20130737.650000002</v>
          </cell>
          <cell r="BY36">
            <v>20216075.310000002</v>
          </cell>
          <cell r="BZ36">
            <v>20285647.110000003</v>
          </cell>
          <cell r="CA36">
            <v>20295384.110000003</v>
          </cell>
          <cell r="CB36">
            <v>20476722.970000003</v>
          </cell>
          <cell r="CC36">
            <v>20536990.530000001</v>
          </cell>
          <cell r="CD36">
            <v>20564940.060000002</v>
          </cell>
          <cell r="CE36">
            <v>20813486.350000001</v>
          </cell>
          <cell r="CF36">
            <v>21007739.120000001</v>
          </cell>
          <cell r="CG36">
            <v>21203013.190000001</v>
          </cell>
          <cell r="CH36">
            <v>23108289.670000002</v>
          </cell>
          <cell r="CI36">
            <v>23275412.470000003</v>
          </cell>
          <cell r="CJ36">
            <v>23506748.030000001</v>
          </cell>
          <cell r="CK36">
            <v>33149022.93</v>
          </cell>
          <cell r="CL36">
            <v>37388855.5</v>
          </cell>
          <cell r="CM36">
            <v>37556774.490000002</v>
          </cell>
          <cell r="CN36">
            <v>37740356.350000001</v>
          </cell>
          <cell r="CO36">
            <v>38066387.880000003</v>
          </cell>
          <cell r="CP36">
            <v>38187270.93</v>
          </cell>
          <cell r="CQ36">
            <v>38410123.969999999</v>
          </cell>
          <cell r="CR36">
            <v>42226356.18</v>
          </cell>
          <cell r="CS36">
            <v>46565211.18</v>
          </cell>
          <cell r="CT36">
            <v>46857893.280000001</v>
          </cell>
          <cell r="CU36">
            <v>46995128.579999998</v>
          </cell>
          <cell r="CV36">
            <v>48662328</v>
          </cell>
          <cell r="CW36">
            <v>48836204.479999997</v>
          </cell>
          <cell r="CX36">
            <v>52297894.309999995</v>
          </cell>
          <cell r="CY36">
            <v>52590566.379999995</v>
          </cell>
          <cell r="CZ36">
            <v>55012499.129999995</v>
          </cell>
          <cell r="DA36">
            <v>55626243.949999996</v>
          </cell>
          <cell r="DB36">
            <v>66508933.169999994</v>
          </cell>
          <cell r="DC36">
            <v>67889178.589999989</v>
          </cell>
          <cell r="DD36">
            <v>70796466.059999987</v>
          </cell>
          <cell r="DE36">
            <v>71221671.359999985</v>
          </cell>
          <cell r="DF36">
            <v>71375159.199999988</v>
          </cell>
          <cell r="DG36">
            <v>75447299.699999988</v>
          </cell>
          <cell r="DH36">
            <v>76014951.129999995</v>
          </cell>
          <cell r="DI36">
            <v>79594122.899999991</v>
          </cell>
          <cell r="DJ36">
            <v>79910561.269999996</v>
          </cell>
          <cell r="DK36">
            <v>80091491.859999999</v>
          </cell>
          <cell r="DL36">
            <v>80335405.590000004</v>
          </cell>
          <cell r="DM36">
            <v>80699501.820000008</v>
          </cell>
          <cell r="DN36">
            <v>80805680.720000014</v>
          </cell>
          <cell r="DO36">
            <v>82889743.01000002</v>
          </cell>
          <cell r="DP36">
            <v>83158749.020000026</v>
          </cell>
          <cell r="DQ36">
            <v>84122477.860000029</v>
          </cell>
          <cell r="DR36">
            <v>94409178.580000028</v>
          </cell>
          <cell r="DS36">
            <v>94810546.950000033</v>
          </cell>
          <cell r="DT36">
            <v>96529795.970000029</v>
          </cell>
          <cell r="DU36">
            <v>97030159.900000036</v>
          </cell>
          <cell r="DV36">
            <v>99283292.030000031</v>
          </cell>
          <cell r="DW36">
            <v>99496849.110000029</v>
          </cell>
          <cell r="DX36">
            <v>100625285.00000003</v>
          </cell>
          <cell r="DY36">
            <v>107690283.68000004</v>
          </cell>
          <cell r="DZ36">
            <v>108985044.03000003</v>
          </cell>
          <cell r="EA36">
            <v>110587819.83000003</v>
          </cell>
          <cell r="EB36">
            <v>114866386.06000003</v>
          </cell>
          <cell r="EC36">
            <v>117511077.22000003</v>
          </cell>
          <cell r="ED36">
            <v>120637310.99000002</v>
          </cell>
          <cell r="EE36">
            <v>123552130.87000002</v>
          </cell>
          <cell r="EF36">
            <v>126581351.55000003</v>
          </cell>
          <cell r="EG36">
            <v>129567471.92000003</v>
          </cell>
          <cell r="EH36">
            <v>133772340.61000003</v>
          </cell>
          <cell r="EI36">
            <v>136227102.20000002</v>
          </cell>
          <cell r="EJ36">
            <v>139299844.55000001</v>
          </cell>
          <cell r="EK36">
            <v>141872831.32000002</v>
          </cell>
          <cell r="EL36">
            <v>144042034.40000004</v>
          </cell>
          <cell r="EM36">
            <v>146276585.46000004</v>
          </cell>
          <cell r="EN36">
            <v>148791155.93000004</v>
          </cell>
          <cell r="EO36">
            <v>150841849.02000004</v>
          </cell>
          <cell r="EP36">
            <v>154774057.92000005</v>
          </cell>
          <cell r="EQ36">
            <v>155957880.31000003</v>
          </cell>
          <cell r="ER36">
            <v>596805102.97000003</v>
          </cell>
          <cell r="ES36">
            <v>599330536.37</v>
          </cell>
          <cell r="ET36">
            <v>611469961.72000003</v>
          </cell>
          <cell r="EU36">
            <v>613323219.37</v>
          </cell>
          <cell r="EV36">
            <v>614432674.46000004</v>
          </cell>
          <cell r="EW36">
            <v>615826991.55000007</v>
          </cell>
          <cell r="EX36">
            <v>617028873.1400001</v>
          </cell>
          <cell r="EY36">
            <v>617788128.3900001</v>
          </cell>
          <cell r="EZ36">
            <v>618853305.09000015</v>
          </cell>
          <cell r="FA36">
            <v>619631462.24000013</v>
          </cell>
          <cell r="FB36">
            <v>620877946.1500001</v>
          </cell>
          <cell r="FC36">
            <v>621637135.6500001</v>
          </cell>
          <cell r="FD36">
            <v>629024138.75000012</v>
          </cell>
          <cell r="FE36">
            <v>630522371.86000013</v>
          </cell>
          <cell r="FF36">
            <v>632954981.35000014</v>
          </cell>
          <cell r="FG36">
            <v>634530658.49000013</v>
          </cell>
          <cell r="FH36">
            <v>635382010.56000018</v>
          </cell>
          <cell r="FI36">
            <v>823536664.28000021</v>
          </cell>
          <cell r="FJ36">
            <v>824850714.50000024</v>
          </cell>
          <cell r="FK36">
            <v>825858448.45000029</v>
          </cell>
          <cell r="FL36">
            <v>827159356.38000023</v>
          </cell>
          <cell r="FM36">
            <v>828778548.34000027</v>
          </cell>
          <cell r="FN36">
            <v>831895116.62000024</v>
          </cell>
          <cell r="FO36">
            <v>841556802.70000029</v>
          </cell>
          <cell r="FP36">
            <v>844216091.35000026</v>
          </cell>
          <cell r="FQ36">
            <v>847237555.77000022</v>
          </cell>
          <cell r="FR36">
            <v>849793805.53000021</v>
          </cell>
          <cell r="FS36">
            <v>850608345.82000017</v>
          </cell>
          <cell r="FT36">
            <v>852025121.65000021</v>
          </cell>
          <cell r="FU36">
            <v>853456220.46000016</v>
          </cell>
          <cell r="FV36">
            <v>859169404.62000012</v>
          </cell>
          <cell r="FW36">
            <v>860981504.05000007</v>
          </cell>
          <cell r="FX36">
            <v>862342195.96000004</v>
          </cell>
          <cell r="FY36">
            <v>863398547.85000002</v>
          </cell>
          <cell r="FZ36">
            <v>864417568.98000002</v>
          </cell>
          <cell r="GA36">
            <v>865702899.81000006</v>
          </cell>
          <cell r="GB36">
            <v>871489823.85000002</v>
          </cell>
          <cell r="GC36">
            <v>873710495.13999999</v>
          </cell>
          <cell r="GD36">
            <v>876468965.13</v>
          </cell>
          <cell r="GE36">
            <v>877708820.59000003</v>
          </cell>
          <cell r="GF36">
            <v>880007698.42000008</v>
          </cell>
          <cell r="GG36">
            <v>881267674.57000005</v>
          </cell>
          <cell r="GH36">
            <v>882597259.42000008</v>
          </cell>
          <cell r="GI36">
            <v>888286836.54000008</v>
          </cell>
          <cell r="GJ36">
            <v>890294092.55000007</v>
          </cell>
          <cell r="GK36">
            <v>892778522.25000012</v>
          </cell>
          <cell r="GL36">
            <v>895322330.37000012</v>
          </cell>
          <cell r="GM36">
            <v>903618764.4000001</v>
          </cell>
          <cell r="GN36">
            <v>905580350.50000012</v>
          </cell>
          <cell r="GO36">
            <v>907055014.05000007</v>
          </cell>
          <cell r="GP36">
            <v>908645685.8900001</v>
          </cell>
          <cell r="GQ36">
            <v>910658097.04000008</v>
          </cell>
          <cell r="GR36">
            <v>924343735.08000004</v>
          </cell>
          <cell r="GS36">
            <v>928622467.34000003</v>
          </cell>
          <cell r="GT36">
            <v>931588686.34000003</v>
          </cell>
          <cell r="GU36">
            <v>937082708.38</v>
          </cell>
          <cell r="GV36">
            <v>941355390.29999995</v>
          </cell>
          <cell r="GW36">
            <v>945582921.25</v>
          </cell>
          <cell r="GX36">
            <v>949770120.15999997</v>
          </cell>
          <cell r="GY36">
            <v>951308967.68999994</v>
          </cell>
          <cell r="GZ36">
            <v>953383134.44999993</v>
          </cell>
          <cell r="HA36">
            <v>955572730.61999989</v>
          </cell>
          <cell r="HB36">
            <v>959709973.98999989</v>
          </cell>
          <cell r="HC36">
            <v>963139531.24999988</v>
          </cell>
          <cell r="HD36">
            <v>967450362.57999992</v>
          </cell>
          <cell r="HE36">
            <v>971051216.28999996</v>
          </cell>
          <cell r="HF36">
            <v>982197034.50999999</v>
          </cell>
          <cell r="HG36">
            <v>984892185.68999994</v>
          </cell>
          <cell r="HH36">
            <v>990973621.14999998</v>
          </cell>
          <cell r="HI36">
            <v>994513729.36000001</v>
          </cell>
          <cell r="HJ36">
            <v>997493511.11000001</v>
          </cell>
          <cell r="HK36">
            <v>1002936076.38</v>
          </cell>
          <cell r="HL36">
            <v>1009616380.25</v>
          </cell>
          <cell r="HM36">
            <v>1009616380.25</v>
          </cell>
          <cell r="HN36">
            <v>1009616380.25</v>
          </cell>
          <cell r="HO36">
            <v>1009616380.25</v>
          </cell>
          <cell r="HP36">
            <v>1009616380.25</v>
          </cell>
          <cell r="HQ36">
            <v>1009616380.25</v>
          </cell>
          <cell r="HR36">
            <v>1009616380.25</v>
          </cell>
        </row>
        <row r="37">
          <cell r="A37" t="str">
            <v>Erste Plavi OMF C</v>
          </cell>
          <cell r="B37">
            <v>0</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0</v>
          </cell>
          <cell r="CG37">
            <v>0</v>
          </cell>
          <cell r="CH37">
            <v>0</v>
          </cell>
          <cell r="CI37">
            <v>0</v>
          </cell>
          <cell r="CJ37">
            <v>0</v>
          </cell>
          <cell r="CK37">
            <v>0</v>
          </cell>
          <cell r="CL37">
            <v>0</v>
          </cell>
          <cell r="CM37">
            <v>0</v>
          </cell>
          <cell r="CN37">
            <v>0</v>
          </cell>
          <cell r="CO37">
            <v>0</v>
          </cell>
          <cell r="CP37">
            <v>0</v>
          </cell>
          <cell r="CQ37">
            <v>0</v>
          </cell>
          <cell r="CR37">
            <v>0</v>
          </cell>
          <cell r="CS37">
            <v>0</v>
          </cell>
          <cell r="CT37">
            <v>0</v>
          </cell>
          <cell r="CU37">
            <v>0</v>
          </cell>
          <cell r="CV37">
            <v>0</v>
          </cell>
          <cell r="CW37">
            <v>0</v>
          </cell>
          <cell r="CX37">
            <v>0</v>
          </cell>
          <cell r="CY37">
            <v>0</v>
          </cell>
          <cell r="CZ37">
            <v>0</v>
          </cell>
          <cell r="DA37">
            <v>0</v>
          </cell>
          <cell r="DB37">
            <v>0</v>
          </cell>
          <cell r="DC37">
            <v>0</v>
          </cell>
          <cell r="DD37">
            <v>0</v>
          </cell>
          <cell r="DE37">
            <v>0</v>
          </cell>
          <cell r="DF37">
            <v>0</v>
          </cell>
          <cell r="DG37">
            <v>0</v>
          </cell>
          <cell r="DH37">
            <v>0</v>
          </cell>
          <cell r="DI37">
            <v>0</v>
          </cell>
          <cell r="DJ37">
            <v>0</v>
          </cell>
          <cell r="DK37">
            <v>0</v>
          </cell>
          <cell r="DL37">
            <v>0</v>
          </cell>
          <cell r="DM37">
            <v>0</v>
          </cell>
          <cell r="DN37">
            <v>0</v>
          </cell>
          <cell r="DO37">
            <v>0</v>
          </cell>
          <cell r="DP37">
            <v>0</v>
          </cell>
          <cell r="DQ37">
            <v>0</v>
          </cell>
          <cell r="DR37">
            <v>0</v>
          </cell>
          <cell r="DS37">
            <v>0</v>
          </cell>
          <cell r="DT37">
            <v>0</v>
          </cell>
          <cell r="DU37">
            <v>0</v>
          </cell>
          <cell r="DV37">
            <v>0</v>
          </cell>
          <cell r="DW37">
            <v>0</v>
          </cell>
          <cell r="DX37">
            <v>0</v>
          </cell>
          <cell r="DY37">
            <v>0</v>
          </cell>
          <cell r="DZ37">
            <v>0</v>
          </cell>
          <cell r="EA37">
            <v>0</v>
          </cell>
          <cell r="EB37">
            <v>0</v>
          </cell>
          <cell r="EC37">
            <v>0</v>
          </cell>
          <cell r="ED37">
            <v>0</v>
          </cell>
          <cell r="EE37">
            <v>0</v>
          </cell>
          <cell r="EF37">
            <v>0</v>
          </cell>
          <cell r="EG37">
            <v>0</v>
          </cell>
          <cell r="EH37">
            <v>0</v>
          </cell>
          <cell r="EI37">
            <v>0</v>
          </cell>
          <cell r="EJ37">
            <v>0</v>
          </cell>
          <cell r="EK37">
            <v>0</v>
          </cell>
          <cell r="EL37">
            <v>0</v>
          </cell>
          <cell r="EM37">
            <v>0</v>
          </cell>
          <cell r="EN37">
            <v>0</v>
          </cell>
          <cell r="EO37">
            <v>0</v>
          </cell>
          <cell r="EP37">
            <v>0</v>
          </cell>
          <cell r="EQ37">
            <v>0</v>
          </cell>
          <cell r="ER37">
            <v>0</v>
          </cell>
          <cell r="ES37">
            <v>0</v>
          </cell>
          <cell r="ET37">
            <v>0</v>
          </cell>
          <cell r="EU37">
            <v>1152718.8999999999</v>
          </cell>
          <cell r="EV37">
            <v>2258365.33</v>
          </cell>
          <cell r="EW37">
            <v>3339961.21</v>
          </cell>
          <cell r="EX37">
            <v>3974163.98</v>
          </cell>
          <cell r="EY37">
            <v>5127342.74</v>
          </cell>
          <cell r="EZ37">
            <v>6921379.3700000001</v>
          </cell>
          <cell r="FA37">
            <v>9321262.3599999994</v>
          </cell>
          <cell r="FB37">
            <v>11740756.629999999</v>
          </cell>
          <cell r="FC37">
            <v>12890822.27</v>
          </cell>
          <cell r="FD37">
            <v>13950299.869999999</v>
          </cell>
          <cell r="FE37">
            <v>15405186.76</v>
          </cell>
          <cell r="FF37">
            <v>16276527.51</v>
          </cell>
          <cell r="FG37">
            <v>18243387.18</v>
          </cell>
          <cell r="FH37">
            <v>20089556.739999998</v>
          </cell>
          <cell r="FI37">
            <v>26818472.649999999</v>
          </cell>
          <cell r="FJ37">
            <v>28357250.729999997</v>
          </cell>
          <cell r="FK37">
            <v>29137234.419999998</v>
          </cell>
          <cell r="FL37">
            <v>32264343.229999997</v>
          </cell>
          <cell r="FM37">
            <v>37658800.129999995</v>
          </cell>
          <cell r="FN37">
            <v>40588186.859999992</v>
          </cell>
          <cell r="FO37">
            <v>44733019.519999996</v>
          </cell>
          <cell r="FP37">
            <v>47039539.189999998</v>
          </cell>
          <cell r="FQ37">
            <v>48556162.059999995</v>
          </cell>
          <cell r="FR37">
            <v>49920554.309999995</v>
          </cell>
          <cell r="FS37">
            <v>51556949.179999992</v>
          </cell>
          <cell r="FT37">
            <v>54900358.529999994</v>
          </cell>
          <cell r="FU37">
            <v>56978253.819999993</v>
          </cell>
          <cell r="FV37">
            <v>58959219.679999992</v>
          </cell>
          <cell r="FW37">
            <v>62906009.75999999</v>
          </cell>
          <cell r="FX37">
            <v>67179693.659999996</v>
          </cell>
          <cell r="FY37">
            <v>70110733.560000002</v>
          </cell>
          <cell r="FZ37">
            <v>71823008.780000001</v>
          </cell>
          <cell r="GA37">
            <v>75450740.859999999</v>
          </cell>
          <cell r="GB37">
            <v>78626898.090000004</v>
          </cell>
          <cell r="GC37">
            <v>82412461.200000003</v>
          </cell>
          <cell r="GD37">
            <v>84899140.439999998</v>
          </cell>
          <cell r="GE37">
            <v>89864419.769999996</v>
          </cell>
          <cell r="GF37">
            <v>94347159.269999996</v>
          </cell>
          <cell r="GG37">
            <v>98175372.75999999</v>
          </cell>
          <cell r="GH37">
            <v>101714463.41999999</v>
          </cell>
          <cell r="GI37">
            <v>108102300.51999998</v>
          </cell>
          <cell r="GJ37">
            <v>116947165.34999998</v>
          </cell>
          <cell r="GK37">
            <v>122091502.81999998</v>
          </cell>
          <cell r="GL37">
            <v>126204885.04999998</v>
          </cell>
          <cell r="GM37">
            <v>134117264.60999998</v>
          </cell>
          <cell r="GN37">
            <v>138006606.78999999</v>
          </cell>
          <cell r="GO37">
            <v>142196328.59999999</v>
          </cell>
          <cell r="GP37">
            <v>145992204.51999998</v>
          </cell>
          <cell r="GQ37">
            <v>153478218.51999998</v>
          </cell>
          <cell r="GR37">
            <v>163585126.88999999</v>
          </cell>
          <cell r="GS37">
            <v>171623422.91999999</v>
          </cell>
          <cell r="GT37">
            <v>177152457.66</v>
          </cell>
          <cell r="GU37">
            <v>185744265.74000001</v>
          </cell>
          <cell r="GV37">
            <v>195538353.73000002</v>
          </cell>
          <cell r="GW37">
            <v>200906136.17000002</v>
          </cell>
          <cell r="GX37">
            <v>204780312.52000001</v>
          </cell>
          <cell r="GY37">
            <v>208034532.02000001</v>
          </cell>
          <cell r="GZ37">
            <v>211625299.03</v>
          </cell>
          <cell r="HA37">
            <v>222766213.08000001</v>
          </cell>
          <cell r="HB37">
            <v>227018277.04000002</v>
          </cell>
          <cell r="HC37">
            <v>230964144.49000001</v>
          </cell>
          <cell r="HD37">
            <v>236875851.48000002</v>
          </cell>
          <cell r="HE37">
            <v>241004433.48000002</v>
          </cell>
          <cell r="HF37">
            <v>264728531.33000001</v>
          </cell>
          <cell r="HG37">
            <v>269709610.72000003</v>
          </cell>
          <cell r="HH37">
            <v>277427487.13000005</v>
          </cell>
          <cell r="HI37">
            <v>281293830.57000005</v>
          </cell>
          <cell r="HJ37">
            <v>284412806.77000004</v>
          </cell>
          <cell r="HK37">
            <v>296652085.49000007</v>
          </cell>
          <cell r="HL37">
            <v>313365762.36000007</v>
          </cell>
          <cell r="HM37">
            <v>313365762.36000007</v>
          </cell>
          <cell r="HN37">
            <v>313365762.36000007</v>
          </cell>
          <cell r="HO37">
            <v>313365762.36000007</v>
          </cell>
          <cell r="HP37">
            <v>313365762.36000007</v>
          </cell>
          <cell r="HQ37">
            <v>313365762.36000007</v>
          </cell>
          <cell r="HR37">
            <v>313365762.36000007</v>
          </cell>
        </row>
        <row r="38">
          <cell r="A38" t="str">
            <v>PBZ/CO OMF A</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cell r="CO38">
            <v>0</v>
          </cell>
          <cell r="CP38">
            <v>0</v>
          </cell>
          <cell r="CQ38">
            <v>0</v>
          </cell>
          <cell r="CR38">
            <v>0</v>
          </cell>
          <cell r="CS38">
            <v>0</v>
          </cell>
          <cell r="CT38">
            <v>0</v>
          </cell>
          <cell r="CU38">
            <v>0</v>
          </cell>
          <cell r="CV38">
            <v>0</v>
          </cell>
          <cell r="CW38">
            <v>0</v>
          </cell>
          <cell r="CX38">
            <v>0</v>
          </cell>
          <cell r="CY38">
            <v>0</v>
          </cell>
          <cell r="CZ38">
            <v>0</v>
          </cell>
          <cell r="DA38">
            <v>0</v>
          </cell>
          <cell r="DB38">
            <v>0</v>
          </cell>
          <cell r="DC38">
            <v>0</v>
          </cell>
          <cell r="DD38">
            <v>0</v>
          </cell>
          <cell r="DE38">
            <v>0</v>
          </cell>
          <cell r="DF38">
            <v>0</v>
          </cell>
          <cell r="DG38">
            <v>0</v>
          </cell>
          <cell r="DH38">
            <v>0</v>
          </cell>
          <cell r="DI38">
            <v>0</v>
          </cell>
          <cell r="DJ38">
            <v>0</v>
          </cell>
          <cell r="DK38">
            <v>0</v>
          </cell>
          <cell r="DL38">
            <v>0</v>
          </cell>
          <cell r="DM38">
            <v>0</v>
          </cell>
          <cell r="DN38">
            <v>0</v>
          </cell>
          <cell r="DO38">
            <v>0</v>
          </cell>
          <cell r="DP38">
            <v>0</v>
          </cell>
          <cell r="DQ38">
            <v>0</v>
          </cell>
          <cell r="DR38">
            <v>0</v>
          </cell>
          <cell r="DS38">
            <v>0</v>
          </cell>
          <cell r="DT38">
            <v>0</v>
          </cell>
          <cell r="DU38">
            <v>0</v>
          </cell>
          <cell r="DV38">
            <v>0</v>
          </cell>
          <cell r="DW38">
            <v>0</v>
          </cell>
          <cell r="DX38">
            <v>0</v>
          </cell>
          <cell r="DY38">
            <v>0</v>
          </cell>
          <cell r="DZ38">
            <v>0</v>
          </cell>
          <cell r="EA38">
            <v>0</v>
          </cell>
          <cell r="EB38">
            <v>0</v>
          </cell>
          <cell r="EC38">
            <v>0</v>
          </cell>
          <cell r="ED38">
            <v>0</v>
          </cell>
          <cell r="EE38">
            <v>0</v>
          </cell>
          <cell r="EF38">
            <v>0</v>
          </cell>
          <cell r="EG38">
            <v>0</v>
          </cell>
          <cell r="EH38">
            <v>0</v>
          </cell>
          <cell r="EI38">
            <v>0</v>
          </cell>
          <cell r="EJ38">
            <v>0</v>
          </cell>
          <cell r="EK38">
            <v>0</v>
          </cell>
          <cell r="EL38">
            <v>0</v>
          </cell>
          <cell r="EM38">
            <v>0</v>
          </cell>
          <cell r="EN38">
            <v>0</v>
          </cell>
          <cell r="EO38">
            <v>0</v>
          </cell>
          <cell r="EP38">
            <v>0</v>
          </cell>
          <cell r="EQ38">
            <v>0</v>
          </cell>
          <cell r="ER38">
            <v>0</v>
          </cell>
          <cell r="ES38">
            <v>0</v>
          </cell>
          <cell r="ET38">
            <v>0</v>
          </cell>
          <cell r="EU38">
            <v>0</v>
          </cell>
          <cell r="EV38">
            <v>0</v>
          </cell>
          <cell r="EW38">
            <v>0</v>
          </cell>
          <cell r="EX38">
            <v>0</v>
          </cell>
          <cell r="EY38">
            <v>0</v>
          </cell>
          <cell r="EZ38">
            <v>0</v>
          </cell>
          <cell r="FA38">
            <v>0</v>
          </cell>
          <cell r="FB38">
            <v>0</v>
          </cell>
          <cell r="FC38">
            <v>0</v>
          </cell>
          <cell r="FD38">
            <v>46029.72</v>
          </cell>
          <cell r="FE38">
            <v>46029.72</v>
          </cell>
          <cell r="FF38">
            <v>46029.72</v>
          </cell>
          <cell r="FG38">
            <v>46029.72</v>
          </cell>
          <cell r="FH38">
            <v>46029.72</v>
          </cell>
          <cell r="FI38">
            <v>1041293.98</v>
          </cell>
          <cell r="FJ38">
            <v>1174098.75</v>
          </cell>
          <cell r="FK38">
            <v>1174098.75</v>
          </cell>
          <cell r="FL38">
            <v>1174098.75</v>
          </cell>
          <cell r="FM38">
            <v>1174098.75</v>
          </cell>
          <cell r="FN38">
            <v>1174098.75</v>
          </cell>
          <cell r="FO38">
            <v>1174098.75</v>
          </cell>
          <cell r="FP38">
            <v>1219167.31</v>
          </cell>
          <cell r="FQ38">
            <v>1242828.78</v>
          </cell>
          <cell r="FR38">
            <v>1242828.78</v>
          </cell>
          <cell r="FS38">
            <v>1242828.78</v>
          </cell>
          <cell r="FT38">
            <v>1242828.78</v>
          </cell>
          <cell r="FU38">
            <v>1242828.78</v>
          </cell>
          <cell r="FV38">
            <v>1422635.6</v>
          </cell>
          <cell r="FW38">
            <v>1422635.6</v>
          </cell>
          <cell r="FX38">
            <v>1422635.6</v>
          </cell>
          <cell r="FY38">
            <v>1422635.6</v>
          </cell>
          <cell r="FZ38">
            <v>1422635.6</v>
          </cell>
          <cell r="GA38">
            <v>1422635.6</v>
          </cell>
          <cell r="GB38">
            <v>1497280.99</v>
          </cell>
          <cell r="GC38">
            <v>1497280.99</v>
          </cell>
          <cell r="GD38">
            <v>1497280.99</v>
          </cell>
          <cell r="GE38">
            <v>1497280.99</v>
          </cell>
          <cell r="GF38">
            <v>1497280.99</v>
          </cell>
          <cell r="GG38">
            <v>1497280.99</v>
          </cell>
          <cell r="GH38">
            <v>1497280.99</v>
          </cell>
          <cell r="GI38">
            <v>1497280.99</v>
          </cell>
          <cell r="GJ38">
            <v>1497280.99</v>
          </cell>
          <cell r="GK38">
            <v>1497280.99</v>
          </cell>
          <cell r="GL38">
            <v>1497280.99</v>
          </cell>
          <cell r="GM38">
            <v>1497280.99</v>
          </cell>
          <cell r="GN38">
            <v>1497280.99</v>
          </cell>
          <cell r="GO38">
            <v>1579439.51</v>
          </cell>
          <cell r="GP38">
            <v>1579439.51</v>
          </cell>
          <cell r="GQ38">
            <v>1579439.51</v>
          </cell>
          <cell r="GR38">
            <v>1579439.51</v>
          </cell>
          <cell r="GS38">
            <v>1579439.51</v>
          </cell>
          <cell r="GT38">
            <v>1579439.51</v>
          </cell>
          <cell r="GU38">
            <v>1579439.51</v>
          </cell>
          <cell r="GV38">
            <v>1579439.51</v>
          </cell>
          <cell r="GW38">
            <v>1579439.51</v>
          </cell>
          <cell r="GX38">
            <v>1689667.25</v>
          </cell>
          <cell r="GY38">
            <v>1689667.25</v>
          </cell>
          <cell r="GZ38">
            <v>1689667.25</v>
          </cell>
          <cell r="HA38">
            <v>1738658.3</v>
          </cell>
          <cell r="HB38">
            <v>1738658.3</v>
          </cell>
          <cell r="HC38">
            <v>1960880.52</v>
          </cell>
          <cell r="HD38">
            <v>2183102.7400000002</v>
          </cell>
          <cell r="HE38">
            <v>2183102.7400000002</v>
          </cell>
          <cell r="HF38">
            <v>2183102.7400000002</v>
          </cell>
          <cell r="HG38">
            <v>2183102.7400000002</v>
          </cell>
          <cell r="HH38">
            <v>2183102.7400000002</v>
          </cell>
          <cell r="HI38">
            <v>2350420.66</v>
          </cell>
          <cell r="HJ38">
            <v>2350420.66</v>
          </cell>
          <cell r="HK38">
            <v>2350420.66</v>
          </cell>
          <cell r="HL38">
            <v>2351948.5500000003</v>
          </cell>
          <cell r="HM38">
            <v>2351948.5500000003</v>
          </cell>
          <cell r="HN38">
            <v>2351948.5500000003</v>
          </cell>
          <cell r="HO38">
            <v>2351948.5500000003</v>
          </cell>
          <cell r="HP38">
            <v>2351948.5500000003</v>
          </cell>
          <cell r="HQ38">
            <v>2351948.5500000003</v>
          </cell>
          <cell r="HR38">
            <v>2351948.5500000003</v>
          </cell>
        </row>
        <row r="39">
          <cell r="A39" t="str">
            <v>PBZ/CO OMF B</v>
          </cell>
          <cell r="B39">
            <v>0</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4048.22</v>
          </cell>
          <cell r="R39">
            <v>4048.22</v>
          </cell>
          <cell r="S39">
            <v>9712.1299999999992</v>
          </cell>
          <cell r="T39">
            <v>13272.169999999998</v>
          </cell>
          <cell r="U39">
            <v>13272.169999999998</v>
          </cell>
          <cell r="V39">
            <v>16267.129999999997</v>
          </cell>
          <cell r="W39">
            <v>18721.809999999998</v>
          </cell>
          <cell r="X39">
            <v>28583.64</v>
          </cell>
          <cell r="Y39">
            <v>47549.54</v>
          </cell>
          <cell r="Z39">
            <v>94974.25</v>
          </cell>
          <cell r="AA39">
            <v>848382.98</v>
          </cell>
          <cell r="AB39">
            <v>869260.03</v>
          </cell>
          <cell r="AC39">
            <v>3467149.24</v>
          </cell>
          <cell r="AD39">
            <v>3638854.6300000004</v>
          </cell>
          <cell r="AE39">
            <v>3688298.9400000004</v>
          </cell>
          <cell r="AF39">
            <v>3793079.8700000006</v>
          </cell>
          <cell r="AG39">
            <v>3866784.8100000005</v>
          </cell>
          <cell r="AH39">
            <v>3987368.1900000004</v>
          </cell>
          <cell r="AI39">
            <v>4056146.3000000003</v>
          </cell>
          <cell r="AJ39">
            <v>4112925.7300000004</v>
          </cell>
          <cell r="AK39">
            <v>4267127.83</v>
          </cell>
          <cell r="AL39">
            <v>4403539.34</v>
          </cell>
          <cell r="AM39">
            <v>7122920</v>
          </cell>
          <cell r="AN39">
            <v>7312033.4299999997</v>
          </cell>
          <cell r="AO39">
            <v>7598244.3599999994</v>
          </cell>
          <cell r="AP39">
            <v>7998181.7399999993</v>
          </cell>
          <cell r="AQ39">
            <v>8375652.0899999989</v>
          </cell>
          <cell r="AR39">
            <v>8804534.8699999992</v>
          </cell>
          <cell r="AS39">
            <v>9150094.0199999996</v>
          </cell>
          <cell r="AT39">
            <v>9160733.9100000001</v>
          </cell>
          <cell r="AU39">
            <v>10247397.26</v>
          </cell>
          <cell r="AV39">
            <v>10782776.58</v>
          </cell>
          <cell r="AW39">
            <v>11475445.620000001</v>
          </cell>
          <cell r="AX39">
            <v>12762858.930000002</v>
          </cell>
          <cell r="AY39">
            <v>13495245.510000002</v>
          </cell>
          <cell r="AZ39">
            <v>14599204.000000002</v>
          </cell>
          <cell r="BA39">
            <v>15608708.310000002</v>
          </cell>
          <cell r="BB39">
            <v>16253589.490000002</v>
          </cell>
          <cell r="BC39">
            <v>17210580.420000002</v>
          </cell>
          <cell r="BD39">
            <v>19821037.410000004</v>
          </cell>
          <cell r="BE39">
            <v>21042609.030000005</v>
          </cell>
          <cell r="BF39">
            <v>22178484.590000004</v>
          </cell>
          <cell r="BG39">
            <v>22223541.850000005</v>
          </cell>
          <cell r="BH39">
            <v>22388846.930000003</v>
          </cell>
          <cell r="BI39">
            <v>25601183.210000005</v>
          </cell>
          <cell r="BJ39">
            <v>26814786.560000006</v>
          </cell>
          <cell r="BK39">
            <v>29425354.270000007</v>
          </cell>
          <cell r="BL39">
            <v>29571327.380000006</v>
          </cell>
          <cell r="BM39">
            <v>29645654.600000005</v>
          </cell>
          <cell r="BN39">
            <v>29686252.590000004</v>
          </cell>
          <cell r="BO39">
            <v>29686252.590000004</v>
          </cell>
          <cell r="BP39">
            <v>33041969.790000003</v>
          </cell>
          <cell r="BQ39">
            <v>33086262.460000005</v>
          </cell>
          <cell r="BR39">
            <v>34481235.980000004</v>
          </cell>
          <cell r="BS39">
            <v>34561007.960000001</v>
          </cell>
          <cell r="BT39">
            <v>34703863.009999998</v>
          </cell>
          <cell r="BU39">
            <v>34788007.460000001</v>
          </cell>
          <cell r="BV39">
            <v>34873917.060000002</v>
          </cell>
          <cell r="BW39">
            <v>37592772.020000003</v>
          </cell>
          <cell r="BX39">
            <v>37700125.100000001</v>
          </cell>
          <cell r="BY39">
            <v>37736591.170000002</v>
          </cell>
          <cell r="BZ39">
            <v>37822465.969999999</v>
          </cell>
          <cell r="CA39">
            <v>37885579.57</v>
          </cell>
          <cell r="CB39">
            <v>38070545.770000003</v>
          </cell>
          <cell r="CC39">
            <v>38177477.990000002</v>
          </cell>
          <cell r="CD39">
            <v>38273633.75</v>
          </cell>
          <cell r="CE39">
            <v>38383398.380000003</v>
          </cell>
          <cell r="CF39">
            <v>38521281.970000006</v>
          </cell>
          <cell r="CG39">
            <v>38823531.350000009</v>
          </cell>
          <cell r="CH39">
            <v>42034252.090000011</v>
          </cell>
          <cell r="CI39">
            <v>42193727.24000001</v>
          </cell>
          <cell r="CJ39">
            <v>42399554.550000012</v>
          </cell>
          <cell r="CK39">
            <v>56505332.710000008</v>
          </cell>
          <cell r="CL39">
            <v>63491778.850000009</v>
          </cell>
          <cell r="CM39">
            <v>63618367.420000009</v>
          </cell>
          <cell r="CN39">
            <v>63926074.080000006</v>
          </cell>
          <cell r="CO39">
            <v>64178075.130000003</v>
          </cell>
          <cell r="CP39">
            <v>64392718.810000002</v>
          </cell>
          <cell r="CQ39">
            <v>64655327.710000001</v>
          </cell>
          <cell r="CR39">
            <v>71079073.790000007</v>
          </cell>
          <cell r="CS39">
            <v>77244114.560000002</v>
          </cell>
          <cell r="CT39">
            <v>77574147.560000002</v>
          </cell>
          <cell r="CU39">
            <v>77813340</v>
          </cell>
          <cell r="CV39">
            <v>80816108.030000001</v>
          </cell>
          <cell r="CW39">
            <v>81253071.989999995</v>
          </cell>
          <cell r="CX39">
            <v>84909644.429999992</v>
          </cell>
          <cell r="CY39">
            <v>85038384.359999999</v>
          </cell>
          <cell r="CZ39">
            <v>89243053.400000006</v>
          </cell>
          <cell r="DA39">
            <v>89675207.99000001</v>
          </cell>
          <cell r="DB39">
            <v>101510802.59</v>
          </cell>
          <cell r="DC39">
            <v>103474089.99000001</v>
          </cell>
          <cell r="DD39">
            <v>107164838.52000001</v>
          </cell>
          <cell r="DE39">
            <v>107853686.37</v>
          </cell>
          <cell r="DF39">
            <v>108110137.72</v>
          </cell>
          <cell r="DG39">
            <v>111634234.95</v>
          </cell>
          <cell r="DH39">
            <v>112019671.07000001</v>
          </cell>
          <cell r="DI39">
            <v>117794960.33000001</v>
          </cell>
          <cell r="DJ39">
            <v>117867812.93000001</v>
          </cell>
          <cell r="DK39">
            <v>118170548.10000001</v>
          </cell>
          <cell r="DL39">
            <v>118620825.09</v>
          </cell>
          <cell r="DM39">
            <v>119068082.23</v>
          </cell>
          <cell r="DN39">
            <v>119268235.09</v>
          </cell>
          <cell r="DO39">
            <v>121716313.65000001</v>
          </cell>
          <cell r="DP39">
            <v>122190059.57000001</v>
          </cell>
          <cell r="DQ39">
            <v>123906755.33000001</v>
          </cell>
          <cell r="DR39">
            <v>138206458.76000002</v>
          </cell>
          <cell r="DS39">
            <v>138677105.83000001</v>
          </cell>
          <cell r="DT39">
            <v>141499610.66000003</v>
          </cell>
          <cell r="DU39">
            <v>141796595.55000001</v>
          </cell>
          <cell r="DV39">
            <v>145936156.89000002</v>
          </cell>
          <cell r="DW39">
            <v>146070777.36000001</v>
          </cell>
          <cell r="DX39">
            <v>148146328.56</v>
          </cell>
          <cell r="DY39">
            <v>155417612.09999999</v>
          </cell>
          <cell r="DZ39">
            <v>157062485.93000001</v>
          </cell>
          <cell r="EA39">
            <v>160715814.87</v>
          </cell>
          <cell r="EB39">
            <v>165355959.66</v>
          </cell>
          <cell r="EC39">
            <v>168804114.00999999</v>
          </cell>
          <cell r="ED39">
            <v>172250478.66999999</v>
          </cell>
          <cell r="EE39">
            <v>175767911.83999997</v>
          </cell>
          <cell r="EF39">
            <v>179403397.14999998</v>
          </cell>
          <cell r="EG39">
            <v>182705967.32999998</v>
          </cell>
          <cell r="EH39">
            <v>189930404.52999997</v>
          </cell>
          <cell r="EI39">
            <v>194928206.85999998</v>
          </cell>
          <cell r="EJ39">
            <v>199150595.88999999</v>
          </cell>
          <cell r="EK39">
            <v>204624988.47</v>
          </cell>
          <cell r="EL39">
            <v>208781864.90000001</v>
          </cell>
          <cell r="EM39">
            <v>211001704.09999999</v>
          </cell>
          <cell r="EN39">
            <v>215477313.94999999</v>
          </cell>
          <cell r="EO39">
            <v>217774717.57999998</v>
          </cell>
          <cell r="EP39">
            <v>224027454.88</v>
          </cell>
          <cell r="EQ39">
            <v>226758165.88999999</v>
          </cell>
          <cell r="ER39">
            <v>948840588.31999993</v>
          </cell>
          <cell r="ES39">
            <v>952052763.14999998</v>
          </cell>
          <cell r="ET39">
            <v>966958311.65999997</v>
          </cell>
          <cell r="EU39">
            <v>968518251.01999998</v>
          </cell>
          <cell r="EV39">
            <v>969603350.59000003</v>
          </cell>
          <cell r="EW39">
            <v>970634601.83000004</v>
          </cell>
          <cell r="EX39">
            <v>971242307.58000004</v>
          </cell>
          <cell r="EY39">
            <v>972567881.11000001</v>
          </cell>
          <cell r="EZ39">
            <v>973983958.34000003</v>
          </cell>
          <cell r="FA39">
            <v>975480553.96000004</v>
          </cell>
          <cell r="FB39">
            <v>976831779.59000003</v>
          </cell>
          <cell r="FC39">
            <v>979702511.98000002</v>
          </cell>
          <cell r="FD39">
            <v>987460465.71000004</v>
          </cell>
          <cell r="FE39">
            <v>989964201.01999998</v>
          </cell>
          <cell r="FF39">
            <v>996164134.17999995</v>
          </cell>
          <cell r="FG39">
            <v>998227178.38</v>
          </cell>
          <cell r="FH39">
            <v>1000342315.48</v>
          </cell>
          <cell r="FI39">
            <v>1254107749.8299999</v>
          </cell>
          <cell r="FJ39">
            <v>1256849941.1399999</v>
          </cell>
          <cell r="FK39">
            <v>1258992898.8399999</v>
          </cell>
          <cell r="FL39">
            <v>1261162006.8</v>
          </cell>
          <cell r="FM39">
            <v>1263238462.0599999</v>
          </cell>
          <cell r="FN39">
            <v>1266639540.72</v>
          </cell>
          <cell r="FO39">
            <v>1274468604.6500001</v>
          </cell>
          <cell r="FP39">
            <v>1277466428.3500001</v>
          </cell>
          <cell r="FQ39">
            <v>1282012150.3800001</v>
          </cell>
          <cell r="FR39">
            <v>1284387653.72</v>
          </cell>
          <cell r="FS39">
            <v>1286240100.1600001</v>
          </cell>
          <cell r="FT39">
            <v>1287977784.2</v>
          </cell>
          <cell r="FU39">
            <v>1290429757.75</v>
          </cell>
          <cell r="FV39">
            <v>1295668221.98</v>
          </cell>
          <cell r="FW39">
            <v>1298222128.3099999</v>
          </cell>
          <cell r="FX39">
            <v>1300762704.45</v>
          </cell>
          <cell r="FY39">
            <v>1303468990.3900001</v>
          </cell>
          <cell r="FZ39">
            <v>1306434900.3300002</v>
          </cell>
          <cell r="GA39">
            <v>1309570042.8700001</v>
          </cell>
          <cell r="GB39">
            <v>1317626253.6300001</v>
          </cell>
          <cell r="GC39">
            <v>1320211771.98</v>
          </cell>
          <cell r="GD39">
            <v>1323704222.72</v>
          </cell>
          <cell r="GE39">
            <v>1327222705.25</v>
          </cell>
          <cell r="GF39">
            <v>1329057515.0599999</v>
          </cell>
          <cell r="GG39">
            <v>1330801329.23</v>
          </cell>
          <cell r="GH39">
            <v>1332703821.3900001</v>
          </cell>
          <cell r="GI39">
            <v>1342072740.76</v>
          </cell>
          <cell r="GJ39">
            <v>1343651710.53</v>
          </cell>
          <cell r="GK39">
            <v>1346737668.6399999</v>
          </cell>
          <cell r="GL39">
            <v>1349070811.9099998</v>
          </cell>
          <cell r="GM39">
            <v>1360725128.6699998</v>
          </cell>
          <cell r="GN39">
            <v>1363216200.9999998</v>
          </cell>
          <cell r="GO39">
            <v>1366176815.0199997</v>
          </cell>
          <cell r="GP39">
            <v>1368224282.2299998</v>
          </cell>
          <cell r="GQ39">
            <v>1371062333.2299998</v>
          </cell>
          <cell r="GR39">
            <v>1382832577.4299998</v>
          </cell>
          <cell r="GS39">
            <v>1388914423.4299998</v>
          </cell>
          <cell r="GT39">
            <v>1393061373.8999999</v>
          </cell>
          <cell r="GU39">
            <v>1399515295.53</v>
          </cell>
          <cell r="GV39">
            <v>1404466355.8599999</v>
          </cell>
          <cell r="GW39">
            <v>1409548720.3899999</v>
          </cell>
          <cell r="GX39">
            <v>1413000116.6299999</v>
          </cell>
          <cell r="GY39">
            <v>1418395258.27</v>
          </cell>
          <cell r="GZ39">
            <v>1422152601.8599999</v>
          </cell>
          <cell r="HA39">
            <v>1426356645.6799998</v>
          </cell>
          <cell r="HB39">
            <v>1431238460.4499998</v>
          </cell>
          <cell r="HC39">
            <v>1435400376.3499999</v>
          </cell>
          <cell r="HD39">
            <v>1441596297.05</v>
          </cell>
          <cell r="HE39">
            <v>1446557320.6699998</v>
          </cell>
          <cell r="HF39">
            <v>1464930954.4899998</v>
          </cell>
          <cell r="HG39">
            <v>1469264391.8499997</v>
          </cell>
          <cell r="HH39">
            <v>1477724927.4799998</v>
          </cell>
          <cell r="HI39">
            <v>1483569814.5699997</v>
          </cell>
          <cell r="HJ39">
            <v>1488024062.8499997</v>
          </cell>
          <cell r="HK39">
            <v>1494847008.5899997</v>
          </cell>
          <cell r="HL39">
            <v>1506050994.9499996</v>
          </cell>
          <cell r="HM39">
            <v>1506050994.9499996</v>
          </cell>
          <cell r="HN39">
            <v>1506050994.9499996</v>
          </cell>
          <cell r="HO39">
            <v>1506050994.9499996</v>
          </cell>
          <cell r="HP39">
            <v>1506050994.9499996</v>
          </cell>
          <cell r="HQ39">
            <v>1506050994.9499996</v>
          </cell>
          <cell r="HR39">
            <v>1506050994.9499996</v>
          </cell>
        </row>
        <row r="40">
          <cell r="A40" t="str">
            <v>PBZ/CO OMF C</v>
          </cell>
          <cell r="B40">
            <v>0</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cell r="BQ40">
            <v>0</v>
          </cell>
          <cell r="BR40">
            <v>0</v>
          </cell>
          <cell r="BS40">
            <v>0</v>
          </cell>
          <cell r="BT40">
            <v>0</v>
          </cell>
          <cell r="BU40">
            <v>0</v>
          </cell>
          <cell r="BV40">
            <v>0</v>
          </cell>
          <cell r="BW40">
            <v>0</v>
          </cell>
          <cell r="BX40">
            <v>0</v>
          </cell>
          <cell r="BY40">
            <v>0</v>
          </cell>
          <cell r="BZ40">
            <v>0</v>
          </cell>
          <cell r="CA40">
            <v>0</v>
          </cell>
          <cell r="CB40">
            <v>0</v>
          </cell>
          <cell r="CC40">
            <v>0</v>
          </cell>
          <cell r="CD40">
            <v>0</v>
          </cell>
          <cell r="CE40">
            <v>0</v>
          </cell>
          <cell r="CF40">
            <v>0</v>
          </cell>
          <cell r="CG40">
            <v>0</v>
          </cell>
          <cell r="CH40">
            <v>0</v>
          </cell>
          <cell r="CI40">
            <v>0</v>
          </cell>
          <cell r="CJ40">
            <v>0</v>
          </cell>
          <cell r="CK40">
            <v>0</v>
          </cell>
          <cell r="CL40">
            <v>0</v>
          </cell>
          <cell r="CM40">
            <v>0</v>
          </cell>
          <cell r="CN40">
            <v>0</v>
          </cell>
          <cell r="CO40">
            <v>0</v>
          </cell>
          <cell r="CP40">
            <v>0</v>
          </cell>
          <cell r="CQ40">
            <v>0</v>
          </cell>
          <cell r="CR40">
            <v>0</v>
          </cell>
          <cell r="CS40">
            <v>0</v>
          </cell>
          <cell r="CT40">
            <v>0</v>
          </cell>
          <cell r="CU40">
            <v>0</v>
          </cell>
          <cell r="CV40">
            <v>0</v>
          </cell>
          <cell r="CW40">
            <v>0</v>
          </cell>
          <cell r="CX40">
            <v>0</v>
          </cell>
          <cell r="CY40">
            <v>0</v>
          </cell>
          <cell r="CZ40">
            <v>0</v>
          </cell>
          <cell r="DA40">
            <v>0</v>
          </cell>
          <cell r="DB40">
            <v>0</v>
          </cell>
          <cell r="DC40">
            <v>0</v>
          </cell>
          <cell r="DD40">
            <v>0</v>
          </cell>
          <cell r="DE40">
            <v>0</v>
          </cell>
          <cell r="DF40">
            <v>0</v>
          </cell>
          <cell r="DG40">
            <v>0</v>
          </cell>
          <cell r="DH40">
            <v>0</v>
          </cell>
          <cell r="DI40">
            <v>0</v>
          </cell>
          <cell r="DJ40">
            <v>0</v>
          </cell>
          <cell r="DK40">
            <v>0</v>
          </cell>
          <cell r="DL40">
            <v>0</v>
          </cell>
          <cell r="DM40">
            <v>0</v>
          </cell>
          <cell r="DN40">
            <v>0</v>
          </cell>
          <cell r="DO40">
            <v>0</v>
          </cell>
          <cell r="DP40">
            <v>0</v>
          </cell>
          <cell r="DQ40">
            <v>0</v>
          </cell>
          <cell r="DR40">
            <v>0</v>
          </cell>
          <cell r="DS40">
            <v>0</v>
          </cell>
          <cell r="DT40">
            <v>0</v>
          </cell>
          <cell r="DU40">
            <v>0</v>
          </cell>
          <cell r="DV40">
            <v>0</v>
          </cell>
          <cell r="DW40">
            <v>0</v>
          </cell>
          <cell r="DX40">
            <v>0</v>
          </cell>
          <cell r="DY40">
            <v>0</v>
          </cell>
          <cell r="DZ40">
            <v>0</v>
          </cell>
          <cell r="EA40">
            <v>0</v>
          </cell>
          <cell r="EB40">
            <v>0</v>
          </cell>
          <cell r="EC40">
            <v>0</v>
          </cell>
          <cell r="ED40">
            <v>0</v>
          </cell>
          <cell r="EE40">
            <v>0</v>
          </cell>
          <cell r="EF40">
            <v>0</v>
          </cell>
          <cell r="EG40">
            <v>0</v>
          </cell>
          <cell r="EH40">
            <v>0</v>
          </cell>
          <cell r="EI40">
            <v>0</v>
          </cell>
          <cell r="EJ40">
            <v>0</v>
          </cell>
          <cell r="EK40">
            <v>0</v>
          </cell>
          <cell r="EL40">
            <v>0</v>
          </cell>
          <cell r="EM40">
            <v>0</v>
          </cell>
          <cell r="EN40">
            <v>0</v>
          </cell>
          <cell r="EO40">
            <v>0</v>
          </cell>
          <cell r="EP40">
            <v>0</v>
          </cell>
          <cell r="EQ40">
            <v>0</v>
          </cell>
          <cell r="ER40">
            <v>0</v>
          </cell>
          <cell r="ES40">
            <v>0</v>
          </cell>
          <cell r="ET40">
            <v>0</v>
          </cell>
          <cell r="EU40">
            <v>2021146.97</v>
          </cell>
          <cell r="EV40">
            <v>4322001.3</v>
          </cell>
          <cell r="EW40">
            <v>5921623.6399999997</v>
          </cell>
          <cell r="EX40">
            <v>8381944.2299999995</v>
          </cell>
          <cell r="EY40">
            <v>10139371.26</v>
          </cell>
          <cell r="EZ40">
            <v>14954733.279999999</v>
          </cell>
          <cell r="FA40">
            <v>18076720.579999998</v>
          </cell>
          <cell r="FB40">
            <v>20124955.739999998</v>
          </cell>
          <cell r="FC40">
            <v>22495209.57</v>
          </cell>
          <cell r="FD40">
            <v>24666370.699999999</v>
          </cell>
          <cell r="FE40">
            <v>26704920.460000001</v>
          </cell>
          <cell r="FF40">
            <v>28494038.240000002</v>
          </cell>
          <cell r="FG40">
            <v>30795159.390000001</v>
          </cell>
          <cell r="FH40">
            <v>33288899.630000003</v>
          </cell>
          <cell r="FI40">
            <v>41194717.340000004</v>
          </cell>
          <cell r="FJ40">
            <v>44451812.950000003</v>
          </cell>
          <cell r="FK40">
            <v>48127229.57</v>
          </cell>
          <cell r="FL40">
            <v>55450096.659999996</v>
          </cell>
          <cell r="FM40">
            <v>61341959.959999993</v>
          </cell>
          <cell r="FN40">
            <v>64109908.139999993</v>
          </cell>
          <cell r="FO40">
            <v>69450044.00999999</v>
          </cell>
          <cell r="FP40">
            <v>74217756.479999989</v>
          </cell>
          <cell r="FQ40">
            <v>77965928.189999983</v>
          </cell>
          <cell r="FR40">
            <v>80407004.319999978</v>
          </cell>
          <cell r="FS40">
            <v>84861988.429999977</v>
          </cell>
          <cell r="FT40">
            <v>89048315.609999985</v>
          </cell>
          <cell r="FU40">
            <v>92320120.089999989</v>
          </cell>
          <cell r="FV40">
            <v>96273868.689999983</v>
          </cell>
          <cell r="FW40">
            <v>101681866.26999998</v>
          </cell>
          <cell r="FX40">
            <v>108094505.37999998</v>
          </cell>
          <cell r="FY40">
            <v>113059570.64999998</v>
          </cell>
          <cell r="FZ40">
            <v>116952080.55999997</v>
          </cell>
          <cell r="GA40">
            <v>121420390.40999997</v>
          </cell>
          <cell r="GB40">
            <v>128716096.15999997</v>
          </cell>
          <cell r="GC40">
            <v>131730284.93999997</v>
          </cell>
          <cell r="GD40">
            <v>136176377.51999998</v>
          </cell>
          <cell r="GE40">
            <v>144004934.67999998</v>
          </cell>
          <cell r="GF40">
            <v>152228526.67999998</v>
          </cell>
          <cell r="GG40">
            <v>158079724.49999997</v>
          </cell>
          <cell r="GH40">
            <v>162735118.17999998</v>
          </cell>
          <cell r="GI40">
            <v>171850909.45999998</v>
          </cell>
          <cell r="GJ40">
            <v>184251372.33999997</v>
          </cell>
          <cell r="GK40">
            <v>192381422.97999996</v>
          </cell>
          <cell r="GL40">
            <v>198159196.62999997</v>
          </cell>
          <cell r="GM40">
            <v>210135165.79999995</v>
          </cell>
          <cell r="GN40">
            <v>215944270.04999995</v>
          </cell>
          <cell r="GO40">
            <v>222465088.47999996</v>
          </cell>
          <cell r="GP40">
            <v>226866174.13999996</v>
          </cell>
          <cell r="GQ40">
            <v>234313611.28999996</v>
          </cell>
          <cell r="GR40">
            <v>245435543.44999996</v>
          </cell>
          <cell r="GS40">
            <v>253371516.18999997</v>
          </cell>
          <cell r="GT40">
            <v>260604939.25999996</v>
          </cell>
          <cell r="GU40">
            <v>274005141.03999996</v>
          </cell>
          <cell r="GV40">
            <v>288593151.73999995</v>
          </cell>
          <cell r="GW40">
            <v>296174673.81999993</v>
          </cell>
          <cell r="GX40">
            <v>301242684.21999991</v>
          </cell>
          <cell r="GY40">
            <v>304024181.23999989</v>
          </cell>
          <cell r="GZ40">
            <v>311908487.45999992</v>
          </cell>
          <cell r="HA40">
            <v>325022375.54999989</v>
          </cell>
          <cell r="HB40">
            <v>334487167.89999992</v>
          </cell>
          <cell r="HC40">
            <v>343844386.73999989</v>
          </cell>
          <cell r="HD40">
            <v>353883745.44999987</v>
          </cell>
          <cell r="HE40">
            <v>363379205.33999985</v>
          </cell>
          <cell r="HF40">
            <v>402115055.72999984</v>
          </cell>
          <cell r="HG40">
            <v>407221218.31999981</v>
          </cell>
          <cell r="HH40">
            <v>415053047.66999984</v>
          </cell>
          <cell r="HI40">
            <v>418908616.10999984</v>
          </cell>
          <cell r="HJ40">
            <v>423653383.15999985</v>
          </cell>
          <cell r="HK40">
            <v>438979476.77999985</v>
          </cell>
          <cell r="HL40">
            <v>466508578.92999983</v>
          </cell>
          <cell r="HM40">
            <v>466508578.92999983</v>
          </cell>
          <cell r="HN40">
            <v>466508578.92999983</v>
          </cell>
          <cell r="HO40">
            <v>466508578.92999983</v>
          </cell>
          <cell r="HP40">
            <v>466508578.92999983</v>
          </cell>
          <cell r="HQ40">
            <v>466508578.92999983</v>
          </cell>
          <cell r="HR40">
            <v>466508578.92999983</v>
          </cell>
        </row>
        <row r="41">
          <cell r="A41" t="str">
            <v>Raiffeisen OMF A</v>
          </cell>
          <cell r="B41">
            <v>0</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0</v>
          </cell>
          <cell r="CG41">
            <v>0</v>
          </cell>
          <cell r="CH41">
            <v>0</v>
          </cell>
          <cell r="CI41">
            <v>0</v>
          </cell>
          <cell r="CJ41">
            <v>0</v>
          </cell>
          <cell r="CK41">
            <v>0</v>
          </cell>
          <cell r="CL41">
            <v>0</v>
          </cell>
          <cell r="CM41">
            <v>0</v>
          </cell>
          <cell r="CN41">
            <v>0</v>
          </cell>
          <cell r="CO41">
            <v>0</v>
          </cell>
          <cell r="CP41">
            <v>0</v>
          </cell>
          <cell r="CQ41">
            <v>0</v>
          </cell>
          <cell r="CR41">
            <v>0</v>
          </cell>
          <cell r="CS41">
            <v>0</v>
          </cell>
          <cell r="CT41">
            <v>0</v>
          </cell>
          <cell r="CU41">
            <v>0</v>
          </cell>
          <cell r="CV41">
            <v>0</v>
          </cell>
          <cell r="CW41">
            <v>0</v>
          </cell>
          <cell r="CX41">
            <v>0</v>
          </cell>
          <cell r="CY41">
            <v>0</v>
          </cell>
          <cell r="CZ41">
            <v>0</v>
          </cell>
          <cell r="DA41">
            <v>0</v>
          </cell>
          <cell r="DB41">
            <v>0</v>
          </cell>
          <cell r="DC41">
            <v>0</v>
          </cell>
          <cell r="DD41">
            <v>0</v>
          </cell>
          <cell r="DE41">
            <v>0</v>
          </cell>
          <cell r="DF41">
            <v>0</v>
          </cell>
          <cell r="DG41">
            <v>0</v>
          </cell>
          <cell r="DH41">
            <v>0</v>
          </cell>
          <cell r="DI41">
            <v>0</v>
          </cell>
          <cell r="DJ41">
            <v>0</v>
          </cell>
          <cell r="DK41">
            <v>0</v>
          </cell>
          <cell r="DL41">
            <v>0</v>
          </cell>
          <cell r="DM41">
            <v>0</v>
          </cell>
          <cell r="DN41">
            <v>0</v>
          </cell>
          <cell r="DO41">
            <v>0</v>
          </cell>
          <cell r="DP41">
            <v>0</v>
          </cell>
          <cell r="DQ41">
            <v>0</v>
          </cell>
          <cell r="DR41">
            <v>0</v>
          </cell>
          <cell r="DS41">
            <v>0</v>
          </cell>
          <cell r="DT41">
            <v>0</v>
          </cell>
          <cell r="DU41">
            <v>0</v>
          </cell>
          <cell r="DV41">
            <v>0</v>
          </cell>
          <cell r="DW41">
            <v>0</v>
          </cell>
          <cell r="DX41">
            <v>0</v>
          </cell>
          <cell r="DY41">
            <v>0</v>
          </cell>
          <cell r="DZ41">
            <v>0</v>
          </cell>
          <cell r="EA41">
            <v>0</v>
          </cell>
          <cell r="EB41">
            <v>0</v>
          </cell>
          <cell r="EC41">
            <v>0</v>
          </cell>
          <cell r="ED41">
            <v>0</v>
          </cell>
          <cell r="EE41">
            <v>0</v>
          </cell>
          <cell r="EF41">
            <v>0</v>
          </cell>
          <cell r="EG41">
            <v>0</v>
          </cell>
          <cell r="EH41">
            <v>0</v>
          </cell>
          <cell r="EI41">
            <v>0</v>
          </cell>
          <cell r="EJ41">
            <v>0</v>
          </cell>
          <cell r="EK41">
            <v>0</v>
          </cell>
          <cell r="EL41">
            <v>0</v>
          </cell>
          <cell r="EM41">
            <v>0</v>
          </cell>
          <cell r="EN41">
            <v>0</v>
          </cell>
          <cell r="EO41">
            <v>0</v>
          </cell>
          <cell r="EP41">
            <v>0</v>
          </cell>
          <cell r="EQ41">
            <v>0</v>
          </cell>
          <cell r="ER41">
            <v>0</v>
          </cell>
          <cell r="ES41">
            <v>0</v>
          </cell>
          <cell r="ET41">
            <v>0</v>
          </cell>
          <cell r="EU41">
            <v>0</v>
          </cell>
          <cell r="EV41">
            <v>0</v>
          </cell>
          <cell r="EW41">
            <v>0</v>
          </cell>
          <cell r="EX41">
            <v>0</v>
          </cell>
          <cell r="EY41">
            <v>0</v>
          </cell>
          <cell r="EZ41">
            <v>0</v>
          </cell>
          <cell r="FA41">
            <v>0</v>
          </cell>
          <cell r="FB41">
            <v>0</v>
          </cell>
          <cell r="FC41">
            <v>0</v>
          </cell>
          <cell r="FD41">
            <v>0</v>
          </cell>
          <cell r="FE41">
            <v>0</v>
          </cell>
          <cell r="FF41">
            <v>0</v>
          </cell>
          <cell r="FG41">
            <v>0</v>
          </cell>
          <cell r="FH41">
            <v>0</v>
          </cell>
          <cell r="FI41">
            <v>1458913.73</v>
          </cell>
          <cell r="FJ41">
            <v>1458913.73</v>
          </cell>
          <cell r="FK41">
            <v>1458913.73</v>
          </cell>
          <cell r="FL41">
            <v>1458913.73</v>
          </cell>
          <cell r="FM41">
            <v>1458913.73</v>
          </cell>
          <cell r="FN41">
            <v>1458913.73</v>
          </cell>
          <cell r="FO41">
            <v>1458913.73</v>
          </cell>
          <cell r="FP41">
            <v>1458913.73</v>
          </cell>
          <cell r="FQ41">
            <v>1458913.73</v>
          </cell>
          <cell r="FR41">
            <v>1458913.73</v>
          </cell>
          <cell r="FS41">
            <v>1458913.73</v>
          </cell>
          <cell r="FT41">
            <v>1458913.73</v>
          </cell>
          <cell r="FU41">
            <v>1458913.73</v>
          </cell>
          <cell r="FV41">
            <v>1549221.58</v>
          </cell>
          <cell r="FW41">
            <v>1549221.58</v>
          </cell>
          <cell r="FX41">
            <v>1549221.58</v>
          </cell>
          <cell r="FY41">
            <v>1549221.58</v>
          </cell>
          <cell r="FZ41">
            <v>1549221.58</v>
          </cell>
          <cell r="GA41">
            <v>1549221.58</v>
          </cell>
          <cell r="GB41">
            <v>1549221.58</v>
          </cell>
          <cell r="GC41">
            <v>1549221.58</v>
          </cell>
          <cell r="GD41">
            <v>1549221.58</v>
          </cell>
          <cell r="GE41">
            <v>1549221.58</v>
          </cell>
          <cell r="GF41">
            <v>1549221.58</v>
          </cell>
          <cell r="GG41">
            <v>1549221.58</v>
          </cell>
          <cell r="GH41">
            <v>1549221.58</v>
          </cell>
          <cell r="GI41">
            <v>1939547.1700000002</v>
          </cell>
          <cell r="GJ41">
            <v>1939547.1700000002</v>
          </cell>
          <cell r="GK41">
            <v>1939547.1700000002</v>
          </cell>
          <cell r="GL41">
            <v>1939547.1700000002</v>
          </cell>
          <cell r="GM41">
            <v>1939547.1700000002</v>
          </cell>
          <cell r="GN41">
            <v>1939547.1700000002</v>
          </cell>
          <cell r="GO41">
            <v>1939547.1700000002</v>
          </cell>
          <cell r="GP41">
            <v>1939547.1700000002</v>
          </cell>
          <cell r="GQ41">
            <v>1939547.1700000002</v>
          </cell>
          <cell r="GR41">
            <v>1939547.1700000002</v>
          </cell>
          <cell r="GS41">
            <v>1939547.1700000002</v>
          </cell>
          <cell r="GT41">
            <v>1939547.1700000002</v>
          </cell>
          <cell r="GU41">
            <v>1939547.1700000002</v>
          </cell>
          <cell r="GV41">
            <v>1939547.1700000002</v>
          </cell>
          <cell r="GW41">
            <v>2055738.12</v>
          </cell>
          <cell r="GX41">
            <v>2055738.12</v>
          </cell>
          <cell r="GY41">
            <v>2055738.12</v>
          </cell>
          <cell r="GZ41">
            <v>2202561.71</v>
          </cell>
          <cell r="HA41">
            <v>2202561.71</v>
          </cell>
          <cell r="HB41">
            <v>2478065.25</v>
          </cell>
          <cell r="HC41">
            <v>2478065.25</v>
          </cell>
          <cell r="HD41">
            <v>2514867.94</v>
          </cell>
          <cell r="HE41">
            <v>2514867.94</v>
          </cell>
          <cell r="HF41">
            <v>2514867.94</v>
          </cell>
          <cell r="HG41">
            <v>2514867.94</v>
          </cell>
          <cell r="HH41">
            <v>2514867.94</v>
          </cell>
          <cell r="HI41">
            <v>2514867.94</v>
          </cell>
          <cell r="HJ41">
            <v>2621963.54</v>
          </cell>
          <cell r="HK41">
            <v>2621963.54</v>
          </cell>
          <cell r="HL41">
            <v>2621963.54</v>
          </cell>
          <cell r="HM41">
            <v>2621963.54</v>
          </cell>
          <cell r="HN41">
            <v>2621963.54</v>
          </cell>
          <cell r="HO41">
            <v>2621963.54</v>
          </cell>
          <cell r="HP41">
            <v>2621963.54</v>
          </cell>
          <cell r="HQ41">
            <v>2621963.54</v>
          </cell>
          <cell r="HR41">
            <v>2621963.54</v>
          </cell>
        </row>
        <row r="42">
          <cell r="A42" t="str">
            <v>Raiffeisen OMF B</v>
          </cell>
          <cell r="B42">
            <v>0</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16034.66</v>
          </cell>
          <cell r="R42">
            <v>16034.66</v>
          </cell>
          <cell r="S42">
            <v>43361.509999999995</v>
          </cell>
          <cell r="T42">
            <v>45877.599999999991</v>
          </cell>
          <cell r="U42">
            <v>45877.599999999991</v>
          </cell>
          <cell r="V42">
            <v>107045.87999999999</v>
          </cell>
          <cell r="W42">
            <v>111772.15999999999</v>
          </cell>
          <cell r="X42">
            <v>135788.44</v>
          </cell>
          <cell r="Y42">
            <v>145193.32</v>
          </cell>
          <cell r="Z42">
            <v>173621.38</v>
          </cell>
          <cell r="AA42">
            <v>1195948.1800000002</v>
          </cell>
          <cell r="AB42">
            <v>1238141.31</v>
          </cell>
          <cell r="AC42">
            <v>3783487.69</v>
          </cell>
          <cell r="AD42">
            <v>4062449.12</v>
          </cell>
          <cell r="AE42">
            <v>4159121.25</v>
          </cell>
          <cell r="AF42">
            <v>4263508.63</v>
          </cell>
          <cell r="AG42">
            <v>4379005.3099999996</v>
          </cell>
          <cell r="AH42">
            <v>4478313.42</v>
          </cell>
          <cell r="AI42">
            <v>4590330.79</v>
          </cell>
          <cell r="AJ42">
            <v>4767156.5200000005</v>
          </cell>
          <cell r="AK42">
            <v>4851810.5900000008</v>
          </cell>
          <cell r="AL42">
            <v>5083112.4200000009</v>
          </cell>
          <cell r="AM42">
            <v>7860229.8200000003</v>
          </cell>
          <cell r="AN42">
            <v>8032065.0300000003</v>
          </cell>
          <cell r="AO42">
            <v>8356075.7300000004</v>
          </cell>
          <cell r="AP42">
            <v>8814763.9299999997</v>
          </cell>
          <cell r="AQ42">
            <v>9194593.1699999999</v>
          </cell>
          <cell r="AR42">
            <v>9862175.9299999997</v>
          </cell>
          <cell r="AS42">
            <v>10487278.699999999</v>
          </cell>
          <cell r="AT42">
            <v>10618789.279999999</v>
          </cell>
          <cell r="AU42">
            <v>12219315.489999998</v>
          </cell>
          <cell r="AV42">
            <v>12983181.299999999</v>
          </cell>
          <cell r="AW42">
            <v>13956626.149999999</v>
          </cell>
          <cell r="AX42">
            <v>15038597.919999998</v>
          </cell>
          <cell r="AY42">
            <v>16052552.409999998</v>
          </cell>
          <cell r="AZ42">
            <v>17354256.889999997</v>
          </cell>
          <cell r="BA42">
            <v>18645898.609999996</v>
          </cell>
          <cell r="BB42">
            <v>19409765.629999995</v>
          </cell>
          <cell r="BC42">
            <v>20117269.429999996</v>
          </cell>
          <cell r="BD42">
            <v>22699331.229999997</v>
          </cell>
          <cell r="BE42">
            <v>24007512.229999997</v>
          </cell>
          <cell r="BF42">
            <v>25443709.989999998</v>
          </cell>
          <cell r="BG42">
            <v>25502741.729999997</v>
          </cell>
          <cell r="BH42">
            <v>25707243.369999997</v>
          </cell>
          <cell r="BI42">
            <v>28758082.509999998</v>
          </cell>
          <cell r="BJ42">
            <v>30308860.27</v>
          </cell>
          <cell r="BK42">
            <v>33424642.640000001</v>
          </cell>
          <cell r="BL42">
            <v>33494101.050000001</v>
          </cell>
          <cell r="BM42">
            <v>33656819.68</v>
          </cell>
          <cell r="BN42">
            <v>33728455.409999996</v>
          </cell>
          <cell r="BO42">
            <v>33742711.789999999</v>
          </cell>
          <cell r="BP42">
            <v>36741009.390000001</v>
          </cell>
          <cell r="BQ42">
            <v>36741009.390000001</v>
          </cell>
          <cell r="BR42">
            <v>38867508.5</v>
          </cell>
          <cell r="BS42">
            <v>38889025.369999997</v>
          </cell>
          <cell r="BT42">
            <v>39259779.879999995</v>
          </cell>
          <cell r="BU42">
            <v>39705228.959999993</v>
          </cell>
          <cell r="BV42">
            <v>39992205.229999997</v>
          </cell>
          <cell r="BW42">
            <v>43601494.519999996</v>
          </cell>
          <cell r="BX42">
            <v>43960097.229999997</v>
          </cell>
          <cell r="BY42">
            <v>44093259.469999999</v>
          </cell>
          <cell r="BZ42">
            <v>44353669.369999997</v>
          </cell>
          <cell r="CA42">
            <v>44505103.619999997</v>
          </cell>
          <cell r="CB42">
            <v>44699615.079999998</v>
          </cell>
          <cell r="CC42">
            <v>44841611.739999995</v>
          </cell>
          <cell r="CD42">
            <v>45083530.789999992</v>
          </cell>
          <cell r="CE42">
            <v>45454312.829999991</v>
          </cell>
          <cell r="CF42">
            <v>45863605.43999999</v>
          </cell>
          <cell r="CG42">
            <v>46414792.659999989</v>
          </cell>
          <cell r="CH42">
            <v>50390943.849999987</v>
          </cell>
          <cell r="CI42">
            <v>50547675.319999985</v>
          </cell>
          <cell r="CJ42">
            <v>50885760.639999986</v>
          </cell>
          <cell r="CK42">
            <v>66769993.959999986</v>
          </cell>
          <cell r="CL42">
            <v>76432181.25999999</v>
          </cell>
          <cell r="CM42">
            <v>76733072.699999988</v>
          </cell>
          <cell r="CN42">
            <v>77127959.739999995</v>
          </cell>
          <cell r="CO42">
            <v>77542897.659999996</v>
          </cell>
          <cell r="CP42">
            <v>77977551.799999997</v>
          </cell>
          <cell r="CQ42">
            <v>78656791.629999995</v>
          </cell>
          <cell r="CR42">
            <v>87644953.599999994</v>
          </cell>
          <cell r="CS42">
            <v>97271997.739999995</v>
          </cell>
          <cell r="CT42">
            <v>97882744.789999992</v>
          </cell>
          <cell r="CU42">
            <v>98709185.199999988</v>
          </cell>
          <cell r="CV42">
            <v>102897039.76999998</v>
          </cell>
          <cell r="CW42">
            <v>103821512.06999998</v>
          </cell>
          <cell r="CX42">
            <v>107759680.00999998</v>
          </cell>
          <cell r="CY42">
            <v>108516450.78999998</v>
          </cell>
          <cell r="CZ42">
            <v>114800980.31999998</v>
          </cell>
          <cell r="DA42">
            <v>116922878.24999999</v>
          </cell>
          <cell r="DB42">
            <v>138403755.32999998</v>
          </cell>
          <cell r="DC42">
            <v>141151401.91999999</v>
          </cell>
          <cell r="DD42">
            <v>147447703.78</v>
          </cell>
          <cell r="DE42">
            <v>148814114.43000001</v>
          </cell>
          <cell r="DF42">
            <v>149549623.83000001</v>
          </cell>
          <cell r="DG42">
            <v>155450184.47</v>
          </cell>
          <cell r="DH42">
            <v>156299944.80000001</v>
          </cell>
          <cell r="DI42">
            <v>162902862.96000001</v>
          </cell>
          <cell r="DJ42">
            <v>163928599.80000001</v>
          </cell>
          <cell r="DK42">
            <v>164760771.63000003</v>
          </cell>
          <cell r="DL42">
            <v>165271124.86000001</v>
          </cell>
          <cell r="DM42">
            <v>166294308.56</v>
          </cell>
          <cell r="DN42">
            <v>166848341.28999999</v>
          </cell>
          <cell r="DO42">
            <v>170598701.03999999</v>
          </cell>
          <cell r="DP42">
            <v>171273777.10999998</v>
          </cell>
          <cell r="DQ42">
            <v>174758408.48999998</v>
          </cell>
          <cell r="DR42">
            <v>190374669.84999996</v>
          </cell>
          <cell r="DS42">
            <v>190870528.90999997</v>
          </cell>
          <cell r="DT42">
            <v>194514103.52999997</v>
          </cell>
          <cell r="DU42">
            <v>194837960.43999997</v>
          </cell>
          <cell r="DV42">
            <v>198532854.99999997</v>
          </cell>
          <cell r="DW42">
            <v>198983045.51999998</v>
          </cell>
          <cell r="DX42">
            <v>202125223.03999999</v>
          </cell>
          <cell r="DY42">
            <v>219775130.72</v>
          </cell>
          <cell r="DZ42">
            <v>222435364.21000001</v>
          </cell>
          <cell r="EA42">
            <v>227944466.84</v>
          </cell>
          <cell r="EB42">
            <v>233650646.72</v>
          </cell>
          <cell r="EC42">
            <v>240610847.75</v>
          </cell>
          <cell r="ED42">
            <v>247246094.84999999</v>
          </cell>
          <cell r="EE42">
            <v>253071825.12</v>
          </cell>
          <cell r="EF42">
            <v>259756479.56999999</v>
          </cell>
          <cell r="EG42">
            <v>264997088.69</v>
          </cell>
          <cell r="EH42">
            <v>275643020.88999999</v>
          </cell>
          <cell r="EI42">
            <v>282898196.84999996</v>
          </cell>
          <cell r="EJ42">
            <v>290396526.85999995</v>
          </cell>
          <cell r="EK42">
            <v>297526172.75999993</v>
          </cell>
          <cell r="EL42">
            <v>305399799.06999993</v>
          </cell>
          <cell r="EM42">
            <v>310917310.47999996</v>
          </cell>
          <cell r="EN42">
            <v>318691550.90999997</v>
          </cell>
          <cell r="EO42">
            <v>323398513.82999998</v>
          </cell>
          <cell r="EP42">
            <v>331737946.71999997</v>
          </cell>
          <cell r="EQ42">
            <v>336010326.85999995</v>
          </cell>
          <cell r="ER42">
            <v>1141085453.24</v>
          </cell>
          <cell r="ES42">
            <v>1148509372.55</v>
          </cell>
          <cell r="ET42">
            <v>1174360430.72</v>
          </cell>
          <cell r="EU42">
            <v>1177611974.24</v>
          </cell>
          <cell r="EV42">
            <v>1181484904.04</v>
          </cell>
          <cell r="EW42">
            <v>1184397114.0999999</v>
          </cell>
          <cell r="EX42">
            <v>1187536549.9199998</v>
          </cell>
          <cell r="EY42">
            <v>1190591278.1099999</v>
          </cell>
          <cell r="EZ42">
            <v>1192937509.1499999</v>
          </cell>
          <cell r="FA42">
            <v>1195736051.7599998</v>
          </cell>
          <cell r="FB42">
            <v>1198088376.6899998</v>
          </cell>
          <cell r="FC42">
            <v>1201194667.5699999</v>
          </cell>
          <cell r="FD42">
            <v>1216663715.8</v>
          </cell>
          <cell r="FE42">
            <v>1219961621.3399999</v>
          </cell>
          <cell r="FF42">
            <v>1225928342.1899998</v>
          </cell>
          <cell r="FG42">
            <v>1228822302.2499998</v>
          </cell>
          <cell r="FH42">
            <v>1232640916.7999997</v>
          </cell>
          <cell r="FI42">
            <v>1581903390.9599998</v>
          </cell>
          <cell r="FJ42">
            <v>1586199242.2799997</v>
          </cell>
          <cell r="FK42">
            <v>1588760704.2599998</v>
          </cell>
          <cell r="FL42">
            <v>1594251025.5899997</v>
          </cell>
          <cell r="FM42">
            <v>1598182152.8499997</v>
          </cell>
          <cell r="FN42">
            <v>1604334205.8999996</v>
          </cell>
          <cell r="FO42">
            <v>1624278973.8099997</v>
          </cell>
          <cell r="FP42">
            <v>1630834034.1199996</v>
          </cell>
          <cell r="FQ42">
            <v>1636602723.4299996</v>
          </cell>
          <cell r="FR42">
            <v>1642856881.3099997</v>
          </cell>
          <cell r="FS42">
            <v>1646822106.7799997</v>
          </cell>
          <cell r="FT42">
            <v>1651270774.6999998</v>
          </cell>
          <cell r="FU42">
            <v>1654712049.1299999</v>
          </cell>
          <cell r="FV42">
            <v>1665968140.27</v>
          </cell>
          <cell r="FW42">
            <v>1673152607.8299999</v>
          </cell>
          <cell r="FX42">
            <v>1676829733.48</v>
          </cell>
          <cell r="FY42">
            <v>1681188453.3099999</v>
          </cell>
          <cell r="FZ42">
            <v>1685101376.52</v>
          </cell>
          <cell r="GA42">
            <v>1688479167.01</v>
          </cell>
          <cell r="GB42">
            <v>1703473646.75</v>
          </cell>
          <cell r="GC42">
            <v>1708011016.8199999</v>
          </cell>
          <cell r="GD42">
            <v>1715410593.3499999</v>
          </cell>
          <cell r="GE42">
            <v>1718771344.9399998</v>
          </cell>
          <cell r="GF42">
            <v>1723650746.4399998</v>
          </cell>
          <cell r="GG42">
            <v>1727199440.1899998</v>
          </cell>
          <cell r="GH42">
            <v>1731888304.2299998</v>
          </cell>
          <cell r="GI42">
            <v>1746143610.6999998</v>
          </cell>
          <cell r="GJ42">
            <v>1750382601.5099998</v>
          </cell>
          <cell r="GK42">
            <v>1755711729.6399999</v>
          </cell>
          <cell r="GL42">
            <v>1760607312.02</v>
          </cell>
          <cell r="GM42">
            <v>1779058508.9400001</v>
          </cell>
          <cell r="GN42">
            <v>1783397625.5800002</v>
          </cell>
          <cell r="GO42">
            <v>1788232814.9800003</v>
          </cell>
          <cell r="GP42">
            <v>1792602223.6200004</v>
          </cell>
          <cell r="GQ42">
            <v>1797890618.7200003</v>
          </cell>
          <cell r="GR42">
            <v>1822149650.6900003</v>
          </cell>
          <cell r="GS42">
            <v>1832778448.6900003</v>
          </cell>
          <cell r="GT42">
            <v>1838591476.5500002</v>
          </cell>
          <cell r="GU42">
            <v>1850107722.1600001</v>
          </cell>
          <cell r="GV42">
            <v>1860569093.1700001</v>
          </cell>
          <cell r="GW42">
            <v>1868508760</v>
          </cell>
          <cell r="GX42">
            <v>1873996097.0699999</v>
          </cell>
          <cell r="GY42">
            <v>1879109589.6799998</v>
          </cell>
          <cell r="GZ42">
            <v>1884263206.2399998</v>
          </cell>
          <cell r="HA42">
            <v>1889680643.6199999</v>
          </cell>
          <cell r="HB42">
            <v>1896459867.2299998</v>
          </cell>
          <cell r="HC42">
            <v>1902527659.7599998</v>
          </cell>
          <cell r="HD42">
            <v>1909146289.0599997</v>
          </cell>
          <cell r="HE42">
            <v>1916535275.7899997</v>
          </cell>
          <cell r="HF42">
            <v>1942746136.5299997</v>
          </cell>
          <cell r="HG42">
            <v>1950659571.4499998</v>
          </cell>
          <cell r="HH42">
            <v>1963197044.2999997</v>
          </cell>
          <cell r="HI42">
            <v>1972155298.4499998</v>
          </cell>
          <cell r="HJ42">
            <v>1977944966.4699998</v>
          </cell>
          <cell r="HK42">
            <v>1992100207.0999999</v>
          </cell>
          <cell r="HL42">
            <v>2004405411.5599999</v>
          </cell>
          <cell r="HM42">
            <v>2004405411.5599999</v>
          </cell>
          <cell r="HN42">
            <v>2004405411.5599999</v>
          </cell>
          <cell r="HO42">
            <v>2004405411.5599999</v>
          </cell>
          <cell r="HP42">
            <v>2004405411.5599999</v>
          </cell>
          <cell r="HQ42">
            <v>2004405411.5599999</v>
          </cell>
          <cell r="HR42">
            <v>2004405411.5599999</v>
          </cell>
        </row>
        <row r="43">
          <cell r="A43" t="str">
            <v>Raiffeisen OMF C</v>
          </cell>
          <cell r="B43">
            <v>0</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cell r="CS43">
            <v>0</v>
          </cell>
          <cell r="CT43">
            <v>0</v>
          </cell>
          <cell r="CU43">
            <v>0</v>
          </cell>
          <cell r="CV43">
            <v>0</v>
          </cell>
          <cell r="CW43">
            <v>0</v>
          </cell>
          <cell r="CX43">
            <v>0</v>
          </cell>
          <cell r="CY43">
            <v>0</v>
          </cell>
          <cell r="CZ43">
            <v>0</v>
          </cell>
          <cell r="DA43">
            <v>0</v>
          </cell>
          <cell r="DB43">
            <v>0</v>
          </cell>
          <cell r="DC43">
            <v>0</v>
          </cell>
          <cell r="DD43">
            <v>0</v>
          </cell>
          <cell r="DE43">
            <v>0</v>
          </cell>
          <cell r="DF43">
            <v>0</v>
          </cell>
          <cell r="DG43">
            <v>0</v>
          </cell>
          <cell r="DH43">
            <v>0</v>
          </cell>
          <cell r="DI43">
            <v>0</v>
          </cell>
          <cell r="DJ43">
            <v>0</v>
          </cell>
          <cell r="DK43">
            <v>0</v>
          </cell>
          <cell r="DL43">
            <v>0</v>
          </cell>
          <cell r="DM43">
            <v>0</v>
          </cell>
          <cell r="DN43">
            <v>0</v>
          </cell>
          <cell r="DO43">
            <v>0</v>
          </cell>
          <cell r="DP43">
            <v>0</v>
          </cell>
          <cell r="DQ43">
            <v>0</v>
          </cell>
          <cell r="DR43">
            <v>0</v>
          </cell>
          <cell r="DS43">
            <v>0</v>
          </cell>
          <cell r="DT43">
            <v>0</v>
          </cell>
          <cell r="DU43">
            <v>0</v>
          </cell>
          <cell r="DV43">
            <v>0</v>
          </cell>
          <cell r="DW43">
            <v>0</v>
          </cell>
          <cell r="DX43">
            <v>0</v>
          </cell>
          <cell r="DY43">
            <v>0</v>
          </cell>
          <cell r="DZ43">
            <v>0</v>
          </cell>
          <cell r="EA43">
            <v>0</v>
          </cell>
          <cell r="EB43">
            <v>0</v>
          </cell>
          <cell r="EC43">
            <v>0</v>
          </cell>
          <cell r="ED43">
            <v>0</v>
          </cell>
          <cell r="EE43">
            <v>0</v>
          </cell>
          <cell r="EF43">
            <v>0</v>
          </cell>
          <cell r="EG43">
            <v>0</v>
          </cell>
          <cell r="EH43">
            <v>0</v>
          </cell>
          <cell r="EI43">
            <v>0</v>
          </cell>
          <cell r="EJ43">
            <v>0</v>
          </cell>
          <cell r="EK43">
            <v>0</v>
          </cell>
          <cell r="EL43">
            <v>0</v>
          </cell>
          <cell r="EM43">
            <v>0</v>
          </cell>
          <cell r="EN43">
            <v>0</v>
          </cell>
          <cell r="EO43">
            <v>0</v>
          </cell>
          <cell r="EP43">
            <v>0</v>
          </cell>
          <cell r="EQ43">
            <v>0</v>
          </cell>
          <cell r="ER43">
            <v>0</v>
          </cell>
          <cell r="ES43">
            <v>0</v>
          </cell>
          <cell r="ET43">
            <v>0</v>
          </cell>
          <cell r="EU43">
            <v>3265938.78</v>
          </cell>
          <cell r="EV43">
            <v>7403154.3300000001</v>
          </cell>
          <cell r="EW43">
            <v>10148294.35</v>
          </cell>
          <cell r="EX43">
            <v>14062811.119999999</v>
          </cell>
          <cell r="EY43">
            <v>19042652.379999999</v>
          </cell>
          <cell r="EZ43">
            <v>25655707.859999999</v>
          </cell>
          <cell r="FA43">
            <v>31804133.530000001</v>
          </cell>
          <cell r="FB43">
            <v>37538737.120000005</v>
          </cell>
          <cell r="FC43">
            <v>40740643.450000003</v>
          </cell>
          <cell r="FD43">
            <v>45100416.57</v>
          </cell>
          <cell r="FE43">
            <v>49849740.409999996</v>
          </cell>
          <cell r="FF43">
            <v>54149948.119999997</v>
          </cell>
          <cell r="FG43">
            <v>59203707.989999995</v>
          </cell>
          <cell r="FH43">
            <v>65669808.729999997</v>
          </cell>
          <cell r="FI43">
            <v>82013003.609999999</v>
          </cell>
          <cell r="FJ43">
            <v>88460863.670000002</v>
          </cell>
          <cell r="FK43">
            <v>94765770.269999996</v>
          </cell>
          <cell r="FL43">
            <v>107482488.67</v>
          </cell>
          <cell r="FM43">
            <v>117696825.67</v>
          </cell>
          <cell r="FN43">
            <v>123872584.51000001</v>
          </cell>
          <cell r="FO43">
            <v>133272405.85000001</v>
          </cell>
          <cell r="FP43">
            <v>142292796.47</v>
          </cell>
          <cell r="FQ43">
            <v>146959254.75999999</v>
          </cell>
          <cell r="FR43">
            <v>151963331.59999999</v>
          </cell>
          <cell r="FS43">
            <v>158908435.29999998</v>
          </cell>
          <cell r="FT43">
            <v>165379753.09999999</v>
          </cell>
          <cell r="FU43">
            <v>177272910.16</v>
          </cell>
          <cell r="FV43">
            <v>185055348.13999999</v>
          </cell>
          <cell r="FW43">
            <v>196157799.29999998</v>
          </cell>
          <cell r="FX43">
            <v>211481726.21999997</v>
          </cell>
          <cell r="FY43">
            <v>223062680.61999997</v>
          </cell>
          <cell r="FZ43">
            <v>232796988.99999997</v>
          </cell>
          <cell r="GA43">
            <v>244193765.55999997</v>
          </cell>
          <cell r="GB43">
            <v>258440195.56999996</v>
          </cell>
          <cell r="GC43">
            <v>267168107.39999998</v>
          </cell>
          <cell r="GD43">
            <v>274757351.87</v>
          </cell>
          <cell r="GE43">
            <v>288860813.00999999</v>
          </cell>
          <cell r="GF43">
            <v>310407362.34999996</v>
          </cell>
          <cell r="GG43">
            <v>323821233.83999997</v>
          </cell>
          <cell r="GH43">
            <v>332899609.76999998</v>
          </cell>
          <cell r="GI43">
            <v>355657389.19999999</v>
          </cell>
          <cell r="GJ43">
            <v>382070471.27999997</v>
          </cell>
          <cell r="GK43">
            <v>405085694.53999996</v>
          </cell>
          <cell r="GL43">
            <v>417812580.60999995</v>
          </cell>
          <cell r="GM43">
            <v>440571394.66999996</v>
          </cell>
          <cell r="GN43">
            <v>454087449.45999998</v>
          </cell>
          <cell r="GO43">
            <v>467490450.38999999</v>
          </cell>
          <cell r="GP43">
            <v>482231925.89999998</v>
          </cell>
          <cell r="GQ43">
            <v>505084634.03999996</v>
          </cell>
          <cell r="GR43">
            <v>537067787.74000001</v>
          </cell>
          <cell r="GS43">
            <v>556207614.74000001</v>
          </cell>
          <cell r="GT43">
            <v>573448436.63999999</v>
          </cell>
          <cell r="GU43">
            <v>602163127.75</v>
          </cell>
          <cell r="GV43">
            <v>629524382.85000002</v>
          </cell>
          <cell r="GW43">
            <v>643641930.97000003</v>
          </cell>
          <cell r="GX43">
            <v>652371077.00999999</v>
          </cell>
          <cell r="GY43">
            <v>657002809.18999994</v>
          </cell>
          <cell r="GZ43">
            <v>675294994.06999993</v>
          </cell>
          <cell r="HA43">
            <v>704507971.5999999</v>
          </cell>
          <cell r="HB43">
            <v>718659429.79999995</v>
          </cell>
          <cell r="HC43">
            <v>732335387.18999994</v>
          </cell>
          <cell r="HD43">
            <v>744508914.07999992</v>
          </cell>
          <cell r="HE43">
            <v>763225617.8599999</v>
          </cell>
          <cell r="HF43">
            <v>830681484.86999989</v>
          </cell>
          <cell r="HG43">
            <v>843216361.39999986</v>
          </cell>
          <cell r="HH43">
            <v>862354211.46999991</v>
          </cell>
          <cell r="HI43">
            <v>873927650.41999996</v>
          </cell>
          <cell r="HJ43">
            <v>882682772.75</v>
          </cell>
          <cell r="HK43">
            <v>917539982.22000003</v>
          </cell>
          <cell r="HL43">
            <v>969987899.64999998</v>
          </cell>
          <cell r="HM43">
            <v>969987899.64999998</v>
          </cell>
          <cell r="HN43">
            <v>969987899.64999998</v>
          </cell>
          <cell r="HO43">
            <v>969987899.64999998</v>
          </cell>
          <cell r="HP43">
            <v>969987899.64999998</v>
          </cell>
          <cell r="HQ43">
            <v>969987899.64999998</v>
          </cell>
          <cell r="HR43">
            <v>969987899.64999998</v>
          </cell>
        </row>
        <row r="44">
          <cell r="A44" t="str">
            <v>UKUPNO</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14958.99</v>
          </cell>
          <cell r="Q44">
            <v>50322.12</v>
          </cell>
          <cell r="R44">
            <v>50322.12</v>
          </cell>
          <cell r="S44">
            <v>115191.03</v>
          </cell>
          <cell r="T44">
            <v>134188.41</v>
          </cell>
          <cell r="U44">
            <v>134188.41</v>
          </cell>
          <cell r="V44">
            <v>221835.45</v>
          </cell>
          <cell r="W44">
            <v>275898.09999999998</v>
          </cell>
          <cell r="X44">
            <v>335697.50999999995</v>
          </cell>
          <cell r="Y44">
            <v>407936.14999999997</v>
          </cell>
          <cell r="Z44">
            <v>546188.88</v>
          </cell>
          <cell r="AA44">
            <v>3991020.95</v>
          </cell>
          <cell r="AB44">
            <v>4099247.47</v>
          </cell>
          <cell r="AC44">
            <v>13439939.520000001</v>
          </cell>
          <cell r="AD44">
            <v>14354979.310000002</v>
          </cell>
          <cell r="AE44">
            <v>14648705.350000001</v>
          </cell>
          <cell r="AF44">
            <v>15138321.920000002</v>
          </cell>
          <cell r="AG44">
            <v>15643242.090000002</v>
          </cell>
          <cell r="AH44">
            <v>16124468.810000002</v>
          </cell>
          <cell r="AI44">
            <v>16596553.200000003</v>
          </cell>
          <cell r="AJ44">
            <v>17049970.300000004</v>
          </cell>
          <cell r="AK44">
            <v>17565153.250000004</v>
          </cell>
          <cell r="AL44">
            <v>18232845.890000004</v>
          </cell>
          <cell r="AM44">
            <v>28334663.200000003</v>
          </cell>
          <cell r="AN44">
            <v>28990976.580000002</v>
          </cell>
          <cell r="AO44">
            <v>30134467.07</v>
          </cell>
          <cell r="AP44">
            <v>31841443.850000001</v>
          </cell>
          <cell r="AQ44">
            <v>33019822.130000003</v>
          </cell>
          <cell r="AR44">
            <v>34858106.950000003</v>
          </cell>
          <cell r="AS44">
            <v>36510691.710000001</v>
          </cell>
          <cell r="AT44">
            <v>36774742.25</v>
          </cell>
          <cell r="AU44">
            <v>41983265.880000003</v>
          </cell>
          <cell r="AV44">
            <v>44297587.830000006</v>
          </cell>
          <cell r="AW44">
            <v>47815573.280000009</v>
          </cell>
          <cell r="AX44">
            <v>52074195.480000012</v>
          </cell>
          <cell r="AY44">
            <v>55390081.88000001</v>
          </cell>
          <cell r="AZ44">
            <v>59801743.580000013</v>
          </cell>
          <cell r="BA44">
            <v>63623682.88000001</v>
          </cell>
          <cell r="BB44">
            <v>66509589.320000008</v>
          </cell>
          <cell r="BC44">
            <v>69639446.000000015</v>
          </cell>
          <cell r="BD44">
            <v>79022240.830000013</v>
          </cell>
          <cell r="BE44">
            <v>83427459.930000007</v>
          </cell>
          <cell r="BF44">
            <v>88293046.330000013</v>
          </cell>
          <cell r="BG44">
            <v>88511022.930000007</v>
          </cell>
          <cell r="BH44">
            <v>89066104.620000005</v>
          </cell>
          <cell r="BI44">
            <v>100097449.18000001</v>
          </cell>
          <cell r="BJ44">
            <v>104757293.08000001</v>
          </cell>
          <cell r="BK44">
            <v>115571390.64000002</v>
          </cell>
          <cell r="BL44">
            <v>115914627.85000001</v>
          </cell>
          <cell r="BM44">
            <v>116342816.21000001</v>
          </cell>
          <cell r="BN44">
            <v>116710233.51000001</v>
          </cell>
          <cell r="BO44">
            <v>116869124.40000001</v>
          </cell>
          <cell r="BP44">
            <v>128536655.94000001</v>
          </cell>
          <cell r="BQ44">
            <v>128703906.48000002</v>
          </cell>
          <cell r="BR44">
            <v>135930928.72000003</v>
          </cell>
          <cell r="BS44">
            <v>136339262.40000004</v>
          </cell>
          <cell r="BT44">
            <v>137542101.96000004</v>
          </cell>
          <cell r="BU44">
            <v>138698220.41000003</v>
          </cell>
          <cell r="BV44">
            <v>139575944.00000003</v>
          </cell>
          <cell r="BW44">
            <v>153605874.02000004</v>
          </cell>
          <cell r="BX44">
            <v>154276001.90000004</v>
          </cell>
          <cell r="BY44">
            <v>154758863.66000003</v>
          </cell>
          <cell r="BZ44">
            <v>155449033.52000004</v>
          </cell>
          <cell r="CA44">
            <v>156106234.85000005</v>
          </cell>
          <cell r="CB44">
            <v>156984125.39000005</v>
          </cell>
          <cell r="CC44">
            <v>157487666.89000005</v>
          </cell>
          <cell r="CD44">
            <v>158125508.52000004</v>
          </cell>
          <cell r="CE44">
            <v>159024210.08000004</v>
          </cell>
          <cell r="CF44">
            <v>160160878.41000006</v>
          </cell>
          <cell r="CG44">
            <v>161961631.70000005</v>
          </cell>
          <cell r="CH44">
            <v>176166477.73000005</v>
          </cell>
          <cell r="CI44">
            <v>176954469.59000006</v>
          </cell>
          <cell r="CJ44">
            <v>177972275.49000007</v>
          </cell>
          <cell r="CK44">
            <v>234805831.43000007</v>
          </cell>
          <cell r="CL44">
            <v>266271593.70000008</v>
          </cell>
          <cell r="CM44">
            <v>267631306.71000007</v>
          </cell>
          <cell r="CN44">
            <v>269050106.11000007</v>
          </cell>
          <cell r="CO44">
            <v>271053926.07000005</v>
          </cell>
          <cell r="CP44">
            <v>272423678.70000005</v>
          </cell>
          <cell r="CQ44">
            <v>274170719.17000008</v>
          </cell>
          <cell r="CR44">
            <v>302372462.6400001</v>
          </cell>
          <cell r="CS44">
            <v>331900573.50000012</v>
          </cell>
          <cell r="CT44">
            <v>333543317.28000009</v>
          </cell>
          <cell r="CU44">
            <v>335629597.37000006</v>
          </cell>
          <cell r="CV44">
            <v>349473737.68000007</v>
          </cell>
          <cell r="CW44">
            <v>351728305.03000009</v>
          </cell>
          <cell r="CX44">
            <v>369720300.4000001</v>
          </cell>
          <cell r="CY44">
            <v>372942270.54000008</v>
          </cell>
          <cell r="CZ44">
            <v>392509180.29000008</v>
          </cell>
          <cell r="DA44">
            <v>397804614.68000007</v>
          </cell>
          <cell r="DB44">
            <v>468124833.99000007</v>
          </cell>
          <cell r="DC44">
            <v>477474788.00000006</v>
          </cell>
          <cell r="DD44">
            <v>497904974.23000008</v>
          </cell>
          <cell r="DE44">
            <v>501753516.2700001</v>
          </cell>
          <cell r="DF44">
            <v>503548084.81000012</v>
          </cell>
          <cell r="DG44">
            <v>523844107.35000014</v>
          </cell>
          <cell r="DH44">
            <v>526795463.02000016</v>
          </cell>
          <cell r="DI44">
            <v>552247549.57000017</v>
          </cell>
          <cell r="DJ44">
            <v>554237224.83000016</v>
          </cell>
          <cell r="DK44">
            <v>556598645.31000018</v>
          </cell>
          <cell r="DL44">
            <v>559293314.71000016</v>
          </cell>
          <cell r="DM44">
            <v>561973971.43000019</v>
          </cell>
          <cell r="DN44">
            <v>563866782.69000018</v>
          </cell>
          <cell r="DO44">
            <v>576489453.6700002</v>
          </cell>
          <cell r="DP44">
            <v>578822670.10000014</v>
          </cell>
          <cell r="DQ44">
            <v>589230660.25000012</v>
          </cell>
          <cell r="DR44">
            <v>651226917.07000017</v>
          </cell>
          <cell r="DS44">
            <v>653236588.60000014</v>
          </cell>
          <cell r="DT44">
            <v>665810242.56000018</v>
          </cell>
          <cell r="DU44">
            <v>667199684.23000014</v>
          </cell>
          <cell r="DV44">
            <v>682854146.79000008</v>
          </cell>
          <cell r="DW44">
            <v>683833837.35000002</v>
          </cell>
          <cell r="DX44">
            <v>694046669.34000003</v>
          </cell>
          <cell r="DY44">
            <v>742197466.38</v>
          </cell>
          <cell r="DZ44">
            <v>751326885.62</v>
          </cell>
          <cell r="EA44">
            <v>768494927.98000002</v>
          </cell>
          <cell r="EB44">
            <v>791889116.88</v>
          </cell>
          <cell r="EC44">
            <v>812476597.62</v>
          </cell>
          <cell r="ED44">
            <v>833375410.38</v>
          </cell>
          <cell r="EE44">
            <v>852732619.79999995</v>
          </cell>
          <cell r="EF44">
            <v>872654164.56999993</v>
          </cell>
          <cell r="EG44">
            <v>890722767.8499999</v>
          </cell>
          <cell r="EH44">
            <v>927436505.16999996</v>
          </cell>
          <cell r="EI44">
            <v>952982755.63</v>
          </cell>
          <cell r="EJ44">
            <v>974189771.23000002</v>
          </cell>
          <cell r="EK44">
            <v>996593387.72000003</v>
          </cell>
          <cell r="EL44">
            <v>1020546445.13</v>
          </cell>
          <cell r="EM44">
            <v>1034903471.79</v>
          </cell>
          <cell r="EN44">
            <v>1058444014.79</v>
          </cell>
          <cell r="EO44">
            <v>1073946655.3599999</v>
          </cell>
          <cell r="EP44">
            <v>1103446619.2099998</v>
          </cell>
          <cell r="EQ44">
            <v>1115700863.4399998</v>
          </cell>
          <cell r="ER44">
            <v>4198407347.3900003</v>
          </cell>
          <cell r="ES44">
            <v>4218007980.2400002</v>
          </cell>
          <cell r="ET44">
            <v>4307714727.0200005</v>
          </cell>
          <cell r="EU44">
            <v>4328078077.6600008</v>
          </cell>
          <cell r="EV44">
            <v>4348280509.7900009</v>
          </cell>
          <cell r="EW44">
            <v>4366060505.2700005</v>
          </cell>
          <cell r="EX44">
            <v>4384838678.75</v>
          </cell>
          <cell r="EY44">
            <v>4403432272.8000002</v>
          </cell>
          <cell r="EZ44">
            <v>4430658102.6500006</v>
          </cell>
          <cell r="FA44">
            <v>4459462374.420001</v>
          </cell>
          <cell r="FB44">
            <v>4482211072.9700012</v>
          </cell>
          <cell r="FC44">
            <v>4502694357.420001</v>
          </cell>
          <cell r="FD44">
            <v>4564027824.1600008</v>
          </cell>
          <cell r="FE44">
            <v>4586962898.6100006</v>
          </cell>
          <cell r="FF44">
            <v>4630184194.7800007</v>
          </cell>
          <cell r="FG44">
            <v>4654547886.8800011</v>
          </cell>
          <cell r="FH44">
            <v>4680884591.9700012</v>
          </cell>
          <cell r="FI44">
            <v>5969895872.1800013</v>
          </cell>
          <cell r="FJ44">
            <v>6000281588.1600008</v>
          </cell>
          <cell r="FK44">
            <v>6028611912.8900003</v>
          </cell>
          <cell r="FL44">
            <v>6080186690.7800007</v>
          </cell>
          <cell r="FM44">
            <v>6125992931.9700003</v>
          </cell>
          <cell r="FN44">
            <v>6166921667.4700003</v>
          </cell>
          <cell r="FO44">
            <v>6247488873.21</v>
          </cell>
          <cell r="FP44">
            <v>6290149634.1000004</v>
          </cell>
          <cell r="FQ44">
            <v>6328120674.7800007</v>
          </cell>
          <cell r="FR44">
            <v>6360311733.710001</v>
          </cell>
          <cell r="FS44">
            <v>6391670745.7900009</v>
          </cell>
          <cell r="FT44">
            <v>6425765686.1200008</v>
          </cell>
          <cell r="FU44">
            <v>6464012986.1300011</v>
          </cell>
          <cell r="FV44">
            <v>6522906643.4000015</v>
          </cell>
          <cell r="FW44">
            <v>6574270034.8100014</v>
          </cell>
          <cell r="FX44">
            <v>6629067962.5600014</v>
          </cell>
          <cell r="FY44">
            <v>6670190204.750001</v>
          </cell>
          <cell r="FZ44">
            <v>6707954678.6100006</v>
          </cell>
          <cell r="GA44">
            <v>6754431066.9400005</v>
          </cell>
          <cell r="GB44">
            <v>6842794898.4000006</v>
          </cell>
          <cell r="GC44">
            <v>6887029671.7700005</v>
          </cell>
          <cell r="GD44">
            <v>6932658530.3700008</v>
          </cell>
          <cell r="GE44">
            <v>6986703155.3100004</v>
          </cell>
          <cell r="GF44">
            <v>7053577317.8100004</v>
          </cell>
          <cell r="GG44">
            <v>7102083633.1100006</v>
          </cell>
          <cell r="GH44">
            <v>7143223082.6000004</v>
          </cell>
          <cell r="GI44">
            <v>7260194179.7000008</v>
          </cell>
          <cell r="GJ44">
            <v>7348797540.1000004</v>
          </cell>
          <cell r="GK44">
            <v>7420791827.6600008</v>
          </cell>
          <cell r="GL44">
            <v>7467887626.2800007</v>
          </cell>
          <cell r="GM44">
            <v>7598027483.4300003</v>
          </cell>
          <cell r="GN44">
            <v>7652346902.7200003</v>
          </cell>
          <cell r="GO44">
            <v>7707880705.3000002</v>
          </cell>
          <cell r="GP44">
            <v>7754519355.7600002</v>
          </cell>
          <cell r="GQ44">
            <v>7829736567.7800007</v>
          </cell>
          <cell r="GR44">
            <v>7989299935.7700005</v>
          </cell>
          <cell r="GS44">
            <v>8075477988.0700006</v>
          </cell>
          <cell r="GT44">
            <v>8143580869.1600008</v>
          </cell>
          <cell r="GU44">
            <v>8261003724.3100004</v>
          </cell>
          <cell r="GV44">
            <v>8377596641.4000006</v>
          </cell>
          <cell r="GW44">
            <v>8448626432.4100008</v>
          </cell>
          <cell r="GX44">
            <v>8495893506.3600006</v>
          </cell>
          <cell r="GY44">
            <v>8529354156.9800005</v>
          </cell>
          <cell r="GZ44">
            <v>8594265243.1900005</v>
          </cell>
          <cell r="HA44">
            <v>8701056987.0100002</v>
          </cell>
          <cell r="HB44">
            <v>8773248656.9799995</v>
          </cell>
          <cell r="HC44">
            <v>8835414743.2600002</v>
          </cell>
          <cell r="HD44">
            <v>8910179981.5300007</v>
          </cell>
          <cell r="HE44">
            <v>8987969815.8900013</v>
          </cell>
          <cell r="HF44">
            <v>9280323547.2500019</v>
          </cell>
          <cell r="HG44">
            <v>9334674286.8200016</v>
          </cell>
          <cell r="HH44">
            <v>9433669031.9300022</v>
          </cell>
          <cell r="HI44">
            <v>9490855000.9300022</v>
          </cell>
          <cell r="HJ44">
            <v>9541386112.0800018</v>
          </cell>
          <cell r="HK44">
            <v>9681213277.2300014</v>
          </cell>
          <cell r="HL44">
            <v>9879498645.0700016</v>
          </cell>
          <cell r="HM44">
            <v>9879498645.0700016</v>
          </cell>
          <cell r="HN44">
            <v>9879498645.0700016</v>
          </cell>
          <cell r="HO44">
            <v>9879498645.0700016</v>
          </cell>
          <cell r="HP44">
            <v>9879498645.0700016</v>
          </cell>
          <cell r="HQ44">
            <v>9879498645.0700016</v>
          </cell>
          <cell r="HR44">
            <v>9879498645.0700016</v>
          </cell>
        </row>
        <row r="46">
          <cell r="A46" t="str">
            <v>prirast kumulativa</v>
          </cell>
          <cell r="ET46">
            <v>41882</v>
          </cell>
          <cell r="EU46">
            <v>41912</v>
          </cell>
          <cell r="EV46">
            <v>41943</v>
          </cell>
          <cell r="EW46">
            <v>41973</v>
          </cell>
          <cell r="EX46">
            <v>42004</v>
          </cell>
          <cell r="EY46">
            <v>42035</v>
          </cell>
          <cell r="EZ46">
            <v>42063</v>
          </cell>
          <cell r="FA46">
            <v>42094</v>
          </cell>
          <cell r="FB46">
            <v>42124</v>
          </cell>
          <cell r="FC46">
            <v>42155</v>
          </cell>
          <cell r="FD46">
            <v>42185</v>
          </cell>
          <cell r="FE46">
            <v>42216</v>
          </cell>
          <cell r="FF46">
            <v>42247</v>
          </cell>
          <cell r="FG46">
            <v>42277</v>
          </cell>
          <cell r="FH46">
            <v>42308</v>
          </cell>
          <cell r="FI46">
            <v>42338</v>
          </cell>
          <cell r="FJ46">
            <v>42369</v>
          </cell>
          <cell r="FK46">
            <v>42400</v>
          </cell>
          <cell r="FL46">
            <v>42429</v>
          </cell>
          <cell r="FM46">
            <v>42460</v>
          </cell>
          <cell r="FN46">
            <v>42490</v>
          </cell>
          <cell r="FO46">
            <v>42521</v>
          </cell>
          <cell r="FP46">
            <v>42551</v>
          </cell>
          <cell r="FQ46">
            <v>42582</v>
          </cell>
          <cell r="FR46">
            <v>42613</v>
          </cell>
          <cell r="FS46">
            <v>42643</v>
          </cell>
          <cell r="FT46">
            <v>42674</v>
          </cell>
          <cell r="FU46">
            <v>42704</v>
          </cell>
          <cell r="FV46">
            <v>42735</v>
          </cell>
          <cell r="FW46">
            <v>42766</v>
          </cell>
          <cell r="FX46">
            <v>42794</v>
          </cell>
          <cell r="FY46">
            <v>42825</v>
          </cell>
          <cell r="FZ46">
            <v>42855</v>
          </cell>
          <cell r="GA46">
            <v>42886</v>
          </cell>
          <cell r="GB46">
            <v>42916</v>
          </cell>
          <cell r="GC46">
            <v>42947</v>
          </cell>
          <cell r="GD46">
            <v>42978</v>
          </cell>
          <cell r="GE46">
            <v>43008</v>
          </cell>
          <cell r="GF46">
            <v>43039</v>
          </cell>
          <cell r="GG46">
            <v>43069</v>
          </cell>
          <cell r="GH46">
            <v>43100</v>
          </cell>
          <cell r="GI46">
            <v>43131</v>
          </cell>
          <cell r="GJ46">
            <v>43159</v>
          </cell>
          <cell r="GK46">
            <v>43190</v>
          </cell>
          <cell r="GL46">
            <v>43220</v>
          </cell>
          <cell r="GM46">
            <v>43251</v>
          </cell>
          <cell r="GN46">
            <v>43281</v>
          </cell>
          <cell r="GO46">
            <v>43312</v>
          </cell>
          <cell r="GP46">
            <v>43343</v>
          </cell>
          <cell r="GQ46">
            <v>43373</v>
          </cell>
          <cell r="GR46">
            <v>43404</v>
          </cell>
          <cell r="GS46">
            <v>43434</v>
          </cell>
          <cell r="GT46">
            <v>43465</v>
          </cell>
          <cell r="GU46">
            <v>43496</v>
          </cell>
          <cell r="GV46">
            <v>43524</v>
          </cell>
          <cell r="GW46">
            <v>43555</v>
          </cell>
          <cell r="GX46">
            <v>43585</v>
          </cell>
          <cell r="GY46">
            <v>43616</v>
          </cell>
          <cell r="GZ46">
            <v>43646</v>
          </cell>
          <cell r="HA46">
            <v>43677</v>
          </cell>
          <cell r="HB46">
            <v>43708</v>
          </cell>
          <cell r="HC46">
            <v>43738</v>
          </cell>
          <cell r="HD46">
            <v>43769</v>
          </cell>
          <cell r="HE46">
            <v>43799</v>
          </cell>
          <cell r="HF46">
            <v>43830</v>
          </cell>
          <cell r="HG46">
            <v>43861</v>
          </cell>
          <cell r="HH46">
            <v>43890</v>
          </cell>
          <cell r="HI46">
            <v>43921</v>
          </cell>
          <cell r="HJ46">
            <v>43951</v>
          </cell>
          <cell r="HK46">
            <v>43982</v>
          </cell>
          <cell r="HL46">
            <v>44012</v>
          </cell>
          <cell r="HM46">
            <v>44043</v>
          </cell>
          <cell r="HN46">
            <v>44074</v>
          </cell>
          <cell r="HO46">
            <v>44104</v>
          </cell>
          <cell r="HP46">
            <v>44135</v>
          </cell>
          <cell r="HQ46">
            <v>44165</v>
          </cell>
          <cell r="HR46">
            <v>44196</v>
          </cell>
        </row>
        <row r="47">
          <cell r="A47" t="str">
            <v>AZ OMF A</v>
          </cell>
          <cell r="ET47" t="e">
            <v>#DIV/0!</v>
          </cell>
          <cell r="EU47" t="e">
            <v>#DIV/0!</v>
          </cell>
          <cell r="EV47" t="e">
            <v>#DIV/0!</v>
          </cell>
          <cell r="EW47" t="e">
            <v>#DIV/0!</v>
          </cell>
          <cell r="EX47" t="e">
            <v>#DIV/0!</v>
          </cell>
          <cell r="EY47" t="e">
            <v>#DIV/0!</v>
          </cell>
          <cell r="EZ47" t="e">
            <v>#DIV/0!</v>
          </cell>
          <cell r="FA47" t="e">
            <v>#DIV/0!</v>
          </cell>
          <cell r="FB47" t="e">
            <v>#DIV/0!</v>
          </cell>
          <cell r="FC47" t="e">
            <v>#DIV/0!</v>
          </cell>
          <cell r="FD47" t="e">
            <v>#DIV/0!</v>
          </cell>
          <cell r="FE47">
            <v>0</v>
          </cell>
          <cell r="FF47">
            <v>2.3600024126395205</v>
          </cell>
          <cell r="FG47">
            <v>0</v>
          </cell>
          <cell r="FH47">
            <v>0</v>
          </cell>
          <cell r="FI47">
            <v>13.540608749187069</v>
          </cell>
          <cell r="FJ47">
            <v>0</v>
          </cell>
          <cell r="FK47">
            <v>0</v>
          </cell>
          <cell r="FL47">
            <v>0</v>
          </cell>
          <cell r="FM47">
            <v>0</v>
          </cell>
          <cell r="FN47">
            <v>0</v>
          </cell>
          <cell r="FO47">
            <v>0</v>
          </cell>
          <cell r="FP47">
            <v>0</v>
          </cell>
          <cell r="FQ47">
            <v>2.2680916298559343E-2</v>
          </cell>
          <cell r="FR47">
            <v>0</v>
          </cell>
          <cell r="FS47">
            <v>0</v>
          </cell>
          <cell r="FT47">
            <v>0</v>
          </cell>
          <cell r="FU47">
            <v>0</v>
          </cell>
          <cell r="FV47">
            <v>0</v>
          </cell>
          <cell r="FW47">
            <v>0</v>
          </cell>
          <cell r="FX47">
            <v>0</v>
          </cell>
          <cell r="FY47">
            <v>0</v>
          </cell>
          <cell r="FZ47">
            <v>0</v>
          </cell>
          <cell r="GA47">
            <v>0</v>
          </cell>
          <cell r="GB47">
            <v>0</v>
          </cell>
          <cell r="GC47">
            <v>0</v>
          </cell>
          <cell r="GD47">
            <v>0</v>
          </cell>
          <cell r="GE47">
            <v>0</v>
          </cell>
          <cell r="GF47">
            <v>0</v>
          </cell>
          <cell r="GG47">
            <v>0</v>
          </cell>
          <cell r="GH47">
            <v>0</v>
          </cell>
          <cell r="GI47">
            <v>0</v>
          </cell>
          <cell r="GJ47">
            <v>0</v>
          </cell>
          <cell r="GK47">
            <v>0</v>
          </cell>
          <cell r="GL47">
            <v>0</v>
          </cell>
          <cell r="GM47">
            <v>0</v>
          </cell>
          <cell r="GN47">
            <v>0</v>
          </cell>
          <cell r="GO47">
            <v>0</v>
          </cell>
          <cell r="GP47">
            <v>0</v>
          </cell>
          <cell r="GQ47">
            <v>0</v>
          </cell>
          <cell r="GR47">
            <v>0</v>
          </cell>
          <cell r="GS47">
            <v>0</v>
          </cell>
          <cell r="GT47">
            <v>3.6938315300117874E-2</v>
          </cell>
          <cell r="GU47">
            <v>0</v>
          </cell>
          <cell r="GV47">
            <v>1.5824805263871336E-3</v>
          </cell>
          <cell r="GW47">
            <v>0</v>
          </cell>
          <cell r="GX47">
            <v>0</v>
          </cell>
          <cell r="GY47">
            <v>0</v>
          </cell>
          <cell r="GZ47">
            <v>0</v>
          </cell>
          <cell r="HA47">
            <v>0</v>
          </cell>
          <cell r="HB47">
            <v>0</v>
          </cell>
          <cell r="HC47">
            <v>0</v>
          </cell>
          <cell r="HD47">
            <v>0</v>
          </cell>
          <cell r="HE47">
            <v>0</v>
          </cell>
          <cell r="HF47">
            <v>0</v>
          </cell>
          <cell r="HG47">
            <v>0</v>
          </cell>
          <cell r="HH47">
            <v>0</v>
          </cell>
          <cell r="HI47">
            <v>0</v>
          </cell>
          <cell r="HJ47">
            <v>0</v>
          </cell>
          <cell r="HK47">
            <v>0</v>
          </cell>
          <cell r="HL47">
            <v>0</v>
          </cell>
          <cell r="HM47">
            <v>0</v>
          </cell>
          <cell r="HN47">
            <v>0</v>
          </cell>
          <cell r="HO47">
            <v>0</v>
          </cell>
          <cell r="HP47">
            <v>0</v>
          </cell>
          <cell r="HQ47">
            <v>0</v>
          </cell>
          <cell r="HR47">
            <v>0</v>
          </cell>
        </row>
        <row r="48">
          <cell r="A48" t="str">
            <v>AZ OMF B</v>
          </cell>
          <cell r="C48" t="e">
            <v>#DIV/0!</v>
          </cell>
          <cell r="D48" t="e">
            <v>#DIV/0!</v>
          </cell>
          <cell r="E48" t="e">
            <v>#DIV/0!</v>
          </cell>
          <cell r="F48" t="e">
            <v>#DIV/0!</v>
          </cell>
          <cell r="G48" t="e">
            <v>#DIV/0!</v>
          </cell>
          <cell r="H48" t="e">
            <v>#DIV/0!</v>
          </cell>
          <cell r="I48" t="e">
            <v>#DIV/0!</v>
          </cell>
          <cell r="J48" t="e">
            <v>#DIV/0!</v>
          </cell>
          <cell r="K48" t="e">
            <v>#DIV/0!</v>
          </cell>
          <cell r="L48" t="e">
            <v>#DIV/0!</v>
          </cell>
          <cell r="M48" t="e">
            <v>#DIV/0!</v>
          </cell>
          <cell r="N48" t="e">
            <v>#DIV/0!</v>
          </cell>
          <cell r="O48" t="e">
            <v>#DIV/0!</v>
          </cell>
          <cell r="P48" t="e">
            <v>#DIV/0!</v>
          </cell>
          <cell r="Q48">
            <v>0.77552227790779993</v>
          </cell>
          <cell r="R48">
            <v>0</v>
          </cell>
          <cell r="S48">
            <v>0.9543234530696888</v>
          </cell>
          <cell r="T48">
            <v>0.23732465471333564</v>
          </cell>
          <cell r="U48">
            <v>0</v>
          </cell>
          <cell r="V48">
            <v>0.36564519004478746</v>
          </cell>
          <cell r="W48">
            <v>0.44246600565845523</v>
          </cell>
          <cell r="X48">
            <v>0.17026989856771257</v>
          </cell>
          <cell r="Y48">
            <v>0.27105798733473685</v>
          </cell>
          <cell r="Z48">
            <v>0.25953037775695759</v>
          </cell>
          <cell r="AA48">
            <v>5.165593146152621</v>
          </cell>
          <cell r="AB48">
            <v>1.8368955101557592E-2</v>
          </cell>
          <cell r="AC48">
            <v>2.064360832896841</v>
          </cell>
          <cell r="AD48">
            <v>8.0284593661234083E-2</v>
          </cell>
          <cell r="AE48">
            <v>1.9997981107167349E-2</v>
          </cell>
          <cell r="AF48">
            <v>3.3698917384868757E-2</v>
          </cell>
          <cell r="AG48">
            <v>5.5562656547171581E-2</v>
          </cell>
          <cell r="AH48">
            <v>4.2893711769355414E-2</v>
          </cell>
          <cell r="AI48">
            <v>3.7297823090103599E-2</v>
          </cell>
          <cell r="AJ48">
            <v>2.7439685032986813E-2</v>
          </cell>
          <cell r="AK48">
            <v>3.1619988811659172E-2</v>
          </cell>
          <cell r="AL48">
            <v>3.6835711498186367E-2</v>
          </cell>
          <cell r="AM48">
            <v>0.53152292704175064</v>
          </cell>
          <cell r="AN48">
            <v>2.6334309776982277E-2</v>
          </cell>
          <cell r="AO48">
            <v>4.3613689981763855E-2</v>
          </cell>
          <cell r="AP48">
            <v>5.9570321841229679E-2</v>
          </cell>
          <cell r="AQ48">
            <v>2.7426976418385034E-2</v>
          </cell>
          <cell r="AR48">
            <v>4.4048103747193014E-2</v>
          </cell>
          <cell r="AS48">
            <v>4.6622849575173493E-2</v>
          </cell>
          <cell r="AT48">
            <v>7.9891024264091316E-3</v>
          </cell>
          <cell r="AU48">
            <v>0.14053427849867947</v>
          </cell>
          <cell r="AV48">
            <v>5.3869077206491534E-2</v>
          </cell>
          <cell r="AW48">
            <v>8.5773893840654106E-2</v>
          </cell>
          <cell r="AX48">
            <v>8.4647340072454835E-2</v>
          </cell>
          <cell r="AY48">
            <v>7.1356800030716691E-2</v>
          </cell>
          <cell r="AZ48">
            <v>7.024555394229276E-2</v>
          </cell>
          <cell r="BA48">
            <v>5.3211817342747707E-2</v>
          </cell>
          <cell r="BB48">
            <v>4.9061947489901489E-2</v>
          </cell>
          <cell r="BC48">
            <v>4.6385595521234731E-2</v>
          </cell>
          <cell r="BD48">
            <v>0.12145594370424968</v>
          </cell>
          <cell r="BE48">
            <v>5.2279030134997073E-2</v>
          </cell>
          <cell r="BF48">
            <v>6.2979371939048831E-2</v>
          </cell>
          <cell r="BG48">
            <v>3.3188350600953822E-3</v>
          </cell>
          <cell r="BH48">
            <v>4.0165174532674434E-3</v>
          </cell>
          <cell r="BI48">
            <v>0.11464439957743293</v>
          </cell>
          <cell r="BJ48">
            <v>3.7427160543770044E-2</v>
          </cell>
          <cell r="BK48">
            <v>9.6565469292562128E-2</v>
          </cell>
          <cell r="BL48">
            <v>3.1250106992179194E-3</v>
          </cell>
          <cell r="BM48">
            <v>4.1205912474204364E-3</v>
          </cell>
          <cell r="BN48">
            <v>5.4902452281238535E-3</v>
          </cell>
          <cell r="BO48">
            <v>2.9777318488234633E-3</v>
          </cell>
          <cell r="BP48">
            <v>9.1955797994209373E-2</v>
          </cell>
          <cell r="BQ48">
            <v>1.9369594138712385E-3</v>
          </cell>
          <cell r="BR48">
            <v>5.7927475549895226E-2</v>
          </cell>
          <cell r="BS48">
            <v>4.8181724572420939E-3</v>
          </cell>
          <cell r="BT48">
            <v>1.1726667525319777E-2</v>
          </cell>
          <cell r="BU48">
            <v>9.5058461011874561E-3</v>
          </cell>
          <cell r="BV48">
            <v>8.1080051226401547E-3</v>
          </cell>
          <cell r="BW48">
            <v>0.11621243620414883</v>
          </cell>
          <cell r="BX48">
            <v>2.6255181489941415E-3</v>
          </cell>
          <cell r="BY48">
            <v>4.3421093260698511E-3</v>
          </cell>
          <cell r="BZ48">
            <v>5.2039095508038874E-3</v>
          </cell>
          <cell r="CA48">
            <v>8.1702007795815389E-3</v>
          </cell>
          <cell r="CB48">
            <v>5.9354740829524657E-3</v>
          </cell>
          <cell r="CC48">
            <v>3.6165805002633367E-3</v>
          </cell>
          <cell r="CD48">
            <v>5.0400388155611561E-3</v>
          </cell>
          <cell r="CE48">
            <v>3.1291134455380433E-3</v>
          </cell>
          <cell r="CF48">
            <v>7.2690355321883013E-3</v>
          </cell>
          <cell r="CG48">
            <v>1.3731360673109679E-2</v>
          </cell>
          <cell r="CH48">
            <v>9.2087004689789559E-2</v>
          </cell>
          <cell r="CI48">
            <v>5.0246974353011301E-3</v>
          </cell>
          <cell r="CJ48">
            <v>3.9804241195593682E-3</v>
          </cell>
          <cell r="CK48">
            <v>0.28115740239813986</v>
          </cell>
          <cell r="CL48">
            <v>0.13494636759918482</v>
          </cell>
          <cell r="CM48">
            <v>8.5917772974213446E-3</v>
          </cell>
          <cell r="CN48">
            <v>5.9363072263088389E-3</v>
          </cell>
          <cell r="CO48">
            <v>1.119983869688634E-2</v>
          </cell>
          <cell r="CP48">
            <v>6.5694568144667505E-3</v>
          </cell>
          <cell r="CQ48">
            <v>6.3389919071677545E-3</v>
          </cell>
          <cell r="CR48">
            <v>9.7065994074247861E-2</v>
          </cell>
          <cell r="CS48">
            <v>9.2654095007401835E-2</v>
          </cell>
          <cell r="CT48">
            <v>3.693235876674228E-3</v>
          </cell>
          <cell r="CU48">
            <v>7.9423141427399889E-3</v>
          </cell>
          <cell r="CV48">
            <v>4.4476245173620983E-2</v>
          </cell>
          <cell r="CW48">
            <v>6.1423167043852221E-3</v>
          </cell>
          <cell r="CX48">
            <v>5.8867012025233659E-2</v>
          </cell>
          <cell r="CY48">
            <v>1.638266031562996E-2</v>
          </cell>
          <cell r="CZ48">
            <v>5.2491662309698588E-2</v>
          </cell>
          <cell r="DA48">
            <v>1.5943011178977114E-2</v>
          </cell>
          <cell r="DB48">
            <v>0.19266118601430285</v>
          </cell>
          <cell r="DC48">
            <v>2.0153045989329217E-2</v>
          </cell>
          <cell r="DD48">
            <v>4.5682850401703938E-2</v>
          </cell>
          <cell r="DE48">
            <v>7.9310738259876102E-3</v>
          </cell>
          <cell r="DF48">
            <v>3.7334916101991957E-3</v>
          </cell>
          <cell r="DG48">
            <v>3.8961096182190132E-2</v>
          </cell>
          <cell r="DH48">
            <v>6.3344143288382275E-3</v>
          </cell>
          <cell r="DI48">
            <v>5.2036943625220634E-2</v>
          </cell>
          <cell r="DJ48">
            <v>2.9936476970792146E-3</v>
          </cell>
          <cell r="DK48">
            <v>5.4307460022124656E-3</v>
          </cell>
          <cell r="DL48">
            <v>7.6978898727379239E-3</v>
          </cell>
          <cell r="DM48">
            <v>4.3376079229826706E-3</v>
          </cell>
          <cell r="DN48">
            <v>5.2699495417462333E-3</v>
          </cell>
          <cell r="DO48">
            <v>2.2037527405231776E-2</v>
          </cell>
          <cell r="DP48">
            <v>4.5477298986329254E-3</v>
          </cell>
          <cell r="DQ48">
            <v>2.0983839757487199E-2</v>
          </cell>
          <cell r="DR48">
            <v>0.10556710253977569</v>
          </cell>
          <cell r="DS48">
            <v>2.8119810854947374E-3</v>
          </cell>
          <cell r="DT48">
            <v>1.9173173866618164E-2</v>
          </cell>
          <cell r="DU48">
            <v>1.1499108220028276E-3</v>
          </cell>
          <cell r="DV48">
            <v>2.3837434580226434E-2</v>
          </cell>
          <cell r="DW48">
            <v>7.5834835827089315E-4</v>
          </cell>
          <cell r="DX48">
            <v>1.6159379094566134E-2</v>
          </cell>
          <cell r="DY48">
            <v>6.6480025743159046E-2</v>
          </cell>
          <cell r="DZ48">
            <v>1.361108764954749E-2</v>
          </cell>
          <cell r="EA48">
            <v>2.4359830158864414E-2</v>
          </cell>
          <cell r="EB48">
            <v>3.2569735792054674E-2</v>
          </cell>
          <cell r="EC48">
            <v>2.7100709410924944E-2</v>
          </cell>
          <cell r="ED48">
            <v>2.6933819589182433E-2</v>
          </cell>
          <cell r="EE48">
            <v>2.4209484243194319E-2</v>
          </cell>
          <cell r="EF48">
            <v>2.1882426167250377E-2</v>
          </cell>
          <cell r="EG48">
            <v>2.1306705702388518E-2</v>
          </cell>
          <cell r="EH48">
            <v>4.6700892085515477E-2</v>
          </cell>
          <cell r="EI48">
            <v>3.3035100620060681E-2</v>
          </cell>
          <cell r="EJ48">
            <v>1.8922988249902937E-2</v>
          </cell>
          <cell r="EK48">
            <v>2.0925848628555233E-2</v>
          </cell>
          <cell r="EL48">
            <v>2.7663636502814306E-2</v>
          </cell>
          <cell r="EM48">
            <v>1.2102814491259875E-2</v>
          </cell>
          <cell r="EN48">
            <v>2.3932189424019364E-2</v>
          </cell>
          <cell r="EO48">
            <v>1.7171386884736309E-2</v>
          </cell>
          <cell r="EP48">
            <v>2.8737044749472685E-2</v>
          </cell>
          <cell r="EQ48">
            <v>1.0351887436230693E-2</v>
          </cell>
          <cell r="ER48">
            <v>2.8079933081165054</v>
          </cell>
          <cell r="ES48">
            <v>4.2595797286598437E-3</v>
          </cell>
          <cell r="ET48">
            <v>2.4247640842495147E-2</v>
          </cell>
          <cell r="EU48">
            <v>2.1943828386076021E-3</v>
          </cell>
          <cell r="EV48">
            <v>2.490348445886064E-3</v>
          </cell>
          <cell r="EW48">
            <v>2.0234137403011537E-3</v>
          </cell>
          <cell r="EX48">
            <v>2.7053116213764995E-3</v>
          </cell>
          <cell r="EY48">
            <v>1.5246509910389139E-3</v>
          </cell>
          <cell r="EZ48">
            <v>2.2640128506196287E-3</v>
          </cell>
          <cell r="FA48">
            <v>2.06473670650674E-3</v>
          </cell>
          <cell r="FB48">
            <v>1.9816012051291966E-3</v>
          </cell>
          <cell r="FC48">
            <v>1.4013784339726985E-3</v>
          </cell>
          <cell r="FD48">
            <v>1.0931833073929741E-2</v>
          </cell>
          <cell r="FE48">
            <v>1.9681472847363933E-3</v>
          </cell>
          <cell r="FF48">
            <v>7.2685065804019592E-3</v>
          </cell>
          <cell r="FG48">
            <v>1.3061395387448103E-3</v>
          </cell>
          <cell r="FH48">
            <v>2.2916822556019994E-3</v>
          </cell>
          <cell r="FI48">
            <v>0.27515137312105092</v>
          </cell>
          <cell r="FJ48">
            <v>1.62151363724602E-3</v>
          </cell>
          <cell r="FK48">
            <v>1.5831972177569439E-3</v>
          </cell>
          <cell r="FL48">
            <v>2.5372500017846818E-3</v>
          </cell>
          <cell r="FM48">
            <v>1.8685381481471182E-3</v>
          </cell>
          <cell r="FN48">
            <v>4.0799766827795906E-3</v>
          </cell>
          <cell r="FO48">
            <v>8.2364885466941658E-3</v>
          </cell>
          <cell r="FP48">
            <v>2.6186529250463845E-3</v>
          </cell>
          <cell r="FQ48">
            <v>3.8360575887540654E-3</v>
          </cell>
          <cell r="FR48">
            <v>3.278409183731232E-3</v>
          </cell>
          <cell r="FS48">
            <v>2.1072333547874876E-3</v>
          </cell>
          <cell r="FT48">
            <v>2.5729774927353041E-3</v>
          </cell>
          <cell r="FU48">
            <v>2.687972308509885E-3</v>
          </cell>
          <cell r="FV48">
            <v>7.2173952058114423E-3</v>
          </cell>
          <cell r="FW48">
            <v>4.0843422008585073E-3</v>
          </cell>
          <cell r="FX48">
            <v>2.3661730491138706E-3</v>
          </cell>
          <cell r="FY48">
            <v>2.1298873283061375E-3</v>
          </cell>
          <cell r="FZ48">
            <v>1.6993984431169168E-3</v>
          </cell>
          <cell r="GA48">
            <v>2.4533531938068444E-3</v>
          </cell>
          <cell r="GB48">
            <v>7.4595530459020112E-3</v>
          </cell>
          <cell r="GC48">
            <v>2.3006887880103488E-3</v>
          </cell>
          <cell r="GD48">
            <v>2.8899610833606907E-3</v>
          </cell>
          <cell r="GE48">
            <v>2.0116080947038678E-3</v>
          </cell>
          <cell r="GF48">
            <v>2.3487258299034579E-3</v>
          </cell>
          <cell r="GG48">
            <v>1.9674127702839612E-3</v>
          </cell>
          <cell r="GH48">
            <v>2.4485562702960492E-3</v>
          </cell>
          <cell r="GI48">
            <v>8.443219927324842E-3</v>
          </cell>
          <cell r="GJ48">
            <v>2.9208345375901358E-3</v>
          </cell>
          <cell r="GK48">
            <v>1.6733353152861125E-3</v>
          </cell>
          <cell r="GL48">
            <v>1.2084900562885947E-3</v>
          </cell>
          <cell r="GM48">
            <v>1.0275680222244003E-2</v>
          </cell>
          <cell r="GN48">
            <v>1.9562193870250786E-3</v>
          </cell>
          <cell r="GO48">
            <v>2.0583187202072211E-3</v>
          </cell>
          <cell r="GP48">
            <v>2.0520111700617783E-3</v>
          </cell>
          <cell r="GQ48">
            <v>2.2523513877643294E-3</v>
          </cell>
          <cell r="GR48">
            <v>1.1946749479444191E-2</v>
          </cell>
          <cell r="GS48">
            <v>4.8825407407941303E-3</v>
          </cell>
          <cell r="GT48">
            <v>3.9044672286129389E-3</v>
          </cell>
          <cell r="GU48">
            <v>5.4139665553211069E-3</v>
          </cell>
          <cell r="GV48">
            <v>4.9658242348580546E-3</v>
          </cell>
          <cell r="GW48">
            <v>3.8894069261185492E-3</v>
          </cell>
          <cell r="GX48">
            <v>2.3118435807738327E-3</v>
          </cell>
          <cell r="GY48">
            <v>3.0097162312892603E-3</v>
          </cell>
          <cell r="GZ48">
            <v>3.0480362547353423E-3</v>
          </cell>
          <cell r="HA48">
            <v>2.2529026456784948E-3</v>
          </cell>
          <cell r="HB48">
            <v>3.7353504705510696E-3</v>
          </cell>
          <cell r="HC48">
            <v>2.7080065280808249E-3</v>
          </cell>
          <cell r="HD48">
            <v>3.5020050582030156E-3</v>
          </cell>
          <cell r="HE48">
            <v>3.5194082782461378E-3</v>
          </cell>
          <cell r="HF48">
            <v>1.3566022758262341E-2</v>
          </cell>
          <cell r="HG48">
            <v>2.6259005031806053E-3</v>
          </cell>
          <cell r="HH48">
            <v>6.0953953812862257E-3</v>
          </cell>
          <cell r="HI48">
            <v>4.0049800928520186E-3</v>
          </cell>
          <cell r="HJ48">
            <v>3.1682333547948228E-3</v>
          </cell>
          <cell r="HK48">
            <v>5.8880077714454828E-3</v>
          </cell>
          <cell r="HL48">
            <v>6.7052593397854904E-3</v>
          </cell>
          <cell r="HM48">
            <v>0</v>
          </cell>
          <cell r="HN48">
            <v>0</v>
          </cell>
          <cell r="HO48">
            <v>0</v>
          </cell>
          <cell r="HP48">
            <v>0</v>
          </cell>
          <cell r="HQ48">
            <v>0</v>
          </cell>
          <cell r="HR48">
            <v>0</v>
          </cell>
        </row>
        <row r="49">
          <cell r="A49" t="str">
            <v>AZ OMF C</v>
          </cell>
          <cell r="ET49" t="e">
            <v>#DIV/0!</v>
          </cell>
          <cell r="EU49" t="e">
            <v>#DIV/0!</v>
          </cell>
          <cell r="EV49">
            <v>0.70461036279572109</v>
          </cell>
          <cell r="EW49">
            <v>0.58788589532243918</v>
          </cell>
          <cell r="EX49">
            <v>0.24829777715192997</v>
          </cell>
          <cell r="EY49">
            <v>0.24393446362306512</v>
          </cell>
          <cell r="EZ49">
            <v>0.34741111009137671</v>
          </cell>
          <cell r="FA49">
            <v>0.40430234418359151</v>
          </cell>
          <cell r="FB49">
            <v>0.14604220025595022</v>
          </cell>
          <cell r="FC49">
            <v>0.13713512769103084</v>
          </cell>
          <cell r="FD49">
            <v>0.14349729073745154</v>
          </cell>
          <cell r="FE49">
            <v>9.3016121606395427E-2</v>
          </cell>
          <cell r="FF49">
            <v>0.1985501532221603</v>
          </cell>
          <cell r="FG49">
            <v>0.1071309431869162</v>
          </cell>
          <cell r="FH49">
            <v>7.6174196898072769E-2</v>
          </cell>
          <cell r="FI49">
            <v>0.22078202198008615</v>
          </cell>
          <cell r="FJ49">
            <v>8.4070901732826969E-2</v>
          </cell>
          <cell r="FK49">
            <v>9.1087381708880866E-2</v>
          </cell>
          <cell r="FL49">
            <v>0.13803314879964734</v>
          </cell>
          <cell r="FM49">
            <v>0.1093939028903135</v>
          </cell>
          <cell r="FN49">
            <v>6.0762601672155775E-2</v>
          </cell>
          <cell r="FO49">
            <v>5.0943418914595494E-2</v>
          </cell>
          <cell r="FP49">
            <v>6.0737621164720236E-2</v>
          </cell>
          <cell r="FQ49">
            <v>4.2477546206867521E-2</v>
          </cell>
          <cell r="FR49">
            <v>3.2726879574244347E-2</v>
          </cell>
          <cell r="FS49">
            <v>4.3601269420044178E-2</v>
          </cell>
          <cell r="FT49">
            <v>4.0599383171181974E-2</v>
          </cell>
          <cell r="FU49">
            <v>4.4195573406345751E-2</v>
          </cell>
          <cell r="FV49">
            <v>3.8488508918990277E-2</v>
          </cell>
          <cell r="FW49">
            <v>5.4124237805528032E-2</v>
          </cell>
          <cell r="FX49">
            <v>7.8403097832527399E-2</v>
          </cell>
          <cell r="FY49">
            <v>4.0210197521584438E-2</v>
          </cell>
          <cell r="FZ49">
            <v>4.7058981634466729E-2</v>
          </cell>
          <cell r="GA49">
            <v>5.7422628329169272E-2</v>
          </cell>
          <cell r="GB49">
            <v>7.2268093915234741E-2</v>
          </cell>
          <cell r="GC49">
            <v>5.233572298035441E-2</v>
          </cell>
          <cell r="GD49">
            <v>3.8519577154952266E-2</v>
          </cell>
          <cell r="GE49">
            <v>4.8824281762219819E-2</v>
          </cell>
          <cell r="GF49">
            <v>5.876450720448103E-2</v>
          </cell>
          <cell r="GG49">
            <v>4.3699879470537849E-2</v>
          </cell>
          <cell r="GH49">
            <v>3.0311569819236554E-2</v>
          </cell>
          <cell r="GI49">
            <v>8.4536372548471711E-2</v>
          </cell>
          <cell r="GJ49">
            <v>6.8660134069756587E-2</v>
          </cell>
          <cell r="GK49">
            <v>5.090166260977759E-2</v>
          </cell>
          <cell r="GL49">
            <v>2.7575288133165968E-2</v>
          </cell>
          <cell r="GM49">
            <v>5.7805700471837057E-2</v>
          </cell>
          <cell r="GN49">
            <v>3.7797168438442129E-2</v>
          </cell>
          <cell r="GO49">
            <v>3.5422169418917807E-2</v>
          </cell>
          <cell r="GP49">
            <v>2.1642914164680834E-2</v>
          </cell>
          <cell r="GQ49">
            <v>4.2672977675594227E-2</v>
          </cell>
          <cell r="GR49">
            <v>5.3539962371031681E-2</v>
          </cell>
          <cell r="GS49">
            <v>3.2794024411983626E-2</v>
          </cell>
          <cell r="GT49">
            <v>2.7089148867051289E-2</v>
          </cell>
          <cell r="GU49">
            <v>5.0508271234076633E-2</v>
          </cell>
          <cell r="GV49">
            <v>5.2659050017081668E-2</v>
          </cell>
          <cell r="GW49">
            <v>2.5963202636138917E-2</v>
          </cell>
          <cell r="GX49">
            <v>1.5814436269308289E-2</v>
          </cell>
          <cell r="GY49">
            <v>5.0702375022387584E-3</v>
          </cell>
          <cell r="GZ49">
            <v>2.3861411102348858E-2</v>
          </cell>
          <cell r="HA49">
            <v>5.0342006359018879E-2</v>
          </cell>
          <cell r="HB49">
            <v>2.5562538239159608E-2</v>
          </cell>
          <cell r="HC49">
            <v>1.9109250729105069E-2</v>
          </cell>
          <cell r="HD49">
            <v>2.6388237455376072E-2</v>
          </cell>
          <cell r="HE49">
            <v>2.5920151460378616E-2</v>
          </cell>
          <cell r="HF49">
            <v>8.8788913629693128E-2</v>
          </cell>
          <cell r="HG49">
            <v>1.1393218542264027E-2</v>
          </cell>
          <cell r="HH49">
            <v>2.4196829055007217E-2</v>
          </cell>
          <cell r="HI49">
            <v>1.0012465876711249E-2</v>
          </cell>
          <cell r="HJ49">
            <v>1.3379985092457219E-2</v>
          </cell>
          <cell r="HK49">
            <v>3.7680294765780664E-2</v>
          </cell>
          <cell r="HL49">
            <v>5.4874102337410025E-2</v>
          </cell>
          <cell r="HM49">
            <v>0</v>
          </cell>
          <cell r="HN49">
            <v>0</v>
          </cell>
          <cell r="HO49">
            <v>0</v>
          </cell>
          <cell r="HP49">
            <v>0</v>
          </cell>
          <cell r="HQ49">
            <v>0</v>
          </cell>
          <cell r="HR49">
            <v>0</v>
          </cell>
        </row>
        <row r="50">
          <cell r="A50" t="str">
            <v>Erste Plavi OMF A</v>
          </cell>
          <cell r="ET50" t="e">
            <v>#DIV/0!</v>
          </cell>
          <cell r="EU50" t="e">
            <v>#DIV/0!</v>
          </cell>
          <cell r="EV50" t="e">
            <v>#DIV/0!</v>
          </cell>
          <cell r="EW50" t="e">
            <v>#DIV/0!</v>
          </cell>
          <cell r="EX50" t="e">
            <v>#DIV/0!</v>
          </cell>
          <cell r="EY50" t="e">
            <v>#DIV/0!</v>
          </cell>
          <cell r="EZ50" t="e">
            <v>#DIV/0!</v>
          </cell>
          <cell r="FA50" t="e">
            <v>#DIV/0!</v>
          </cell>
          <cell r="FB50" t="e">
            <v>#DIV/0!</v>
          </cell>
          <cell r="FC50" t="e">
            <v>#DIV/0!</v>
          </cell>
          <cell r="FD50" t="e">
            <v>#DIV/0!</v>
          </cell>
          <cell r="FE50" t="e">
            <v>#DIV/0!</v>
          </cell>
          <cell r="FF50" t="e">
            <v>#DIV/0!</v>
          </cell>
          <cell r="FG50" t="e">
            <v>#DIV/0!</v>
          </cell>
          <cell r="FH50" t="e">
            <v>#DIV/0!</v>
          </cell>
          <cell r="FI50" t="e">
            <v>#DIV/0!</v>
          </cell>
          <cell r="FJ50">
            <v>0</v>
          </cell>
          <cell r="FK50">
            <v>0</v>
          </cell>
          <cell r="FL50">
            <v>0</v>
          </cell>
          <cell r="FM50">
            <v>0</v>
          </cell>
          <cell r="FN50">
            <v>0</v>
          </cell>
          <cell r="FO50">
            <v>0</v>
          </cell>
          <cell r="FP50">
            <v>0</v>
          </cell>
          <cell r="FQ50">
            <v>0</v>
          </cell>
          <cell r="FR50">
            <v>0</v>
          </cell>
          <cell r="FS50">
            <v>0</v>
          </cell>
          <cell r="FT50">
            <v>0</v>
          </cell>
          <cell r="FU50">
            <v>0</v>
          </cell>
          <cell r="FV50">
            <v>0</v>
          </cell>
          <cell r="FW50">
            <v>0</v>
          </cell>
          <cell r="FX50">
            <v>0</v>
          </cell>
          <cell r="FY50">
            <v>0</v>
          </cell>
          <cell r="FZ50">
            <v>0</v>
          </cell>
          <cell r="GA50">
            <v>0</v>
          </cell>
          <cell r="GB50">
            <v>0</v>
          </cell>
          <cell r="GC50">
            <v>0</v>
          </cell>
          <cell r="GD50">
            <v>0</v>
          </cell>
          <cell r="GE50">
            <v>0</v>
          </cell>
          <cell r="GF50">
            <v>0</v>
          </cell>
          <cell r="GG50">
            <v>0</v>
          </cell>
          <cell r="GH50">
            <v>0</v>
          </cell>
          <cell r="GI50">
            <v>0</v>
          </cell>
          <cell r="GJ50">
            <v>0</v>
          </cell>
          <cell r="GK50">
            <v>0</v>
          </cell>
          <cell r="GL50">
            <v>0</v>
          </cell>
          <cell r="GM50">
            <v>0</v>
          </cell>
          <cell r="GN50">
            <v>0</v>
          </cell>
          <cell r="GO50">
            <v>0</v>
          </cell>
          <cell r="GP50">
            <v>0</v>
          </cell>
          <cell r="GQ50">
            <v>0</v>
          </cell>
          <cell r="GR50">
            <v>0.33714114293919156</v>
          </cell>
          <cell r="GS50">
            <v>0</v>
          </cell>
          <cell r="GT50">
            <v>0</v>
          </cell>
          <cell r="GU50">
            <v>0</v>
          </cell>
          <cell r="GV50">
            <v>0</v>
          </cell>
          <cell r="GW50">
            <v>0</v>
          </cell>
          <cell r="GX50">
            <v>0</v>
          </cell>
          <cell r="GY50">
            <v>0</v>
          </cell>
          <cell r="GZ50">
            <v>0</v>
          </cell>
          <cell r="HA50">
            <v>0</v>
          </cell>
          <cell r="HB50">
            <v>0</v>
          </cell>
          <cell r="HC50">
            <v>0</v>
          </cell>
          <cell r="HD50">
            <v>0</v>
          </cell>
          <cell r="HE50">
            <v>0</v>
          </cell>
          <cell r="HF50">
            <v>0</v>
          </cell>
          <cell r="HG50">
            <v>0</v>
          </cell>
          <cell r="HH50">
            <v>0</v>
          </cell>
          <cell r="HI50">
            <v>0</v>
          </cell>
          <cell r="HJ50">
            <v>0</v>
          </cell>
          <cell r="HK50">
            <v>0.29722647806351532</v>
          </cell>
          <cell r="HL50">
            <v>0</v>
          </cell>
          <cell r="HM50">
            <v>0</v>
          </cell>
          <cell r="HN50">
            <v>0</v>
          </cell>
          <cell r="HO50">
            <v>0</v>
          </cell>
          <cell r="HP50">
            <v>0</v>
          </cell>
          <cell r="HQ50">
            <v>0</v>
          </cell>
          <cell r="HR50">
            <v>0</v>
          </cell>
        </row>
        <row r="51">
          <cell r="A51" t="str">
            <v>Erste Plavi OMF B</v>
          </cell>
          <cell r="C51" t="e">
            <v>#DIV/0!</v>
          </cell>
          <cell r="D51" t="e">
            <v>#DIV/0!</v>
          </cell>
          <cell r="E51" t="e">
            <v>#DIV/0!</v>
          </cell>
          <cell r="F51" t="e">
            <v>#DIV/0!</v>
          </cell>
          <cell r="G51" t="e">
            <v>#DIV/0!</v>
          </cell>
          <cell r="H51" t="e">
            <v>#DIV/0!</v>
          </cell>
          <cell r="I51" t="e">
            <v>#DIV/0!</v>
          </cell>
          <cell r="J51" t="e">
            <v>#DIV/0!</v>
          </cell>
          <cell r="K51" t="e">
            <v>#DIV/0!</v>
          </cell>
          <cell r="L51" t="e">
            <v>#DIV/0!</v>
          </cell>
          <cell r="M51" t="e">
            <v>#DIV/0!</v>
          </cell>
          <cell r="N51" t="e">
            <v>#DIV/0!</v>
          </cell>
          <cell r="O51" t="e">
            <v>#DIV/0!</v>
          </cell>
          <cell r="P51" t="e">
            <v>#DIV/0!</v>
          </cell>
          <cell r="Q51" t="e">
            <v>#DIV/0!</v>
          </cell>
          <cell r="R51">
            <v>0</v>
          </cell>
          <cell r="S51">
            <v>1.7751860448682057</v>
          </cell>
          <cell r="T51">
            <v>5.9004830312266103E-2</v>
          </cell>
          <cell r="U51">
            <v>0</v>
          </cell>
          <cell r="V51">
            <v>0</v>
          </cell>
          <cell r="W51">
            <v>0.74662419922704082</v>
          </cell>
          <cell r="X51">
            <v>0.23186787410721996</v>
          </cell>
          <cell r="Y51">
            <v>0.16053881009260992</v>
          </cell>
          <cell r="Z51">
            <v>0.5021483070762468</v>
          </cell>
          <cell r="AA51">
            <v>10.963705758349052</v>
          </cell>
          <cell r="AB51">
            <v>3.7736437379093359E-2</v>
          </cell>
          <cell r="AC51">
            <v>2.2342920924323888</v>
          </cell>
          <cell r="AD51">
            <v>6.0308717302536827E-2</v>
          </cell>
          <cell r="AE51">
            <v>2.8423612900852682E-2</v>
          </cell>
          <cell r="AF51">
            <v>6.2558841673825027E-2</v>
          </cell>
          <cell r="AG51">
            <v>1.4353603095813664E-2</v>
          </cell>
          <cell r="AH51">
            <v>1.3653100185875436E-2</v>
          </cell>
          <cell r="AI51">
            <v>4.0201015799455023E-2</v>
          </cell>
          <cell r="AJ51">
            <v>2.8264352443961749E-2</v>
          </cell>
          <cell r="AK51">
            <v>4.0291206035745458E-2</v>
          </cell>
          <cell r="AL51">
            <v>3.1674205671576305E-2</v>
          </cell>
          <cell r="AM51">
            <v>0.51199957066395629</v>
          </cell>
          <cell r="AN51">
            <v>9.6345664420008879E-3</v>
          </cell>
          <cell r="AO51">
            <v>2.540165404517471E-2</v>
          </cell>
          <cell r="AP51">
            <v>6.061301973276035E-2</v>
          </cell>
          <cell r="AQ51">
            <v>2.9831803194765708E-2</v>
          </cell>
          <cell r="AR51">
            <v>6.0144191416493673E-2</v>
          </cell>
          <cell r="AS51">
            <v>2.8548860648171248E-2</v>
          </cell>
          <cell r="AT51">
            <v>4.8817909460695712E-3</v>
          </cell>
          <cell r="AU51">
            <v>0.17239043038698398</v>
          </cell>
          <cell r="AV51">
            <v>4.6456476699780869E-2</v>
          </cell>
          <cell r="AW51">
            <v>0.1035098576388547</v>
          </cell>
          <cell r="AX51">
            <v>8.3679615951440092E-2</v>
          </cell>
          <cell r="AY51">
            <v>4.4815584355505131E-2</v>
          </cell>
          <cell r="AZ51">
            <v>0.10005935942467543</v>
          </cell>
          <cell r="BA51">
            <v>5.8745475392812975E-2</v>
          </cell>
          <cell r="BB51">
            <v>5.39286256294483E-2</v>
          </cell>
          <cell r="BC51">
            <v>5.0785045294441132E-2</v>
          </cell>
          <cell r="BD51">
            <v>0.15367930600013707</v>
          </cell>
          <cell r="BE51">
            <v>4.8831167336768018E-2</v>
          </cell>
          <cell r="BF51">
            <v>5.0611020240925959E-2</v>
          </cell>
          <cell r="BG51">
            <v>1.3077069792867164E-3</v>
          </cell>
          <cell r="BH51">
            <v>6.0602620053662511E-3</v>
          </cell>
          <cell r="BI51">
            <v>0.12138226935369284</v>
          </cell>
          <cell r="BJ51">
            <v>5.2925092280568159E-2</v>
          </cell>
          <cell r="BK51">
            <v>0.13568359172475622</v>
          </cell>
          <cell r="BL51">
            <v>5.1692314498072108E-4</v>
          </cell>
          <cell r="BM51">
            <v>2.2420456855051711E-3</v>
          </cell>
          <cell r="BN51">
            <v>2.9546826503016994E-3</v>
          </cell>
          <cell r="BO51">
            <v>1.9905740044330171E-3</v>
          </cell>
          <cell r="BP51">
            <v>0.11993051072281632</v>
          </cell>
          <cell r="BQ51">
            <v>2.5095085512777766E-3</v>
          </cell>
          <cell r="BR51">
            <v>7.6330114727462609E-2</v>
          </cell>
          <cell r="BS51">
            <v>5.1377258973717638E-3</v>
          </cell>
          <cell r="BT51">
            <v>8.9441931381374924E-3</v>
          </cell>
          <cell r="BU51">
            <v>1.0772287366835295E-2</v>
          </cell>
          <cell r="BV51">
            <v>7.2181586237711958E-3</v>
          </cell>
          <cell r="BW51">
            <v>0.12641324081178856</v>
          </cell>
          <cell r="BX51">
            <v>3.3259815044087274E-3</v>
          </cell>
          <cell r="BY51">
            <v>4.2391720305390863E-3</v>
          </cell>
          <cell r="BZ51">
            <v>3.4414098153654304E-3</v>
          </cell>
          <cell r="CA51">
            <v>4.7999454723828125E-4</v>
          </cell>
          <cell r="CB51">
            <v>8.9349804377759755E-3</v>
          </cell>
          <cell r="CC51">
            <v>2.9432229018430019E-3</v>
          </cell>
          <cell r="CD51">
            <v>1.3609360124684827E-3</v>
          </cell>
          <cell r="CE51">
            <v>1.2085923385861747E-2</v>
          </cell>
          <cell r="CF51">
            <v>9.3330241139538608E-3</v>
          </cell>
          <cell r="CG51">
            <v>9.2953396310073884E-3</v>
          </cell>
          <cell r="CH51">
            <v>8.9858760305756347E-2</v>
          </cell>
          <cell r="CI51">
            <v>7.2321579133121858E-3</v>
          </cell>
          <cell r="CJ51">
            <v>9.9390530800762492E-3</v>
          </cell>
          <cell r="CK51">
            <v>0.41019178355484326</v>
          </cell>
          <cell r="CL51">
            <v>0.12790218821692434</v>
          </cell>
          <cell r="CM51">
            <v>4.4911508457380327E-3</v>
          </cell>
          <cell r="CN51">
            <v>4.8881157259359573E-3</v>
          </cell>
          <cell r="CO51">
            <v>8.6388036979942601E-3</v>
          </cell>
          <cell r="CP51">
            <v>3.1755849906502085E-3</v>
          </cell>
          <cell r="CQ51">
            <v>5.8357938279618013E-3</v>
          </cell>
          <cell r="CR51">
            <v>9.9354852720096573E-2</v>
          </cell>
          <cell r="CS51">
            <v>0.10275229483464278</v>
          </cell>
          <cell r="CT51">
            <v>6.2854240877084216E-3</v>
          </cell>
          <cell r="CU51">
            <v>2.9287552297741076E-3</v>
          </cell>
          <cell r="CV51">
            <v>3.5476005074907314E-2</v>
          </cell>
          <cell r="CW51">
            <v>3.5731229299181232E-3</v>
          </cell>
          <cell r="CX51">
            <v>7.0883678755536209E-2</v>
          </cell>
          <cell r="CY51">
            <v>5.5962495978358695E-3</v>
          </cell>
          <cell r="CZ51">
            <v>4.6052608228251607E-2</v>
          </cell>
          <cell r="DA51">
            <v>1.1156461344351224E-2</v>
          </cell>
          <cell r="DB51">
            <v>0.19563947603188836</v>
          </cell>
          <cell r="DC51">
            <v>2.0752782434083274E-2</v>
          </cell>
          <cell r="DD51">
            <v>4.2824018943546913E-2</v>
          </cell>
          <cell r="DE51">
            <v>6.0060243634143494E-3</v>
          </cell>
          <cell r="DF51">
            <v>2.1550721440413501E-3</v>
          </cell>
          <cell r="DG51">
            <v>5.7052629313084607E-2</v>
          </cell>
          <cell r="DH51">
            <v>7.5238137382935026E-3</v>
          </cell>
          <cell r="DI51">
            <v>4.7085102559349577E-2</v>
          </cell>
          <cell r="DJ51">
            <v>3.9756499408576916E-3</v>
          </cell>
          <cell r="DK51">
            <v>2.2641636740440277E-3</v>
          </cell>
          <cell r="DL51">
            <v>3.0454387143439106E-3</v>
          </cell>
          <cell r="DM51">
            <v>4.5322013043440235E-3</v>
          </cell>
          <cell r="DN51">
            <v>1.3157317902263842E-3</v>
          </cell>
          <cell r="DO51">
            <v>2.579103686065707E-2</v>
          </cell>
          <cell r="DP51">
            <v>3.245347376303867E-3</v>
          </cell>
          <cell r="DQ51">
            <v>1.1589025224131532E-2</v>
          </cell>
          <cell r="DR51">
            <v>0.12228242654857997</v>
          </cell>
          <cell r="DS51">
            <v>4.2513702167199241E-3</v>
          </cell>
          <cell r="DT51">
            <v>1.8133520745394194E-2</v>
          </cell>
          <cell r="DU51">
            <v>5.1835179487534867E-3</v>
          </cell>
          <cell r="DV51">
            <v>2.3220946274046018E-2</v>
          </cell>
          <cell r="DW51">
            <v>2.1509870959503289E-3</v>
          </cell>
          <cell r="DX51">
            <v>1.1341423372638099E-2</v>
          </cell>
          <cell r="DY51">
            <v>7.0210968147816979E-2</v>
          </cell>
          <cell r="DZ51">
            <v>1.2023000643654667E-2</v>
          </cell>
          <cell r="EA51">
            <v>1.4706383011221293E-2</v>
          </cell>
          <cell r="EB51">
            <v>3.8689308068259105E-2</v>
          </cell>
          <cell r="EC51">
            <v>2.3024065183164653E-2</v>
          </cell>
          <cell r="ED51">
            <v>2.6603736804719891E-2</v>
          </cell>
          <cell r="EE51">
            <v>2.4161843927718293E-2</v>
          </cell>
          <cell r="EF51">
            <v>2.4517753426586505E-2</v>
          </cell>
          <cell r="EG51">
            <v>2.3590523670625193E-2</v>
          </cell>
          <cell r="EH51">
            <v>3.2453119812326403E-2</v>
          </cell>
          <cell r="EI51">
            <v>1.8350292585195934E-2</v>
          </cell>
          <cell r="EJ51">
            <v>2.2556028135200204E-2</v>
          </cell>
          <cell r="EK51">
            <v>1.8470851696295094E-2</v>
          </cell>
          <cell r="EL51">
            <v>1.5289770844900432E-2</v>
          </cell>
          <cell r="EM51">
            <v>1.551318730888462E-2</v>
          </cell>
          <cell r="EN51">
            <v>1.7190519330844093E-2</v>
          </cell>
          <cell r="EO51">
            <v>1.3782358750978238E-2</v>
          </cell>
          <cell r="EP51">
            <v>2.6068421499385337E-2</v>
          </cell>
          <cell r="EQ51">
            <v>7.6487132657068564E-3</v>
          </cell>
          <cell r="ER51">
            <v>2.8267069402566944</v>
          </cell>
          <cell r="ES51">
            <v>4.2315881473401606E-3</v>
          </cell>
          <cell r="ET51">
            <v>2.0254975532409188E-2</v>
          </cell>
          <cell r="EU51">
            <v>3.0308236970250499E-3</v>
          </cell>
          <cell r="EV51">
            <v>1.808923997920143E-3</v>
          </cell>
          <cell r="EW51">
            <v>2.2692756227937292E-3</v>
          </cell>
          <cell r="EX51">
            <v>1.9516546148374701E-3</v>
          </cell>
          <cell r="EY51">
            <v>1.2305019798121012E-3</v>
          </cell>
          <cell r="EZ51">
            <v>1.7241780005970236E-3</v>
          </cell>
          <cell r="FA51">
            <v>1.2574177815642567E-3</v>
          </cell>
          <cell r="FB51">
            <v>2.0116536779682913E-3</v>
          </cell>
          <cell r="FC51">
            <v>1.2227677029078832E-3</v>
          </cell>
          <cell r="FD51">
            <v>1.1883143197801366E-2</v>
          </cell>
          <cell r="FE51">
            <v>2.3818372264334886E-3</v>
          </cell>
          <cell r="FF51">
            <v>3.8580859277426893E-3</v>
          </cell>
          <cell r="FG51">
            <v>2.489398435002909E-3</v>
          </cell>
          <cell r="FH51">
            <v>1.3417036018811522E-3</v>
          </cell>
          <cell r="FI51">
            <v>0.29612839298702848</v>
          </cell>
          <cell r="FJ51">
            <v>1.5956183579863728E-3</v>
          </cell>
          <cell r="FK51">
            <v>1.2217167692106636E-3</v>
          </cell>
          <cell r="FL51">
            <v>1.5752190129453014E-3</v>
          </cell>
          <cell r="FM51">
            <v>1.9575332703559182E-3</v>
          </cell>
          <cell r="FN51">
            <v>3.7604355062547086E-3</v>
          </cell>
          <cell r="FO51">
            <v>1.1614067551274478E-2</v>
          </cell>
          <cell r="FP51">
            <v>3.1599633458705037E-3</v>
          </cell>
          <cell r="FQ51">
            <v>3.5790178023831342E-3</v>
          </cell>
          <cell r="FR51">
            <v>3.0171582250939975E-3</v>
          </cell>
          <cell r="FS51">
            <v>9.5851521239549231E-4</v>
          </cell>
          <cell r="FT51">
            <v>1.6656030204291591E-3</v>
          </cell>
          <cell r="FU51">
            <v>1.679643913818562E-3</v>
          </cell>
          <cell r="FV51">
            <v>6.6941736705845856E-3</v>
          </cell>
          <cell r="FW51">
            <v>2.1091293757153941E-3</v>
          </cell>
          <cell r="FX51">
            <v>1.5803962147843617E-3</v>
          </cell>
          <cell r="FY51">
            <v>1.2249799382993256E-3</v>
          </cell>
          <cell r="FZ51">
            <v>1.180244201866589E-3</v>
          </cell>
          <cell r="GA51">
            <v>1.4869327928129855E-3</v>
          </cell>
          <cell r="GB51">
            <v>6.684653639568547E-3</v>
          </cell>
          <cell r="GC51">
            <v>2.5481322090367652E-3</v>
          </cell>
          <cell r="GD51">
            <v>3.1571899448890137E-3</v>
          </cell>
          <cell r="GE51">
            <v>1.4146028089153616E-3</v>
          </cell>
          <cell r="GF51">
            <v>2.6191805027716668E-3</v>
          </cell>
          <cell r="GG51">
            <v>1.4317785540537726E-3</v>
          </cell>
          <cell r="GH51">
            <v>1.5087185067224583E-3</v>
          </cell>
          <cell r="GI51">
            <v>6.4464024324513737E-3</v>
          </cell>
          <cell r="GJ51">
            <v>2.2596935217666062E-3</v>
          </cell>
          <cell r="GK51">
            <v>2.7905719253781512E-3</v>
          </cell>
          <cell r="GL51">
            <v>2.8493159911475506E-3</v>
          </cell>
          <cell r="GM51">
            <v>9.2664214312306887E-3</v>
          </cell>
          <cell r="GN51">
            <v>2.1708116047175169E-3</v>
          </cell>
          <cell r="GO51">
            <v>1.6284182283612305E-3</v>
          </cell>
          <cell r="GP51">
            <v>1.7536663326490911E-3</v>
          </cell>
          <cell r="GQ51">
            <v>2.2147369224879555E-3</v>
          </cell>
          <cell r="GR51">
            <v>1.5028294465819513E-2</v>
          </cell>
          <cell r="GS51">
            <v>4.6289406176693295E-3</v>
          </cell>
          <cell r="GT51">
            <v>3.194214122878816E-3</v>
          </cell>
          <cell r="GU51">
            <v>5.8974761292826822E-3</v>
          </cell>
          <cell r="GV51">
            <v>4.5595568905400456E-3</v>
          </cell>
          <cell r="GW51">
            <v>4.4908979048314352E-3</v>
          </cell>
          <cell r="GX51">
            <v>4.4281668121339988E-3</v>
          </cell>
          <cell r="GY51">
            <v>1.6202315669193029E-3</v>
          </cell>
          <cell r="GZ51">
            <v>2.1803292415465726E-3</v>
          </cell>
          <cell r="HA51">
            <v>2.2966592242720128E-3</v>
          </cell>
          <cell r="HB51">
            <v>4.3295954744498166E-3</v>
          </cell>
          <cell r="HC51">
            <v>3.573535081376289E-3</v>
          </cell>
          <cell r="HD51">
            <v>4.475811852936073E-3</v>
          </cell>
          <cell r="HE51">
            <v>3.7220035769042138E-3</v>
          </cell>
          <cell r="HF51">
            <v>1.1478095112823978E-2</v>
          </cell>
          <cell r="HG51">
            <v>2.7440025629323029E-3</v>
          </cell>
          <cell r="HH51">
            <v>6.1747220135973365E-3</v>
          </cell>
          <cell r="HI51">
            <v>3.5723536272255479E-3</v>
          </cell>
          <cell r="HJ51">
            <v>2.9962198228450608E-3</v>
          </cell>
          <cell r="HK51">
            <v>5.4562412781448098E-3</v>
          </cell>
          <cell r="HL51">
            <v>6.6607474068655602E-3</v>
          </cell>
          <cell r="HM51">
            <v>0</v>
          </cell>
          <cell r="HN51">
            <v>0</v>
          </cell>
          <cell r="HO51">
            <v>0</v>
          </cell>
          <cell r="HP51">
            <v>0</v>
          </cell>
          <cell r="HQ51">
            <v>0</v>
          </cell>
          <cell r="HR51">
            <v>0</v>
          </cell>
        </row>
        <row r="52">
          <cell r="A52" t="str">
            <v>Erste Plavi OMF C</v>
          </cell>
          <cell r="ET52" t="e">
            <v>#DIV/0!</v>
          </cell>
          <cell r="EU52" t="e">
            <v>#DIV/0!</v>
          </cell>
          <cell r="EV52">
            <v>0.95916396443226559</v>
          </cell>
          <cell r="EW52">
            <v>0.47892865942996027</v>
          </cell>
          <cell r="EX52">
            <v>0.18988327412341416</v>
          </cell>
          <cell r="EY52">
            <v>0.2901688923263806</v>
          </cell>
          <cell r="EZ52">
            <v>0.34989598335296768</v>
          </cell>
          <cell r="FA52">
            <v>0.3467347853235791</v>
          </cell>
          <cell r="FB52">
            <v>0.2595672320503164</v>
          </cell>
          <cell r="FC52">
            <v>9.7954985035747288E-2</v>
          </cell>
          <cell r="FD52">
            <v>8.2188519693243714E-2</v>
          </cell>
          <cell r="FE52">
            <v>0.10429072518568024</v>
          </cell>
          <cell r="FF52">
            <v>5.6561518115603816E-2</v>
          </cell>
          <cell r="FG52">
            <v>0.12084025101739898</v>
          </cell>
          <cell r="FH52">
            <v>0.10119664412011885</v>
          </cell>
          <cell r="FI52">
            <v>0.33494596207800653</v>
          </cell>
          <cell r="FJ52">
            <v>5.7377543459768886E-2</v>
          </cell>
          <cell r="FK52">
            <v>2.7505617431905445E-2</v>
          </cell>
          <cell r="FL52">
            <v>0.10732345990440087</v>
          </cell>
          <cell r="FM52">
            <v>0.16719562092260817</v>
          </cell>
          <cell r="FN52">
            <v>7.7787574747140445E-2</v>
          </cell>
          <cell r="FO52">
            <v>0.10211918739550231</v>
          </cell>
          <cell r="FP52">
            <v>5.1561904265567497E-2</v>
          </cell>
          <cell r="FQ52">
            <v>3.22414482819256E-2</v>
          </cell>
          <cell r="FR52">
            <v>2.8099260569936408E-2</v>
          </cell>
          <cell r="FS52">
            <v>3.2779981965709012E-2</v>
          </cell>
          <cell r="FT52">
            <v>6.4848859429738698E-2</v>
          </cell>
          <cell r="FU52">
            <v>3.7848483063449304E-2</v>
          </cell>
          <cell r="FV52">
            <v>3.4767051062288938E-2</v>
          </cell>
          <cell r="FW52">
            <v>6.6941016204439679E-2</v>
          </cell>
          <cell r="FX52">
            <v>6.7937609082264677E-2</v>
          </cell>
          <cell r="FY52">
            <v>4.3629849145102609E-2</v>
          </cell>
          <cell r="FZ52">
            <v>2.4422440517394561E-2</v>
          </cell>
          <cell r="GA52">
            <v>5.0509330388985106E-2</v>
          </cell>
          <cell r="GB52">
            <v>4.2095772603391826E-2</v>
          </cell>
          <cell r="GC52">
            <v>4.8145904289227687E-2</v>
          </cell>
          <cell r="GD52">
            <v>3.01735830212045E-2</v>
          </cell>
          <cell r="GE52">
            <v>5.8484447595898395E-2</v>
          </cell>
          <cell r="GF52">
            <v>4.9883363309674439E-2</v>
          </cell>
          <cell r="GG52">
            <v>4.0575821462144113E-2</v>
          </cell>
          <cell r="GH52">
            <v>3.6048660275033284E-2</v>
          </cell>
          <cell r="GI52">
            <v>6.2801659520370257E-2</v>
          </cell>
          <cell r="GJ52">
            <v>8.1819395030946748E-2</v>
          </cell>
          <cell r="GK52">
            <v>4.3988560600028259E-2</v>
          </cell>
          <cell r="GL52">
            <v>3.369097877404606E-2</v>
          </cell>
          <cell r="GM52">
            <v>6.2694717061588134E-2</v>
          </cell>
          <cell r="GN52">
            <v>2.8999563861594087E-2</v>
          </cell>
          <cell r="GO52">
            <v>3.0358849532293487E-2</v>
          </cell>
          <cell r="GP52">
            <v>2.669461270464888E-2</v>
          </cell>
          <cell r="GQ52">
            <v>5.1276806351495736E-2</v>
          </cell>
          <cell r="GR52">
            <v>6.585239565237043E-2</v>
          </cell>
          <cell r="GS52">
            <v>4.9138306047867147E-2</v>
          </cell>
          <cell r="GT52">
            <v>3.2216084762377084E-2</v>
          </cell>
          <cell r="GU52">
            <v>4.8499513884757095E-2</v>
          </cell>
          <cell r="GV52">
            <v>5.2728884797496357E-2</v>
          </cell>
          <cell r="GW52">
            <v>2.7451302200344023E-2</v>
          </cell>
          <cell r="GX52">
            <v>1.9283514301035566E-2</v>
          </cell>
          <cell r="GY52">
            <v>1.5891271284597608E-2</v>
          </cell>
          <cell r="GZ52">
            <v>1.7260437366498276E-2</v>
          </cell>
          <cell r="HA52">
            <v>5.264452832938786E-2</v>
          </cell>
          <cell r="HB52">
            <v>1.9087562252867327E-2</v>
          </cell>
          <cell r="HC52">
            <v>1.7381276527372889E-2</v>
          </cell>
          <cell r="HD52">
            <v>2.5595778093841604E-2</v>
          </cell>
          <cell r="HE52">
            <v>1.7429307268784999E-2</v>
          </cell>
          <cell r="HF52">
            <v>9.8438429150178933E-2</v>
          </cell>
          <cell r="HG52">
            <v>1.8815801096221097E-2</v>
          </cell>
          <cell r="HH52">
            <v>2.8615503872468105E-2</v>
          </cell>
          <cell r="HI52">
            <v>1.3936410843775776E-2</v>
          </cell>
          <cell r="HJ52">
            <v>1.1087965184589535E-2</v>
          </cell>
          <cell r="HK52">
            <v>4.3033500702722334E-2</v>
          </cell>
          <cell r="HL52">
            <v>5.6341005802783783E-2</v>
          </cell>
          <cell r="HM52">
            <v>0</v>
          </cell>
          <cell r="HN52">
            <v>0</v>
          </cell>
          <cell r="HO52">
            <v>0</v>
          </cell>
          <cell r="HP52">
            <v>0</v>
          </cell>
          <cell r="HQ52">
            <v>0</v>
          </cell>
          <cell r="HR52">
            <v>0</v>
          </cell>
        </row>
        <row r="53">
          <cell r="A53" t="str">
            <v>PBZ/CO OMF A</v>
          </cell>
          <cell r="ET53" t="e">
            <v>#DIV/0!</v>
          </cell>
          <cell r="EU53" t="e">
            <v>#DIV/0!</v>
          </cell>
          <cell r="EV53" t="e">
            <v>#DIV/0!</v>
          </cell>
          <cell r="EW53" t="e">
            <v>#DIV/0!</v>
          </cell>
          <cell r="EX53" t="e">
            <v>#DIV/0!</v>
          </cell>
          <cell r="EY53" t="e">
            <v>#DIV/0!</v>
          </cell>
          <cell r="EZ53" t="e">
            <v>#DIV/0!</v>
          </cell>
          <cell r="FA53" t="e">
            <v>#DIV/0!</v>
          </cell>
          <cell r="FB53" t="e">
            <v>#DIV/0!</v>
          </cell>
          <cell r="FC53" t="e">
            <v>#DIV/0!</v>
          </cell>
          <cell r="FD53" t="e">
            <v>#DIV/0!</v>
          </cell>
          <cell r="FE53">
            <v>0</v>
          </cell>
          <cell r="FF53">
            <v>0</v>
          </cell>
          <cell r="FG53">
            <v>0</v>
          </cell>
          <cell r="FH53">
            <v>0</v>
          </cell>
          <cell r="FI53">
            <v>21.622209737534792</v>
          </cell>
          <cell r="FJ53">
            <v>0.12753820971864258</v>
          </cell>
          <cell r="FK53">
            <v>0</v>
          </cell>
          <cell r="FL53">
            <v>0</v>
          </cell>
          <cell r="FM53">
            <v>0</v>
          </cell>
          <cell r="FN53">
            <v>0</v>
          </cell>
          <cell r="FO53">
            <v>0</v>
          </cell>
          <cell r="FP53">
            <v>3.8385663897521446E-2</v>
          </cell>
          <cell r="FQ53">
            <v>1.9407894065007345E-2</v>
          </cell>
          <cell r="FR53">
            <v>0</v>
          </cell>
          <cell r="FS53">
            <v>0</v>
          </cell>
          <cell r="FT53">
            <v>0</v>
          </cell>
          <cell r="FU53">
            <v>0</v>
          </cell>
          <cell r="FV53">
            <v>0.1446754556166619</v>
          </cell>
          <cell r="FW53">
            <v>0</v>
          </cell>
          <cell r="FX53">
            <v>0</v>
          </cell>
          <cell r="FY53">
            <v>0</v>
          </cell>
          <cell r="FZ53">
            <v>0</v>
          </cell>
          <cell r="GA53">
            <v>0</v>
          </cell>
          <cell r="GB53">
            <v>5.2469789171591022E-2</v>
          </cell>
          <cell r="GC53">
            <v>0</v>
          </cell>
          <cell r="GD53">
            <v>0</v>
          </cell>
          <cell r="GE53">
            <v>0</v>
          </cell>
          <cell r="GF53">
            <v>0</v>
          </cell>
          <cell r="GG53">
            <v>0</v>
          </cell>
          <cell r="GH53">
            <v>0</v>
          </cell>
          <cell r="GI53">
            <v>0</v>
          </cell>
          <cell r="GJ53">
            <v>0</v>
          </cell>
          <cell r="GK53">
            <v>0</v>
          </cell>
          <cell r="GL53">
            <v>0</v>
          </cell>
          <cell r="GM53">
            <v>0</v>
          </cell>
          <cell r="GN53">
            <v>0</v>
          </cell>
          <cell r="GO53">
            <v>5.4871811335826831E-2</v>
          </cell>
          <cell r="GP53">
            <v>0</v>
          </cell>
          <cell r="GQ53">
            <v>0</v>
          </cell>
          <cell r="GR53">
            <v>0</v>
          </cell>
          <cell r="GS53">
            <v>0</v>
          </cell>
          <cell r="GT53">
            <v>0</v>
          </cell>
          <cell r="GU53">
            <v>0</v>
          </cell>
          <cell r="GV53">
            <v>0</v>
          </cell>
          <cell r="GW53">
            <v>0</v>
          </cell>
          <cell r="GX53">
            <v>6.9789149443273066E-2</v>
          </cell>
          <cell r="GY53">
            <v>0</v>
          </cell>
          <cell r="GZ53">
            <v>0</v>
          </cell>
          <cell r="HA53">
            <v>2.8994495809751917E-2</v>
          </cell>
          <cell r="HB53">
            <v>0</v>
          </cell>
          <cell r="HC53">
            <v>0.12781247471110335</v>
          </cell>
          <cell r="HD53">
            <v>0.11332777175021362</v>
          </cell>
          <cell r="HE53">
            <v>0</v>
          </cell>
          <cell r="HF53">
            <v>0</v>
          </cell>
          <cell r="HG53">
            <v>0</v>
          </cell>
          <cell r="HH53">
            <v>0</v>
          </cell>
          <cell r="HI53">
            <v>7.6642256424450231E-2</v>
          </cell>
          <cell r="HJ53">
            <v>0</v>
          </cell>
          <cell r="HK53">
            <v>0</v>
          </cell>
          <cell r="HL53">
            <v>6.5004959580304675E-4</v>
          </cell>
          <cell r="HM53">
            <v>0</v>
          </cell>
          <cell r="HN53">
            <v>0</v>
          </cell>
          <cell r="HO53">
            <v>0</v>
          </cell>
          <cell r="HP53">
            <v>0</v>
          </cell>
          <cell r="HQ53">
            <v>0</v>
          </cell>
          <cell r="HR53">
            <v>0</v>
          </cell>
        </row>
        <row r="54">
          <cell r="A54" t="str">
            <v>PBZ/CO OMF B</v>
          </cell>
          <cell r="C54" t="e">
            <v>#DIV/0!</v>
          </cell>
          <cell r="D54" t="e">
            <v>#DIV/0!</v>
          </cell>
          <cell r="E54" t="e">
            <v>#DIV/0!</v>
          </cell>
          <cell r="F54" t="e">
            <v>#DIV/0!</v>
          </cell>
          <cell r="G54" t="e">
            <v>#DIV/0!</v>
          </cell>
          <cell r="H54" t="e">
            <v>#DIV/0!</v>
          </cell>
          <cell r="I54" t="e">
            <v>#DIV/0!</v>
          </cell>
          <cell r="J54" t="e">
            <v>#DIV/0!</v>
          </cell>
          <cell r="K54" t="e">
            <v>#DIV/0!</v>
          </cell>
          <cell r="L54" t="e">
            <v>#DIV/0!</v>
          </cell>
          <cell r="M54" t="e">
            <v>#DIV/0!</v>
          </cell>
          <cell r="N54" t="e">
            <v>#DIV/0!</v>
          </cell>
          <cell r="O54" t="e">
            <v>#DIV/0!</v>
          </cell>
          <cell r="P54" t="e">
            <v>#DIV/0!</v>
          </cell>
          <cell r="Q54" t="e">
            <v>#DIV/0!</v>
          </cell>
          <cell r="R54">
            <v>0</v>
          </cell>
          <cell r="S54">
            <v>1.3991112143114752</v>
          </cell>
          <cell r="T54">
            <v>0.36655604898204608</v>
          </cell>
          <cell r="U54">
            <v>0</v>
          </cell>
          <cell r="V54">
            <v>0.22565714574180407</v>
          </cell>
          <cell r="W54">
            <v>0.1508981608925484</v>
          </cell>
          <cell r="X54">
            <v>0.52675622709556413</v>
          </cell>
          <cell r="Y54">
            <v>0.66352291030813437</v>
          </cell>
          <cell r="Z54">
            <v>0.99737473801008381</v>
          </cell>
          <cell r="AA54">
            <v>7.9327684082790864</v>
          </cell>
          <cell r="AB54">
            <v>2.4608049067651083E-2</v>
          </cell>
          <cell r="AC54">
            <v>2.9886214945371408</v>
          </cell>
          <cell r="AD54">
            <v>4.9523507098875305E-2</v>
          </cell>
          <cell r="AE54">
            <v>1.3587877238173719E-2</v>
          </cell>
          <cell r="AF54">
            <v>2.8409012312868586E-2</v>
          </cell>
          <cell r="AG54">
            <v>1.9431423151129147E-2</v>
          </cell>
          <cell r="AH54">
            <v>3.1184404078591556E-2</v>
          </cell>
          <cell r="AI54">
            <v>1.7248999019576335E-2</v>
          </cell>
          <cell r="AJ54">
            <v>1.3998368352739191E-2</v>
          </cell>
          <cell r="AK54">
            <v>3.7492070152212453E-2</v>
          </cell>
          <cell r="AL54">
            <v>3.1967992390797388E-2</v>
          </cell>
          <cell r="AM54">
            <v>0.61754430925556358</v>
          </cell>
          <cell r="AN54">
            <v>2.654998652238123E-2</v>
          </cell>
          <cell r="AO54">
            <v>3.9142453701828839E-2</v>
          </cell>
          <cell r="AP54">
            <v>5.2635498550878394E-2</v>
          </cell>
          <cell r="AQ54">
            <v>4.7194520238546075E-2</v>
          </cell>
          <cell r="AR54">
            <v>5.1205897211520912E-2</v>
          </cell>
          <cell r="AS54">
            <v>3.924785977933215E-2</v>
          </cell>
          <cell r="AT54">
            <v>1.1628175597697952E-3</v>
          </cell>
          <cell r="AU54">
            <v>0.11862186596357535</v>
          </cell>
          <cell r="AV54">
            <v>5.2245395237073139E-2</v>
          </cell>
          <cell r="AW54">
            <v>6.4238467231600649E-2</v>
          </cell>
          <cell r="AX54">
            <v>0.11218852431806482</v>
          </cell>
          <cell r="AY54">
            <v>5.7384210231962503E-2</v>
          </cell>
          <cell r="AZ54">
            <v>8.1803512887702934E-2</v>
          </cell>
          <cell r="BA54">
            <v>6.9147900803358892E-2</v>
          </cell>
          <cell r="BB54">
            <v>4.1315473849097742E-2</v>
          </cell>
          <cell r="BC54">
            <v>5.8878743713121767E-2</v>
          </cell>
          <cell r="BD54">
            <v>0.15167745225875431</v>
          </cell>
          <cell r="BE54">
            <v>6.1630054710642958E-2</v>
          </cell>
          <cell r="BF54">
            <v>5.3979787315375428E-2</v>
          </cell>
          <cell r="BG54">
            <v>2.0315752330669779E-3</v>
          </cell>
          <cell r="BH54">
            <v>7.4382868903499367E-3</v>
          </cell>
          <cell r="BI54">
            <v>0.14347930869524242</v>
          </cell>
          <cell r="BJ54">
            <v>4.7404189878456841E-2</v>
          </cell>
          <cell r="BK54">
            <v>9.7355528232852748E-2</v>
          </cell>
          <cell r="BL54">
            <v>4.9607936292146255E-3</v>
          </cell>
          <cell r="BM54">
            <v>2.5134894705561503E-3</v>
          </cell>
          <cell r="BN54">
            <v>1.3694415099877186E-3</v>
          </cell>
          <cell r="BO54">
            <v>0</v>
          </cell>
          <cell r="BP54">
            <v>0.11303943432491015</v>
          </cell>
          <cell r="BQ54">
            <v>1.3404972609534543E-3</v>
          </cell>
          <cell r="BR54">
            <v>4.2161713541578411E-2</v>
          </cell>
          <cell r="BS54">
            <v>2.313489575787437E-3</v>
          </cell>
          <cell r="BT54">
            <v>4.1334167731836317E-3</v>
          </cell>
          <cell r="BU54">
            <v>2.424642178185079E-3</v>
          </cell>
          <cell r="BV54">
            <v>2.4695176951074933E-3</v>
          </cell>
          <cell r="BW54">
            <v>7.796241974545777E-2</v>
          </cell>
          <cell r="BX54">
            <v>2.8556840645559342E-3</v>
          </cell>
          <cell r="BY54">
            <v>9.6726655159031015E-4</v>
          </cell>
          <cell r="BZ54">
            <v>2.2756374473025041E-3</v>
          </cell>
          <cell r="CA54">
            <v>1.6686801979030638E-3</v>
          </cell>
          <cell r="CB54">
            <v>4.8822322925863313E-3</v>
          </cell>
          <cell r="CC54">
            <v>2.8087913592313809E-3</v>
          </cell>
          <cell r="CD54">
            <v>2.5186514422242462E-3</v>
          </cell>
          <cell r="CE54">
            <v>2.8678915285905585E-3</v>
          </cell>
          <cell r="CF54">
            <v>3.5922715501879323E-3</v>
          </cell>
          <cell r="CG54">
            <v>7.8462959834875567E-3</v>
          </cell>
          <cell r="CH54">
            <v>8.2700378568215979E-2</v>
          </cell>
          <cell r="CI54">
            <v>3.7939333298602405E-3</v>
          </cell>
          <cell r="CJ54">
            <v>4.8781495132972363E-3</v>
          </cell>
          <cell r="CK54">
            <v>0.33268694234430329</v>
          </cell>
          <cell r="CL54">
            <v>0.12364224410209652</v>
          </cell>
          <cell r="CM54">
            <v>1.993778915835184E-3</v>
          </cell>
          <cell r="CN54">
            <v>4.8367581954525483E-3</v>
          </cell>
          <cell r="CO54">
            <v>3.9420698615815417E-3</v>
          </cell>
          <cell r="CP54">
            <v>3.3445016785750349E-3</v>
          </cell>
          <cell r="CQ54">
            <v>4.0782390439960134E-3</v>
          </cell>
          <cell r="CR54">
            <v>9.9353700731555777E-2</v>
          </cell>
          <cell r="CS54">
            <v>8.6734962082009356E-2</v>
          </cell>
          <cell r="CT54">
            <v>4.2725973607172897E-3</v>
          </cell>
          <cell r="CU54">
            <v>3.0834040401796665E-3</v>
          </cell>
          <cell r="CV54">
            <v>3.8589373364515664E-2</v>
          </cell>
          <cell r="CW54">
            <v>5.4068919012752589E-3</v>
          </cell>
          <cell r="CX54">
            <v>4.5002266996748391E-2</v>
          </cell>
          <cell r="CY54">
            <v>1.5161991416197851E-3</v>
          </cell>
          <cell r="CZ54">
            <v>4.94443664663246E-2</v>
          </cell>
          <cell r="DA54">
            <v>4.842445137584272E-3</v>
          </cell>
          <cell r="DB54">
            <v>0.13198290659465012</v>
          </cell>
          <cell r="DC54">
            <v>1.9340674587409998E-2</v>
          </cell>
          <cell r="DD54">
            <v>3.5668335235967616E-2</v>
          </cell>
          <cell r="DE54">
            <v>6.4279278494077646E-3</v>
          </cell>
          <cell r="DF54">
            <v>2.3777708359473113E-3</v>
          </cell>
          <cell r="DG54">
            <v>3.2597287398960166E-2</v>
          </cell>
          <cell r="DH54">
            <v>3.4526695164134751E-3</v>
          </cell>
          <cell r="DI54">
            <v>5.1556027658669727E-2</v>
          </cell>
          <cell r="DJ54">
            <v>6.1846958304412239E-4</v>
          </cell>
          <cell r="DK54">
            <v>2.5684295184113734E-3</v>
          </cell>
          <cell r="DL54">
            <v>3.8103994374211977E-3</v>
          </cell>
          <cell r="DM54">
            <v>3.7704773985567678E-3</v>
          </cell>
          <cell r="DN54">
            <v>1.6809950765258024E-3</v>
          </cell>
          <cell r="DO54">
            <v>2.0525821968881138E-2</v>
          </cell>
          <cell r="DP54">
            <v>3.8922138355444828E-3</v>
          </cell>
          <cell r="DQ54">
            <v>1.4049389664275824E-2</v>
          </cell>
          <cell r="DR54">
            <v>0.11540697189524256</v>
          </cell>
          <cell r="DS54">
            <v>3.4053912836106066E-3</v>
          </cell>
          <cell r="DT54">
            <v>2.035306991090537E-2</v>
          </cell>
          <cell r="DU54">
            <v>2.0988389198723016E-3</v>
          </cell>
          <cell r="DV54">
            <v>2.9193658168896731E-2</v>
          </cell>
          <cell r="DW54">
            <v>9.2246138906802613E-4</v>
          </cell>
          <cell r="DX54">
            <v>1.4209215816553575E-2</v>
          </cell>
          <cell r="DY54">
            <v>4.9081766728056885E-2</v>
          </cell>
          <cell r="DZ54">
            <v>1.0583574202270305E-2</v>
          </cell>
          <cell r="EA54">
            <v>2.3260353472491339E-2</v>
          </cell>
          <cell r="EB54">
            <v>2.8871737319400192E-2</v>
          </cell>
          <cell r="EC54">
            <v>2.0852918498311078E-2</v>
          </cell>
          <cell r="ED54">
            <v>2.0416354661805417E-2</v>
          </cell>
          <cell r="EE54">
            <v>2.0420455125345325E-2</v>
          </cell>
          <cell r="EF54">
            <v>2.0683441431046605E-2</v>
          </cell>
          <cell r="EG54">
            <v>1.840862677331976E-2</v>
          </cell>
          <cell r="EH54">
            <v>3.9541331383836795E-2</v>
          </cell>
          <cell r="EI54">
            <v>2.6313861344988594E-2</v>
          </cell>
          <cell r="EJ54">
            <v>2.1661252098997538E-2</v>
          </cell>
          <cell r="EK54">
            <v>2.7488708007802152E-2</v>
          </cell>
          <cell r="EL54">
            <v>2.0314608010885461E-2</v>
          </cell>
          <cell r="EM54">
            <v>1.0632337253349191E-2</v>
          </cell>
          <cell r="EN54">
            <v>2.1211249781560387E-2</v>
          </cell>
          <cell r="EO54">
            <v>1.0661928106886889E-2</v>
          </cell>
          <cell r="EP54">
            <v>2.8711952284833323E-2</v>
          </cell>
          <cell r="EQ54">
            <v>1.2189180167505326E-2</v>
          </cell>
          <cell r="ER54">
            <v>3.1843723007544562</v>
          </cell>
          <cell r="ES54">
            <v>3.3853682794993643E-3</v>
          </cell>
          <cell r="ET54">
            <v>1.5656221048802897E-2</v>
          </cell>
          <cell r="EU54">
            <v>1.6132436540330574E-3</v>
          </cell>
          <cell r="EV54">
            <v>1.1203708023646165E-3</v>
          </cell>
          <cell r="EW54">
            <v>1.0635805243169767E-3</v>
          </cell>
          <cell r="EX54">
            <v>6.2609116639181532E-4</v>
          </cell>
          <cell r="EY54">
            <v>1.3648226808641009E-3</v>
          </cell>
          <cell r="EZ54">
            <v>1.4560189139536852E-3</v>
          </cell>
          <cell r="FA54">
            <v>1.5365711182253072E-3</v>
          </cell>
          <cell r="FB54">
            <v>1.3851897144588315E-3</v>
          </cell>
          <cell r="FC54">
            <v>2.9388196104808361E-3</v>
          </cell>
          <cell r="FD54">
            <v>7.9186831054674205E-3</v>
          </cell>
          <cell r="FE54">
            <v>2.5355296712559696E-3</v>
          </cell>
          <cell r="FF54">
            <v>6.262785213457139E-3</v>
          </cell>
          <cell r="FG54">
            <v>2.0709882329765449E-3</v>
          </cell>
          <cell r="FH54">
            <v>2.118893520243189E-3</v>
          </cell>
          <cell r="FI54">
            <v>0.2536785962395624</v>
          </cell>
          <cell r="FJ54">
            <v>2.1865675500144701E-3</v>
          </cell>
          <cell r="FK54">
            <v>1.7050227158035445E-3</v>
          </cell>
          <cell r="FL54">
            <v>1.7228913379881588E-3</v>
          </cell>
          <cell r="FM54">
            <v>1.6464619523931495E-3</v>
          </cell>
          <cell r="FN54">
            <v>2.6923488811873629E-3</v>
          </cell>
          <cell r="FO54">
            <v>6.180972311625268E-3</v>
          </cell>
          <cell r="FP54">
            <v>2.3522146320923477E-3</v>
          </cell>
          <cell r="FQ54">
            <v>3.5583886426442629E-3</v>
          </cell>
          <cell r="FR54">
            <v>1.8529491622179971E-3</v>
          </cell>
          <cell r="FS54">
            <v>1.4422798558011486E-3</v>
          </cell>
          <cell r="FT54">
            <v>1.3509795253497422E-3</v>
          </cell>
          <cell r="FU54">
            <v>1.9037390086063817E-3</v>
          </cell>
          <cell r="FV54">
            <v>4.0594725892975627E-3</v>
          </cell>
          <cell r="FW54">
            <v>1.9711113436872933E-3</v>
          </cell>
          <cell r="FX54">
            <v>1.9569656722054005E-3</v>
          </cell>
          <cell r="FY54">
            <v>2.0805377727556792E-3</v>
          </cell>
          <cell r="FZ54">
            <v>2.2753973910132315E-3</v>
          </cell>
          <cell r="GA54">
            <v>2.3997694329874666E-3</v>
          </cell>
          <cell r="GB54">
            <v>6.1517982973589777E-3</v>
          </cell>
          <cell r="GC54">
            <v>1.9622547310945873E-3</v>
          </cell>
          <cell r="GD54">
            <v>2.6453716094064013E-3</v>
          </cell>
          <cell r="GE54">
            <v>2.6580579479984234E-3</v>
          </cell>
          <cell r="GF54">
            <v>1.3824430540120484E-3</v>
          </cell>
          <cell r="GG54">
            <v>1.31206825155445E-3</v>
          </cell>
          <cell r="GH54">
            <v>1.4295839042337488E-3</v>
          </cell>
          <cell r="GI54">
            <v>7.0300086332972115E-3</v>
          </cell>
          <cell r="GJ54">
            <v>1.1765157893795153E-3</v>
          </cell>
          <cell r="GK54">
            <v>2.2966949588317399E-3</v>
          </cell>
          <cell r="GL54">
            <v>1.7324407895682465E-3</v>
          </cell>
          <cell r="GM54">
            <v>8.6387731890069843E-3</v>
          </cell>
          <cell r="GN54">
            <v>1.8306947358536312E-3</v>
          </cell>
          <cell r="GO54">
            <v>2.1717861171457581E-3</v>
          </cell>
          <cell r="GP54">
            <v>1.4986839093518542E-3</v>
          </cell>
          <cell r="GQ54">
            <v>2.0742586115884477E-3</v>
          </cell>
          <cell r="GR54">
            <v>8.5847622786567757E-3</v>
          </cell>
          <cell r="GS54">
            <v>4.3981072613310402E-3</v>
          </cell>
          <cell r="GT54">
            <v>2.9857494457858017E-3</v>
          </cell>
          <cell r="GU54">
            <v>4.6329054490483676E-3</v>
          </cell>
          <cell r="GV54">
            <v>3.5376964766397532E-3</v>
          </cell>
          <cell r="GW54">
            <v>3.6187157554855602E-3</v>
          </cell>
          <cell r="GX54">
            <v>2.448582436402101E-3</v>
          </cell>
          <cell r="GY54">
            <v>3.8182174060024127E-3</v>
          </cell>
          <cell r="GZ54">
            <v>2.6490102586656291E-3</v>
          </cell>
          <cell r="HA54">
            <v>2.9561130180414982E-3</v>
          </cell>
          <cell r="HB54">
            <v>3.4225765237505725E-3</v>
          </cell>
          <cell r="HC54">
            <v>2.9079122836676253E-3</v>
          </cell>
          <cell r="HD54">
            <v>4.316510432967359E-3</v>
          </cell>
          <cell r="HE54">
            <v>3.4413404294613131E-3</v>
          </cell>
          <cell r="HF54">
            <v>1.2701628589104124E-2</v>
          </cell>
          <cell r="HG54">
            <v>2.9581171363182337E-3</v>
          </cell>
          <cell r="HH54">
            <v>5.7583479712233227E-3</v>
          </cell>
          <cell r="HI54">
            <v>3.9553282084557797E-3</v>
          </cell>
          <cell r="HJ54">
            <v>3.0023853520442503E-3</v>
          </cell>
          <cell r="HK54">
            <v>4.5852388481756679E-3</v>
          </cell>
          <cell r="HL54">
            <v>7.495072268678485E-3</v>
          </cell>
          <cell r="HM54">
            <v>0</v>
          </cell>
          <cell r="HN54">
            <v>0</v>
          </cell>
          <cell r="HO54">
            <v>0</v>
          </cell>
          <cell r="HP54">
            <v>0</v>
          </cell>
          <cell r="HQ54">
            <v>0</v>
          </cell>
          <cell r="HR54">
            <v>0</v>
          </cell>
        </row>
        <row r="55">
          <cell r="A55" t="str">
            <v>PBZ/CO OMF C</v>
          </cell>
          <cell r="ET55" t="e">
            <v>#DIV/0!</v>
          </cell>
          <cell r="EU55" t="e">
            <v>#DIV/0!</v>
          </cell>
          <cell r="EV55">
            <v>1.138390411064466</v>
          </cell>
          <cell r="EW55">
            <v>0.37011148978599334</v>
          </cell>
          <cell r="EX55">
            <v>0.41548074304837113</v>
          </cell>
          <cell r="EY55">
            <v>0.20966818458537995</v>
          </cell>
          <cell r="EZ55">
            <v>0.47491722085339633</v>
          </cell>
          <cell r="FA55">
            <v>0.2087624862006231</v>
          </cell>
          <cell r="FB55">
            <v>0.11330789514256022</v>
          </cell>
          <cell r="FC55">
            <v>0.11777684684736614</v>
          </cell>
          <cell r="FD55">
            <v>9.6516599378362627E-2</v>
          </cell>
          <cell r="FE55">
            <v>8.2644900816316758E-2</v>
          </cell>
          <cell r="FF55">
            <v>6.6995810104727091E-2</v>
          </cell>
          <cell r="FG55">
            <v>8.0757986306401422E-2</v>
          </cell>
          <cell r="FH55">
            <v>8.0978318975994168E-2</v>
          </cell>
          <cell r="FI55">
            <v>0.23749110958522843</v>
          </cell>
          <cell r="FJ55">
            <v>7.9065856505765239E-2</v>
          </cell>
          <cell r="FK55">
            <v>8.2683165794253555E-2</v>
          </cell>
          <cell r="FL55">
            <v>0.15215642278658584</v>
          </cell>
          <cell r="FM55">
            <v>0.10625523948365283</v>
          </cell>
          <cell r="FN55">
            <v>4.5123243238477051E-2</v>
          </cell>
          <cell r="FO55">
            <v>8.3296576534448885E-2</v>
          </cell>
          <cell r="FP55">
            <v>6.8649524099848008E-2</v>
          </cell>
          <cell r="FQ55">
            <v>5.0502358030858036E-2</v>
          </cell>
          <cell r="FR55">
            <v>3.130952438674476E-2</v>
          </cell>
          <cell r="FS55">
            <v>5.5405423292108548E-2</v>
          </cell>
          <cell r="FT55">
            <v>4.933100505243497E-2</v>
          </cell>
          <cell r="FU55">
            <v>3.6741901939272459E-2</v>
          </cell>
          <cell r="FV55">
            <v>4.2826510582369352E-2</v>
          </cell>
          <cell r="FW55">
            <v>5.6173057690385823E-2</v>
          </cell>
          <cell r="FX55">
            <v>6.30657101923391E-2</v>
          </cell>
          <cell r="FY55">
            <v>4.5932633231870537E-2</v>
          </cell>
          <cell r="FZ55">
            <v>3.4428840368146196E-2</v>
          </cell>
          <cell r="GA55">
            <v>3.8206330563803993E-2</v>
          </cell>
          <cell r="GB55">
            <v>6.0086330849082319E-2</v>
          </cell>
          <cell r="GC55">
            <v>2.3417341497470739E-2</v>
          </cell>
          <cell r="GD55">
            <v>3.3751483814258076E-2</v>
          </cell>
          <cell r="GE55">
            <v>5.7488364006820718E-2</v>
          </cell>
          <cell r="GF55">
            <v>5.7106320823477504E-2</v>
          </cell>
          <cell r="GG55">
            <v>3.8436933915151218E-2</v>
          </cell>
          <cell r="GH55">
            <v>2.9449657093753398E-2</v>
          </cell>
          <cell r="GI55">
            <v>5.6016128429741262E-2</v>
          </cell>
          <cell r="GJ55">
            <v>7.2158261594107695E-2</v>
          </cell>
          <cell r="GK55">
            <v>4.4124776585096816E-2</v>
          </cell>
          <cell r="GL55">
            <v>3.0032908378064473E-2</v>
          </cell>
          <cell r="GM55">
            <v>6.0436100739555104E-2</v>
          </cell>
          <cell r="GN55">
            <v>2.7644607830794598E-2</v>
          </cell>
          <cell r="GO55">
            <v>3.0196765251007448E-2</v>
          </cell>
          <cell r="GP55">
            <v>1.978326437676383E-2</v>
          </cell>
          <cell r="GQ55">
            <v>3.2827446304992847E-2</v>
          </cell>
          <cell r="GR55">
            <v>4.7466009758327078E-2</v>
          </cell>
          <cell r="GS55">
            <v>3.2334243966651563E-2</v>
          </cell>
          <cell r="GT55">
            <v>2.854868289368306E-2</v>
          </cell>
          <cell r="GU55">
            <v>5.1419600173544321E-2</v>
          </cell>
          <cell r="GV55">
            <v>5.3239916027233936E-2</v>
          </cell>
          <cell r="GW55">
            <v>2.6270623659255598E-2</v>
          </cell>
          <cell r="GX55">
            <v>1.7111558981846159E-2</v>
          </cell>
          <cell r="GY55">
            <v>9.2334093596398575E-3</v>
          </cell>
          <cell r="GZ55">
            <v>2.5933155013666741E-2</v>
          </cell>
          <cell r="HA55">
            <v>4.2044024504725087E-2</v>
          </cell>
          <cell r="HB55">
            <v>2.9120433120900641E-2</v>
          </cell>
          <cell r="HC55">
            <v>2.7974821571622916E-2</v>
          </cell>
          <cell r="HD55">
            <v>2.9197390148443234E-2</v>
          </cell>
          <cell r="HE55">
            <v>2.6832144770948786E-2</v>
          </cell>
          <cell r="HF55">
            <v>0.1065989738013664</v>
          </cell>
          <cell r="HG55">
            <v>1.2698262642094423E-2</v>
          </cell>
          <cell r="HH55">
            <v>1.9232370509352163E-2</v>
          </cell>
          <cell r="HI55">
            <v>9.2893389450918601E-3</v>
          </cell>
          <cell r="HJ55">
            <v>1.1326496680970867E-2</v>
          </cell>
          <cell r="HK55">
            <v>3.6176020844407721E-2</v>
          </cell>
          <cell r="HL55">
            <v>6.2711592696613777E-2</v>
          </cell>
          <cell r="HM55">
            <v>0</v>
          </cell>
          <cell r="HN55">
            <v>0</v>
          </cell>
          <cell r="HO55">
            <v>0</v>
          </cell>
          <cell r="HP55">
            <v>0</v>
          </cell>
          <cell r="HQ55">
            <v>0</v>
          </cell>
          <cell r="HR55">
            <v>0</v>
          </cell>
        </row>
        <row r="56">
          <cell r="A56" t="str">
            <v>Raiffeisen OMF A</v>
          </cell>
          <cell r="ET56" t="e">
            <v>#DIV/0!</v>
          </cell>
          <cell r="EU56" t="e">
            <v>#DIV/0!</v>
          </cell>
          <cell r="EV56" t="e">
            <v>#DIV/0!</v>
          </cell>
          <cell r="EW56" t="e">
            <v>#DIV/0!</v>
          </cell>
          <cell r="EX56" t="e">
            <v>#DIV/0!</v>
          </cell>
          <cell r="EY56" t="e">
            <v>#DIV/0!</v>
          </cell>
          <cell r="EZ56" t="e">
            <v>#DIV/0!</v>
          </cell>
          <cell r="FA56" t="e">
            <v>#DIV/0!</v>
          </cell>
          <cell r="FB56" t="e">
            <v>#DIV/0!</v>
          </cell>
          <cell r="FC56" t="e">
            <v>#DIV/0!</v>
          </cell>
          <cell r="FD56" t="e">
            <v>#DIV/0!</v>
          </cell>
          <cell r="FE56" t="e">
            <v>#DIV/0!</v>
          </cell>
          <cell r="FF56" t="e">
            <v>#DIV/0!</v>
          </cell>
          <cell r="FG56" t="e">
            <v>#DIV/0!</v>
          </cell>
          <cell r="FH56" t="e">
            <v>#DIV/0!</v>
          </cell>
          <cell r="FI56" t="e">
            <v>#DIV/0!</v>
          </cell>
          <cell r="FJ56">
            <v>0</v>
          </cell>
          <cell r="FK56">
            <v>0</v>
          </cell>
          <cell r="FL56">
            <v>0</v>
          </cell>
          <cell r="FM56">
            <v>0</v>
          </cell>
          <cell r="FN56">
            <v>0</v>
          </cell>
          <cell r="FO56">
            <v>0</v>
          </cell>
          <cell r="FP56">
            <v>0</v>
          </cell>
          <cell r="FQ56">
            <v>0</v>
          </cell>
          <cell r="FR56">
            <v>0</v>
          </cell>
          <cell r="FS56">
            <v>0</v>
          </cell>
          <cell r="FT56">
            <v>0</v>
          </cell>
          <cell r="FU56">
            <v>0</v>
          </cell>
          <cell r="FV56">
            <v>6.19007472086784E-2</v>
          </cell>
          <cell r="FW56">
            <v>0</v>
          </cell>
          <cell r="FX56">
            <v>0</v>
          </cell>
          <cell r="FY56">
            <v>0</v>
          </cell>
          <cell r="FZ56">
            <v>0</v>
          </cell>
          <cell r="GA56">
            <v>0</v>
          </cell>
          <cell r="GB56">
            <v>0</v>
          </cell>
          <cell r="GC56">
            <v>0</v>
          </cell>
          <cell r="GD56">
            <v>0</v>
          </cell>
          <cell r="GE56">
            <v>0</v>
          </cell>
          <cell r="GF56">
            <v>0</v>
          </cell>
          <cell r="GG56">
            <v>0</v>
          </cell>
          <cell r="GH56">
            <v>0</v>
          </cell>
          <cell r="GI56">
            <v>0.25194949195066085</v>
          </cell>
          <cell r="GJ56">
            <v>0</v>
          </cell>
          <cell r="GK56">
            <v>0</v>
          </cell>
          <cell r="GL56">
            <v>0</v>
          </cell>
          <cell r="GM56">
            <v>0</v>
          </cell>
          <cell r="GN56">
            <v>0</v>
          </cell>
          <cell r="GO56">
            <v>0</v>
          </cell>
          <cell r="GP56">
            <v>0</v>
          </cell>
          <cell r="GQ56">
            <v>0</v>
          </cell>
          <cell r="GR56">
            <v>0</v>
          </cell>
          <cell r="GS56">
            <v>0</v>
          </cell>
          <cell r="GT56">
            <v>0</v>
          </cell>
          <cell r="GU56">
            <v>0</v>
          </cell>
          <cell r="GV56">
            <v>0</v>
          </cell>
          <cell r="GW56">
            <v>5.9906225430959713E-2</v>
          </cell>
          <cell r="GX56">
            <v>0</v>
          </cell>
          <cell r="GY56">
            <v>0</v>
          </cell>
          <cell r="GZ56">
            <v>7.1421349135657342E-2</v>
          </cell>
          <cell r="HA56">
            <v>0</v>
          </cell>
          <cell r="HB56">
            <v>0.12508323319576822</v>
          </cell>
          <cell r="HC56">
            <v>0</v>
          </cell>
          <cell r="HD56">
            <v>1.4851380527611185E-2</v>
          </cell>
          <cell r="HE56">
            <v>0</v>
          </cell>
          <cell r="HF56">
            <v>0</v>
          </cell>
          <cell r="HG56">
            <v>0</v>
          </cell>
          <cell r="HH56">
            <v>0</v>
          </cell>
          <cell r="HI56">
            <v>0</v>
          </cell>
          <cell r="HJ56">
            <v>4.2584979631177015E-2</v>
          </cell>
          <cell r="HK56">
            <v>0</v>
          </cell>
          <cell r="HL56">
            <v>0</v>
          </cell>
          <cell r="HM56">
            <v>0</v>
          </cell>
          <cell r="HN56">
            <v>0</v>
          </cell>
          <cell r="HO56">
            <v>0</v>
          </cell>
          <cell r="HP56">
            <v>0</v>
          </cell>
          <cell r="HQ56">
            <v>0</v>
          </cell>
          <cell r="HR56">
            <v>0</v>
          </cell>
        </row>
        <row r="57">
          <cell r="A57" t="str">
            <v>Raiffeisen OMF B</v>
          </cell>
          <cell r="C57" t="e">
            <v>#DIV/0!</v>
          </cell>
          <cell r="D57" t="e">
            <v>#DIV/0!</v>
          </cell>
          <cell r="E57" t="e">
            <v>#DIV/0!</v>
          </cell>
          <cell r="F57" t="e">
            <v>#DIV/0!</v>
          </cell>
          <cell r="G57" t="e">
            <v>#DIV/0!</v>
          </cell>
          <cell r="H57" t="e">
            <v>#DIV/0!</v>
          </cell>
          <cell r="I57" t="e">
            <v>#DIV/0!</v>
          </cell>
          <cell r="J57" t="e">
            <v>#DIV/0!</v>
          </cell>
          <cell r="K57" t="e">
            <v>#DIV/0!</v>
          </cell>
          <cell r="L57" t="e">
            <v>#DIV/0!</v>
          </cell>
          <cell r="M57" t="e">
            <v>#DIV/0!</v>
          </cell>
          <cell r="N57" t="e">
            <v>#DIV/0!</v>
          </cell>
          <cell r="O57" t="e">
            <v>#DIV/0!</v>
          </cell>
          <cell r="P57" t="e">
            <v>#DIV/0!</v>
          </cell>
          <cell r="Q57" t="e">
            <v>#DIV/0!</v>
          </cell>
          <cell r="R57">
            <v>0</v>
          </cell>
          <cell r="S57">
            <v>1.7042363230651598</v>
          </cell>
          <cell r="T57">
            <v>5.8025885168666795E-2</v>
          </cell>
          <cell r="U57">
            <v>0</v>
          </cell>
          <cell r="V57">
            <v>1.3332929359861896</v>
          </cell>
          <cell r="W57">
            <v>4.4151909442941659E-2</v>
          </cell>
          <cell r="X57">
            <v>0.21486817468679156</v>
          </cell>
          <cell r="Y57">
            <v>6.9261271430763952E-2</v>
          </cell>
          <cell r="Z57">
            <v>0.19579454481790207</v>
          </cell>
          <cell r="AA57">
            <v>5.8882540848367872</v>
          </cell>
          <cell r="AB57">
            <v>3.5280065395475478E-2</v>
          </cell>
          <cell r="AC57">
            <v>2.0557801920040935</v>
          </cell>
          <cell r="AD57">
            <v>7.373129050672296E-2</v>
          </cell>
          <cell r="AE57">
            <v>2.3796514650256072E-2</v>
          </cell>
          <cell r="AF57">
            <v>2.5098421932277133E-2</v>
          </cell>
          <cell r="AG57">
            <v>2.7089585133547554E-2</v>
          </cell>
          <cell r="AH57">
            <v>2.2678234660555904E-2</v>
          </cell>
          <cell r="AI57">
            <v>2.5013293955651748E-2</v>
          </cell>
          <cell r="AJ57">
            <v>3.8521348044287772E-2</v>
          </cell>
          <cell r="AK57">
            <v>1.7757770202183394E-2</v>
          </cell>
          <cell r="AL57">
            <v>4.7673301690039811E-2</v>
          </cell>
          <cell r="AM57">
            <v>0.54634192017338834</v>
          </cell>
          <cell r="AN57">
            <v>2.1861346797109292E-2</v>
          </cell>
          <cell r="AO57">
            <v>4.0339650985121593E-2</v>
          </cell>
          <cell r="AP57">
            <v>5.489277680349592E-2</v>
          </cell>
          <cell r="AQ57">
            <v>4.3090120508763326E-2</v>
          </cell>
          <cell r="AR57">
            <v>7.2606013953741874E-2</v>
          </cell>
          <cell r="AS57">
            <v>6.3383859143952587E-2</v>
          </cell>
          <cell r="AT57">
            <v>1.2540010021856297E-2</v>
          </cell>
          <cell r="AU57">
            <v>0.15072586599062818</v>
          </cell>
          <cell r="AV57">
            <v>6.2512978785524476E-2</v>
          </cell>
          <cell r="AW57">
            <v>7.4977374767153535E-2</v>
          </cell>
          <cell r="AX57">
            <v>7.7523877072540173E-2</v>
          </cell>
          <cell r="AY57">
            <v>6.7423472280719127E-2</v>
          </cell>
          <cell r="AZ57">
            <v>8.1090187202198252E-2</v>
          </cell>
          <cell r="BA57">
            <v>7.4427947459062824E-2</v>
          </cell>
          <cell r="BB57">
            <v>4.0967026367414089E-2</v>
          </cell>
          <cell r="BC57">
            <v>3.6450919268518796E-2</v>
          </cell>
          <cell r="BD57">
            <v>0.12835051044002452</v>
          </cell>
          <cell r="BE57">
            <v>5.7630816817681202E-2</v>
          </cell>
          <cell r="BF57">
            <v>5.9822848208541841E-2</v>
          </cell>
          <cell r="BG57">
            <v>2.3200916856543044E-3</v>
          </cell>
          <cell r="BH57">
            <v>8.0188099838471999E-3</v>
          </cell>
          <cell r="BI57">
            <v>0.11867624607157562</v>
          </cell>
          <cell r="BJ57">
            <v>5.3924936040528865E-2</v>
          </cell>
          <cell r="BK57">
            <v>0.10280104042988486</v>
          </cell>
          <cell r="BL57">
            <v>2.0780599137020465E-3</v>
          </cell>
          <cell r="BM57">
            <v>4.8581279956459366E-3</v>
          </cell>
          <cell r="BN57">
            <v>2.1284164897661158E-3</v>
          </cell>
          <cell r="BO57">
            <v>4.2268108120290242E-4</v>
          </cell>
          <cell r="BP57">
            <v>8.885763594402564E-2</v>
          </cell>
          <cell r="BQ57">
            <v>0</v>
          </cell>
          <cell r="BR57">
            <v>5.7878080795972363E-2</v>
          </cell>
          <cell r="BS57">
            <v>5.5359529927155788E-4</v>
          </cell>
          <cell r="BT57">
            <v>9.5336539415052449E-3</v>
          </cell>
          <cell r="BU57">
            <v>1.1346194027616597E-2</v>
          </cell>
          <cell r="BV57">
            <v>7.2276694409471884E-3</v>
          </cell>
          <cell r="BW57">
            <v>9.0249819164573225E-2</v>
          </cell>
          <cell r="BX57">
            <v>8.2245508771611013E-3</v>
          </cell>
          <cell r="BY57">
            <v>3.0291616350003716E-3</v>
          </cell>
          <cell r="BZ57">
            <v>5.9058890889473747E-3</v>
          </cell>
          <cell r="CA57">
            <v>3.4142440107205051E-3</v>
          </cell>
          <cell r="CB57">
            <v>4.3705427957388254E-3</v>
          </cell>
          <cell r="CC57">
            <v>3.1766864154391824E-3</v>
          </cell>
          <cell r="CD57">
            <v>5.3949677679448428E-3</v>
          </cell>
          <cell r="CE57">
            <v>8.2243345519477928E-3</v>
          </cell>
          <cell r="CF57">
            <v>9.0044835026053885E-3</v>
          </cell>
          <cell r="CG57">
            <v>1.2017965328109165E-2</v>
          </cell>
          <cell r="CH57">
            <v>8.5665602755705561E-2</v>
          </cell>
          <cell r="CI57">
            <v>3.1103102665936441E-3</v>
          </cell>
          <cell r="CJ57">
            <v>6.688444480575974E-3</v>
          </cell>
          <cell r="CK57">
            <v>0.31215477807978004</v>
          </cell>
          <cell r="CL57">
            <v>0.14470852439777585</v>
          </cell>
          <cell r="CM57">
            <v>3.9367114092485819E-3</v>
          </cell>
          <cell r="CN57">
            <v>5.1462430227951321E-3</v>
          </cell>
          <cell r="CO57">
            <v>5.3798638185006634E-3</v>
          </cell>
          <cell r="CP57">
            <v>5.6053378596427426E-3</v>
          </cell>
          <cell r="CQ57">
            <v>8.7107098686829802E-3</v>
          </cell>
          <cell r="CR57">
            <v>0.11427064063685863</v>
          </cell>
          <cell r="CS57">
            <v>0.10984139696093126</v>
          </cell>
          <cell r="CT57">
            <v>6.2787550804957598E-3</v>
          </cell>
          <cell r="CU57">
            <v>8.4431675038645643E-3</v>
          </cell>
          <cell r="CV57">
            <v>4.2426189229652293E-2</v>
          </cell>
          <cell r="CW57">
            <v>8.9844401944547524E-3</v>
          </cell>
          <cell r="CX57">
            <v>3.7932099634079224E-2</v>
          </cell>
          <cell r="CY57">
            <v>7.0227638011710293E-3</v>
          </cell>
          <cell r="CZ57">
            <v>5.7913150349542523E-2</v>
          </cell>
          <cell r="DA57">
            <v>1.8483273610428761E-2</v>
          </cell>
          <cell r="DB57">
            <v>0.1837183398279883</v>
          </cell>
          <cell r="DC57">
            <v>1.9852399116257448E-2</v>
          </cell>
          <cell r="DD57">
            <v>4.4606725646044613E-2</v>
          </cell>
          <cell r="DE57">
            <v>9.2670866684961394E-3</v>
          </cell>
          <cell r="DF57">
            <v>4.9424706978717326E-3</v>
          </cell>
          <cell r="DG57">
            <v>3.9455536489395829E-2</v>
          </cell>
          <cell r="DH57">
            <v>5.4664478713694065E-3</v>
          </cell>
          <cell r="DI57">
            <v>4.2245172693112787E-2</v>
          </cell>
          <cell r="DJ57">
            <v>6.2966164090797359E-3</v>
          </cell>
          <cell r="DK57">
            <v>5.0764285854652501E-3</v>
          </cell>
          <cell r="DL57">
            <v>3.0975409070435728E-3</v>
          </cell>
          <cell r="DM57">
            <v>6.1909404977228757E-3</v>
          </cell>
          <cell r="DN57">
            <v>3.3316397584352135E-3</v>
          </cell>
          <cell r="DO57">
            <v>2.2477656781025347E-2</v>
          </cell>
          <cell r="DP57">
            <v>3.9570997075863371E-3</v>
          </cell>
          <cell r="DQ57">
            <v>2.034538759405068E-2</v>
          </cell>
          <cell r="DR57">
            <v>8.9359141542500242E-2</v>
          </cell>
          <cell r="DS57">
            <v>2.6046482990132024E-3</v>
          </cell>
          <cell r="DT57">
            <v>1.9089246730793298E-2</v>
          </cell>
          <cell r="DU57">
            <v>1.6649533587678792E-3</v>
          </cell>
          <cell r="DV57">
            <v>1.8963935732317621E-2</v>
          </cell>
          <cell r="DW57">
            <v>2.2675869946060605E-3</v>
          </cell>
          <cell r="DX57">
            <v>1.5791182167247446E-2</v>
          </cell>
          <cell r="DY57">
            <v>8.7321648503547442E-2</v>
          </cell>
          <cell r="DZ57">
            <v>1.2104342658265668E-2</v>
          </cell>
          <cell r="EA57">
            <v>2.4767206642550246E-2</v>
          </cell>
          <cell r="EB57">
            <v>2.5033201986014022E-2</v>
          </cell>
          <cell r="EC57">
            <v>2.9788922597509006E-2</v>
          </cell>
          <cell r="ED57">
            <v>2.7576674792709938E-2</v>
          </cell>
          <cell r="EE57">
            <v>2.3562476380200797E-2</v>
          </cell>
          <cell r="EF57">
            <v>2.6414060304146069E-2</v>
          </cell>
          <cell r="EG57">
            <v>2.0175085251676075E-2</v>
          </cell>
          <cell r="EH57">
            <v>4.0173770408677423E-2</v>
          </cell>
          <cell r="EI57">
            <v>2.6320912956817721E-2</v>
          </cell>
          <cell r="EJ57">
            <v>2.6505400506231579E-2</v>
          </cell>
          <cell r="EK57">
            <v>2.4551415876392955E-2</v>
          </cell>
          <cell r="EL57">
            <v>2.6463642633387009E-2</v>
          </cell>
          <cell r="EM57">
            <v>1.8066519450248137E-2</v>
          </cell>
          <cell r="EN57">
            <v>2.5004205838516966E-2</v>
          </cell>
          <cell r="EO57">
            <v>1.4769650800467207E-2</v>
          </cell>
          <cell r="EP57">
            <v>2.5786862132532101E-2</v>
          </cell>
          <cell r="EQ57">
            <v>1.2878780321161283E-2</v>
          </cell>
          <cell r="ER57">
            <v>2.3959832839168596</v>
          </cell>
          <cell r="ES57">
            <v>6.5060152058905437E-3</v>
          </cell>
          <cell r="ET57">
            <v>2.2508356298916194E-2</v>
          </cell>
          <cell r="EU57">
            <v>2.7687781663474991E-3</v>
          </cell>
          <cell r="EV57">
            <v>3.2887996086312216E-3</v>
          </cell>
          <cell r="EW57">
            <v>2.4648728477544286E-3</v>
          </cell>
          <cell r="EX57">
            <v>2.6506614906652562E-3</v>
          </cell>
          <cell r="EY57">
            <v>2.5723235130791079E-3</v>
          </cell>
          <cell r="EZ57">
            <v>1.9706435643678478E-3</v>
          </cell>
          <cell r="FA57">
            <v>2.3459255732464412E-3</v>
          </cell>
          <cell r="FB57">
            <v>1.9672610243186093E-3</v>
          </cell>
          <cell r="FC57">
            <v>2.5927059642978688E-3</v>
          </cell>
          <cell r="FD57">
            <v>1.2878052698397079E-2</v>
          </cell>
          <cell r="FE57">
            <v>2.7106138673918378E-3</v>
          </cell>
          <cell r="FF57">
            <v>4.8909086528853979E-3</v>
          </cell>
          <cell r="FG57">
            <v>2.3606274203842692E-3</v>
          </cell>
          <cell r="FH57">
            <v>3.107540075573163E-3</v>
          </cell>
          <cell r="FI57">
            <v>0.28334486499661532</v>
          </cell>
          <cell r="FJ57">
            <v>2.7156217911594063E-3</v>
          </cell>
          <cell r="FK57">
            <v>1.6148425189752194E-3</v>
          </cell>
          <cell r="FL57">
            <v>3.4557257838002493E-3</v>
          </cell>
          <cell r="FM57">
            <v>2.4658144777075872E-3</v>
          </cell>
          <cell r="FN57">
            <v>3.8494066768479077E-3</v>
          </cell>
          <cell r="FO57">
            <v>1.2431803695671668E-2</v>
          </cell>
          <cell r="FP57">
            <v>4.0356739302141098E-3</v>
          </cell>
          <cell r="FQ57">
            <v>3.5372632587427791E-3</v>
          </cell>
          <cell r="FR57">
            <v>3.8214270271362018E-3</v>
          </cell>
          <cell r="FS57">
            <v>2.4136158877322246E-3</v>
          </cell>
          <cell r="FT57">
            <v>2.7013651940211519E-3</v>
          </cell>
          <cell r="FU57">
            <v>2.0840158275224558E-3</v>
          </cell>
          <cell r="FV57">
            <v>6.8024470758632806E-3</v>
          </cell>
          <cell r="FW57">
            <v>4.3124879680085425E-3</v>
          </cell>
          <cell r="FX57">
            <v>2.1977228094986231E-3</v>
          </cell>
          <cell r="FY57">
            <v>2.5993812865866095E-3</v>
          </cell>
          <cell r="FZ57">
            <v>2.3274744733679902E-3</v>
          </cell>
          <cell r="GA57">
            <v>2.0045028370789652E-3</v>
          </cell>
          <cell r="GB57">
            <v>8.8804647596289858E-3</v>
          </cell>
          <cell r="GC57">
            <v>2.6635986289876741E-3</v>
          </cell>
          <cell r="GD57">
            <v>4.3322768162096592E-3</v>
          </cell>
          <cell r="GE57">
            <v>1.9591528716380096E-3</v>
          </cell>
          <cell r="GF57">
            <v>2.8388892532824569E-3</v>
          </cell>
          <cell r="GG57">
            <v>2.0588241308916056E-3</v>
          </cell>
          <cell r="GH57">
            <v>2.7147206807131463E-3</v>
          </cell>
          <cell r="GI57">
            <v>8.2310772785881021E-3</v>
          </cell>
          <cell r="GJ57">
            <v>2.427630112451405E-3</v>
          </cell>
          <cell r="GK57">
            <v>3.0445504459441289E-3</v>
          </cell>
          <cell r="GL57">
            <v>2.7883748210783613E-3</v>
          </cell>
          <cell r="GM57">
            <v>1.0480018340279661E-2</v>
          </cell>
          <cell r="GN57">
            <v>2.4389960297513994E-3</v>
          </cell>
          <cell r="GO57">
            <v>2.7112234145919003E-3</v>
          </cell>
          <cell r="GP57">
            <v>2.4434226927263791E-3</v>
          </cell>
          <cell r="GQ57">
            <v>2.950121912333938E-3</v>
          </cell>
          <cell r="GR57">
            <v>1.3493052200957104E-2</v>
          </cell>
          <cell r="GS57">
            <v>5.8331092597005705E-3</v>
          </cell>
          <cell r="GT57">
            <v>3.1717024303482095E-3</v>
          </cell>
          <cell r="GU57">
            <v>6.2636239517488666E-3</v>
          </cell>
          <cell r="GV57">
            <v>5.6544658912002941E-3</v>
          </cell>
          <cell r="GW57">
            <v>4.2673324302471777E-3</v>
          </cell>
          <cell r="GX57">
            <v>2.9367467723297874E-3</v>
          </cell>
          <cell r="GY57">
            <v>2.7286570222824157E-3</v>
          </cell>
          <cell r="GZ57">
            <v>2.7425843539426406E-3</v>
          </cell>
          <cell r="HA57">
            <v>2.8750958794182876E-3</v>
          </cell>
          <cell r="HB57">
            <v>3.5874969841534475E-3</v>
          </cell>
          <cell r="HC57">
            <v>3.1995364810238182E-3</v>
          </cell>
          <cell r="HD57">
            <v>3.478861012110005E-3</v>
          </cell>
          <cell r="HE57">
            <v>3.8703093483936795E-3</v>
          </cell>
          <cell r="HF57">
            <v>1.3676169215928385E-2</v>
          </cell>
          <cell r="HG57">
            <v>4.0733242348043024E-3</v>
          </cell>
          <cell r="HH57">
            <v>6.4272992753319439E-3</v>
          </cell>
          <cell r="HI57">
            <v>4.5630947621940121E-3</v>
          </cell>
          <cell r="HJ57">
            <v>2.9357059378388333E-3</v>
          </cell>
          <cell r="HK57">
            <v>7.1565391706841569E-3</v>
          </cell>
          <cell r="HL57">
            <v>6.1770007433076578E-3</v>
          </cell>
          <cell r="HM57">
            <v>0</v>
          </cell>
          <cell r="HN57">
            <v>0</v>
          </cell>
          <cell r="HO57">
            <v>0</v>
          </cell>
          <cell r="HP57">
            <v>0</v>
          </cell>
          <cell r="HQ57">
            <v>0</v>
          </cell>
          <cell r="HR57">
            <v>0</v>
          </cell>
        </row>
        <row r="58">
          <cell r="A58" t="str">
            <v>Raiffeisen OMF C</v>
          </cell>
          <cell r="ET58" t="e">
            <v>#DIV/0!</v>
          </cell>
          <cell r="EU58" t="e">
            <v>#DIV/0!</v>
          </cell>
          <cell r="EV58">
            <v>1.2667768224363349</v>
          </cell>
          <cell r="EW58">
            <v>0.37080680715729447</v>
          </cell>
          <cell r="EX58">
            <v>0.38573149684015617</v>
          </cell>
          <cell r="EY58">
            <v>0.35411421070128118</v>
          </cell>
          <cell r="EZ58">
            <v>0.34727596492521812</v>
          </cell>
          <cell r="FA58">
            <v>0.23965137518524901</v>
          </cell>
          <cell r="FB58">
            <v>0.18031000859025773</v>
          </cell>
          <cell r="FC58">
            <v>8.5296058835556202E-2</v>
          </cell>
          <cell r="FD58">
            <v>0.10701286849704866</v>
          </cell>
          <cell r="FE58">
            <v>0.10530554263570067</v>
          </cell>
          <cell r="FF58">
            <v>8.6263392238996844E-2</v>
          </cell>
          <cell r="FG58">
            <v>9.3328988216212494E-2</v>
          </cell>
          <cell r="FH58">
            <v>0.1092178338068315</v>
          </cell>
          <cell r="FI58">
            <v>0.24886923224026275</v>
          </cell>
          <cell r="FJ58">
            <v>7.861997215297456E-2</v>
          </cell>
          <cell r="FK58">
            <v>7.127340089647119E-2</v>
          </cell>
          <cell r="FL58">
            <v>0.13419105193540265</v>
          </cell>
          <cell r="FM58">
            <v>9.5032568806261528E-2</v>
          </cell>
          <cell r="FN58">
            <v>5.2471753633489507E-2</v>
          </cell>
          <cell r="FO58">
            <v>7.5882983932099787E-2</v>
          </cell>
          <cell r="FP58">
            <v>6.7683858203569675E-2</v>
          </cell>
          <cell r="FQ58">
            <v>3.2794761265260777E-2</v>
          </cell>
          <cell r="FR58">
            <v>3.4050777191080552E-2</v>
          </cell>
          <cell r="FS58">
            <v>4.5702496956838159E-2</v>
          </cell>
          <cell r="FT58">
            <v>4.072356377924774E-2</v>
          </cell>
          <cell r="FU58">
            <v>7.1914226724045113E-2</v>
          </cell>
          <cell r="FV58">
            <v>4.3900886903564945E-2</v>
          </cell>
          <cell r="FW58">
            <v>5.999530017149602E-2</v>
          </cell>
          <cell r="FX58">
            <v>7.8120405992951961E-2</v>
          </cell>
          <cell r="FY58">
            <v>5.4761016977668248E-2</v>
          </cell>
          <cell r="FZ58">
            <v>4.363934098229074E-2</v>
          </cell>
          <cell r="GA58">
            <v>4.8955858960873434E-2</v>
          </cell>
          <cell r="GB58">
            <v>5.8340678671010344E-2</v>
          </cell>
          <cell r="GC58">
            <v>3.3771495222522416E-2</v>
          </cell>
          <cell r="GD58">
            <v>2.8406251568932697E-2</v>
          </cell>
          <cell r="GE58">
            <v>5.1330605146729484E-2</v>
          </cell>
          <cell r="GF58">
            <v>7.4591458479534425E-2</v>
          </cell>
          <cell r="GG58">
            <v>4.3213767187890322E-2</v>
          </cell>
          <cell r="GH58">
            <v>2.8035147116033877E-2</v>
          </cell>
          <cell r="GI58">
            <v>6.8362289297134754E-2</v>
          </cell>
          <cell r="GJ58">
            <v>7.4265523175020776E-2</v>
          </cell>
          <cell r="GK58">
            <v>6.0238162826075366E-2</v>
          </cell>
          <cell r="GL58">
            <v>3.1417762319284476E-2</v>
          </cell>
          <cell r="GM58">
            <v>5.4471347001501205E-2</v>
          </cell>
          <cell r="GN58">
            <v>3.0678466540307085E-2</v>
          </cell>
          <cell r="GO58">
            <v>2.9516343043479474E-2</v>
          </cell>
          <cell r="GP58">
            <v>3.153321206390855E-2</v>
          </cell>
          <cell r="GQ58">
            <v>4.7389454975112807E-2</v>
          </cell>
          <cell r="GR58">
            <v>6.3322365291887214E-2</v>
          </cell>
          <cell r="GS58">
            <v>3.5637637253466754E-2</v>
          </cell>
          <cell r="GT58">
            <v>3.0997097923693873E-2</v>
          </cell>
          <cell r="GU58">
            <v>5.0073710686609735E-2</v>
          </cell>
          <cell r="GV58">
            <v>4.5438277169570558E-2</v>
          </cell>
          <cell r="GW58">
            <v>2.2425736801625785E-2</v>
          </cell>
          <cell r="GX58">
            <v>1.3562115238273413E-2</v>
          </cell>
          <cell r="GY58">
            <v>7.0998429317689531E-3</v>
          </cell>
          <cell r="GZ58">
            <v>2.7841867072915426E-2</v>
          </cell>
          <cell r="HA58">
            <v>4.3259579571193744E-2</v>
          </cell>
          <cell r="HB58">
            <v>2.008700933200349E-2</v>
          </cell>
          <cell r="HC58">
            <v>1.9029816938192754E-2</v>
          </cell>
          <cell r="HD58">
            <v>1.6622884955362179E-2</v>
          </cell>
          <cell r="HE58">
            <v>2.513966377840951E-2</v>
          </cell>
          <cell r="HF58">
            <v>8.8382603297749315E-2</v>
          </cell>
          <cell r="HG58">
            <v>1.508987109777902E-2</v>
          </cell>
          <cell r="HH58">
            <v>2.2696250862857197E-2</v>
          </cell>
          <cell r="HI58">
            <v>1.3420748453551991E-2</v>
          </cell>
          <cell r="HJ58">
            <v>1.0018131736411393E-2</v>
          </cell>
          <cell r="HK58">
            <v>3.9490075649037899E-2</v>
          </cell>
          <cell r="HL58">
            <v>5.7161451758321769E-2</v>
          </cell>
          <cell r="HM58">
            <v>0</v>
          </cell>
          <cell r="HN58">
            <v>0</v>
          </cell>
          <cell r="HO58">
            <v>0</v>
          </cell>
          <cell r="HP58">
            <v>0</v>
          </cell>
          <cell r="HQ58">
            <v>0</v>
          </cell>
          <cell r="HR58">
            <v>0</v>
          </cell>
        </row>
        <row r="59">
          <cell r="A59" t="str">
            <v>UKUPNO</v>
          </cell>
          <cell r="C59" t="e">
            <v>#DIV/0!</v>
          </cell>
          <cell r="D59" t="e">
            <v>#DIV/0!</v>
          </cell>
          <cell r="E59" t="e">
            <v>#DIV/0!</v>
          </cell>
          <cell r="F59" t="e">
            <v>#DIV/0!</v>
          </cell>
          <cell r="G59" t="e">
            <v>#DIV/0!</v>
          </cell>
          <cell r="H59" t="e">
            <v>#DIV/0!</v>
          </cell>
          <cell r="I59" t="e">
            <v>#DIV/0!</v>
          </cell>
          <cell r="J59" t="e">
            <v>#DIV/0!</v>
          </cell>
          <cell r="K59" t="e">
            <v>#DIV/0!</v>
          </cell>
          <cell r="L59" t="e">
            <v>#DIV/0!</v>
          </cell>
          <cell r="M59" t="e">
            <v>#DIV/0!</v>
          </cell>
          <cell r="N59" t="e">
            <v>#DIV/0!</v>
          </cell>
          <cell r="O59" t="e">
            <v>#DIV/0!</v>
          </cell>
          <cell r="P59" t="e">
            <v>#DIV/0!</v>
          </cell>
          <cell r="Q59">
            <v>2.3640051901899799</v>
          </cell>
          <cell r="R59">
            <v>0</v>
          </cell>
          <cell r="S59">
            <v>1.2890734730571762</v>
          </cell>
          <cell r="T59">
            <v>0.16492065397800509</v>
          </cell>
          <cell r="U59">
            <v>0</v>
          </cell>
          <cell r="V59">
            <v>0.65316401021518922</v>
          </cell>
          <cell r="W59">
            <v>0.24370608935587149</v>
          </cell>
          <cell r="X59">
            <v>0.21674455170224072</v>
          </cell>
          <cell r="Y59">
            <v>0.21518968073370584</v>
          </cell>
          <cell r="Z59">
            <v>0.33890776779650456</v>
          </cell>
          <cell r="AA59">
            <v>6.3070344273578041</v>
          </cell>
          <cell r="AB59">
            <v>2.7117502352374274E-2</v>
          </cell>
          <cell r="AC59">
            <v>2.2786358028782292</v>
          </cell>
          <cell r="AD59">
            <v>6.8083624084641775E-2</v>
          </cell>
          <cell r="AE59">
            <v>2.046161360855344E-2</v>
          </cell>
          <cell r="AF59">
            <v>3.3423880015444524E-2</v>
          </cell>
          <cell r="AG59">
            <v>3.3353774128222519E-2</v>
          </cell>
          <cell r="AH59">
            <v>3.0762594942363424E-2</v>
          </cell>
          <cell r="AI59">
            <v>2.9277515778208172E-2</v>
          </cell>
          <cell r="AJ59">
            <v>2.7319955808655583E-2</v>
          </cell>
          <cell r="AK59">
            <v>3.02160614320835E-2</v>
          </cell>
          <cell r="AL59">
            <v>3.8012343558687739E-2</v>
          </cell>
          <cell r="AM59">
            <v>0.55404501145597063</v>
          </cell>
          <cell r="AN59">
            <v>2.316291446160542E-2</v>
          </cell>
          <cell r="AO59">
            <v>3.9442979329949786E-2</v>
          </cell>
          <cell r="AP59">
            <v>5.6645328289192179E-2</v>
          </cell>
          <cell r="AQ59">
            <v>3.7007689900971662E-2</v>
          </cell>
          <cell r="AR59">
            <v>5.567215997598713E-2</v>
          </cell>
          <cell r="AS59">
            <v>4.7408907269991543E-2</v>
          </cell>
          <cell r="AT59">
            <v>7.2321429048049961E-3</v>
          </cell>
          <cell r="AU59">
            <v>0.14163317840793305</v>
          </cell>
          <cell r="AV59">
            <v>5.5124867050957559E-2</v>
          </cell>
          <cell r="AW59">
            <v>7.9417088431562172E-2</v>
          </cell>
          <cell r="AX59">
            <v>8.9063497682276505E-2</v>
          </cell>
          <cell r="AY59">
            <v>6.3676190662869128E-2</v>
          </cell>
          <cell r="AZ59">
            <v>7.9647141695108142E-2</v>
          </cell>
          <cell r="BA59">
            <v>6.3910165008603526E-2</v>
          </cell>
          <cell r="BB59">
            <v>4.5358996986123494E-2</v>
          </cell>
          <cell r="BC59">
            <v>4.7058728102217166E-2</v>
          </cell>
          <cell r="BD59">
            <v>0.1347339097154793</v>
          </cell>
          <cell r="BE59">
            <v>5.5746572784197687E-2</v>
          </cell>
          <cell r="BF59">
            <v>5.8321161930166482E-2</v>
          </cell>
          <cell r="BG59">
            <v>2.4687855846007938E-3</v>
          </cell>
          <cell r="BH59">
            <v>6.2713283795057997E-3</v>
          </cell>
          <cell r="BI59">
            <v>0.123855698046582</v>
          </cell>
          <cell r="BJ59">
            <v>4.655307341169556E-2</v>
          </cell>
          <cell r="BK59">
            <v>0.10323002095655144</v>
          </cell>
          <cell r="BL59">
            <v>2.9699150291369499E-3</v>
          </cell>
          <cell r="BM59">
            <v>3.6939976251668515E-3</v>
          </cell>
          <cell r="BN59">
            <v>3.1580574716087747E-3</v>
          </cell>
          <cell r="BO59">
            <v>1.3614135215176864E-3</v>
          </cell>
          <cell r="BP59">
            <v>9.9834165780744111E-2</v>
          </cell>
          <cell r="BQ59">
            <v>1.3011894449632944E-3</v>
          </cell>
          <cell r="BR59">
            <v>5.6152314546280342E-2</v>
          </cell>
          <cell r="BS59">
            <v>3.0039791815232959E-3</v>
          </cell>
          <cell r="BT59">
            <v>8.8224003770171634E-3</v>
          </cell>
          <cell r="BU59">
            <v>8.4055604322246739E-3</v>
          </cell>
          <cell r="BV59">
            <v>6.3282974172660725E-3</v>
          </cell>
          <cell r="BW59">
            <v>0.10051825277284177</v>
          </cell>
          <cell r="BX59">
            <v>4.3626448810983763E-3</v>
          </cell>
          <cell r="BY59">
            <v>3.1298565820559441E-3</v>
          </cell>
          <cell r="BZ59">
            <v>4.4596467283211259E-3</v>
          </cell>
          <cell r="CA59">
            <v>4.227760797981788E-3</v>
          </cell>
          <cell r="CB59">
            <v>5.6236737811500128E-3</v>
          </cell>
          <cell r="CC59">
            <v>3.2075950275165582E-3</v>
          </cell>
          <cell r="CD59">
            <v>4.0501052723417802E-3</v>
          </cell>
          <cell r="CE59">
            <v>5.683469848802622E-3</v>
          </cell>
          <cell r="CF59">
            <v>7.1477690687989665E-3</v>
          </cell>
          <cell r="CG59">
            <v>1.1243402932582549E-2</v>
          </cell>
          <cell r="CH59">
            <v>8.7705006926032322E-2</v>
          </cell>
          <cell r="CI59">
            <v>4.4729954878687129E-3</v>
          </cell>
          <cell r="CJ59">
            <v>5.7517953762809253E-3</v>
          </cell>
          <cell r="CK59">
            <v>0.3193393790326256</v>
          </cell>
          <cell r="CL59">
            <v>0.13400758438736021</v>
          </cell>
          <cell r="CM59">
            <v>5.1064891718488638E-3</v>
          </cell>
          <cell r="CN59">
            <v>5.3013207514522528E-3</v>
          </cell>
          <cell r="CO59">
            <v>7.44775755331137E-3</v>
          </cell>
          <cell r="CP59">
            <v>5.0534321707122395E-3</v>
          </cell>
          <cell r="CQ59">
            <v>6.4129538164115112E-3</v>
          </cell>
          <cell r="CR59">
            <v>0.10286198159809139</v>
          </cell>
          <cell r="CS59">
            <v>9.7654761952167976E-2</v>
          </cell>
          <cell r="CT59">
            <v>4.9495056988805436E-3</v>
          </cell>
          <cell r="CU59">
            <v>6.2548999842458276E-3</v>
          </cell>
          <cell r="CV59">
            <v>4.1248270171888743E-2</v>
          </cell>
          <cell r="CW59">
            <v>6.4513212493936987E-3</v>
          </cell>
          <cell r="CX59">
            <v>5.1153106283173336E-2</v>
          </cell>
          <cell r="CY59">
            <v>8.714615173995419E-3</v>
          </cell>
          <cell r="CZ59">
            <v>5.2466323331136967E-2</v>
          </cell>
          <cell r="DA59">
            <v>1.3491237035749141E-2</v>
          </cell>
          <cell r="DB59">
            <v>0.17677074803812076</v>
          </cell>
          <cell r="DC59">
            <v>1.997320657036478E-2</v>
          </cell>
          <cell r="DD59">
            <v>4.2787989530454575E-2</v>
          </cell>
          <cell r="DE59">
            <v>7.7294709617065256E-3</v>
          </cell>
          <cell r="DF59">
            <v>3.5765938489892729E-3</v>
          </cell>
          <cell r="DG59">
            <v>4.0306026677984809E-2</v>
          </cell>
          <cell r="DH59">
            <v>5.6340343025527324E-3</v>
          </cell>
          <cell r="DI59">
            <v>4.8314931195665413E-2</v>
          </cell>
          <cell r="DJ59">
            <v>3.6028684265764933E-3</v>
          </cell>
          <cell r="DK59">
            <v>4.2606674077590723E-3</v>
          </cell>
          <cell r="DL59">
            <v>4.8413150529663393E-3</v>
          </cell>
          <cell r="DM59">
            <v>4.7929353873825209E-3</v>
          </cell>
          <cell r="DN59">
            <v>3.3681475588336215E-3</v>
          </cell>
          <cell r="DO59">
            <v>2.2385909877120119E-2</v>
          </cell>
          <cell r="DP59">
            <v>4.0472838057078325E-3</v>
          </cell>
          <cell r="DQ59">
            <v>1.7981310490485528E-2</v>
          </cell>
          <cell r="DR59">
            <v>0.1052155989196084</v>
          </cell>
          <cell r="DS59">
            <v>3.0859773718228426E-3</v>
          </cell>
          <cell r="DT59">
            <v>1.9248238967978767E-2</v>
          </cell>
          <cell r="DU59">
            <v>2.0868433394140014E-3</v>
          </cell>
          <cell r="DV59">
            <v>2.3462934605651679E-2</v>
          </cell>
          <cell r="DW59">
            <v>1.4346995835132997E-3</v>
          </cell>
          <cell r="DX59">
            <v>1.4934668968088625E-2</v>
          </cell>
          <cell r="DY59">
            <v>6.9376886551143171E-2</v>
          </cell>
          <cell r="DZ59">
            <v>1.2300526010318943E-2</v>
          </cell>
          <cell r="EA59">
            <v>2.2850296839614398E-2</v>
          </cell>
          <cell r="EB59">
            <v>3.0441565777788459E-2</v>
          </cell>
          <cell r="EC59">
            <v>2.5997933676767226E-2</v>
          </cell>
          <cell r="ED59">
            <v>2.5722356583831707E-2</v>
          </cell>
          <cell r="EE59">
            <v>2.3227478491564223E-2</v>
          </cell>
          <cell r="EF59">
            <v>2.3362006222621558E-2</v>
          </cell>
          <cell r="EG59">
            <v>2.0705342406637423E-2</v>
          </cell>
          <cell r="EH59">
            <v>4.1217917229867805E-2</v>
          </cell>
          <cell r="EI59">
            <v>2.7545012858122709E-2</v>
          </cell>
          <cell r="EJ59">
            <v>2.2253304663399122E-2</v>
          </cell>
          <cell r="EK59">
            <v>2.2997178939492949E-2</v>
          </cell>
          <cell r="EL59">
            <v>2.4034935115112111E-2</v>
          </cell>
          <cell r="EM59">
            <v>1.4067979687265609E-2</v>
          </cell>
          <cell r="EN59">
            <v>2.2746607429274129E-2</v>
          </cell>
          <cell r="EO59">
            <v>1.4646632560037412E-2</v>
          </cell>
          <cell r="EP59">
            <v>2.7468742234791132E-2</v>
          </cell>
          <cell r="EQ59">
            <v>1.110542550646746E-2</v>
          </cell>
          <cell r="ER59">
            <v>2.7630224058850366</v>
          </cell>
          <cell r="ES59">
            <v>4.6685876877061291E-3</v>
          </cell>
          <cell r="ET59">
            <v>2.1267562128911854E-2</v>
          </cell>
          <cell r="EU59">
            <v>4.7271817960163167E-3</v>
          </cell>
          <cell r="EV59">
            <v>4.667760555032009E-3</v>
          </cell>
          <cell r="EW59">
            <v>4.0889715923267842E-3</v>
          </cell>
          <cell r="EX59">
            <v>4.3009421095593098E-3</v>
          </cell>
          <cell r="EY59">
            <v>4.2404283058597551E-3</v>
          </cell>
          <cell r="EZ59">
            <v>6.1828655837797989E-3</v>
          </cell>
          <cell r="FA59">
            <v>6.5011271695219423E-3</v>
          </cell>
          <cell r="FB59">
            <v>5.1012199767598429E-3</v>
          </cell>
          <cell r="FC59">
            <v>4.5699062620063501E-3</v>
          </cell>
          <cell r="FD59">
            <v>1.3621503453577346E-2</v>
          </cell>
          <cell r="FE59">
            <v>5.0251828721532736E-3</v>
          </cell>
          <cell r="FF59">
            <v>9.422639146067115E-3</v>
          </cell>
          <cell r="FG59">
            <v>5.2619271880085545E-3</v>
          </cell>
          <cell r="FH59">
            <v>5.6582735273251125E-3</v>
          </cell>
          <cell r="FI59">
            <v>0.27537771010660733</v>
          </cell>
          <cell r="FJ59">
            <v>5.0898234459328551E-3</v>
          </cell>
          <cell r="FK59">
            <v>4.7214992019544702E-3</v>
          </cell>
          <cell r="FL59">
            <v>8.5550004935176505E-3</v>
          </cell>
          <cell r="FM59">
            <v>7.5336899209789395E-3</v>
          </cell>
          <cell r="FN59">
            <v>6.6811594388892174E-3</v>
          </cell>
          <cell r="FO59">
            <v>1.3064412049367367E-2</v>
          </cell>
          <cell r="FP59">
            <v>6.8284652851379902E-3</v>
          </cell>
          <cell r="FQ59">
            <v>6.036587822037278E-3</v>
          </cell>
          <cell r="FR59">
            <v>5.086985628813003E-3</v>
          </cell>
          <cell r="FS59">
            <v>4.9304206134733047E-3</v>
          </cell>
          <cell r="FT59">
            <v>5.3342766994775546E-3</v>
          </cell>
          <cell r="FU59">
            <v>5.9521778225770745E-3</v>
          </cell>
          <cell r="FV59">
            <v>9.1110054073793006E-3</v>
          </cell>
          <cell r="FW59">
            <v>7.8743103677515122E-3</v>
          </cell>
          <cell r="FX59">
            <v>8.3352109754925331E-3</v>
          </cell>
          <cell r="FY59">
            <v>6.2033218579522703E-3</v>
          </cell>
          <cell r="FZ59">
            <v>5.6616787079185058E-3</v>
          </cell>
          <cell r="GA59">
            <v>6.9285483514373719E-3</v>
          </cell>
          <cell r="GB59">
            <v>1.3082350028339547E-2</v>
          </cell>
          <cell r="GC59">
            <v>6.4644306934207498E-3</v>
          </cell>
          <cell r="GD59">
            <v>6.6253320770539876E-3</v>
          </cell>
          <cell r="GE59">
            <v>7.7956565584826488E-3</v>
          </cell>
          <cell r="GF59">
            <v>9.571633575010929E-3</v>
          </cell>
          <cell r="GG59">
            <v>6.8768389590801943E-3</v>
          </cell>
          <cell r="GH59">
            <v>5.7925887127275094E-3</v>
          </cell>
          <cell r="GI59">
            <v>1.6375114671264766E-2</v>
          </cell>
          <cell r="GJ59">
            <v>1.2203993200035981E-2</v>
          </cell>
          <cell r="GK59">
            <v>9.796743911796588E-3</v>
          </cell>
          <cell r="GL59">
            <v>6.3464654060846511E-3</v>
          </cell>
          <cell r="GM59">
            <v>1.7426595533123541E-2</v>
          </cell>
          <cell r="GN59">
            <v>7.1491475134120444E-3</v>
          </cell>
          <cell r="GO59">
            <v>7.2570942334384539E-3</v>
          </cell>
          <cell r="GP59">
            <v>6.0507748164720463E-3</v>
          </cell>
          <cell r="GQ59">
            <v>9.6997903505301932E-3</v>
          </cell>
          <cell r="GR59">
            <v>2.0379148980135032E-2</v>
          </cell>
          <cell r="GS59">
            <v>1.0786683813704441E-2</v>
          </cell>
          <cell r="GT59">
            <v>8.4332941270608801E-3</v>
          </cell>
          <cell r="GU59">
            <v>1.4419069084790905E-2</v>
          </cell>
          <cell r="GV59">
            <v>1.4113650227138539E-2</v>
          </cell>
          <cell r="GW59">
            <v>8.4785403320790896E-3</v>
          </cell>
          <cell r="GX59">
            <v>5.5946459851363923E-3</v>
          </cell>
          <cell r="GY59">
            <v>3.9384498634488932E-3</v>
          </cell>
          <cell r="GZ59">
            <v>7.6103166799422932E-3</v>
          </cell>
          <cell r="HA59">
            <v>1.2425930640739798E-2</v>
          </cell>
          <cell r="HB59">
            <v>8.2968850885330198E-3</v>
          </cell>
          <cell r="HC59">
            <v>7.0858684975879859E-3</v>
          </cell>
          <cell r="HD59">
            <v>8.4619953270483762E-3</v>
          </cell>
          <cell r="HE59">
            <v>8.7304447857677308E-3</v>
          </cell>
          <cell r="HF59">
            <v>3.2527226653914984E-2</v>
          </cell>
          <cell r="HG59">
            <v>5.8565565406504833E-3</v>
          </cell>
          <cell r="HH59">
            <v>1.0605056166745447E-2</v>
          </cell>
          <cell r="HI59">
            <v>6.0619011337416529E-3</v>
          </cell>
          <cell r="HJ59">
            <v>5.3241895640643664E-3</v>
          </cell>
          <cell r="HK59">
            <v>1.4654806283645678E-2</v>
          </cell>
          <cell r="HL59">
            <v>2.0481458486857524E-2</v>
          </cell>
          <cell r="HM59">
            <v>0</v>
          </cell>
          <cell r="HN59">
            <v>0</v>
          </cell>
          <cell r="HO59">
            <v>0</v>
          </cell>
          <cell r="HP59">
            <v>0</v>
          </cell>
          <cell r="HQ59">
            <v>0</v>
          </cell>
          <cell r="HR59">
            <v>0</v>
          </cell>
        </row>
        <row r="61">
          <cell r="A61" t="str">
            <v>od početka godine</v>
          </cell>
          <cell r="ET61">
            <v>41882</v>
          </cell>
          <cell r="EU61">
            <v>41912</v>
          </cell>
          <cell r="EV61">
            <v>41943</v>
          </cell>
          <cell r="EW61">
            <v>41973</v>
          </cell>
          <cell r="EX61">
            <v>42004</v>
          </cell>
          <cell r="EY61">
            <v>42035</v>
          </cell>
          <cell r="EZ61">
            <v>42063</v>
          </cell>
          <cell r="FA61">
            <v>42094</v>
          </cell>
          <cell r="FB61">
            <v>42124</v>
          </cell>
          <cell r="FC61">
            <v>42155</v>
          </cell>
          <cell r="FD61">
            <v>42185</v>
          </cell>
          <cell r="FE61">
            <v>42216</v>
          </cell>
          <cell r="FF61">
            <v>42247</v>
          </cell>
          <cell r="FG61">
            <v>42277</v>
          </cell>
          <cell r="FH61">
            <v>42308</v>
          </cell>
          <cell r="FI61">
            <v>42338</v>
          </cell>
          <cell r="FJ61">
            <v>42369</v>
          </cell>
          <cell r="FK61">
            <v>42400</v>
          </cell>
          <cell r="FL61">
            <v>42429</v>
          </cell>
          <cell r="FM61">
            <v>42460</v>
          </cell>
          <cell r="FN61">
            <v>42490</v>
          </cell>
          <cell r="FO61">
            <v>42521</v>
          </cell>
          <cell r="FP61">
            <v>42551</v>
          </cell>
          <cell r="FQ61">
            <v>42582</v>
          </cell>
          <cell r="FR61">
            <v>42613</v>
          </cell>
          <cell r="FS61">
            <v>42643</v>
          </cell>
          <cell r="FT61">
            <v>42674</v>
          </cell>
          <cell r="FU61">
            <v>42704</v>
          </cell>
          <cell r="FV61">
            <v>42735</v>
          </cell>
          <cell r="FW61">
            <v>42766</v>
          </cell>
          <cell r="FX61">
            <v>42794</v>
          </cell>
          <cell r="FY61">
            <v>42825</v>
          </cell>
          <cell r="FZ61">
            <v>42855</v>
          </cell>
          <cell r="GA61">
            <v>42886</v>
          </cell>
          <cell r="GB61">
            <v>42916</v>
          </cell>
          <cell r="GC61">
            <v>42947</v>
          </cell>
          <cell r="GD61">
            <v>42978</v>
          </cell>
          <cell r="GE61">
            <v>43008</v>
          </cell>
          <cell r="GF61">
            <v>43039</v>
          </cell>
          <cell r="GG61">
            <v>43069</v>
          </cell>
          <cell r="GH61">
            <v>43100</v>
          </cell>
          <cell r="GI61">
            <v>43131</v>
          </cell>
          <cell r="GJ61">
            <v>43159</v>
          </cell>
          <cell r="GK61">
            <v>43190</v>
          </cell>
          <cell r="GL61">
            <v>43220</v>
          </cell>
          <cell r="GM61">
            <v>43251</v>
          </cell>
          <cell r="GN61">
            <v>43281</v>
          </cell>
          <cell r="GO61">
            <v>43312</v>
          </cell>
          <cell r="GP61">
            <v>43343</v>
          </cell>
          <cell r="GQ61">
            <v>43373</v>
          </cell>
          <cell r="GR61">
            <v>43404</v>
          </cell>
          <cell r="GS61">
            <v>43434</v>
          </cell>
          <cell r="GT61">
            <v>43465</v>
          </cell>
          <cell r="GU61">
            <v>43496</v>
          </cell>
          <cell r="GV61">
            <v>43524</v>
          </cell>
          <cell r="GW61">
            <v>43555</v>
          </cell>
          <cell r="GX61">
            <v>43585</v>
          </cell>
          <cell r="GY61">
            <v>43616</v>
          </cell>
          <cell r="GZ61">
            <v>43646</v>
          </cell>
          <cell r="HA61">
            <v>43677</v>
          </cell>
          <cell r="HB61">
            <v>43708</v>
          </cell>
          <cell r="HC61">
            <v>43738</v>
          </cell>
          <cell r="HD61">
            <v>43769</v>
          </cell>
          <cell r="HE61">
            <v>43799</v>
          </cell>
          <cell r="HF61">
            <v>43830</v>
          </cell>
          <cell r="HG61">
            <v>43861</v>
          </cell>
          <cell r="HH61">
            <v>43890</v>
          </cell>
          <cell r="HI61">
            <v>43921</v>
          </cell>
          <cell r="HJ61">
            <v>43951</v>
          </cell>
          <cell r="HK61">
            <v>43982</v>
          </cell>
          <cell r="HL61">
            <v>44012</v>
          </cell>
          <cell r="HM61">
            <v>44043</v>
          </cell>
          <cell r="HN61">
            <v>44074</v>
          </cell>
          <cell r="HO61">
            <v>44104</v>
          </cell>
          <cell r="HP61">
            <v>44135</v>
          </cell>
          <cell r="HQ61">
            <v>44165</v>
          </cell>
          <cell r="HR61">
            <v>44196</v>
          </cell>
        </row>
        <row r="62">
          <cell r="A62" t="str">
            <v>AZ OMF A</v>
          </cell>
          <cell r="DC62">
            <v>0</v>
          </cell>
          <cell r="DD62">
            <v>0</v>
          </cell>
          <cell r="ET62">
            <v>0</v>
          </cell>
          <cell r="EU62">
            <v>0</v>
          </cell>
          <cell r="EV62">
            <v>0</v>
          </cell>
          <cell r="EW62">
            <v>0</v>
          </cell>
          <cell r="EX62">
            <v>0</v>
          </cell>
          <cell r="EY62">
            <v>0</v>
          </cell>
          <cell r="EZ62">
            <v>0</v>
          </cell>
          <cell r="FA62">
            <v>0</v>
          </cell>
          <cell r="FB62">
            <v>0</v>
          </cell>
          <cell r="FC62">
            <v>0</v>
          </cell>
          <cell r="FD62">
            <v>44266.87</v>
          </cell>
          <cell r="FE62">
            <v>44266.87</v>
          </cell>
          <cell r="FF62">
            <v>148736.79</v>
          </cell>
          <cell r="FG62">
            <v>148736.79</v>
          </cell>
          <cell r="FH62">
            <v>148736.79</v>
          </cell>
          <cell r="FI62">
            <v>2162723.4699999997</v>
          </cell>
          <cell r="FJ62">
            <v>2162723.4699999997</v>
          </cell>
          <cell r="FK62">
            <v>0</v>
          </cell>
          <cell r="FL62">
            <v>0</v>
          </cell>
          <cell r="FM62">
            <v>0</v>
          </cell>
          <cell r="FN62">
            <v>0</v>
          </cell>
          <cell r="FO62">
            <v>0</v>
          </cell>
          <cell r="FP62">
            <v>0</v>
          </cell>
          <cell r="FQ62">
            <v>49052.55</v>
          </cell>
          <cell r="FR62">
            <v>49052.55</v>
          </cell>
          <cell r="FS62">
            <v>49052.55</v>
          </cell>
          <cell r="FT62">
            <v>49052.55</v>
          </cell>
          <cell r="FU62">
            <v>49052.55</v>
          </cell>
          <cell r="FV62">
            <v>49052.55</v>
          </cell>
          <cell r="FW62">
            <v>0</v>
          </cell>
          <cell r="FX62">
            <v>0</v>
          </cell>
          <cell r="FY62">
            <v>0</v>
          </cell>
          <cell r="FZ62">
            <v>0</v>
          </cell>
          <cell r="GA62">
            <v>0</v>
          </cell>
          <cell r="GB62">
            <v>0</v>
          </cell>
          <cell r="GC62">
            <v>0</v>
          </cell>
          <cell r="GD62">
            <v>0</v>
          </cell>
          <cell r="GE62">
            <v>0</v>
          </cell>
          <cell r="GF62">
            <v>0</v>
          </cell>
          <cell r="GG62">
            <v>0</v>
          </cell>
          <cell r="GH62">
            <v>0</v>
          </cell>
          <cell r="GI62">
            <v>0</v>
          </cell>
          <cell r="GJ62">
            <v>0</v>
          </cell>
          <cell r="GK62">
            <v>0</v>
          </cell>
          <cell r="GL62">
            <v>0</v>
          </cell>
          <cell r="GM62">
            <v>0</v>
          </cell>
          <cell r="GN62">
            <v>0</v>
          </cell>
          <cell r="GO62">
            <v>0</v>
          </cell>
          <cell r="GP62">
            <v>0</v>
          </cell>
          <cell r="GQ62">
            <v>0</v>
          </cell>
          <cell r="GR62">
            <v>0</v>
          </cell>
          <cell r="GS62">
            <v>0</v>
          </cell>
          <cell r="GT62">
            <v>81699.28</v>
          </cell>
          <cell r="GU62">
            <v>0</v>
          </cell>
          <cell r="GV62">
            <v>3629.38</v>
          </cell>
          <cell r="GW62">
            <v>3629.38</v>
          </cell>
          <cell r="GX62">
            <v>3629.38</v>
          </cell>
          <cell r="GY62">
            <v>3629.38</v>
          </cell>
          <cell r="GZ62">
            <v>3629.38</v>
          </cell>
          <cell r="HA62">
            <v>3629.38</v>
          </cell>
          <cell r="HB62">
            <v>3629.38</v>
          </cell>
          <cell r="HC62">
            <v>3629.38</v>
          </cell>
          <cell r="HD62">
            <v>3629.38</v>
          </cell>
          <cell r="HE62">
            <v>3629.38</v>
          </cell>
          <cell r="HF62">
            <v>3629.38</v>
          </cell>
          <cell r="HG62">
            <v>0</v>
          </cell>
          <cell r="HH62">
            <v>0</v>
          </cell>
          <cell r="HI62">
            <v>0</v>
          </cell>
          <cell r="HJ62">
            <v>0</v>
          </cell>
          <cell r="HK62">
            <v>0</v>
          </cell>
          <cell r="HL62">
            <v>0</v>
          </cell>
          <cell r="HM62" t="str">
            <v/>
          </cell>
          <cell r="HN62" t="str">
            <v/>
          </cell>
          <cell r="HO62" t="str">
            <v/>
          </cell>
          <cell r="HP62" t="str">
            <v/>
          </cell>
          <cell r="HQ62" t="str">
            <v/>
          </cell>
          <cell r="HR62" t="str">
            <v/>
          </cell>
        </row>
        <row r="63">
          <cell r="A63" t="str">
            <v>AZ OMF B</v>
          </cell>
          <cell r="B63">
            <v>0</v>
          </cell>
          <cell r="C63">
            <v>0</v>
          </cell>
          <cell r="D63">
            <v>0</v>
          </cell>
          <cell r="E63">
            <v>0</v>
          </cell>
          <cell r="F63">
            <v>0</v>
          </cell>
          <cell r="G63">
            <v>0</v>
          </cell>
          <cell r="H63">
            <v>0</v>
          </cell>
          <cell r="I63">
            <v>0</v>
          </cell>
          <cell r="J63">
            <v>0</v>
          </cell>
          <cell r="K63">
            <v>0</v>
          </cell>
          <cell r="L63">
            <v>0</v>
          </cell>
          <cell r="M63">
            <v>0</v>
          </cell>
          <cell r="N63">
            <v>0</v>
          </cell>
          <cell r="O63">
            <v>0</v>
          </cell>
          <cell r="P63">
            <v>14958.99</v>
          </cell>
          <cell r="Q63">
            <v>26560.02</v>
          </cell>
          <cell r="R63">
            <v>26560.02</v>
          </cell>
          <cell r="S63">
            <v>51906.869999999995</v>
          </cell>
          <cell r="T63">
            <v>64225.649999999994</v>
          </cell>
          <cell r="U63">
            <v>64225.649999999994</v>
          </cell>
          <cell r="V63">
            <v>87709.45</v>
          </cell>
          <cell r="W63">
            <v>38808.449999999997</v>
          </cell>
          <cell r="X63">
            <v>60350.64</v>
          </cell>
          <cell r="Y63">
            <v>100483.51000000001</v>
          </cell>
          <cell r="Z63">
            <v>149325.30000000002</v>
          </cell>
          <cell r="AA63">
            <v>1373750.3800000001</v>
          </cell>
          <cell r="AB63">
            <v>1400595.87</v>
          </cell>
          <cell r="AC63">
            <v>4472995.08</v>
          </cell>
          <cell r="AD63">
            <v>4839149.3899999997</v>
          </cell>
          <cell r="AE63">
            <v>4937676.62</v>
          </cell>
          <cell r="AF63">
            <v>5107026.6900000004</v>
          </cell>
          <cell r="AG63">
            <v>5395660.0300000003</v>
          </cell>
          <cell r="AH63">
            <v>5630862.1000000006</v>
          </cell>
          <cell r="AI63">
            <v>213290.27</v>
          </cell>
          <cell r="AJ63">
            <v>376058.69</v>
          </cell>
          <cell r="AK63">
            <v>568770.83000000007</v>
          </cell>
          <cell r="AL63">
            <v>800369.56</v>
          </cell>
          <cell r="AM63">
            <v>4265336.2200000007</v>
          </cell>
          <cell r="AN63">
            <v>4528255.540000001</v>
          </cell>
          <cell r="AO63">
            <v>4975157.4800000014</v>
          </cell>
          <cell r="AP63">
            <v>5612186.3600000013</v>
          </cell>
          <cell r="AQ63">
            <v>5922954.790000001</v>
          </cell>
          <cell r="AR63">
            <v>6435741.9500000011</v>
          </cell>
          <cell r="AS63">
            <v>7002410.6800000016</v>
          </cell>
          <cell r="AT63">
            <v>7104039.910000002</v>
          </cell>
          <cell r="AU63">
            <v>1802016.45</v>
          </cell>
          <cell r="AV63">
            <v>2589831.66</v>
          </cell>
          <cell r="AW63">
            <v>3911816.92</v>
          </cell>
          <cell r="AX63">
            <v>5328341.7699999996</v>
          </cell>
          <cell r="AY63">
            <v>6623535.709999999</v>
          </cell>
          <cell r="AZ63">
            <v>7989541.0899999989</v>
          </cell>
          <cell r="BA63">
            <v>9096993.5499999989</v>
          </cell>
          <cell r="BB63">
            <v>10172412.059999999</v>
          </cell>
          <cell r="BC63">
            <v>11239049.919999998</v>
          </cell>
          <cell r="BD63">
            <v>14161481.709999997</v>
          </cell>
          <cell r="BE63">
            <v>15572183.929999998</v>
          </cell>
          <cell r="BF63">
            <v>17360470.309999999</v>
          </cell>
          <cell r="BG63">
            <v>100172.67</v>
          </cell>
          <cell r="BH63">
            <v>221805.89</v>
          </cell>
          <cell r="BI63">
            <v>3707555.98</v>
          </cell>
          <cell r="BJ63">
            <v>4975986.32</v>
          </cell>
          <cell r="BK63">
            <v>8371138.2300000004</v>
          </cell>
          <cell r="BL63">
            <v>8491620.5800000001</v>
          </cell>
          <cell r="BM63">
            <v>8650983.2200000007</v>
          </cell>
          <cell r="BN63">
            <v>8864191.7599999998</v>
          </cell>
          <cell r="BO63">
            <v>8980464.0700000003</v>
          </cell>
          <cell r="BP63">
            <v>12581779.18</v>
          </cell>
          <cell r="BQ63">
            <v>12664612.98</v>
          </cell>
          <cell r="BR63">
            <v>15146671.77</v>
          </cell>
          <cell r="BS63">
            <v>218406.57</v>
          </cell>
          <cell r="BT63">
            <v>752534.7</v>
          </cell>
          <cell r="BU63">
            <v>1190585.8399999999</v>
          </cell>
          <cell r="BV63">
            <v>1567772.9899999998</v>
          </cell>
          <cell r="BW63">
            <v>7017848.7999999989</v>
          </cell>
          <cell r="BX63">
            <v>7155288.379999999</v>
          </cell>
          <cell r="BY63">
            <v>7383184.169999999</v>
          </cell>
          <cell r="BZ63">
            <v>7657497.5299999993</v>
          </cell>
          <cell r="CA63">
            <v>8090414.0099999998</v>
          </cell>
          <cell r="CB63">
            <v>8407488.0299999993</v>
          </cell>
          <cell r="CC63">
            <v>8601833.0899999999</v>
          </cell>
          <cell r="CD63">
            <v>8873650.379999999</v>
          </cell>
          <cell r="CE63">
            <v>169608.6</v>
          </cell>
          <cell r="CF63">
            <v>564847.96</v>
          </cell>
          <cell r="CG63">
            <v>1316890.58</v>
          </cell>
          <cell r="CH63">
            <v>6429588.2000000002</v>
          </cell>
          <cell r="CI63">
            <v>6734250.6400000006</v>
          </cell>
          <cell r="CJ63">
            <v>6976808.3500000006</v>
          </cell>
          <cell r="CK63">
            <v>24178077.91</v>
          </cell>
          <cell r="CL63">
            <v>34755374.170000002</v>
          </cell>
          <cell r="CM63">
            <v>35519688.18</v>
          </cell>
          <cell r="CN63">
            <v>36052312.020000003</v>
          </cell>
          <cell r="CO63">
            <v>37063161.480000004</v>
          </cell>
          <cell r="CP63">
            <v>37662733.240000002</v>
          </cell>
          <cell r="CQ63">
            <v>582338.69999999995</v>
          </cell>
          <cell r="CR63">
            <v>9555941.9100000001</v>
          </cell>
          <cell r="CS63">
            <v>18953112.859999999</v>
          </cell>
          <cell r="CT63">
            <v>19362394.489999998</v>
          </cell>
          <cell r="CU63">
            <v>20245806.43</v>
          </cell>
          <cell r="CV63">
            <v>25232124.719999999</v>
          </cell>
          <cell r="CW63">
            <v>25951379.329999998</v>
          </cell>
          <cell r="CX63">
            <v>32886944.489999998</v>
          </cell>
          <cell r="CY63">
            <v>34930731.850000001</v>
          </cell>
          <cell r="CZ63">
            <v>41586510.280000001</v>
          </cell>
          <cell r="DA63">
            <v>43714147.329999998</v>
          </cell>
          <cell r="DB63">
            <v>69835205.739999995</v>
          </cell>
          <cell r="DC63">
            <v>3258774.6</v>
          </cell>
          <cell r="DD63">
            <v>10794622.970000001</v>
          </cell>
          <cell r="DE63">
            <v>12162701.210000001</v>
          </cell>
          <cell r="DF63">
            <v>12811821.16</v>
          </cell>
          <cell r="DG63">
            <v>19611045.329999998</v>
          </cell>
          <cell r="DH63">
            <v>20759553.119999997</v>
          </cell>
          <cell r="DI63">
            <v>30254260.479999997</v>
          </cell>
          <cell r="DJ63">
            <v>30828907.929999996</v>
          </cell>
          <cell r="DK63">
            <v>31874490.819999997</v>
          </cell>
          <cell r="DL63">
            <v>33364616.269999996</v>
          </cell>
          <cell r="DM63">
            <v>34210735.919999994</v>
          </cell>
          <cell r="DN63">
            <v>35243182.689999998</v>
          </cell>
          <cell r="DO63">
            <v>4340170.38</v>
          </cell>
          <cell r="DP63">
            <v>5255558.8099999996</v>
          </cell>
          <cell r="DQ63">
            <v>9498492.9800000004</v>
          </cell>
          <cell r="DR63">
            <v>31292084.289999999</v>
          </cell>
          <cell r="DS63">
            <v>31933881.32</v>
          </cell>
          <cell r="DT63">
            <v>36322206.810000002</v>
          </cell>
          <cell r="DU63">
            <v>36590442.75</v>
          </cell>
          <cell r="DV63">
            <v>42157317.280000001</v>
          </cell>
          <cell r="DW63">
            <v>42338639.770000003</v>
          </cell>
          <cell r="DX63">
            <v>46205307.150000006</v>
          </cell>
          <cell r="DY63">
            <v>62369914.290000007</v>
          </cell>
          <cell r="DZ63">
            <v>65899465.860000007</v>
          </cell>
          <cell r="EA63">
            <v>6402834.9900000002</v>
          </cell>
          <cell r="EB63">
            <v>15172132.99</v>
          </cell>
          <cell r="EC63">
            <v>22706567.190000001</v>
          </cell>
          <cell r="ED63">
            <v>30397534.420000002</v>
          </cell>
          <cell r="EE63">
            <v>37496760.520000003</v>
          </cell>
          <cell r="EF63">
            <v>44068944.850000001</v>
          </cell>
          <cell r="EG63">
            <v>50608248.460000001</v>
          </cell>
          <cell r="EH63">
            <v>65246747.689999998</v>
          </cell>
          <cell r="EI63">
            <v>76085258.269999996</v>
          </cell>
          <cell r="EJ63">
            <v>82498812.479999989</v>
          </cell>
          <cell r="EK63">
            <v>89725403.719999984</v>
          </cell>
          <cell r="EL63">
            <v>99478755.309999987</v>
          </cell>
          <cell r="EM63">
            <v>4385124.99</v>
          </cell>
          <cell r="EN63">
            <v>13161247.24</v>
          </cell>
          <cell r="EO63">
            <v>19608828.170000002</v>
          </cell>
          <cell r="EP63">
            <v>30584412.93</v>
          </cell>
          <cell r="EQ63">
            <v>34651743.619999997</v>
          </cell>
          <cell r="ER63">
            <v>1149353456.0999999</v>
          </cell>
          <cell r="ES63">
            <v>1155792561.4099998</v>
          </cell>
          <cell r="ET63">
            <v>1192603276.1599998</v>
          </cell>
          <cell r="EU63">
            <v>1196015379.1399999</v>
          </cell>
          <cell r="EV63">
            <v>1199896184.0699999</v>
          </cell>
          <cell r="EW63">
            <v>1203057199.3199999</v>
          </cell>
          <cell r="EX63">
            <v>1207292039.8799999</v>
          </cell>
          <cell r="EY63">
            <v>2393114.7400000002</v>
          </cell>
          <cell r="EZ63">
            <v>5952160.8300000001</v>
          </cell>
          <cell r="FA63">
            <v>9205291.7400000002</v>
          </cell>
          <cell r="FB63">
            <v>12333883.51</v>
          </cell>
          <cell r="FC63">
            <v>14550792.26</v>
          </cell>
          <cell r="FD63">
            <v>31868625.93</v>
          </cell>
          <cell r="FE63">
            <v>35020581.159999996</v>
          </cell>
          <cell r="FF63">
            <v>46683883.890000001</v>
          </cell>
          <cell r="FG63">
            <v>48794995.490000002</v>
          </cell>
          <cell r="FH63">
            <v>52503876.469999999</v>
          </cell>
          <cell r="FI63">
            <v>498832053.99000001</v>
          </cell>
          <cell r="FJ63">
            <v>502186068.75</v>
          </cell>
          <cell r="FK63">
            <v>3280069.35</v>
          </cell>
          <cell r="FL63">
            <v>8545068.4299999997</v>
          </cell>
          <cell r="FM63">
            <v>12432274.15</v>
          </cell>
          <cell r="FN63">
            <v>20935896.719999999</v>
          </cell>
          <cell r="FO63">
            <v>38172699.009999998</v>
          </cell>
          <cell r="FP63">
            <v>43697987.43</v>
          </cell>
          <cell r="FQ63">
            <v>51813162.82</v>
          </cell>
          <cell r="FR63">
            <v>58775238.520000003</v>
          </cell>
          <cell r="FS63">
            <v>63264859.530000001</v>
          </cell>
          <cell r="FT63">
            <v>68758335.560000002</v>
          </cell>
          <cell r="FU63">
            <v>74512099.390000001</v>
          </cell>
          <cell r="FV63">
            <v>90002888.219999999</v>
          </cell>
          <cell r="FW63">
            <v>8829546.2599999998</v>
          </cell>
          <cell r="FX63">
            <v>13965640.25</v>
          </cell>
          <cell r="FY63">
            <v>18599783.890000001</v>
          </cell>
          <cell r="FZ63">
            <v>22305158.25</v>
          </cell>
          <cell r="GA63">
            <v>27663548.800000001</v>
          </cell>
          <cell r="GB63">
            <v>43995996.210000001</v>
          </cell>
          <cell r="GC63">
            <v>49070854.939999998</v>
          </cell>
          <cell r="GD63">
            <v>55460196.489999995</v>
          </cell>
          <cell r="GE63">
            <v>59920462.579999998</v>
          </cell>
          <cell r="GF63">
            <v>65138683.609999999</v>
          </cell>
          <cell r="GG63">
            <v>69519998.579999998</v>
          </cell>
          <cell r="GH63">
            <v>74983520.319999993</v>
          </cell>
          <cell r="GI63">
            <v>18885686.800000001</v>
          </cell>
          <cell r="GJ63">
            <v>25474134.260000002</v>
          </cell>
          <cell r="GK63">
            <v>29259656.150000002</v>
          </cell>
          <cell r="GL63">
            <v>31998151.32</v>
          </cell>
          <cell r="GM63">
            <v>55311464.740000002</v>
          </cell>
          <cell r="GN63">
            <v>59795312.710000001</v>
          </cell>
          <cell r="GO63">
            <v>64522411.620000005</v>
          </cell>
          <cell r="GP63">
            <v>69244724.780000001</v>
          </cell>
          <cell r="GQ63">
            <v>74438719.129999995</v>
          </cell>
          <cell r="GR63">
            <v>102050356.94</v>
          </cell>
          <cell r="GS63">
            <v>113469826.91</v>
          </cell>
          <cell r="GT63">
            <v>122646328.69999999</v>
          </cell>
          <cell r="GU63">
            <v>12773894.560000001</v>
          </cell>
          <cell r="GV63">
            <v>24553859.990000002</v>
          </cell>
          <cell r="GW63">
            <v>33826157.300000004</v>
          </cell>
          <cell r="GX63">
            <v>39358999.490000002</v>
          </cell>
          <cell r="GY63">
            <v>46578684.490000002</v>
          </cell>
          <cell r="GZ63">
            <v>53912297.140000001</v>
          </cell>
          <cell r="HA63">
            <v>59349330.480000004</v>
          </cell>
          <cell r="HB63">
            <v>68384332.409999996</v>
          </cell>
          <cell r="HC63">
            <v>74958879.200000003</v>
          </cell>
          <cell r="HD63">
            <v>83484133.950000003</v>
          </cell>
          <cell r="HE63">
            <v>92081758.820000008</v>
          </cell>
          <cell r="HF63">
            <v>125339071.87</v>
          </cell>
          <cell r="HG63">
            <v>6524765.79</v>
          </cell>
          <cell r="HH63">
            <v>21710208.640000001</v>
          </cell>
          <cell r="HI63">
            <v>31748622.649999999</v>
          </cell>
          <cell r="HJ63">
            <v>39721549.329999998</v>
          </cell>
          <cell r="HK63">
            <v>54585790.879999995</v>
          </cell>
          <cell r="HL63">
            <v>71612847.879999995</v>
          </cell>
          <cell r="HM63" t="str">
            <v/>
          </cell>
          <cell r="HN63" t="str">
            <v/>
          </cell>
          <cell r="HO63" t="str">
            <v/>
          </cell>
          <cell r="HP63" t="str">
            <v/>
          </cell>
          <cell r="HQ63" t="str">
            <v/>
          </cell>
          <cell r="HR63" t="str">
            <v/>
          </cell>
        </row>
        <row r="64">
          <cell r="A64" t="str">
            <v>AZ OMF C</v>
          </cell>
          <cell r="DC64" t="str">
            <v/>
          </cell>
          <cell r="DD64" t="str">
            <v/>
          </cell>
          <cell r="ET64">
            <v>0</v>
          </cell>
          <cell r="EU64">
            <v>3846702.48</v>
          </cell>
          <cell r="EV64">
            <v>6557128.9100000001</v>
          </cell>
          <cell r="EW64">
            <v>10411972.51</v>
          </cell>
          <cell r="EX64">
            <v>12997242.140000001</v>
          </cell>
          <cell r="EY64">
            <v>3170475.29</v>
          </cell>
          <cell r="EZ64">
            <v>8787319.9499999993</v>
          </cell>
          <cell r="FA64">
            <v>17594869.469999999</v>
          </cell>
          <cell r="FB64">
            <v>22062608.759999998</v>
          </cell>
          <cell r="FC64">
            <v>26870545.889999997</v>
          </cell>
          <cell r="FD64">
            <v>32591465.459999997</v>
          </cell>
          <cell r="FE64">
            <v>36831950.229999997</v>
          </cell>
          <cell r="FF64">
            <v>46725544.009999998</v>
          </cell>
          <cell r="FG64">
            <v>53123702.420000002</v>
          </cell>
          <cell r="FH64">
            <v>58160412.270000003</v>
          </cell>
          <cell r="FI64">
            <v>73870743.090000004</v>
          </cell>
          <cell r="FJ64">
            <v>81173812.939999998</v>
          </cell>
          <cell r="FK64">
            <v>8577794.8399999999</v>
          </cell>
          <cell r="FL64">
            <v>22760542.129999999</v>
          </cell>
          <cell r="FM64">
            <v>35552145.920000002</v>
          </cell>
          <cell r="FN64">
            <v>43434465.109999999</v>
          </cell>
          <cell r="FO64">
            <v>50444560.769999996</v>
          </cell>
          <cell r="FP64">
            <v>59228169.259999998</v>
          </cell>
          <cell r="FQ64">
            <v>65744191.899999999</v>
          </cell>
          <cell r="FR64">
            <v>70977718.929999992</v>
          </cell>
          <cell r="FS64">
            <v>78178415.11999999</v>
          </cell>
          <cell r="FT64">
            <v>85175697.299999982</v>
          </cell>
          <cell r="FU64">
            <v>93102029.859999985</v>
          </cell>
          <cell r="FV64">
            <v>100309891.65999998</v>
          </cell>
          <cell r="FW64">
            <v>10526133.01</v>
          </cell>
          <cell r="FX64">
            <v>26599323.140000001</v>
          </cell>
          <cell r="FY64">
            <v>35489004.460000001</v>
          </cell>
          <cell r="FZ64">
            <v>46311156.170000002</v>
          </cell>
          <cell r="GA64">
            <v>60138071.600000001</v>
          </cell>
          <cell r="GB64">
            <v>78538902.730000004</v>
          </cell>
          <cell r="GC64">
            <v>92827593.939999998</v>
          </cell>
          <cell r="GD64">
            <v>103894597.44</v>
          </cell>
          <cell r="GE64">
            <v>118462569.08</v>
          </cell>
          <cell r="GF64">
            <v>136852540.56999999</v>
          </cell>
          <cell r="GG64">
            <v>151331774.03</v>
          </cell>
          <cell r="GH64">
            <v>161813900.46000001</v>
          </cell>
          <cell r="GI64">
            <v>30119873.940000001</v>
          </cell>
          <cell r="GJ64">
            <v>56651160.5</v>
          </cell>
          <cell r="GK64">
            <v>77670798.859999999</v>
          </cell>
          <cell r="GL64">
            <v>89637526.590000004</v>
          </cell>
          <cell r="GM64">
            <v>115414959.82000001</v>
          </cell>
          <cell r="GN64">
            <v>133244254.85000001</v>
          </cell>
          <cell r="GO64">
            <v>150584791.86000001</v>
          </cell>
          <cell r="GP64">
            <v>161555144.38000003</v>
          </cell>
          <cell r="GQ64">
            <v>183653345.51000002</v>
          </cell>
          <cell r="GR64">
            <v>212562151.43000001</v>
          </cell>
          <cell r="GS64">
            <v>231217261.73000002</v>
          </cell>
          <cell r="GT64">
            <v>247132464.71000001</v>
          </cell>
          <cell r="GU64">
            <v>30478070.34</v>
          </cell>
          <cell r="GV64">
            <v>63858925.57</v>
          </cell>
          <cell r="GW64">
            <v>81183813.370000005</v>
          </cell>
          <cell r="GX64">
            <v>92010552.38000001</v>
          </cell>
          <cell r="GY64">
            <v>95536587.520000011</v>
          </cell>
          <cell r="GZ64">
            <v>112214852.47000001</v>
          </cell>
          <cell r="HA64">
            <v>148241714.86000001</v>
          </cell>
          <cell r="HB64">
            <v>167456283.10000002</v>
          </cell>
          <cell r="HC64">
            <v>182187291.00000003</v>
          </cell>
          <cell r="HD64">
            <v>202918275.69000003</v>
          </cell>
          <cell r="HE64">
            <v>223818875.45000002</v>
          </cell>
          <cell r="HF64">
            <v>297269165.73000002</v>
          </cell>
          <cell r="HG64">
            <v>10261831.810000001</v>
          </cell>
          <cell r="HH64">
            <v>32304134.299999997</v>
          </cell>
          <cell r="HI64">
            <v>41645771.089999996</v>
          </cell>
          <cell r="HJ64">
            <v>54254296.329999998</v>
          </cell>
          <cell r="HK64">
            <v>90237122.979999989</v>
          </cell>
          <cell r="HL64">
            <v>144613714.78999999</v>
          </cell>
          <cell r="HM64" t="str">
            <v/>
          </cell>
          <cell r="HN64" t="str">
            <v/>
          </cell>
          <cell r="HO64" t="str">
            <v/>
          </cell>
          <cell r="HP64" t="str">
            <v/>
          </cell>
          <cell r="HQ64" t="str">
            <v/>
          </cell>
          <cell r="HR64" t="str">
            <v/>
          </cell>
        </row>
        <row r="65">
          <cell r="A65" t="str">
            <v>Erste Plavi OMF A</v>
          </cell>
          <cell r="DC65" t="str">
            <v/>
          </cell>
          <cell r="DD65" t="str">
            <v/>
          </cell>
          <cell r="ET65">
            <v>0</v>
          </cell>
          <cell r="EU65">
            <v>0</v>
          </cell>
          <cell r="EV65">
            <v>0</v>
          </cell>
          <cell r="EW65">
            <v>0</v>
          </cell>
          <cell r="EX65">
            <v>0</v>
          </cell>
          <cell r="EY65">
            <v>0</v>
          </cell>
          <cell r="EZ65">
            <v>0</v>
          </cell>
          <cell r="FA65">
            <v>0</v>
          </cell>
          <cell r="FB65">
            <v>0</v>
          </cell>
          <cell r="FC65">
            <v>0</v>
          </cell>
          <cell r="FD65">
            <v>0</v>
          </cell>
          <cell r="FE65">
            <v>0</v>
          </cell>
          <cell r="FF65">
            <v>0</v>
          </cell>
          <cell r="FG65">
            <v>0</v>
          </cell>
          <cell r="FH65">
            <v>0</v>
          </cell>
          <cell r="FI65">
            <v>344116.47</v>
          </cell>
          <cell r="FJ65">
            <v>344116.47</v>
          </cell>
          <cell r="FK65">
            <v>0</v>
          </cell>
          <cell r="FL65">
            <v>0</v>
          </cell>
          <cell r="FM65">
            <v>0</v>
          </cell>
          <cell r="FN65">
            <v>0</v>
          </cell>
          <cell r="FO65">
            <v>0</v>
          </cell>
          <cell r="FP65">
            <v>0</v>
          </cell>
          <cell r="FQ65">
            <v>0</v>
          </cell>
          <cell r="FR65">
            <v>0</v>
          </cell>
          <cell r="FS65">
            <v>0</v>
          </cell>
          <cell r="FT65">
            <v>0</v>
          </cell>
          <cell r="FU65">
            <v>0</v>
          </cell>
          <cell r="FV65">
            <v>0</v>
          </cell>
          <cell r="FW65">
            <v>0</v>
          </cell>
          <cell r="FX65">
            <v>0</v>
          </cell>
          <cell r="FY65">
            <v>0</v>
          </cell>
          <cell r="FZ65">
            <v>0</v>
          </cell>
          <cell r="GA65">
            <v>0</v>
          </cell>
          <cell r="GB65">
            <v>0</v>
          </cell>
          <cell r="GC65">
            <v>0</v>
          </cell>
          <cell r="GD65">
            <v>0</v>
          </cell>
          <cell r="GE65">
            <v>0</v>
          </cell>
          <cell r="GF65">
            <v>0</v>
          </cell>
          <cell r="GG65">
            <v>0</v>
          </cell>
          <cell r="GH65">
            <v>0</v>
          </cell>
          <cell r="GI65">
            <v>0</v>
          </cell>
          <cell r="GJ65">
            <v>0</v>
          </cell>
          <cell r="GK65">
            <v>0</v>
          </cell>
          <cell r="GL65">
            <v>0</v>
          </cell>
          <cell r="GM65">
            <v>0</v>
          </cell>
          <cell r="GN65">
            <v>0</v>
          </cell>
          <cell r="GO65">
            <v>0</v>
          </cell>
          <cell r="GP65">
            <v>0</v>
          </cell>
          <cell r="GQ65">
            <v>0</v>
          </cell>
          <cell r="GR65">
            <v>116015.82</v>
          </cell>
          <cell r="GS65">
            <v>116015.82</v>
          </cell>
          <cell r="GT65">
            <v>116015.82</v>
          </cell>
          <cell r="GU65">
            <v>0</v>
          </cell>
          <cell r="GV65">
            <v>0</v>
          </cell>
          <cell r="GW65">
            <v>0</v>
          </cell>
          <cell r="GX65">
            <v>0</v>
          </cell>
          <cell r="GY65">
            <v>0</v>
          </cell>
          <cell r="GZ65">
            <v>0</v>
          </cell>
          <cell r="HA65">
            <v>0</v>
          </cell>
          <cell r="HB65">
            <v>0</v>
          </cell>
          <cell r="HC65">
            <v>0</v>
          </cell>
          <cell r="HD65">
            <v>0</v>
          </cell>
          <cell r="HE65">
            <v>0</v>
          </cell>
          <cell r="HF65">
            <v>0</v>
          </cell>
          <cell r="HG65">
            <v>0</v>
          </cell>
          <cell r="HH65">
            <v>0</v>
          </cell>
          <cell r="HI65">
            <v>0</v>
          </cell>
          <cell r="HJ65">
            <v>0</v>
          </cell>
          <cell r="HK65">
            <v>136763.5</v>
          </cell>
          <cell r="HL65">
            <v>136763.5</v>
          </cell>
          <cell r="HM65" t="str">
            <v/>
          </cell>
          <cell r="HN65" t="str">
            <v/>
          </cell>
          <cell r="HO65" t="str">
            <v/>
          </cell>
          <cell r="HP65" t="str">
            <v/>
          </cell>
          <cell r="HQ65" t="str">
            <v/>
          </cell>
          <cell r="HR65" t="str">
            <v/>
          </cell>
        </row>
        <row r="66">
          <cell r="A66" t="str">
            <v>Erste Plavi OMF B</v>
          </cell>
          <cell r="B66">
            <v>0</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3679.2200000000003</v>
          </cell>
          <cell r="R66">
            <v>3679.2200000000003</v>
          </cell>
          <cell r="S66">
            <v>10210.52</v>
          </cell>
          <cell r="T66">
            <v>10812.99</v>
          </cell>
          <cell r="U66">
            <v>10812.99</v>
          </cell>
          <cell r="V66">
            <v>10812.99</v>
          </cell>
          <cell r="W66">
            <v>8073.24</v>
          </cell>
          <cell r="X66">
            <v>12452.349999999999</v>
          </cell>
          <cell r="Y66">
            <v>16187.339999999998</v>
          </cell>
          <cell r="Z66">
            <v>29745.51</v>
          </cell>
          <cell r="AA66">
            <v>474416.97000000003</v>
          </cell>
          <cell r="AB66">
            <v>492727.82</v>
          </cell>
          <cell r="AC66">
            <v>1617785.07</v>
          </cell>
          <cell r="AD66">
            <v>1716003.73</v>
          </cell>
          <cell r="AE66">
            <v>1765086.1</v>
          </cell>
          <cell r="AF66">
            <v>1876184.29</v>
          </cell>
          <cell r="AG66">
            <v>1903269.5</v>
          </cell>
          <cell r="AH66">
            <v>1929402.66</v>
          </cell>
          <cell r="AI66">
            <v>77998.64</v>
          </cell>
          <cell r="AJ66">
            <v>135042.16</v>
          </cell>
          <cell r="AK66">
            <v>218656.8</v>
          </cell>
          <cell r="AL66">
            <v>287037.37</v>
          </cell>
          <cell r="AM66">
            <v>1427389.96</v>
          </cell>
          <cell r="AN66">
            <v>1459835.38</v>
          </cell>
          <cell r="AO66">
            <v>1546202.2999999998</v>
          </cell>
          <cell r="AP66">
            <v>1757524.6199999999</v>
          </cell>
          <cell r="AQ66">
            <v>1867834.88</v>
          </cell>
          <cell r="AR66">
            <v>2096867</v>
          </cell>
          <cell r="AS66">
            <v>2212121.11</v>
          </cell>
          <cell r="AT66">
            <v>2232391.9499999997</v>
          </cell>
          <cell r="AU66">
            <v>719317.62</v>
          </cell>
          <cell r="AV66">
            <v>946579.23</v>
          </cell>
          <cell r="AW66">
            <v>1476465.53</v>
          </cell>
          <cell r="AX66">
            <v>1949177.8</v>
          </cell>
          <cell r="AY66">
            <v>2223529.19</v>
          </cell>
          <cell r="AZ66">
            <v>2863522.54</v>
          </cell>
          <cell r="BA66">
            <v>3276863.35</v>
          </cell>
          <cell r="BB66">
            <v>3678603.08</v>
          </cell>
          <cell r="BC66">
            <v>4077327.17</v>
          </cell>
          <cell r="BD66">
            <v>5345171.42</v>
          </cell>
          <cell r="BE66">
            <v>5809935.6799999997</v>
          </cell>
          <cell r="BF66">
            <v>6315162.3799999999</v>
          </cell>
          <cell r="BG66">
            <v>13714.93</v>
          </cell>
          <cell r="BH66">
            <v>77356.679999999993</v>
          </cell>
          <cell r="BI66">
            <v>1359775.73</v>
          </cell>
          <cell r="BJ66">
            <v>1986808.18</v>
          </cell>
          <cell r="BK66">
            <v>3679403.75</v>
          </cell>
          <cell r="BL66">
            <v>3686727.09</v>
          </cell>
          <cell r="BM66">
            <v>3718506.96</v>
          </cell>
          <cell r="BN66">
            <v>3760482</v>
          </cell>
          <cell r="BO66">
            <v>3788844.2</v>
          </cell>
          <cell r="BP66">
            <v>5501045.8300000001</v>
          </cell>
          <cell r="BQ66">
            <v>5541169.9000000004</v>
          </cell>
          <cell r="BR66">
            <v>6764660.7200000007</v>
          </cell>
          <cell r="BS66">
            <v>88638.26</v>
          </cell>
          <cell r="BT66">
            <v>243740.13</v>
          </cell>
          <cell r="BU66">
            <v>432213.91000000003</v>
          </cell>
          <cell r="BV66">
            <v>559864.48</v>
          </cell>
          <cell r="BW66">
            <v>2811574.44</v>
          </cell>
          <cell r="BX66">
            <v>2878306.9499999997</v>
          </cell>
          <cell r="BY66">
            <v>2963644.61</v>
          </cell>
          <cell r="BZ66">
            <v>3033216.4099999997</v>
          </cell>
          <cell r="CA66">
            <v>3042953.4099999997</v>
          </cell>
          <cell r="CB66">
            <v>3224292.2699999996</v>
          </cell>
          <cell r="CC66">
            <v>3284559.8299999996</v>
          </cell>
          <cell r="CD66">
            <v>3312509.3599999994</v>
          </cell>
          <cell r="CE66">
            <v>248546.29</v>
          </cell>
          <cell r="CF66">
            <v>442799.06</v>
          </cell>
          <cell r="CG66">
            <v>638073.13</v>
          </cell>
          <cell r="CH66">
            <v>2543349.61</v>
          </cell>
          <cell r="CI66">
            <v>2710472.4099999997</v>
          </cell>
          <cell r="CJ66">
            <v>2941807.9699999997</v>
          </cell>
          <cell r="CK66">
            <v>12584082.870000001</v>
          </cell>
          <cell r="CL66">
            <v>16823915.440000001</v>
          </cell>
          <cell r="CM66">
            <v>16991834.43</v>
          </cell>
          <cell r="CN66">
            <v>17175416.289999999</v>
          </cell>
          <cell r="CO66">
            <v>17501447.82</v>
          </cell>
          <cell r="CP66">
            <v>17622330.870000001</v>
          </cell>
          <cell r="CQ66">
            <v>222853.04</v>
          </cell>
          <cell r="CR66">
            <v>4039085.25</v>
          </cell>
          <cell r="CS66">
            <v>8377940.25</v>
          </cell>
          <cell r="CT66">
            <v>8670622.3499999996</v>
          </cell>
          <cell r="CU66">
            <v>8807857.6500000004</v>
          </cell>
          <cell r="CV66">
            <v>10475057.07</v>
          </cell>
          <cell r="CW66">
            <v>10648933.550000001</v>
          </cell>
          <cell r="CX66">
            <v>14110623.380000001</v>
          </cell>
          <cell r="CY66">
            <v>14403295.450000001</v>
          </cell>
          <cell r="CZ66">
            <v>16825228.200000003</v>
          </cell>
          <cell r="DA66">
            <v>17438973.020000003</v>
          </cell>
          <cell r="DB66">
            <v>28321662.240000002</v>
          </cell>
          <cell r="DC66">
            <v>1380245.42</v>
          </cell>
          <cell r="DD66">
            <v>4287532.8900000006</v>
          </cell>
          <cell r="DE66">
            <v>4712738.1900000004</v>
          </cell>
          <cell r="DF66">
            <v>4866226.03</v>
          </cell>
          <cell r="DG66">
            <v>8938366.5300000012</v>
          </cell>
          <cell r="DH66">
            <v>9506017.9600000009</v>
          </cell>
          <cell r="DI66">
            <v>13085189.73</v>
          </cell>
          <cell r="DJ66">
            <v>13401628.1</v>
          </cell>
          <cell r="DK66">
            <v>13582558.689999999</v>
          </cell>
          <cell r="DL66">
            <v>13826472.42</v>
          </cell>
          <cell r="DM66">
            <v>14190568.65</v>
          </cell>
          <cell r="DN66">
            <v>14296747.550000001</v>
          </cell>
          <cell r="DO66">
            <v>2084062.29</v>
          </cell>
          <cell r="DP66">
            <v>2353068.2999999998</v>
          </cell>
          <cell r="DQ66">
            <v>3316797.1399999997</v>
          </cell>
          <cell r="DR66">
            <v>13603497.859999999</v>
          </cell>
          <cell r="DS66">
            <v>14004866.229999999</v>
          </cell>
          <cell r="DT66">
            <v>15724115.249999998</v>
          </cell>
          <cell r="DU66">
            <v>16224479.179999998</v>
          </cell>
          <cell r="DV66">
            <v>18477611.309999999</v>
          </cell>
          <cell r="DW66">
            <v>18691168.389999997</v>
          </cell>
          <cell r="DX66">
            <v>19819604.279999997</v>
          </cell>
          <cell r="DY66">
            <v>26884602.959999997</v>
          </cell>
          <cell r="DZ66">
            <v>28179363.309999999</v>
          </cell>
          <cell r="EA66">
            <v>1602775.8</v>
          </cell>
          <cell r="EB66">
            <v>5881342.0300000003</v>
          </cell>
          <cell r="EC66">
            <v>8526033.1900000013</v>
          </cell>
          <cell r="ED66">
            <v>11652266.960000001</v>
          </cell>
          <cell r="EE66">
            <v>14567086.84</v>
          </cell>
          <cell r="EF66">
            <v>17596307.52</v>
          </cell>
          <cell r="EG66">
            <v>20582427.890000001</v>
          </cell>
          <cell r="EH66">
            <v>24787296.580000002</v>
          </cell>
          <cell r="EI66">
            <v>27242058.170000002</v>
          </cell>
          <cell r="EJ66">
            <v>30314800.520000003</v>
          </cell>
          <cell r="EK66">
            <v>32887787.290000003</v>
          </cell>
          <cell r="EL66">
            <v>35056990.370000005</v>
          </cell>
          <cell r="EM66">
            <v>2234551.06</v>
          </cell>
          <cell r="EN66">
            <v>4749121.53</v>
          </cell>
          <cell r="EO66">
            <v>6799814.6200000001</v>
          </cell>
          <cell r="EP66">
            <v>10732023.52</v>
          </cell>
          <cell r="EQ66">
            <v>11915845.91</v>
          </cell>
          <cell r="ER66">
            <v>452763068.57000005</v>
          </cell>
          <cell r="ES66">
            <v>455288501.97000003</v>
          </cell>
          <cell r="ET66">
            <v>467427927.32000005</v>
          </cell>
          <cell r="EU66">
            <v>469281184.97000003</v>
          </cell>
          <cell r="EV66">
            <v>470390640.06</v>
          </cell>
          <cell r="EW66">
            <v>471784957.14999998</v>
          </cell>
          <cell r="EX66">
            <v>472986838.73999995</v>
          </cell>
          <cell r="EY66">
            <v>759255.25</v>
          </cell>
          <cell r="EZ66">
            <v>1824431.95</v>
          </cell>
          <cell r="FA66">
            <v>2602589.1</v>
          </cell>
          <cell r="FB66">
            <v>3849073.01</v>
          </cell>
          <cell r="FC66">
            <v>4608262.51</v>
          </cell>
          <cell r="FD66">
            <v>11995265.609999999</v>
          </cell>
          <cell r="FE66">
            <v>13493498.719999999</v>
          </cell>
          <cell r="FF66">
            <v>15926108.209999999</v>
          </cell>
          <cell r="FG66">
            <v>17501785.349999998</v>
          </cell>
          <cell r="FH66">
            <v>18353137.419999998</v>
          </cell>
          <cell r="FI66">
            <v>206507791.13999999</v>
          </cell>
          <cell r="FJ66">
            <v>207821841.35999998</v>
          </cell>
          <cell r="FK66">
            <v>1007733.95</v>
          </cell>
          <cell r="FL66">
            <v>2308641.88</v>
          </cell>
          <cell r="FM66">
            <v>3927833.84</v>
          </cell>
          <cell r="FN66">
            <v>7044402.1199999992</v>
          </cell>
          <cell r="FO66">
            <v>16706088.199999999</v>
          </cell>
          <cell r="FP66">
            <v>19365376.849999998</v>
          </cell>
          <cell r="FQ66">
            <v>22386841.269999996</v>
          </cell>
          <cell r="FR66">
            <v>24943091.029999994</v>
          </cell>
          <cell r="FS66">
            <v>25757631.319999993</v>
          </cell>
          <cell r="FT66">
            <v>27174407.149999991</v>
          </cell>
          <cell r="FU66">
            <v>28605505.95999999</v>
          </cell>
          <cell r="FV66">
            <v>34318690.11999999</v>
          </cell>
          <cell r="FW66">
            <v>1812099.43</v>
          </cell>
          <cell r="FX66">
            <v>3172791.34</v>
          </cell>
          <cell r="FY66">
            <v>4229143.2299999995</v>
          </cell>
          <cell r="FZ66">
            <v>5248164.3599999994</v>
          </cell>
          <cell r="GA66">
            <v>6533495.1899999995</v>
          </cell>
          <cell r="GB66">
            <v>12320419.23</v>
          </cell>
          <cell r="GC66">
            <v>14541090.52</v>
          </cell>
          <cell r="GD66">
            <v>17299560.509999998</v>
          </cell>
          <cell r="GE66">
            <v>18539415.969999999</v>
          </cell>
          <cell r="GF66">
            <v>20838293.799999997</v>
          </cell>
          <cell r="GG66">
            <v>22098269.949999996</v>
          </cell>
          <cell r="GH66">
            <v>23427854.799999997</v>
          </cell>
          <cell r="GI66">
            <v>5689577.1200000001</v>
          </cell>
          <cell r="GJ66">
            <v>7696833.1299999999</v>
          </cell>
          <cell r="GK66">
            <v>10181262.83</v>
          </cell>
          <cell r="GL66">
            <v>12725070.949999999</v>
          </cell>
          <cell r="GM66">
            <v>21021504.98</v>
          </cell>
          <cell r="GN66">
            <v>22983091.080000002</v>
          </cell>
          <cell r="GO66">
            <v>24457754.630000003</v>
          </cell>
          <cell r="GP66">
            <v>26048426.470000003</v>
          </cell>
          <cell r="GQ66">
            <v>28060837.620000001</v>
          </cell>
          <cell r="GR66">
            <v>41746475.659999996</v>
          </cell>
          <cell r="GS66">
            <v>46025207.919999994</v>
          </cell>
          <cell r="GT66">
            <v>48991426.919999994</v>
          </cell>
          <cell r="GU66">
            <v>5494022.04</v>
          </cell>
          <cell r="GV66">
            <v>9766703.9600000009</v>
          </cell>
          <cell r="GW66">
            <v>13994234.91</v>
          </cell>
          <cell r="GX66">
            <v>18181433.82</v>
          </cell>
          <cell r="GY66">
            <v>19720281.350000001</v>
          </cell>
          <cell r="GZ66">
            <v>21794448.110000003</v>
          </cell>
          <cell r="HA66">
            <v>23984044.280000001</v>
          </cell>
          <cell r="HB66">
            <v>28121287.650000002</v>
          </cell>
          <cell r="HC66">
            <v>31550844.910000004</v>
          </cell>
          <cell r="HD66">
            <v>35861676.240000002</v>
          </cell>
          <cell r="HE66">
            <v>39462529.950000003</v>
          </cell>
          <cell r="HF66">
            <v>50608348.170000002</v>
          </cell>
          <cell r="HG66">
            <v>2695151.18</v>
          </cell>
          <cell r="HH66">
            <v>8776586.6400000006</v>
          </cell>
          <cell r="HI66">
            <v>12316694.850000001</v>
          </cell>
          <cell r="HJ66">
            <v>15296476.600000001</v>
          </cell>
          <cell r="HK66">
            <v>20739041.870000001</v>
          </cell>
          <cell r="HL66">
            <v>27419345.740000002</v>
          </cell>
          <cell r="HM66" t="str">
            <v/>
          </cell>
          <cell r="HN66" t="str">
            <v/>
          </cell>
          <cell r="HO66" t="str">
            <v/>
          </cell>
          <cell r="HP66" t="str">
            <v/>
          </cell>
          <cell r="HQ66" t="str">
            <v/>
          </cell>
          <cell r="HR66" t="str">
            <v/>
          </cell>
        </row>
        <row r="67">
          <cell r="A67" t="str">
            <v>Erste Plavi OMF C</v>
          </cell>
          <cell r="DC67" t="str">
            <v/>
          </cell>
          <cell r="DD67" t="str">
            <v/>
          </cell>
          <cell r="ET67">
            <v>0</v>
          </cell>
          <cell r="EU67">
            <v>1152718.8999999999</v>
          </cell>
          <cell r="EV67">
            <v>2258365.33</v>
          </cell>
          <cell r="EW67">
            <v>3339961.21</v>
          </cell>
          <cell r="EX67">
            <v>3974163.98</v>
          </cell>
          <cell r="EY67">
            <v>1153178.76</v>
          </cell>
          <cell r="EZ67">
            <v>2947215.3899999997</v>
          </cell>
          <cell r="FA67">
            <v>5347098.38</v>
          </cell>
          <cell r="FB67">
            <v>7766592.6500000004</v>
          </cell>
          <cell r="FC67">
            <v>8916658.290000001</v>
          </cell>
          <cell r="FD67">
            <v>9976135.8900000006</v>
          </cell>
          <cell r="FE67">
            <v>11431022.780000001</v>
          </cell>
          <cell r="FF67">
            <v>12302363.530000001</v>
          </cell>
          <cell r="FG67">
            <v>14269223.200000001</v>
          </cell>
          <cell r="FH67">
            <v>16115392.760000002</v>
          </cell>
          <cell r="FI67">
            <v>22844308.670000002</v>
          </cell>
          <cell r="FJ67">
            <v>24383086.75</v>
          </cell>
          <cell r="FK67">
            <v>779983.69</v>
          </cell>
          <cell r="FL67">
            <v>3907092.5</v>
          </cell>
          <cell r="FM67">
            <v>9301549.4000000004</v>
          </cell>
          <cell r="FN67">
            <v>12230936.130000001</v>
          </cell>
          <cell r="FO67">
            <v>16375768.790000001</v>
          </cell>
          <cell r="FP67">
            <v>18682288.460000001</v>
          </cell>
          <cell r="FQ67">
            <v>20198911.330000002</v>
          </cell>
          <cell r="FR67">
            <v>21563303.580000002</v>
          </cell>
          <cell r="FS67">
            <v>23199698.450000003</v>
          </cell>
          <cell r="FT67">
            <v>26543107.800000004</v>
          </cell>
          <cell r="FU67">
            <v>28621003.090000004</v>
          </cell>
          <cell r="FV67">
            <v>30601968.950000003</v>
          </cell>
          <cell r="FW67">
            <v>3946790.08</v>
          </cell>
          <cell r="FX67">
            <v>8220473.9800000004</v>
          </cell>
          <cell r="FY67">
            <v>11151513.880000001</v>
          </cell>
          <cell r="FZ67">
            <v>12863789.100000001</v>
          </cell>
          <cell r="GA67">
            <v>16491521.180000002</v>
          </cell>
          <cell r="GB67">
            <v>19667678.41</v>
          </cell>
          <cell r="GC67">
            <v>23453241.52</v>
          </cell>
          <cell r="GD67">
            <v>25939920.759999998</v>
          </cell>
          <cell r="GE67">
            <v>30905200.089999996</v>
          </cell>
          <cell r="GF67">
            <v>35387939.589999996</v>
          </cell>
          <cell r="GG67">
            <v>39216153.079999998</v>
          </cell>
          <cell r="GH67">
            <v>42755243.739999995</v>
          </cell>
          <cell r="GI67">
            <v>6387837.0999999996</v>
          </cell>
          <cell r="GJ67">
            <v>15232701.93</v>
          </cell>
          <cell r="GK67">
            <v>20377039.399999999</v>
          </cell>
          <cell r="GL67">
            <v>24490421.629999999</v>
          </cell>
          <cell r="GM67">
            <v>32402801.189999998</v>
          </cell>
          <cell r="GN67">
            <v>36292143.369999997</v>
          </cell>
          <cell r="GO67">
            <v>40481865.18</v>
          </cell>
          <cell r="GP67">
            <v>44277741.100000001</v>
          </cell>
          <cell r="GQ67">
            <v>51763755.100000001</v>
          </cell>
          <cell r="GR67">
            <v>61870663.469999999</v>
          </cell>
          <cell r="GS67">
            <v>69908959.5</v>
          </cell>
          <cell r="GT67">
            <v>75437994.239999995</v>
          </cell>
          <cell r="GU67">
            <v>8591808.0800000001</v>
          </cell>
          <cell r="GV67">
            <v>18385896.07</v>
          </cell>
          <cell r="GW67">
            <v>23753678.510000002</v>
          </cell>
          <cell r="GX67">
            <v>27627854.860000003</v>
          </cell>
          <cell r="GY67">
            <v>30882074.360000003</v>
          </cell>
          <cell r="GZ67">
            <v>34472841.370000005</v>
          </cell>
          <cell r="HA67">
            <v>45613755.420000002</v>
          </cell>
          <cell r="HB67">
            <v>49865819.380000003</v>
          </cell>
          <cell r="HC67">
            <v>53811686.830000006</v>
          </cell>
          <cell r="HD67">
            <v>59723393.820000008</v>
          </cell>
          <cell r="HE67">
            <v>63851975.820000008</v>
          </cell>
          <cell r="HF67">
            <v>87576073.670000017</v>
          </cell>
          <cell r="HG67">
            <v>4981079.3899999997</v>
          </cell>
          <cell r="HH67">
            <v>12698955.800000001</v>
          </cell>
          <cell r="HI67">
            <v>16565299.24</v>
          </cell>
          <cell r="HJ67">
            <v>19684275.440000001</v>
          </cell>
          <cell r="HK67">
            <v>31923554.160000004</v>
          </cell>
          <cell r="HL67">
            <v>48637231.030000001</v>
          </cell>
          <cell r="HM67" t="str">
            <v/>
          </cell>
          <cell r="HN67" t="str">
            <v/>
          </cell>
          <cell r="HO67" t="str">
            <v/>
          </cell>
          <cell r="HP67" t="str">
            <v/>
          </cell>
          <cell r="HQ67" t="str">
            <v/>
          </cell>
          <cell r="HR67" t="str">
            <v/>
          </cell>
        </row>
        <row r="68">
          <cell r="A68" t="str">
            <v>PBZ/CO OMF A</v>
          </cell>
          <cell r="DC68" t="str">
            <v/>
          </cell>
          <cell r="DD68" t="str">
            <v/>
          </cell>
          <cell r="ET68">
            <v>0</v>
          </cell>
          <cell r="EU68">
            <v>0</v>
          </cell>
          <cell r="EV68">
            <v>0</v>
          </cell>
          <cell r="EW68">
            <v>0</v>
          </cell>
          <cell r="EX68">
            <v>0</v>
          </cell>
          <cell r="EY68">
            <v>0</v>
          </cell>
          <cell r="EZ68">
            <v>0</v>
          </cell>
          <cell r="FA68">
            <v>0</v>
          </cell>
          <cell r="FB68">
            <v>0</v>
          </cell>
          <cell r="FC68">
            <v>0</v>
          </cell>
          <cell r="FD68">
            <v>46029.72</v>
          </cell>
          <cell r="FE68">
            <v>46029.72</v>
          </cell>
          <cell r="FF68">
            <v>46029.72</v>
          </cell>
          <cell r="FG68">
            <v>46029.72</v>
          </cell>
          <cell r="FH68">
            <v>46029.72</v>
          </cell>
          <cell r="FI68">
            <v>1041293.98</v>
          </cell>
          <cell r="FJ68">
            <v>1174098.75</v>
          </cell>
          <cell r="FK68">
            <v>0</v>
          </cell>
          <cell r="FL68">
            <v>0</v>
          </cell>
          <cell r="FM68">
            <v>0</v>
          </cell>
          <cell r="FN68">
            <v>0</v>
          </cell>
          <cell r="FO68">
            <v>0</v>
          </cell>
          <cell r="FP68">
            <v>45068.56</v>
          </cell>
          <cell r="FQ68">
            <v>68730.03</v>
          </cell>
          <cell r="FR68">
            <v>68730.03</v>
          </cell>
          <cell r="FS68">
            <v>68730.03</v>
          </cell>
          <cell r="FT68">
            <v>68730.03</v>
          </cell>
          <cell r="FU68">
            <v>68730.03</v>
          </cell>
          <cell r="FV68">
            <v>248536.85</v>
          </cell>
          <cell r="FW68">
            <v>0</v>
          </cell>
          <cell r="FX68">
            <v>0</v>
          </cell>
          <cell r="FY68">
            <v>0</v>
          </cell>
          <cell r="FZ68">
            <v>0</v>
          </cell>
          <cell r="GA68">
            <v>0</v>
          </cell>
          <cell r="GB68">
            <v>74645.39</v>
          </cell>
          <cell r="GC68">
            <v>74645.39</v>
          </cell>
          <cell r="GD68">
            <v>74645.39</v>
          </cell>
          <cell r="GE68">
            <v>74645.39</v>
          </cell>
          <cell r="GF68">
            <v>74645.39</v>
          </cell>
          <cell r="GG68">
            <v>74645.39</v>
          </cell>
          <cell r="GH68">
            <v>74645.39</v>
          </cell>
          <cell r="GI68">
            <v>0</v>
          </cell>
          <cell r="GJ68">
            <v>0</v>
          </cell>
          <cell r="GK68">
            <v>0</v>
          </cell>
          <cell r="GL68">
            <v>0</v>
          </cell>
          <cell r="GM68">
            <v>0</v>
          </cell>
          <cell r="GN68">
            <v>0</v>
          </cell>
          <cell r="GO68">
            <v>82158.52</v>
          </cell>
          <cell r="GP68">
            <v>82158.52</v>
          </cell>
          <cell r="GQ68">
            <v>82158.52</v>
          </cell>
          <cell r="GR68">
            <v>82158.52</v>
          </cell>
          <cell r="GS68">
            <v>82158.52</v>
          </cell>
          <cell r="GT68">
            <v>82158.52</v>
          </cell>
          <cell r="GU68">
            <v>0</v>
          </cell>
          <cell r="GV68">
            <v>0</v>
          </cell>
          <cell r="GW68">
            <v>0</v>
          </cell>
          <cell r="GX68">
            <v>110227.74</v>
          </cell>
          <cell r="GY68">
            <v>110227.74</v>
          </cell>
          <cell r="GZ68">
            <v>110227.74</v>
          </cell>
          <cell r="HA68">
            <v>159218.79</v>
          </cell>
          <cell r="HB68">
            <v>159218.79</v>
          </cell>
          <cell r="HC68">
            <v>381441.01</v>
          </cell>
          <cell r="HD68">
            <v>603663.23</v>
          </cell>
          <cell r="HE68">
            <v>603663.23</v>
          </cell>
          <cell r="HF68">
            <v>603663.23</v>
          </cell>
          <cell r="HG68">
            <v>0</v>
          </cell>
          <cell r="HH68">
            <v>0</v>
          </cell>
          <cell r="HI68">
            <v>167317.92000000001</v>
          </cell>
          <cell r="HJ68">
            <v>167317.92000000001</v>
          </cell>
          <cell r="HK68">
            <v>167317.92000000001</v>
          </cell>
          <cell r="HL68">
            <v>168845.81000000003</v>
          </cell>
          <cell r="HM68" t="str">
            <v/>
          </cell>
          <cell r="HN68" t="str">
            <v/>
          </cell>
          <cell r="HO68" t="str">
            <v/>
          </cell>
          <cell r="HP68" t="str">
            <v/>
          </cell>
          <cell r="HQ68" t="str">
            <v/>
          </cell>
          <cell r="HR68" t="str">
            <v/>
          </cell>
        </row>
        <row r="69">
          <cell r="A69" t="str">
            <v>PBZ/CO OMF B</v>
          </cell>
          <cell r="B69">
            <v>0</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4048.22</v>
          </cell>
          <cell r="R69">
            <v>4048.22</v>
          </cell>
          <cell r="S69">
            <v>9712.1299999999992</v>
          </cell>
          <cell r="T69">
            <v>13272.169999999998</v>
          </cell>
          <cell r="U69">
            <v>13272.169999999998</v>
          </cell>
          <cell r="V69">
            <v>16267.129999999997</v>
          </cell>
          <cell r="W69">
            <v>2454.6799999999998</v>
          </cell>
          <cell r="X69">
            <v>12316.51</v>
          </cell>
          <cell r="Y69">
            <v>31282.410000000003</v>
          </cell>
          <cell r="Z69">
            <v>78707.12</v>
          </cell>
          <cell r="AA69">
            <v>832115.85</v>
          </cell>
          <cell r="AB69">
            <v>852992.9</v>
          </cell>
          <cell r="AC69">
            <v>3450882.11</v>
          </cell>
          <cell r="AD69">
            <v>3622587.5</v>
          </cell>
          <cell r="AE69">
            <v>3672031.81</v>
          </cell>
          <cell r="AF69">
            <v>3776812.74</v>
          </cell>
          <cell r="AG69">
            <v>3850517.68</v>
          </cell>
          <cell r="AH69">
            <v>3971101.06</v>
          </cell>
          <cell r="AI69">
            <v>68778.11</v>
          </cell>
          <cell r="AJ69">
            <v>125557.54000000001</v>
          </cell>
          <cell r="AK69">
            <v>279759.64</v>
          </cell>
          <cell r="AL69">
            <v>416171.15</v>
          </cell>
          <cell r="AM69">
            <v>3135551.81</v>
          </cell>
          <cell r="AN69">
            <v>3324665.24</v>
          </cell>
          <cell r="AO69">
            <v>3610876.1700000004</v>
          </cell>
          <cell r="AP69">
            <v>4010813.5500000003</v>
          </cell>
          <cell r="AQ69">
            <v>4388283.9000000004</v>
          </cell>
          <cell r="AR69">
            <v>4817166.6800000006</v>
          </cell>
          <cell r="AS69">
            <v>5162725.830000001</v>
          </cell>
          <cell r="AT69">
            <v>5173365.7200000007</v>
          </cell>
          <cell r="AU69">
            <v>1086663.3500000001</v>
          </cell>
          <cell r="AV69">
            <v>1622042.67</v>
          </cell>
          <cell r="AW69">
            <v>2314711.71</v>
          </cell>
          <cell r="AX69">
            <v>3602125.02</v>
          </cell>
          <cell r="AY69">
            <v>4334511.5999999996</v>
          </cell>
          <cell r="AZ69">
            <v>5438470.0899999999</v>
          </cell>
          <cell r="BA69">
            <v>6447974.4000000004</v>
          </cell>
          <cell r="BB69">
            <v>7092855.5800000001</v>
          </cell>
          <cell r="BC69">
            <v>8049846.5099999998</v>
          </cell>
          <cell r="BD69">
            <v>10660303.5</v>
          </cell>
          <cell r="BE69">
            <v>11881875.120000001</v>
          </cell>
          <cell r="BF69">
            <v>13017750.680000002</v>
          </cell>
          <cell r="BG69">
            <v>45057.26</v>
          </cell>
          <cell r="BH69">
            <v>210362.34</v>
          </cell>
          <cell r="BI69">
            <v>3422698.6199999996</v>
          </cell>
          <cell r="BJ69">
            <v>4636301.97</v>
          </cell>
          <cell r="BK69">
            <v>7246869.6799999997</v>
          </cell>
          <cell r="BL69">
            <v>7392842.79</v>
          </cell>
          <cell r="BM69">
            <v>7467170.0099999998</v>
          </cell>
          <cell r="BN69">
            <v>7507768</v>
          </cell>
          <cell r="BO69">
            <v>7507768</v>
          </cell>
          <cell r="BP69">
            <v>10863485.199999999</v>
          </cell>
          <cell r="BQ69">
            <v>10907777.869999999</v>
          </cell>
          <cell r="BR69">
            <v>12302751.389999999</v>
          </cell>
          <cell r="BS69">
            <v>79771.98</v>
          </cell>
          <cell r="BT69">
            <v>222627.02999999997</v>
          </cell>
          <cell r="BU69">
            <v>306771.48</v>
          </cell>
          <cell r="BV69">
            <v>392681.07999999996</v>
          </cell>
          <cell r="BW69">
            <v>3111536.04</v>
          </cell>
          <cell r="BX69">
            <v>3218889.12</v>
          </cell>
          <cell r="BY69">
            <v>3255355.19</v>
          </cell>
          <cell r="BZ69">
            <v>3341229.9899999998</v>
          </cell>
          <cell r="CA69">
            <v>3404343.59</v>
          </cell>
          <cell r="CB69">
            <v>3589309.79</v>
          </cell>
          <cell r="CC69">
            <v>3696242.0100000002</v>
          </cell>
          <cell r="CD69">
            <v>3792397.77</v>
          </cell>
          <cell r="CE69">
            <v>109764.63</v>
          </cell>
          <cell r="CF69">
            <v>247648.22</v>
          </cell>
          <cell r="CG69">
            <v>549897.6</v>
          </cell>
          <cell r="CH69">
            <v>3760618.3400000003</v>
          </cell>
          <cell r="CI69">
            <v>3920093.49</v>
          </cell>
          <cell r="CJ69">
            <v>4125920.8000000003</v>
          </cell>
          <cell r="CK69">
            <v>18231698.960000001</v>
          </cell>
          <cell r="CL69">
            <v>25218145.100000001</v>
          </cell>
          <cell r="CM69">
            <v>25344733.670000002</v>
          </cell>
          <cell r="CN69">
            <v>25652440.330000002</v>
          </cell>
          <cell r="CO69">
            <v>25904441.380000003</v>
          </cell>
          <cell r="CP69">
            <v>26119085.060000002</v>
          </cell>
          <cell r="CQ69">
            <v>262608.90000000002</v>
          </cell>
          <cell r="CR69">
            <v>6686354.9800000004</v>
          </cell>
          <cell r="CS69">
            <v>12851395.75</v>
          </cell>
          <cell r="CT69">
            <v>13181428.75</v>
          </cell>
          <cell r="CU69">
            <v>13420621.189999999</v>
          </cell>
          <cell r="CV69">
            <v>16423389.219999999</v>
          </cell>
          <cell r="CW69">
            <v>16860353.18</v>
          </cell>
          <cell r="CX69">
            <v>20516925.620000001</v>
          </cell>
          <cell r="CY69">
            <v>20645665.550000001</v>
          </cell>
          <cell r="CZ69">
            <v>24850334.59</v>
          </cell>
          <cell r="DA69">
            <v>25282489.18</v>
          </cell>
          <cell r="DB69">
            <v>37118083.780000001</v>
          </cell>
          <cell r="DC69">
            <v>1963287.4</v>
          </cell>
          <cell r="DD69">
            <v>5654035.9299999997</v>
          </cell>
          <cell r="DE69">
            <v>6342883.7799999993</v>
          </cell>
          <cell r="DF69">
            <v>6599335.129999999</v>
          </cell>
          <cell r="DG69">
            <v>10123432.359999999</v>
          </cell>
          <cell r="DH69">
            <v>10508868.479999999</v>
          </cell>
          <cell r="DI69">
            <v>16284157.739999998</v>
          </cell>
          <cell r="DJ69">
            <v>16357010.339999998</v>
          </cell>
          <cell r="DK69">
            <v>16659745.509999998</v>
          </cell>
          <cell r="DL69">
            <v>17110022.499999996</v>
          </cell>
          <cell r="DM69">
            <v>17557279.639999997</v>
          </cell>
          <cell r="DN69">
            <v>17757432.499999996</v>
          </cell>
          <cell r="DO69">
            <v>2448078.56</v>
          </cell>
          <cell r="DP69">
            <v>2921824.48</v>
          </cell>
          <cell r="DQ69">
            <v>4638520.24</v>
          </cell>
          <cell r="DR69">
            <v>18938223.670000002</v>
          </cell>
          <cell r="DS69">
            <v>19408870.740000002</v>
          </cell>
          <cell r="DT69">
            <v>22231375.57</v>
          </cell>
          <cell r="DU69">
            <v>22528360.460000001</v>
          </cell>
          <cell r="DV69">
            <v>26667921.800000001</v>
          </cell>
          <cell r="DW69">
            <v>26802542.27</v>
          </cell>
          <cell r="DX69">
            <v>28878093.469999999</v>
          </cell>
          <cell r="DY69">
            <v>36149377.009999998</v>
          </cell>
          <cell r="DZ69">
            <v>37794250.839999996</v>
          </cell>
          <cell r="EA69">
            <v>3653328.94</v>
          </cell>
          <cell r="EB69">
            <v>8293473.7300000004</v>
          </cell>
          <cell r="EC69">
            <v>11741628.08</v>
          </cell>
          <cell r="ED69">
            <v>15187992.74</v>
          </cell>
          <cell r="EE69">
            <v>18705425.91</v>
          </cell>
          <cell r="EF69">
            <v>22340911.219999999</v>
          </cell>
          <cell r="EG69">
            <v>25643481.399999999</v>
          </cell>
          <cell r="EH69">
            <v>32867918.599999998</v>
          </cell>
          <cell r="EI69">
            <v>37865720.93</v>
          </cell>
          <cell r="EJ69">
            <v>42088109.960000001</v>
          </cell>
          <cell r="EK69">
            <v>47562502.539999999</v>
          </cell>
          <cell r="EL69">
            <v>51719378.969999999</v>
          </cell>
          <cell r="EM69">
            <v>2219839.2000000002</v>
          </cell>
          <cell r="EN69">
            <v>6695449.0499999998</v>
          </cell>
          <cell r="EO69">
            <v>8992852.6799999997</v>
          </cell>
          <cell r="EP69">
            <v>15245589.98</v>
          </cell>
          <cell r="EQ69">
            <v>17976300.990000002</v>
          </cell>
          <cell r="ER69">
            <v>740058723.41999996</v>
          </cell>
          <cell r="ES69">
            <v>743270898.25</v>
          </cell>
          <cell r="ET69">
            <v>758176446.75999999</v>
          </cell>
          <cell r="EU69">
            <v>759736386.12</v>
          </cell>
          <cell r="EV69">
            <v>760821485.69000006</v>
          </cell>
          <cell r="EW69">
            <v>761852736.93000007</v>
          </cell>
          <cell r="EX69">
            <v>762460442.68000007</v>
          </cell>
          <cell r="EY69">
            <v>1325573.53</v>
          </cell>
          <cell r="EZ69">
            <v>2741650.76</v>
          </cell>
          <cell r="FA69">
            <v>4238246.38</v>
          </cell>
          <cell r="FB69">
            <v>5589472.0099999998</v>
          </cell>
          <cell r="FC69">
            <v>8460204.4000000004</v>
          </cell>
          <cell r="FD69">
            <v>16218158.130000001</v>
          </cell>
          <cell r="FE69">
            <v>18721893.440000001</v>
          </cell>
          <cell r="FF69">
            <v>24921826.600000001</v>
          </cell>
          <cell r="FG69">
            <v>26984870.800000001</v>
          </cell>
          <cell r="FH69">
            <v>29100007.900000002</v>
          </cell>
          <cell r="FI69">
            <v>282865442.25</v>
          </cell>
          <cell r="FJ69">
            <v>285607633.56</v>
          </cell>
          <cell r="FK69">
            <v>2142957.7000000002</v>
          </cell>
          <cell r="FL69">
            <v>4312065.66</v>
          </cell>
          <cell r="FM69">
            <v>6388520.9199999999</v>
          </cell>
          <cell r="FN69">
            <v>9789599.5800000001</v>
          </cell>
          <cell r="FO69">
            <v>17618663.509999998</v>
          </cell>
          <cell r="FP69">
            <v>20616487.209999997</v>
          </cell>
          <cell r="FQ69">
            <v>25162209.239999998</v>
          </cell>
          <cell r="FR69">
            <v>27537712.579999998</v>
          </cell>
          <cell r="FS69">
            <v>29390159.02</v>
          </cell>
          <cell r="FT69">
            <v>31127843.059999999</v>
          </cell>
          <cell r="FU69">
            <v>33579816.609999999</v>
          </cell>
          <cell r="FV69">
            <v>38818280.840000004</v>
          </cell>
          <cell r="FW69">
            <v>2553906.33</v>
          </cell>
          <cell r="FX69">
            <v>5094482.4700000007</v>
          </cell>
          <cell r="FY69">
            <v>7800768.4100000001</v>
          </cell>
          <cell r="FZ69">
            <v>10766678.35</v>
          </cell>
          <cell r="GA69">
            <v>13901820.890000001</v>
          </cell>
          <cell r="GB69">
            <v>21958031.649999999</v>
          </cell>
          <cell r="GC69">
            <v>24543550</v>
          </cell>
          <cell r="GD69">
            <v>28036000.740000002</v>
          </cell>
          <cell r="GE69">
            <v>31554483.270000003</v>
          </cell>
          <cell r="GF69">
            <v>33389293.080000002</v>
          </cell>
          <cell r="GG69">
            <v>35133107.25</v>
          </cell>
          <cell r="GH69">
            <v>37035599.409999996</v>
          </cell>
          <cell r="GI69">
            <v>9368919.3699999992</v>
          </cell>
          <cell r="GJ69">
            <v>10947889.139999999</v>
          </cell>
          <cell r="GK69">
            <v>14033847.249999998</v>
          </cell>
          <cell r="GL69">
            <v>16366990.519999998</v>
          </cell>
          <cell r="GM69">
            <v>28021307.279999997</v>
          </cell>
          <cell r="GN69">
            <v>30512379.609999999</v>
          </cell>
          <cell r="GO69">
            <v>33472993.629999999</v>
          </cell>
          <cell r="GP69">
            <v>35520460.839999996</v>
          </cell>
          <cell r="GQ69">
            <v>38358511.839999996</v>
          </cell>
          <cell r="GR69">
            <v>50128756.039999992</v>
          </cell>
          <cell r="GS69">
            <v>56210602.039999992</v>
          </cell>
          <cell r="GT69">
            <v>60357552.50999999</v>
          </cell>
          <cell r="GU69">
            <v>6453921.6299999999</v>
          </cell>
          <cell r="GV69">
            <v>11404981.960000001</v>
          </cell>
          <cell r="GW69">
            <v>16487346.490000002</v>
          </cell>
          <cell r="GX69">
            <v>19938742.730000004</v>
          </cell>
          <cell r="GY69">
            <v>25333884.370000005</v>
          </cell>
          <cell r="GZ69">
            <v>29091227.960000005</v>
          </cell>
          <cell r="HA69">
            <v>33295271.780000005</v>
          </cell>
          <cell r="HB69">
            <v>38177086.550000004</v>
          </cell>
          <cell r="HC69">
            <v>42339002.450000003</v>
          </cell>
          <cell r="HD69">
            <v>48534923.150000006</v>
          </cell>
          <cell r="HE69">
            <v>53495946.770000003</v>
          </cell>
          <cell r="HF69">
            <v>71869580.590000004</v>
          </cell>
          <cell r="HG69">
            <v>4333437.3600000003</v>
          </cell>
          <cell r="HH69">
            <v>12793972.990000002</v>
          </cell>
          <cell r="HI69">
            <v>18638860.080000002</v>
          </cell>
          <cell r="HJ69">
            <v>23093108.360000003</v>
          </cell>
          <cell r="HK69">
            <v>29916054.100000001</v>
          </cell>
          <cell r="HL69">
            <v>41120040.460000001</v>
          </cell>
          <cell r="HM69" t="str">
            <v/>
          </cell>
          <cell r="HN69" t="str">
            <v/>
          </cell>
          <cell r="HO69" t="str">
            <v/>
          </cell>
          <cell r="HP69" t="str">
            <v/>
          </cell>
          <cell r="HQ69" t="str">
            <v/>
          </cell>
          <cell r="HR69" t="str">
            <v/>
          </cell>
        </row>
        <row r="70">
          <cell r="A70" t="str">
            <v>PBZ/CO OMF C</v>
          </cell>
          <cell r="DC70" t="str">
            <v/>
          </cell>
          <cell r="DD70" t="str">
            <v/>
          </cell>
          <cell r="ET70">
            <v>0</v>
          </cell>
          <cell r="EU70">
            <v>2021146.97</v>
          </cell>
          <cell r="EV70">
            <v>4322001.3</v>
          </cell>
          <cell r="EW70">
            <v>5921623.6399999997</v>
          </cell>
          <cell r="EX70">
            <v>8381944.2299999995</v>
          </cell>
          <cell r="EY70">
            <v>1757427.03</v>
          </cell>
          <cell r="EZ70">
            <v>6572789.0499999998</v>
          </cell>
          <cell r="FA70">
            <v>9694776.3499999996</v>
          </cell>
          <cell r="FB70">
            <v>11743011.51</v>
          </cell>
          <cell r="FC70">
            <v>14113265.34</v>
          </cell>
          <cell r="FD70">
            <v>16284426.469999999</v>
          </cell>
          <cell r="FE70">
            <v>18322976.23</v>
          </cell>
          <cell r="FF70">
            <v>20112094.010000002</v>
          </cell>
          <cell r="FG70">
            <v>22413215.16</v>
          </cell>
          <cell r="FH70">
            <v>24906955.399999999</v>
          </cell>
          <cell r="FI70">
            <v>32812773.109999999</v>
          </cell>
          <cell r="FJ70">
            <v>36069868.719999999</v>
          </cell>
          <cell r="FK70">
            <v>3675416.62</v>
          </cell>
          <cell r="FL70">
            <v>10998283.710000001</v>
          </cell>
          <cell r="FM70">
            <v>16890147.010000002</v>
          </cell>
          <cell r="FN70">
            <v>19658095.190000001</v>
          </cell>
          <cell r="FO70">
            <v>24998231.060000002</v>
          </cell>
          <cell r="FP70">
            <v>29765943.530000001</v>
          </cell>
          <cell r="FQ70">
            <v>33514115.240000002</v>
          </cell>
          <cell r="FR70">
            <v>35955191.370000005</v>
          </cell>
          <cell r="FS70">
            <v>40410175.480000004</v>
          </cell>
          <cell r="FT70">
            <v>44596502.660000004</v>
          </cell>
          <cell r="FU70">
            <v>47868307.140000001</v>
          </cell>
          <cell r="FV70">
            <v>51822055.740000002</v>
          </cell>
          <cell r="FW70">
            <v>5407997.5800000001</v>
          </cell>
          <cell r="FX70">
            <v>11820636.690000001</v>
          </cell>
          <cell r="FY70">
            <v>16785701.960000001</v>
          </cell>
          <cell r="FZ70">
            <v>20678211.870000001</v>
          </cell>
          <cell r="GA70">
            <v>25146521.719999999</v>
          </cell>
          <cell r="GB70">
            <v>32442227.469999999</v>
          </cell>
          <cell r="GC70">
            <v>35456416.25</v>
          </cell>
          <cell r="GD70">
            <v>39902508.829999998</v>
          </cell>
          <cell r="GE70">
            <v>47731065.989999995</v>
          </cell>
          <cell r="GF70">
            <v>55954657.989999995</v>
          </cell>
          <cell r="GG70">
            <v>61805855.809999995</v>
          </cell>
          <cell r="GH70">
            <v>66461249.489999995</v>
          </cell>
          <cell r="GI70">
            <v>9115791.2799999993</v>
          </cell>
          <cell r="GJ70">
            <v>21516254.16</v>
          </cell>
          <cell r="GK70">
            <v>29646304.800000001</v>
          </cell>
          <cell r="GL70">
            <v>35424078.450000003</v>
          </cell>
          <cell r="GM70">
            <v>47400047.620000005</v>
          </cell>
          <cell r="GN70">
            <v>53209151.870000005</v>
          </cell>
          <cell r="GO70">
            <v>59729970.300000004</v>
          </cell>
          <cell r="GP70">
            <v>64131055.960000008</v>
          </cell>
          <cell r="GQ70">
            <v>71578493.110000014</v>
          </cell>
          <cell r="GR70">
            <v>82700425.270000011</v>
          </cell>
          <cell r="GS70">
            <v>90636398.010000005</v>
          </cell>
          <cell r="GT70">
            <v>97869821.080000013</v>
          </cell>
          <cell r="GU70">
            <v>13400201.779999999</v>
          </cell>
          <cell r="GV70">
            <v>27988212.479999997</v>
          </cell>
          <cell r="GW70">
            <v>35569734.559999995</v>
          </cell>
          <cell r="GX70">
            <v>40637744.959999993</v>
          </cell>
          <cell r="GY70">
            <v>43419241.979999997</v>
          </cell>
          <cell r="GZ70">
            <v>51303548.199999996</v>
          </cell>
          <cell r="HA70">
            <v>64417436.289999992</v>
          </cell>
          <cell r="HB70">
            <v>73882228.639999986</v>
          </cell>
          <cell r="HC70">
            <v>83239447.479999989</v>
          </cell>
          <cell r="HD70">
            <v>93278806.189999998</v>
          </cell>
          <cell r="HE70">
            <v>102774266.08</v>
          </cell>
          <cell r="HF70">
            <v>141510116.47</v>
          </cell>
          <cell r="HG70">
            <v>5106162.59</v>
          </cell>
          <cell r="HH70">
            <v>12937991.939999999</v>
          </cell>
          <cell r="HI70">
            <v>16793560.379999999</v>
          </cell>
          <cell r="HJ70">
            <v>21538327.43</v>
          </cell>
          <cell r="HK70">
            <v>36864421.049999997</v>
          </cell>
          <cell r="HL70">
            <v>64393523.199999996</v>
          </cell>
          <cell r="HM70" t="str">
            <v/>
          </cell>
          <cell r="HN70" t="str">
            <v/>
          </cell>
          <cell r="HO70" t="str">
            <v/>
          </cell>
          <cell r="HP70" t="str">
            <v/>
          </cell>
          <cell r="HQ70" t="str">
            <v/>
          </cell>
          <cell r="HR70" t="str">
            <v/>
          </cell>
        </row>
        <row r="71">
          <cell r="A71" t="str">
            <v>Raiffeisen OMF A</v>
          </cell>
          <cell r="DC71" t="str">
            <v/>
          </cell>
          <cell r="DD71" t="str">
            <v/>
          </cell>
          <cell r="ET71">
            <v>0</v>
          </cell>
          <cell r="EU71">
            <v>0</v>
          </cell>
          <cell r="EV71">
            <v>0</v>
          </cell>
          <cell r="EW71">
            <v>0</v>
          </cell>
          <cell r="EX71">
            <v>0</v>
          </cell>
          <cell r="EY71">
            <v>0</v>
          </cell>
          <cell r="EZ71">
            <v>0</v>
          </cell>
          <cell r="FA71">
            <v>0</v>
          </cell>
          <cell r="FB71">
            <v>0</v>
          </cell>
          <cell r="FC71">
            <v>0</v>
          </cell>
          <cell r="FD71">
            <v>0</v>
          </cell>
          <cell r="FE71">
            <v>0</v>
          </cell>
          <cell r="FF71">
            <v>0</v>
          </cell>
          <cell r="FG71">
            <v>0</v>
          </cell>
          <cell r="FH71">
            <v>0</v>
          </cell>
          <cell r="FI71">
            <v>1458913.73</v>
          </cell>
          <cell r="FJ71">
            <v>1458913.73</v>
          </cell>
          <cell r="FK71">
            <v>0</v>
          </cell>
          <cell r="FL71">
            <v>0</v>
          </cell>
          <cell r="FM71">
            <v>0</v>
          </cell>
          <cell r="FN71">
            <v>0</v>
          </cell>
          <cell r="FO71">
            <v>0</v>
          </cell>
          <cell r="FP71">
            <v>0</v>
          </cell>
          <cell r="FQ71">
            <v>0</v>
          </cell>
          <cell r="FR71">
            <v>0</v>
          </cell>
          <cell r="FS71">
            <v>0</v>
          </cell>
          <cell r="FT71">
            <v>0</v>
          </cell>
          <cell r="FU71">
            <v>0</v>
          </cell>
          <cell r="FV71">
            <v>90307.85</v>
          </cell>
          <cell r="FW71">
            <v>0</v>
          </cell>
          <cell r="FX71">
            <v>0</v>
          </cell>
          <cell r="FY71">
            <v>0</v>
          </cell>
          <cell r="FZ71">
            <v>0</v>
          </cell>
          <cell r="GA71">
            <v>0</v>
          </cell>
          <cell r="GB71">
            <v>0</v>
          </cell>
          <cell r="GC71">
            <v>0</v>
          </cell>
          <cell r="GD71">
            <v>0</v>
          </cell>
          <cell r="GE71">
            <v>0</v>
          </cell>
          <cell r="GF71">
            <v>0</v>
          </cell>
          <cell r="GG71">
            <v>0</v>
          </cell>
          <cell r="GH71">
            <v>0</v>
          </cell>
          <cell r="GI71">
            <v>390325.59</v>
          </cell>
          <cell r="GJ71">
            <v>390325.59</v>
          </cell>
          <cell r="GK71">
            <v>390325.59</v>
          </cell>
          <cell r="GL71">
            <v>390325.59</v>
          </cell>
          <cell r="GM71">
            <v>390325.59</v>
          </cell>
          <cell r="GN71">
            <v>390325.59</v>
          </cell>
          <cell r="GO71">
            <v>390325.59</v>
          </cell>
          <cell r="GP71">
            <v>390325.59</v>
          </cell>
          <cell r="GQ71">
            <v>390325.59</v>
          </cell>
          <cell r="GR71">
            <v>390325.59</v>
          </cell>
          <cell r="GS71">
            <v>390325.59</v>
          </cell>
          <cell r="GT71">
            <v>390325.59</v>
          </cell>
          <cell r="GU71">
            <v>0</v>
          </cell>
          <cell r="GV71">
            <v>0</v>
          </cell>
          <cell r="GW71">
            <v>116190.95</v>
          </cell>
          <cell r="GX71">
            <v>116190.95</v>
          </cell>
          <cell r="GY71">
            <v>116190.95</v>
          </cell>
          <cell r="GZ71">
            <v>263014.53999999998</v>
          </cell>
          <cell r="HA71">
            <v>263014.53999999998</v>
          </cell>
          <cell r="HB71">
            <v>538518.07999999996</v>
          </cell>
          <cell r="HC71">
            <v>538518.07999999996</v>
          </cell>
          <cell r="HD71">
            <v>575320.77</v>
          </cell>
          <cell r="HE71">
            <v>575320.77</v>
          </cell>
          <cell r="HF71">
            <v>575320.77</v>
          </cell>
          <cell r="HG71">
            <v>0</v>
          </cell>
          <cell r="HH71">
            <v>0</v>
          </cell>
          <cell r="HI71">
            <v>0</v>
          </cell>
          <cell r="HJ71">
            <v>107095.6</v>
          </cell>
          <cell r="HK71">
            <v>107095.6</v>
          </cell>
          <cell r="HL71">
            <v>107095.6</v>
          </cell>
          <cell r="HM71" t="str">
            <v/>
          </cell>
          <cell r="HN71" t="str">
            <v/>
          </cell>
          <cell r="HO71" t="str">
            <v/>
          </cell>
          <cell r="HP71" t="str">
            <v/>
          </cell>
          <cell r="HQ71" t="str">
            <v/>
          </cell>
          <cell r="HR71" t="str">
            <v/>
          </cell>
        </row>
        <row r="72">
          <cell r="A72" t="str">
            <v>Raiffeisen OMF B</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16034.66</v>
          </cell>
          <cell r="R72">
            <v>16034.66</v>
          </cell>
          <cell r="S72">
            <v>43361.509999999995</v>
          </cell>
          <cell r="T72">
            <v>45877.599999999991</v>
          </cell>
          <cell r="U72">
            <v>45877.599999999991</v>
          </cell>
          <cell r="V72">
            <v>107045.87999999999</v>
          </cell>
          <cell r="W72">
            <v>4726.28</v>
          </cell>
          <cell r="X72">
            <v>28742.559999999998</v>
          </cell>
          <cell r="Y72">
            <v>38147.439999999995</v>
          </cell>
          <cell r="Z72">
            <v>66575.5</v>
          </cell>
          <cell r="AA72">
            <v>1088902.3</v>
          </cell>
          <cell r="AB72">
            <v>1131095.43</v>
          </cell>
          <cell r="AC72">
            <v>3676441.8099999996</v>
          </cell>
          <cell r="AD72">
            <v>3955403.2399999998</v>
          </cell>
          <cell r="AE72">
            <v>4052075.3699999996</v>
          </cell>
          <cell r="AF72">
            <v>4156462.7499999995</v>
          </cell>
          <cell r="AG72">
            <v>4271959.43</v>
          </cell>
          <cell r="AH72">
            <v>4371267.54</v>
          </cell>
          <cell r="AI72">
            <v>112017.37</v>
          </cell>
          <cell r="AJ72">
            <v>288843.09999999998</v>
          </cell>
          <cell r="AK72">
            <v>373497.17</v>
          </cell>
          <cell r="AL72">
            <v>604799</v>
          </cell>
          <cell r="AM72">
            <v>3381916.4</v>
          </cell>
          <cell r="AN72">
            <v>3553751.61</v>
          </cell>
          <cell r="AO72">
            <v>3877762.31</v>
          </cell>
          <cell r="AP72">
            <v>4336450.51</v>
          </cell>
          <cell r="AQ72">
            <v>4716279.75</v>
          </cell>
          <cell r="AR72">
            <v>5383862.5099999998</v>
          </cell>
          <cell r="AS72">
            <v>6008965.2799999993</v>
          </cell>
          <cell r="AT72">
            <v>6140475.8599999994</v>
          </cell>
          <cell r="AU72">
            <v>1600526.21</v>
          </cell>
          <cell r="AV72">
            <v>2364392.02</v>
          </cell>
          <cell r="AW72">
            <v>3337836.87</v>
          </cell>
          <cell r="AX72">
            <v>4419808.6400000006</v>
          </cell>
          <cell r="AY72">
            <v>5433763.1300000008</v>
          </cell>
          <cell r="AZ72">
            <v>6735467.6100000013</v>
          </cell>
          <cell r="BA72">
            <v>8027109.330000001</v>
          </cell>
          <cell r="BB72">
            <v>8790976.3500000015</v>
          </cell>
          <cell r="BC72">
            <v>9498480.1500000022</v>
          </cell>
          <cell r="BD72">
            <v>12080541.950000003</v>
          </cell>
          <cell r="BE72">
            <v>13388722.950000003</v>
          </cell>
          <cell r="BF72">
            <v>14824920.710000003</v>
          </cell>
          <cell r="BG72">
            <v>59031.74</v>
          </cell>
          <cell r="BH72">
            <v>263533.38</v>
          </cell>
          <cell r="BI72">
            <v>3314372.52</v>
          </cell>
          <cell r="BJ72">
            <v>4865150.28</v>
          </cell>
          <cell r="BK72">
            <v>7980932.6500000004</v>
          </cell>
          <cell r="BL72">
            <v>8050391.0600000005</v>
          </cell>
          <cell r="BM72">
            <v>8213109.6900000004</v>
          </cell>
          <cell r="BN72">
            <v>8284745.4200000009</v>
          </cell>
          <cell r="BO72">
            <v>8299001.8000000007</v>
          </cell>
          <cell r="BP72">
            <v>11297299.4</v>
          </cell>
          <cell r="BQ72">
            <v>11297299.4</v>
          </cell>
          <cell r="BR72">
            <v>13423798.51</v>
          </cell>
          <cell r="BS72">
            <v>21516.87</v>
          </cell>
          <cell r="BT72">
            <v>392271.38</v>
          </cell>
          <cell r="BU72">
            <v>837720.46</v>
          </cell>
          <cell r="BV72">
            <v>1124696.73</v>
          </cell>
          <cell r="BW72">
            <v>4733986.0199999996</v>
          </cell>
          <cell r="BX72">
            <v>5092588.7299999995</v>
          </cell>
          <cell r="BY72">
            <v>5225750.97</v>
          </cell>
          <cell r="BZ72">
            <v>5486160.8700000001</v>
          </cell>
          <cell r="CA72">
            <v>5637595.1200000001</v>
          </cell>
          <cell r="CB72">
            <v>5832106.5800000001</v>
          </cell>
          <cell r="CC72">
            <v>5974103.2400000002</v>
          </cell>
          <cell r="CD72">
            <v>6216022.29</v>
          </cell>
          <cell r="CE72">
            <v>370782.04</v>
          </cell>
          <cell r="CF72">
            <v>780074.64999999991</v>
          </cell>
          <cell r="CG72">
            <v>1331261.8699999999</v>
          </cell>
          <cell r="CH72">
            <v>5307413.0599999996</v>
          </cell>
          <cell r="CI72">
            <v>5464144.5299999993</v>
          </cell>
          <cell r="CJ72">
            <v>5802229.8499999996</v>
          </cell>
          <cell r="CK72">
            <v>21686463.170000002</v>
          </cell>
          <cell r="CL72">
            <v>31348650.470000003</v>
          </cell>
          <cell r="CM72">
            <v>31649541.910000004</v>
          </cell>
          <cell r="CN72">
            <v>32044428.950000003</v>
          </cell>
          <cell r="CO72">
            <v>32459366.870000005</v>
          </cell>
          <cell r="CP72">
            <v>32894021.010000005</v>
          </cell>
          <cell r="CQ72">
            <v>679239.83</v>
          </cell>
          <cell r="CR72">
            <v>9667401.8000000007</v>
          </cell>
          <cell r="CS72">
            <v>19294445.940000001</v>
          </cell>
          <cell r="CT72">
            <v>19905192.990000002</v>
          </cell>
          <cell r="CU72">
            <v>20731633.400000002</v>
          </cell>
          <cell r="CV72">
            <v>24919487.970000003</v>
          </cell>
          <cell r="CW72">
            <v>25843960.270000003</v>
          </cell>
          <cell r="CX72">
            <v>29782128.210000005</v>
          </cell>
          <cell r="CY72">
            <v>30538898.990000006</v>
          </cell>
          <cell r="CZ72">
            <v>36823428.520000003</v>
          </cell>
          <cell r="DA72">
            <v>38945326.450000003</v>
          </cell>
          <cell r="DB72">
            <v>60426203.530000001</v>
          </cell>
          <cell r="DC72">
            <v>2747646.59</v>
          </cell>
          <cell r="DD72">
            <v>9043948.4499999993</v>
          </cell>
          <cell r="DE72">
            <v>10410359.1</v>
          </cell>
          <cell r="DF72">
            <v>11145868.5</v>
          </cell>
          <cell r="DG72">
            <v>17046429.140000001</v>
          </cell>
          <cell r="DH72">
            <v>17896189.469999999</v>
          </cell>
          <cell r="DI72">
            <v>24499107.629999999</v>
          </cell>
          <cell r="DJ72">
            <v>25524844.469999999</v>
          </cell>
          <cell r="DK72">
            <v>26357016.299999997</v>
          </cell>
          <cell r="DL72">
            <v>26867369.529999997</v>
          </cell>
          <cell r="DM72">
            <v>27890553.229999997</v>
          </cell>
          <cell r="DN72">
            <v>28444585.959999997</v>
          </cell>
          <cell r="DO72">
            <v>3750359.75</v>
          </cell>
          <cell r="DP72">
            <v>4425435.82</v>
          </cell>
          <cell r="DQ72">
            <v>7910067.2000000002</v>
          </cell>
          <cell r="DR72">
            <v>23526328.559999999</v>
          </cell>
          <cell r="DS72">
            <v>24022187.619999997</v>
          </cell>
          <cell r="DT72">
            <v>27665762.239999998</v>
          </cell>
          <cell r="DU72">
            <v>27989619.149999999</v>
          </cell>
          <cell r="DV72">
            <v>31684513.709999997</v>
          </cell>
          <cell r="DW72">
            <v>32134704.229999997</v>
          </cell>
          <cell r="DX72">
            <v>35276881.75</v>
          </cell>
          <cell r="DY72">
            <v>52926789.43</v>
          </cell>
          <cell r="DZ72">
            <v>55587022.920000002</v>
          </cell>
          <cell r="EA72">
            <v>5509102.6299999999</v>
          </cell>
          <cell r="EB72">
            <v>11215282.51</v>
          </cell>
          <cell r="EC72">
            <v>18175483.539999999</v>
          </cell>
          <cell r="ED72">
            <v>24810730.640000001</v>
          </cell>
          <cell r="EE72">
            <v>30636460.91</v>
          </cell>
          <cell r="EF72">
            <v>37321115.359999999</v>
          </cell>
          <cell r="EG72">
            <v>42561724.479999997</v>
          </cell>
          <cell r="EH72">
            <v>53207656.679999992</v>
          </cell>
          <cell r="EI72">
            <v>60462832.639999993</v>
          </cell>
          <cell r="EJ72">
            <v>67961162.649999991</v>
          </cell>
          <cell r="EK72">
            <v>75090808.549999997</v>
          </cell>
          <cell r="EL72">
            <v>82964434.859999999</v>
          </cell>
          <cell r="EM72">
            <v>5517511.4100000001</v>
          </cell>
          <cell r="EN72">
            <v>13291751.84</v>
          </cell>
          <cell r="EO72">
            <v>17998714.759999998</v>
          </cell>
          <cell r="EP72">
            <v>26338147.649999999</v>
          </cell>
          <cell r="EQ72">
            <v>30610527.789999999</v>
          </cell>
          <cell r="ER72">
            <v>835685654.16999996</v>
          </cell>
          <cell r="ES72">
            <v>843109573.4799999</v>
          </cell>
          <cell r="ET72">
            <v>868960631.64999986</v>
          </cell>
          <cell r="EU72">
            <v>872212175.16999984</v>
          </cell>
          <cell r="EV72">
            <v>876085104.96999979</v>
          </cell>
          <cell r="EW72">
            <v>878997315.02999973</v>
          </cell>
          <cell r="EX72">
            <v>882136750.84999979</v>
          </cell>
          <cell r="EY72">
            <v>3054728.19</v>
          </cell>
          <cell r="EZ72">
            <v>5400959.2300000004</v>
          </cell>
          <cell r="FA72">
            <v>8199501.8399999999</v>
          </cell>
          <cell r="FB72">
            <v>10551826.77</v>
          </cell>
          <cell r="FC72">
            <v>13658117.649999999</v>
          </cell>
          <cell r="FD72">
            <v>29127165.879999999</v>
          </cell>
          <cell r="FE72">
            <v>32425071.419999998</v>
          </cell>
          <cell r="FF72">
            <v>38391792.269999996</v>
          </cell>
          <cell r="FG72">
            <v>41285752.329999998</v>
          </cell>
          <cell r="FH72">
            <v>45104366.879999995</v>
          </cell>
          <cell r="FI72">
            <v>394366841.04000002</v>
          </cell>
          <cell r="FJ72">
            <v>398662692.36000001</v>
          </cell>
          <cell r="FK72">
            <v>2561461.98</v>
          </cell>
          <cell r="FL72">
            <v>8051783.3100000005</v>
          </cell>
          <cell r="FM72">
            <v>11982910.57</v>
          </cell>
          <cell r="FN72">
            <v>18134963.620000001</v>
          </cell>
          <cell r="FO72">
            <v>38079731.530000001</v>
          </cell>
          <cell r="FP72">
            <v>44634791.840000004</v>
          </cell>
          <cell r="FQ72">
            <v>50403481.150000006</v>
          </cell>
          <cell r="FR72">
            <v>56657639.030000009</v>
          </cell>
          <cell r="FS72">
            <v>60622864.500000007</v>
          </cell>
          <cell r="FT72">
            <v>65071532.420000009</v>
          </cell>
          <cell r="FU72">
            <v>68512806.850000009</v>
          </cell>
          <cell r="FV72">
            <v>79768897.99000001</v>
          </cell>
          <cell r="FW72">
            <v>7184467.5599999996</v>
          </cell>
          <cell r="FX72">
            <v>10861593.209999999</v>
          </cell>
          <cell r="FY72">
            <v>15220313.039999999</v>
          </cell>
          <cell r="FZ72">
            <v>19133236.25</v>
          </cell>
          <cell r="GA72">
            <v>22511026.740000002</v>
          </cell>
          <cell r="GB72">
            <v>37505506.480000004</v>
          </cell>
          <cell r="GC72">
            <v>42042876.550000004</v>
          </cell>
          <cell r="GD72">
            <v>49442453.080000006</v>
          </cell>
          <cell r="GE72">
            <v>52803204.670000002</v>
          </cell>
          <cell r="GF72">
            <v>57682606.170000002</v>
          </cell>
          <cell r="GG72">
            <v>61231299.920000002</v>
          </cell>
          <cell r="GH72">
            <v>65920163.960000001</v>
          </cell>
          <cell r="GI72">
            <v>14255306.470000001</v>
          </cell>
          <cell r="GJ72">
            <v>18494297.280000001</v>
          </cell>
          <cell r="GK72">
            <v>23823425.41</v>
          </cell>
          <cell r="GL72">
            <v>28719007.789999999</v>
          </cell>
          <cell r="GM72">
            <v>47170204.710000001</v>
          </cell>
          <cell r="GN72">
            <v>51509321.350000001</v>
          </cell>
          <cell r="GO72">
            <v>56344510.75</v>
          </cell>
          <cell r="GP72">
            <v>60713919.390000001</v>
          </cell>
          <cell r="GQ72">
            <v>66002314.490000002</v>
          </cell>
          <cell r="GR72">
            <v>90261346.460000008</v>
          </cell>
          <cell r="GS72">
            <v>100890144.46000001</v>
          </cell>
          <cell r="GT72">
            <v>106703172.32000001</v>
          </cell>
          <cell r="GU72">
            <v>11516245.609999999</v>
          </cell>
          <cell r="GV72">
            <v>21977616.619999997</v>
          </cell>
          <cell r="GW72">
            <v>29917283.449999996</v>
          </cell>
          <cell r="GX72">
            <v>35404620.519999996</v>
          </cell>
          <cell r="GY72">
            <v>40518113.129999995</v>
          </cell>
          <cell r="GZ72">
            <v>45671729.689999998</v>
          </cell>
          <cell r="HA72">
            <v>51089167.07</v>
          </cell>
          <cell r="HB72">
            <v>57868390.68</v>
          </cell>
          <cell r="HC72">
            <v>63936183.210000001</v>
          </cell>
          <cell r="HD72">
            <v>70554812.510000005</v>
          </cell>
          <cell r="HE72">
            <v>77943799.24000001</v>
          </cell>
          <cell r="HF72">
            <v>104154659.98</v>
          </cell>
          <cell r="HG72">
            <v>7913434.9199999999</v>
          </cell>
          <cell r="HH72">
            <v>20450907.77</v>
          </cell>
          <cell r="HI72">
            <v>29409161.920000002</v>
          </cell>
          <cell r="HJ72">
            <v>35198829.939999998</v>
          </cell>
          <cell r="HK72">
            <v>49354070.57</v>
          </cell>
          <cell r="HL72">
            <v>61659275.030000001</v>
          </cell>
          <cell r="HM72" t="str">
            <v/>
          </cell>
          <cell r="HN72" t="str">
            <v/>
          </cell>
          <cell r="HO72" t="str">
            <v/>
          </cell>
          <cell r="HP72" t="str">
            <v/>
          </cell>
          <cell r="HQ72" t="str">
            <v/>
          </cell>
          <cell r="HR72" t="str">
            <v/>
          </cell>
        </row>
        <row r="73">
          <cell r="A73" t="str">
            <v>Raiffeisen OMF C</v>
          </cell>
          <cell r="DC73" t="str">
            <v/>
          </cell>
          <cell r="DD73" t="str">
            <v/>
          </cell>
          <cell r="ET73">
            <v>0</v>
          </cell>
          <cell r="EU73">
            <v>3265938.78</v>
          </cell>
          <cell r="EV73">
            <v>7403154.3300000001</v>
          </cell>
          <cell r="EW73">
            <v>10148294.35</v>
          </cell>
          <cell r="EX73">
            <v>14062811.119999999</v>
          </cell>
          <cell r="EY73">
            <v>4979841.26</v>
          </cell>
          <cell r="EZ73">
            <v>11592896.74</v>
          </cell>
          <cell r="FA73">
            <v>17741322.41</v>
          </cell>
          <cell r="FB73">
            <v>23475926</v>
          </cell>
          <cell r="FC73">
            <v>26677832.329999998</v>
          </cell>
          <cell r="FD73">
            <v>31037605.449999999</v>
          </cell>
          <cell r="FE73">
            <v>35786929.289999999</v>
          </cell>
          <cell r="FF73">
            <v>40087137</v>
          </cell>
          <cell r="FG73">
            <v>45140896.869999997</v>
          </cell>
          <cell r="FH73">
            <v>51606997.609999999</v>
          </cell>
          <cell r="FI73">
            <v>67950192.489999995</v>
          </cell>
          <cell r="FJ73">
            <v>74398052.549999997</v>
          </cell>
          <cell r="FK73">
            <v>6304906.5999999996</v>
          </cell>
          <cell r="FL73">
            <v>19021625</v>
          </cell>
          <cell r="FM73">
            <v>29235962</v>
          </cell>
          <cell r="FN73">
            <v>35411720.840000004</v>
          </cell>
          <cell r="FO73">
            <v>44811542.180000007</v>
          </cell>
          <cell r="FP73">
            <v>53831932.800000004</v>
          </cell>
          <cell r="FQ73">
            <v>58498391.090000004</v>
          </cell>
          <cell r="FR73">
            <v>63502467.930000007</v>
          </cell>
          <cell r="FS73">
            <v>70447571.63000001</v>
          </cell>
          <cell r="FT73">
            <v>76918889.430000007</v>
          </cell>
          <cell r="FU73">
            <v>88812046.49000001</v>
          </cell>
          <cell r="FV73">
            <v>96594484.470000014</v>
          </cell>
          <cell r="FW73">
            <v>11102451.16</v>
          </cell>
          <cell r="FX73">
            <v>26426378.079999998</v>
          </cell>
          <cell r="FY73">
            <v>38007332.479999997</v>
          </cell>
          <cell r="FZ73">
            <v>47741640.859999999</v>
          </cell>
          <cell r="GA73">
            <v>59138417.420000002</v>
          </cell>
          <cell r="GB73">
            <v>73384847.430000007</v>
          </cell>
          <cell r="GC73">
            <v>82112759.260000005</v>
          </cell>
          <cell r="GD73">
            <v>89702003.730000004</v>
          </cell>
          <cell r="GE73">
            <v>103805464.87</v>
          </cell>
          <cell r="GF73">
            <v>125352014.21000001</v>
          </cell>
          <cell r="GG73">
            <v>138765885.70000002</v>
          </cell>
          <cell r="GH73">
            <v>147844261.63000003</v>
          </cell>
          <cell r="GI73">
            <v>22757779.43</v>
          </cell>
          <cell r="GJ73">
            <v>49170861.509999998</v>
          </cell>
          <cell r="GK73">
            <v>72186084.769999996</v>
          </cell>
          <cell r="GL73">
            <v>84912970.840000004</v>
          </cell>
          <cell r="GM73">
            <v>107671784.90000001</v>
          </cell>
          <cell r="GN73">
            <v>121187839.69</v>
          </cell>
          <cell r="GO73">
            <v>134590840.62</v>
          </cell>
          <cell r="GP73">
            <v>149332316.13</v>
          </cell>
          <cell r="GQ73">
            <v>172185024.26999998</v>
          </cell>
          <cell r="GR73">
            <v>204168177.96999997</v>
          </cell>
          <cell r="GS73">
            <v>223308004.96999997</v>
          </cell>
          <cell r="GT73">
            <v>240548826.86999997</v>
          </cell>
          <cell r="GU73">
            <v>28714691.109999999</v>
          </cell>
          <cell r="GV73">
            <v>56075946.210000001</v>
          </cell>
          <cell r="GW73">
            <v>70193494.329999998</v>
          </cell>
          <cell r="GX73">
            <v>78922640.370000005</v>
          </cell>
          <cell r="GY73">
            <v>83554372.550000012</v>
          </cell>
          <cell r="GZ73">
            <v>101846557.43000001</v>
          </cell>
          <cell r="HA73">
            <v>131059534.96000001</v>
          </cell>
          <cell r="HB73">
            <v>145210993.16</v>
          </cell>
          <cell r="HC73">
            <v>158886950.55000001</v>
          </cell>
          <cell r="HD73">
            <v>171060477.44</v>
          </cell>
          <cell r="HE73">
            <v>189777181.22</v>
          </cell>
          <cell r="HF73">
            <v>257233048.23000002</v>
          </cell>
          <cell r="HG73">
            <v>12534876.529999999</v>
          </cell>
          <cell r="HH73">
            <v>31672726.600000001</v>
          </cell>
          <cell r="HI73">
            <v>43246165.549999997</v>
          </cell>
          <cell r="HJ73">
            <v>52001287.879999995</v>
          </cell>
          <cell r="HK73">
            <v>86858497.349999994</v>
          </cell>
          <cell r="HL73">
            <v>139306414.78</v>
          </cell>
          <cell r="HM73" t="str">
            <v/>
          </cell>
          <cell r="HN73" t="str">
            <v/>
          </cell>
          <cell r="HO73" t="str">
            <v/>
          </cell>
          <cell r="HP73" t="str">
            <v/>
          </cell>
          <cell r="HQ73" t="str">
            <v/>
          </cell>
          <cell r="HR73" t="str">
            <v/>
          </cell>
        </row>
        <row r="74">
          <cell r="A74" t="str">
            <v>UKUPNO</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14958.99</v>
          </cell>
          <cell r="Q74">
            <v>50322.119999999995</v>
          </cell>
          <cell r="R74">
            <v>50322.119999999995</v>
          </cell>
          <cell r="S74">
            <v>115191.03</v>
          </cell>
          <cell r="T74">
            <v>134188.40999999997</v>
          </cell>
          <cell r="U74">
            <v>134188.40999999997</v>
          </cell>
          <cell r="V74">
            <v>221835.45</v>
          </cell>
          <cell r="W74">
            <v>54062.649999999994</v>
          </cell>
          <cell r="X74">
            <v>113862.05999999998</v>
          </cell>
          <cell r="Y74">
            <v>186100.7</v>
          </cell>
          <cell r="Z74">
            <v>324353.43000000005</v>
          </cell>
          <cell r="AA74">
            <v>3769185.5</v>
          </cell>
          <cell r="AB74">
            <v>3877412.0200000005</v>
          </cell>
          <cell r="AC74">
            <v>13218104.07</v>
          </cell>
          <cell r="AD74">
            <v>14133143.859999999</v>
          </cell>
          <cell r="AE74">
            <v>14426869.9</v>
          </cell>
          <cell r="AF74">
            <v>14916486.470000001</v>
          </cell>
          <cell r="AG74">
            <v>15421406.640000001</v>
          </cell>
          <cell r="AH74">
            <v>15902633.359999999</v>
          </cell>
          <cell r="AI74">
            <v>472084.38999999996</v>
          </cell>
          <cell r="AJ74">
            <v>925501.49</v>
          </cell>
          <cell r="AK74">
            <v>1440684.44</v>
          </cell>
          <cell r="AL74">
            <v>2108377.08</v>
          </cell>
          <cell r="AM74">
            <v>12210194.390000001</v>
          </cell>
          <cell r="AN74">
            <v>12866507.77</v>
          </cell>
          <cell r="AO74">
            <v>14009998.260000002</v>
          </cell>
          <cell r="AP74">
            <v>15716975.040000001</v>
          </cell>
          <cell r="AQ74">
            <v>16895353.32</v>
          </cell>
          <cell r="AR74">
            <v>18733638.140000001</v>
          </cell>
          <cell r="AS74">
            <v>20386222.899999999</v>
          </cell>
          <cell r="AT74">
            <v>20650273.440000001</v>
          </cell>
          <cell r="AU74">
            <v>5208523.63</v>
          </cell>
          <cell r="AV74">
            <v>7522845.5800000001</v>
          </cell>
          <cell r="AW74">
            <v>11040831.030000001</v>
          </cell>
          <cell r="AX74">
            <v>15299453.23</v>
          </cell>
          <cell r="AY74">
            <v>18615339.629999999</v>
          </cell>
          <cell r="AZ74">
            <v>23027001.329999998</v>
          </cell>
          <cell r="BA74">
            <v>26848940.629999999</v>
          </cell>
          <cell r="BB74">
            <v>29734847.07</v>
          </cell>
          <cell r="BC74">
            <v>32864703.75</v>
          </cell>
          <cell r="BD74">
            <v>42247498.579999998</v>
          </cell>
          <cell r="BE74">
            <v>46652717.680000007</v>
          </cell>
          <cell r="BF74">
            <v>51518304.079999998</v>
          </cell>
          <cell r="BG74">
            <v>217976.6</v>
          </cell>
          <cell r="BH74">
            <v>773058.29</v>
          </cell>
          <cell r="BI74">
            <v>11804402.85</v>
          </cell>
          <cell r="BJ74">
            <v>16464246.75</v>
          </cell>
          <cell r="BK74">
            <v>27278344.310000002</v>
          </cell>
          <cell r="BL74">
            <v>27621581.520000003</v>
          </cell>
          <cell r="BM74">
            <v>28049769.879999999</v>
          </cell>
          <cell r="BN74">
            <v>28417187.18</v>
          </cell>
          <cell r="BO74">
            <v>28576078.07</v>
          </cell>
          <cell r="BP74">
            <v>40243609.609999999</v>
          </cell>
          <cell r="BQ74">
            <v>40410860.149999999</v>
          </cell>
          <cell r="BR74">
            <v>47637882.390000001</v>
          </cell>
          <cell r="BS74">
            <v>408333.68</v>
          </cell>
          <cell r="BT74">
            <v>1611173.2399999998</v>
          </cell>
          <cell r="BU74">
            <v>2767291.69</v>
          </cell>
          <cell r="BV74">
            <v>3645015.28</v>
          </cell>
          <cell r="BW74">
            <v>17674945.299999997</v>
          </cell>
          <cell r="BX74">
            <v>18345073.18</v>
          </cell>
          <cell r="BY74">
            <v>18827934.939999998</v>
          </cell>
          <cell r="BZ74">
            <v>19518104.800000001</v>
          </cell>
          <cell r="CA74">
            <v>20175306.129999999</v>
          </cell>
          <cell r="CB74">
            <v>21053196.670000002</v>
          </cell>
          <cell r="CC74">
            <v>21556738.170000002</v>
          </cell>
          <cell r="CD74">
            <v>22194579.799999997</v>
          </cell>
          <cell r="CE74">
            <v>898701.56</v>
          </cell>
          <cell r="CF74">
            <v>2035369.89</v>
          </cell>
          <cell r="CG74">
            <v>3836123.1799999997</v>
          </cell>
          <cell r="CH74">
            <v>18040969.210000001</v>
          </cell>
          <cell r="CI74">
            <v>18828961.07</v>
          </cell>
          <cell r="CJ74">
            <v>19846766.969999999</v>
          </cell>
          <cell r="CK74">
            <v>76680322.909999996</v>
          </cell>
          <cell r="CL74">
            <v>108146085.18000001</v>
          </cell>
          <cell r="CM74">
            <v>109505798.19</v>
          </cell>
          <cell r="CN74">
            <v>110924597.59</v>
          </cell>
          <cell r="CO74">
            <v>112928417.55000001</v>
          </cell>
          <cell r="CP74">
            <v>114298170.18000001</v>
          </cell>
          <cell r="CQ74">
            <v>1747040.4700000002</v>
          </cell>
          <cell r="CR74">
            <v>29948783.940000001</v>
          </cell>
          <cell r="CS74">
            <v>59476894.799999997</v>
          </cell>
          <cell r="CT74">
            <v>61119638.579999998</v>
          </cell>
          <cell r="CU74">
            <v>63205918.670000002</v>
          </cell>
          <cell r="CV74">
            <v>77050058.980000004</v>
          </cell>
          <cell r="CW74">
            <v>79304626.329999998</v>
          </cell>
          <cell r="CX74">
            <v>97296621.700000003</v>
          </cell>
          <cell r="CY74">
            <v>100518591.84000002</v>
          </cell>
          <cell r="CZ74">
            <v>120085501.59</v>
          </cell>
          <cell r="DA74">
            <v>125380935.98</v>
          </cell>
          <cell r="DB74">
            <v>195701155.28999999</v>
          </cell>
          <cell r="DC74">
            <v>9349954.0099999998</v>
          </cell>
          <cell r="DD74">
            <v>29780140.239999998</v>
          </cell>
          <cell r="DE74">
            <v>33628682.280000001</v>
          </cell>
          <cell r="DF74">
            <v>35423250.82</v>
          </cell>
          <cell r="DG74">
            <v>55719273.359999999</v>
          </cell>
          <cell r="DH74">
            <v>58670629.029999994</v>
          </cell>
          <cell r="DI74">
            <v>84122715.579999983</v>
          </cell>
          <cell r="DJ74">
            <v>86112390.839999989</v>
          </cell>
          <cell r="DK74">
            <v>88473811.319999993</v>
          </cell>
          <cell r="DL74">
            <v>91168480.719999999</v>
          </cell>
          <cell r="DM74">
            <v>93849137.439999998</v>
          </cell>
          <cell r="DN74">
            <v>95741948.699999988</v>
          </cell>
          <cell r="DO74">
            <v>12622670.98</v>
          </cell>
          <cell r="DP74">
            <v>14955887.41</v>
          </cell>
          <cell r="DQ74">
            <v>25363877.559999999</v>
          </cell>
          <cell r="DR74">
            <v>87360134.379999995</v>
          </cell>
          <cell r="DS74">
            <v>89369805.909999996</v>
          </cell>
          <cell r="DT74">
            <v>101943459.86999999</v>
          </cell>
          <cell r="DU74">
            <v>103332901.53999999</v>
          </cell>
          <cell r="DV74">
            <v>118987364.09999999</v>
          </cell>
          <cell r="DW74">
            <v>119967054.66</v>
          </cell>
          <cell r="DX74">
            <v>130179886.65000001</v>
          </cell>
          <cell r="DY74">
            <v>178330683.69</v>
          </cell>
          <cell r="DZ74">
            <v>187460102.93000001</v>
          </cell>
          <cell r="EA74">
            <v>17168042.359999999</v>
          </cell>
          <cell r="EB74">
            <v>40562231.259999998</v>
          </cell>
          <cell r="EC74">
            <v>61149712</v>
          </cell>
          <cell r="ED74">
            <v>82048524.760000005</v>
          </cell>
          <cell r="EE74">
            <v>101405734.17999999</v>
          </cell>
          <cell r="EF74">
            <v>121327278.95</v>
          </cell>
          <cell r="EG74">
            <v>139395882.22999999</v>
          </cell>
          <cell r="EH74">
            <v>176109619.54999998</v>
          </cell>
          <cell r="EI74">
            <v>201655870.00999999</v>
          </cell>
          <cell r="EJ74">
            <v>222862885.61000001</v>
          </cell>
          <cell r="EK74">
            <v>245266502.09999996</v>
          </cell>
          <cell r="EL74">
            <v>269219559.50999999</v>
          </cell>
          <cell r="EM74">
            <v>14357026.66</v>
          </cell>
          <cell r="EN74">
            <v>37897569.659999996</v>
          </cell>
          <cell r="EO74">
            <v>53400210.229999997</v>
          </cell>
          <cell r="EP74">
            <v>82900174.080000013</v>
          </cell>
          <cell r="EQ74">
            <v>95154418.310000002</v>
          </cell>
          <cell r="ER74">
            <v>3177860902.2600002</v>
          </cell>
          <cell r="ES74">
            <v>3197461535.1100001</v>
          </cell>
          <cell r="ET74">
            <v>3287168281.8899994</v>
          </cell>
          <cell r="EU74">
            <v>3307531632.5300002</v>
          </cell>
          <cell r="EV74">
            <v>3327734064.6599998</v>
          </cell>
          <cell r="EW74">
            <v>3345514060.1399994</v>
          </cell>
          <cell r="EX74">
            <v>3364292233.6199999</v>
          </cell>
          <cell r="EY74">
            <v>18593594.049999997</v>
          </cell>
          <cell r="EZ74">
            <v>45819423.899999999</v>
          </cell>
          <cell r="FA74">
            <v>74623695.670000002</v>
          </cell>
          <cell r="FB74">
            <v>97372394.219999984</v>
          </cell>
          <cell r="FC74">
            <v>117855678.67</v>
          </cell>
          <cell r="FD74">
            <v>179189145.41</v>
          </cell>
          <cell r="FE74">
            <v>202124219.85999998</v>
          </cell>
          <cell r="FF74">
            <v>245345516.02999997</v>
          </cell>
          <cell r="FG74">
            <v>269709208.13</v>
          </cell>
          <cell r="FH74">
            <v>296045913.22000003</v>
          </cell>
          <cell r="FI74">
            <v>1585057193.4299998</v>
          </cell>
          <cell r="FJ74">
            <v>1615442909.4100001</v>
          </cell>
          <cell r="FK74">
            <v>28330324.729999997</v>
          </cell>
          <cell r="FL74">
            <v>79905102.620000005</v>
          </cell>
          <cell r="FM74">
            <v>125711343.81</v>
          </cell>
          <cell r="FN74">
            <v>166640079.31</v>
          </cell>
          <cell r="FO74">
            <v>247207285.05000001</v>
          </cell>
          <cell r="FP74">
            <v>289868045.94</v>
          </cell>
          <cell r="FQ74">
            <v>327839086.62</v>
          </cell>
          <cell r="FR74">
            <v>360030145.55000007</v>
          </cell>
          <cell r="FS74">
            <v>391389157.63</v>
          </cell>
          <cell r="FT74">
            <v>425484097.95999998</v>
          </cell>
          <cell r="FU74">
            <v>463731397.96999997</v>
          </cell>
          <cell r="FV74">
            <v>522625055.24000001</v>
          </cell>
          <cell r="FW74">
            <v>51363391.409999996</v>
          </cell>
          <cell r="FX74">
            <v>106161319.16</v>
          </cell>
          <cell r="FY74">
            <v>147283561.34999996</v>
          </cell>
          <cell r="FZ74">
            <v>185048035.20999998</v>
          </cell>
          <cell r="GA74">
            <v>231524423.54000002</v>
          </cell>
          <cell r="GB74">
            <v>319888255</v>
          </cell>
          <cell r="GC74">
            <v>364123028.37</v>
          </cell>
          <cell r="GD74">
            <v>409751886.96999997</v>
          </cell>
          <cell r="GE74">
            <v>463796511.91000003</v>
          </cell>
          <cell r="GF74">
            <v>530670674.41000009</v>
          </cell>
          <cell r="GG74">
            <v>579176989.71000004</v>
          </cell>
          <cell r="GH74">
            <v>620316439.20000005</v>
          </cell>
          <cell r="GI74">
            <v>116971097.09999999</v>
          </cell>
          <cell r="GJ74">
            <v>205574457.5</v>
          </cell>
          <cell r="GK74">
            <v>277568745.06</v>
          </cell>
          <cell r="GL74">
            <v>324664543.67999995</v>
          </cell>
          <cell r="GM74">
            <v>454804400.82999992</v>
          </cell>
          <cell r="GN74">
            <v>509123820.12</v>
          </cell>
          <cell r="GO74">
            <v>564657622.70000005</v>
          </cell>
          <cell r="GP74">
            <v>611296273.15999985</v>
          </cell>
          <cell r="GQ74">
            <v>686513485.17999995</v>
          </cell>
          <cell r="GR74">
            <v>846076853.17000008</v>
          </cell>
          <cell r="GS74">
            <v>932254905.47000003</v>
          </cell>
          <cell r="GT74">
            <v>1000357786.5600002</v>
          </cell>
          <cell r="GU74">
            <v>117422855.14999999</v>
          </cell>
          <cell r="GV74">
            <v>234015772.24000001</v>
          </cell>
          <cell r="GW74">
            <v>305045563.25</v>
          </cell>
          <cell r="GX74">
            <v>352312637.19999999</v>
          </cell>
          <cell r="GY74">
            <v>385773287.81999999</v>
          </cell>
          <cell r="GZ74">
            <v>450684374.03000009</v>
          </cell>
          <cell r="HA74">
            <v>557476117.85000014</v>
          </cell>
          <cell r="HB74">
            <v>629667787.82000005</v>
          </cell>
          <cell r="HC74">
            <v>691833874.0999999</v>
          </cell>
          <cell r="HD74">
            <v>766599112.37000012</v>
          </cell>
          <cell r="HE74">
            <v>844388946.73000002</v>
          </cell>
          <cell r="HF74">
            <v>1136742678.0900002</v>
          </cell>
          <cell r="HG74">
            <v>54350739.570000008</v>
          </cell>
          <cell r="HH74">
            <v>153345484.68000001</v>
          </cell>
          <cell r="HI74">
            <v>210531453.68000001</v>
          </cell>
          <cell r="HJ74">
            <v>261062564.82999998</v>
          </cell>
          <cell r="HK74">
            <v>400889729.98000002</v>
          </cell>
          <cell r="HL74">
            <v>599175097.81999993</v>
          </cell>
          <cell r="HM74">
            <v>0</v>
          </cell>
          <cell r="HN74">
            <v>0</v>
          </cell>
          <cell r="HO74">
            <v>0</v>
          </cell>
          <cell r="HP74">
            <v>0</v>
          </cell>
          <cell r="HQ74">
            <v>0</v>
          </cell>
          <cell r="HR74">
            <v>0</v>
          </cell>
          <cell r="HS74">
            <v>0</v>
          </cell>
          <cell r="HT74">
            <v>0</v>
          </cell>
          <cell r="HU74">
            <v>0</v>
          </cell>
          <cell r="HV74">
            <v>0</v>
          </cell>
          <cell r="HW74">
            <v>0</v>
          </cell>
          <cell r="HX74">
            <v>0</v>
          </cell>
          <cell r="HY74">
            <v>0</v>
          </cell>
          <cell r="HZ74">
            <v>0</v>
          </cell>
          <cell r="IA74">
            <v>0</v>
          </cell>
          <cell r="IB74">
            <v>0</v>
          </cell>
          <cell r="IC74">
            <v>0</v>
          </cell>
          <cell r="ID74">
            <v>0</v>
          </cell>
          <cell r="IE74">
            <v>0</v>
          </cell>
          <cell r="IF74">
            <v>0</v>
          </cell>
          <cell r="IG74">
            <v>0</v>
          </cell>
          <cell r="IH74">
            <v>0</v>
          </cell>
          <cell r="II74">
            <v>0</v>
          </cell>
          <cell r="IJ74">
            <v>0</v>
          </cell>
          <cell r="IK74">
            <v>0</v>
          </cell>
          <cell r="IL74">
            <v>0</v>
          </cell>
          <cell r="IM74">
            <v>0</v>
          </cell>
          <cell r="IN74">
            <v>0</v>
          </cell>
          <cell r="IO74">
            <v>0</v>
          </cell>
          <cell r="IP74">
            <v>0</v>
          </cell>
          <cell r="IQ74">
            <v>0</v>
          </cell>
          <cell r="IR74">
            <v>0</v>
          </cell>
          <cell r="IS74">
            <v>0</v>
          </cell>
          <cell r="IT74">
            <v>0</v>
          </cell>
          <cell r="IU74">
            <v>0</v>
          </cell>
          <cell r="IV74">
            <v>0</v>
          </cell>
          <cell r="IW74">
            <v>0</v>
          </cell>
          <cell r="IX74">
            <v>0</v>
          </cell>
          <cell r="IY74">
            <v>0</v>
          </cell>
          <cell r="IZ74">
            <v>0</v>
          </cell>
          <cell r="JA74">
            <v>0</v>
          </cell>
          <cell r="JB74">
            <v>0</v>
          </cell>
          <cell r="JC74">
            <v>0</v>
          </cell>
          <cell r="JD74">
            <v>0</v>
          </cell>
          <cell r="JE74">
            <v>0</v>
          </cell>
          <cell r="JF74">
            <v>0</v>
          </cell>
          <cell r="JG74">
            <v>0</v>
          </cell>
          <cell r="JH74">
            <v>0</v>
          </cell>
          <cell r="JI74">
            <v>0</v>
          </cell>
          <cell r="JJ74">
            <v>0</v>
          </cell>
          <cell r="JK74">
            <v>0</v>
          </cell>
          <cell r="JL74">
            <v>0</v>
          </cell>
          <cell r="JM74">
            <v>0</v>
          </cell>
          <cell r="JN74">
            <v>0</v>
          </cell>
          <cell r="JO74">
            <v>0</v>
          </cell>
          <cell r="JP74">
            <v>0</v>
          </cell>
          <cell r="JQ74">
            <v>0</v>
          </cell>
          <cell r="JR74">
            <v>0</v>
          </cell>
          <cell r="JS74">
            <v>0</v>
          </cell>
          <cell r="JT74">
            <v>0</v>
          </cell>
          <cell r="JU74">
            <v>0</v>
          </cell>
          <cell r="JV74">
            <v>0</v>
          </cell>
          <cell r="JW74">
            <v>0</v>
          </cell>
          <cell r="JX74">
            <v>0</v>
          </cell>
          <cell r="JY74">
            <v>0</v>
          </cell>
          <cell r="JZ74">
            <v>0</v>
          </cell>
          <cell r="KA74">
            <v>0</v>
          </cell>
          <cell r="KB74">
            <v>0</v>
          </cell>
          <cell r="KC74">
            <v>0</v>
          </cell>
          <cell r="KD74">
            <v>0</v>
          </cell>
          <cell r="KE74">
            <v>0</v>
          </cell>
          <cell r="KF74">
            <v>0</v>
          </cell>
          <cell r="KG74">
            <v>0</v>
          </cell>
          <cell r="KH74">
            <v>0</v>
          </cell>
          <cell r="KI74">
            <v>0</v>
          </cell>
          <cell r="KJ74">
            <v>0</v>
          </cell>
          <cell r="KK74">
            <v>0</v>
          </cell>
          <cell r="KL74">
            <v>0</v>
          </cell>
          <cell r="KM74">
            <v>0</v>
          </cell>
          <cell r="KN74">
            <v>0</v>
          </cell>
          <cell r="KO74">
            <v>0</v>
          </cell>
          <cell r="KP74">
            <v>0</v>
          </cell>
          <cell r="KQ74">
            <v>0</v>
          </cell>
          <cell r="KR74">
            <v>0</v>
          </cell>
          <cell r="KS74">
            <v>0</v>
          </cell>
          <cell r="KT74">
            <v>0</v>
          </cell>
          <cell r="KU74">
            <v>0</v>
          </cell>
          <cell r="KV74">
            <v>0</v>
          </cell>
          <cell r="KW74">
            <v>0</v>
          </cell>
          <cell r="KX74">
            <v>0</v>
          </cell>
          <cell r="KY74">
            <v>0</v>
          </cell>
          <cell r="KZ74">
            <v>0</v>
          </cell>
          <cell r="LA74">
            <v>0</v>
          </cell>
          <cell r="LB74">
            <v>0</v>
          </cell>
          <cell r="LC74">
            <v>0</v>
          </cell>
          <cell r="LD74">
            <v>0</v>
          </cell>
          <cell r="LE74">
            <v>0</v>
          </cell>
          <cell r="LF74">
            <v>0</v>
          </cell>
          <cell r="LG74">
            <v>0</v>
          </cell>
          <cell r="LH74">
            <v>0</v>
          </cell>
          <cell r="LI74">
            <v>0</v>
          </cell>
          <cell r="LJ74">
            <v>0</v>
          </cell>
          <cell r="LK74">
            <v>0</v>
          </cell>
          <cell r="LL74">
            <v>0</v>
          </cell>
          <cell r="LM74">
            <v>0</v>
          </cell>
          <cell r="LN74">
            <v>0</v>
          </cell>
          <cell r="LO74">
            <v>0</v>
          </cell>
          <cell r="LP74">
            <v>0</v>
          </cell>
          <cell r="LQ74">
            <v>0</v>
          </cell>
          <cell r="LR74">
            <v>0</v>
          </cell>
          <cell r="LS74">
            <v>0</v>
          </cell>
          <cell r="LT74">
            <v>0</v>
          </cell>
          <cell r="LU74">
            <v>0</v>
          </cell>
          <cell r="LV74">
            <v>0</v>
          </cell>
          <cell r="LW74">
            <v>0</v>
          </cell>
          <cell r="LX74">
            <v>0</v>
          </cell>
          <cell r="LY74">
            <v>0</v>
          </cell>
          <cell r="LZ74">
            <v>0</v>
          </cell>
          <cell r="MA74">
            <v>0</v>
          </cell>
          <cell r="MB74">
            <v>0</v>
          </cell>
          <cell r="MC74">
            <v>0</v>
          </cell>
          <cell r="MD74">
            <v>0</v>
          </cell>
          <cell r="ME74">
            <v>0</v>
          </cell>
          <cell r="MF74">
            <v>0</v>
          </cell>
          <cell r="MG74">
            <v>0</v>
          </cell>
          <cell r="MH74">
            <v>0</v>
          </cell>
        </row>
        <row r="76">
          <cell r="A76" t="str">
            <v>po kvartalima</v>
          </cell>
          <cell r="ET76">
            <v>41882</v>
          </cell>
          <cell r="EU76">
            <v>41912</v>
          </cell>
          <cell r="EV76">
            <v>41943</v>
          </cell>
          <cell r="EW76">
            <v>41973</v>
          </cell>
          <cell r="EX76">
            <v>42004</v>
          </cell>
          <cell r="EY76">
            <v>42035</v>
          </cell>
          <cell r="EZ76">
            <v>42063</v>
          </cell>
          <cell r="FA76">
            <v>42094</v>
          </cell>
          <cell r="FB76">
            <v>42124</v>
          </cell>
          <cell r="FC76">
            <v>42155</v>
          </cell>
          <cell r="FD76">
            <v>42185</v>
          </cell>
          <cell r="FE76">
            <v>42216</v>
          </cell>
          <cell r="FF76">
            <v>42247</v>
          </cell>
          <cell r="FG76">
            <v>42277</v>
          </cell>
          <cell r="FH76">
            <v>42308</v>
          </cell>
          <cell r="FI76">
            <v>42338</v>
          </cell>
          <cell r="FJ76">
            <v>42369</v>
          </cell>
          <cell r="FK76">
            <v>42400</v>
          </cell>
          <cell r="FL76">
            <v>42429</v>
          </cell>
          <cell r="FM76">
            <v>42460</v>
          </cell>
          <cell r="FN76">
            <v>42490</v>
          </cell>
          <cell r="FO76">
            <v>42521</v>
          </cell>
          <cell r="FP76">
            <v>42551</v>
          </cell>
          <cell r="FQ76">
            <v>42582</v>
          </cell>
          <cell r="FR76">
            <v>42613</v>
          </cell>
          <cell r="FS76">
            <v>42643</v>
          </cell>
          <cell r="FT76">
            <v>42674</v>
          </cell>
          <cell r="FU76">
            <v>42704</v>
          </cell>
          <cell r="FV76">
            <v>42735</v>
          </cell>
          <cell r="FW76">
            <v>42766</v>
          </cell>
          <cell r="FX76">
            <v>42794</v>
          </cell>
          <cell r="FY76">
            <v>42825</v>
          </cell>
          <cell r="FZ76">
            <v>42855</v>
          </cell>
          <cell r="GA76">
            <v>42886</v>
          </cell>
          <cell r="GB76">
            <v>42916</v>
          </cell>
          <cell r="GC76">
            <v>42947</v>
          </cell>
          <cell r="GD76">
            <v>42978</v>
          </cell>
          <cell r="GE76">
            <v>43008</v>
          </cell>
          <cell r="GF76">
            <v>43039</v>
          </cell>
          <cell r="GG76">
            <v>43069</v>
          </cell>
          <cell r="GH76">
            <v>43100</v>
          </cell>
          <cell r="GI76">
            <v>43131</v>
          </cell>
          <cell r="GJ76">
            <v>43159</v>
          </cell>
          <cell r="GK76">
            <v>43190</v>
          </cell>
          <cell r="GL76">
            <v>43220</v>
          </cell>
          <cell r="GM76">
            <v>43251</v>
          </cell>
          <cell r="GN76">
            <v>43281</v>
          </cell>
          <cell r="GO76">
            <v>43312</v>
          </cell>
          <cell r="GP76">
            <v>43343</v>
          </cell>
          <cell r="GQ76">
            <v>43373</v>
          </cell>
          <cell r="GR76">
            <v>43404</v>
          </cell>
          <cell r="GS76">
            <v>43434</v>
          </cell>
          <cell r="GT76">
            <v>43465</v>
          </cell>
          <cell r="GU76">
            <v>43496</v>
          </cell>
          <cell r="GV76">
            <v>43524</v>
          </cell>
          <cell r="GW76">
            <v>43555</v>
          </cell>
          <cell r="GX76">
            <v>43585</v>
          </cell>
          <cell r="GY76">
            <v>43616</v>
          </cell>
          <cell r="GZ76">
            <v>43646</v>
          </cell>
          <cell r="HA76">
            <v>43677</v>
          </cell>
          <cell r="HB76">
            <v>43708</v>
          </cell>
          <cell r="HC76">
            <v>43738</v>
          </cell>
          <cell r="HD76">
            <v>43769</v>
          </cell>
          <cell r="HE76">
            <v>43799</v>
          </cell>
          <cell r="HF76">
            <v>43830</v>
          </cell>
          <cell r="HG76">
            <v>43861</v>
          </cell>
          <cell r="HH76">
            <v>43890</v>
          </cell>
          <cell r="HI76">
            <v>43921</v>
          </cell>
          <cell r="HJ76">
            <v>43951</v>
          </cell>
          <cell r="HK76">
            <v>43982</v>
          </cell>
          <cell r="HL76">
            <v>44012</v>
          </cell>
          <cell r="HM76">
            <v>44043</v>
          </cell>
          <cell r="HN76">
            <v>44074</v>
          </cell>
          <cell r="HO76">
            <v>44104</v>
          </cell>
          <cell r="HP76">
            <v>44135</v>
          </cell>
          <cell r="HQ76">
            <v>44165</v>
          </cell>
          <cell r="HR76">
            <v>44196</v>
          </cell>
        </row>
        <row r="77">
          <cell r="A77" t="str">
            <v>AZ OMF A</v>
          </cell>
          <cell r="ET77">
            <v>0</v>
          </cell>
          <cell r="EU77">
            <v>0</v>
          </cell>
          <cell r="EV77">
            <v>0</v>
          </cell>
          <cell r="EW77">
            <v>0</v>
          </cell>
          <cell r="EX77">
            <v>0</v>
          </cell>
          <cell r="EY77">
            <v>0</v>
          </cell>
          <cell r="EZ77">
            <v>0</v>
          </cell>
          <cell r="FA77">
            <v>0</v>
          </cell>
          <cell r="FB77">
            <v>0</v>
          </cell>
          <cell r="FC77">
            <v>0</v>
          </cell>
          <cell r="FD77">
            <v>44266.87</v>
          </cell>
          <cell r="FE77">
            <v>44266.87</v>
          </cell>
          <cell r="FF77">
            <v>148736.79</v>
          </cell>
          <cell r="FG77">
            <v>104469.92</v>
          </cell>
          <cell r="FH77">
            <v>104469.92</v>
          </cell>
          <cell r="FI77">
            <v>2013986.68</v>
          </cell>
          <cell r="FJ77">
            <v>2013986.68</v>
          </cell>
          <cell r="FK77">
            <v>2013986.68</v>
          </cell>
          <cell r="FL77">
            <v>0</v>
          </cell>
          <cell r="FM77">
            <v>0</v>
          </cell>
          <cell r="FN77">
            <v>0</v>
          </cell>
          <cell r="FO77">
            <v>0</v>
          </cell>
          <cell r="FP77">
            <v>0</v>
          </cell>
          <cell r="FQ77">
            <v>49052.55</v>
          </cell>
          <cell r="FR77">
            <v>49052.55</v>
          </cell>
          <cell r="FS77">
            <v>49052.55</v>
          </cell>
          <cell r="FT77">
            <v>0</v>
          </cell>
          <cell r="FU77">
            <v>0</v>
          </cell>
          <cell r="FV77">
            <v>0</v>
          </cell>
          <cell r="FW77">
            <v>0</v>
          </cell>
          <cell r="FX77">
            <v>0</v>
          </cell>
          <cell r="FY77">
            <v>0</v>
          </cell>
          <cell r="FZ77">
            <v>0</v>
          </cell>
          <cell r="GA77">
            <v>0</v>
          </cell>
          <cell r="GB77">
            <v>0</v>
          </cell>
          <cell r="GC77">
            <v>0</v>
          </cell>
          <cell r="GD77">
            <v>0</v>
          </cell>
          <cell r="GE77">
            <v>0</v>
          </cell>
          <cell r="GF77">
            <v>0</v>
          </cell>
          <cell r="GG77">
            <v>0</v>
          </cell>
          <cell r="GH77">
            <v>0</v>
          </cell>
          <cell r="GI77">
            <v>0</v>
          </cell>
          <cell r="GJ77">
            <v>0</v>
          </cell>
          <cell r="GK77">
            <v>0</v>
          </cell>
          <cell r="GL77">
            <v>0</v>
          </cell>
          <cell r="GM77">
            <v>0</v>
          </cell>
          <cell r="GN77">
            <v>0</v>
          </cell>
          <cell r="GO77">
            <v>0</v>
          </cell>
          <cell r="GP77">
            <v>0</v>
          </cell>
          <cell r="GQ77">
            <v>0</v>
          </cell>
          <cell r="GR77">
            <v>0</v>
          </cell>
          <cell r="GS77">
            <v>0</v>
          </cell>
          <cell r="GT77">
            <v>81699.28</v>
          </cell>
          <cell r="GU77">
            <v>81699.28</v>
          </cell>
          <cell r="GV77">
            <v>85328.66</v>
          </cell>
          <cell r="GW77">
            <v>3629.38</v>
          </cell>
          <cell r="GX77">
            <v>3629.38</v>
          </cell>
          <cell r="GY77">
            <v>0</v>
          </cell>
          <cell r="GZ77">
            <v>0</v>
          </cell>
          <cell r="HA77">
            <v>0</v>
          </cell>
          <cell r="HB77">
            <v>0</v>
          </cell>
          <cell r="HC77">
            <v>0</v>
          </cell>
          <cell r="HD77">
            <v>0</v>
          </cell>
          <cell r="HE77">
            <v>0</v>
          </cell>
          <cell r="HF77">
            <v>0</v>
          </cell>
          <cell r="HG77">
            <v>0</v>
          </cell>
          <cell r="HH77">
            <v>0</v>
          </cell>
          <cell r="HI77">
            <v>0</v>
          </cell>
          <cell r="HJ77">
            <v>0</v>
          </cell>
          <cell r="HK77">
            <v>0</v>
          </cell>
          <cell r="HL77">
            <v>0</v>
          </cell>
          <cell r="HM77">
            <v>0</v>
          </cell>
          <cell r="HN77">
            <v>0</v>
          </cell>
          <cell r="HO77">
            <v>0</v>
          </cell>
          <cell r="HP77">
            <v>0</v>
          </cell>
          <cell r="HQ77">
            <v>0</v>
          </cell>
          <cell r="HR77">
            <v>0</v>
          </cell>
        </row>
        <row r="78">
          <cell r="A78" t="str">
            <v>AZ OMF B</v>
          </cell>
          <cell r="D78">
            <v>0</v>
          </cell>
          <cell r="G78">
            <v>0</v>
          </cell>
          <cell r="J78">
            <v>0</v>
          </cell>
          <cell r="M78">
            <v>0</v>
          </cell>
          <cell r="P78">
            <v>14958.99</v>
          </cell>
          <cell r="S78">
            <v>36947.879999999997</v>
          </cell>
          <cell r="V78">
            <v>35802.58</v>
          </cell>
          <cell r="Y78">
            <v>100483.51000000001</v>
          </cell>
          <cell r="AB78">
            <v>1300112.3600000001</v>
          </cell>
          <cell r="AE78">
            <v>3537080.75</v>
          </cell>
          <cell r="AH78">
            <v>693185.48</v>
          </cell>
          <cell r="AK78">
            <v>568770.83000000007</v>
          </cell>
          <cell r="AN78">
            <v>3959484.71</v>
          </cell>
          <cell r="AQ78">
            <v>1394699.25</v>
          </cell>
          <cell r="AT78">
            <v>1181085.1199999999</v>
          </cell>
          <cell r="AU78">
            <v>2470314.41</v>
          </cell>
          <cell r="AV78">
            <v>2691460.8899999997</v>
          </cell>
          <cell r="AW78">
            <v>3911816.92</v>
          </cell>
          <cell r="AX78">
            <v>3526325.32</v>
          </cell>
          <cell r="AY78">
            <v>4033704.0500000003</v>
          </cell>
          <cell r="AZ78">
            <v>4077724.17</v>
          </cell>
          <cell r="BA78">
            <v>3768651.78</v>
          </cell>
          <cell r="BB78">
            <v>3548876.3499999996</v>
          </cell>
          <cell r="BC78">
            <v>3249508.83</v>
          </cell>
          <cell r="BD78">
            <v>5064488.16</v>
          </cell>
          <cell r="BE78">
            <v>5399771.8700000001</v>
          </cell>
          <cell r="BF78">
            <v>6121420.3899999997</v>
          </cell>
          <cell r="BG78">
            <v>3299161.2699999996</v>
          </cell>
          <cell r="BH78">
            <v>2010092.2699999998</v>
          </cell>
          <cell r="BI78">
            <v>3707555.98</v>
          </cell>
          <cell r="BJ78">
            <v>4875813.6500000004</v>
          </cell>
          <cell r="BK78">
            <v>8149332.3399999999</v>
          </cell>
          <cell r="BL78">
            <v>4784064.5999999996</v>
          </cell>
          <cell r="BM78">
            <v>3674996.9000000004</v>
          </cell>
          <cell r="BN78">
            <v>493053.53</v>
          </cell>
          <cell r="BO78">
            <v>488843.49000000005</v>
          </cell>
          <cell r="BP78">
            <v>3930795.96</v>
          </cell>
          <cell r="BQ78">
            <v>3800421.2199999997</v>
          </cell>
          <cell r="BR78">
            <v>6166207.6999999993</v>
          </cell>
          <cell r="BS78">
            <v>2783299.1599999997</v>
          </cell>
          <cell r="BT78">
            <v>3234593.4899999998</v>
          </cell>
          <cell r="BU78">
            <v>1190585.8399999999</v>
          </cell>
          <cell r="BV78">
            <v>1349366.42</v>
          </cell>
          <cell r="BW78">
            <v>6265314.0999999996</v>
          </cell>
          <cell r="BX78">
            <v>5964702.54</v>
          </cell>
          <cell r="BY78">
            <v>5815411.1799999997</v>
          </cell>
          <cell r="BZ78">
            <v>639648.73</v>
          </cell>
          <cell r="CA78">
            <v>935125.63</v>
          </cell>
          <cell r="CB78">
            <v>1024303.86</v>
          </cell>
          <cell r="CC78">
            <v>944335.56</v>
          </cell>
          <cell r="CD78">
            <v>783236.37</v>
          </cell>
          <cell r="CE78">
            <v>635770.94999999995</v>
          </cell>
          <cell r="CF78">
            <v>836665.25</v>
          </cell>
          <cell r="CG78">
            <v>1316890.58</v>
          </cell>
          <cell r="CH78">
            <v>6259979.5999999996</v>
          </cell>
          <cell r="CI78">
            <v>6169402.6800000006</v>
          </cell>
          <cell r="CJ78">
            <v>5659917.7700000005</v>
          </cell>
          <cell r="CK78">
            <v>17748489.709999997</v>
          </cell>
          <cell r="CL78">
            <v>28021123.530000001</v>
          </cell>
          <cell r="CM78">
            <v>28542879.830000002</v>
          </cell>
          <cell r="CN78">
            <v>11874234.109999999</v>
          </cell>
          <cell r="CO78">
            <v>2307787.31</v>
          </cell>
          <cell r="CP78">
            <v>2143045.0599999996</v>
          </cell>
          <cell r="CQ78">
            <v>2192759.92</v>
          </cell>
          <cell r="CR78">
            <v>10155513.670000002</v>
          </cell>
          <cell r="CS78">
            <v>18953112.859999999</v>
          </cell>
          <cell r="CT78">
            <v>18780055.789999999</v>
          </cell>
          <cell r="CU78">
            <v>10689864.52</v>
          </cell>
          <cell r="CV78">
            <v>6279011.8599999994</v>
          </cell>
          <cell r="CW78">
            <v>6588984.8400000008</v>
          </cell>
          <cell r="CX78">
            <v>12641138.060000001</v>
          </cell>
          <cell r="CY78">
            <v>9698607.1300000008</v>
          </cell>
          <cell r="CZ78">
            <v>15635130.949999999</v>
          </cell>
          <cell r="DA78">
            <v>10827202.84</v>
          </cell>
          <cell r="DB78">
            <v>34904473.890000001</v>
          </cell>
          <cell r="DC78">
            <v>31507470.060000002</v>
          </cell>
          <cell r="DD78">
            <v>36915681.380000003</v>
          </cell>
          <cell r="DE78">
            <v>12162701.210000001</v>
          </cell>
          <cell r="DF78">
            <v>9553046.5599999987</v>
          </cell>
          <cell r="DG78">
            <v>8816422.3599999994</v>
          </cell>
          <cell r="DH78">
            <v>8596851.9100000001</v>
          </cell>
          <cell r="DI78">
            <v>17442439.32</v>
          </cell>
          <cell r="DJ78">
            <v>11217862.599999998</v>
          </cell>
          <cell r="DK78">
            <v>11114937.699999999</v>
          </cell>
          <cell r="DL78">
            <v>3110355.79</v>
          </cell>
          <cell r="DM78">
            <v>3381827.9899999998</v>
          </cell>
          <cell r="DN78">
            <v>3368691.87</v>
          </cell>
          <cell r="DO78">
            <v>6218736.7999999998</v>
          </cell>
          <cell r="DP78">
            <v>6288005.5800000001</v>
          </cell>
          <cell r="DQ78">
            <v>9498492.9800000004</v>
          </cell>
          <cell r="DR78">
            <v>26951913.909999996</v>
          </cell>
          <cell r="DS78">
            <v>26678322.509999998</v>
          </cell>
          <cell r="DT78">
            <v>26823713.829999998</v>
          </cell>
          <cell r="DU78">
            <v>5298358.4600000009</v>
          </cell>
          <cell r="DV78">
            <v>10223435.960000001</v>
          </cell>
          <cell r="DW78">
            <v>6016432.9600000009</v>
          </cell>
          <cell r="DX78">
            <v>9614864.4000000004</v>
          </cell>
          <cell r="DY78">
            <v>20212597.010000002</v>
          </cell>
          <cell r="DZ78">
            <v>23560826.09</v>
          </cell>
          <cell r="EA78">
            <v>26096993.700000003</v>
          </cell>
          <cell r="EB78">
            <v>18701684.560000002</v>
          </cell>
          <cell r="EC78">
            <v>22706567.190000001</v>
          </cell>
          <cell r="ED78">
            <v>23994699.43</v>
          </cell>
          <cell r="EE78">
            <v>22324627.530000001</v>
          </cell>
          <cell r="EF78">
            <v>21362377.66</v>
          </cell>
          <cell r="EG78">
            <v>20210714.039999999</v>
          </cell>
          <cell r="EH78">
            <v>27749987.170000002</v>
          </cell>
          <cell r="EI78">
            <v>32016313.420000002</v>
          </cell>
          <cell r="EJ78">
            <v>31890564.020000003</v>
          </cell>
          <cell r="EK78">
            <v>24478656.030000001</v>
          </cell>
          <cell r="EL78">
            <v>23393497.039999999</v>
          </cell>
          <cell r="EM78">
            <v>21365067.82</v>
          </cell>
          <cell r="EN78">
            <v>22914598.829999998</v>
          </cell>
          <cell r="EO78">
            <v>19608828.170000002</v>
          </cell>
          <cell r="EP78">
            <v>26199287.939999998</v>
          </cell>
          <cell r="EQ78">
            <v>21490496.379999999</v>
          </cell>
          <cell r="ER78">
            <v>1129744627.9300001</v>
          </cell>
          <cell r="ES78">
            <v>1125208148.48</v>
          </cell>
          <cell r="ET78">
            <v>1157951532.54</v>
          </cell>
          <cell r="EU78">
            <v>46661923.039999999</v>
          </cell>
          <cell r="EV78">
            <v>44103622.659999996</v>
          </cell>
          <cell r="EW78">
            <v>10453923.16</v>
          </cell>
          <cell r="EX78">
            <v>11276660.739999998</v>
          </cell>
          <cell r="EY78">
            <v>9788970.5500000007</v>
          </cell>
          <cell r="EZ78">
            <v>10187001.390000001</v>
          </cell>
          <cell r="FA78">
            <v>9205291.7400000002</v>
          </cell>
          <cell r="FB78">
            <v>9940768.7699999996</v>
          </cell>
          <cell r="FC78">
            <v>8598631.4299999997</v>
          </cell>
          <cell r="FD78">
            <v>22663334.190000001</v>
          </cell>
          <cell r="FE78">
            <v>22686697.650000002</v>
          </cell>
          <cell r="FF78">
            <v>32133091.630000003</v>
          </cell>
          <cell r="FG78">
            <v>16926369.560000002</v>
          </cell>
          <cell r="FH78">
            <v>17483295.309999999</v>
          </cell>
          <cell r="FI78">
            <v>452148170.09999996</v>
          </cell>
          <cell r="FJ78">
            <v>453391073.25999999</v>
          </cell>
          <cell r="FK78">
            <v>452962261.63</v>
          </cell>
          <cell r="FL78">
            <v>11899083.189999999</v>
          </cell>
          <cell r="FM78">
            <v>12432274.15</v>
          </cell>
          <cell r="FN78">
            <v>17655827.370000001</v>
          </cell>
          <cell r="FO78">
            <v>29627630.579999998</v>
          </cell>
          <cell r="FP78">
            <v>31265713.280000001</v>
          </cell>
          <cell r="FQ78">
            <v>30877266.100000001</v>
          </cell>
          <cell r="FR78">
            <v>20602539.509999998</v>
          </cell>
          <cell r="FS78">
            <v>19566872.100000001</v>
          </cell>
          <cell r="FT78">
            <v>16945172.740000002</v>
          </cell>
          <cell r="FU78">
            <v>15736860.869999999</v>
          </cell>
          <cell r="FV78">
            <v>26738028.689999998</v>
          </cell>
          <cell r="FW78">
            <v>30074098.920000002</v>
          </cell>
          <cell r="FX78">
            <v>29456429.079999998</v>
          </cell>
          <cell r="FY78">
            <v>18599783.890000001</v>
          </cell>
          <cell r="FZ78">
            <v>13475611.989999998</v>
          </cell>
          <cell r="GA78">
            <v>13697908.550000001</v>
          </cell>
          <cell r="GB78">
            <v>25396212.32</v>
          </cell>
          <cell r="GC78">
            <v>26765696.690000001</v>
          </cell>
          <cell r="GD78">
            <v>27796647.690000001</v>
          </cell>
          <cell r="GE78">
            <v>15924466.370000001</v>
          </cell>
          <cell r="GF78">
            <v>16067828.670000002</v>
          </cell>
          <cell r="GG78">
            <v>14059802.09</v>
          </cell>
          <cell r="GH78">
            <v>15063057.74</v>
          </cell>
          <cell r="GI78">
            <v>28730523.510000002</v>
          </cell>
          <cell r="GJ78">
            <v>30937656</v>
          </cell>
          <cell r="GK78">
            <v>29259656.150000002</v>
          </cell>
          <cell r="GL78">
            <v>13112464.52</v>
          </cell>
          <cell r="GM78">
            <v>29837330.480000004</v>
          </cell>
          <cell r="GN78">
            <v>30535656.560000002</v>
          </cell>
          <cell r="GO78">
            <v>32524260.300000001</v>
          </cell>
          <cell r="GP78">
            <v>13933260.039999999</v>
          </cell>
          <cell r="GQ78">
            <v>14643406.42</v>
          </cell>
          <cell r="GR78">
            <v>37527945.32</v>
          </cell>
          <cell r="GS78">
            <v>44225102.129999995</v>
          </cell>
          <cell r="GT78">
            <v>48207609.57</v>
          </cell>
          <cell r="GU78">
            <v>33369866.32</v>
          </cell>
          <cell r="GV78">
            <v>33730361.780000001</v>
          </cell>
          <cell r="GW78">
            <v>33826157.300000004</v>
          </cell>
          <cell r="GX78">
            <v>26585104.930000003</v>
          </cell>
          <cell r="GY78">
            <v>22024824.5</v>
          </cell>
          <cell r="GZ78">
            <v>20086139.840000004</v>
          </cell>
          <cell r="HA78">
            <v>19990330.990000002</v>
          </cell>
          <cell r="HB78">
            <v>21805647.920000002</v>
          </cell>
          <cell r="HC78">
            <v>21046582.059999999</v>
          </cell>
          <cell r="HD78">
            <v>24134803.469999999</v>
          </cell>
          <cell r="HE78">
            <v>23697426.409999996</v>
          </cell>
          <cell r="HF78">
            <v>50380192.670000002</v>
          </cell>
          <cell r="HG78">
            <v>48379703.710000001</v>
          </cell>
          <cell r="HH78">
            <v>54967521.690000005</v>
          </cell>
          <cell r="HI78">
            <v>31748622.649999999</v>
          </cell>
          <cell r="HJ78">
            <v>33196783.539999999</v>
          </cell>
          <cell r="HK78">
            <v>32875582.239999998</v>
          </cell>
          <cell r="HL78">
            <v>39864225.230000004</v>
          </cell>
          <cell r="HM78">
            <v>31891298.550000001</v>
          </cell>
          <cell r="HN78">
            <v>17027057</v>
          </cell>
          <cell r="HO78">
            <v>0</v>
          </cell>
          <cell r="HP78">
            <v>0</v>
          </cell>
          <cell r="HQ78">
            <v>0</v>
          </cell>
          <cell r="HR78">
            <v>0</v>
          </cell>
        </row>
        <row r="79">
          <cell r="A79" t="str">
            <v>AZ OMF C</v>
          </cell>
          <cell r="ET79">
            <v>0</v>
          </cell>
          <cell r="EU79">
            <v>3846702.48</v>
          </cell>
          <cell r="EV79">
            <v>6557128.9100000001</v>
          </cell>
          <cell r="EW79">
            <v>10411972.51</v>
          </cell>
          <cell r="EX79">
            <v>9150539.6600000001</v>
          </cell>
          <cell r="EY79">
            <v>9610588.5199999996</v>
          </cell>
          <cell r="EZ79">
            <v>11372589.58</v>
          </cell>
          <cell r="FA79">
            <v>17594869.469999999</v>
          </cell>
          <cell r="FB79">
            <v>18892133.469999999</v>
          </cell>
          <cell r="FC79">
            <v>18083225.939999998</v>
          </cell>
          <cell r="FD79">
            <v>14996595.99</v>
          </cell>
          <cell r="FE79">
            <v>14769341.469999999</v>
          </cell>
          <cell r="FF79">
            <v>19854998.119999997</v>
          </cell>
          <cell r="FG79">
            <v>20532236.960000001</v>
          </cell>
          <cell r="FH79">
            <v>21328462.039999999</v>
          </cell>
          <cell r="FI79">
            <v>27145199.079999998</v>
          </cell>
          <cell r="FJ79">
            <v>28050110.520000003</v>
          </cell>
          <cell r="FK79">
            <v>31591195.510000002</v>
          </cell>
          <cell r="FL79">
            <v>30063611.979999997</v>
          </cell>
          <cell r="FM79">
            <v>35552145.920000002</v>
          </cell>
          <cell r="FN79">
            <v>34856670.269999996</v>
          </cell>
          <cell r="FO79">
            <v>27684018.640000001</v>
          </cell>
          <cell r="FP79">
            <v>23676023.340000004</v>
          </cell>
          <cell r="FQ79">
            <v>22309726.789999999</v>
          </cell>
          <cell r="FR79">
            <v>20533158.16</v>
          </cell>
          <cell r="FS79">
            <v>18950245.859999999</v>
          </cell>
          <cell r="FT79">
            <v>19431505.399999999</v>
          </cell>
          <cell r="FU79">
            <v>22124310.93</v>
          </cell>
          <cell r="FV79">
            <v>22131476.539999999</v>
          </cell>
          <cell r="FW79">
            <v>25660327.369999997</v>
          </cell>
          <cell r="FX79">
            <v>33807184.939999998</v>
          </cell>
          <cell r="FY79">
            <v>35489004.460000001</v>
          </cell>
          <cell r="FZ79">
            <v>35785023.160000004</v>
          </cell>
          <cell r="GA79">
            <v>33538748.460000001</v>
          </cell>
          <cell r="GB79">
            <v>43049898.269999996</v>
          </cell>
          <cell r="GC79">
            <v>46516437.769999996</v>
          </cell>
          <cell r="GD79">
            <v>43756525.840000004</v>
          </cell>
          <cell r="GE79">
            <v>39923666.350000001</v>
          </cell>
          <cell r="GF79">
            <v>44024946.629999995</v>
          </cell>
          <cell r="GG79">
            <v>47437176.590000004</v>
          </cell>
          <cell r="GH79">
            <v>43351331.379999995</v>
          </cell>
          <cell r="GI79">
            <v>55081233.829999998</v>
          </cell>
          <cell r="GJ79">
            <v>67133286.930000007</v>
          </cell>
          <cell r="GK79">
            <v>77670798.859999999</v>
          </cell>
          <cell r="GL79">
            <v>59517652.650000006</v>
          </cell>
          <cell r="GM79">
            <v>58763799.32</v>
          </cell>
          <cell r="GN79">
            <v>55573455.990000002</v>
          </cell>
          <cell r="GO79">
            <v>60947265.270000011</v>
          </cell>
          <cell r="GP79">
            <v>46140184.560000002</v>
          </cell>
          <cell r="GQ79">
            <v>50409090.659999996</v>
          </cell>
          <cell r="GR79">
            <v>61977359.57</v>
          </cell>
          <cell r="GS79">
            <v>69662117.349999994</v>
          </cell>
          <cell r="GT79">
            <v>63479119.200000003</v>
          </cell>
          <cell r="GU79">
            <v>65048383.620000005</v>
          </cell>
          <cell r="GV79">
            <v>79774128.549999997</v>
          </cell>
          <cell r="GW79">
            <v>81183813.370000005</v>
          </cell>
          <cell r="GX79">
            <v>61532482.039999999</v>
          </cell>
          <cell r="GY79">
            <v>31677661.950000003</v>
          </cell>
          <cell r="GZ79">
            <v>31031039.100000001</v>
          </cell>
          <cell r="HA79">
            <v>56231162.480000004</v>
          </cell>
          <cell r="HB79">
            <v>71919695.579999998</v>
          </cell>
          <cell r="HC79">
            <v>69972438.530000001</v>
          </cell>
          <cell r="HD79">
            <v>54676560.829999998</v>
          </cell>
          <cell r="HE79">
            <v>56362592.350000009</v>
          </cell>
          <cell r="HF79">
            <v>115081874.73</v>
          </cell>
          <cell r="HG79">
            <v>104612721.85000001</v>
          </cell>
          <cell r="HH79">
            <v>105754424.58</v>
          </cell>
          <cell r="HI79">
            <v>41645771.089999996</v>
          </cell>
          <cell r="HJ79">
            <v>43992464.519999996</v>
          </cell>
          <cell r="HK79">
            <v>57932988.68</v>
          </cell>
          <cell r="HL79">
            <v>102967943.7</v>
          </cell>
          <cell r="HM79">
            <v>90359418.460000008</v>
          </cell>
          <cell r="HN79">
            <v>54376591.810000002</v>
          </cell>
          <cell r="HO79">
            <v>0</v>
          </cell>
          <cell r="HP79">
            <v>0</v>
          </cell>
          <cell r="HQ79">
            <v>0</v>
          </cell>
          <cell r="HR79">
            <v>0</v>
          </cell>
        </row>
        <row r="80">
          <cell r="A80" t="str">
            <v>Erste Plavi OMF A</v>
          </cell>
          <cell r="ET80">
            <v>0</v>
          </cell>
          <cell r="EU80">
            <v>0</v>
          </cell>
          <cell r="EV80">
            <v>0</v>
          </cell>
          <cell r="EW80">
            <v>0</v>
          </cell>
          <cell r="EX80">
            <v>0</v>
          </cell>
          <cell r="EY80">
            <v>0</v>
          </cell>
          <cell r="EZ80">
            <v>0</v>
          </cell>
          <cell r="FA80">
            <v>0</v>
          </cell>
          <cell r="FB80">
            <v>0</v>
          </cell>
          <cell r="FC80">
            <v>0</v>
          </cell>
          <cell r="FD80">
            <v>0</v>
          </cell>
          <cell r="FE80">
            <v>0</v>
          </cell>
          <cell r="FF80">
            <v>0</v>
          </cell>
          <cell r="FG80">
            <v>0</v>
          </cell>
          <cell r="FH80">
            <v>0</v>
          </cell>
          <cell r="FI80">
            <v>344116.47</v>
          </cell>
          <cell r="FJ80">
            <v>344116.47</v>
          </cell>
          <cell r="FK80">
            <v>344116.47</v>
          </cell>
          <cell r="FL80">
            <v>0</v>
          </cell>
          <cell r="FM80">
            <v>0</v>
          </cell>
          <cell r="FN80">
            <v>0</v>
          </cell>
          <cell r="FO80">
            <v>0</v>
          </cell>
          <cell r="FP80">
            <v>0</v>
          </cell>
          <cell r="FQ80">
            <v>0</v>
          </cell>
          <cell r="FR80">
            <v>0</v>
          </cell>
          <cell r="FS80">
            <v>0</v>
          </cell>
          <cell r="FT80">
            <v>0</v>
          </cell>
          <cell r="FU80">
            <v>0</v>
          </cell>
          <cell r="FV80">
            <v>0</v>
          </cell>
          <cell r="FW80">
            <v>0</v>
          </cell>
          <cell r="FX80">
            <v>0</v>
          </cell>
          <cell r="FY80">
            <v>0</v>
          </cell>
          <cell r="FZ80">
            <v>0</v>
          </cell>
          <cell r="GA80">
            <v>0</v>
          </cell>
          <cell r="GB80">
            <v>0</v>
          </cell>
          <cell r="GC80">
            <v>0</v>
          </cell>
          <cell r="GD80">
            <v>0</v>
          </cell>
          <cell r="GE80">
            <v>0</v>
          </cell>
          <cell r="GF80">
            <v>0</v>
          </cell>
          <cell r="GG80">
            <v>0</v>
          </cell>
          <cell r="GH80">
            <v>0</v>
          </cell>
          <cell r="GI80">
            <v>0</v>
          </cell>
          <cell r="GJ80">
            <v>0</v>
          </cell>
          <cell r="GK80">
            <v>0</v>
          </cell>
          <cell r="GL80">
            <v>0</v>
          </cell>
          <cell r="GM80">
            <v>0</v>
          </cell>
          <cell r="GN80">
            <v>0</v>
          </cell>
          <cell r="GO80">
            <v>0</v>
          </cell>
          <cell r="GP80">
            <v>0</v>
          </cell>
          <cell r="GQ80">
            <v>0</v>
          </cell>
          <cell r="GR80">
            <v>116015.82</v>
          </cell>
          <cell r="GS80">
            <v>116015.82</v>
          </cell>
          <cell r="GT80">
            <v>116015.82</v>
          </cell>
          <cell r="GU80">
            <v>0</v>
          </cell>
          <cell r="GV80">
            <v>0</v>
          </cell>
          <cell r="GW80">
            <v>0</v>
          </cell>
          <cell r="GX80">
            <v>0</v>
          </cell>
          <cell r="GY80">
            <v>0</v>
          </cell>
          <cell r="GZ80">
            <v>0</v>
          </cell>
          <cell r="HA80">
            <v>0</v>
          </cell>
          <cell r="HB80">
            <v>0</v>
          </cell>
          <cell r="HC80">
            <v>0</v>
          </cell>
          <cell r="HD80">
            <v>0</v>
          </cell>
          <cell r="HE80">
            <v>0</v>
          </cell>
          <cell r="HF80">
            <v>0</v>
          </cell>
          <cell r="HG80">
            <v>0</v>
          </cell>
          <cell r="HH80">
            <v>0</v>
          </cell>
          <cell r="HI80">
            <v>0</v>
          </cell>
          <cell r="HJ80">
            <v>0</v>
          </cell>
          <cell r="HK80">
            <v>136763.5</v>
          </cell>
          <cell r="HL80">
            <v>136763.5</v>
          </cell>
          <cell r="HM80">
            <v>136763.5</v>
          </cell>
          <cell r="HN80">
            <v>0</v>
          </cell>
          <cell r="HO80">
            <v>0</v>
          </cell>
          <cell r="HP80">
            <v>0</v>
          </cell>
          <cell r="HQ80">
            <v>0</v>
          </cell>
          <cell r="HR80">
            <v>0</v>
          </cell>
        </row>
        <row r="81">
          <cell r="A81" t="str">
            <v>Erste Plavi OMF B</v>
          </cell>
          <cell r="D81">
            <v>0</v>
          </cell>
          <cell r="G81">
            <v>0</v>
          </cell>
          <cell r="J81">
            <v>0</v>
          </cell>
          <cell r="M81">
            <v>0</v>
          </cell>
          <cell r="P81">
            <v>0</v>
          </cell>
          <cell r="S81">
            <v>10210.52</v>
          </cell>
          <cell r="V81">
            <v>602.47</v>
          </cell>
          <cell r="Y81">
            <v>16187.339999999998</v>
          </cell>
          <cell r="AB81">
            <v>476540.48</v>
          </cell>
          <cell r="AE81">
            <v>1272358.28</v>
          </cell>
          <cell r="AH81">
            <v>164316.56</v>
          </cell>
          <cell r="AK81">
            <v>218656.8</v>
          </cell>
          <cell r="AN81">
            <v>1241178.58</v>
          </cell>
          <cell r="AQ81">
            <v>407999.5</v>
          </cell>
          <cell r="AT81">
            <v>364557.07</v>
          </cell>
          <cell r="AU81">
            <v>854842.57000000007</v>
          </cell>
          <cell r="AV81">
            <v>966850.07</v>
          </cell>
          <cell r="AW81">
            <v>1476465.53</v>
          </cell>
          <cell r="AX81">
            <v>1229860.1800000002</v>
          </cell>
          <cell r="AY81">
            <v>1276949.96</v>
          </cell>
          <cell r="AZ81">
            <v>1387057.01</v>
          </cell>
          <cell r="BA81">
            <v>1327685.55</v>
          </cell>
          <cell r="BB81">
            <v>1455073.89</v>
          </cell>
          <cell r="BC81">
            <v>1213804.6300000001</v>
          </cell>
          <cell r="BD81">
            <v>2068308.07</v>
          </cell>
          <cell r="BE81">
            <v>2131332.6</v>
          </cell>
          <cell r="BF81">
            <v>2237835.21</v>
          </cell>
          <cell r="BG81">
            <v>983705.89</v>
          </cell>
          <cell r="BH81">
            <v>582583.38</v>
          </cell>
          <cell r="BI81">
            <v>1359775.73</v>
          </cell>
          <cell r="BJ81">
            <v>1973093.25</v>
          </cell>
          <cell r="BK81">
            <v>3602047.0700000003</v>
          </cell>
          <cell r="BL81">
            <v>2326951.36</v>
          </cell>
          <cell r="BM81">
            <v>1731698.7800000003</v>
          </cell>
          <cell r="BN81">
            <v>81078.25</v>
          </cell>
          <cell r="BO81">
            <v>102117.11</v>
          </cell>
          <cell r="BP81">
            <v>1782538.8699999999</v>
          </cell>
          <cell r="BQ81">
            <v>1780687.9</v>
          </cell>
          <cell r="BR81">
            <v>2975816.52</v>
          </cell>
          <cell r="BS81">
            <v>1352253.1500000001</v>
          </cell>
          <cell r="BT81">
            <v>1467230.9500000002</v>
          </cell>
          <cell r="BU81">
            <v>432213.91000000003</v>
          </cell>
          <cell r="BV81">
            <v>471226.22000000003</v>
          </cell>
          <cell r="BW81">
            <v>2567834.31</v>
          </cell>
          <cell r="BX81">
            <v>2446093.0399999996</v>
          </cell>
          <cell r="BY81">
            <v>2403780.13</v>
          </cell>
          <cell r="BZ81">
            <v>221641.96999999997</v>
          </cell>
          <cell r="CA81">
            <v>164646.46000000002</v>
          </cell>
          <cell r="CB81">
            <v>260647.65999999997</v>
          </cell>
          <cell r="CC81">
            <v>251343.41999999998</v>
          </cell>
          <cell r="CD81">
            <v>269555.94999999995</v>
          </cell>
          <cell r="CE81">
            <v>336763.38</v>
          </cell>
          <cell r="CF81">
            <v>470748.58999999997</v>
          </cell>
          <cell r="CG81">
            <v>638073.13</v>
          </cell>
          <cell r="CH81">
            <v>2294803.3199999998</v>
          </cell>
          <cell r="CI81">
            <v>2267673.3499999996</v>
          </cell>
          <cell r="CJ81">
            <v>2303734.84</v>
          </cell>
          <cell r="CK81">
            <v>10040733.26</v>
          </cell>
          <cell r="CL81">
            <v>14113443.030000001</v>
          </cell>
          <cell r="CM81">
            <v>14050026.460000001</v>
          </cell>
          <cell r="CN81">
            <v>4591333.4200000009</v>
          </cell>
          <cell r="CO81">
            <v>677532.38</v>
          </cell>
          <cell r="CP81">
            <v>630496.44000000006</v>
          </cell>
          <cell r="CQ81">
            <v>669767.62</v>
          </cell>
          <cell r="CR81">
            <v>4159968.3</v>
          </cell>
          <cell r="CS81">
            <v>8377940.25</v>
          </cell>
          <cell r="CT81">
            <v>8447769.3100000005</v>
          </cell>
          <cell r="CU81">
            <v>4768772.3999999994</v>
          </cell>
          <cell r="CV81">
            <v>2097116.8199999998</v>
          </cell>
          <cell r="CW81">
            <v>1978311.2</v>
          </cell>
          <cell r="CX81">
            <v>5302765.7300000004</v>
          </cell>
          <cell r="CY81">
            <v>3928238.38</v>
          </cell>
          <cell r="CZ81">
            <v>6176294.6500000004</v>
          </cell>
          <cell r="DA81">
            <v>3328349.6399999997</v>
          </cell>
          <cell r="DB81">
            <v>13918366.790000001</v>
          </cell>
          <cell r="DC81">
            <v>12876679.460000001</v>
          </cell>
          <cell r="DD81">
            <v>15170222.110000001</v>
          </cell>
          <cell r="DE81">
            <v>4712738.1900000004</v>
          </cell>
          <cell r="DF81">
            <v>3485980.61</v>
          </cell>
          <cell r="DG81">
            <v>4650833.6399999997</v>
          </cell>
          <cell r="DH81">
            <v>4793279.7699999996</v>
          </cell>
          <cell r="DI81">
            <v>8218963.6999999993</v>
          </cell>
          <cell r="DJ81">
            <v>4463261.57</v>
          </cell>
          <cell r="DK81">
            <v>4076540.73</v>
          </cell>
          <cell r="DL81">
            <v>741282.69</v>
          </cell>
          <cell r="DM81">
            <v>788940.55</v>
          </cell>
          <cell r="DN81">
            <v>714188.86</v>
          </cell>
          <cell r="DO81">
            <v>2554337.42</v>
          </cell>
          <cell r="DP81">
            <v>2459247.2000000002</v>
          </cell>
          <cell r="DQ81">
            <v>3316797.1399999997</v>
          </cell>
          <cell r="DR81">
            <v>11519435.57</v>
          </cell>
          <cell r="DS81">
            <v>11651797.93</v>
          </cell>
          <cell r="DT81">
            <v>12407318.109999999</v>
          </cell>
          <cell r="DU81">
            <v>2620981.3200000003</v>
          </cell>
          <cell r="DV81">
            <v>4472745.08</v>
          </cell>
          <cell r="DW81">
            <v>2967053.14</v>
          </cell>
          <cell r="DX81">
            <v>3595125.0999999996</v>
          </cell>
          <cell r="DY81">
            <v>8406991.6500000004</v>
          </cell>
          <cell r="DZ81">
            <v>9488194.9199999999</v>
          </cell>
          <cell r="EA81">
            <v>9962534.8300000001</v>
          </cell>
          <cell r="EB81">
            <v>7176102.3800000008</v>
          </cell>
          <cell r="EC81">
            <v>8526033.1900000013</v>
          </cell>
          <cell r="ED81">
            <v>10049491.16</v>
          </cell>
          <cell r="EE81">
            <v>8685744.8099999987</v>
          </cell>
          <cell r="EF81">
            <v>9070274.3300000001</v>
          </cell>
          <cell r="EG81">
            <v>8930160.9299999997</v>
          </cell>
          <cell r="EH81">
            <v>10220209.740000002</v>
          </cell>
          <cell r="EI81">
            <v>9645750.6500000004</v>
          </cell>
          <cell r="EJ81">
            <v>9732372.6300000008</v>
          </cell>
          <cell r="EK81">
            <v>8100490.709999999</v>
          </cell>
          <cell r="EL81">
            <v>7814932.2000000002</v>
          </cell>
          <cell r="EM81">
            <v>6976740.9100000001</v>
          </cell>
          <cell r="EN81">
            <v>6918324.6100000013</v>
          </cell>
          <cell r="EO81">
            <v>6799814.6200000001</v>
          </cell>
          <cell r="EP81">
            <v>8497472.4600000009</v>
          </cell>
          <cell r="EQ81">
            <v>7166724.3799999999</v>
          </cell>
          <cell r="ER81">
            <v>445963253.95000005</v>
          </cell>
          <cell r="ES81">
            <v>444556478.44999999</v>
          </cell>
          <cell r="ET81">
            <v>455512081.41000003</v>
          </cell>
          <cell r="EU81">
            <v>16518116.4</v>
          </cell>
          <cell r="EV81">
            <v>15102138.09</v>
          </cell>
          <cell r="EW81">
            <v>4357029.83</v>
          </cell>
          <cell r="EX81">
            <v>3705653.7700000005</v>
          </cell>
          <cell r="EY81">
            <v>3355453.93</v>
          </cell>
          <cell r="EZ81">
            <v>3026313.54</v>
          </cell>
          <cell r="FA81">
            <v>2602589.1</v>
          </cell>
          <cell r="FB81">
            <v>3089817.76</v>
          </cell>
          <cell r="FC81">
            <v>2783830.56</v>
          </cell>
          <cell r="FD81">
            <v>9392676.5099999998</v>
          </cell>
          <cell r="FE81">
            <v>9644425.709999999</v>
          </cell>
          <cell r="FF81">
            <v>11317845.699999999</v>
          </cell>
          <cell r="FG81">
            <v>5506519.7400000002</v>
          </cell>
          <cell r="FH81">
            <v>4859638.7</v>
          </cell>
          <cell r="FI81">
            <v>190581682.93000001</v>
          </cell>
          <cell r="FJ81">
            <v>190320056.00999999</v>
          </cell>
          <cell r="FK81">
            <v>190476437.88999999</v>
          </cell>
          <cell r="FL81">
            <v>3622692.0999999996</v>
          </cell>
          <cell r="FM81">
            <v>3927833.84</v>
          </cell>
          <cell r="FN81">
            <v>6036668.1699999999</v>
          </cell>
          <cell r="FO81">
            <v>14397446.32</v>
          </cell>
          <cell r="FP81">
            <v>15437543.01</v>
          </cell>
          <cell r="FQ81">
            <v>15342439.15</v>
          </cell>
          <cell r="FR81">
            <v>8237002.8300000001</v>
          </cell>
          <cell r="FS81">
            <v>6392254.4699999997</v>
          </cell>
          <cell r="FT81">
            <v>4787565.88</v>
          </cell>
          <cell r="FU81">
            <v>3662414.93</v>
          </cell>
          <cell r="FV81">
            <v>8561058.8000000007</v>
          </cell>
          <cell r="FW81">
            <v>8956382.4000000004</v>
          </cell>
          <cell r="FX81">
            <v>8885975.5</v>
          </cell>
          <cell r="FY81">
            <v>4229143.2299999995</v>
          </cell>
          <cell r="FZ81">
            <v>3436064.9299999997</v>
          </cell>
          <cell r="GA81">
            <v>3360703.85</v>
          </cell>
          <cell r="GB81">
            <v>8091276</v>
          </cell>
          <cell r="GC81">
            <v>9292926.1600000001</v>
          </cell>
          <cell r="GD81">
            <v>10766065.32</v>
          </cell>
          <cell r="GE81">
            <v>6218996.7400000002</v>
          </cell>
          <cell r="GF81">
            <v>6297203.2800000003</v>
          </cell>
          <cell r="GG81">
            <v>4798709.4399999995</v>
          </cell>
          <cell r="GH81">
            <v>4888438.83</v>
          </cell>
          <cell r="GI81">
            <v>8279138.1200000001</v>
          </cell>
          <cell r="GJ81">
            <v>9026417.9800000004</v>
          </cell>
          <cell r="GK81">
            <v>10181262.83</v>
          </cell>
          <cell r="GL81">
            <v>7035493.8300000001</v>
          </cell>
          <cell r="GM81">
            <v>13324671.850000001</v>
          </cell>
          <cell r="GN81">
            <v>12801828.25</v>
          </cell>
          <cell r="GO81">
            <v>11732683.680000002</v>
          </cell>
          <cell r="GP81">
            <v>5026921.49</v>
          </cell>
          <cell r="GQ81">
            <v>5077746.54</v>
          </cell>
          <cell r="GR81">
            <v>17288721.030000001</v>
          </cell>
          <cell r="GS81">
            <v>19976781.449999999</v>
          </cell>
          <cell r="GT81">
            <v>20930589.299999997</v>
          </cell>
          <cell r="GU81">
            <v>12738973.300000001</v>
          </cell>
          <cell r="GV81">
            <v>12732922.959999999</v>
          </cell>
          <cell r="GW81">
            <v>13994234.91</v>
          </cell>
          <cell r="GX81">
            <v>12687411.780000001</v>
          </cell>
          <cell r="GY81">
            <v>9953577.3899999987</v>
          </cell>
          <cell r="GZ81">
            <v>7800213.2000000002</v>
          </cell>
          <cell r="HA81">
            <v>5802610.46</v>
          </cell>
          <cell r="HB81">
            <v>8401006.3000000007</v>
          </cell>
          <cell r="HC81">
            <v>9756396.8000000007</v>
          </cell>
          <cell r="HD81">
            <v>11877631.960000001</v>
          </cell>
          <cell r="HE81">
            <v>11341242.300000001</v>
          </cell>
          <cell r="HF81">
            <v>19057503.260000002</v>
          </cell>
          <cell r="HG81">
            <v>17441823.109999999</v>
          </cell>
          <cell r="HH81">
            <v>19922404.859999999</v>
          </cell>
          <cell r="HI81">
            <v>12316694.850000001</v>
          </cell>
          <cell r="HJ81">
            <v>12601325.42</v>
          </cell>
          <cell r="HK81">
            <v>11962455.23</v>
          </cell>
          <cell r="HL81">
            <v>15102650.890000001</v>
          </cell>
          <cell r="HM81">
            <v>12122869.140000001</v>
          </cell>
          <cell r="HN81">
            <v>6680303.8700000001</v>
          </cell>
          <cell r="HO81">
            <v>0</v>
          </cell>
          <cell r="HP81">
            <v>0</v>
          </cell>
          <cell r="HQ81">
            <v>0</v>
          </cell>
          <cell r="HR81">
            <v>0</v>
          </cell>
        </row>
        <row r="82">
          <cell r="A82" t="str">
            <v>Erste Plavi OMF C</v>
          </cell>
          <cell r="ET82">
            <v>0</v>
          </cell>
          <cell r="EU82">
            <v>1152718.8999999999</v>
          </cell>
          <cell r="EV82">
            <v>2258365.33</v>
          </cell>
          <cell r="EW82">
            <v>3339961.21</v>
          </cell>
          <cell r="EX82">
            <v>2821445.0799999996</v>
          </cell>
          <cell r="EY82">
            <v>2868977.41</v>
          </cell>
          <cell r="EZ82">
            <v>3581418.16</v>
          </cell>
          <cell r="FA82">
            <v>5347098.38</v>
          </cell>
          <cell r="FB82">
            <v>6613413.8900000006</v>
          </cell>
          <cell r="FC82">
            <v>5969442.8999999994</v>
          </cell>
          <cell r="FD82">
            <v>4629037.51</v>
          </cell>
          <cell r="FE82">
            <v>3664430.13</v>
          </cell>
          <cell r="FF82">
            <v>3385705.24</v>
          </cell>
          <cell r="FG82">
            <v>4293087.3099999996</v>
          </cell>
          <cell r="FH82">
            <v>4684369.9800000004</v>
          </cell>
          <cell r="FI82">
            <v>10541945.140000001</v>
          </cell>
          <cell r="FJ82">
            <v>10113863.550000001</v>
          </cell>
          <cell r="FK82">
            <v>9047677.6799999997</v>
          </cell>
          <cell r="FL82">
            <v>5445870.5800000001</v>
          </cell>
          <cell r="FM82">
            <v>9301549.4000000004</v>
          </cell>
          <cell r="FN82">
            <v>11450952.440000001</v>
          </cell>
          <cell r="FO82">
            <v>12468676.290000001</v>
          </cell>
          <cell r="FP82">
            <v>9380739.0600000005</v>
          </cell>
          <cell r="FQ82">
            <v>7967975.2000000002</v>
          </cell>
          <cell r="FR82">
            <v>5187534.79</v>
          </cell>
          <cell r="FS82">
            <v>4517409.99</v>
          </cell>
          <cell r="FT82">
            <v>6344196.4700000007</v>
          </cell>
          <cell r="FU82">
            <v>7057699.5100000007</v>
          </cell>
          <cell r="FV82">
            <v>7402270.5000000009</v>
          </cell>
          <cell r="FW82">
            <v>8005651.2300000004</v>
          </cell>
          <cell r="FX82">
            <v>10201439.84</v>
          </cell>
          <cell r="FY82">
            <v>11151513.880000001</v>
          </cell>
          <cell r="FZ82">
            <v>8916999.0200000014</v>
          </cell>
          <cell r="GA82">
            <v>8271047.2000000002</v>
          </cell>
          <cell r="GB82">
            <v>8516164.5299999993</v>
          </cell>
          <cell r="GC82">
            <v>10589452.42</v>
          </cell>
          <cell r="GD82">
            <v>9448399.5800000001</v>
          </cell>
          <cell r="GE82">
            <v>11237521.68</v>
          </cell>
          <cell r="GF82">
            <v>11934698.07</v>
          </cell>
          <cell r="GG82">
            <v>13276232.32</v>
          </cell>
          <cell r="GH82">
            <v>11850043.65</v>
          </cell>
          <cell r="GI82">
            <v>13755141.25</v>
          </cell>
          <cell r="GJ82">
            <v>18771792.59</v>
          </cell>
          <cell r="GK82">
            <v>20377039.399999999</v>
          </cell>
          <cell r="GL82">
            <v>18102584.530000001</v>
          </cell>
          <cell r="GM82">
            <v>17170099.259999998</v>
          </cell>
          <cell r="GN82">
            <v>15915103.969999999</v>
          </cell>
          <cell r="GO82">
            <v>15991443.550000001</v>
          </cell>
          <cell r="GP82">
            <v>11874939.91</v>
          </cell>
          <cell r="GQ82">
            <v>15471611.73</v>
          </cell>
          <cell r="GR82">
            <v>21388798.289999999</v>
          </cell>
          <cell r="GS82">
            <v>25631218.399999999</v>
          </cell>
          <cell r="GT82">
            <v>23674239.140000001</v>
          </cell>
          <cell r="GU82">
            <v>22159138.850000001</v>
          </cell>
          <cell r="GV82">
            <v>23914930.810000002</v>
          </cell>
          <cell r="GW82">
            <v>23753678.510000002</v>
          </cell>
          <cell r="GX82">
            <v>19036046.780000001</v>
          </cell>
          <cell r="GY82">
            <v>12496178.290000001</v>
          </cell>
          <cell r="GZ82">
            <v>10719162.859999999</v>
          </cell>
          <cell r="HA82">
            <v>17985900.560000002</v>
          </cell>
          <cell r="HB82">
            <v>18983745.02</v>
          </cell>
          <cell r="HC82">
            <v>19338845.460000001</v>
          </cell>
          <cell r="HD82">
            <v>14109638.4</v>
          </cell>
          <cell r="HE82">
            <v>13986156.440000001</v>
          </cell>
          <cell r="HF82">
            <v>33764386.840000004</v>
          </cell>
          <cell r="HG82">
            <v>32833759.240000002</v>
          </cell>
          <cell r="HH82">
            <v>36423053.650000006</v>
          </cell>
          <cell r="HI82">
            <v>16565299.24</v>
          </cell>
          <cell r="HJ82">
            <v>14703196.050000001</v>
          </cell>
          <cell r="HK82">
            <v>19224598.359999999</v>
          </cell>
          <cell r="HL82">
            <v>32071931.789999999</v>
          </cell>
          <cell r="HM82">
            <v>28952955.59</v>
          </cell>
          <cell r="HN82">
            <v>16713676.869999999</v>
          </cell>
          <cell r="HO82">
            <v>0</v>
          </cell>
          <cell r="HP82">
            <v>0</v>
          </cell>
          <cell r="HQ82">
            <v>0</v>
          </cell>
          <cell r="HR82">
            <v>0</v>
          </cell>
        </row>
        <row r="83">
          <cell r="A83" t="str">
            <v>PBZ/CO OMF A</v>
          </cell>
          <cell r="ET83">
            <v>0</v>
          </cell>
          <cell r="EU83">
            <v>0</v>
          </cell>
          <cell r="EV83">
            <v>0</v>
          </cell>
          <cell r="EW83">
            <v>0</v>
          </cell>
          <cell r="EX83">
            <v>0</v>
          </cell>
          <cell r="EY83">
            <v>0</v>
          </cell>
          <cell r="EZ83">
            <v>0</v>
          </cell>
          <cell r="FA83">
            <v>0</v>
          </cell>
          <cell r="FB83">
            <v>0</v>
          </cell>
          <cell r="FC83">
            <v>0</v>
          </cell>
          <cell r="FD83">
            <v>46029.72</v>
          </cell>
          <cell r="FE83">
            <v>46029.72</v>
          </cell>
          <cell r="FF83">
            <v>46029.72</v>
          </cell>
          <cell r="FG83">
            <v>0</v>
          </cell>
          <cell r="FH83">
            <v>0</v>
          </cell>
          <cell r="FI83">
            <v>995264.26</v>
          </cell>
          <cell r="FJ83">
            <v>1128069.03</v>
          </cell>
          <cell r="FK83">
            <v>1128069.03</v>
          </cell>
          <cell r="FL83">
            <v>132804.76999999999</v>
          </cell>
          <cell r="FM83">
            <v>0</v>
          </cell>
          <cell r="FN83">
            <v>0</v>
          </cell>
          <cell r="FO83">
            <v>0</v>
          </cell>
          <cell r="FP83">
            <v>45068.56</v>
          </cell>
          <cell r="FQ83">
            <v>68730.03</v>
          </cell>
          <cell r="FR83">
            <v>68730.03</v>
          </cell>
          <cell r="FS83">
            <v>23661.47</v>
          </cell>
          <cell r="FT83">
            <v>0</v>
          </cell>
          <cell r="FU83">
            <v>0</v>
          </cell>
          <cell r="FV83">
            <v>179806.82</v>
          </cell>
          <cell r="FW83">
            <v>179806.82</v>
          </cell>
          <cell r="FX83">
            <v>179806.82</v>
          </cell>
          <cell r="FY83">
            <v>0</v>
          </cell>
          <cell r="FZ83">
            <v>0</v>
          </cell>
          <cell r="GA83">
            <v>0</v>
          </cell>
          <cell r="GB83">
            <v>74645.39</v>
          </cell>
          <cell r="GC83">
            <v>74645.39</v>
          </cell>
          <cell r="GD83">
            <v>74645.39</v>
          </cell>
          <cell r="GE83">
            <v>0</v>
          </cell>
          <cell r="GF83">
            <v>0</v>
          </cell>
          <cell r="GG83">
            <v>0</v>
          </cell>
          <cell r="GH83">
            <v>0</v>
          </cell>
          <cell r="GI83">
            <v>0</v>
          </cell>
          <cell r="GJ83">
            <v>0</v>
          </cell>
          <cell r="GK83">
            <v>0</v>
          </cell>
          <cell r="GL83">
            <v>0</v>
          </cell>
          <cell r="GM83">
            <v>0</v>
          </cell>
          <cell r="GN83">
            <v>0</v>
          </cell>
          <cell r="GO83">
            <v>82158.52</v>
          </cell>
          <cell r="GP83">
            <v>82158.52</v>
          </cell>
          <cell r="GQ83">
            <v>82158.52</v>
          </cell>
          <cell r="GR83">
            <v>0</v>
          </cell>
          <cell r="GS83">
            <v>0</v>
          </cell>
          <cell r="GT83">
            <v>0</v>
          </cell>
          <cell r="GU83">
            <v>0</v>
          </cell>
          <cell r="GV83">
            <v>0</v>
          </cell>
          <cell r="GW83">
            <v>0</v>
          </cell>
          <cell r="GX83">
            <v>110227.74</v>
          </cell>
          <cell r="GY83">
            <v>110227.74</v>
          </cell>
          <cell r="GZ83">
            <v>110227.74</v>
          </cell>
          <cell r="HA83">
            <v>48991.05</v>
          </cell>
          <cell r="HB83">
            <v>48991.05</v>
          </cell>
          <cell r="HC83">
            <v>271213.27</v>
          </cell>
          <cell r="HD83">
            <v>444444.44</v>
          </cell>
          <cell r="HE83">
            <v>444444.44</v>
          </cell>
          <cell r="HF83">
            <v>222222.22</v>
          </cell>
          <cell r="HG83">
            <v>0</v>
          </cell>
          <cell r="HH83">
            <v>0</v>
          </cell>
          <cell r="HI83">
            <v>167317.92000000001</v>
          </cell>
          <cell r="HJ83">
            <v>167317.92000000001</v>
          </cell>
          <cell r="HK83">
            <v>167317.92000000001</v>
          </cell>
          <cell r="HL83">
            <v>1527.89</v>
          </cell>
          <cell r="HM83">
            <v>1527.89</v>
          </cell>
          <cell r="HN83">
            <v>1527.89</v>
          </cell>
          <cell r="HO83">
            <v>0</v>
          </cell>
          <cell r="HP83">
            <v>0</v>
          </cell>
          <cell r="HQ83">
            <v>0</v>
          </cell>
          <cell r="HR83">
            <v>0</v>
          </cell>
        </row>
        <row r="84">
          <cell r="A84" t="str">
            <v>PBZ/CO OMF B</v>
          </cell>
          <cell r="D84">
            <v>0</v>
          </cell>
          <cell r="G84">
            <v>0</v>
          </cell>
          <cell r="J84">
            <v>0</v>
          </cell>
          <cell r="M84">
            <v>0</v>
          </cell>
          <cell r="P84">
            <v>0</v>
          </cell>
          <cell r="S84">
            <v>9712.1299999999992</v>
          </cell>
          <cell r="V84">
            <v>6555</v>
          </cell>
          <cell r="Y84">
            <v>31282.410000000003</v>
          </cell>
          <cell r="AB84">
            <v>821710.49</v>
          </cell>
          <cell r="AE84">
            <v>2819038.91</v>
          </cell>
          <cell r="AH84">
            <v>299069.25</v>
          </cell>
          <cell r="AK84">
            <v>279759.64</v>
          </cell>
          <cell r="AN84">
            <v>3044905.6</v>
          </cell>
          <cell r="AQ84">
            <v>1063618.6600000001</v>
          </cell>
          <cell r="AT84">
            <v>785081.82000000007</v>
          </cell>
          <cell r="AU84">
            <v>1442862.3900000001</v>
          </cell>
          <cell r="AV84">
            <v>1632682.56</v>
          </cell>
          <cell r="AW84">
            <v>2314711.71</v>
          </cell>
          <cell r="AX84">
            <v>2515461.67</v>
          </cell>
          <cell r="AY84">
            <v>2712468.93</v>
          </cell>
          <cell r="AZ84">
            <v>3123758.38</v>
          </cell>
          <cell r="BA84">
            <v>2845849.38</v>
          </cell>
          <cell r="BB84">
            <v>2758343.98</v>
          </cell>
          <cell r="BC84">
            <v>2611376.4200000004</v>
          </cell>
          <cell r="BD84">
            <v>4212329.1000000006</v>
          </cell>
          <cell r="BE84">
            <v>4789019.540000001</v>
          </cell>
          <cell r="BF84">
            <v>4967904.17</v>
          </cell>
          <cell r="BG84">
            <v>2402504.44</v>
          </cell>
          <cell r="BH84">
            <v>1346237.9000000001</v>
          </cell>
          <cell r="BI84">
            <v>3422698.6199999996</v>
          </cell>
          <cell r="BJ84">
            <v>4591244.71</v>
          </cell>
          <cell r="BK84">
            <v>7036507.3399999999</v>
          </cell>
          <cell r="BL84">
            <v>3970144.17</v>
          </cell>
          <cell r="BM84">
            <v>2830868.04</v>
          </cell>
          <cell r="BN84">
            <v>260898.31999999998</v>
          </cell>
          <cell r="BO84">
            <v>114925.20999999999</v>
          </cell>
          <cell r="BP84">
            <v>3396315.1900000004</v>
          </cell>
          <cell r="BQ84">
            <v>3400009.87</v>
          </cell>
          <cell r="BR84">
            <v>4794983.3900000006</v>
          </cell>
          <cell r="BS84">
            <v>1519038.17</v>
          </cell>
          <cell r="BT84">
            <v>1617600.55</v>
          </cell>
          <cell r="BU84">
            <v>306771.48</v>
          </cell>
          <cell r="BV84">
            <v>312909.09999999998</v>
          </cell>
          <cell r="BW84">
            <v>2888909.01</v>
          </cell>
          <cell r="BX84">
            <v>2912117.64</v>
          </cell>
          <cell r="BY84">
            <v>2862674.11</v>
          </cell>
          <cell r="BZ84">
            <v>229693.95</v>
          </cell>
          <cell r="CA84">
            <v>185454.47</v>
          </cell>
          <cell r="CB84">
            <v>333954.59999999998</v>
          </cell>
          <cell r="CC84">
            <v>355012.02</v>
          </cell>
          <cell r="CD84">
            <v>388054.18000000005</v>
          </cell>
          <cell r="CE84">
            <v>312852.61</v>
          </cell>
          <cell r="CF84">
            <v>343803.98</v>
          </cell>
          <cell r="CG84">
            <v>549897.6</v>
          </cell>
          <cell r="CH84">
            <v>3650853.71</v>
          </cell>
          <cell r="CI84">
            <v>3672445.27</v>
          </cell>
          <cell r="CJ84">
            <v>3576023.2</v>
          </cell>
          <cell r="CK84">
            <v>14471080.620000001</v>
          </cell>
          <cell r="CL84">
            <v>21298051.609999999</v>
          </cell>
          <cell r="CM84">
            <v>21218812.870000001</v>
          </cell>
          <cell r="CN84">
            <v>7420741.3700000001</v>
          </cell>
          <cell r="CO84">
            <v>686296.28</v>
          </cell>
          <cell r="CP84">
            <v>774351.3899999999</v>
          </cell>
          <cell r="CQ84">
            <v>729253.63</v>
          </cell>
          <cell r="CR84">
            <v>6900998.6600000001</v>
          </cell>
          <cell r="CS84">
            <v>12851395.75</v>
          </cell>
          <cell r="CT84">
            <v>12918819.85</v>
          </cell>
          <cell r="CU84">
            <v>6734266.21</v>
          </cell>
          <cell r="CV84">
            <v>3571993.4699999997</v>
          </cell>
          <cell r="CW84">
            <v>3678924.4299999997</v>
          </cell>
          <cell r="CX84">
            <v>7096304.4299999997</v>
          </cell>
          <cell r="CY84">
            <v>4222276.33</v>
          </cell>
          <cell r="CZ84">
            <v>7989981.4100000001</v>
          </cell>
          <cell r="DA84">
            <v>4765563.5599999996</v>
          </cell>
          <cell r="DB84">
            <v>16472418.23</v>
          </cell>
          <cell r="DC84">
            <v>14231036.59</v>
          </cell>
          <cell r="DD84">
            <v>17489630.530000001</v>
          </cell>
          <cell r="DE84">
            <v>6342883.7799999993</v>
          </cell>
          <cell r="DF84">
            <v>4636047.7299999995</v>
          </cell>
          <cell r="DG84">
            <v>4469396.43</v>
          </cell>
          <cell r="DH84">
            <v>4165984.7</v>
          </cell>
          <cell r="DI84">
            <v>9684822.6099999994</v>
          </cell>
          <cell r="DJ84">
            <v>6233577.9799999995</v>
          </cell>
          <cell r="DK84">
            <v>6150877.0299999993</v>
          </cell>
          <cell r="DL84">
            <v>825864.76</v>
          </cell>
          <cell r="DM84">
            <v>1200269.2999999998</v>
          </cell>
          <cell r="DN84">
            <v>1097686.99</v>
          </cell>
          <cell r="DO84">
            <v>3095488.56</v>
          </cell>
          <cell r="DP84">
            <v>3121977.34</v>
          </cell>
          <cell r="DQ84">
            <v>4638520.24</v>
          </cell>
          <cell r="DR84">
            <v>16490145.109999999</v>
          </cell>
          <cell r="DS84">
            <v>16487046.26</v>
          </cell>
          <cell r="DT84">
            <v>17592855.329999998</v>
          </cell>
          <cell r="DU84">
            <v>3590136.79</v>
          </cell>
          <cell r="DV84">
            <v>7259051.0600000005</v>
          </cell>
          <cell r="DW84">
            <v>4571166.6999999993</v>
          </cell>
          <cell r="DX84">
            <v>6349733.0099999998</v>
          </cell>
          <cell r="DY84">
            <v>9481455.2100000009</v>
          </cell>
          <cell r="DZ84">
            <v>10991708.57</v>
          </cell>
          <cell r="EA84">
            <v>12569486.310000001</v>
          </cell>
          <cell r="EB84">
            <v>9938347.5599999987</v>
          </cell>
          <cell r="EC84">
            <v>11741628.08</v>
          </cell>
          <cell r="ED84">
            <v>11534663.800000001</v>
          </cell>
          <cell r="EE84">
            <v>10411952.18</v>
          </cell>
          <cell r="EF84">
            <v>10599283.140000001</v>
          </cell>
          <cell r="EG84">
            <v>10455488.66</v>
          </cell>
          <cell r="EH84">
            <v>14162492.690000001</v>
          </cell>
          <cell r="EI84">
            <v>15524809.710000001</v>
          </cell>
          <cell r="EJ84">
            <v>16444628.560000002</v>
          </cell>
          <cell r="EK84">
            <v>14694583.939999999</v>
          </cell>
          <cell r="EL84">
            <v>13853658.039999999</v>
          </cell>
          <cell r="EM84">
            <v>11851108.210000001</v>
          </cell>
          <cell r="EN84">
            <v>10852325.48</v>
          </cell>
          <cell r="EO84">
            <v>8992852.6799999997</v>
          </cell>
          <cell r="EP84">
            <v>13025750.779999999</v>
          </cell>
          <cell r="EQ84">
            <v>11280851.939999999</v>
          </cell>
          <cell r="ER84">
            <v>731065870.73999989</v>
          </cell>
          <cell r="ES84">
            <v>728025308.26999998</v>
          </cell>
          <cell r="ET84">
            <v>740200145.76999998</v>
          </cell>
          <cell r="EU84">
            <v>19677662.699999999</v>
          </cell>
          <cell r="EV84">
            <v>17550587.439999998</v>
          </cell>
          <cell r="EW84">
            <v>3676290.17</v>
          </cell>
          <cell r="EX84">
            <v>2724056.56</v>
          </cell>
          <cell r="EY84">
            <v>2964530.52</v>
          </cell>
          <cell r="EZ84">
            <v>3349356.51</v>
          </cell>
          <cell r="FA84">
            <v>4238246.38</v>
          </cell>
          <cell r="FB84">
            <v>4263898.4800000004</v>
          </cell>
          <cell r="FC84">
            <v>5718553.6400000006</v>
          </cell>
          <cell r="FD84">
            <v>11979911.75</v>
          </cell>
          <cell r="FE84">
            <v>13132421.430000002</v>
          </cell>
          <cell r="FF84">
            <v>16461622.200000001</v>
          </cell>
          <cell r="FG84">
            <v>10766712.67</v>
          </cell>
          <cell r="FH84">
            <v>10378114.460000001</v>
          </cell>
          <cell r="FI84">
            <v>257943615.65000001</v>
          </cell>
          <cell r="FJ84">
            <v>258622762.75999999</v>
          </cell>
          <cell r="FK84">
            <v>258650583.35999998</v>
          </cell>
          <cell r="FL84">
            <v>7054256.9699999997</v>
          </cell>
          <cell r="FM84">
            <v>6388520.9199999999</v>
          </cell>
          <cell r="FN84">
            <v>7646641.8799999999</v>
          </cell>
          <cell r="FO84">
            <v>13306597.85</v>
          </cell>
          <cell r="FP84">
            <v>14227966.289999999</v>
          </cell>
          <cell r="FQ84">
            <v>15372609.66</v>
          </cell>
          <cell r="FR84">
            <v>9919049.0700000003</v>
          </cell>
          <cell r="FS84">
            <v>8773671.8100000005</v>
          </cell>
          <cell r="FT84">
            <v>5965633.8199999994</v>
          </cell>
          <cell r="FU84">
            <v>6042104.0299999993</v>
          </cell>
          <cell r="FV84">
            <v>9428121.8200000003</v>
          </cell>
          <cell r="FW84">
            <v>10244344.109999999</v>
          </cell>
          <cell r="FX84">
            <v>10332946.700000001</v>
          </cell>
          <cell r="FY84">
            <v>7800768.4100000001</v>
          </cell>
          <cell r="FZ84">
            <v>8212772.0199999996</v>
          </cell>
          <cell r="GA84">
            <v>8807338.4199999999</v>
          </cell>
          <cell r="GB84">
            <v>14157263.24</v>
          </cell>
          <cell r="GC84">
            <v>13776871.65</v>
          </cell>
          <cell r="GD84">
            <v>14134179.85</v>
          </cell>
          <cell r="GE84">
            <v>9596451.6199999992</v>
          </cell>
          <cell r="GF84">
            <v>8845743.0800000001</v>
          </cell>
          <cell r="GG84">
            <v>7097106.5099999998</v>
          </cell>
          <cell r="GH84">
            <v>5481116.1399999997</v>
          </cell>
          <cell r="GI84">
            <v>13015225.699999999</v>
          </cell>
          <cell r="GJ84">
            <v>12850381.299999999</v>
          </cell>
          <cell r="GK84">
            <v>14033847.249999998</v>
          </cell>
          <cell r="GL84">
            <v>6998071.1500000004</v>
          </cell>
          <cell r="GM84">
            <v>17073418.140000001</v>
          </cell>
          <cell r="GN84">
            <v>16478532.359999999</v>
          </cell>
          <cell r="GO84">
            <v>17106003.109999999</v>
          </cell>
          <cell r="GP84">
            <v>7499153.5599999996</v>
          </cell>
          <cell r="GQ84">
            <v>7846132.2300000004</v>
          </cell>
          <cell r="GR84">
            <v>16655762.41</v>
          </cell>
          <cell r="GS84">
            <v>20690141.199999999</v>
          </cell>
          <cell r="GT84">
            <v>21999040.669999998</v>
          </cell>
          <cell r="GU84">
            <v>16682718.100000001</v>
          </cell>
          <cell r="GV84">
            <v>15551932.43</v>
          </cell>
          <cell r="GW84">
            <v>16487346.490000002</v>
          </cell>
          <cell r="GX84">
            <v>13484821.1</v>
          </cell>
          <cell r="GY84">
            <v>13928902.41</v>
          </cell>
          <cell r="GZ84">
            <v>12603881.469999999</v>
          </cell>
          <cell r="HA84">
            <v>13356529.050000001</v>
          </cell>
          <cell r="HB84">
            <v>12843202.18</v>
          </cell>
          <cell r="HC84">
            <v>13247774.49</v>
          </cell>
          <cell r="HD84">
            <v>15239651.370000001</v>
          </cell>
          <cell r="HE84">
            <v>15318860.219999999</v>
          </cell>
          <cell r="HF84">
            <v>29530578.140000001</v>
          </cell>
          <cell r="HG84">
            <v>27668094.800000001</v>
          </cell>
          <cell r="HH84">
            <v>31167606.810000002</v>
          </cell>
          <cell r="HI84">
            <v>18638860.080000002</v>
          </cell>
          <cell r="HJ84">
            <v>18759671</v>
          </cell>
          <cell r="HK84">
            <v>17122081.109999999</v>
          </cell>
          <cell r="HL84">
            <v>22481180.379999999</v>
          </cell>
          <cell r="HM84">
            <v>18026932.100000001</v>
          </cell>
          <cell r="HN84">
            <v>11203986.359999999</v>
          </cell>
          <cell r="HO84">
            <v>0</v>
          </cell>
          <cell r="HP84">
            <v>0</v>
          </cell>
          <cell r="HQ84">
            <v>0</v>
          </cell>
          <cell r="HR84">
            <v>0</v>
          </cell>
        </row>
        <row r="85">
          <cell r="A85" t="str">
            <v>PBZ/CO OMF C</v>
          </cell>
          <cell r="ET85">
            <v>0</v>
          </cell>
          <cell r="EU85">
            <v>2021146.97</v>
          </cell>
          <cell r="EV85">
            <v>4322001.3</v>
          </cell>
          <cell r="EW85">
            <v>5921623.6399999997</v>
          </cell>
          <cell r="EX85">
            <v>6360797.2599999998</v>
          </cell>
          <cell r="EY85">
            <v>5817369.96</v>
          </cell>
          <cell r="EZ85">
            <v>9033109.6400000006</v>
          </cell>
          <cell r="FA85">
            <v>9694776.3499999996</v>
          </cell>
          <cell r="FB85">
            <v>9985584.4799999986</v>
          </cell>
          <cell r="FC85">
            <v>7540476.29</v>
          </cell>
          <cell r="FD85">
            <v>6589650.1200000001</v>
          </cell>
          <cell r="FE85">
            <v>6579964.7199999997</v>
          </cell>
          <cell r="FF85">
            <v>5998828.6699999999</v>
          </cell>
          <cell r="FG85">
            <v>6128788.6899999995</v>
          </cell>
          <cell r="FH85">
            <v>6583979.1699999999</v>
          </cell>
          <cell r="FI85">
            <v>12700679.100000001</v>
          </cell>
          <cell r="FJ85">
            <v>13656653.559999999</v>
          </cell>
          <cell r="FK85">
            <v>14838329.940000001</v>
          </cell>
          <cell r="FL85">
            <v>14255379.32</v>
          </cell>
          <cell r="FM85">
            <v>16890147.010000002</v>
          </cell>
          <cell r="FN85">
            <v>15982678.57</v>
          </cell>
          <cell r="FO85">
            <v>13999947.350000001</v>
          </cell>
          <cell r="FP85">
            <v>12875796.52</v>
          </cell>
          <cell r="FQ85">
            <v>13856020.050000001</v>
          </cell>
          <cell r="FR85">
            <v>10956960.309999999</v>
          </cell>
          <cell r="FS85">
            <v>10644231.949999999</v>
          </cell>
          <cell r="FT85">
            <v>11082387.42</v>
          </cell>
          <cell r="FU85">
            <v>11913115.770000001</v>
          </cell>
          <cell r="FV85">
            <v>11411880.26</v>
          </cell>
          <cell r="FW85">
            <v>12633550.66</v>
          </cell>
          <cell r="FX85">
            <v>15774385.289999999</v>
          </cell>
          <cell r="FY85">
            <v>16785701.960000001</v>
          </cell>
          <cell r="FZ85">
            <v>15270214.289999999</v>
          </cell>
          <cell r="GA85">
            <v>13325885.029999999</v>
          </cell>
          <cell r="GB85">
            <v>15656525.51</v>
          </cell>
          <cell r="GC85">
            <v>14778204.379999999</v>
          </cell>
          <cell r="GD85">
            <v>14755987.109999999</v>
          </cell>
          <cell r="GE85">
            <v>15288838.52</v>
          </cell>
          <cell r="GF85">
            <v>20498241.740000002</v>
          </cell>
          <cell r="GG85">
            <v>21903346.98</v>
          </cell>
          <cell r="GH85">
            <v>18730183.5</v>
          </cell>
          <cell r="GI85">
            <v>19622382.780000001</v>
          </cell>
          <cell r="GJ85">
            <v>26171647.84</v>
          </cell>
          <cell r="GK85">
            <v>29646304.800000001</v>
          </cell>
          <cell r="GL85">
            <v>26308287.170000002</v>
          </cell>
          <cell r="GM85">
            <v>25883793.460000001</v>
          </cell>
          <cell r="GN85">
            <v>23562847.07</v>
          </cell>
          <cell r="GO85">
            <v>24305891.850000001</v>
          </cell>
          <cell r="GP85">
            <v>16731008.34</v>
          </cell>
          <cell r="GQ85">
            <v>18369341.240000002</v>
          </cell>
          <cell r="GR85">
            <v>22970454.969999999</v>
          </cell>
          <cell r="GS85">
            <v>26505342.050000004</v>
          </cell>
          <cell r="GT85">
            <v>26291327.969999999</v>
          </cell>
          <cell r="GU85">
            <v>28569597.59</v>
          </cell>
          <cell r="GV85">
            <v>35221635.549999997</v>
          </cell>
          <cell r="GW85">
            <v>35569734.559999995</v>
          </cell>
          <cell r="GX85">
            <v>27237543.18</v>
          </cell>
          <cell r="GY85">
            <v>15431029.5</v>
          </cell>
          <cell r="GZ85">
            <v>15733813.640000001</v>
          </cell>
          <cell r="HA85">
            <v>23779691.329999998</v>
          </cell>
          <cell r="HB85">
            <v>30462986.659999996</v>
          </cell>
          <cell r="HC85">
            <v>31935899.279999997</v>
          </cell>
          <cell r="HD85">
            <v>28861369.899999999</v>
          </cell>
          <cell r="HE85">
            <v>28892037.440000001</v>
          </cell>
          <cell r="HF85">
            <v>58270668.990000002</v>
          </cell>
          <cell r="HG85">
            <v>53337472.870000005</v>
          </cell>
          <cell r="HH85">
            <v>51673842.330000006</v>
          </cell>
          <cell r="HI85">
            <v>16793560.379999999</v>
          </cell>
          <cell r="HJ85">
            <v>16432164.84</v>
          </cell>
          <cell r="HK85">
            <v>23926429.109999999</v>
          </cell>
          <cell r="HL85">
            <v>47599962.819999993</v>
          </cell>
          <cell r="HM85">
            <v>42855195.769999996</v>
          </cell>
          <cell r="HN85">
            <v>27529102.149999999</v>
          </cell>
          <cell r="HO85">
            <v>0</v>
          </cell>
          <cell r="HP85">
            <v>0</v>
          </cell>
          <cell r="HQ85">
            <v>0</v>
          </cell>
          <cell r="HR85">
            <v>0</v>
          </cell>
        </row>
        <row r="86">
          <cell r="A86" t="str">
            <v>Raiffeisen OMF A</v>
          </cell>
          <cell r="ET86">
            <v>0</v>
          </cell>
          <cell r="EU86">
            <v>0</v>
          </cell>
          <cell r="EV86">
            <v>0</v>
          </cell>
          <cell r="EW86">
            <v>0</v>
          </cell>
          <cell r="EX86">
            <v>0</v>
          </cell>
          <cell r="EY86">
            <v>0</v>
          </cell>
          <cell r="EZ86">
            <v>0</v>
          </cell>
          <cell r="FA86">
            <v>0</v>
          </cell>
          <cell r="FB86">
            <v>0</v>
          </cell>
          <cell r="FC86">
            <v>0</v>
          </cell>
          <cell r="FD86">
            <v>0</v>
          </cell>
          <cell r="FE86">
            <v>0</v>
          </cell>
          <cell r="FF86">
            <v>0</v>
          </cell>
          <cell r="FG86">
            <v>0</v>
          </cell>
          <cell r="FH86">
            <v>0</v>
          </cell>
          <cell r="FI86">
            <v>1458913.73</v>
          </cell>
          <cell r="FJ86">
            <v>1458913.73</v>
          </cell>
          <cell r="FK86">
            <v>1458913.73</v>
          </cell>
          <cell r="FL86">
            <v>0</v>
          </cell>
          <cell r="FM86">
            <v>0</v>
          </cell>
          <cell r="FN86">
            <v>0</v>
          </cell>
          <cell r="FO86">
            <v>0</v>
          </cell>
          <cell r="FP86">
            <v>0</v>
          </cell>
          <cell r="FQ86">
            <v>0</v>
          </cell>
          <cell r="FR86">
            <v>0</v>
          </cell>
          <cell r="FS86">
            <v>0</v>
          </cell>
          <cell r="FT86">
            <v>0</v>
          </cell>
          <cell r="FU86">
            <v>0</v>
          </cell>
          <cell r="FV86">
            <v>90307.85</v>
          </cell>
          <cell r="FW86">
            <v>90307.85</v>
          </cell>
          <cell r="FX86">
            <v>90307.85</v>
          </cell>
          <cell r="FY86">
            <v>0</v>
          </cell>
          <cell r="FZ86">
            <v>0</v>
          </cell>
          <cell r="GA86">
            <v>0</v>
          </cell>
          <cell r="GB86">
            <v>0</v>
          </cell>
          <cell r="GC86">
            <v>0</v>
          </cell>
          <cell r="GD86">
            <v>0</v>
          </cell>
          <cell r="GE86">
            <v>0</v>
          </cell>
          <cell r="GF86">
            <v>0</v>
          </cell>
          <cell r="GG86">
            <v>0</v>
          </cell>
          <cell r="GH86">
            <v>0</v>
          </cell>
          <cell r="GI86">
            <v>390325.59</v>
          </cell>
          <cell r="GJ86">
            <v>390325.59</v>
          </cell>
          <cell r="GK86">
            <v>390325.59</v>
          </cell>
          <cell r="GL86">
            <v>0</v>
          </cell>
          <cell r="GM86">
            <v>0</v>
          </cell>
          <cell r="GN86">
            <v>0</v>
          </cell>
          <cell r="GO86">
            <v>0</v>
          </cell>
          <cell r="GP86">
            <v>0</v>
          </cell>
          <cell r="GQ86">
            <v>0</v>
          </cell>
          <cell r="GR86">
            <v>0</v>
          </cell>
          <cell r="GS86">
            <v>0</v>
          </cell>
          <cell r="GT86">
            <v>0</v>
          </cell>
          <cell r="GU86">
            <v>0</v>
          </cell>
          <cell r="GV86">
            <v>0</v>
          </cell>
          <cell r="GW86">
            <v>116190.95</v>
          </cell>
          <cell r="GX86">
            <v>116190.95</v>
          </cell>
          <cell r="GY86">
            <v>116190.95</v>
          </cell>
          <cell r="GZ86">
            <v>146823.59</v>
          </cell>
          <cell r="HA86">
            <v>146823.59</v>
          </cell>
          <cell r="HB86">
            <v>422327.13</v>
          </cell>
          <cell r="HC86">
            <v>275503.53999999998</v>
          </cell>
          <cell r="HD86">
            <v>312306.23</v>
          </cell>
          <cell r="HE86">
            <v>36802.69</v>
          </cell>
          <cell r="HF86">
            <v>36802.69</v>
          </cell>
          <cell r="HG86">
            <v>0</v>
          </cell>
          <cell r="HH86">
            <v>0</v>
          </cell>
          <cell r="HI86">
            <v>0</v>
          </cell>
          <cell r="HJ86">
            <v>107095.6</v>
          </cell>
          <cell r="HK86">
            <v>107095.6</v>
          </cell>
          <cell r="HL86">
            <v>107095.6</v>
          </cell>
          <cell r="HM86">
            <v>0</v>
          </cell>
          <cell r="HN86">
            <v>0</v>
          </cell>
          <cell r="HO86">
            <v>0</v>
          </cell>
          <cell r="HP86">
            <v>0</v>
          </cell>
          <cell r="HQ86">
            <v>0</v>
          </cell>
          <cell r="HR86">
            <v>0</v>
          </cell>
        </row>
        <row r="87">
          <cell r="A87" t="str">
            <v>Raiffeisen OMF B</v>
          </cell>
          <cell r="D87">
            <v>0</v>
          </cell>
          <cell r="G87">
            <v>0</v>
          </cell>
          <cell r="J87">
            <v>0</v>
          </cell>
          <cell r="M87">
            <v>0</v>
          </cell>
          <cell r="P87">
            <v>0</v>
          </cell>
          <cell r="S87">
            <v>43361.509999999995</v>
          </cell>
          <cell r="V87">
            <v>63684.369999999995</v>
          </cell>
          <cell r="Y87">
            <v>38147.439999999995</v>
          </cell>
          <cell r="AB87">
            <v>1092947.99</v>
          </cell>
          <cell r="AE87">
            <v>2920979.94</v>
          </cell>
          <cell r="AH87">
            <v>319192.17</v>
          </cell>
          <cell r="AK87">
            <v>373497.17</v>
          </cell>
          <cell r="AN87">
            <v>3180254.44</v>
          </cell>
          <cell r="AQ87">
            <v>1162528.1400000001</v>
          </cell>
          <cell r="AT87">
            <v>1424196.11</v>
          </cell>
          <cell r="AU87">
            <v>2357139.56</v>
          </cell>
          <cell r="AV87">
            <v>2495902.6</v>
          </cell>
          <cell r="AW87">
            <v>3337836.87</v>
          </cell>
          <cell r="AX87">
            <v>2819282.43</v>
          </cell>
          <cell r="AY87">
            <v>3069371.1100000003</v>
          </cell>
          <cell r="AZ87">
            <v>3397630.74</v>
          </cell>
          <cell r="BA87">
            <v>3607300.6899999995</v>
          </cell>
          <cell r="BB87">
            <v>3357213.22</v>
          </cell>
          <cell r="BC87">
            <v>2763012.54</v>
          </cell>
          <cell r="BD87">
            <v>4053432.62</v>
          </cell>
          <cell r="BE87">
            <v>4597746.5999999996</v>
          </cell>
          <cell r="BF87">
            <v>5326440.5599999996</v>
          </cell>
          <cell r="BG87">
            <v>2803410.5</v>
          </cell>
          <cell r="BH87">
            <v>1699731.1400000001</v>
          </cell>
          <cell r="BI87">
            <v>3314372.52</v>
          </cell>
          <cell r="BJ87">
            <v>4806118.54</v>
          </cell>
          <cell r="BK87">
            <v>7717399.2700000005</v>
          </cell>
          <cell r="BL87">
            <v>4736018.54</v>
          </cell>
          <cell r="BM87">
            <v>3347959.41</v>
          </cell>
          <cell r="BN87">
            <v>303812.77</v>
          </cell>
          <cell r="BO87">
            <v>248610.74</v>
          </cell>
          <cell r="BP87">
            <v>3084189.71</v>
          </cell>
          <cell r="BQ87">
            <v>3012553.98</v>
          </cell>
          <cell r="BR87">
            <v>5124796.71</v>
          </cell>
          <cell r="BS87">
            <v>2148015.98</v>
          </cell>
          <cell r="BT87">
            <v>2518770.4900000002</v>
          </cell>
          <cell r="BU87">
            <v>837720.46</v>
          </cell>
          <cell r="BV87">
            <v>1103179.8600000001</v>
          </cell>
          <cell r="BW87">
            <v>4341714.6400000006</v>
          </cell>
          <cell r="BX87">
            <v>4254868.2700000005</v>
          </cell>
          <cell r="BY87">
            <v>4101054.24</v>
          </cell>
          <cell r="BZ87">
            <v>752174.85</v>
          </cell>
          <cell r="CA87">
            <v>545006.39</v>
          </cell>
          <cell r="CB87">
            <v>606355.61</v>
          </cell>
          <cell r="CC87">
            <v>487942.37</v>
          </cell>
          <cell r="CD87">
            <v>578427.16999999993</v>
          </cell>
          <cell r="CE87">
            <v>754697.75</v>
          </cell>
          <cell r="CF87">
            <v>1021993.7</v>
          </cell>
          <cell r="CG87">
            <v>1331261.8699999999</v>
          </cell>
          <cell r="CH87">
            <v>4936631.0199999996</v>
          </cell>
          <cell r="CI87">
            <v>4684069.88</v>
          </cell>
          <cell r="CJ87">
            <v>4470967.9800000004</v>
          </cell>
          <cell r="CK87">
            <v>16379050.109999999</v>
          </cell>
          <cell r="CL87">
            <v>25884505.940000001</v>
          </cell>
          <cell r="CM87">
            <v>25847312.060000002</v>
          </cell>
          <cell r="CN87">
            <v>10357965.779999999</v>
          </cell>
          <cell r="CO87">
            <v>1110716.3999999999</v>
          </cell>
          <cell r="CP87">
            <v>1244479.1000000001</v>
          </cell>
          <cell r="CQ87">
            <v>1528831.8900000001</v>
          </cell>
          <cell r="CR87">
            <v>10102055.940000001</v>
          </cell>
          <cell r="CS87">
            <v>19294445.940000001</v>
          </cell>
          <cell r="CT87">
            <v>19225953.16</v>
          </cell>
          <cell r="CU87">
            <v>11064231.600000001</v>
          </cell>
          <cell r="CV87">
            <v>5625042.0299999993</v>
          </cell>
          <cell r="CW87">
            <v>5938767.2799999993</v>
          </cell>
          <cell r="CX87">
            <v>9050494.8100000005</v>
          </cell>
          <cell r="CY87">
            <v>5619411.0200000005</v>
          </cell>
          <cell r="CZ87">
            <v>10979468.25</v>
          </cell>
          <cell r="DA87">
            <v>9163198.2400000002</v>
          </cell>
          <cell r="DB87">
            <v>29887304.539999999</v>
          </cell>
          <cell r="DC87">
            <v>26350421.599999998</v>
          </cell>
          <cell r="DD87">
            <v>30524825.529999997</v>
          </cell>
          <cell r="DE87">
            <v>10410359.1</v>
          </cell>
          <cell r="DF87">
            <v>8398221.9100000001</v>
          </cell>
          <cell r="DG87">
            <v>8002480.6899999995</v>
          </cell>
          <cell r="DH87">
            <v>7485830.3700000001</v>
          </cell>
          <cell r="DI87">
            <v>13353239.129999999</v>
          </cell>
          <cell r="DJ87">
            <v>8478415.3300000001</v>
          </cell>
          <cell r="DK87">
            <v>8460826.8300000001</v>
          </cell>
          <cell r="DL87">
            <v>2368261.9</v>
          </cell>
          <cell r="DM87">
            <v>2365708.7599999998</v>
          </cell>
          <cell r="DN87">
            <v>2087569.66</v>
          </cell>
          <cell r="DO87">
            <v>5327576.18</v>
          </cell>
          <cell r="DP87">
            <v>4979468.5500000007</v>
          </cell>
          <cell r="DQ87">
            <v>7910067.2000000002</v>
          </cell>
          <cell r="DR87">
            <v>19775968.809999999</v>
          </cell>
          <cell r="DS87">
            <v>19596751.799999997</v>
          </cell>
          <cell r="DT87">
            <v>19755695.039999999</v>
          </cell>
          <cell r="DU87">
            <v>4463290.59</v>
          </cell>
          <cell r="DV87">
            <v>7662326.0899999999</v>
          </cell>
          <cell r="DW87">
            <v>4468941.99</v>
          </cell>
          <cell r="DX87">
            <v>7287262.5999999996</v>
          </cell>
          <cell r="DY87">
            <v>21242275.719999999</v>
          </cell>
          <cell r="DZ87">
            <v>23452318.689999998</v>
          </cell>
          <cell r="EA87">
            <v>25819243.800000001</v>
          </cell>
          <cell r="EB87">
            <v>13875516</v>
          </cell>
          <cell r="EC87">
            <v>18175483.539999999</v>
          </cell>
          <cell r="ED87">
            <v>19301628.009999998</v>
          </cell>
          <cell r="EE87">
            <v>19421178.399999999</v>
          </cell>
          <cell r="EF87">
            <v>19145631.82</v>
          </cell>
          <cell r="EG87">
            <v>17750993.84</v>
          </cell>
          <cell r="EH87">
            <v>22571195.77</v>
          </cell>
          <cell r="EI87">
            <v>23141717.280000001</v>
          </cell>
          <cell r="EJ87">
            <v>25399438.170000002</v>
          </cell>
          <cell r="EK87">
            <v>21883151.869999997</v>
          </cell>
          <cell r="EL87">
            <v>22501602.219999999</v>
          </cell>
          <cell r="EM87">
            <v>20520783.620000001</v>
          </cell>
          <cell r="EN87">
            <v>21165378.149999999</v>
          </cell>
          <cell r="EO87">
            <v>17998714.759999998</v>
          </cell>
          <cell r="EP87">
            <v>20820636.239999998</v>
          </cell>
          <cell r="EQ87">
            <v>17318775.949999999</v>
          </cell>
          <cell r="ER87">
            <v>817686939.40999997</v>
          </cell>
          <cell r="ES87">
            <v>816771425.82999992</v>
          </cell>
          <cell r="ET87">
            <v>838350103.8599999</v>
          </cell>
          <cell r="EU87">
            <v>36526521</v>
          </cell>
          <cell r="EV87">
            <v>32975531.490000002</v>
          </cell>
          <cell r="EW87">
            <v>10036683.380000001</v>
          </cell>
          <cell r="EX87">
            <v>9924575.6799999997</v>
          </cell>
          <cell r="EY87">
            <v>9106374.0700000003</v>
          </cell>
          <cell r="EZ87">
            <v>8540395.0500000007</v>
          </cell>
          <cell r="FA87">
            <v>8199501.8399999999</v>
          </cell>
          <cell r="FB87">
            <v>7497098.5800000001</v>
          </cell>
          <cell r="FC87">
            <v>8257158.4199999999</v>
          </cell>
          <cell r="FD87">
            <v>20927664.039999999</v>
          </cell>
          <cell r="FE87">
            <v>21873244.649999999</v>
          </cell>
          <cell r="FF87">
            <v>24733674.619999997</v>
          </cell>
          <cell r="FG87">
            <v>12158586.450000001</v>
          </cell>
          <cell r="FH87">
            <v>12679295.460000001</v>
          </cell>
          <cell r="FI87">
            <v>355975048.77000004</v>
          </cell>
          <cell r="FJ87">
            <v>357376940.03000003</v>
          </cell>
          <cell r="FK87">
            <v>356119787.46000004</v>
          </cell>
          <cell r="FL87">
            <v>12347634.630000001</v>
          </cell>
          <cell r="FM87">
            <v>11982910.57</v>
          </cell>
          <cell r="FN87">
            <v>15573501.640000001</v>
          </cell>
          <cell r="FO87">
            <v>30027948.219999999</v>
          </cell>
          <cell r="FP87">
            <v>32651881.27</v>
          </cell>
          <cell r="FQ87">
            <v>32268517.529999997</v>
          </cell>
          <cell r="FR87">
            <v>18577907.5</v>
          </cell>
          <cell r="FS87">
            <v>15988072.66</v>
          </cell>
          <cell r="FT87">
            <v>14668051.27</v>
          </cell>
          <cell r="FU87">
            <v>11855167.82</v>
          </cell>
          <cell r="FV87">
            <v>19146033.490000002</v>
          </cell>
          <cell r="FW87">
            <v>21881833.129999999</v>
          </cell>
          <cell r="FX87">
            <v>22117684.349999998</v>
          </cell>
          <cell r="FY87">
            <v>15220313.039999999</v>
          </cell>
          <cell r="FZ87">
            <v>11948768.690000001</v>
          </cell>
          <cell r="GA87">
            <v>11649433.530000001</v>
          </cell>
          <cell r="GB87">
            <v>22285193.440000001</v>
          </cell>
          <cell r="GC87">
            <v>22909640.300000001</v>
          </cell>
          <cell r="GD87">
            <v>26931426.340000004</v>
          </cell>
          <cell r="GE87">
            <v>15297698.190000001</v>
          </cell>
          <cell r="GF87">
            <v>15639729.620000001</v>
          </cell>
          <cell r="GG87">
            <v>11788846.84</v>
          </cell>
          <cell r="GH87">
            <v>13116959.289999999</v>
          </cell>
          <cell r="GI87">
            <v>22492864.260000002</v>
          </cell>
          <cell r="GJ87">
            <v>23183161.32</v>
          </cell>
          <cell r="GK87">
            <v>23823425.41</v>
          </cell>
          <cell r="GL87">
            <v>14463701.32</v>
          </cell>
          <cell r="GM87">
            <v>28675907.43</v>
          </cell>
          <cell r="GN87">
            <v>27685895.940000001</v>
          </cell>
          <cell r="GO87">
            <v>27625502.960000001</v>
          </cell>
          <cell r="GP87">
            <v>13543714.68</v>
          </cell>
          <cell r="GQ87">
            <v>14492993.139999999</v>
          </cell>
          <cell r="GR87">
            <v>33916835.709999993</v>
          </cell>
          <cell r="GS87">
            <v>40176225.07</v>
          </cell>
          <cell r="GT87">
            <v>40700857.829999998</v>
          </cell>
          <cell r="GU87">
            <v>27958071.469999999</v>
          </cell>
          <cell r="GV87">
            <v>27790644.479999997</v>
          </cell>
          <cell r="GW87">
            <v>29917283.449999996</v>
          </cell>
          <cell r="GX87">
            <v>23888374.91</v>
          </cell>
          <cell r="GY87">
            <v>18540496.510000002</v>
          </cell>
          <cell r="GZ87">
            <v>15754446.239999998</v>
          </cell>
          <cell r="HA87">
            <v>15684546.550000001</v>
          </cell>
          <cell r="HB87">
            <v>17350277.550000001</v>
          </cell>
          <cell r="HC87">
            <v>18264453.52</v>
          </cell>
          <cell r="HD87">
            <v>19465645.440000001</v>
          </cell>
          <cell r="HE87">
            <v>20075408.560000002</v>
          </cell>
          <cell r="HF87">
            <v>40218476.769999996</v>
          </cell>
          <cell r="HG87">
            <v>41513282.390000001</v>
          </cell>
          <cell r="HH87">
            <v>46661768.509999998</v>
          </cell>
          <cell r="HI87">
            <v>29409161.920000002</v>
          </cell>
          <cell r="HJ87">
            <v>27285395.02</v>
          </cell>
          <cell r="HK87">
            <v>28903162.800000001</v>
          </cell>
          <cell r="HL87">
            <v>32250113.109999999</v>
          </cell>
          <cell r="HM87">
            <v>26460445.090000004</v>
          </cell>
          <cell r="HN87">
            <v>12305204.460000001</v>
          </cell>
          <cell r="HO87">
            <v>0</v>
          </cell>
          <cell r="HP87">
            <v>0</v>
          </cell>
          <cell r="HQ87">
            <v>0</v>
          </cell>
          <cell r="HR87">
            <v>0</v>
          </cell>
        </row>
        <row r="88">
          <cell r="A88" t="str">
            <v>Raiffeisen OMF C</v>
          </cell>
          <cell r="ET88">
            <v>0</v>
          </cell>
          <cell r="EU88">
            <v>3265938.78</v>
          </cell>
          <cell r="EV88">
            <v>7403154.3300000001</v>
          </cell>
          <cell r="EW88">
            <v>10148294.35</v>
          </cell>
          <cell r="EX88">
            <v>10796872.34</v>
          </cell>
          <cell r="EY88">
            <v>11639498.050000001</v>
          </cell>
          <cell r="EZ88">
            <v>15507413.51</v>
          </cell>
          <cell r="FA88">
            <v>17741322.41</v>
          </cell>
          <cell r="FB88">
            <v>18496084.740000002</v>
          </cell>
          <cell r="FC88">
            <v>15084935.59</v>
          </cell>
          <cell r="FD88">
            <v>13296283.039999999</v>
          </cell>
          <cell r="FE88">
            <v>12311003.289999999</v>
          </cell>
          <cell r="FF88">
            <v>13409304.670000002</v>
          </cell>
          <cell r="FG88">
            <v>14103291.420000002</v>
          </cell>
          <cell r="FH88">
            <v>15820068.32</v>
          </cell>
          <cell r="FI88">
            <v>27863055.490000002</v>
          </cell>
          <cell r="FJ88">
            <v>29257155.68</v>
          </cell>
          <cell r="FK88">
            <v>29095961.539999999</v>
          </cell>
          <cell r="FL88">
            <v>25469485.060000002</v>
          </cell>
          <cell r="FM88">
            <v>29235962</v>
          </cell>
          <cell r="FN88">
            <v>29106814.239999998</v>
          </cell>
          <cell r="FO88">
            <v>25789917.18</v>
          </cell>
          <cell r="FP88">
            <v>24595970.799999997</v>
          </cell>
          <cell r="FQ88">
            <v>23086670.25</v>
          </cell>
          <cell r="FR88">
            <v>18690925.75</v>
          </cell>
          <cell r="FS88">
            <v>16615638.829999998</v>
          </cell>
          <cell r="FT88">
            <v>18420498.34</v>
          </cell>
          <cell r="FU88">
            <v>25309578.560000002</v>
          </cell>
          <cell r="FV88">
            <v>26146912.84</v>
          </cell>
          <cell r="FW88">
            <v>30778046.199999999</v>
          </cell>
          <cell r="FX88">
            <v>34208816.060000002</v>
          </cell>
          <cell r="FY88">
            <v>38007332.479999997</v>
          </cell>
          <cell r="FZ88">
            <v>36639189.700000003</v>
          </cell>
          <cell r="GA88">
            <v>32712039.340000004</v>
          </cell>
          <cell r="GB88">
            <v>35377514.950000003</v>
          </cell>
          <cell r="GC88">
            <v>34371118.399999999</v>
          </cell>
          <cell r="GD88">
            <v>30563586.309999999</v>
          </cell>
          <cell r="GE88">
            <v>30420617.440000001</v>
          </cell>
          <cell r="GF88">
            <v>43239254.950000003</v>
          </cell>
          <cell r="GG88">
            <v>49063881.970000006</v>
          </cell>
          <cell r="GH88">
            <v>44038796.759999998</v>
          </cell>
          <cell r="GI88">
            <v>45250026.850000001</v>
          </cell>
          <cell r="GJ88">
            <v>58249237.439999998</v>
          </cell>
          <cell r="GK88">
            <v>72186084.769999996</v>
          </cell>
          <cell r="GL88">
            <v>62155191.410000004</v>
          </cell>
          <cell r="GM88">
            <v>58500923.390000001</v>
          </cell>
          <cell r="GN88">
            <v>49001754.919999994</v>
          </cell>
          <cell r="GO88">
            <v>49677869.779999994</v>
          </cell>
          <cell r="GP88">
            <v>41660531.229999997</v>
          </cell>
          <cell r="GQ88">
            <v>50997184.579999998</v>
          </cell>
          <cell r="GR88">
            <v>69577337.349999994</v>
          </cell>
          <cell r="GS88">
            <v>73975688.840000004</v>
          </cell>
          <cell r="GT88">
            <v>68363802.599999994</v>
          </cell>
          <cell r="GU88">
            <v>65095340.009999998</v>
          </cell>
          <cell r="GV88">
            <v>73316768.109999999</v>
          </cell>
          <cell r="GW88">
            <v>70193494.329999998</v>
          </cell>
          <cell r="GX88">
            <v>50207949.259999998</v>
          </cell>
          <cell r="GY88">
            <v>27478426.339999996</v>
          </cell>
          <cell r="GZ88">
            <v>31653063.099999998</v>
          </cell>
          <cell r="HA88">
            <v>52136894.590000004</v>
          </cell>
          <cell r="HB88">
            <v>61656620.609999999</v>
          </cell>
          <cell r="HC88">
            <v>57040393.120000005</v>
          </cell>
          <cell r="HD88">
            <v>40000942.480000004</v>
          </cell>
          <cell r="HE88">
            <v>44566188.060000002</v>
          </cell>
          <cell r="HF88">
            <v>98346097.680000007</v>
          </cell>
          <cell r="HG88">
            <v>98707447.320000008</v>
          </cell>
          <cell r="HH88">
            <v>99128593.610000014</v>
          </cell>
          <cell r="HI88">
            <v>43246165.549999997</v>
          </cell>
          <cell r="HJ88">
            <v>39466411.350000001</v>
          </cell>
          <cell r="HK88">
            <v>55185770.75</v>
          </cell>
          <cell r="HL88">
            <v>96060249.229999989</v>
          </cell>
          <cell r="HM88">
            <v>87305126.900000006</v>
          </cell>
          <cell r="HN88">
            <v>52447917.43</v>
          </cell>
          <cell r="HO88">
            <v>0</v>
          </cell>
          <cell r="HP88">
            <v>0</v>
          </cell>
          <cell r="HQ88">
            <v>0</v>
          </cell>
          <cell r="HR88">
            <v>0</v>
          </cell>
        </row>
        <row r="89">
          <cell r="A89" t="str">
            <v>UKUPNO</v>
          </cell>
          <cell r="D89">
            <v>0</v>
          </cell>
          <cell r="G89">
            <v>0</v>
          </cell>
          <cell r="J89">
            <v>0</v>
          </cell>
          <cell r="M89">
            <v>0</v>
          </cell>
          <cell r="P89">
            <v>14958.99</v>
          </cell>
          <cell r="S89">
            <v>100232.04000000001</v>
          </cell>
          <cell r="V89">
            <v>106644.42</v>
          </cell>
          <cell r="Y89">
            <v>186100.7</v>
          </cell>
          <cell r="AB89">
            <v>3691311.3200000003</v>
          </cell>
          <cell r="AE89">
            <v>10549457.879999999</v>
          </cell>
          <cell r="AH89">
            <v>1475763.46</v>
          </cell>
          <cell r="AK89">
            <v>1440684.44</v>
          </cell>
          <cell r="AN89">
            <v>11425823.330000002</v>
          </cell>
          <cell r="AQ89">
            <v>4028845.55</v>
          </cell>
          <cell r="AT89">
            <v>3754920.12</v>
          </cell>
          <cell r="AU89">
            <v>7125158.9299999997</v>
          </cell>
          <cell r="AV89">
            <v>7786896.1200000001</v>
          </cell>
          <cell r="AW89">
            <v>11040831.030000001</v>
          </cell>
          <cell r="AX89">
            <v>10090929.600000001</v>
          </cell>
          <cell r="AY89">
            <v>11092494.050000001</v>
          </cell>
          <cell r="AZ89">
            <v>11986170.300000001</v>
          </cell>
          <cell r="BA89">
            <v>11549487.399999999</v>
          </cell>
          <cell r="BB89">
            <v>11119507.439999999</v>
          </cell>
          <cell r="BC89">
            <v>9837702.4200000018</v>
          </cell>
          <cell r="BD89">
            <v>15398557.950000001</v>
          </cell>
          <cell r="BE89">
            <v>16917870.609999999</v>
          </cell>
          <cell r="BF89">
            <v>18653600.329999998</v>
          </cell>
          <cell r="BG89">
            <v>9488782.0999999996</v>
          </cell>
          <cell r="BH89">
            <v>5638644.6899999995</v>
          </cell>
          <cell r="BI89">
            <v>11804402.85</v>
          </cell>
          <cell r="BJ89">
            <v>16246270.15</v>
          </cell>
          <cell r="BK89">
            <v>26505286.020000003</v>
          </cell>
          <cell r="BL89">
            <v>15817178.670000002</v>
          </cell>
          <cell r="BM89">
            <v>11585523.129999999</v>
          </cell>
          <cell r="BN89">
            <v>1138842.8699999999</v>
          </cell>
          <cell r="BO89">
            <v>954496.54999999993</v>
          </cell>
          <cell r="BP89">
            <v>12193839.73</v>
          </cell>
          <cell r="BQ89">
            <v>11993672.970000001</v>
          </cell>
          <cell r="BR89">
            <v>19061804.32</v>
          </cell>
          <cell r="BS89">
            <v>7802606.46</v>
          </cell>
          <cell r="BT89">
            <v>8838195.4800000004</v>
          </cell>
          <cell r="BU89">
            <v>2767291.69</v>
          </cell>
          <cell r="BV89">
            <v>3236681.5999999996</v>
          </cell>
          <cell r="BW89">
            <v>16063772.059999999</v>
          </cell>
          <cell r="BX89">
            <v>15577781.49</v>
          </cell>
          <cell r="BY89">
            <v>15182919.66</v>
          </cell>
          <cell r="BZ89">
            <v>1843159.5</v>
          </cell>
          <cell r="CA89">
            <v>1830232.9500000002</v>
          </cell>
          <cell r="CB89">
            <v>2225261.73</v>
          </cell>
          <cell r="CC89">
            <v>2038633.37</v>
          </cell>
          <cell r="CD89">
            <v>2019273.67</v>
          </cell>
          <cell r="CE89">
            <v>2040084.69</v>
          </cell>
          <cell r="CF89">
            <v>2673211.52</v>
          </cell>
          <cell r="CG89">
            <v>3836123.1799999997</v>
          </cell>
          <cell r="CH89">
            <v>17142267.649999999</v>
          </cell>
          <cell r="CI89">
            <v>16793591.18</v>
          </cell>
          <cell r="CJ89">
            <v>16010643.789999999</v>
          </cell>
          <cell r="CK89">
            <v>58639353.700000003</v>
          </cell>
          <cell r="CL89">
            <v>89317124.109999999</v>
          </cell>
          <cell r="CM89">
            <v>89659031.220000014</v>
          </cell>
          <cell r="CN89">
            <v>34244274.68</v>
          </cell>
          <cell r="CO89">
            <v>4782332.37</v>
          </cell>
          <cell r="CP89">
            <v>4792371.99</v>
          </cell>
          <cell r="CQ89">
            <v>5120613.0600000005</v>
          </cell>
          <cell r="CR89">
            <v>31318536.57</v>
          </cell>
          <cell r="CS89">
            <v>59476894.799999997</v>
          </cell>
          <cell r="CT89">
            <v>59372598.109999999</v>
          </cell>
          <cell r="CU89">
            <v>33257134.73</v>
          </cell>
          <cell r="CV89">
            <v>17573164.18</v>
          </cell>
          <cell r="CW89">
            <v>18184987.75</v>
          </cell>
          <cell r="CX89">
            <v>34090703.030000001</v>
          </cell>
          <cell r="CY89">
            <v>23468532.860000003</v>
          </cell>
          <cell r="CZ89">
            <v>40780875.260000005</v>
          </cell>
          <cell r="DA89">
            <v>28084314.280000001</v>
          </cell>
          <cell r="DB89">
            <v>95182563.450000003</v>
          </cell>
          <cell r="DC89">
            <v>84965607.710000008</v>
          </cell>
          <cell r="DD89">
            <v>100100359.55000001</v>
          </cell>
          <cell r="DE89">
            <v>33628682.280000001</v>
          </cell>
          <cell r="DF89">
            <v>26073296.809999999</v>
          </cell>
          <cell r="DG89">
            <v>25939133.119999997</v>
          </cell>
          <cell r="DH89">
            <v>25041946.75</v>
          </cell>
          <cell r="DI89">
            <v>48699464.760000005</v>
          </cell>
          <cell r="DJ89">
            <v>30393117.480000004</v>
          </cell>
          <cell r="DK89">
            <v>29803182.290000003</v>
          </cell>
          <cell r="DL89">
            <v>7045765.1400000006</v>
          </cell>
          <cell r="DM89">
            <v>7736746.5999999996</v>
          </cell>
          <cell r="DN89">
            <v>7268137.379999999</v>
          </cell>
          <cell r="DO89">
            <v>17196138.960000001</v>
          </cell>
          <cell r="DP89">
            <v>16848698.670000002</v>
          </cell>
          <cell r="DQ89">
            <v>25363877.559999999</v>
          </cell>
          <cell r="DR89">
            <v>74737463.400000006</v>
          </cell>
          <cell r="DS89">
            <v>74413918.5</v>
          </cell>
          <cell r="DT89">
            <v>76579582.310000002</v>
          </cell>
          <cell r="DU89">
            <v>15972767.16</v>
          </cell>
          <cell r="DV89">
            <v>29617558.190000001</v>
          </cell>
          <cell r="DW89">
            <v>18023594.789999999</v>
          </cell>
          <cell r="DX89">
            <v>26846985.109999999</v>
          </cell>
          <cell r="DY89">
            <v>59343319.590000004</v>
          </cell>
          <cell r="DZ89">
            <v>67493048.269999996</v>
          </cell>
          <cell r="EA89">
            <v>74448258.640000001</v>
          </cell>
          <cell r="EB89">
            <v>49691650.5</v>
          </cell>
          <cell r="EC89">
            <v>61149712</v>
          </cell>
          <cell r="ED89">
            <v>64880482.399999999</v>
          </cell>
          <cell r="EE89">
            <v>60843502.920000002</v>
          </cell>
          <cell r="EF89">
            <v>60177566.950000003</v>
          </cell>
          <cell r="EG89">
            <v>57347357.469999999</v>
          </cell>
          <cell r="EH89">
            <v>74703885.370000005</v>
          </cell>
          <cell r="EI89">
            <v>80328591.060000002</v>
          </cell>
          <cell r="EJ89">
            <v>83467003.379999995</v>
          </cell>
          <cell r="EK89">
            <v>69156882.550000012</v>
          </cell>
          <cell r="EL89">
            <v>67563689.5</v>
          </cell>
          <cell r="EM89">
            <v>60713700.560000002</v>
          </cell>
          <cell r="EN89">
            <v>61850627.07</v>
          </cell>
          <cell r="EO89">
            <v>53400210.229999997</v>
          </cell>
          <cell r="EP89">
            <v>68543147.420000002</v>
          </cell>
          <cell r="EQ89">
            <v>57256848.650000006</v>
          </cell>
          <cell r="ER89">
            <v>3124460692.0300002</v>
          </cell>
          <cell r="ES89">
            <v>3114561361.0300002</v>
          </cell>
          <cell r="ET89">
            <v>3192013863.5800004</v>
          </cell>
          <cell r="EU89">
            <v>129670730.27</v>
          </cell>
          <cell r="EV89">
            <v>130272529.55000001</v>
          </cell>
          <cell r="EW89">
            <v>58345778.25</v>
          </cell>
          <cell r="EX89">
            <v>56760601.090000004</v>
          </cell>
          <cell r="EY89">
            <v>55151763.009999998</v>
          </cell>
          <cell r="EZ89">
            <v>64597597.379999995</v>
          </cell>
          <cell r="FA89">
            <v>74623695.669999987</v>
          </cell>
          <cell r="FB89">
            <v>78778800.170000002</v>
          </cell>
          <cell r="FC89">
            <v>72036254.770000011</v>
          </cell>
          <cell r="FD89">
            <v>104565449.74000001</v>
          </cell>
          <cell r="FE89">
            <v>104751825.64</v>
          </cell>
          <cell r="FF89">
            <v>127489837.36</v>
          </cell>
          <cell r="FG89">
            <v>90520062.719999999</v>
          </cell>
          <cell r="FH89">
            <v>93921693.360000014</v>
          </cell>
          <cell r="FI89">
            <v>1339711677.4000003</v>
          </cell>
          <cell r="FJ89">
            <v>1345733701.2800002</v>
          </cell>
          <cell r="FK89">
            <v>1347727320.9200003</v>
          </cell>
          <cell r="FL89">
            <v>110290818.59999999</v>
          </cell>
          <cell r="FM89">
            <v>125711343.80999999</v>
          </cell>
          <cell r="FN89">
            <v>138309754.57999998</v>
          </cell>
          <cell r="FO89">
            <v>167302182.43000001</v>
          </cell>
          <cell r="FP89">
            <v>164156702.13</v>
          </cell>
          <cell r="FQ89">
            <v>161199007.31</v>
          </cell>
          <cell r="FR89">
            <v>112822860.49999999</v>
          </cell>
          <cell r="FS89">
            <v>101521111.69</v>
          </cell>
          <cell r="FT89">
            <v>97645011.339999989</v>
          </cell>
          <cell r="FU89">
            <v>103701252.42</v>
          </cell>
          <cell r="FV89">
            <v>131235897.61000001</v>
          </cell>
          <cell r="FW89">
            <v>148504348.69</v>
          </cell>
          <cell r="FX89">
            <v>165054976.43000001</v>
          </cell>
          <cell r="FY89">
            <v>147283561.34999999</v>
          </cell>
          <cell r="FZ89">
            <v>133684643.80000001</v>
          </cell>
          <cell r="GA89">
            <v>125363104.38000003</v>
          </cell>
          <cell r="GB89">
            <v>172604693.65000001</v>
          </cell>
          <cell r="GC89">
            <v>179074993.16</v>
          </cell>
          <cell r="GD89">
            <v>178227463.43000001</v>
          </cell>
          <cell r="GE89">
            <v>143908256.91000003</v>
          </cell>
          <cell r="GF89">
            <v>166547646.04000002</v>
          </cell>
          <cell r="GG89">
            <v>169425102.74000001</v>
          </cell>
          <cell r="GH89">
            <v>156519927.29000002</v>
          </cell>
          <cell r="GI89">
            <v>206616861.88999999</v>
          </cell>
          <cell r="GJ89">
            <v>246713906.98999998</v>
          </cell>
          <cell r="GK89">
            <v>277568745.06</v>
          </cell>
          <cell r="GL89">
            <v>207693446.58000001</v>
          </cell>
          <cell r="GM89">
            <v>249229943.33000004</v>
          </cell>
          <cell r="GN89">
            <v>231555075.06000003</v>
          </cell>
          <cell r="GO89">
            <v>239993079.02000004</v>
          </cell>
          <cell r="GP89">
            <v>156491872.33000001</v>
          </cell>
          <cell r="GQ89">
            <v>177389665.06</v>
          </cell>
          <cell r="GR89">
            <v>281419230.47000003</v>
          </cell>
          <cell r="GS89">
            <v>320958632.31</v>
          </cell>
          <cell r="GT89">
            <v>313844301.38</v>
          </cell>
          <cell r="GU89">
            <v>271703788.54000002</v>
          </cell>
          <cell r="GV89">
            <v>302118653.33000004</v>
          </cell>
          <cell r="GW89">
            <v>305045563.25</v>
          </cell>
          <cell r="GX89">
            <v>234889782.05000001</v>
          </cell>
          <cell r="GY89">
            <v>151757515.58000001</v>
          </cell>
          <cell r="GZ89">
            <v>145638810.78</v>
          </cell>
          <cell r="HA89">
            <v>205163480.65000001</v>
          </cell>
          <cell r="HB89">
            <v>243894500</v>
          </cell>
          <cell r="HC89">
            <v>241149500.06999999</v>
          </cell>
          <cell r="HD89">
            <v>209122994.52000001</v>
          </cell>
          <cell r="HE89">
            <v>214721158.91000003</v>
          </cell>
          <cell r="HF89">
            <v>444908803.99000001</v>
          </cell>
          <cell r="HG89">
            <v>424494305.29000002</v>
          </cell>
          <cell r="HH89">
            <v>445699216.03999996</v>
          </cell>
          <cell r="HI89">
            <v>210531453.68000001</v>
          </cell>
          <cell r="HJ89">
            <v>206711825.25999999</v>
          </cell>
          <cell r="HK89">
            <v>247544245.29999998</v>
          </cell>
          <cell r="HL89">
            <v>388643644.13999999</v>
          </cell>
          <cell r="HM89">
            <v>338112532.99000001</v>
          </cell>
          <cell r="HN89">
            <v>198285367.84000003</v>
          </cell>
          <cell r="HO89">
            <v>0</v>
          </cell>
          <cell r="HP89">
            <v>0</v>
          </cell>
          <cell r="HQ89">
            <v>0</v>
          </cell>
          <cell r="HR89">
            <v>0</v>
          </cell>
        </row>
        <row r="91">
          <cell r="A91" t="str">
            <v>za mjesec</v>
          </cell>
        </row>
        <row r="92">
          <cell r="A92" t="str">
            <v>AZ OMF A</v>
          </cell>
          <cell r="ER92">
            <v>0</v>
          </cell>
          <cell r="ES92">
            <v>0</v>
          </cell>
          <cell r="ET92">
            <v>0</v>
          </cell>
          <cell r="EU92">
            <v>0</v>
          </cell>
          <cell r="EV92">
            <v>0</v>
          </cell>
          <cell r="EW92">
            <v>0</v>
          </cell>
          <cell r="EX92">
            <v>0</v>
          </cell>
          <cell r="EY92">
            <v>0</v>
          </cell>
          <cell r="EZ92">
            <v>0</v>
          </cell>
          <cell r="FA92">
            <v>0</v>
          </cell>
          <cell r="FB92">
            <v>0</v>
          </cell>
          <cell r="FC92">
            <v>0</v>
          </cell>
          <cell r="FD92">
            <v>44.266870000000004</v>
          </cell>
          <cell r="FE92">
            <v>0</v>
          </cell>
          <cell r="FF92">
            <v>104.46992</v>
          </cell>
          <cell r="FG92">
            <v>0</v>
          </cell>
          <cell r="FH92">
            <v>0</v>
          </cell>
          <cell r="FI92">
            <v>2013.98668</v>
          </cell>
          <cell r="FJ92">
            <v>0</v>
          </cell>
        </row>
        <row r="93">
          <cell r="A93" t="str">
            <v>AZ OMF B</v>
          </cell>
          <cell r="B93">
            <v>0</v>
          </cell>
          <cell r="C93">
            <v>0</v>
          </cell>
          <cell r="D93">
            <v>0</v>
          </cell>
          <cell r="E93">
            <v>0</v>
          </cell>
          <cell r="F93">
            <v>0</v>
          </cell>
          <cell r="G93">
            <v>0</v>
          </cell>
          <cell r="H93">
            <v>0</v>
          </cell>
          <cell r="I93">
            <v>0</v>
          </cell>
          <cell r="J93">
            <v>0</v>
          </cell>
          <cell r="K93">
            <v>0</v>
          </cell>
          <cell r="L93">
            <v>0</v>
          </cell>
          <cell r="M93">
            <v>0</v>
          </cell>
          <cell r="N93">
            <v>0</v>
          </cell>
          <cell r="O93">
            <v>0</v>
          </cell>
          <cell r="P93">
            <v>15</v>
          </cell>
          <cell r="Q93">
            <v>12</v>
          </cell>
          <cell r="R93">
            <v>0</v>
          </cell>
          <cell r="S93">
            <v>25</v>
          </cell>
          <cell r="T93">
            <v>12</v>
          </cell>
          <cell r="U93">
            <v>0</v>
          </cell>
          <cell r="V93">
            <v>23</v>
          </cell>
          <cell r="W93">
            <v>39</v>
          </cell>
          <cell r="X93">
            <v>22</v>
          </cell>
          <cell r="Y93">
            <v>40</v>
          </cell>
          <cell r="Z93">
            <v>49</v>
          </cell>
          <cell r="AA93">
            <v>1224</v>
          </cell>
          <cell r="AB93">
            <v>27</v>
          </cell>
          <cell r="AC93">
            <v>3072</v>
          </cell>
          <cell r="AD93">
            <v>366</v>
          </cell>
          <cell r="AE93">
            <v>99</v>
          </cell>
          <cell r="AF93">
            <v>169</v>
          </cell>
          <cell r="AG93">
            <v>289</v>
          </cell>
          <cell r="AH93">
            <v>235</v>
          </cell>
          <cell r="AI93">
            <v>213</v>
          </cell>
          <cell r="AJ93">
            <v>163</v>
          </cell>
          <cell r="AK93">
            <v>193</v>
          </cell>
          <cell r="AL93">
            <v>232</v>
          </cell>
          <cell r="AM93">
            <v>3465</v>
          </cell>
          <cell r="AN93">
            <v>263</v>
          </cell>
          <cell r="AO93">
            <v>447</v>
          </cell>
          <cell r="AP93">
            <v>637</v>
          </cell>
          <cell r="AQ93">
            <v>311</v>
          </cell>
          <cell r="AR93">
            <v>513</v>
          </cell>
          <cell r="AS93">
            <v>567</v>
          </cell>
          <cell r="AT93">
            <v>102</v>
          </cell>
          <cell r="AU93">
            <v>1802</v>
          </cell>
          <cell r="AV93">
            <v>788</v>
          </cell>
          <cell r="AW93">
            <v>1322</v>
          </cell>
          <cell r="AX93">
            <v>1417</v>
          </cell>
          <cell r="AY93">
            <v>1295</v>
          </cell>
          <cell r="AZ93">
            <v>1366</v>
          </cell>
          <cell r="BA93">
            <v>1107</v>
          </cell>
          <cell r="BB93">
            <v>1075</v>
          </cell>
          <cell r="BC93">
            <v>1067</v>
          </cell>
          <cell r="BD93">
            <v>2922</v>
          </cell>
          <cell r="BE93">
            <v>1411</v>
          </cell>
          <cell r="BF93">
            <v>1788</v>
          </cell>
          <cell r="BG93">
            <v>100</v>
          </cell>
          <cell r="BH93">
            <v>122</v>
          </cell>
          <cell r="BI93">
            <v>3486</v>
          </cell>
          <cell r="BJ93">
            <v>1268</v>
          </cell>
          <cell r="BK93">
            <v>3395</v>
          </cell>
          <cell r="BL93">
            <v>120</v>
          </cell>
          <cell r="BM93">
            <v>159</v>
          </cell>
          <cell r="BN93">
            <v>213</v>
          </cell>
          <cell r="BO93">
            <v>116</v>
          </cell>
          <cell r="BP93">
            <v>3601</v>
          </cell>
          <cell r="BQ93">
            <v>83</v>
          </cell>
          <cell r="BR93">
            <v>2482</v>
          </cell>
          <cell r="BS93">
            <v>218</v>
          </cell>
          <cell r="BT93">
            <v>534</v>
          </cell>
          <cell r="BU93">
            <v>438</v>
          </cell>
          <cell r="BV93">
            <v>377</v>
          </cell>
          <cell r="BW93">
            <v>5450</v>
          </cell>
          <cell r="BX93">
            <v>137</v>
          </cell>
          <cell r="BY93">
            <v>228</v>
          </cell>
          <cell r="BZ93">
            <v>274</v>
          </cell>
          <cell r="CA93">
            <v>433</v>
          </cell>
          <cell r="CB93">
            <v>317</v>
          </cell>
          <cell r="CC93">
            <v>194</v>
          </cell>
          <cell r="CD93">
            <v>272</v>
          </cell>
          <cell r="CE93">
            <v>170</v>
          </cell>
          <cell r="CF93">
            <v>395</v>
          </cell>
          <cell r="CG93">
            <v>752</v>
          </cell>
          <cell r="CH93">
            <v>5113</v>
          </cell>
          <cell r="CI93">
            <v>305</v>
          </cell>
          <cell r="CJ93">
            <v>243</v>
          </cell>
          <cell r="CK93">
            <v>17201</v>
          </cell>
          <cell r="CL93">
            <v>10577</v>
          </cell>
          <cell r="CM93">
            <v>764</v>
          </cell>
          <cell r="CN93">
            <v>533</v>
          </cell>
          <cell r="CO93">
            <v>1011</v>
          </cell>
          <cell r="CP93">
            <v>600</v>
          </cell>
          <cell r="CQ93">
            <v>582</v>
          </cell>
          <cell r="CR93">
            <v>8974</v>
          </cell>
          <cell r="CS93">
            <v>9397</v>
          </cell>
          <cell r="CT93">
            <v>409</v>
          </cell>
          <cell r="CU93">
            <v>883</v>
          </cell>
          <cell r="CV93">
            <v>4986</v>
          </cell>
          <cell r="CW93">
            <v>719</v>
          </cell>
          <cell r="CX93">
            <v>6936</v>
          </cell>
          <cell r="CY93">
            <v>2044</v>
          </cell>
          <cell r="CZ93">
            <v>6656</v>
          </cell>
          <cell r="DA93">
            <v>2128</v>
          </cell>
          <cell r="DB93">
            <v>26121</v>
          </cell>
          <cell r="DC93">
            <v>3259</v>
          </cell>
          <cell r="DD93">
            <v>7536</v>
          </cell>
          <cell r="DE93">
            <v>1368</v>
          </cell>
          <cell r="DF93">
            <v>649</v>
          </cell>
          <cell r="DG93">
            <v>6799</v>
          </cell>
          <cell r="DH93">
            <v>1149</v>
          </cell>
          <cell r="DI93">
            <v>9495</v>
          </cell>
          <cell r="DJ93">
            <v>575</v>
          </cell>
          <cell r="DK93">
            <v>1046</v>
          </cell>
          <cell r="DL93">
            <v>1490</v>
          </cell>
          <cell r="DM93">
            <v>846</v>
          </cell>
          <cell r="DN93">
            <v>1032</v>
          </cell>
          <cell r="DO93">
            <v>4340</v>
          </cell>
          <cell r="DP93">
            <v>915</v>
          </cell>
          <cell r="DQ93">
            <v>4243</v>
          </cell>
          <cell r="DR93">
            <v>21794</v>
          </cell>
          <cell r="DS93">
            <v>642</v>
          </cell>
          <cell r="DT93">
            <v>4388</v>
          </cell>
          <cell r="DU93">
            <v>268</v>
          </cell>
          <cell r="DV93">
            <v>5567</v>
          </cell>
          <cell r="DW93">
            <v>181</v>
          </cell>
          <cell r="DX93">
            <v>3867</v>
          </cell>
          <cell r="DY93">
            <v>16165</v>
          </cell>
          <cell r="DZ93">
            <v>3530</v>
          </cell>
          <cell r="EA93">
            <v>6403</v>
          </cell>
          <cell r="EB93">
            <v>8769</v>
          </cell>
          <cell r="EC93">
            <v>7534</v>
          </cell>
          <cell r="ED93">
            <v>7691</v>
          </cell>
          <cell r="EE93">
            <v>7099</v>
          </cell>
          <cell r="EF93">
            <v>6572</v>
          </cell>
          <cell r="EG93">
            <v>6539</v>
          </cell>
          <cell r="EH93">
            <v>14638</v>
          </cell>
          <cell r="EI93">
            <v>10839</v>
          </cell>
          <cell r="EJ93">
            <v>6414</v>
          </cell>
          <cell r="EK93">
            <v>7227</v>
          </cell>
          <cell r="EL93">
            <v>9753</v>
          </cell>
          <cell r="EM93">
            <v>4385</v>
          </cell>
          <cell r="EN93">
            <v>8776</v>
          </cell>
          <cell r="EO93">
            <v>6448</v>
          </cell>
          <cell r="EP93">
            <v>10976</v>
          </cell>
          <cell r="EQ93">
            <v>4067</v>
          </cell>
          <cell r="ER93">
            <v>1114701.71248</v>
          </cell>
          <cell r="ES93">
            <v>6439.1053099999999</v>
          </cell>
          <cell r="ET93">
            <v>36810.714749999999</v>
          </cell>
          <cell r="EU93">
            <v>3412.1029800000001</v>
          </cell>
          <cell r="EV93">
            <v>3880.8049300000002</v>
          </cell>
          <cell r="EW93">
            <v>3161.0152499999999</v>
          </cell>
          <cell r="EX93">
            <v>4234.8405599999996</v>
          </cell>
          <cell r="EY93">
            <v>2393.1147400000004</v>
          </cell>
          <cell r="EZ93">
            <v>3559.0460899999998</v>
          </cell>
          <cell r="FA93">
            <v>3253.1309100000003</v>
          </cell>
          <cell r="FB93">
            <v>3128.59177</v>
          </cell>
          <cell r="FC93">
            <v>2216.9087500000001</v>
          </cell>
          <cell r="FD93">
            <v>17317.83367</v>
          </cell>
          <cell r="FE93">
            <v>3151.95523</v>
          </cell>
          <cell r="FF93">
            <v>11663.302730000001</v>
          </cell>
          <cell r="FG93">
            <v>2111.1116000000002</v>
          </cell>
          <cell r="FH93">
            <v>3708.8809799999999</v>
          </cell>
          <cell r="FI93">
            <v>446328.17751999997</v>
          </cell>
          <cell r="FJ93">
            <v>3354.0147599999996</v>
          </cell>
        </row>
        <row r="94">
          <cell r="A94" t="str">
            <v>AZ OMF C</v>
          </cell>
          <cell r="ER94">
            <v>0</v>
          </cell>
          <cell r="ES94">
            <v>0</v>
          </cell>
          <cell r="ET94">
            <v>0</v>
          </cell>
          <cell r="EU94">
            <v>3846.7024799999999</v>
          </cell>
          <cell r="EV94">
            <v>2710.42643</v>
          </cell>
          <cell r="EW94">
            <v>3854.8436000000002</v>
          </cell>
          <cell r="EX94">
            <v>2585.2696299999998</v>
          </cell>
          <cell r="EY94">
            <v>3170.4752899999999</v>
          </cell>
          <cell r="EZ94">
            <v>5616.8446599999997</v>
          </cell>
          <cell r="FA94">
            <v>8807.5495199999987</v>
          </cell>
          <cell r="FB94">
            <v>4467.7392900000004</v>
          </cell>
          <cell r="FC94">
            <v>4807.9371300000003</v>
          </cell>
          <cell r="FD94">
            <v>5720.91957</v>
          </cell>
          <cell r="FE94">
            <v>4240.4847699999991</v>
          </cell>
          <cell r="FF94">
            <v>9893.5937799999992</v>
          </cell>
          <cell r="FG94">
            <v>6398.15841</v>
          </cell>
          <cell r="FH94">
            <v>5036.7098499999993</v>
          </cell>
          <cell r="FI94">
            <v>15710.330820000001</v>
          </cell>
          <cell r="FJ94">
            <v>7303.0698499999999</v>
          </cell>
        </row>
        <row r="95">
          <cell r="A95" t="str">
            <v>Erste Plavi OMF A</v>
          </cell>
          <cell r="ER95">
            <v>0</v>
          </cell>
          <cell r="ES95">
            <v>0</v>
          </cell>
          <cell r="ET95">
            <v>0</v>
          </cell>
          <cell r="EU95">
            <v>0</v>
          </cell>
          <cell r="EV95">
            <v>0</v>
          </cell>
          <cell r="EW95">
            <v>0</v>
          </cell>
          <cell r="EX95">
            <v>0</v>
          </cell>
          <cell r="EY95">
            <v>0</v>
          </cell>
          <cell r="EZ95">
            <v>0</v>
          </cell>
          <cell r="FA95">
            <v>0</v>
          </cell>
          <cell r="FB95">
            <v>0</v>
          </cell>
          <cell r="FC95">
            <v>0</v>
          </cell>
          <cell r="FD95">
            <v>0</v>
          </cell>
          <cell r="FE95">
            <v>0</v>
          </cell>
          <cell r="FF95">
            <v>0</v>
          </cell>
          <cell r="FG95">
            <v>0</v>
          </cell>
          <cell r="FH95">
            <v>0</v>
          </cell>
          <cell r="FI95">
            <v>344.11646999999999</v>
          </cell>
          <cell r="FJ95">
            <v>0</v>
          </cell>
        </row>
        <row r="96">
          <cell r="A96" t="str">
            <v>Erste Plavi OMF B</v>
          </cell>
          <cell r="B96">
            <v>0</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4</v>
          </cell>
          <cell r="R96">
            <v>0</v>
          </cell>
          <cell r="S96">
            <v>7</v>
          </cell>
          <cell r="T96">
            <v>1</v>
          </cell>
          <cell r="U96">
            <v>0</v>
          </cell>
          <cell r="V96">
            <v>0</v>
          </cell>
          <cell r="W96">
            <v>8</v>
          </cell>
          <cell r="X96">
            <v>4</v>
          </cell>
          <cell r="Y96">
            <v>4</v>
          </cell>
          <cell r="Z96">
            <v>14</v>
          </cell>
          <cell r="AA96">
            <v>445</v>
          </cell>
          <cell r="AB96">
            <v>18</v>
          </cell>
          <cell r="AC96">
            <v>1125</v>
          </cell>
          <cell r="AD96">
            <v>98</v>
          </cell>
          <cell r="AE96">
            <v>49</v>
          </cell>
          <cell r="AF96">
            <v>111</v>
          </cell>
          <cell r="AG96">
            <v>27</v>
          </cell>
          <cell r="AH96">
            <v>26</v>
          </cell>
          <cell r="AI96">
            <v>78</v>
          </cell>
          <cell r="AJ96">
            <v>57</v>
          </cell>
          <cell r="AK96">
            <v>84</v>
          </cell>
          <cell r="AL96">
            <v>68</v>
          </cell>
          <cell r="AM96">
            <v>1140</v>
          </cell>
          <cell r="AN96">
            <v>32</v>
          </cell>
          <cell r="AO96">
            <v>86</v>
          </cell>
          <cell r="AP96">
            <v>211</v>
          </cell>
          <cell r="AQ96">
            <v>110</v>
          </cell>
          <cell r="AR96">
            <v>229</v>
          </cell>
          <cell r="AS96">
            <v>115</v>
          </cell>
          <cell r="AT96">
            <v>20</v>
          </cell>
          <cell r="AU96">
            <v>719</v>
          </cell>
          <cell r="AV96">
            <v>227</v>
          </cell>
          <cell r="AW96">
            <v>530</v>
          </cell>
          <cell r="AX96">
            <v>473</v>
          </cell>
          <cell r="AY96">
            <v>274</v>
          </cell>
          <cell r="AZ96">
            <v>640</v>
          </cell>
          <cell r="BA96">
            <v>413</v>
          </cell>
          <cell r="BB96">
            <v>402</v>
          </cell>
          <cell r="BC96">
            <v>399</v>
          </cell>
          <cell r="BD96">
            <v>1268</v>
          </cell>
          <cell r="BE96">
            <v>465</v>
          </cell>
          <cell r="BF96">
            <v>505</v>
          </cell>
          <cell r="BG96">
            <v>14</v>
          </cell>
          <cell r="BH96">
            <v>64</v>
          </cell>
          <cell r="BI96">
            <v>1282</v>
          </cell>
          <cell r="BJ96">
            <v>627</v>
          </cell>
          <cell r="BK96">
            <v>1693</v>
          </cell>
          <cell r="BL96">
            <v>7</v>
          </cell>
          <cell r="BM96">
            <v>32</v>
          </cell>
          <cell r="BN96">
            <v>42</v>
          </cell>
          <cell r="BO96">
            <v>28</v>
          </cell>
          <cell r="BP96">
            <v>1712</v>
          </cell>
          <cell r="BQ96">
            <v>40</v>
          </cell>
          <cell r="BR96">
            <v>1223</v>
          </cell>
          <cell r="BS96">
            <v>89</v>
          </cell>
          <cell r="BT96">
            <v>155</v>
          </cell>
          <cell r="BU96">
            <v>188</v>
          </cell>
          <cell r="BV96">
            <v>128</v>
          </cell>
          <cell r="BW96">
            <v>2252</v>
          </cell>
          <cell r="BX96">
            <v>67</v>
          </cell>
          <cell r="BY96">
            <v>85</v>
          </cell>
          <cell r="BZ96">
            <v>70</v>
          </cell>
          <cell r="CA96">
            <v>10</v>
          </cell>
          <cell r="CB96">
            <v>181</v>
          </cell>
          <cell r="CC96">
            <v>60</v>
          </cell>
          <cell r="CD96">
            <v>28</v>
          </cell>
          <cell r="CE96">
            <v>249</v>
          </cell>
          <cell r="CF96">
            <v>194</v>
          </cell>
          <cell r="CG96">
            <v>195</v>
          </cell>
          <cell r="CH96">
            <v>1905</v>
          </cell>
          <cell r="CI96">
            <v>167</v>
          </cell>
          <cell r="CJ96">
            <v>231</v>
          </cell>
          <cell r="CK96">
            <v>9642</v>
          </cell>
          <cell r="CL96">
            <v>4240</v>
          </cell>
          <cell r="CM96">
            <v>168</v>
          </cell>
          <cell r="CN96">
            <v>184</v>
          </cell>
          <cell r="CO96">
            <v>326</v>
          </cell>
          <cell r="CP96">
            <v>121</v>
          </cell>
          <cell r="CQ96">
            <v>223</v>
          </cell>
          <cell r="CR96">
            <v>3816</v>
          </cell>
          <cell r="CS96">
            <v>4339</v>
          </cell>
          <cell r="CT96">
            <v>293</v>
          </cell>
          <cell r="CU96">
            <v>137</v>
          </cell>
          <cell r="CV96">
            <v>1667</v>
          </cell>
          <cell r="CW96">
            <v>174</v>
          </cell>
          <cell r="CX96">
            <v>3462</v>
          </cell>
          <cell r="CY96">
            <v>293</v>
          </cell>
          <cell r="CZ96">
            <v>2422</v>
          </cell>
          <cell r="DA96">
            <v>614</v>
          </cell>
          <cell r="DB96">
            <v>10883</v>
          </cell>
          <cell r="DC96">
            <v>1380</v>
          </cell>
          <cell r="DD96">
            <v>2907</v>
          </cell>
          <cell r="DE96">
            <v>425</v>
          </cell>
          <cell r="DF96">
            <v>153</v>
          </cell>
          <cell r="DG96">
            <v>4072</v>
          </cell>
          <cell r="DH96">
            <v>568</v>
          </cell>
          <cell r="DI96">
            <v>3579</v>
          </cell>
          <cell r="DJ96">
            <v>316</v>
          </cell>
          <cell r="DK96">
            <v>181</v>
          </cell>
          <cell r="DL96">
            <v>244</v>
          </cell>
          <cell r="DM96">
            <v>364</v>
          </cell>
          <cell r="DN96">
            <v>106</v>
          </cell>
          <cell r="DO96">
            <v>2084</v>
          </cell>
          <cell r="DP96">
            <v>269</v>
          </cell>
          <cell r="DQ96">
            <v>964</v>
          </cell>
          <cell r="DR96">
            <v>10287</v>
          </cell>
          <cell r="DS96">
            <v>401</v>
          </cell>
          <cell r="DT96">
            <v>1719</v>
          </cell>
          <cell r="DU96">
            <v>500</v>
          </cell>
          <cell r="DV96">
            <v>2253</v>
          </cell>
          <cell r="DW96">
            <v>214</v>
          </cell>
          <cell r="DX96">
            <v>1128</v>
          </cell>
          <cell r="DY96">
            <v>7065</v>
          </cell>
          <cell r="DZ96">
            <v>1295</v>
          </cell>
          <cell r="EA96">
            <v>1603</v>
          </cell>
          <cell r="EB96">
            <v>4279</v>
          </cell>
          <cell r="EC96">
            <v>2645</v>
          </cell>
          <cell r="ED96">
            <v>3126</v>
          </cell>
          <cell r="EE96">
            <v>2915</v>
          </cell>
          <cell r="EF96">
            <v>3029</v>
          </cell>
          <cell r="EG96">
            <v>2986</v>
          </cell>
          <cell r="EH96">
            <v>4205</v>
          </cell>
          <cell r="EI96">
            <v>2455</v>
          </cell>
          <cell r="EJ96">
            <v>3073</v>
          </cell>
          <cell r="EK96">
            <v>2573</v>
          </cell>
          <cell r="EL96">
            <v>2169</v>
          </cell>
          <cell r="EM96">
            <v>2235</v>
          </cell>
          <cell r="EN96">
            <v>2515</v>
          </cell>
          <cell r="EO96">
            <v>2051</v>
          </cell>
          <cell r="EP96">
            <v>3932</v>
          </cell>
          <cell r="EQ96">
            <v>1184</v>
          </cell>
          <cell r="ER96">
            <v>440847.22266000003</v>
          </cell>
          <cell r="ES96">
            <v>2525.4333999999999</v>
          </cell>
          <cell r="ET96">
            <v>12139.42535</v>
          </cell>
          <cell r="EU96">
            <v>1853.25765</v>
          </cell>
          <cell r="EV96">
            <v>1109.4550900000002</v>
          </cell>
          <cell r="EW96">
            <v>1394.31709</v>
          </cell>
          <cell r="EX96">
            <v>1201.8815900000002</v>
          </cell>
          <cell r="EY96">
            <v>759.25525000000005</v>
          </cell>
          <cell r="EZ96">
            <v>1065.1767</v>
          </cell>
          <cell r="FA96">
            <v>778.15715</v>
          </cell>
          <cell r="FB96">
            <v>1246.4839099999999</v>
          </cell>
          <cell r="FC96">
            <v>759.18949999999995</v>
          </cell>
          <cell r="FD96">
            <v>7387.0030999999999</v>
          </cell>
          <cell r="FE96">
            <v>1498.2331100000001</v>
          </cell>
          <cell r="FF96">
            <v>2432.6094900000003</v>
          </cell>
          <cell r="FG96">
            <v>1575.67714</v>
          </cell>
          <cell r="FH96">
            <v>851.35206999999991</v>
          </cell>
          <cell r="FI96">
            <v>188154.65372</v>
          </cell>
          <cell r="FJ96">
            <v>1314.0502200000001</v>
          </cell>
        </row>
        <row r="97">
          <cell r="A97" t="str">
            <v>Erste Plavi OMF C</v>
          </cell>
          <cell r="ER97">
            <v>0</v>
          </cell>
          <cell r="ES97">
            <v>0</v>
          </cell>
          <cell r="ET97">
            <v>0</v>
          </cell>
          <cell r="EU97">
            <v>1152.7188999999998</v>
          </cell>
          <cell r="EV97">
            <v>1105.64643</v>
          </cell>
          <cell r="EW97">
            <v>1081.5958799999999</v>
          </cell>
          <cell r="EX97">
            <v>634.20276999999999</v>
          </cell>
          <cell r="EY97">
            <v>1153.17876</v>
          </cell>
          <cell r="EZ97">
            <v>1794.0366299999998</v>
          </cell>
          <cell r="FA97">
            <v>2399.8829900000001</v>
          </cell>
          <cell r="FB97">
            <v>2419.4942700000001</v>
          </cell>
          <cell r="FC97">
            <v>1150.0656399999998</v>
          </cell>
          <cell r="FD97">
            <v>1059.4776000000002</v>
          </cell>
          <cell r="FE97">
            <v>1454.88689</v>
          </cell>
          <cell r="FF97">
            <v>871.34074999999996</v>
          </cell>
          <cell r="FG97">
            <v>1966.8596699999998</v>
          </cell>
          <cell r="FH97">
            <v>1846.16956</v>
          </cell>
          <cell r="FI97">
            <v>6728.9159099999997</v>
          </cell>
          <cell r="FJ97">
            <v>1538.77808</v>
          </cell>
        </row>
        <row r="98">
          <cell r="A98" t="str">
            <v>PBZ/CO OMF A</v>
          </cell>
          <cell r="ER98">
            <v>0</v>
          </cell>
          <cell r="ES98">
            <v>0</v>
          </cell>
          <cell r="ET98">
            <v>0</v>
          </cell>
          <cell r="EU98">
            <v>0</v>
          </cell>
          <cell r="EV98">
            <v>0</v>
          </cell>
          <cell r="EW98">
            <v>0</v>
          </cell>
          <cell r="EX98">
            <v>0</v>
          </cell>
          <cell r="EY98">
            <v>0</v>
          </cell>
          <cell r="EZ98">
            <v>0</v>
          </cell>
          <cell r="FA98">
            <v>0</v>
          </cell>
          <cell r="FB98">
            <v>0</v>
          </cell>
          <cell r="FC98">
            <v>0</v>
          </cell>
          <cell r="FD98">
            <v>46.029720000000005</v>
          </cell>
          <cell r="FE98">
            <v>0</v>
          </cell>
          <cell r="FF98">
            <v>0</v>
          </cell>
          <cell r="FG98">
            <v>0</v>
          </cell>
          <cell r="FH98">
            <v>0</v>
          </cell>
          <cell r="FI98">
            <v>995.26426000000004</v>
          </cell>
          <cell r="FJ98">
            <v>132.80476999999999</v>
          </cell>
        </row>
        <row r="99">
          <cell r="A99" t="str">
            <v>PBZ/CO OMF B</v>
          </cell>
          <cell r="B99">
            <v>0</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4</v>
          </cell>
          <cell r="R99">
            <v>0</v>
          </cell>
          <cell r="S99">
            <v>6</v>
          </cell>
          <cell r="T99">
            <v>4</v>
          </cell>
          <cell r="U99">
            <v>0</v>
          </cell>
          <cell r="V99">
            <v>3</v>
          </cell>
          <cell r="W99">
            <v>2</v>
          </cell>
          <cell r="X99">
            <v>10</v>
          </cell>
          <cell r="Y99">
            <v>19</v>
          </cell>
          <cell r="Z99">
            <v>47</v>
          </cell>
          <cell r="AA99">
            <v>753</v>
          </cell>
          <cell r="AB99">
            <v>21</v>
          </cell>
          <cell r="AC99">
            <v>2598</v>
          </cell>
          <cell r="AD99">
            <v>172</v>
          </cell>
          <cell r="AE99">
            <v>49</v>
          </cell>
          <cell r="AF99">
            <v>105</v>
          </cell>
          <cell r="AG99">
            <v>74</v>
          </cell>
          <cell r="AH99">
            <v>121</v>
          </cell>
          <cell r="AI99">
            <v>69</v>
          </cell>
          <cell r="AJ99">
            <v>57</v>
          </cell>
          <cell r="AK99">
            <v>154</v>
          </cell>
          <cell r="AL99">
            <v>136</v>
          </cell>
          <cell r="AM99">
            <v>2719</v>
          </cell>
          <cell r="AN99">
            <v>189</v>
          </cell>
          <cell r="AO99">
            <v>286</v>
          </cell>
          <cell r="AP99">
            <v>400</v>
          </cell>
          <cell r="AQ99">
            <v>377</v>
          </cell>
          <cell r="AR99">
            <v>429</v>
          </cell>
          <cell r="AS99">
            <v>346</v>
          </cell>
          <cell r="AT99">
            <v>11</v>
          </cell>
          <cell r="AU99">
            <v>1087</v>
          </cell>
          <cell r="AV99">
            <v>535</v>
          </cell>
          <cell r="AW99">
            <v>693</v>
          </cell>
          <cell r="AX99">
            <v>1287</v>
          </cell>
          <cell r="AY99">
            <v>732</v>
          </cell>
          <cell r="AZ99">
            <v>1104</v>
          </cell>
          <cell r="BA99">
            <v>1010</v>
          </cell>
          <cell r="BB99">
            <v>645</v>
          </cell>
          <cell r="BC99">
            <v>957</v>
          </cell>
          <cell r="BD99">
            <v>2610</v>
          </cell>
          <cell r="BE99">
            <v>1222</v>
          </cell>
          <cell r="BF99">
            <v>1136</v>
          </cell>
          <cell r="BG99">
            <v>45</v>
          </cell>
          <cell r="BH99">
            <v>165</v>
          </cell>
          <cell r="BI99">
            <v>3212</v>
          </cell>
          <cell r="BJ99">
            <v>1214</v>
          </cell>
          <cell r="BK99">
            <v>2611</v>
          </cell>
          <cell r="BL99">
            <v>146</v>
          </cell>
          <cell r="BM99">
            <v>74</v>
          </cell>
          <cell r="BN99">
            <v>41</v>
          </cell>
          <cell r="BO99">
            <v>0</v>
          </cell>
          <cell r="BP99">
            <v>3356</v>
          </cell>
          <cell r="BQ99">
            <v>44</v>
          </cell>
          <cell r="BR99">
            <v>1395</v>
          </cell>
          <cell r="BS99">
            <v>80</v>
          </cell>
          <cell r="BT99">
            <v>143</v>
          </cell>
          <cell r="BU99">
            <v>84</v>
          </cell>
          <cell r="BV99">
            <v>86</v>
          </cell>
          <cell r="BW99">
            <v>2719</v>
          </cell>
          <cell r="BX99">
            <v>107</v>
          </cell>
          <cell r="BY99">
            <v>36</v>
          </cell>
          <cell r="BZ99">
            <v>86</v>
          </cell>
          <cell r="CA99">
            <v>63</v>
          </cell>
          <cell r="CB99">
            <v>185</v>
          </cell>
          <cell r="CC99">
            <v>107</v>
          </cell>
          <cell r="CD99">
            <v>96</v>
          </cell>
          <cell r="CE99">
            <v>110</v>
          </cell>
          <cell r="CF99">
            <v>138</v>
          </cell>
          <cell r="CG99">
            <v>302</v>
          </cell>
          <cell r="CH99">
            <v>3211</v>
          </cell>
          <cell r="CI99">
            <v>159</v>
          </cell>
          <cell r="CJ99">
            <v>206</v>
          </cell>
          <cell r="CK99">
            <v>14106</v>
          </cell>
          <cell r="CL99">
            <v>6986</v>
          </cell>
          <cell r="CM99">
            <v>127</v>
          </cell>
          <cell r="CN99">
            <v>308</v>
          </cell>
          <cell r="CO99">
            <v>252</v>
          </cell>
          <cell r="CP99">
            <v>215</v>
          </cell>
          <cell r="CQ99">
            <v>263</v>
          </cell>
          <cell r="CR99">
            <v>6424</v>
          </cell>
          <cell r="CS99">
            <v>6165</v>
          </cell>
          <cell r="CT99">
            <v>330</v>
          </cell>
          <cell r="CU99">
            <v>239</v>
          </cell>
          <cell r="CV99">
            <v>3003</v>
          </cell>
          <cell r="CW99">
            <v>437</v>
          </cell>
          <cell r="CX99">
            <v>3657</v>
          </cell>
          <cell r="CY99">
            <v>129</v>
          </cell>
          <cell r="CZ99">
            <v>4205</v>
          </cell>
          <cell r="DA99">
            <v>432</v>
          </cell>
          <cell r="DB99">
            <v>11836</v>
          </cell>
          <cell r="DC99">
            <v>1963</v>
          </cell>
          <cell r="DD99">
            <v>3691</v>
          </cell>
          <cell r="DE99">
            <v>689</v>
          </cell>
          <cell r="DF99">
            <v>256</v>
          </cell>
          <cell r="DG99">
            <v>3524</v>
          </cell>
          <cell r="DH99">
            <v>385</v>
          </cell>
          <cell r="DI99">
            <v>5775</v>
          </cell>
          <cell r="DJ99">
            <v>73</v>
          </cell>
          <cell r="DK99">
            <v>303</v>
          </cell>
          <cell r="DL99">
            <v>450</v>
          </cell>
          <cell r="DM99">
            <v>447</v>
          </cell>
          <cell r="DN99">
            <v>200</v>
          </cell>
          <cell r="DO99">
            <v>2448</v>
          </cell>
          <cell r="DP99">
            <v>474</v>
          </cell>
          <cell r="DQ99">
            <v>1717</v>
          </cell>
          <cell r="DR99">
            <v>14300</v>
          </cell>
          <cell r="DS99">
            <v>471</v>
          </cell>
          <cell r="DT99">
            <v>2823</v>
          </cell>
          <cell r="DU99">
            <v>297</v>
          </cell>
          <cell r="DV99">
            <v>4140</v>
          </cell>
          <cell r="DW99">
            <v>135</v>
          </cell>
          <cell r="DX99">
            <v>2076</v>
          </cell>
          <cell r="DY99">
            <v>7271</v>
          </cell>
          <cell r="DZ99">
            <v>1645</v>
          </cell>
          <cell r="EA99">
            <v>3653</v>
          </cell>
          <cell r="EB99">
            <v>4640</v>
          </cell>
          <cell r="EC99">
            <v>3448</v>
          </cell>
          <cell r="ED99">
            <v>3446</v>
          </cell>
          <cell r="EE99">
            <v>3517</v>
          </cell>
          <cell r="EF99">
            <v>3635</v>
          </cell>
          <cell r="EG99">
            <v>3303</v>
          </cell>
          <cell r="EH99">
            <v>7224</v>
          </cell>
          <cell r="EI99">
            <v>4998</v>
          </cell>
          <cell r="EJ99">
            <v>4222</v>
          </cell>
          <cell r="EK99">
            <v>5474</v>
          </cell>
          <cell r="EL99">
            <v>4157</v>
          </cell>
          <cell r="EM99">
            <v>2220</v>
          </cell>
          <cell r="EN99">
            <v>4476</v>
          </cell>
          <cell r="EO99">
            <v>2297</v>
          </cell>
          <cell r="EP99">
            <v>6253</v>
          </cell>
          <cell r="EQ99">
            <v>2731</v>
          </cell>
          <cell r="ER99">
            <v>722082.42242999992</v>
          </cell>
          <cell r="ES99">
            <v>3212.1748299999999</v>
          </cell>
          <cell r="ET99">
            <v>14905.548510000001</v>
          </cell>
          <cell r="EU99">
            <v>1559.9393600000001</v>
          </cell>
          <cell r="EV99">
            <v>1085.0995700000001</v>
          </cell>
          <cell r="EW99">
            <v>1031.2512400000001</v>
          </cell>
          <cell r="EX99">
            <v>607.70574999999997</v>
          </cell>
          <cell r="EY99">
            <v>1325.5735300000001</v>
          </cell>
          <cell r="EZ99">
            <v>1416.0772299999999</v>
          </cell>
          <cell r="FA99">
            <v>1496.5956200000001</v>
          </cell>
          <cell r="FB99">
            <v>1351.2256299999999</v>
          </cell>
          <cell r="FC99">
            <v>2870.7323900000001</v>
          </cell>
          <cell r="FD99">
            <v>7757.9537300000002</v>
          </cell>
          <cell r="FE99">
            <v>2503.73531</v>
          </cell>
          <cell r="FF99">
            <v>6199.9331600000005</v>
          </cell>
          <cell r="FG99">
            <v>2063.0441999999998</v>
          </cell>
          <cell r="FH99">
            <v>2115.1370999999999</v>
          </cell>
          <cell r="FI99">
            <v>253765.43435</v>
          </cell>
          <cell r="FJ99">
            <v>2742.1913100000002</v>
          </cell>
        </row>
        <row r="100">
          <cell r="A100" t="str">
            <v>PBZ/CO OMF C</v>
          </cell>
          <cell r="ER100">
            <v>0</v>
          </cell>
          <cell r="ES100">
            <v>0</v>
          </cell>
          <cell r="ET100">
            <v>0</v>
          </cell>
          <cell r="EU100">
            <v>2021.14697</v>
          </cell>
          <cell r="EV100">
            <v>2300.8543300000001</v>
          </cell>
          <cell r="EW100">
            <v>1599.6223400000001</v>
          </cell>
          <cell r="EX100">
            <v>2460.3205899999998</v>
          </cell>
          <cell r="EY100">
            <v>1757.4270300000001</v>
          </cell>
          <cell r="EZ100">
            <v>4815.3620199999996</v>
          </cell>
          <cell r="FA100">
            <v>3121.9872999999998</v>
          </cell>
          <cell r="FB100">
            <v>2048.2351599999997</v>
          </cell>
          <cell r="FC100">
            <v>2370.2538300000001</v>
          </cell>
          <cell r="FD100">
            <v>2171.16113</v>
          </cell>
          <cell r="FE100">
            <v>2038.5497600000001</v>
          </cell>
          <cell r="FF100">
            <v>1789.11778</v>
          </cell>
          <cell r="FG100">
            <v>2301.1211499999999</v>
          </cell>
          <cell r="FH100">
            <v>2493.7402400000001</v>
          </cell>
          <cell r="FI100">
            <v>7905.8177100000003</v>
          </cell>
          <cell r="FJ100">
            <v>3257.0956099999999</v>
          </cell>
        </row>
        <row r="101">
          <cell r="A101" t="str">
            <v>Raiffeisen OMF A</v>
          </cell>
          <cell r="ER101">
            <v>0</v>
          </cell>
          <cell r="ES101">
            <v>0</v>
          </cell>
          <cell r="ET101">
            <v>0</v>
          </cell>
          <cell r="EU101">
            <v>0</v>
          </cell>
          <cell r="EV101">
            <v>0</v>
          </cell>
          <cell r="EW101">
            <v>0</v>
          </cell>
          <cell r="EX101">
            <v>0</v>
          </cell>
          <cell r="EY101">
            <v>0</v>
          </cell>
          <cell r="EZ101">
            <v>0</v>
          </cell>
          <cell r="FA101">
            <v>0</v>
          </cell>
          <cell r="FB101">
            <v>0</v>
          </cell>
          <cell r="FC101">
            <v>0</v>
          </cell>
          <cell r="FD101">
            <v>0</v>
          </cell>
          <cell r="FE101">
            <v>0</v>
          </cell>
          <cell r="FF101">
            <v>0</v>
          </cell>
          <cell r="FG101">
            <v>0</v>
          </cell>
          <cell r="FH101">
            <v>0</v>
          </cell>
          <cell r="FI101">
            <v>1458.91373</v>
          </cell>
          <cell r="FJ101">
            <v>0</v>
          </cell>
        </row>
        <row r="102">
          <cell r="A102" t="str">
            <v>Raiffeisen OMF B</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16</v>
          </cell>
          <cell r="R102">
            <v>0</v>
          </cell>
          <cell r="S102">
            <v>27</v>
          </cell>
          <cell r="T102">
            <v>3</v>
          </cell>
          <cell r="U102">
            <v>0</v>
          </cell>
          <cell r="V102">
            <v>61</v>
          </cell>
          <cell r="W102">
            <v>5</v>
          </cell>
          <cell r="X102">
            <v>24</v>
          </cell>
          <cell r="Y102">
            <v>9</v>
          </cell>
          <cell r="Z102">
            <v>28</v>
          </cell>
          <cell r="AA102">
            <v>1022</v>
          </cell>
          <cell r="AB102">
            <v>42</v>
          </cell>
          <cell r="AC102">
            <v>2545</v>
          </cell>
          <cell r="AD102">
            <v>279</v>
          </cell>
          <cell r="AE102">
            <v>97</v>
          </cell>
          <cell r="AF102">
            <v>104</v>
          </cell>
          <cell r="AG102">
            <v>115</v>
          </cell>
          <cell r="AH102">
            <v>99</v>
          </cell>
          <cell r="AI102">
            <v>112</v>
          </cell>
          <cell r="AJ102">
            <v>177</v>
          </cell>
          <cell r="AK102">
            <v>85</v>
          </cell>
          <cell r="AL102">
            <v>231</v>
          </cell>
          <cell r="AM102">
            <v>2777</v>
          </cell>
          <cell r="AN102">
            <v>172</v>
          </cell>
          <cell r="AO102">
            <v>324</v>
          </cell>
          <cell r="AP102">
            <v>459</v>
          </cell>
          <cell r="AQ102">
            <v>380</v>
          </cell>
          <cell r="AR102">
            <v>668</v>
          </cell>
          <cell r="AS102">
            <v>625</v>
          </cell>
          <cell r="AT102">
            <v>132</v>
          </cell>
          <cell r="AU102">
            <v>1601</v>
          </cell>
          <cell r="AV102">
            <v>764</v>
          </cell>
          <cell r="AW102">
            <v>973</v>
          </cell>
          <cell r="AX102">
            <v>1082</v>
          </cell>
          <cell r="AY102">
            <v>1014</v>
          </cell>
          <cell r="AZ102">
            <v>1302</v>
          </cell>
          <cell r="BA102">
            <v>1292</v>
          </cell>
          <cell r="BB102">
            <v>764</v>
          </cell>
          <cell r="BC102">
            <v>708</v>
          </cell>
          <cell r="BD102">
            <v>2582</v>
          </cell>
          <cell r="BE102">
            <v>1308</v>
          </cell>
          <cell r="BF102">
            <v>1436</v>
          </cell>
          <cell r="BG102">
            <v>59</v>
          </cell>
          <cell r="BH102">
            <v>205</v>
          </cell>
          <cell r="BI102">
            <v>3051</v>
          </cell>
          <cell r="BJ102">
            <v>1551</v>
          </cell>
          <cell r="BK102">
            <v>3116</v>
          </cell>
          <cell r="BL102">
            <v>69</v>
          </cell>
          <cell r="BM102">
            <v>163</v>
          </cell>
          <cell r="BN102">
            <v>72</v>
          </cell>
          <cell r="BO102">
            <v>14</v>
          </cell>
          <cell r="BP102">
            <v>2998</v>
          </cell>
          <cell r="BQ102">
            <v>0</v>
          </cell>
          <cell r="BR102">
            <v>2126</v>
          </cell>
          <cell r="BS102">
            <v>22</v>
          </cell>
          <cell r="BT102">
            <v>371</v>
          </cell>
          <cell r="BU102">
            <v>445</v>
          </cell>
          <cell r="BV102">
            <v>287</v>
          </cell>
          <cell r="BW102">
            <v>3609</v>
          </cell>
          <cell r="BX102">
            <v>359</v>
          </cell>
          <cell r="BY102">
            <v>133</v>
          </cell>
          <cell r="BZ102">
            <v>260</v>
          </cell>
          <cell r="CA102">
            <v>151</v>
          </cell>
          <cell r="CB102">
            <v>195</v>
          </cell>
          <cell r="CC102">
            <v>142</v>
          </cell>
          <cell r="CD102">
            <v>242</v>
          </cell>
          <cell r="CE102">
            <v>371</v>
          </cell>
          <cell r="CF102">
            <v>409</v>
          </cell>
          <cell r="CG102">
            <v>551</v>
          </cell>
          <cell r="CH102">
            <v>3976</v>
          </cell>
          <cell r="CI102">
            <v>157</v>
          </cell>
          <cell r="CJ102">
            <v>338</v>
          </cell>
          <cell r="CK102">
            <v>15884</v>
          </cell>
          <cell r="CL102">
            <v>9662</v>
          </cell>
          <cell r="CM102">
            <v>301</v>
          </cell>
          <cell r="CN102">
            <v>395</v>
          </cell>
          <cell r="CO102">
            <v>415</v>
          </cell>
          <cell r="CP102">
            <v>435</v>
          </cell>
          <cell r="CQ102">
            <v>679</v>
          </cell>
          <cell r="CR102">
            <v>8988</v>
          </cell>
          <cell r="CS102">
            <v>9627</v>
          </cell>
          <cell r="CT102">
            <v>611</v>
          </cell>
          <cell r="CU102">
            <v>826</v>
          </cell>
          <cell r="CV102">
            <v>4188</v>
          </cell>
          <cell r="CW102">
            <v>924</v>
          </cell>
          <cell r="CX102">
            <v>3938</v>
          </cell>
          <cell r="CY102">
            <v>757</v>
          </cell>
          <cell r="CZ102">
            <v>6285</v>
          </cell>
          <cell r="DA102">
            <v>2122</v>
          </cell>
          <cell r="DB102">
            <v>21481</v>
          </cell>
          <cell r="DC102">
            <v>2748</v>
          </cell>
          <cell r="DD102">
            <v>6296</v>
          </cell>
          <cell r="DE102">
            <v>1366</v>
          </cell>
          <cell r="DF102">
            <v>736</v>
          </cell>
          <cell r="DG102">
            <v>5901</v>
          </cell>
          <cell r="DH102">
            <v>850</v>
          </cell>
          <cell r="DI102">
            <v>6603</v>
          </cell>
          <cell r="DJ102">
            <v>1026</v>
          </cell>
          <cell r="DK102">
            <v>832</v>
          </cell>
          <cell r="DL102">
            <v>510</v>
          </cell>
          <cell r="DM102">
            <v>1023</v>
          </cell>
          <cell r="DN102">
            <v>554</v>
          </cell>
          <cell r="DO102">
            <v>3750</v>
          </cell>
          <cell r="DP102">
            <v>675</v>
          </cell>
          <cell r="DQ102">
            <v>3485</v>
          </cell>
          <cell r="DR102">
            <v>15616</v>
          </cell>
          <cell r="DS102">
            <v>496</v>
          </cell>
          <cell r="DT102">
            <v>3644</v>
          </cell>
          <cell r="DU102">
            <v>324</v>
          </cell>
          <cell r="DV102">
            <v>3695</v>
          </cell>
          <cell r="DW102">
            <v>450</v>
          </cell>
          <cell r="DX102">
            <v>3142</v>
          </cell>
          <cell r="DY102">
            <v>17650</v>
          </cell>
          <cell r="DZ102">
            <v>2660</v>
          </cell>
          <cell r="EA102">
            <v>5509</v>
          </cell>
          <cell r="EB102">
            <v>5706</v>
          </cell>
          <cell r="EC102">
            <v>6960</v>
          </cell>
          <cell r="ED102">
            <v>6635</v>
          </cell>
          <cell r="EE102">
            <v>5826</v>
          </cell>
          <cell r="EF102">
            <v>6685</v>
          </cell>
          <cell r="EG102">
            <v>5241</v>
          </cell>
          <cell r="EH102">
            <v>10646</v>
          </cell>
          <cell r="EI102">
            <v>7255</v>
          </cell>
          <cell r="EJ102">
            <v>7498</v>
          </cell>
          <cell r="EK102">
            <v>7130</v>
          </cell>
          <cell r="EL102">
            <v>7874</v>
          </cell>
          <cell r="EM102">
            <v>5518</v>
          </cell>
          <cell r="EN102">
            <v>7774</v>
          </cell>
          <cell r="EO102">
            <v>4707</v>
          </cell>
          <cell r="EP102">
            <v>8339</v>
          </cell>
          <cell r="EQ102">
            <v>4272</v>
          </cell>
          <cell r="ER102">
            <v>805075.12638000003</v>
          </cell>
          <cell r="ES102">
            <v>7423.9193099999993</v>
          </cell>
          <cell r="ET102">
            <v>25851.05817</v>
          </cell>
          <cell r="EU102">
            <v>3251.5435200000002</v>
          </cell>
          <cell r="EV102">
            <v>3872.9297999999999</v>
          </cell>
          <cell r="EW102">
            <v>2912.2100599999999</v>
          </cell>
          <cell r="EX102">
            <v>3139.4358199999997</v>
          </cell>
          <cell r="EY102">
            <v>3054.7281899999998</v>
          </cell>
          <cell r="EZ102">
            <v>2346.2310400000001</v>
          </cell>
          <cell r="FA102">
            <v>2798.54261</v>
          </cell>
          <cell r="FB102">
            <v>2352.3249300000002</v>
          </cell>
          <cell r="FC102">
            <v>3106.29088</v>
          </cell>
          <cell r="FD102">
            <v>15469.04823</v>
          </cell>
          <cell r="FE102">
            <v>3297.9055400000002</v>
          </cell>
          <cell r="FF102">
            <v>5966.7208499999997</v>
          </cell>
          <cell r="FG102">
            <v>2893.9600599999999</v>
          </cell>
          <cell r="FH102">
            <v>3818.6145499999998</v>
          </cell>
          <cell r="FI102">
            <v>349262.47416000004</v>
          </cell>
          <cell r="FJ102">
            <v>4295.8513200000007</v>
          </cell>
        </row>
        <row r="103">
          <cell r="A103" t="str">
            <v>Raiffeisen OMF C</v>
          </cell>
          <cell r="ER103">
            <v>0</v>
          </cell>
          <cell r="ES103">
            <v>0</v>
          </cell>
          <cell r="ET103">
            <v>0</v>
          </cell>
          <cell r="EU103">
            <v>3265.93878</v>
          </cell>
          <cell r="EV103">
            <v>4137.2155499999999</v>
          </cell>
          <cell r="EW103">
            <v>2745.1400199999998</v>
          </cell>
          <cell r="EX103">
            <v>3914.5167700000002</v>
          </cell>
          <cell r="EY103">
            <v>4979.8412600000001</v>
          </cell>
          <cell r="EZ103">
            <v>6613.0554800000009</v>
          </cell>
          <cell r="FA103">
            <v>6148.4256699999996</v>
          </cell>
          <cell r="FB103">
            <v>5734.6035899999997</v>
          </cell>
          <cell r="FC103">
            <v>3201.9063300000003</v>
          </cell>
          <cell r="FD103">
            <v>4359.7731199999998</v>
          </cell>
          <cell r="FE103">
            <v>4749.32384</v>
          </cell>
          <cell r="FF103">
            <v>4300.2077099999997</v>
          </cell>
          <cell r="FG103">
            <v>5053.7598699999999</v>
          </cell>
          <cell r="FH103">
            <v>6466.1007399999999</v>
          </cell>
          <cell r="FI103">
            <v>16343.194880000001</v>
          </cell>
          <cell r="FJ103">
            <v>6447.86006</v>
          </cell>
        </row>
        <row r="104">
          <cell r="A104" t="str">
            <v>UKUPNO</v>
          </cell>
          <cell r="B104">
            <v>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15</v>
          </cell>
          <cell r="Q104">
            <v>36</v>
          </cell>
          <cell r="R104">
            <v>0</v>
          </cell>
          <cell r="S104">
            <v>65</v>
          </cell>
          <cell r="T104">
            <v>20</v>
          </cell>
          <cell r="U104">
            <v>0</v>
          </cell>
          <cell r="V104">
            <v>87</v>
          </cell>
          <cell r="W104">
            <v>54</v>
          </cell>
          <cell r="X104">
            <v>60</v>
          </cell>
          <cell r="Y104">
            <v>72</v>
          </cell>
          <cell r="Z104">
            <v>138</v>
          </cell>
          <cell r="AA104">
            <v>3444</v>
          </cell>
          <cell r="AB104">
            <v>108</v>
          </cell>
          <cell r="AC104">
            <v>9340</v>
          </cell>
          <cell r="AD104">
            <v>915</v>
          </cell>
          <cell r="AE104">
            <v>294</v>
          </cell>
          <cell r="AF104">
            <v>489</v>
          </cell>
          <cell r="AG104">
            <v>505</v>
          </cell>
          <cell r="AH104">
            <v>481</v>
          </cell>
          <cell r="AI104">
            <v>472</v>
          </cell>
          <cell r="AJ104">
            <v>454</v>
          </cell>
          <cell r="AK104">
            <v>516</v>
          </cell>
          <cell r="AL104">
            <v>667</v>
          </cell>
          <cell r="AM104">
            <v>10101</v>
          </cell>
          <cell r="AN104">
            <v>656</v>
          </cell>
          <cell r="AO104">
            <v>1143</v>
          </cell>
          <cell r="AP104">
            <v>1707</v>
          </cell>
          <cell r="AQ104">
            <v>1178</v>
          </cell>
          <cell r="AR104">
            <v>1839</v>
          </cell>
          <cell r="AS104">
            <v>1653</v>
          </cell>
          <cell r="AT104">
            <v>265</v>
          </cell>
          <cell r="AU104">
            <v>5209</v>
          </cell>
          <cell r="AV104">
            <v>2314</v>
          </cell>
          <cell r="AW104">
            <v>3518</v>
          </cell>
          <cell r="AX104">
            <v>4259</v>
          </cell>
          <cell r="AY104">
            <v>3315</v>
          </cell>
          <cell r="AZ104">
            <v>4412</v>
          </cell>
          <cell r="BA104">
            <v>3822</v>
          </cell>
          <cell r="BB104">
            <v>2886</v>
          </cell>
          <cell r="BC104">
            <v>3131</v>
          </cell>
          <cell r="BD104">
            <v>9382</v>
          </cell>
          <cell r="BE104">
            <v>4406</v>
          </cell>
          <cell r="BF104">
            <v>4865</v>
          </cell>
          <cell r="BG104">
            <v>218</v>
          </cell>
          <cell r="BH104">
            <v>556</v>
          </cell>
          <cell r="BI104">
            <v>11031</v>
          </cell>
          <cell r="BJ104">
            <v>4660</v>
          </cell>
          <cell r="BK104">
            <v>10815</v>
          </cell>
          <cell r="BL104">
            <v>342</v>
          </cell>
          <cell r="BM104">
            <v>428</v>
          </cell>
          <cell r="BN104">
            <v>368</v>
          </cell>
          <cell r="BO104">
            <v>158</v>
          </cell>
          <cell r="BP104">
            <v>11667</v>
          </cell>
          <cell r="BQ104">
            <v>167</v>
          </cell>
          <cell r="BR104">
            <v>7226</v>
          </cell>
          <cell r="BS104">
            <v>409</v>
          </cell>
          <cell r="BT104">
            <v>1203</v>
          </cell>
          <cell r="BU104">
            <v>1155</v>
          </cell>
          <cell r="BV104">
            <v>878</v>
          </cell>
          <cell r="BW104">
            <v>14030</v>
          </cell>
          <cell r="BX104">
            <v>670</v>
          </cell>
          <cell r="BY104">
            <v>482</v>
          </cell>
          <cell r="BZ104">
            <v>690</v>
          </cell>
          <cell r="CA104">
            <v>657</v>
          </cell>
          <cell r="CB104">
            <v>878</v>
          </cell>
          <cell r="CC104">
            <v>503</v>
          </cell>
          <cell r="CD104">
            <v>638</v>
          </cell>
          <cell r="CE104">
            <v>900</v>
          </cell>
          <cell r="CF104">
            <v>1136</v>
          </cell>
          <cell r="CG104">
            <v>1800</v>
          </cell>
          <cell r="CH104">
            <v>14205</v>
          </cell>
          <cell r="CI104">
            <v>788</v>
          </cell>
          <cell r="CJ104">
            <v>1018</v>
          </cell>
          <cell r="CK104">
            <v>56833</v>
          </cell>
          <cell r="CL104">
            <v>31465</v>
          </cell>
          <cell r="CM104">
            <v>1360</v>
          </cell>
          <cell r="CN104">
            <v>1420</v>
          </cell>
          <cell r="CO104">
            <v>2004</v>
          </cell>
          <cell r="CP104">
            <v>1371</v>
          </cell>
          <cell r="CQ104">
            <v>1747</v>
          </cell>
          <cell r="CR104">
            <v>28202</v>
          </cell>
          <cell r="CS104">
            <v>29528</v>
          </cell>
          <cell r="CT104">
            <v>1643</v>
          </cell>
          <cell r="CU104">
            <v>2085</v>
          </cell>
          <cell r="CV104">
            <v>13844</v>
          </cell>
          <cell r="CW104">
            <v>2254</v>
          </cell>
          <cell r="CX104">
            <v>17993</v>
          </cell>
          <cell r="CY104">
            <v>3223</v>
          </cell>
          <cell r="CZ104">
            <v>19568</v>
          </cell>
          <cell r="DA104">
            <v>5296</v>
          </cell>
          <cell r="DB104">
            <v>70321</v>
          </cell>
          <cell r="DC104">
            <v>9350</v>
          </cell>
          <cell r="DD104">
            <v>20430</v>
          </cell>
          <cell r="DE104">
            <v>3848</v>
          </cell>
          <cell r="DF104">
            <v>1794</v>
          </cell>
          <cell r="DG104">
            <v>20296</v>
          </cell>
          <cell r="DH104">
            <v>2952</v>
          </cell>
          <cell r="DI104">
            <v>25452</v>
          </cell>
          <cell r="DJ104">
            <v>1990</v>
          </cell>
          <cell r="DK104">
            <v>2362</v>
          </cell>
          <cell r="DL104">
            <v>2694</v>
          </cell>
          <cell r="DM104">
            <v>2680</v>
          </cell>
          <cell r="DN104">
            <v>1892</v>
          </cell>
          <cell r="DO104">
            <v>12622</v>
          </cell>
          <cell r="DP104">
            <v>2333</v>
          </cell>
          <cell r="DQ104">
            <v>10409</v>
          </cell>
          <cell r="DR104">
            <v>61997</v>
          </cell>
          <cell r="DS104">
            <v>2010</v>
          </cell>
          <cell r="DT104">
            <v>12574</v>
          </cell>
          <cell r="DU104">
            <v>1389</v>
          </cell>
          <cell r="DV104">
            <v>15655</v>
          </cell>
          <cell r="DW104">
            <v>980</v>
          </cell>
          <cell r="DX104">
            <v>10213</v>
          </cell>
          <cell r="DY104">
            <v>48151</v>
          </cell>
          <cell r="DZ104">
            <v>9130</v>
          </cell>
          <cell r="EA104">
            <v>17168</v>
          </cell>
          <cell r="EB104">
            <v>23394</v>
          </cell>
          <cell r="EC104">
            <v>20587</v>
          </cell>
          <cell r="ED104">
            <v>20898</v>
          </cell>
          <cell r="EE104">
            <v>19357</v>
          </cell>
          <cell r="EF104">
            <v>19921</v>
          </cell>
          <cell r="EG104">
            <v>18069</v>
          </cell>
          <cell r="EH104">
            <v>36713</v>
          </cell>
          <cell r="EI104">
            <v>25547</v>
          </cell>
          <cell r="EJ104">
            <v>21207</v>
          </cell>
          <cell r="EK104">
            <v>22404</v>
          </cell>
          <cell r="EL104">
            <v>23953</v>
          </cell>
          <cell r="EM104">
            <v>14358</v>
          </cell>
          <cell r="EN104">
            <v>23541</v>
          </cell>
          <cell r="EO104">
            <v>15503</v>
          </cell>
          <cell r="EP104">
            <v>29500</v>
          </cell>
          <cell r="EQ104">
            <v>12254</v>
          </cell>
          <cell r="ER104">
            <v>3082706.4839500003</v>
          </cell>
          <cell r="ES104">
            <v>19600.632850000002</v>
          </cell>
          <cell r="ET104">
            <v>89706.746780000001</v>
          </cell>
          <cell r="EU104">
            <v>20363.350640000001</v>
          </cell>
          <cell r="EV104">
            <v>20202.432130000001</v>
          </cell>
          <cell r="EW104">
            <v>17779.995480000001</v>
          </cell>
          <cell r="EX104">
            <v>18778.173479999998</v>
          </cell>
          <cell r="EY104">
            <v>18593.59405</v>
          </cell>
          <cell r="EZ104">
            <v>27225.829850000002</v>
          </cell>
          <cell r="FA104">
            <v>28804.271769999999</v>
          </cell>
          <cell r="FB104">
            <v>22748.698549999997</v>
          </cell>
          <cell r="FC104">
            <v>20483.284450000003</v>
          </cell>
          <cell r="FD104">
            <v>61333.466739999996</v>
          </cell>
          <cell r="FE104">
            <v>22935.07445</v>
          </cell>
          <cell r="FF104">
            <v>43221.296170000001</v>
          </cell>
          <cell r="FG104">
            <v>24363.6921</v>
          </cell>
          <cell r="FH104">
            <v>26336.705089999996</v>
          </cell>
          <cell r="FI104">
            <v>1289011.28021</v>
          </cell>
          <cell r="FJ104">
            <v>30385.715980000001</v>
          </cell>
          <cell r="FK104">
            <v>0</v>
          </cell>
          <cell r="FL104">
            <v>0</v>
          </cell>
          <cell r="FM104">
            <v>0</v>
          </cell>
          <cell r="FN104">
            <v>0</v>
          </cell>
          <cell r="FO104">
            <v>0</v>
          </cell>
          <cell r="FP104">
            <v>0</v>
          </cell>
          <cell r="FQ104">
            <v>0</v>
          </cell>
          <cell r="FR104">
            <v>0</v>
          </cell>
          <cell r="FS104">
            <v>0</v>
          </cell>
          <cell r="FT104">
            <v>0</v>
          </cell>
          <cell r="FU104">
            <v>0</v>
          </cell>
          <cell r="FV104">
            <v>0</v>
          </cell>
          <cell r="FW104">
            <v>0</v>
          </cell>
          <cell r="FX104">
            <v>0</v>
          </cell>
          <cell r="FY104">
            <v>0</v>
          </cell>
          <cell r="FZ104">
            <v>0</v>
          </cell>
          <cell r="GA104">
            <v>0</v>
          </cell>
          <cell r="GB104">
            <v>0</v>
          </cell>
          <cell r="GC104">
            <v>0</v>
          </cell>
          <cell r="GD104">
            <v>0</v>
          </cell>
          <cell r="GE104">
            <v>0</v>
          </cell>
          <cell r="GF104">
            <v>0</v>
          </cell>
          <cell r="GG104">
            <v>0</v>
          </cell>
          <cell r="GH104">
            <v>0</v>
          </cell>
          <cell r="GI104">
            <v>0</v>
          </cell>
          <cell r="GJ104">
            <v>0</v>
          </cell>
          <cell r="GK104">
            <v>0</v>
          </cell>
          <cell r="GL104">
            <v>0</v>
          </cell>
          <cell r="GM104">
            <v>0</v>
          </cell>
          <cell r="GN104">
            <v>0</v>
          </cell>
          <cell r="GO104">
            <v>0</v>
          </cell>
          <cell r="GP104">
            <v>0</v>
          </cell>
          <cell r="GQ104">
            <v>0</v>
          </cell>
          <cell r="GR104">
            <v>0</v>
          </cell>
          <cell r="GS104">
            <v>0</v>
          </cell>
          <cell r="GT104">
            <v>0</v>
          </cell>
          <cell r="GU104">
            <v>0</v>
          </cell>
          <cell r="GV104">
            <v>0</v>
          </cell>
          <cell r="GW104">
            <v>0</v>
          </cell>
          <cell r="GX104">
            <v>0</v>
          </cell>
          <cell r="GY104">
            <v>0</v>
          </cell>
          <cell r="GZ104">
            <v>0</v>
          </cell>
          <cell r="HA104">
            <v>0</v>
          </cell>
          <cell r="HB104">
            <v>0</v>
          </cell>
          <cell r="HC104">
            <v>0</v>
          </cell>
          <cell r="HD104">
            <v>0</v>
          </cell>
          <cell r="HE104">
            <v>0</v>
          </cell>
          <cell r="HF104">
            <v>0</v>
          </cell>
          <cell r="HG104">
            <v>0</v>
          </cell>
          <cell r="HH104">
            <v>0</v>
          </cell>
          <cell r="HI104">
            <v>0</v>
          </cell>
          <cell r="HJ104">
            <v>0</v>
          </cell>
          <cell r="HK104">
            <v>0</v>
          </cell>
          <cell r="HL104">
            <v>0</v>
          </cell>
          <cell r="HM104">
            <v>0</v>
          </cell>
          <cell r="HN104">
            <v>0</v>
          </cell>
          <cell r="HO104">
            <v>0</v>
          </cell>
          <cell r="HP104">
            <v>0</v>
          </cell>
          <cell r="HQ104">
            <v>0</v>
          </cell>
          <cell r="HR104">
            <v>0</v>
          </cell>
        </row>
        <row r="106">
          <cell r="A106" t="str">
            <v>ukupno</v>
          </cell>
        </row>
        <row r="107">
          <cell r="A107" t="str">
            <v>AZ OMF</v>
          </cell>
          <cell r="B107">
            <v>0</v>
          </cell>
          <cell r="C107">
            <v>0</v>
          </cell>
          <cell r="D107">
            <v>0</v>
          </cell>
          <cell r="E107">
            <v>0</v>
          </cell>
          <cell r="F107">
            <v>0</v>
          </cell>
          <cell r="G107">
            <v>0</v>
          </cell>
          <cell r="H107">
            <v>0</v>
          </cell>
          <cell r="I107">
            <v>0</v>
          </cell>
          <cell r="J107">
            <v>0</v>
          </cell>
          <cell r="K107">
            <v>0</v>
          </cell>
          <cell r="L107">
            <v>0</v>
          </cell>
          <cell r="M107">
            <v>0</v>
          </cell>
          <cell r="N107">
            <v>0</v>
          </cell>
          <cell r="O107">
            <v>0</v>
          </cell>
          <cell r="P107">
            <v>15</v>
          </cell>
          <cell r="Q107">
            <v>27</v>
          </cell>
          <cell r="R107">
            <v>27</v>
          </cell>
          <cell r="S107">
            <v>52</v>
          </cell>
          <cell r="T107">
            <v>64</v>
          </cell>
          <cell r="U107">
            <v>64</v>
          </cell>
          <cell r="V107">
            <v>88</v>
          </cell>
          <cell r="W107">
            <v>127</v>
          </cell>
          <cell r="X107">
            <v>148</v>
          </cell>
          <cell r="Y107">
            <v>188</v>
          </cell>
          <cell r="Z107">
            <v>237</v>
          </cell>
          <cell r="AA107">
            <v>1461</v>
          </cell>
          <cell r="AB107">
            <v>1488</v>
          </cell>
          <cell r="AC107">
            <v>4561</v>
          </cell>
          <cell r="AD107">
            <v>4927</v>
          </cell>
          <cell r="AE107">
            <v>5025</v>
          </cell>
          <cell r="AF107">
            <v>5195</v>
          </cell>
          <cell r="AG107">
            <v>5483</v>
          </cell>
          <cell r="AH107">
            <v>5719</v>
          </cell>
          <cell r="AI107">
            <v>5932</v>
          </cell>
          <cell r="AJ107">
            <v>6095</v>
          </cell>
          <cell r="AK107">
            <v>6287</v>
          </cell>
          <cell r="AL107">
            <v>6519</v>
          </cell>
          <cell r="AM107">
            <v>9984</v>
          </cell>
          <cell r="AN107">
            <v>10247</v>
          </cell>
          <cell r="AO107">
            <v>10694</v>
          </cell>
          <cell r="AP107">
            <v>11331</v>
          </cell>
          <cell r="AQ107">
            <v>11642</v>
          </cell>
          <cell r="AR107">
            <v>12154</v>
          </cell>
          <cell r="AS107">
            <v>12721</v>
          </cell>
          <cell r="AT107">
            <v>12823</v>
          </cell>
          <cell r="AU107">
            <v>14625</v>
          </cell>
          <cell r="AV107">
            <v>15412</v>
          </cell>
          <cell r="AW107">
            <v>16734</v>
          </cell>
          <cell r="AX107">
            <v>18151</v>
          </cell>
          <cell r="AY107">
            <v>19446</v>
          </cell>
          <cell r="AZ107">
            <v>20812</v>
          </cell>
          <cell r="BA107">
            <v>21920</v>
          </cell>
          <cell r="BB107">
            <v>22995</v>
          </cell>
          <cell r="BC107">
            <v>24062</v>
          </cell>
          <cell r="BD107">
            <v>26984</v>
          </cell>
          <cell r="BE107">
            <v>28395</v>
          </cell>
          <cell r="BF107">
            <v>30183</v>
          </cell>
          <cell r="BG107">
            <v>30283</v>
          </cell>
          <cell r="BH107">
            <v>30405</v>
          </cell>
          <cell r="BI107">
            <v>33891</v>
          </cell>
          <cell r="BJ107">
            <v>35159</v>
          </cell>
          <cell r="BK107">
            <v>38554</v>
          </cell>
          <cell r="BL107">
            <v>38675</v>
          </cell>
          <cell r="BM107">
            <v>38834</v>
          </cell>
          <cell r="BN107">
            <v>39047</v>
          </cell>
          <cell r="BO107">
            <v>39164</v>
          </cell>
          <cell r="BP107">
            <v>42765</v>
          </cell>
          <cell r="BQ107">
            <v>42848</v>
          </cell>
          <cell r="BR107">
            <v>45330</v>
          </cell>
          <cell r="BS107">
            <v>45548</v>
          </cell>
          <cell r="BT107">
            <v>46082</v>
          </cell>
          <cell r="BU107">
            <v>46520</v>
          </cell>
          <cell r="BV107">
            <v>46898</v>
          </cell>
          <cell r="BW107">
            <v>52348</v>
          </cell>
          <cell r="BX107">
            <v>52485</v>
          </cell>
          <cell r="BY107">
            <v>52713</v>
          </cell>
          <cell r="BZ107">
            <v>52987</v>
          </cell>
          <cell r="CA107">
            <v>53420</v>
          </cell>
          <cell r="CB107">
            <v>53737</v>
          </cell>
          <cell r="CC107">
            <v>53932</v>
          </cell>
          <cell r="CD107">
            <v>54203</v>
          </cell>
          <cell r="CE107">
            <v>54373</v>
          </cell>
          <cell r="CF107">
            <v>54768</v>
          </cell>
          <cell r="CG107">
            <v>55520</v>
          </cell>
          <cell r="CH107">
            <v>60633</v>
          </cell>
          <cell r="CI107">
            <v>60938</v>
          </cell>
          <cell r="CJ107">
            <v>61180</v>
          </cell>
          <cell r="CK107">
            <v>78381</v>
          </cell>
          <cell r="CL107">
            <v>88959</v>
          </cell>
          <cell r="CM107">
            <v>89723</v>
          </cell>
          <cell r="CN107">
            <v>90256</v>
          </cell>
          <cell r="CO107">
            <v>91267</v>
          </cell>
          <cell r="CP107">
            <v>91866</v>
          </cell>
          <cell r="CQ107">
            <v>92448</v>
          </cell>
          <cell r="CR107">
            <v>101422</v>
          </cell>
          <cell r="CS107">
            <v>110819</v>
          </cell>
          <cell r="CT107">
            <v>111229</v>
          </cell>
          <cell r="CU107">
            <v>112112</v>
          </cell>
          <cell r="CV107">
            <v>117098</v>
          </cell>
          <cell r="CW107">
            <v>117818</v>
          </cell>
          <cell r="CX107">
            <v>124753</v>
          </cell>
          <cell r="CY107">
            <v>126797</v>
          </cell>
          <cell r="CZ107">
            <v>133453</v>
          </cell>
          <cell r="DA107">
            <v>135580</v>
          </cell>
          <cell r="DB107">
            <v>161701</v>
          </cell>
          <cell r="DC107">
            <v>164960</v>
          </cell>
          <cell r="DD107">
            <v>172496</v>
          </cell>
          <cell r="DE107">
            <v>173864</v>
          </cell>
          <cell r="DF107">
            <v>174513</v>
          </cell>
          <cell r="DG107">
            <v>181312</v>
          </cell>
          <cell r="DH107">
            <v>182461</v>
          </cell>
          <cell r="DI107">
            <v>191956</v>
          </cell>
          <cell r="DJ107">
            <v>192530</v>
          </cell>
          <cell r="DK107">
            <v>193576</v>
          </cell>
          <cell r="DL107">
            <v>195066</v>
          </cell>
          <cell r="DM107">
            <v>195912</v>
          </cell>
          <cell r="DN107">
            <v>196945</v>
          </cell>
          <cell r="DO107">
            <v>201285</v>
          </cell>
          <cell r="DP107">
            <v>202200</v>
          </cell>
          <cell r="DQ107">
            <v>206443</v>
          </cell>
          <cell r="DR107">
            <v>228237</v>
          </cell>
          <cell r="DS107">
            <v>228878</v>
          </cell>
          <cell r="DT107">
            <v>233267</v>
          </cell>
          <cell r="DU107">
            <v>233535</v>
          </cell>
          <cell r="DV107">
            <v>239102</v>
          </cell>
          <cell r="DW107">
            <v>239283</v>
          </cell>
          <cell r="DX107">
            <v>243150</v>
          </cell>
          <cell r="DY107">
            <v>259314</v>
          </cell>
          <cell r="DZ107">
            <v>262844</v>
          </cell>
          <cell r="EA107">
            <v>269247</v>
          </cell>
          <cell r="EB107">
            <v>278016</v>
          </cell>
          <cell r="EC107">
            <v>285551</v>
          </cell>
          <cell r="ED107">
            <v>293242</v>
          </cell>
          <cell r="EE107">
            <v>300341</v>
          </cell>
          <cell r="EF107">
            <v>306913</v>
          </cell>
          <cell r="EG107">
            <v>313452</v>
          </cell>
          <cell r="EH107">
            <v>328091</v>
          </cell>
          <cell r="EI107">
            <v>338929</v>
          </cell>
          <cell r="EJ107">
            <v>345343</v>
          </cell>
          <cell r="EK107">
            <v>352569</v>
          </cell>
          <cell r="EL107">
            <v>362323</v>
          </cell>
        </row>
        <row r="108">
          <cell r="A108" t="str">
            <v>Erste Plavi OMF</v>
          </cell>
          <cell r="B108">
            <v>0</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4</v>
          </cell>
          <cell r="R108">
            <v>4</v>
          </cell>
          <cell r="S108">
            <v>10</v>
          </cell>
          <cell r="T108">
            <v>11</v>
          </cell>
          <cell r="U108">
            <v>11</v>
          </cell>
          <cell r="V108">
            <v>11</v>
          </cell>
          <cell r="W108">
            <v>19</v>
          </cell>
          <cell r="X108">
            <v>23</v>
          </cell>
          <cell r="Y108">
            <v>27</v>
          </cell>
          <cell r="Z108">
            <v>41</v>
          </cell>
          <cell r="AA108">
            <v>485</v>
          </cell>
          <cell r="AB108">
            <v>504</v>
          </cell>
          <cell r="AC108">
            <v>1629</v>
          </cell>
          <cell r="AD108">
            <v>1727</v>
          </cell>
          <cell r="AE108">
            <v>1776</v>
          </cell>
          <cell r="AF108">
            <v>1887</v>
          </cell>
          <cell r="AG108">
            <v>1914</v>
          </cell>
          <cell r="AH108">
            <v>1940</v>
          </cell>
          <cell r="AI108">
            <v>2018</v>
          </cell>
          <cell r="AJ108">
            <v>2075</v>
          </cell>
          <cell r="AK108">
            <v>2159</v>
          </cell>
          <cell r="AL108">
            <v>2227</v>
          </cell>
          <cell r="AM108">
            <v>3368</v>
          </cell>
          <cell r="AN108">
            <v>3400</v>
          </cell>
          <cell r="AO108">
            <v>3486</v>
          </cell>
          <cell r="AP108">
            <v>3698</v>
          </cell>
          <cell r="AQ108">
            <v>3808</v>
          </cell>
          <cell r="AR108">
            <v>4037</v>
          </cell>
          <cell r="AS108">
            <v>4152</v>
          </cell>
          <cell r="AT108">
            <v>4173</v>
          </cell>
          <cell r="AU108">
            <v>4892</v>
          </cell>
          <cell r="AV108">
            <v>5119</v>
          </cell>
          <cell r="AW108">
            <v>5649</v>
          </cell>
          <cell r="AX108">
            <v>6122</v>
          </cell>
          <cell r="AY108">
            <v>6396</v>
          </cell>
          <cell r="AZ108">
            <v>7036</v>
          </cell>
          <cell r="BA108">
            <v>7449</v>
          </cell>
          <cell r="BB108">
            <v>7851</v>
          </cell>
          <cell r="BC108">
            <v>8250</v>
          </cell>
          <cell r="BD108">
            <v>9518</v>
          </cell>
          <cell r="BE108">
            <v>9983</v>
          </cell>
          <cell r="BF108">
            <v>10488</v>
          </cell>
          <cell r="BG108">
            <v>10501</v>
          </cell>
          <cell r="BH108">
            <v>10565</v>
          </cell>
          <cell r="BI108">
            <v>11848</v>
          </cell>
          <cell r="BJ108">
            <v>12475</v>
          </cell>
          <cell r="BK108">
            <v>14167</v>
          </cell>
          <cell r="BL108">
            <v>14174</v>
          </cell>
          <cell r="BM108">
            <v>14206</v>
          </cell>
          <cell r="BN108">
            <v>14248</v>
          </cell>
          <cell r="BO108">
            <v>14277</v>
          </cell>
          <cell r="BP108">
            <v>15989</v>
          </cell>
          <cell r="BQ108">
            <v>16029</v>
          </cell>
          <cell r="BR108">
            <v>17252</v>
          </cell>
          <cell r="BS108">
            <v>17341</v>
          </cell>
          <cell r="BT108">
            <v>17496</v>
          </cell>
          <cell r="BU108">
            <v>17685</v>
          </cell>
          <cell r="BV108">
            <v>17812</v>
          </cell>
          <cell r="BW108">
            <v>20064</v>
          </cell>
          <cell r="BX108">
            <v>20131</v>
          </cell>
          <cell r="BY108">
            <v>20216</v>
          </cell>
          <cell r="BZ108">
            <v>20286</v>
          </cell>
          <cell r="CA108">
            <v>20295</v>
          </cell>
          <cell r="CB108">
            <v>20477</v>
          </cell>
          <cell r="CC108">
            <v>20537</v>
          </cell>
          <cell r="CD108">
            <v>20565</v>
          </cell>
          <cell r="CE108">
            <v>20813</v>
          </cell>
          <cell r="CF108">
            <v>21008</v>
          </cell>
          <cell r="CG108">
            <v>21203</v>
          </cell>
          <cell r="CH108">
            <v>23108</v>
          </cell>
          <cell r="CI108">
            <v>23275</v>
          </cell>
          <cell r="CJ108">
            <v>23507</v>
          </cell>
          <cell r="CK108">
            <v>33149</v>
          </cell>
          <cell r="CL108">
            <v>37389</v>
          </cell>
          <cell r="CM108">
            <v>37557</v>
          </cell>
          <cell r="CN108">
            <v>37740</v>
          </cell>
          <cell r="CO108">
            <v>38066</v>
          </cell>
          <cell r="CP108">
            <v>38187</v>
          </cell>
          <cell r="CQ108">
            <v>38410</v>
          </cell>
          <cell r="CR108">
            <v>42226</v>
          </cell>
          <cell r="CS108">
            <v>46565</v>
          </cell>
          <cell r="CT108">
            <v>46858</v>
          </cell>
          <cell r="CU108">
            <v>46995</v>
          </cell>
          <cell r="CV108">
            <v>48662</v>
          </cell>
          <cell r="CW108">
            <v>48836</v>
          </cell>
          <cell r="CX108">
            <v>52298</v>
          </cell>
          <cell r="CY108">
            <v>52591</v>
          </cell>
          <cell r="CZ108">
            <v>55012</v>
          </cell>
          <cell r="DA108">
            <v>55626</v>
          </cell>
          <cell r="DB108">
            <v>66509</v>
          </cell>
          <cell r="DC108">
            <v>67889</v>
          </cell>
          <cell r="DD108">
            <v>70796</v>
          </cell>
          <cell r="DE108">
            <v>71222</v>
          </cell>
          <cell r="DF108">
            <v>71375</v>
          </cell>
          <cell r="DG108">
            <v>75447</v>
          </cell>
          <cell r="DH108">
            <v>76015</v>
          </cell>
          <cell r="DI108">
            <v>79594</v>
          </cell>
          <cell r="DJ108">
            <v>79911</v>
          </cell>
          <cell r="DK108">
            <v>80091</v>
          </cell>
          <cell r="DL108">
            <v>80335</v>
          </cell>
          <cell r="DM108">
            <v>80700</v>
          </cell>
          <cell r="DN108">
            <v>80806</v>
          </cell>
          <cell r="DO108">
            <v>82890</v>
          </cell>
          <cell r="DP108">
            <v>83159</v>
          </cell>
          <cell r="DQ108">
            <v>84122</v>
          </cell>
          <cell r="DR108">
            <v>94409</v>
          </cell>
          <cell r="DS108">
            <v>94811</v>
          </cell>
          <cell r="DT108">
            <v>96530</v>
          </cell>
          <cell r="DU108">
            <v>97030</v>
          </cell>
          <cell r="DV108">
            <v>99283</v>
          </cell>
          <cell r="DW108">
            <v>99497</v>
          </cell>
          <cell r="DX108">
            <v>100625</v>
          </cell>
          <cell r="DY108">
            <v>107690</v>
          </cell>
          <cell r="DZ108">
            <v>108985</v>
          </cell>
          <cell r="EA108">
            <v>110588</v>
          </cell>
          <cell r="EB108">
            <v>114866</v>
          </cell>
          <cell r="EC108">
            <v>117511</v>
          </cell>
          <cell r="ED108">
            <v>120637</v>
          </cell>
          <cell r="EE108">
            <v>123552</v>
          </cell>
          <cell r="EF108">
            <v>126581</v>
          </cell>
          <cell r="EG108">
            <v>129567</v>
          </cell>
          <cell r="EH108">
            <v>133772</v>
          </cell>
          <cell r="EI108">
            <v>136227</v>
          </cell>
          <cell r="EJ108">
            <v>139300</v>
          </cell>
          <cell r="EK108">
            <v>141873</v>
          </cell>
          <cell r="EL108">
            <v>144042</v>
          </cell>
        </row>
        <row r="109">
          <cell r="A109" t="str">
            <v>PBZ/CO OMF</v>
          </cell>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4</v>
          </cell>
          <cell r="R109">
            <v>4</v>
          </cell>
          <cell r="S109">
            <v>10</v>
          </cell>
          <cell r="T109">
            <v>13</v>
          </cell>
          <cell r="U109">
            <v>13</v>
          </cell>
          <cell r="V109">
            <v>16</v>
          </cell>
          <cell r="W109">
            <v>19</v>
          </cell>
          <cell r="X109">
            <v>29</v>
          </cell>
          <cell r="Y109">
            <v>48</v>
          </cell>
          <cell r="Z109">
            <v>95</v>
          </cell>
          <cell r="AA109">
            <v>848</v>
          </cell>
          <cell r="AB109">
            <v>869</v>
          </cell>
          <cell r="AC109">
            <v>3467</v>
          </cell>
          <cell r="AD109">
            <v>3639</v>
          </cell>
          <cell r="AE109">
            <v>3688</v>
          </cell>
          <cell r="AF109">
            <v>3793</v>
          </cell>
          <cell r="AG109">
            <v>3867</v>
          </cell>
          <cell r="AH109">
            <v>3987</v>
          </cell>
          <cell r="AI109">
            <v>4056</v>
          </cell>
          <cell r="AJ109">
            <v>4113</v>
          </cell>
          <cell r="AK109">
            <v>4267</v>
          </cell>
          <cell r="AL109">
            <v>4404</v>
          </cell>
          <cell r="AM109">
            <v>7123</v>
          </cell>
          <cell r="AN109">
            <v>7312</v>
          </cell>
          <cell r="AO109">
            <v>7598</v>
          </cell>
          <cell r="AP109">
            <v>7998</v>
          </cell>
          <cell r="AQ109">
            <v>8376</v>
          </cell>
          <cell r="AR109">
            <v>8805</v>
          </cell>
          <cell r="AS109">
            <v>9150</v>
          </cell>
          <cell r="AT109">
            <v>9161</v>
          </cell>
          <cell r="AU109">
            <v>10247</v>
          </cell>
          <cell r="AV109">
            <v>10783</v>
          </cell>
          <cell r="AW109">
            <v>11475</v>
          </cell>
          <cell r="AX109">
            <v>12763</v>
          </cell>
          <cell r="AY109">
            <v>13495</v>
          </cell>
          <cell r="AZ109">
            <v>14599</v>
          </cell>
          <cell r="BA109">
            <v>15609</v>
          </cell>
          <cell r="BB109">
            <v>16254</v>
          </cell>
          <cell r="BC109">
            <v>17211</v>
          </cell>
          <cell r="BD109">
            <v>19821</v>
          </cell>
          <cell r="BE109">
            <v>21043</v>
          </cell>
          <cell r="BF109">
            <v>22178</v>
          </cell>
          <cell r="BG109">
            <v>22224</v>
          </cell>
          <cell r="BH109">
            <v>22389</v>
          </cell>
          <cell r="BI109">
            <v>25601</v>
          </cell>
          <cell r="BJ109">
            <v>26815</v>
          </cell>
          <cell r="BK109">
            <v>29425</v>
          </cell>
          <cell r="BL109">
            <v>29571</v>
          </cell>
          <cell r="BM109">
            <v>29646</v>
          </cell>
          <cell r="BN109">
            <v>29686</v>
          </cell>
          <cell r="BO109">
            <v>29686</v>
          </cell>
          <cell r="BP109">
            <v>33042</v>
          </cell>
          <cell r="BQ109">
            <v>33086</v>
          </cell>
          <cell r="BR109">
            <v>34481</v>
          </cell>
          <cell r="BS109">
            <v>34561</v>
          </cell>
          <cell r="BT109">
            <v>34704</v>
          </cell>
          <cell r="BU109">
            <v>34788</v>
          </cell>
          <cell r="BV109">
            <v>34874</v>
          </cell>
          <cell r="BW109">
            <v>37593</v>
          </cell>
          <cell r="BX109">
            <v>37700</v>
          </cell>
          <cell r="BY109">
            <v>37737</v>
          </cell>
          <cell r="BZ109">
            <v>37822</v>
          </cell>
          <cell r="CA109">
            <v>37886</v>
          </cell>
          <cell r="CB109">
            <v>38071</v>
          </cell>
          <cell r="CC109">
            <v>38177</v>
          </cell>
          <cell r="CD109">
            <v>38274</v>
          </cell>
          <cell r="CE109">
            <v>38383</v>
          </cell>
          <cell r="CF109">
            <v>38521</v>
          </cell>
          <cell r="CG109">
            <v>38824</v>
          </cell>
          <cell r="CH109">
            <v>42034</v>
          </cell>
          <cell r="CI109">
            <v>42194</v>
          </cell>
          <cell r="CJ109">
            <v>42400</v>
          </cell>
          <cell r="CK109">
            <v>56505</v>
          </cell>
          <cell r="CL109">
            <v>63492</v>
          </cell>
          <cell r="CM109">
            <v>63618</v>
          </cell>
          <cell r="CN109">
            <v>63926</v>
          </cell>
          <cell r="CO109">
            <v>64178</v>
          </cell>
          <cell r="CP109">
            <v>64393</v>
          </cell>
          <cell r="CQ109">
            <v>64655</v>
          </cell>
          <cell r="CR109">
            <v>71079</v>
          </cell>
          <cell r="CS109">
            <v>77244</v>
          </cell>
          <cell r="CT109">
            <v>77574</v>
          </cell>
          <cell r="CU109">
            <v>77813</v>
          </cell>
          <cell r="CV109">
            <v>80816</v>
          </cell>
          <cell r="CW109">
            <v>81253</v>
          </cell>
          <cell r="CX109">
            <v>84910</v>
          </cell>
          <cell r="CY109">
            <v>85038</v>
          </cell>
          <cell r="CZ109">
            <v>89243</v>
          </cell>
          <cell r="DA109">
            <v>89675</v>
          </cell>
          <cell r="DB109">
            <v>101511</v>
          </cell>
          <cell r="DC109">
            <v>103474</v>
          </cell>
          <cell r="DD109">
            <v>107165</v>
          </cell>
          <cell r="DE109">
            <v>107854</v>
          </cell>
          <cell r="DF109">
            <v>108110</v>
          </cell>
          <cell r="DG109">
            <v>111634</v>
          </cell>
          <cell r="DH109">
            <v>112020</v>
          </cell>
          <cell r="DI109">
            <v>117795</v>
          </cell>
          <cell r="DJ109">
            <v>117868</v>
          </cell>
          <cell r="DK109">
            <v>118171</v>
          </cell>
          <cell r="DL109">
            <v>118621</v>
          </cell>
          <cell r="DM109">
            <v>119068</v>
          </cell>
          <cell r="DN109">
            <v>119268</v>
          </cell>
          <cell r="DO109">
            <v>121716</v>
          </cell>
          <cell r="DP109">
            <v>122190</v>
          </cell>
          <cell r="DQ109">
            <v>123907</v>
          </cell>
          <cell r="DR109">
            <v>138206</v>
          </cell>
          <cell r="DS109">
            <v>138677</v>
          </cell>
          <cell r="DT109">
            <v>141500</v>
          </cell>
          <cell r="DU109">
            <v>141797</v>
          </cell>
          <cell r="DV109">
            <v>145936</v>
          </cell>
          <cell r="DW109">
            <v>146071</v>
          </cell>
          <cell r="DX109">
            <v>148146</v>
          </cell>
          <cell r="DY109">
            <v>155418</v>
          </cell>
          <cell r="DZ109">
            <v>157062</v>
          </cell>
          <cell r="EA109">
            <v>160716</v>
          </cell>
          <cell r="EB109">
            <v>165356</v>
          </cell>
          <cell r="EC109">
            <v>168804</v>
          </cell>
          <cell r="ED109">
            <v>172250</v>
          </cell>
          <cell r="EE109">
            <v>175768</v>
          </cell>
          <cell r="EF109">
            <v>179403</v>
          </cell>
          <cell r="EG109">
            <v>182706</v>
          </cell>
          <cell r="EH109">
            <v>189930</v>
          </cell>
          <cell r="EI109">
            <v>194928</v>
          </cell>
          <cell r="EJ109">
            <v>199151</v>
          </cell>
          <cell r="EK109">
            <v>204625</v>
          </cell>
          <cell r="EL109">
            <v>208782</v>
          </cell>
        </row>
        <row r="110">
          <cell r="A110" t="str">
            <v>Raiffeisen OMF</v>
          </cell>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16</v>
          </cell>
          <cell r="R110">
            <v>16</v>
          </cell>
          <cell r="S110">
            <v>43</v>
          </cell>
          <cell r="T110">
            <v>46</v>
          </cell>
          <cell r="U110">
            <v>46</v>
          </cell>
          <cell r="V110">
            <v>107</v>
          </cell>
          <cell r="W110">
            <v>112</v>
          </cell>
          <cell r="X110">
            <v>136</v>
          </cell>
          <cell r="Y110">
            <v>145</v>
          </cell>
          <cell r="Z110">
            <v>174</v>
          </cell>
          <cell r="AA110">
            <v>1196</v>
          </cell>
          <cell r="AB110">
            <v>1238</v>
          </cell>
          <cell r="AC110">
            <v>3783</v>
          </cell>
          <cell r="AD110">
            <v>4062</v>
          </cell>
          <cell r="AE110">
            <v>4159</v>
          </cell>
          <cell r="AF110">
            <v>4264</v>
          </cell>
          <cell r="AG110">
            <v>4379</v>
          </cell>
          <cell r="AH110">
            <v>4478</v>
          </cell>
          <cell r="AI110">
            <v>4590</v>
          </cell>
          <cell r="AJ110">
            <v>4767</v>
          </cell>
          <cell r="AK110">
            <v>4852</v>
          </cell>
          <cell r="AL110">
            <v>5083</v>
          </cell>
          <cell r="AM110">
            <v>7860</v>
          </cell>
          <cell r="AN110">
            <v>8032</v>
          </cell>
          <cell r="AO110">
            <v>8356</v>
          </cell>
          <cell r="AP110">
            <v>8815</v>
          </cell>
          <cell r="AQ110">
            <v>9195</v>
          </cell>
          <cell r="AR110">
            <v>9862</v>
          </cell>
          <cell r="AS110">
            <v>10487</v>
          </cell>
          <cell r="AT110">
            <v>10619</v>
          </cell>
          <cell r="AU110">
            <v>12219</v>
          </cell>
          <cell r="AV110">
            <v>12983</v>
          </cell>
          <cell r="AW110">
            <v>13957</v>
          </cell>
          <cell r="AX110">
            <v>15039</v>
          </cell>
          <cell r="AY110">
            <v>16053</v>
          </cell>
          <cell r="AZ110">
            <v>17354</v>
          </cell>
          <cell r="BA110">
            <v>18646</v>
          </cell>
          <cell r="BB110">
            <v>19410</v>
          </cell>
          <cell r="BC110">
            <v>20117</v>
          </cell>
          <cell r="BD110">
            <v>22699</v>
          </cell>
          <cell r="BE110">
            <v>24008</v>
          </cell>
          <cell r="BF110">
            <v>25444</v>
          </cell>
          <cell r="BG110">
            <v>25503</v>
          </cell>
          <cell r="BH110">
            <v>25707</v>
          </cell>
          <cell r="BI110">
            <v>28758</v>
          </cell>
          <cell r="BJ110">
            <v>30309</v>
          </cell>
          <cell r="BK110">
            <v>33425</v>
          </cell>
          <cell r="BL110">
            <v>33494</v>
          </cell>
          <cell r="BM110">
            <v>33657</v>
          </cell>
          <cell r="BN110">
            <v>33728</v>
          </cell>
          <cell r="BO110">
            <v>33743</v>
          </cell>
          <cell r="BP110">
            <v>36741</v>
          </cell>
          <cell r="BQ110">
            <v>36741</v>
          </cell>
          <cell r="BR110">
            <v>38868</v>
          </cell>
          <cell r="BS110">
            <v>38889</v>
          </cell>
          <cell r="BT110">
            <v>39260</v>
          </cell>
          <cell r="BU110">
            <v>39705</v>
          </cell>
          <cell r="BV110">
            <v>39992</v>
          </cell>
          <cell r="BW110">
            <v>43601</v>
          </cell>
          <cell r="BX110">
            <v>43960</v>
          </cell>
          <cell r="BY110">
            <v>44093</v>
          </cell>
          <cell r="BZ110">
            <v>44354</v>
          </cell>
          <cell r="CA110">
            <v>44505</v>
          </cell>
          <cell r="CB110">
            <v>44700</v>
          </cell>
          <cell r="CC110">
            <v>44842</v>
          </cell>
          <cell r="CD110">
            <v>45084</v>
          </cell>
          <cell r="CE110">
            <v>45454</v>
          </cell>
          <cell r="CF110">
            <v>45864</v>
          </cell>
          <cell r="CG110">
            <v>46415</v>
          </cell>
          <cell r="CH110">
            <v>50391</v>
          </cell>
          <cell r="CI110">
            <v>50548</v>
          </cell>
          <cell r="CJ110">
            <v>50886</v>
          </cell>
          <cell r="CK110">
            <v>66770</v>
          </cell>
          <cell r="CL110">
            <v>76432</v>
          </cell>
          <cell r="CM110">
            <v>76733</v>
          </cell>
          <cell r="CN110">
            <v>77128</v>
          </cell>
          <cell r="CO110">
            <v>77543</v>
          </cell>
          <cell r="CP110">
            <v>77978</v>
          </cell>
          <cell r="CQ110">
            <v>78657</v>
          </cell>
          <cell r="CR110">
            <v>87645</v>
          </cell>
          <cell r="CS110">
            <v>97272</v>
          </cell>
          <cell r="CT110">
            <v>97883</v>
          </cell>
          <cell r="CU110">
            <v>98709</v>
          </cell>
          <cell r="CV110">
            <v>102897</v>
          </cell>
          <cell r="CW110">
            <v>103822</v>
          </cell>
          <cell r="CX110">
            <v>107760</v>
          </cell>
          <cell r="CY110">
            <v>108516</v>
          </cell>
          <cell r="CZ110">
            <v>114801</v>
          </cell>
          <cell r="DA110">
            <v>116923</v>
          </cell>
          <cell r="DB110">
            <v>138404</v>
          </cell>
          <cell r="DC110">
            <v>141151</v>
          </cell>
          <cell r="DD110">
            <v>147448</v>
          </cell>
          <cell r="DE110">
            <v>148814</v>
          </cell>
          <cell r="DF110">
            <v>149550</v>
          </cell>
          <cell r="DG110">
            <v>155450</v>
          </cell>
          <cell r="DH110">
            <v>156300</v>
          </cell>
          <cell r="DI110">
            <v>162903</v>
          </cell>
          <cell r="DJ110">
            <v>163929</v>
          </cell>
          <cell r="DK110">
            <v>164761</v>
          </cell>
          <cell r="DL110">
            <v>165271</v>
          </cell>
          <cell r="DM110">
            <v>166294</v>
          </cell>
          <cell r="DN110">
            <v>166848</v>
          </cell>
          <cell r="DO110">
            <v>170599</v>
          </cell>
          <cell r="DP110">
            <v>171274</v>
          </cell>
          <cell r="DQ110">
            <v>174758</v>
          </cell>
          <cell r="DR110">
            <v>190375</v>
          </cell>
          <cell r="DS110">
            <v>190871</v>
          </cell>
          <cell r="DT110">
            <v>194514</v>
          </cell>
          <cell r="DU110">
            <v>194838</v>
          </cell>
          <cell r="DV110">
            <v>198533</v>
          </cell>
          <cell r="DW110">
            <v>198983</v>
          </cell>
          <cell r="DX110">
            <v>202125</v>
          </cell>
          <cell r="DY110">
            <v>219775</v>
          </cell>
          <cell r="DZ110">
            <v>222435</v>
          </cell>
          <cell r="EA110">
            <v>227944</v>
          </cell>
          <cell r="EB110">
            <v>233651</v>
          </cell>
          <cell r="EC110">
            <v>240611</v>
          </cell>
          <cell r="ED110">
            <v>247246</v>
          </cell>
          <cell r="EE110">
            <v>253072</v>
          </cell>
          <cell r="EF110">
            <v>259756</v>
          </cell>
          <cell r="EG110">
            <v>264997</v>
          </cell>
          <cell r="EH110">
            <v>275643</v>
          </cell>
          <cell r="EI110">
            <v>282898</v>
          </cell>
          <cell r="EJ110">
            <v>290397</v>
          </cell>
          <cell r="EK110">
            <v>297526</v>
          </cell>
          <cell r="EL110">
            <v>305400</v>
          </cell>
        </row>
        <row r="111">
          <cell r="A111" t="str">
            <v>UKUPNO</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15</v>
          </cell>
          <cell r="Q111">
            <v>51</v>
          </cell>
          <cell r="R111">
            <v>51</v>
          </cell>
          <cell r="S111">
            <v>115</v>
          </cell>
          <cell r="T111">
            <v>134</v>
          </cell>
          <cell r="U111">
            <v>134</v>
          </cell>
          <cell r="V111">
            <v>222</v>
          </cell>
          <cell r="W111">
            <v>277</v>
          </cell>
          <cell r="X111">
            <v>336</v>
          </cell>
          <cell r="Y111">
            <v>408</v>
          </cell>
          <cell r="Z111">
            <v>547</v>
          </cell>
          <cell r="AA111">
            <v>3990</v>
          </cell>
          <cell r="AB111">
            <v>4099</v>
          </cell>
          <cell r="AC111">
            <v>13440</v>
          </cell>
          <cell r="AD111">
            <v>14355</v>
          </cell>
          <cell r="AE111">
            <v>14648</v>
          </cell>
          <cell r="AF111">
            <v>15139</v>
          </cell>
          <cell r="AG111">
            <v>15643</v>
          </cell>
          <cell r="AH111">
            <v>16124</v>
          </cell>
          <cell r="AI111">
            <v>16596</v>
          </cell>
          <cell r="AJ111">
            <v>17050</v>
          </cell>
          <cell r="AK111">
            <v>17565</v>
          </cell>
          <cell r="AL111">
            <v>18233</v>
          </cell>
          <cell r="AM111">
            <v>28335</v>
          </cell>
          <cell r="AN111">
            <v>28991</v>
          </cell>
          <cell r="AO111">
            <v>30134</v>
          </cell>
          <cell r="AP111">
            <v>31842</v>
          </cell>
          <cell r="AQ111">
            <v>33021</v>
          </cell>
          <cell r="AR111">
            <v>34858</v>
          </cell>
          <cell r="AS111">
            <v>36510</v>
          </cell>
          <cell r="AT111">
            <v>36776</v>
          </cell>
          <cell r="AU111">
            <v>41983</v>
          </cell>
          <cell r="AV111">
            <v>44297</v>
          </cell>
          <cell r="AW111">
            <v>47815</v>
          </cell>
          <cell r="AX111">
            <v>52075</v>
          </cell>
          <cell r="AY111">
            <v>55390</v>
          </cell>
          <cell r="AZ111">
            <v>59801</v>
          </cell>
          <cell r="BA111">
            <v>63624</v>
          </cell>
          <cell r="BB111">
            <v>66510</v>
          </cell>
          <cell r="BC111">
            <v>69640</v>
          </cell>
          <cell r="BD111">
            <v>79022</v>
          </cell>
          <cell r="BE111">
            <v>83429</v>
          </cell>
          <cell r="BF111">
            <v>88293</v>
          </cell>
          <cell r="BG111">
            <v>88511</v>
          </cell>
          <cell r="BH111">
            <v>89066</v>
          </cell>
          <cell r="BI111">
            <v>100098</v>
          </cell>
          <cell r="BJ111">
            <v>104758</v>
          </cell>
          <cell r="BK111">
            <v>115571</v>
          </cell>
          <cell r="BL111">
            <v>115914</v>
          </cell>
          <cell r="BM111">
            <v>116343</v>
          </cell>
          <cell r="BN111">
            <v>116709</v>
          </cell>
          <cell r="BO111">
            <v>116870</v>
          </cell>
          <cell r="BP111">
            <v>128537</v>
          </cell>
          <cell r="BQ111">
            <v>128704</v>
          </cell>
          <cell r="BR111">
            <v>135931</v>
          </cell>
          <cell r="BS111">
            <v>136339</v>
          </cell>
          <cell r="BT111">
            <v>137542</v>
          </cell>
          <cell r="BU111">
            <v>138698</v>
          </cell>
          <cell r="BV111">
            <v>139576</v>
          </cell>
          <cell r="BW111">
            <v>153606</v>
          </cell>
          <cell r="BX111">
            <v>154276</v>
          </cell>
          <cell r="BY111">
            <v>154759</v>
          </cell>
          <cell r="BZ111">
            <v>155449</v>
          </cell>
          <cell r="CA111">
            <v>156106</v>
          </cell>
          <cell r="CB111">
            <v>156985</v>
          </cell>
          <cell r="CC111">
            <v>157488</v>
          </cell>
          <cell r="CD111">
            <v>158126</v>
          </cell>
          <cell r="CE111">
            <v>159023</v>
          </cell>
          <cell r="CF111">
            <v>160161</v>
          </cell>
          <cell r="CG111">
            <v>161962</v>
          </cell>
          <cell r="CH111">
            <v>176166</v>
          </cell>
          <cell r="CI111">
            <v>176955</v>
          </cell>
          <cell r="CJ111">
            <v>177973</v>
          </cell>
          <cell r="CK111">
            <v>234805</v>
          </cell>
          <cell r="CL111">
            <v>266272</v>
          </cell>
          <cell r="CM111">
            <v>267631</v>
          </cell>
          <cell r="CN111">
            <v>269050</v>
          </cell>
          <cell r="CO111">
            <v>271054</v>
          </cell>
          <cell r="CP111">
            <v>272424</v>
          </cell>
          <cell r="CQ111">
            <v>274170</v>
          </cell>
          <cell r="CR111">
            <v>302372</v>
          </cell>
          <cell r="CS111">
            <v>331900</v>
          </cell>
          <cell r="CT111">
            <v>333544</v>
          </cell>
          <cell r="CU111">
            <v>335629</v>
          </cell>
          <cell r="CV111">
            <v>349473</v>
          </cell>
          <cell r="CW111">
            <v>351729</v>
          </cell>
          <cell r="CX111">
            <v>369721</v>
          </cell>
          <cell r="CY111">
            <v>372942</v>
          </cell>
          <cell r="CZ111">
            <v>392509</v>
          </cell>
          <cell r="DA111">
            <v>397804</v>
          </cell>
          <cell r="DB111">
            <v>468125</v>
          </cell>
          <cell r="DC111">
            <v>477474</v>
          </cell>
          <cell r="DD111">
            <v>497905</v>
          </cell>
          <cell r="DE111">
            <v>501754</v>
          </cell>
          <cell r="DF111">
            <v>503548</v>
          </cell>
          <cell r="DG111">
            <v>523843</v>
          </cell>
          <cell r="DH111">
            <v>526796</v>
          </cell>
          <cell r="DI111">
            <v>552248</v>
          </cell>
          <cell r="DJ111">
            <v>554238</v>
          </cell>
          <cell r="DK111">
            <v>556599</v>
          </cell>
          <cell r="DL111">
            <v>559293</v>
          </cell>
          <cell r="DM111">
            <v>561974</v>
          </cell>
          <cell r="DN111">
            <v>563867</v>
          </cell>
          <cell r="DO111">
            <v>576490</v>
          </cell>
          <cell r="DP111">
            <v>578823</v>
          </cell>
          <cell r="DQ111">
            <v>589230</v>
          </cell>
          <cell r="DR111">
            <v>651227</v>
          </cell>
          <cell r="DS111">
            <v>653237</v>
          </cell>
          <cell r="DT111">
            <v>665811</v>
          </cell>
          <cell r="DU111">
            <v>667200</v>
          </cell>
          <cell r="DV111">
            <v>682854</v>
          </cell>
          <cell r="DW111">
            <v>683834</v>
          </cell>
          <cell r="DX111">
            <v>694046</v>
          </cell>
          <cell r="DY111">
            <v>742197</v>
          </cell>
          <cell r="DZ111">
            <v>751326</v>
          </cell>
          <cell r="EA111">
            <v>768495</v>
          </cell>
          <cell r="EB111">
            <v>791889</v>
          </cell>
          <cell r="EC111">
            <v>812477</v>
          </cell>
          <cell r="ED111">
            <v>833375</v>
          </cell>
          <cell r="EE111">
            <v>852733</v>
          </cell>
          <cell r="EF111">
            <v>872653</v>
          </cell>
          <cell r="EG111">
            <v>890722</v>
          </cell>
          <cell r="EH111">
            <v>927436</v>
          </cell>
          <cell r="EI111">
            <v>952982</v>
          </cell>
          <cell r="EJ111">
            <v>974191</v>
          </cell>
          <cell r="EK111">
            <v>996593</v>
          </cell>
          <cell r="EL111">
            <v>1020547</v>
          </cell>
          <cell r="EM111">
            <v>0</v>
          </cell>
          <cell r="EN111">
            <v>0</v>
          </cell>
          <cell r="EO111">
            <v>0</v>
          </cell>
          <cell r="EP111">
            <v>0</v>
          </cell>
          <cell r="EQ111">
            <v>0</v>
          </cell>
          <cell r="ER111">
            <v>0</v>
          </cell>
          <cell r="ES111">
            <v>0</v>
          </cell>
          <cell r="ET111">
            <v>0</v>
          </cell>
          <cell r="EU111">
            <v>0</v>
          </cell>
          <cell r="EV111">
            <v>0</v>
          </cell>
          <cell r="EW111">
            <v>0</v>
          </cell>
          <cell r="EX111">
            <v>0</v>
          </cell>
          <cell r="EY111">
            <v>0</v>
          </cell>
        </row>
        <row r="113">
          <cell r="A113" t="str">
            <v>po kvartalima</v>
          </cell>
        </row>
        <row r="114">
          <cell r="A114" t="str">
            <v>AZ OMF</v>
          </cell>
          <cell r="D114">
            <v>0</v>
          </cell>
          <cell r="G114">
            <v>0</v>
          </cell>
          <cell r="J114">
            <v>0</v>
          </cell>
          <cell r="M114">
            <v>0</v>
          </cell>
          <cell r="P114">
            <v>14.95899</v>
          </cell>
          <cell r="S114">
            <v>36.947879999999998</v>
          </cell>
          <cell r="V114">
            <v>35.802579999999999</v>
          </cell>
          <cell r="Y114">
            <v>100.48351</v>
          </cell>
          <cell r="AB114">
            <v>1300.1123600000001</v>
          </cell>
          <cell r="AE114">
            <v>3537.0807500000001</v>
          </cell>
          <cell r="AH114">
            <v>693.18547999999998</v>
          </cell>
          <cell r="AI114">
            <v>0</v>
          </cell>
          <cell r="AJ114">
            <v>0</v>
          </cell>
          <cell r="AK114">
            <v>568.77082999999993</v>
          </cell>
          <cell r="AL114">
            <v>0</v>
          </cell>
          <cell r="AM114">
            <v>0</v>
          </cell>
          <cell r="AN114">
            <v>3959.4847100000002</v>
          </cell>
          <cell r="AO114">
            <v>0</v>
          </cell>
          <cell r="AP114">
            <v>0</v>
          </cell>
          <cell r="AQ114">
            <v>1394.6992499999999</v>
          </cell>
          <cell r="AR114">
            <v>0</v>
          </cell>
          <cell r="AS114">
            <v>0</v>
          </cell>
          <cell r="AT114">
            <v>1181.0851200000002</v>
          </cell>
          <cell r="AU114">
            <v>2470.31441</v>
          </cell>
          <cell r="AV114">
            <v>2691.4608900000003</v>
          </cell>
          <cell r="AW114">
            <v>3911.8169199999998</v>
          </cell>
          <cell r="AX114">
            <v>3526.3253199999999</v>
          </cell>
          <cell r="AY114">
            <v>4033.7040499999998</v>
          </cell>
          <cell r="AZ114">
            <v>4077.72417</v>
          </cell>
          <cell r="BA114">
            <v>3768.6517799999997</v>
          </cell>
          <cell r="BB114">
            <v>3548.87635</v>
          </cell>
          <cell r="BC114">
            <v>3249.5088300000002</v>
          </cell>
          <cell r="BD114">
            <v>5064.4881599999999</v>
          </cell>
          <cell r="BE114">
            <v>5399.7718700000005</v>
          </cell>
          <cell r="BF114">
            <v>6121.4203899999993</v>
          </cell>
          <cell r="BG114">
            <v>3299.1612700000001</v>
          </cell>
          <cell r="BH114">
            <v>2010.0922700000001</v>
          </cell>
          <cell r="BI114">
            <v>3707.5559800000001</v>
          </cell>
          <cell r="BJ114">
            <v>4875.8136500000001</v>
          </cell>
          <cell r="BK114">
            <v>8149.3323399999999</v>
          </cell>
          <cell r="BL114">
            <v>4784.0645999999997</v>
          </cell>
          <cell r="BM114">
            <v>3674.9969000000001</v>
          </cell>
          <cell r="BN114">
            <v>493.05353000000002</v>
          </cell>
          <cell r="BO114">
            <v>488.84348999999997</v>
          </cell>
          <cell r="BP114">
            <v>3930.7959599999999</v>
          </cell>
          <cell r="BQ114">
            <v>3800.4212200000002</v>
          </cell>
          <cell r="BR114">
            <v>6166.2076999999999</v>
          </cell>
          <cell r="BS114">
            <v>2783.29916</v>
          </cell>
          <cell r="BT114">
            <v>3234.5934900000002</v>
          </cell>
          <cell r="BU114">
            <v>1190.5858400000002</v>
          </cell>
          <cell r="BV114">
            <v>1349.3664199999998</v>
          </cell>
          <cell r="BW114">
            <v>6265.3140999999996</v>
          </cell>
          <cell r="BX114">
            <v>5964.7025400000002</v>
          </cell>
          <cell r="BY114">
            <v>5815.4111800000001</v>
          </cell>
          <cell r="BZ114">
            <v>639.64873</v>
          </cell>
          <cell r="CA114">
            <v>935.12563</v>
          </cell>
          <cell r="CB114">
            <v>1024.30386</v>
          </cell>
          <cell r="CC114">
            <v>944.3355600000001</v>
          </cell>
          <cell r="CD114">
            <v>783.23636999999997</v>
          </cell>
          <cell r="CE114">
            <v>635.77094999999997</v>
          </cell>
          <cell r="CF114">
            <v>836.66525000000001</v>
          </cell>
          <cell r="CG114">
            <v>1316.89058</v>
          </cell>
          <cell r="CH114">
            <v>6259.9795999999997</v>
          </cell>
          <cell r="CI114">
            <v>6169.4026800000001</v>
          </cell>
          <cell r="CJ114">
            <v>5659.9177699999991</v>
          </cell>
          <cell r="CK114">
            <v>17748.489710000002</v>
          </cell>
          <cell r="CL114">
            <v>28021.123530000001</v>
          </cell>
          <cell r="CM114">
            <v>28542.879829999998</v>
          </cell>
          <cell r="CN114">
            <v>11874.234109999999</v>
          </cell>
          <cell r="CO114">
            <v>2307.7873100000002</v>
          </cell>
          <cell r="CP114">
            <v>2143.0450599999999</v>
          </cell>
          <cell r="CQ114">
            <v>2192.75992</v>
          </cell>
          <cell r="CR114">
            <v>10155.51367</v>
          </cell>
          <cell r="CS114">
            <v>18953.112860000001</v>
          </cell>
          <cell r="CT114">
            <v>18780.055789999999</v>
          </cell>
          <cell r="CU114">
            <v>10689.864519999999</v>
          </cell>
          <cell r="CV114">
            <v>6279.0118600000005</v>
          </cell>
          <cell r="CW114">
            <v>6588.9848400000001</v>
          </cell>
          <cell r="CX114">
            <v>12641.138060000001</v>
          </cell>
          <cell r="CY114">
            <v>9698.6071300000003</v>
          </cell>
          <cell r="CZ114">
            <v>15635.130949999999</v>
          </cell>
          <cell r="DA114">
            <v>10827.20284</v>
          </cell>
          <cell r="DB114">
            <v>34904.473890000001</v>
          </cell>
          <cell r="DC114">
            <v>31507.47006</v>
          </cell>
          <cell r="DD114">
            <v>36915.681380000002</v>
          </cell>
          <cell r="DE114">
            <v>12162.701210000001</v>
          </cell>
          <cell r="DF114">
            <v>9553.0465600000007</v>
          </cell>
          <cell r="DG114">
            <v>8816.4223599999987</v>
          </cell>
          <cell r="DH114">
            <v>8596.8519099999994</v>
          </cell>
          <cell r="DI114">
            <v>17442.439320000001</v>
          </cell>
          <cell r="DJ114">
            <v>11217.8626</v>
          </cell>
          <cell r="DK114">
            <v>11114.937699999999</v>
          </cell>
          <cell r="DL114">
            <v>3110.3557900000001</v>
          </cell>
          <cell r="DM114">
            <v>3381.8279900000002</v>
          </cell>
          <cell r="DN114">
            <v>3368.6918700000001</v>
          </cell>
          <cell r="DO114">
            <v>6218.7367999999997</v>
          </cell>
          <cell r="DP114">
            <v>6288.00558</v>
          </cell>
          <cell r="DQ114">
            <v>9498.4929800000009</v>
          </cell>
          <cell r="DR114">
            <v>26951.913909999999</v>
          </cell>
          <cell r="DS114">
            <v>26678.322510000002</v>
          </cell>
          <cell r="DT114">
            <v>26823.713829999997</v>
          </cell>
          <cell r="DU114">
            <v>5298.3584600000004</v>
          </cell>
          <cell r="DV114">
            <v>10223.435960000001</v>
          </cell>
          <cell r="DW114">
            <v>6016.4329600000001</v>
          </cell>
          <cell r="DX114">
            <v>9614.8644000000004</v>
          </cell>
          <cell r="DY114">
            <v>20212.597010000001</v>
          </cell>
          <cell r="DZ114">
            <v>23560.826089999999</v>
          </cell>
          <cell r="EA114">
            <v>26096.993699999999</v>
          </cell>
          <cell r="EB114">
            <v>18701.684559999998</v>
          </cell>
          <cell r="EC114">
            <v>22706.567190000002</v>
          </cell>
          <cell r="ED114">
            <v>23994.699430000001</v>
          </cell>
          <cell r="EE114">
            <v>22324.627530000002</v>
          </cell>
          <cell r="EF114">
            <v>21362.377660000002</v>
          </cell>
          <cell r="EG114">
            <v>20210.714039999999</v>
          </cell>
          <cell r="EH114">
            <v>27749.98717</v>
          </cell>
          <cell r="EI114">
            <v>32016.313420000002</v>
          </cell>
          <cell r="EJ114">
            <v>31890.564019999998</v>
          </cell>
          <cell r="EK114">
            <v>24478.656030000002</v>
          </cell>
          <cell r="EL114">
            <v>23393.497039999998</v>
          </cell>
          <cell r="EM114">
            <v>21365.06782</v>
          </cell>
          <cell r="EN114">
            <v>22914.598829999999</v>
          </cell>
          <cell r="EO114">
            <v>19608.828170000001</v>
          </cell>
          <cell r="EP114">
            <v>26199.287940000002</v>
          </cell>
          <cell r="EQ114">
            <v>21490.49638</v>
          </cell>
          <cell r="ER114">
            <v>1129744.62793</v>
          </cell>
          <cell r="ES114">
            <v>1125208.14848</v>
          </cell>
          <cell r="ET114">
            <v>1157951.53254</v>
          </cell>
          <cell r="EU114">
            <v>46661.923040000001</v>
          </cell>
          <cell r="EV114">
            <v>44103.622659999994</v>
          </cell>
          <cell r="EW114">
            <v>10453.92316</v>
          </cell>
          <cell r="EX114">
            <v>11276.660739999999</v>
          </cell>
          <cell r="EY114">
            <v>9788.97055</v>
          </cell>
          <cell r="EZ114">
            <v>10187.001390000001</v>
          </cell>
          <cell r="FA114">
            <v>9205.2917400000006</v>
          </cell>
          <cell r="FB114">
            <v>9940.7687699999988</v>
          </cell>
          <cell r="FC114">
            <v>8598.6314299999995</v>
          </cell>
          <cell r="FD114">
            <v>22663.334190000001</v>
          </cell>
          <cell r="FE114">
            <v>22686.697649999998</v>
          </cell>
          <cell r="FF114">
            <v>32133.091629999999</v>
          </cell>
          <cell r="FG114">
            <v>16926.369559999999</v>
          </cell>
          <cell r="FH114">
            <v>17483.295309999998</v>
          </cell>
          <cell r="FI114">
            <v>452148.17010000005</v>
          </cell>
          <cell r="FJ114">
            <v>453391.07325999998</v>
          </cell>
        </row>
        <row r="115">
          <cell r="A115" t="str">
            <v>Erste Plavi OMF</v>
          </cell>
          <cell r="D115">
            <v>0</v>
          </cell>
          <cell r="G115">
            <v>0</v>
          </cell>
          <cell r="J115">
            <v>0</v>
          </cell>
          <cell r="M115">
            <v>0</v>
          </cell>
          <cell r="P115">
            <v>0</v>
          </cell>
          <cell r="S115">
            <v>10.210520000000001</v>
          </cell>
          <cell r="V115">
            <v>0.60247000000000006</v>
          </cell>
          <cell r="Y115">
            <v>16.187339999999999</v>
          </cell>
          <cell r="AB115">
            <v>476.54048</v>
          </cell>
          <cell r="AE115">
            <v>1272.3582799999999</v>
          </cell>
          <cell r="AH115">
            <v>164.31656000000001</v>
          </cell>
          <cell r="AI115">
            <v>0</v>
          </cell>
          <cell r="AJ115">
            <v>0</v>
          </cell>
          <cell r="AK115">
            <v>218.65679999999998</v>
          </cell>
          <cell r="AL115">
            <v>0</v>
          </cell>
          <cell r="AM115">
            <v>0</v>
          </cell>
          <cell r="AN115">
            <v>1241.17858</v>
          </cell>
          <cell r="AO115">
            <v>0</v>
          </cell>
          <cell r="AP115">
            <v>0</v>
          </cell>
          <cell r="AQ115">
            <v>407.99950000000001</v>
          </cell>
          <cell r="AR115">
            <v>0</v>
          </cell>
          <cell r="AS115">
            <v>0</v>
          </cell>
          <cell r="AT115">
            <v>364.55707000000001</v>
          </cell>
          <cell r="AU115">
            <v>854.84256999999991</v>
          </cell>
          <cell r="AV115">
            <v>966.85006999999996</v>
          </cell>
          <cell r="AW115">
            <v>1476.4655299999999</v>
          </cell>
          <cell r="AX115">
            <v>1229.8601799999999</v>
          </cell>
          <cell r="AY115">
            <v>1276.9499599999999</v>
          </cell>
          <cell r="AZ115">
            <v>1387.05701</v>
          </cell>
          <cell r="BA115">
            <v>1327.6855500000001</v>
          </cell>
          <cell r="BB115">
            <v>1455.0738899999999</v>
          </cell>
          <cell r="BC115">
            <v>1213.8046299999999</v>
          </cell>
          <cell r="BD115">
            <v>2068.30807</v>
          </cell>
          <cell r="BE115">
            <v>2131.3326000000002</v>
          </cell>
          <cell r="BF115">
            <v>2237.8352100000002</v>
          </cell>
          <cell r="BG115">
            <v>983.70589000000007</v>
          </cell>
          <cell r="BH115">
            <v>582.58338000000003</v>
          </cell>
          <cell r="BI115">
            <v>1359.7757300000001</v>
          </cell>
          <cell r="BJ115">
            <v>1973.0932499999999</v>
          </cell>
          <cell r="BK115">
            <v>3602.0470699999996</v>
          </cell>
          <cell r="BL115">
            <v>2326.95136</v>
          </cell>
          <cell r="BM115">
            <v>1731.6987799999999</v>
          </cell>
          <cell r="BN115">
            <v>81.078249999999997</v>
          </cell>
          <cell r="BO115">
            <v>102.11711</v>
          </cell>
          <cell r="BP115">
            <v>1782.5388700000001</v>
          </cell>
          <cell r="BQ115">
            <v>1780.6878999999999</v>
          </cell>
          <cell r="BR115">
            <v>2975.8165199999999</v>
          </cell>
          <cell r="BS115">
            <v>1352.25315</v>
          </cell>
          <cell r="BT115">
            <v>1467.2309499999999</v>
          </cell>
          <cell r="BU115">
            <v>432.21391</v>
          </cell>
          <cell r="BV115">
            <v>471.22621999999996</v>
          </cell>
          <cell r="BW115">
            <v>2567.8343100000002</v>
          </cell>
          <cell r="BX115">
            <v>2446.0930400000002</v>
          </cell>
          <cell r="BY115">
            <v>2403.7801300000001</v>
          </cell>
          <cell r="BZ115">
            <v>221.64197000000001</v>
          </cell>
          <cell r="CA115">
            <v>164.64645999999999</v>
          </cell>
          <cell r="CB115">
            <v>260.64766000000003</v>
          </cell>
          <cell r="CC115">
            <v>251.34342000000001</v>
          </cell>
          <cell r="CD115">
            <v>269.55595</v>
          </cell>
          <cell r="CE115">
            <v>336.76337999999998</v>
          </cell>
          <cell r="CF115">
            <v>470.74859000000004</v>
          </cell>
          <cell r="CG115">
            <v>638.07312999999999</v>
          </cell>
          <cell r="CH115">
            <v>2294.80332</v>
          </cell>
          <cell r="CI115">
            <v>2267.67335</v>
          </cell>
          <cell r="CJ115">
            <v>2303.7348400000001</v>
          </cell>
          <cell r="CK115">
            <v>10040.733259999999</v>
          </cell>
          <cell r="CL115">
            <v>14113.443029999999</v>
          </cell>
          <cell r="CM115">
            <v>14050.026460000001</v>
          </cell>
          <cell r="CN115">
            <v>4591.3334199999999</v>
          </cell>
          <cell r="CO115">
            <v>677.53237999999999</v>
          </cell>
          <cell r="CP115">
            <v>630.49643999999989</v>
          </cell>
          <cell r="CQ115">
            <v>669.76761999999997</v>
          </cell>
          <cell r="CR115">
            <v>4159.9682999999995</v>
          </cell>
          <cell r="CS115">
            <v>8377.9402499999997</v>
          </cell>
          <cell r="CT115">
            <v>8447.7693099999997</v>
          </cell>
          <cell r="CU115">
            <v>4768.7724000000007</v>
          </cell>
          <cell r="CV115">
            <v>2097.1168200000002</v>
          </cell>
          <cell r="CW115">
            <v>1978.3111999999999</v>
          </cell>
          <cell r="CX115">
            <v>5302.7657300000001</v>
          </cell>
          <cell r="CY115">
            <v>3928.2383799999998</v>
          </cell>
          <cell r="CZ115">
            <v>6176.2946500000007</v>
          </cell>
          <cell r="DA115">
            <v>3328.3496399999999</v>
          </cell>
          <cell r="DB115">
            <v>13918.366789999998</v>
          </cell>
          <cell r="DC115">
            <v>12876.679460000001</v>
          </cell>
          <cell r="DD115">
            <v>15170.222109999999</v>
          </cell>
          <cell r="DE115">
            <v>4712.73819</v>
          </cell>
          <cell r="DF115">
            <v>3485.9806100000001</v>
          </cell>
          <cell r="DG115">
            <v>4650.8336399999998</v>
          </cell>
          <cell r="DH115">
            <v>4793.2797699999992</v>
          </cell>
          <cell r="DI115">
            <v>8218.9637000000002</v>
          </cell>
          <cell r="DJ115">
            <v>4463.2615700000006</v>
          </cell>
          <cell r="DK115">
            <v>4076.5407300000002</v>
          </cell>
          <cell r="DL115">
            <v>741.28268999999989</v>
          </cell>
          <cell r="DM115">
            <v>788.94055000000003</v>
          </cell>
          <cell r="DN115">
            <v>714.18885999999998</v>
          </cell>
          <cell r="DO115">
            <v>2554.3374199999998</v>
          </cell>
          <cell r="DP115">
            <v>2459.2472000000002</v>
          </cell>
          <cell r="DQ115">
            <v>3316.7971400000001</v>
          </cell>
          <cell r="DR115">
            <v>11519.43557</v>
          </cell>
          <cell r="DS115">
            <v>11651.797929999999</v>
          </cell>
          <cell r="DT115">
            <v>12407.31811</v>
          </cell>
          <cell r="DU115">
            <v>2620.9813199999999</v>
          </cell>
          <cell r="DV115">
            <v>4472.7450799999997</v>
          </cell>
          <cell r="DW115">
            <v>2967.05314</v>
          </cell>
          <cell r="DX115">
            <v>3595.1251000000002</v>
          </cell>
          <cell r="DY115">
            <v>8406.9916499999999</v>
          </cell>
          <cell r="DZ115">
            <v>9488.1949199999999</v>
          </cell>
          <cell r="EA115">
            <v>9962.5348300000005</v>
          </cell>
          <cell r="EB115">
            <v>7176.1023800000003</v>
          </cell>
          <cell r="EC115">
            <v>8526.0331900000001</v>
          </cell>
          <cell r="ED115">
            <v>10049.49116</v>
          </cell>
          <cell r="EE115">
            <v>8685.7448100000001</v>
          </cell>
          <cell r="EF115">
            <v>9070.2743300000002</v>
          </cell>
          <cell r="EG115">
            <v>8930.16093</v>
          </cell>
          <cell r="EH115">
            <v>10220.20974</v>
          </cell>
          <cell r="EI115">
            <v>9645.75065</v>
          </cell>
          <cell r="EJ115">
            <v>9732.3726300000017</v>
          </cell>
          <cell r="EK115">
            <v>8100.49071</v>
          </cell>
          <cell r="EL115">
            <v>7814.9322000000002</v>
          </cell>
          <cell r="EM115">
            <v>6976.7409100000004</v>
          </cell>
          <cell r="EN115">
            <v>6918.3246100000006</v>
          </cell>
          <cell r="EO115">
            <v>6799.8146200000001</v>
          </cell>
          <cell r="EP115">
            <v>8497.4724600000009</v>
          </cell>
          <cell r="EQ115">
            <v>7166.7243799999997</v>
          </cell>
          <cell r="ER115">
            <v>445963.25394999998</v>
          </cell>
          <cell r="ES115">
            <v>444556.47845</v>
          </cell>
          <cell r="ET115">
            <v>455512.08141000004</v>
          </cell>
          <cell r="EU115">
            <v>16518.116399999999</v>
          </cell>
          <cell r="EV115">
            <v>15102.13809</v>
          </cell>
          <cell r="EW115">
            <v>4357.0298300000004</v>
          </cell>
          <cell r="EX115">
            <v>3705.6537699999999</v>
          </cell>
          <cell r="EY115">
            <v>3355.4539300000001</v>
          </cell>
          <cell r="EZ115">
            <v>3026.3135400000001</v>
          </cell>
          <cell r="FA115">
            <v>2602.5891000000001</v>
          </cell>
          <cell r="FB115">
            <v>3089.8177599999999</v>
          </cell>
          <cell r="FC115">
            <v>2783.8305599999999</v>
          </cell>
          <cell r="FD115">
            <v>9392.6765099999993</v>
          </cell>
          <cell r="FE115">
            <v>9644.4257100000013</v>
          </cell>
          <cell r="FF115">
            <v>11317.8457</v>
          </cell>
          <cell r="FG115">
            <v>5506.5197400000006</v>
          </cell>
          <cell r="FH115">
            <v>4859.6387000000004</v>
          </cell>
          <cell r="FI115">
            <v>190581.68293000001</v>
          </cell>
          <cell r="FJ115">
            <v>190320.05601</v>
          </cell>
        </row>
        <row r="116">
          <cell r="A116" t="str">
            <v>PBZ/CO OMF</v>
          </cell>
          <cell r="D116">
            <v>0</v>
          </cell>
          <cell r="G116">
            <v>0</v>
          </cell>
          <cell r="J116">
            <v>0</v>
          </cell>
          <cell r="M116">
            <v>0</v>
          </cell>
          <cell r="P116">
            <v>0</v>
          </cell>
          <cell r="S116">
            <v>9.7121299999999984</v>
          </cell>
          <cell r="V116">
            <v>6.5549999999999997</v>
          </cell>
          <cell r="Y116">
            <v>31.282409999999999</v>
          </cell>
          <cell r="AB116">
            <v>821.71048999999994</v>
          </cell>
          <cell r="AE116">
            <v>2819.0389100000002</v>
          </cell>
          <cell r="AH116">
            <v>299.06925000000001</v>
          </cell>
          <cell r="AI116">
            <v>0</v>
          </cell>
          <cell r="AJ116">
            <v>0</v>
          </cell>
          <cell r="AK116">
            <v>279.75963999999999</v>
          </cell>
          <cell r="AL116">
            <v>0</v>
          </cell>
          <cell r="AM116">
            <v>0</v>
          </cell>
          <cell r="AN116">
            <v>3044.9056</v>
          </cell>
          <cell r="AO116">
            <v>0</v>
          </cell>
          <cell r="AP116">
            <v>0</v>
          </cell>
          <cell r="AQ116">
            <v>1063.6186599999999</v>
          </cell>
          <cell r="AR116">
            <v>0</v>
          </cell>
          <cell r="AS116">
            <v>0</v>
          </cell>
          <cell r="AT116">
            <v>785.08181999999999</v>
          </cell>
          <cell r="AU116">
            <v>1442.86239</v>
          </cell>
          <cell r="AV116">
            <v>1632.68256</v>
          </cell>
          <cell r="AW116">
            <v>2314.71171</v>
          </cell>
          <cell r="AX116">
            <v>2515.4616700000001</v>
          </cell>
          <cell r="AY116">
            <v>2712.46893</v>
          </cell>
          <cell r="AZ116">
            <v>3123.7583799999998</v>
          </cell>
          <cell r="BA116">
            <v>2845.8493800000001</v>
          </cell>
          <cell r="BB116">
            <v>2758.3439800000001</v>
          </cell>
          <cell r="BC116">
            <v>2611.3764200000001</v>
          </cell>
          <cell r="BD116">
            <v>4212.3290999999999</v>
          </cell>
          <cell r="BE116">
            <v>4789.0195400000002</v>
          </cell>
          <cell r="BF116">
            <v>4967.9041699999998</v>
          </cell>
          <cell r="BG116">
            <v>2402.5044400000002</v>
          </cell>
          <cell r="BH116">
            <v>1346.2378999999999</v>
          </cell>
          <cell r="BI116">
            <v>3422.6986200000001</v>
          </cell>
          <cell r="BJ116">
            <v>4591.2447099999999</v>
          </cell>
          <cell r="BK116">
            <v>7036.5073400000001</v>
          </cell>
          <cell r="BL116">
            <v>3970.14417</v>
          </cell>
          <cell r="BM116">
            <v>2830.8680399999998</v>
          </cell>
          <cell r="BN116">
            <v>260.89832000000001</v>
          </cell>
          <cell r="BO116">
            <v>114.92521000000001</v>
          </cell>
          <cell r="BP116">
            <v>3396.3151899999998</v>
          </cell>
          <cell r="BQ116">
            <v>3400.0098700000003</v>
          </cell>
          <cell r="BR116">
            <v>4794.9833899999994</v>
          </cell>
          <cell r="BS116">
            <v>1519.03817</v>
          </cell>
          <cell r="BT116">
            <v>1617.6005500000001</v>
          </cell>
          <cell r="BU116">
            <v>306.77148</v>
          </cell>
          <cell r="BV116">
            <v>312.90909999999997</v>
          </cell>
          <cell r="BW116">
            <v>2888.9090099999999</v>
          </cell>
          <cell r="BX116">
            <v>2912.1176399999999</v>
          </cell>
          <cell r="BY116">
            <v>2862.6741099999999</v>
          </cell>
          <cell r="BZ116">
            <v>229.69395</v>
          </cell>
          <cell r="CA116">
            <v>185.45447000000001</v>
          </cell>
          <cell r="CB116">
            <v>333.95459999999997</v>
          </cell>
          <cell r="CC116">
            <v>355.01202000000001</v>
          </cell>
          <cell r="CD116">
            <v>388.05417999999997</v>
          </cell>
          <cell r="CE116">
            <v>312.85260999999997</v>
          </cell>
          <cell r="CF116">
            <v>343.80397999999997</v>
          </cell>
          <cell r="CG116">
            <v>549.89760000000001</v>
          </cell>
          <cell r="CH116">
            <v>3650.8537099999999</v>
          </cell>
          <cell r="CI116">
            <v>3672.4452700000002</v>
          </cell>
          <cell r="CJ116">
            <v>3576.0232000000001</v>
          </cell>
          <cell r="CK116">
            <v>14471.080619999999</v>
          </cell>
          <cell r="CL116">
            <v>21298.051609999999</v>
          </cell>
          <cell r="CM116">
            <v>21218.812870000002</v>
          </cell>
          <cell r="CN116">
            <v>7420.7413699999997</v>
          </cell>
          <cell r="CO116">
            <v>686.29628000000002</v>
          </cell>
          <cell r="CP116">
            <v>774.35139000000004</v>
          </cell>
          <cell r="CQ116">
            <v>729.25363000000004</v>
          </cell>
          <cell r="CR116">
            <v>6900.9986600000002</v>
          </cell>
          <cell r="CS116">
            <v>12851.39575</v>
          </cell>
          <cell r="CT116">
            <v>12918.81985</v>
          </cell>
          <cell r="CU116">
            <v>6734.2662099999998</v>
          </cell>
          <cell r="CV116">
            <v>3571.9934700000003</v>
          </cell>
          <cell r="CW116">
            <v>3678.92443</v>
          </cell>
          <cell r="CX116">
            <v>7096.3044300000001</v>
          </cell>
          <cell r="CY116">
            <v>4222.2763299999997</v>
          </cell>
          <cell r="CZ116">
            <v>7989.9814100000003</v>
          </cell>
          <cell r="DA116">
            <v>4765.5635599999996</v>
          </cell>
          <cell r="DB116">
            <v>16472.418229999999</v>
          </cell>
          <cell r="DC116">
            <v>14231.03659</v>
          </cell>
          <cell r="DD116">
            <v>17489.630530000002</v>
          </cell>
          <cell r="DE116">
            <v>6342.8837800000001</v>
          </cell>
          <cell r="DF116">
            <v>4636.0477300000002</v>
          </cell>
          <cell r="DG116">
            <v>4469.3964299999998</v>
          </cell>
          <cell r="DH116">
            <v>4165.9847</v>
          </cell>
          <cell r="DI116">
            <v>9684.8226099999993</v>
          </cell>
          <cell r="DJ116">
            <v>6233.57798</v>
          </cell>
          <cell r="DK116">
            <v>6150.8770300000006</v>
          </cell>
          <cell r="DL116">
            <v>825.86476000000005</v>
          </cell>
          <cell r="DM116">
            <v>1200.2693000000002</v>
          </cell>
          <cell r="DN116">
            <v>1097.6869899999999</v>
          </cell>
          <cell r="DO116">
            <v>3095.4885600000002</v>
          </cell>
          <cell r="DP116">
            <v>3121.9773399999999</v>
          </cell>
          <cell r="DQ116">
            <v>4638.5202399999998</v>
          </cell>
          <cell r="DR116">
            <v>16490.145109999998</v>
          </cell>
          <cell r="DS116">
            <v>16487.046259999999</v>
          </cell>
          <cell r="DT116">
            <v>17592.855329999999</v>
          </cell>
          <cell r="DU116">
            <v>3590.13679</v>
          </cell>
          <cell r="DV116">
            <v>7259.0510599999998</v>
          </cell>
          <cell r="DW116">
            <v>4571.1666999999998</v>
          </cell>
          <cell r="DX116">
            <v>6349.7330099999999</v>
          </cell>
          <cell r="DY116">
            <v>9481.4552100000001</v>
          </cell>
          <cell r="DZ116">
            <v>10991.708570000001</v>
          </cell>
          <cell r="EA116">
            <v>12569.48631</v>
          </cell>
          <cell r="EB116">
            <v>9938.3475600000002</v>
          </cell>
          <cell r="EC116">
            <v>11741.62808</v>
          </cell>
          <cell r="ED116">
            <v>11534.6638</v>
          </cell>
          <cell r="EE116">
            <v>10411.95218</v>
          </cell>
          <cell r="EF116">
            <v>10599.283140000001</v>
          </cell>
          <cell r="EG116">
            <v>10455.488660000001</v>
          </cell>
          <cell r="EH116">
            <v>14162.492689999999</v>
          </cell>
          <cell r="EI116">
            <v>15524.809710000001</v>
          </cell>
          <cell r="EJ116">
            <v>16444.628560000001</v>
          </cell>
          <cell r="EK116">
            <v>14694.583939999999</v>
          </cell>
          <cell r="EL116">
            <v>13853.658039999998</v>
          </cell>
          <cell r="EM116">
            <v>11851.10821</v>
          </cell>
          <cell r="EN116">
            <v>10852.325480000001</v>
          </cell>
          <cell r="EO116">
            <v>8992.85268</v>
          </cell>
          <cell r="EP116">
            <v>13025.750779999998</v>
          </cell>
          <cell r="EQ116">
            <v>11280.851939999999</v>
          </cell>
          <cell r="ER116">
            <v>731065.87074000004</v>
          </cell>
          <cell r="ES116">
            <v>728025.30827000004</v>
          </cell>
          <cell r="ET116">
            <v>740200.14576999994</v>
          </cell>
          <cell r="EU116">
            <v>19677.662700000001</v>
          </cell>
          <cell r="EV116">
            <v>17550.587440000003</v>
          </cell>
          <cell r="EW116">
            <v>3676.2901699999998</v>
          </cell>
          <cell r="EX116">
            <v>2724.05656</v>
          </cell>
          <cell r="EY116">
            <v>2964.5305199999998</v>
          </cell>
          <cell r="EZ116">
            <v>3349.3565099999996</v>
          </cell>
          <cell r="FA116">
            <v>4238.2463799999996</v>
          </cell>
          <cell r="FB116">
            <v>4263.8984800000007</v>
          </cell>
          <cell r="FC116">
            <v>5718.5536400000001</v>
          </cell>
          <cell r="FD116">
            <v>11979.911749999999</v>
          </cell>
          <cell r="FE116">
            <v>13132.42143</v>
          </cell>
          <cell r="FF116">
            <v>16461.622199999998</v>
          </cell>
          <cell r="FG116">
            <v>10766.712670000001</v>
          </cell>
          <cell r="FH116">
            <v>10378.114460000001</v>
          </cell>
          <cell r="FI116">
            <v>257943.61564999999</v>
          </cell>
          <cell r="FJ116">
            <v>258622.76275999998</v>
          </cell>
        </row>
        <row r="117">
          <cell r="A117" t="str">
            <v>Raiffeisen OMF</v>
          </cell>
          <cell r="D117">
            <v>0</v>
          </cell>
          <cell r="G117">
            <v>0</v>
          </cell>
          <cell r="J117">
            <v>0</v>
          </cell>
          <cell r="M117">
            <v>0</v>
          </cell>
          <cell r="P117">
            <v>0</v>
          </cell>
          <cell r="S117">
            <v>43.361510000000003</v>
          </cell>
          <cell r="V117">
            <v>63.684370000000001</v>
          </cell>
          <cell r="Y117">
            <v>38.147440000000003</v>
          </cell>
          <cell r="AB117">
            <v>1092.9479899999999</v>
          </cell>
          <cell r="AE117">
            <v>2920.9799400000002</v>
          </cell>
          <cell r="AH117">
            <v>319.19216999999998</v>
          </cell>
          <cell r="AI117">
            <v>0</v>
          </cell>
          <cell r="AJ117">
            <v>0</v>
          </cell>
          <cell r="AK117">
            <v>373.49716999999998</v>
          </cell>
          <cell r="AL117">
            <v>0</v>
          </cell>
          <cell r="AM117">
            <v>0</v>
          </cell>
          <cell r="AN117">
            <v>3180.2544400000002</v>
          </cell>
          <cell r="AO117">
            <v>0</v>
          </cell>
          <cell r="AP117">
            <v>0</v>
          </cell>
          <cell r="AQ117">
            <v>1162.5281399999999</v>
          </cell>
          <cell r="AR117">
            <v>0</v>
          </cell>
          <cell r="AS117">
            <v>0</v>
          </cell>
          <cell r="AT117">
            <v>1424.1961100000001</v>
          </cell>
          <cell r="AU117">
            <v>2357.1395600000001</v>
          </cell>
          <cell r="AV117">
            <v>2495.9025999999999</v>
          </cell>
          <cell r="AW117">
            <v>3337.8368700000001</v>
          </cell>
          <cell r="AX117">
            <v>2819.2824300000002</v>
          </cell>
          <cell r="AY117">
            <v>3069.37111</v>
          </cell>
          <cell r="AZ117">
            <v>3397.6307400000001</v>
          </cell>
          <cell r="BA117">
            <v>3607.30069</v>
          </cell>
          <cell r="BB117">
            <v>3357.2132200000001</v>
          </cell>
          <cell r="BC117">
            <v>2763.0125400000002</v>
          </cell>
          <cell r="BD117">
            <v>4053.43262</v>
          </cell>
          <cell r="BE117">
            <v>4597.7465999999995</v>
          </cell>
          <cell r="BF117">
            <v>5326.44056</v>
          </cell>
          <cell r="BG117">
            <v>2803.4105</v>
          </cell>
          <cell r="BH117">
            <v>1699.7311399999999</v>
          </cell>
          <cell r="BI117">
            <v>3314.3725199999999</v>
          </cell>
          <cell r="BJ117">
            <v>4806.1185400000004</v>
          </cell>
          <cell r="BK117">
            <v>7717.3992699999999</v>
          </cell>
          <cell r="BL117">
            <v>4736.01854</v>
          </cell>
          <cell r="BM117">
            <v>3347.9594099999999</v>
          </cell>
          <cell r="BN117">
            <v>303.81277</v>
          </cell>
          <cell r="BO117">
            <v>248.61073999999999</v>
          </cell>
          <cell r="BP117">
            <v>3084.1897100000001</v>
          </cell>
          <cell r="BQ117">
            <v>3012.5539800000001</v>
          </cell>
          <cell r="BR117">
            <v>5124.7967099999996</v>
          </cell>
          <cell r="BS117">
            <v>2148.0159800000001</v>
          </cell>
          <cell r="BT117">
            <v>2518.7704900000003</v>
          </cell>
          <cell r="BU117">
            <v>837.72046</v>
          </cell>
          <cell r="BV117">
            <v>1103.1798600000002</v>
          </cell>
          <cell r="BW117">
            <v>4341.7146399999992</v>
          </cell>
          <cell r="BX117">
            <v>4254.8682699999999</v>
          </cell>
          <cell r="BY117">
            <v>4101.0542400000004</v>
          </cell>
          <cell r="BZ117">
            <v>752.17484999999999</v>
          </cell>
          <cell r="CA117">
            <v>545.00639000000001</v>
          </cell>
          <cell r="CB117">
            <v>606.35560999999996</v>
          </cell>
          <cell r="CC117">
            <v>487.94236999999998</v>
          </cell>
          <cell r="CD117">
            <v>578.42717000000005</v>
          </cell>
          <cell r="CE117">
            <v>754.69775000000004</v>
          </cell>
          <cell r="CF117">
            <v>1021.9937</v>
          </cell>
          <cell r="CG117">
            <v>1331.26187</v>
          </cell>
          <cell r="CH117">
            <v>4936.6310199999998</v>
          </cell>
          <cell r="CI117">
            <v>4684.06988</v>
          </cell>
          <cell r="CJ117">
            <v>4470.9679800000004</v>
          </cell>
          <cell r="CK117">
            <v>16379.05011</v>
          </cell>
          <cell r="CL117">
            <v>25884.505940000003</v>
          </cell>
          <cell r="CM117">
            <v>25847.31206</v>
          </cell>
          <cell r="CN117">
            <v>10357.965779999999</v>
          </cell>
          <cell r="CO117">
            <v>1110.7163999999998</v>
          </cell>
          <cell r="CP117">
            <v>1244.4791</v>
          </cell>
          <cell r="CQ117">
            <v>1528.8318899999999</v>
          </cell>
          <cell r="CR117">
            <v>10102.05594</v>
          </cell>
          <cell r="CS117">
            <v>19294.445940000001</v>
          </cell>
          <cell r="CT117">
            <v>19225.953160000001</v>
          </cell>
          <cell r="CU117">
            <v>11064.231599999999</v>
          </cell>
          <cell r="CV117">
            <v>5625.0420300000005</v>
          </cell>
          <cell r="CW117">
            <v>5938.76728</v>
          </cell>
          <cell r="CX117">
            <v>9050.4948100000001</v>
          </cell>
          <cell r="CY117">
            <v>5619.4110199999996</v>
          </cell>
          <cell r="CZ117">
            <v>10979.46825</v>
          </cell>
          <cell r="DA117">
            <v>9163.1982399999997</v>
          </cell>
          <cell r="DB117">
            <v>29887.304539999997</v>
          </cell>
          <cell r="DC117">
            <v>26350.421600000001</v>
          </cell>
          <cell r="DD117">
            <v>30524.825530000002</v>
          </cell>
          <cell r="DE117">
            <v>10410.3591</v>
          </cell>
          <cell r="DF117">
            <v>8398.2219100000002</v>
          </cell>
          <cell r="DG117">
            <v>8002.4806900000003</v>
          </cell>
          <cell r="DH117">
            <v>7485.8303699999997</v>
          </cell>
          <cell r="DI117">
            <v>13353.23913</v>
          </cell>
          <cell r="DJ117">
            <v>8478.4153299999998</v>
          </cell>
          <cell r="DK117">
            <v>8460.82683</v>
          </cell>
          <cell r="DL117">
            <v>2368.2619</v>
          </cell>
          <cell r="DM117">
            <v>2365.70876</v>
          </cell>
          <cell r="DN117">
            <v>2087.5696600000001</v>
          </cell>
          <cell r="DO117">
            <v>5327.57618</v>
          </cell>
          <cell r="DP117">
            <v>4979.4685499999996</v>
          </cell>
          <cell r="DQ117">
            <v>7910.0672000000004</v>
          </cell>
          <cell r="DR117">
            <v>19775.968809999998</v>
          </cell>
          <cell r="DS117">
            <v>19596.751800000002</v>
          </cell>
          <cell r="DT117">
            <v>19755.695039999999</v>
          </cell>
          <cell r="DU117">
            <v>4463.2905899999996</v>
          </cell>
          <cell r="DV117">
            <v>7662.3260899999996</v>
          </cell>
          <cell r="DW117">
            <v>4468.9419900000003</v>
          </cell>
          <cell r="DX117">
            <v>7287.2626</v>
          </cell>
          <cell r="DY117">
            <v>21242.275719999998</v>
          </cell>
          <cell r="DZ117">
            <v>23452.31869</v>
          </cell>
          <cell r="EA117">
            <v>25819.2438</v>
          </cell>
          <cell r="EB117">
            <v>13875.516</v>
          </cell>
          <cell r="EC117">
            <v>18175.483539999997</v>
          </cell>
          <cell r="ED117">
            <v>19301.62801</v>
          </cell>
          <cell r="EE117">
            <v>19421.178399999997</v>
          </cell>
          <cell r="EF117">
            <v>19145.631819999999</v>
          </cell>
          <cell r="EG117">
            <v>17750.993839999999</v>
          </cell>
          <cell r="EH117">
            <v>22571.195769999998</v>
          </cell>
          <cell r="EI117">
            <v>23141.717280000001</v>
          </cell>
          <cell r="EJ117">
            <v>25399.438170000001</v>
          </cell>
          <cell r="EK117">
            <v>21883.151870000002</v>
          </cell>
          <cell r="EL117">
            <v>22501.602219999997</v>
          </cell>
          <cell r="EM117">
            <v>20520.783620000002</v>
          </cell>
          <cell r="EN117">
            <v>21165.378149999997</v>
          </cell>
          <cell r="EO117">
            <v>17998.714760000003</v>
          </cell>
          <cell r="EP117">
            <v>20820.63624</v>
          </cell>
          <cell r="EQ117">
            <v>17318.775949999999</v>
          </cell>
          <cell r="ER117">
            <v>817686.93940999999</v>
          </cell>
          <cell r="ES117">
            <v>816771.42583000008</v>
          </cell>
          <cell r="ET117">
            <v>838350.10386000003</v>
          </cell>
          <cell r="EU117">
            <v>36526.521000000001</v>
          </cell>
          <cell r="EV117">
            <v>32975.531490000001</v>
          </cell>
          <cell r="EW117">
            <v>10036.68338</v>
          </cell>
          <cell r="EX117">
            <v>9924.5756799999999</v>
          </cell>
          <cell r="EY117">
            <v>9106.3740699999998</v>
          </cell>
          <cell r="EZ117">
            <v>8540.395050000001</v>
          </cell>
          <cell r="FA117">
            <v>8199.501839999999</v>
          </cell>
          <cell r="FB117">
            <v>7497.0985799999999</v>
          </cell>
          <cell r="FC117">
            <v>8257.1584199999998</v>
          </cell>
          <cell r="FD117">
            <v>20927.66404</v>
          </cell>
          <cell r="FE117">
            <v>21873.244649999997</v>
          </cell>
          <cell r="FF117">
            <v>24733.674620000002</v>
          </cell>
          <cell r="FG117">
            <v>12158.586449999999</v>
          </cell>
          <cell r="FH117">
            <v>12679.295460000001</v>
          </cell>
          <cell r="FI117">
            <v>355975.04876999999</v>
          </cell>
          <cell r="FJ117">
            <v>357376.94003</v>
          </cell>
        </row>
        <row r="118">
          <cell r="A118" t="str">
            <v>UKUPNO</v>
          </cell>
          <cell r="D118">
            <v>0</v>
          </cell>
          <cell r="G118">
            <v>0</v>
          </cell>
          <cell r="J118">
            <v>0</v>
          </cell>
          <cell r="M118">
            <v>0</v>
          </cell>
          <cell r="P118">
            <v>14.95899</v>
          </cell>
          <cell r="S118">
            <v>100.23204</v>
          </cell>
          <cell r="V118">
            <v>106.64442</v>
          </cell>
          <cell r="Y118">
            <v>186.10070000000002</v>
          </cell>
          <cell r="AB118">
            <v>3691.3113199999998</v>
          </cell>
          <cell r="AE118">
            <v>10549.45788</v>
          </cell>
          <cell r="AH118">
            <v>1475.7634599999999</v>
          </cell>
          <cell r="AI118">
            <v>0</v>
          </cell>
          <cell r="AJ118">
            <v>0</v>
          </cell>
          <cell r="AK118">
            <v>1440.68444</v>
          </cell>
          <cell r="AL118">
            <v>0</v>
          </cell>
          <cell r="AM118">
            <v>0</v>
          </cell>
          <cell r="AN118">
            <v>11425.823329999999</v>
          </cell>
          <cell r="AO118">
            <v>0</v>
          </cell>
          <cell r="AP118">
            <v>0</v>
          </cell>
          <cell r="AQ118">
            <v>4028.84555</v>
          </cell>
          <cell r="AR118">
            <v>0</v>
          </cell>
          <cell r="AS118">
            <v>0</v>
          </cell>
          <cell r="AT118">
            <v>3754.9201200000002</v>
          </cell>
          <cell r="AU118">
            <v>7125.1589299999996</v>
          </cell>
          <cell r="AV118">
            <v>7786.8961200000003</v>
          </cell>
          <cell r="AW118">
            <v>11040.831029999999</v>
          </cell>
          <cell r="AX118">
            <v>10090.929599999999</v>
          </cell>
          <cell r="AY118">
            <v>11092.494050000001</v>
          </cell>
          <cell r="AZ118">
            <v>11986.170300000002</v>
          </cell>
          <cell r="BA118">
            <v>11549.4874</v>
          </cell>
          <cell r="BB118">
            <v>11119.507439999999</v>
          </cell>
          <cell r="BC118">
            <v>9837.7024199999996</v>
          </cell>
          <cell r="BD118">
            <v>15398.557949999999</v>
          </cell>
          <cell r="BE118">
            <v>16917.870609999998</v>
          </cell>
          <cell r="BF118">
            <v>18653.600329999997</v>
          </cell>
          <cell r="BG118">
            <v>9488.7821000000004</v>
          </cell>
          <cell r="BH118">
            <v>5638.6446900000001</v>
          </cell>
          <cell r="BI118">
            <v>11804.40285</v>
          </cell>
          <cell r="BJ118">
            <v>16246.27015</v>
          </cell>
          <cell r="BK118">
            <v>26505.28602</v>
          </cell>
          <cell r="BL118">
            <v>15817.178669999999</v>
          </cell>
          <cell r="BM118">
            <v>11585.523130000001</v>
          </cell>
          <cell r="BN118">
            <v>1138.8428700000002</v>
          </cell>
          <cell r="BO118">
            <v>954.49655000000007</v>
          </cell>
          <cell r="BP118">
            <v>12193.83973</v>
          </cell>
          <cell r="BQ118">
            <v>11993.672970000001</v>
          </cell>
          <cell r="BR118">
            <v>19061.804319999999</v>
          </cell>
          <cell r="BS118">
            <v>7802.60646</v>
          </cell>
          <cell r="BT118">
            <v>8838.1954800000003</v>
          </cell>
          <cell r="BU118">
            <v>2767.29169</v>
          </cell>
          <cell r="BV118">
            <v>3236.6815999999999</v>
          </cell>
          <cell r="BW118">
            <v>16063.772060000001</v>
          </cell>
          <cell r="BX118">
            <v>15577.781489999999</v>
          </cell>
          <cell r="BY118">
            <v>15182.91966</v>
          </cell>
          <cell r="BZ118">
            <v>1843.1595</v>
          </cell>
          <cell r="CA118">
            <v>1830.2329499999998</v>
          </cell>
          <cell r="CB118">
            <v>2225.2617300000002</v>
          </cell>
          <cell r="CC118">
            <v>2038.63337</v>
          </cell>
          <cell r="CD118">
            <v>2019.27367</v>
          </cell>
          <cell r="CE118">
            <v>2040.0846899999999</v>
          </cell>
          <cell r="CF118">
            <v>2673.2115199999998</v>
          </cell>
          <cell r="CG118">
            <v>3836.12318</v>
          </cell>
          <cell r="CH118">
            <v>17142.267649999998</v>
          </cell>
          <cell r="CI118">
            <v>16793.591179999999</v>
          </cell>
          <cell r="CJ118">
            <v>16010.643789999998</v>
          </cell>
          <cell r="CK118">
            <v>58639.3537</v>
          </cell>
          <cell r="CL118">
            <v>89317.124110000004</v>
          </cell>
          <cell r="CM118">
            <v>89659.031220000004</v>
          </cell>
          <cell r="CN118">
            <v>34244.274680000002</v>
          </cell>
          <cell r="CO118">
            <v>4782.3323700000001</v>
          </cell>
          <cell r="CP118">
            <v>4792.3719900000006</v>
          </cell>
          <cell r="CQ118">
            <v>5120.6130599999997</v>
          </cell>
          <cell r="CR118">
            <v>31318.53657</v>
          </cell>
          <cell r="CS118">
            <v>59476.894799999995</v>
          </cell>
          <cell r="CT118">
            <v>59372.598109999999</v>
          </cell>
          <cell r="CU118">
            <v>33257.134729999998</v>
          </cell>
          <cell r="CV118">
            <v>17573.16418</v>
          </cell>
          <cell r="CW118">
            <v>18184.98775</v>
          </cell>
          <cell r="CX118">
            <v>34090.703030000004</v>
          </cell>
          <cell r="CY118">
            <v>23468.532859999999</v>
          </cell>
          <cell r="CZ118">
            <v>40780.875260000001</v>
          </cell>
          <cell r="DA118">
            <v>28084.314280000002</v>
          </cell>
          <cell r="DB118">
            <v>95182.563450000001</v>
          </cell>
          <cell r="DC118">
            <v>84965.607709999997</v>
          </cell>
          <cell r="DD118">
            <v>100100.35954999999</v>
          </cell>
          <cell r="DE118">
            <v>33628.682280000001</v>
          </cell>
          <cell r="DF118">
            <v>26073.29681</v>
          </cell>
          <cell r="DG118">
            <v>25939.133120000002</v>
          </cell>
          <cell r="DH118">
            <v>25041.946749999999</v>
          </cell>
          <cell r="DI118">
            <v>48699.464759999995</v>
          </cell>
          <cell r="DJ118">
            <v>30393.117480000001</v>
          </cell>
          <cell r="DK118">
            <v>29803.182290000001</v>
          </cell>
          <cell r="DL118">
            <v>7045.7651399999995</v>
          </cell>
          <cell r="DM118">
            <v>7736.7465999999995</v>
          </cell>
          <cell r="DN118">
            <v>7268.1373800000001</v>
          </cell>
          <cell r="DO118">
            <v>17196.13896</v>
          </cell>
          <cell r="DP118">
            <v>16848.698670000002</v>
          </cell>
          <cell r="DQ118">
            <v>25363.877559999997</v>
          </cell>
          <cell r="DR118">
            <v>74737.463400000008</v>
          </cell>
          <cell r="DS118">
            <v>74413.9185</v>
          </cell>
          <cell r="DT118">
            <v>76579.582309999998</v>
          </cell>
          <cell r="DU118">
            <v>15972.767159999999</v>
          </cell>
          <cell r="DV118">
            <v>29617.55819</v>
          </cell>
          <cell r="DW118">
            <v>18023.594789999999</v>
          </cell>
          <cell r="DX118">
            <v>26846.985109999998</v>
          </cell>
          <cell r="DY118">
            <v>59343.319590000006</v>
          </cell>
          <cell r="DZ118">
            <v>67493.048269999999</v>
          </cell>
          <cell r="EA118">
            <v>74448.25864</v>
          </cell>
          <cell r="EB118">
            <v>49691.650500000003</v>
          </cell>
          <cell r="EC118">
            <v>61149.712</v>
          </cell>
          <cell r="ED118">
            <v>64880.482400000001</v>
          </cell>
          <cell r="EE118">
            <v>60843.502919999999</v>
          </cell>
          <cell r="EF118">
            <v>60177.56695</v>
          </cell>
          <cell r="EG118">
            <v>57347.357469999995</v>
          </cell>
          <cell r="EH118">
            <v>74703.885370000004</v>
          </cell>
          <cell r="EI118">
            <v>80328.591060000006</v>
          </cell>
          <cell r="EJ118">
            <v>83467.003379999995</v>
          </cell>
          <cell r="EK118">
            <v>69156.882549999995</v>
          </cell>
          <cell r="EL118">
            <v>67563.689499999993</v>
          </cell>
          <cell r="EM118">
            <v>60713.700560000005</v>
          </cell>
          <cell r="EN118">
            <v>61850.627070000002</v>
          </cell>
          <cell r="EO118">
            <v>53400.210229999997</v>
          </cell>
          <cell r="EP118">
            <v>68543.147420000008</v>
          </cell>
          <cell r="EQ118">
            <v>57256.84865</v>
          </cell>
          <cell r="ER118">
            <v>3124460.69203</v>
          </cell>
          <cell r="ES118">
            <v>3114561.3610300003</v>
          </cell>
          <cell r="ET118">
            <v>3192013.8635800001</v>
          </cell>
          <cell r="EU118">
            <v>129670.73027</v>
          </cell>
          <cell r="EV118">
            <v>130272.52954999999</v>
          </cell>
          <cell r="EW118">
            <v>58345.778250000003</v>
          </cell>
          <cell r="EX118">
            <v>56760.601090000004</v>
          </cell>
          <cell r="EY118">
            <v>55151.763009999995</v>
          </cell>
          <cell r="EZ118">
            <v>64597.597379999999</v>
          </cell>
          <cell r="FA118">
            <v>74623.695670000001</v>
          </cell>
          <cell r="FB118">
            <v>78778.800170000002</v>
          </cell>
          <cell r="FC118">
            <v>72036.25477</v>
          </cell>
          <cell r="FD118">
            <v>104565.44974</v>
          </cell>
          <cell r="FE118">
            <v>104751.82564</v>
          </cell>
          <cell r="FF118">
            <v>127489.83736</v>
          </cell>
          <cell r="FG118">
            <v>90520.062720000002</v>
          </cell>
          <cell r="FH118">
            <v>93921.693360000005</v>
          </cell>
          <cell r="FI118">
            <v>1339711.6774000002</v>
          </cell>
          <cell r="FJ118">
            <v>1345733.7012799999</v>
          </cell>
        </row>
        <row r="120">
          <cell r="A120" t="str">
            <v>od početka godine</v>
          </cell>
        </row>
        <row r="121">
          <cell r="A121" t="str">
            <v>AZ OMF</v>
          </cell>
          <cell r="V121">
            <v>87.709450000000004</v>
          </cell>
          <cell r="AA121">
            <v>1374</v>
          </cell>
          <cell r="AB121">
            <v>1401</v>
          </cell>
          <cell r="AC121">
            <v>4473</v>
          </cell>
          <cell r="AD121">
            <v>4839</v>
          </cell>
          <cell r="AE121">
            <v>4938</v>
          </cell>
          <cell r="AF121">
            <v>5107</v>
          </cell>
          <cell r="AG121">
            <v>5396</v>
          </cell>
          <cell r="AH121">
            <v>5631</v>
          </cell>
          <cell r="AI121">
            <v>213</v>
          </cell>
          <cell r="AJ121">
            <v>376</v>
          </cell>
          <cell r="AK121">
            <v>569</v>
          </cell>
          <cell r="AL121">
            <v>800</v>
          </cell>
          <cell r="AM121">
            <v>4265</v>
          </cell>
          <cell r="AN121">
            <v>4528</v>
          </cell>
          <cell r="AO121">
            <v>4975</v>
          </cell>
          <cell r="AP121">
            <v>5612</v>
          </cell>
          <cell r="AQ121">
            <v>5923</v>
          </cell>
          <cell r="AR121">
            <v>6436</v>
          </cell>
          <cell r="AS121">
            <v>7002</v>
          </cell>
          <cell r="AT121">
            <v>7104</v>
          </cell>
          <cell r="AU121">
            <v>1802</v>
          </cell>
          <cell r="AV121">
            <v>2590</v>
          </cell>
          <cell r="AW121">
            <v>3912</v>
          </cell>
          <cell r="AX121">
            <v>5328</v>
          </cell>
          <cell r="AY121">
            <v>6624</v>
          </cell>
          <cell r="AZ121">
            <v>7990</v>
          </cell>
          <cell r="BA121">
            <v>9097</v>
          </cell>
          <cell r="BB121">
            <v>10172</v>
          </cell>
          <cell r="BC121">
            <v>11239</v>
          </cell>
          <cell r="BD121">
            <v>14161</v>
          </cell>
          <cell r="BE121">
            <v>15572</v>
          </cell>
          <cell r="BF121">
            <v>17360</v>
          </cell>
          <cell r="BG121">
            <v>100</v>
          </cell>
          <cell r="BH121">
            <v>222</v>
          </cell>
          <cell r="BI121">
            <v>3708</v>
          </cell>
          <cell r="BJ121">
            <v>4976</v>
          </cell>
          <cell r="BK121">
            <v>8371</v>
          </cell>
          <cell r="BL121">
            <v>8492</v>
          </cell>
          <cell r="BM121">
            <v>8651</v>
          </cell>
          <cell r="BN121">
            <v>8864</v>
          </cell>
          <cell r="BO121">
            <v>8980</v>
          </cell>
          <cell r="BP121">
            <v>12582</v>
          </cell>
          <cell r="BQ121">
            <v>12665</v>
          </cell>
          <cell r="BR121">
            <v>15147</v>
          </cell>
          <cell r="BS121">
            <v>218</v>
          </cell>
          <cell r="BT121">
            <v>753</v>
          </cell>
          <cell r="BU121">
            <v>1191</v>
          </cell>
          <cell r="BV121">
            <v>1568</v>
          </cell>
          <cell r="BW121">
            <v>7018</v>
          </cell>
          <cell r="BX121">
            <v>7155</v>
          </cell>
          <cell r="BY121">
            <v>7383</v>
          </cell>
          <cell r="BZ121">
            <v>7657</v>
          </cell>
          <cell r="CA121">
            <v>8090</v>
          </cell>
          <cell r="CB121">
            <v>8407</v>
          </cell>
          <cell r="CC121">
            <v>8602</v>
          </cell>
          <cell r="CD121">
            <v>8874</v>
          </cell>
          <cell r="CE121">
            <v>170</v>
          </cell>
          <cell r="CF121">
            <v>565</v>
          </cell>
          <cell r="CG121">
            <v>1317</v>
          </cell>
          <cell r="CH121">
            <v>6430</v>
          </cell>
          <cell r="CI121">
            <v>6734</v>
          </cell>
          <cell r="CJ121">
            <v>6977</v>
          </cell>
          <cell r="CK121">
            <v>24178</v>
          </cell>
          <cell r="CL121">
            <v>34755</v>
          </cell>
          <cell r="CM121">
            <v>35520</v>
          </cell>
          <cell r="CN121">
            <v>36052</v>
          </cell>
          <cell r="CO121">
            <v>37063</v>
          </cell>
          <cell r="CP121">
            <v>37663</v>
          </cell>
          <cell r="CQ121">
            <v>582</v>
          </cell>
          <cell r="CR121">
            <v>9556</v>
          </cell>
          <cell r="CS121">
            <v>18953</v>
          </cell>
          <cell r="CT121">
            <v>19362</v>
          </cell>
          <cell r="CU121">
            <v>20246</v>
          </cell>
          <cell r="CV121">
            <v>25232</v>
          </cell>
          <cell r="CW121">
            <v>25951</v>
          </cell>
          <cell r="CX121">
            <v>32887</v>
          </cell>
          <cell r="CY121">
            <v>34931</v>
          </cell>
          <cell r="CZ121">
            <v>41587</v>
          </cell>
          <cell r="DA121">
            <v>43714</v>
          </cell>
          <cell r="DB121">
            <v>69835</v>
          </cell>
          <cell r="DC121">
            <v>3259</v>
          </cell>
          <cell r="DD121">
            <v>10795</v>
          </cell>
          <cell r="DE121">
            <v>12163</v>
          </cell>
          <cell r="DF121">
            <v>12812</v>
          </cell>
          <cell r="DG121">
            <v>19611</v>
          </cell>
          <cell r="DH121">
            <v>20760</v>
          </cell>
          <cell r="DI121">
            <v>30254</v>
          </cell>
          <cell r="DJ121">
            <v>30829</v>
          </cell>
          <cell r="DK121">
            <v>31874</v>
          </cell>
          <cell r="DL121">
            <v>33365</v>
          </cell>
          <cell r="DM121">
            <v>34211</v>
          </cell>
          <cell r="DN121">
            <v>35243</v>
          </cell>
          <cell r="DO121">
            <v>4340</v>
          </cell>
          <cell r="DP121">
            <v>5256</v>
          </cell>
          <cell r="DQ121">
            <v>9498</v>
          </cell>
          <cell r="DR121">
            <v>31292</v>
          </cell>
          <cell r="DS121">
            <v>31934</v>
          </cell>
          <cell r="DT121">
            <v>36322</v>
          </cell>
          <cell r="DU121">
            <v>36590</v>
          </cell>
          <cell r="DV121">
            <v>42157</v>
          </cell>
          <cell r="DW121">
            <v>42339</v>
          </cell>
          <cell r="DX121">
            <v>46205</v>
          </cell>
          <cell r="DY121">
            <v>62370</v>
          </cell>
          <cell r="DZ121">
            <v>65899</v>
          </cell>
          <cell r="EA121">
            <v>6403</v>
          </cell>
          <cell r="EB121">
            <v>15172</v>
          </cell>
          <cell r="EC121">
            <v>22707</v>
          </cell>
          <cell r="ED121">
            <v>30398</v>
          </cell>
          <cell r="EE121">
            <v>37497</v>
          </cell>
          <cell r="EF121">
            <v>44069</v>
          </cell>
          <cell r="EG121">
            <v>50608</v>
          </cell>
          <cell r="EH121">
            <v>65247</v>
          </cell>
          <cell r="EI121">
            <v>76085</v>
          </cell>
          <cell r="EJ121">
            <v>82499</v>
          </cell>
          <cell r="EK121">
            <v>89725</v>
          </cell>
          <cell r="EL121">
            <v>99479</v>
          </cell>
          <cell r="EM121">
            <v>4385</v>
          </cell>
          <cell r="EN121">
            <v>13161</v>
          </cell>
          <cell r="EO121">
            <v>19609</v>
          </cell>
          <cell r="EP121">
            <v>30584</v>
          </cell>
          <cell r="EQ121">
            <v>34652</v>
          </cell>
          <cell r="ER121">
            <v>1149353</v>
          </cell>
          <cell r="ES121">
            <v>1155793</v>
          </cell>
          <cell r="ET121">
            <v>1192603</v>
          </cell>
          <cell r="EU121">
            <v>1196015</v>
          </cell>
          <cell r="EV121">
            <v>1199896</v>
          </cell>
          <cell r="EW121">
            <v>1203057</v>
          </cell>
          <cell r="EX121">
            <v>1207292</v>
          </cell>
          <cell r="EY121">
            <v>2393</v>
          </cell>
          <cell r="EZ121">
            <v>5952</v>
          </cell>
          <cell r="FA121">
            <v>9205</v>
          </cell>
          <cell r="FB121">
            <v>12334</v>
          </cell>
          <cell r="FC121">
            <v>14551</v>
          </cell>
          <cell r="FD121">
            <v>31869</v>
          </cell>
          <cell r="FE121">
            <v>35021</v>
          </cell>
          <cell r="FF121">
            <v>46684</v>
          </cell>
          <cell r="FG121">
            <v>48795</v>
          </cell>
          <cell r="FH121">
            <v>52504</v>
          </cell>
          <cell r="FI121">
            <v>498832</v>
          </cell>
          <cell r="FJ121">
            <v>502186</v>
          </cell>
        </row>
        <row r="122">
          <cell r="A122" t="str">
            <v>Erste Plavi OMF</v>
          </cell>
          <cell r="V122">
            <v>10.812989999999999</v>
          </cell>
          <cell r="AA122">
            <v>474</v>
          </cell>
          <cell r="AB122">
            <v>493</v>
          </cell>
          <cell r="AC122">
            <v>1618</v>
          </cell>
          <cell r="AD122">
            <v>1716</v>
          </cell>
          <cell r="AE122">
            <v>1765</v>
          </cell>
          <cell r="AF122">
            <v>1876</v>
          </cell>
          <cell r="AG122">
            <v>1903</v>
          </cell>
          <cell r="AH122">
            <v>1929</v>
          </cell>
          <cell r="AI122">
            <v>78</v>
          </cell>
          <cell r="AJ122">
            <v>135</v>
          </cell>
          <cell r="AK122">
            <v>219</v>
          </cell>
          <cell r="AL122">
            <v>287</v>
          </cell>
          <cell r="AM122">
            <v>1427</v>
          </cell>
          <cell r="AN122">
            <v>1460</v>
          </cell>
          <cell r="AO122">
            <v>1546</v>
          </cell>
          <cell r="AP122">
            <v>1758</v>
          </cell>
          <cell r="AQ122">
            <v>1868</v>
          </cell>
          <cell r="AR122">
            <v>2097</v>
          </cell>
          <cell r="AS122">
            <v>2212</v>
          </cell>
          <cell r="AT122">
            <v>2232</v>
          </cell>
          <cell r="AU122">
            <v>719</v>
          </cell>
          <cell r="AV122">
            <v>947</v>
          </cell>
          <cell r="AW122">
            <v>1476</v>
          </cell>
          <cell r="AX122">
            <v>1949</v>
          </cell>
          <cell r="AY122">
            <v>2224</v>
          </cell>
          <cell r="AZ122">
            <v>2864</v>
          </cell>
          <cell r="BA122">
            <v>3277</v>
          </cell>
          <cell r="BB122">
            <v>3679</v>
          </cell>
          <cell r="BC122">
            <v>4077</v>
          </cell>
          <cell r="BD122">
            <v>5345</v>
          </cell>
          <cell r="BE122">
            <v>5810</v>
          </cell>
          <cell r="BF122">
            <v>6315</v>
          </cell>
          <cell r="BG122">
            <v>14</v>
          </cell>
          <cell r="BH122">
            <v>77</v>
          </cell>
          <cell r="BI122">
            <v>1360</v>
          </cell>
          <cell r="BJ122">
            <v>1987</v>
          </cell>
          <cell r="BK122">
            <v>3679</v>
          </cell>
          <cell r="BL122">
            <v>3687</v>
          </cell>
          <cell r="BM122">
            <v>3719</v>
          </cell>
          <cell r="BN122">
            <v>3760</v>
          </cell>
          <cell r="BO122">
            <v>3789</v>
          </cell>
          <cell r="BP122">
            <v>5501</v>
          </cell>
          <cell r="BQ122">
            <v>5541</v>
          </cell>
          <cell r="BR122">
            <v>6765</v>
          </cell>
          <cell r="BS122">
            <v>89</v>
          </cell>
          <cell r="BT122">
            <v>244</v>
          </cell>
          <cell r="BU122">
            <v>432</v>
          </cell>
          <cell r="BV122">
            <v>560</v>
          </cell>
          <cell r="BW122">
            <v>2812</v>
          </cell>
          <cell r="BX122">
            <v>2878</v>
          </cell>
          <cell r="BY122">
            <v>2964</v>
          </cell>
          <cell r="BZ122">
            <v>3033</v>
          </cell>
          <cell r="CA122">
            <v>3043</v>
          </cell>
          <cell r="CB122">
            <v>3224</v>
          </cell>
          <cell r="CC122">
            <v>3285</v>
          </cell>
          <cell r="CD122">
            <v>3313</v>
          </cell>
          <cell r="CE122">
            <v>249</v>
          </cell>
          <cell r="CF122">
            <v>443</v>
          </cell>
          <cell r="CG122">
            <v>638</v>
          </cell>
          <cell r="CH122">
            <v>2543</v>
          </cell>
          <cell r="CI122">
            <v>2710</v>
          </cell>
          <cell r="CJ122">
            <v>2942</v>
          </cell>
          <cell r="CK122">
            <v>12584</v>
          </cell>
          <cell r="CL122">
            <v>16824</v>
          </cell>
          <cell r="CM122">
            <v>16992</v>
          </cell>
          <cell r="CN122">
            <v>17175</v>
          </cell>
          <cell r="CO122">
            <v>17501</v>
          </cell>
          <cell r="CP122">
            <v>17622</v>
          </cell>
          <cell r="CQ122">
            <v>223</v>
          </cell>
          <cell r="CR122">
            <v>4039</v>
          </cell>
          <cell r="CS122">
            <v>8378</v>
          </cell>
          <cell r="CT122">
            <v>8671</v>
          </cell>
          <cell r="CU122">
            <v>8808</v>
          </cell>
          <cell r="CV122">
            <v>10475</v>
          </cell>
          <cell r="CW122">
            <v>10649</v>
          </cell>
          <cell r="CX122">
            <v>14111</v>
          </cell>
          <cell r="CY122">
            <v>14403</v>
          </cell>
          <cell r="CZ122">
            <v>16825</v>
          </cell>
          <cell r="DA122">
            <v>17439</v>
          </cell>
          <cell r="DB122">
            <v>28322</v>
          </cell>
          <cell r="DC122">
            <v>1380</v>
          </cell>
          <cell r="DD122">
            <v>4288</v>
          </cell>
          <cell r="DE122">
            <v>4713</v>
          </cell>
          <cell r="DF122">
            <v>4866</v>
          </cell>
          <cell r="DG122">
            <v>8938</v>
          </cell>
          <cell r="DH122">
            <v>9506</v>
          </cell>
          <cell r="DI122">
            <v>13085</v>
          </cell>
          <cell r="DJ122">
            <v>13402</v>
          </cell>
          <cell r="DK122">
            <v>13583</v>
          </cell>
          <cell r="DL122">
            <v>13826</v>
          </cell>
          <cell r="DM122">
            <v>14191</v>
          </cell>
          <cell r="DN122">
            <v>14297</v>
          </cell>
          <cell r="DO122">
            <v>2084</v>
          </cell>
          <cell r="DP122">
            <v>2353</v>
          </cell>
          <cell r="DQ122">
            <v>3317</v>
          </cell>
          <cell r="DR122">
            <v>13603</v>
          </cell>
          <cell r="DS122">
            <v>14005</v>
          </cell>
          <cell r="DT122">
            <v>15724</v>
          </cell>
          <cell r="DU122">
            <v>16224</v>
          </cell>
          <cell r="DV122">
            <v>18478</v>
          </cell>
          <cell r="DW122">
            <v>18691</v>
          </cell>
          <cell r="DX122">
            <v>19820</v>
          </cell>
          <cell r="DY122">
            <v>26885</v>
          </cell>
          <cell r="DZ122">
            <v>28179</v>
          </cell>
          <cell r="EA122">
            <v>1603</v>
          </cell>
          <cell r="EB122">
            <v>5881</v>
          </cell>
          <cell r="EC122">
            <v>8526</v>
          </cell>
          <cell r="ED122">
            <v>11652</v>
          </cell>
          <cell r="EE122">
            <v>14567</v>
          </cell>
          <cell r="EF122">
            <v>17596</v>
          </cell>
          <cell r="EG122">
            <v>20582</v>
          </cell>
          <cell r="EH122">
            <v>24787</v>
          </cell>
          <cell r="EI122">
            <v>27242</v>
          </cell>
          <cell r="EJ122">
            <v>30315</v>
          </cell>
          <cell r="EK122">
            <v>32888</v>
          </cell>
          <cell r="EL122">
            <v>35057</v>
          </cell>
          <cell r="EM122">
            <v>2235</v>
          </cell>
          <cell r="EN122">
            <v>4749</v>
          </cell>
          <cell r="EO122">
            <v>6800</v>
          </cell>
          <cell r="EP122">
            <v>10732</v>
          </cell>
          <cell r="EQ122">
            <v>11916</v>
          </cell>
          <cell r="ER122">
            <v>452763</v>
          </cell>
          <cell r="ES122">
            <v>455289</v>
          </cell>
          <cell r="ET122">
            <v>467428</v>
          </cell>
          <cell r="EU122">
            <v>469281</v>
          </cell>
          <cell r="EV122">
            <v>470391</v>
          </cell>
          <cell r="EW122">
            <v>471785</v>
          </cell>
          <cell r="EX122">
            <v>472987</v>
          </cell>
          <cell r="EY122">
            <v>759</v>
          </cell>
          <cell r="EZ122">
            <v>1824</v>
          </cell>
          <cell r="FA122">
            <v>2603</v>
          </cell>
          <cell r="FB122">
            <v>3849</v>
          </cell>
          <cell r="FC122">
            <v>4608</v>
          </cell>
          <cell r="FD122">
            <v>11995</v>
          </cell>
          <cell r="FE122">
            <v>13493</v>
          </cell>
          <cell r="FF122">
            <v>15926</v>
          </cell>
          <cell r="FG122">
            <v>17502</v>
          </cell>
          <cell r="FH122">
            <v>18353</v>
          </cell>
          <cell r="FI122">
            <v>206508</v>
          </cell>
          <cell r="FJ122">
            <v>207822</v>
          </cell>
        </row>
        <row r="123">
          <cell r="A123" t="str">
            <v>PBZ/CO OMF</v>
          </cell>
          <cell r="V123">
            <v>16.267129999999998</v>
          </cell>
          <cell r="AA123">
            <v>832</v>
          </cell>
          <cell r="AB123">
            <v>853</v>
          </cell>
          <cell r="AC123">
            <v>3451</v>
          </cell>
          <cell r="AD123">
            <v>3623</v>
          </cell>
          <cell r="AE123">
            <v>3672</v>
          </cell>
          <cell r="AF123">
            <v>3777</v>
          </cell>
          <cell r="AG123">
            <v>3851</v>
          </cell>
          <cell r="AH123">
            <v>3971</v>
          </cell>
          <cell r="AI123">
            <v>69</v>
          </cell>
          <cell r="AJ123">
            <v>126</v>
          </cell>
          <cell r="AK123">
            <v>280</v>
          </cell>
          <cell r="AL123">
            <v>416</v>
          </cell>
          <cell r="AM123">
            <v>3136</v>
          </cell>
          <cell r="AN123">
            <v>3325</v>
          </cell>
          <cell r="AO123">
            <v>3611</v>
          </cell>
          <cell r="AP123">
            <v>4011</v>
          </cell>
          <cell r="AQ123">
            <v>4388</v>
          </cell>
          <cell r="AR123">
            <v>4817</v>
          </cell>
          <cell r="AS123">
            <v>5163</v>
          </cell>
          <cell r="AT123">
            <v>5173</v>
          </cell>
          <cell r="AU123">
            <v>1087</v>
          </cell>
          <cell r="AV123">
            <v>1622</v>
          </cell>
          <cell r="AW123">
            <v>2315</v>
          </cell>
          <cell r="AX123">
            <v>3602</v>
          </cell>
          <cell r="AY123">
            <v>4335</v>
          </cell>
          <cell r="AZ123">
            <v>5438</v>
          </cell>
          <cell r="BA123">
            <v>6448</v>
          </cell>
          <cell r="BB123">
            <v>7093</v>
          </cell>
          <cell r="BC123">
            <v>8050</v>
          </cell>
          <cell r="BD123">
            <v>10660</v>
          </cell>
          <cell r="BE123">
            <v>11882</v>
          </cell>
          <cell r="BF123">
            <v>13018</v>
          </cell>
          <cell r="BG123">
            <v>45</v>
          </cell>
          <cell r="BH123">
            <v>210</v>
          </cell>
          <cell r="BI123">
            <v>3423</v>
          </cell>
          <cell r="BJ123">
            <v>4636</v>
          </cell>
          <cell r="BK123">
            <v>7247</v>
          </cell>
          <cell r="BL123">
            <v>7393</v>
          </cell>
          <cell r="BM123">
            <v>7467</v>
          </cell>
          <cell r="BN123">
            <v>7508</v>
          </cell>
          <cell r="BO123">
            <v>7508</v>
          </cell>
          <cell r="BP123">
            <v>10863</v>
          </cell>
          <cell r="BQ123">
            <v>10908</v>
          </cell>
          <cell r="BR123">
            <v>12303</v>
          </cell>
          <cell r="BS123">
            <v>80</v>
          </cell>
          <cell r="BT123">
            <v>223</v>
          </cell>
          <cell r="BU123">
            <v>307</v>
          </cell>
          <cell r="BV123">
            <v>393</v>
          </cell>
          <cell r="BW123">
            <v>3112</v>
          </cell>
          <cell r="BX123">
            <v>3219</v>
          </cell>
          <cell r="BY123">
            <v>3255</v>
          </cell>
          <cell r="BZ123">
            <v>3341</v>
          </cell>
          <cell r="CA123">
            <v>3404</v>
          </cell>
          <cell r="CB123">
            <v>3589</v>
          </cell>
          <cell r="CC123">
            <v>3696</v>
          </cell>
          <cell r="CD123">
            <v>3792</v>
          </cell>
          <cell r="CE123">
            <v>110</v>
          </cell>
          <cell r="CF123">
            <v>248</v>
          </cell>
          <cell r="CG123">
            <v>550</v>
          </cell>
          <cell r="CH123">
            <v>3761</v>
          </cell>
          <cell r="CI123">
            <v>3920</v>
          </cell>
          <cell r="CJ123">
            <v>4126</v>
          </cell>
          <cell r="CK123">
            <v>18232</v>
          </cell>
          <cell r="CL123">
            <v>25218</v>
          </cell>
          <cell r="CM123">
            <v>25345</v>
          </cell>
          <cell r="CN123">
            <v>25652</v>
          </cell>
          <cell r="CO123">
            <v>25904</v>
          </cell>
          <cell r="CP123">
            <v>26119</v>
          </cell>
          <cell r="CQ123">
            <v>263</v>
          </cell>
          <cell r="CR123">
            <v>6686</v>
          </cell>
          <cell r="CS123">
            <v>12851</v>
          </cell>
          <cell r="CT123">
            <v>13181</v>
          </cell>
          <cell r="CU123">
            <v>13421</v>
          </cell>
          <cell r="CV123">
            <v>16423</v>
          </cell>
          <cell r="CW123">
            <v>16860</v>
          </cell>
          <cell r="CX123">
            <v>20517</v>
          </cell>
          <cell r="CY123">
            <v>20646</v>
          </cell>
          <cell r="CZ123">
            <v>24850</v>
          </cell>
          <cell r="DA123">
            <v>25282</v>
          </cell>
          <cell r="DB123">
            <v>37118</v>
          </cell>
          <cell r="DC123">
            <v>1963</v>
          </cell>
          <cell r="DD123">
            <v>5654</v>
          </cell>
          <cell r="DE123">
            <v>6343</v>
          </cell>
          <cell r="DF123">
            <v>6599</v>
          </cell>
          <cell r="DG123">
            <v>10123</v>
          </cell>
          <cell r="DH123">
            <v>10509</v>
          </cell>
          <cell r="DI123">
            <v>16284</v>
          </cell>
          <cell r="DJ123">
            <v>16357</v>
          </cell>
          <cell r="DK123">
            <v>16660</v>
          </cell>
          <cell r="DL123">
            <v>17110</v>
          </cell>
          <cell r="DM123">
            <v>17557</v>
          </cell>
          <cell r="DN123">
            <v>17757</v>
          </cell>
          <cell r="DO123">
            <v>2448</v>
          </cell>
          <cell r="DP123">
            <v>2922</v>
          </cell>
          <cell r="DQ123">
            <v>4639</v>
          </cell>
          <cell r="DR123">
            <v>18938</v>
          </cell>
          <cell r="DS123">
            <v>19409</v>
          </cell>
          <cell r="DT123">
            <v>22231</v>
          </cell>
          <cell r="DU123">
            <v>22528</v>
          </cell>
          <cell r="DV123">
            <v>26668</v>
          </cell>
          <cell r="DW123">
            <v>26803</v>
          </cell>
          <cell r="DX123">
            <v>28878</v>
          </cell>
          <cell r="DY123">
            <v>36149</v>
          </cell>
          <cell r="DZ123">
            <v>37794</v>
          </cell>
          <cell r="EA123">
            <v>3653</v>
          </cell>
          <cell r="EB123">
            <v>8293</v>
          </cell>
          <cell r="EC123">
            <v>11742</v>
          </cell>
          <cell r="ED123">
            <v>15188</v>
          </cell>
          <cell r="EE123">
            <v>18705</v>
          </cell>
          <cell r="EF123">
            <v>22341</v>
          </cell>
          <cell r="EG123">
            <v>25643</v>
          </cell>
          <cell r="EH123">
            <v>32868</v>
          </cell>
          <cell r="EI123">
            <v>37866</v>
          </cell>
          <cell r="EJ123">
            <v>42088</v>
          </cell>
          <cell r="EK123">
            <v>47563</v>
          </cell>
          <cell r="EL123">
            <v>51719</v>
          </cell>
          <cell r="EM123">
            <v>2220</v>
          </cell>
          <cell r="EN123">
            <v>6695</v>
          </cell>
          <cell r="EO123">
            <v>8993</v>
          </cell>
          <cell r="EP123">
            <v>15246</v>
          </cell>
          <cell r="EQ123">
            <v>17976</v>
          </cell>
          <cell r="ER123">
            <v>740059</v>
          </cell>
          <cell r="ES123">
            <v>743271</v>
          </cell>
          <cell r="ET123">
            <v>758176</v>
          </cell>
          <cell r="EU123">
            <v>759736</v>
          </cell>
          <cell r="EV123">
            <v>760821</v>
          </cell>
          <cell r="EW123">
            <v>761853</v>
          </cell>
          <cell r="EX123">
            <v>762460</v>
          </cell>
          <cell r="EY123">
            <v>1326</v>
          </cell>
          <cell r="EZ123">
            <v>2742</v>
          </cell>
          <cell r="FA123">
            <v>4238</v>
          </cell>
          <cell r="FB123">
            <v>5589</v>
          </cell>
          <cell r="FC123">
            <v>8460</v>
          </cell>
          <cell r="FD123">
            <v>16218</v>
          </cell>
          <cell r="FE123">
            <v>18722</v>
          </cell>
          <cell r="FF123">
            <v>24922</v>
          </cell>
          <cell r="FG123">
            <v>26985</v>
          </cell>
          <cell r="FH123">
            <v>29100</v>
          </cell>
          <cell r="FI123">
            <v>282865</v>
          </cell>
          <cell r="FJ123">
            <v>285608</v>
          </cell>
        </row>
        <row r="124">
          <cell r="A124" t="str">
            <v>Raiffeisen OMF</v>
          </cell>
          <cell r="V124">
            <v>107.04588000000001</v>
          </cell>
          <cell r="AA124">
            <v>1089</v>
          </cell>
          <cell r="AB124">
            <v>1131</v>
          </cell>
          <cell r="AC124">
            <v>3676</v>
          </cell>
          <cell r="AD124">
            <v>3955</v>
          </cell>
          <cell r="AE124">
            <v>4052</v>
          </cell>
          <cell r="AF124">
            <v>4156</v>
          </cell>
          <cell r="AG124">
            <v>4272</v>
          </cell>
          <cell r="AH124">
            <v>4371</v>
          </cell>
          <cell r="AI124">
            <v>112</v>
          </cell>
          <cell r="AJ124">
            <v>289</v>
          </cell>
          <cell r="AK124">
            <v>373</v>
          </cell>
          <cell r="AL124">
            <v>605</v>
          </cell>
          <cell r="AM124">
            <v>3382</v>
          </cell>
          <cell r="AN124">
            <v>3554</v>
          </cell>
          <cell r="AO124">
            <v>3878</v>
          </cell>
          <cell r="AP124">
            <v>4336</v>
          </cell>
          <cell r="AQ124">
            <v>4716</v>
          </cell>
          <cell r="AR124">
            <v>5384</v>
          </cell>
          <cell r="AS124">
            <v>6009</v>
          </cell>
          <cell r="AT124">
            <v>6140</v>
          </cell>
          <cell r="AU124">
            <v>1601</v>
          </cell>
          <cell r="AV124">
            <v>2364</v>
          </cell>
          <cell r="AW124">
            <v>3338</v>
          </cell>
          <cell r="AX124">
            <v>4420</v>
          </cell>
          <cell r="AY124">
            <v>5434</v>
          </cell>
          <cell r="AZ124">
            <v>6735</v>
          </cell>
          <cell r="BA124">
            <v>8027</v>
          </cell>
          <cell r="BB124">
            <v>8791</v>
          </cell>
          <cell r="BC124">
            <v>9498</v>
          </cell>
          <cell r="BD124">
            <v>12081</v>
          </cell>
          <cell r="BE124">
            <v>13389</v>
          </cell>
          <cell r="BF124">
            <v>14825</v>
          </cell>
          <cell r="BG124">
            <v>59</v>
          </cell>
          <cell r="BH124">
            <v>264</v>
          </cell>
          <cell r="BI124">
            <v>3314</v>
          </cell>
          <cell r="BJ124">
            <v>4865</v>
          </cell>
          <cell r="BK124">
            <v>7981</v>
          </cell>
          <cell r="BL124">
            <v>8050</v>
          </cell>
          <cell r="BM124">
            <v>8213</v>
          </cell>
          <cell r="BN124">
            <v>8285</v>
          </cell>
          <cell r="BO124">
            <v>8299</v>
          </cell>
          <cell r="BP124">
            <v>11297</v>
          </cell>
          <cell r="BQ124">
            <v>11297</v>
          </cell>
          <cell r="BR124">
            <v>13424</v>
          </cell>
          <cell r="BS124">
            <v>22</v>
          </cell>
          <cell r="BT124">
            <v>392</v>
          </cell>
          <cell r="BU124">
            <v>838</v>
          </cell>
          <cell r="BV124">
            <v>1125</v>
          </cell>
          <cell r="BW124">
            <v>4734</v>
          </cell>
          <cell r="BX124">
            <v>5093</v>
          </cell>
          <cell r="BY124">
            <v>5226</v>
          </cell>
          <cell r="BZ124">
            <v>5486</v>
          </cell>
          <cell r="CA124">
            <v>5638</v>
          </cell>
          <cell r="CB124">
            <v>5832</v>
          </cell>
          <cell r="CC124">
            <v>5974</v>
          </cell>
          <cell r="CD124">
            <v>6216</v>
          </cell>
          <cell r="CE124">
            <v>371</v>
          </cell>
          <cell r="CF124">
            <v>780</v>
          </cell>
          <cell r="CG124">
            <v>1331</v>
          </cell>
          <cell r="CH124">
            <v>5307</v>
          </cell>
          <cell r="CI124">
            <v>5464</v>
          </cell>
          <cell r="CJ124">
            <v>5802</v>
          </cell>
          <cell r="CK124">
            <v>21686</v>
          </cell>
          <cell r="CL124">
            <v>31349</v>
          </cell>
          <cell r="CM124">
            <v>31650</v>
          </cell>
          <cell r="CN124">
            <v>32044</v>
          </cell>
          <cell r="CO124">
            <v>32459</v>
          </cell>
          <cell r="CP124">
            <v>32894</v>
          </cell>
          <cell r="CQ124">
            <v>679</v>
          </cell>
          <cell r="CR124">
            <v>9667</v>
          </cell>
          <cell r="CS124">
            <v>19294</v>
          </cell>
          <cell r="CT124">
            <v>19905</v>
          </cell>
          <cell r="CU124">
            <v>20732</v>
          </cell>
          <cell r="CV124">
            <v>24919</v>
          </cell>
          <cell r="CW124">
            <v>25844</v>
          </cell>
          <cell r="CX124">
            <v>29782</v>
          </cell>
          <cell r="CY124">
            <v>30539</v>
          </cell>
          <cell r="CZ124">
            <v>36823</v>
          </cell>
          <cell r="DA124">
            <v>38945</v>
          </cell>
          <cell r="DB124">
            <v>60426</v>
          </cell>
          <cell r="DC124">
            <v>2748</v>
          </cell>
          <cell r="DD124">
            <v>9044</v>
          </cell>
          <cell r="DE124">
            <v>10410</v>
          </cell>
          <cell r="DF124">
            <v>11146</v>
          </cell>
          <cell r="DG124">
            <v>17046</v>
          </cell>
          <cell r="DH124">
            <v>17896</v>
          </cell>
          <cell r="DI124">
            <v>24499</v>
          </cell>
          <cell r="DJ124">
            <v>25525</v>
          </cell>
          <cell r="DK124">
            <v>26357</v>
          </cell>
          <cell r="DL124">
            <v>26867</v>
          </cell>
          <cell r="DM124">
            <v>27891</v>
          </cell>
          <cell r="DN124">
            <v>28445</v>
          </cell>
          <cell r="DO124">
            <v>3750</v>
          </cell>
          <cell r="DP124">
            <v>4425</v>
          </cell>
          <cell r="DQ124">
            <v>7910</v>
          </cell>
          <cell r="DR124">
            <v>23526</v>
          </cell>
          <cell r="DS124">
            <v>24022</v>
          </cell>
          <cell r="DT124">
            <v>27666</v>
          </cell>
          <cell r="DU124">
            <v>27990</v>
          </cell>
          <cell r="DV124">
            <v>31685</v>
          </cell>
          <cell r="DW124">
            <v>32135</v>
          </cell>
          <cell r="DX124">
            <v>35277</v>
          </cell>
          <cell r="DY124">
            <v>52927</v>
          </cell>
          <cell r="DZ124">
            <v>55587</v>
          </cell>
          <cell r="EA124">
            <v>5509</v>
          </cell>
          <cell r="EB124">
            <v>11215</v>
          </cell>
          <cell r="EC124">
            <v>18175</v>
          </cell>
          <cell r="ED124">
            <v>24811</v>
          </cell>
          <cell r="EE124">
            <v>30636</v>
          </cell>
          <cell r="EF124">
            <v>37321</v>
          </cell>
          <cell r="EG124">
            <v>42562</v>
          </cell>
          <cell r="EH124">
            <v>53208</v>
          </cell>
          <cell r="EI124">
            <v>60463</v>
          </cell>
          <cell r="EJ124">
            <v>67961</v>
          </cell>
          <cell r="EK124">
            <v>75091</v>
          </cell>
          <cell r="EL124">
            <v>82964</v>
          </cell>
          <cell r="EM124">
            <v>5518</v>
          </cell>
          <cell r="EN124">
            <v>13292</v>
          </cell>
          <cell r="EO124">
            <v>17999</v>
          </cell>
          <cell r="EP124">
            <v>26338</v>
          </cell>
          <cell r="EQ124">
            <v>30611</v>
          </cell>
          <cell r="ER124">
            <v>835686</v>
          </cell>
          <cell r="ES124">
            <v>843110</v>
          </cell>
          <cell r="ET124">
            <v>868961</v>
          </cell>
          <cell r="EU124">
            <v>872212</v>
          </cell>
          <cell r="EV124">
            <v>876085</v>
          </cell>
          <cell r="EW124">
            <v>878997</v>
          </cell>
          <cell r="EX124">
            <v>882137</v>
          </cell>
          <cell r="EY124">
            <v>3055</v>
          </cell>
          <cell r="EZ124">
            <v>5401</v>
          </cell>
          <cell r="FA124">
            <v>8200</v>
          </cell>
          <cell r="FB124">
            <v>10552</v>
          </cell>
          <cell r="FC124">
            <v>13658</v>
          </cell>
          <cell r="FD124">
            <v>29127</v>
          </cell>
          <cell r="FE124">
            <v>32425</v>
          </cell>
          <cell r="FF124">
            <v>38392</v>
          </cell>
          <cell r="FG124">
            <v>41286</v>
          </cell>
          <cell r="FH124">
            <v>45104</v>
          </cell>
          <cell r="FI124">
            <v>394367</v>
          </cell>
          <cell r="FJ124">
            <v>398663</v>
          </cell>
        </row>
        <row r="125">
          <cell r="A125" t="str">
            <v>UKUPNO</v>
          </cell>
          <cell r="V125">
            <v>221.83545000000001</v>
          </cell>
          <cell r="AA125">
            <v>3769</v>
          </cell>
          <cell r="AB125">
            <v>3877</v>
          </cell>
          <cell r="AC125">
            <v>13218</v>
          </cell>
          <cell r="AD125">
            <v>14133</v>
          </cell>
          <cell r="AE125">
            <v>14427</v>
          </cell>
          <cell r="AF125">
            <v>14916</v>
          </cell>
          <cell r="AG125">
            <v>15421</v>
          </cell>
          <cell r="AH125">
            <v>15903</v>
          </cell>
          <cell r="AI125">
            <v>472</v>
          </cell>
          <cell r="AJ125">
            <v>926</v>
          </cell>
          <cell r="AK125">
            <v>1441</v>
          </cell>
          <cell r="AL125">
            <v>2108</v>
          </cell>
          <cell r="AM125">
            <v>12210</v>
          </cell>
          <cell r="AN125">
            <v>12867</v>
          </cell>
          <cell r="AO125">
            <v>14010</v>
          </cell>
          <cell r="AP125">
            <v>15717</v>
          </cell>
          <cell r="AQ125">
            <v>16895</v>
          </cell>
          <cell r="AR125">
            <v>18734</v>
          </cell>
          <cell r="AS125">
            <v>20386</v>
          </cell>
          <cell r="AT125">
            <v>20650</v>
          </cell>
          <cell r="AU125">
            <v>5209</v>
          </cell>
          <cell r="AV125">
            <v>7523</v>
          </cell>
          <cell r="AW125">
            <v>11041</v>
          </cell>
          <cell r="AX125">
            <v>15299</v>
          </cell>
          <cell r="AY125">
            <v>18615</v>
          </cell>
          <cell r="AZ125">
            <v>23027</v>
          </cell>
          <cell r="BA125">
            <v>26849</v>
          </cell>
          <cell r="BB125">
            <v>29735</v>
          </cell>
          <cell r="BC125">
            <v>32865</v>
          </cell>
          <cell r="BD125">
            <v>42247</v>
          </cell>
          <cell r="BE125">
            <v>46653</v>
          </cell>
          <cell r="BF125">
            <v>51518</v>
          </cell>
          <cell r="BG125">
            <v>218</v>
          </cell>
          <cell r="BH125">
            <v>773</v>
          </cell>
          <cell r="BI125">
            <v>11804</v>
          </cell>
          <cell r="BJ125">
            <v>16464</v>
          </cell>
          <cell r="BK125">
            <v>27278</v>
          </cell>
          <cell r="BL125">
            <v>27622</v>
          </cell>
          <cell r="BM125">
            <v>28050</v>
          </cell>
          <cell r="BN125">
            <v>28417</v>
          </cell>
          <cell r="BO125">
            <v>28576</v>
          </cell>
          <cell r="BP125">
            <v>40244</v>
          </cell>
          <cell r="BQ125">
            <v>40411</v>
          </cell>
          <cell r="BR125">
            <v>47638</v>
          </cell>
          <cell r="BS125">
            <v>408</v>
          </cell>
          <cell r="BT125">
            <v>1611</v>
          </cell>
          <cell r="BU125">
            <v>2767</v>
          </cell>
          <cell r="BV125">
            <v>3645</v>
          </cell>
          <cell r="BW125">
            <v>17675</v>
          </cell>
          <cell r="BX125">
            <v>18345</v>
          </cell>
          <cell r="BY125">
            <v>18828</v>
          </cell>
          <cell r="BZ125">
            <v>19518</v>
          </cell>
          <cell r="CA125">
            <v>20175</v>
          </cell>
          <cell r="CB125">
            <v>21053</v>
          </cell>
          <cell r="CC125">
            <v>21557</v>
          </cell>
          <cell r="CD125">
            <v>22195</v>
          </cell>
          <cell r="CE125">
            <v>899</v>
          </cell>
          <cell r="CF125">
            <v>2035</v>
          </cell>
          <cell r="CG125">
            <v>3836</v>
          </cell>
          <cell r="CH125">
            <v>18041</v>
          </cell>
          <cell r="CI125">
            <v>18829</v>
          </cell>
          <cell r="CJ125">
            <v>19847</v>
          </cell>
          <cell r="CK125">
            <v>76680</v>
          </cell>
          <cell r="CL125">
            <v>108146</v>
          </cell>
          <cell r="CM125">
            <v>109506</v>
          </cell>
          <cell r="CN125">
            <v>110925</v>
          </cell>
          <cell r="CO125">
            <v>112928</v>
          </cell>
          <cell r="CP125">
            <v>114298</v>
          </cell>
          <cell r="CQ125">
            <v>1747</v>
          </cell>
          <cell r="CR125">
            <v>29949</v>
          </cell>
          <cell r="CS125">
            <v>59477</v>
          </cell>
          <cell r="CT125">
            <v>61120</v>
          </cell>
          <cell r="CU125">
            <v>63206</v>
          </cell>
          <cell r="CV125">
            <v>77050</v>
          </cell>
          <cell r="CW125">
            <v>79305</v>
          </cell>
          <cell r="CX125">
            <v>97297</v>
          </cell>
          <cell r="CY125">
            <v>100519</v>
          </cell>
          <cell r="CZ125">
            <v>120086</v>
          </cell>
          <cell r="DA125">
            <v>125381</v>
          </cell>
          <cell r="DB125">
            <v>195701</v>
          </cell>
          <cell r="DC125">
            <v>9350</v>
          </cell>
          <cell r="DD125">
            <v>29780</v>
          </cell>
          <cell r="DE125">
            <v>33629</v>
          </cell>
          <cell r="DF125">
            <v>35423</v>
          </cell>
          <cell r="DG125">
            <v>55719</v>
          </cell>
          <cell r="DH125">
            <v>58671</v>
          </cell>
          <cell r="DI125">
            <v>84123</v>
          </cell>
          <cell r="DJ125">
            <v>86112</v>
          </cell>
          <cell r="DK125">
            <v>88474</v>
          </cell>
          <cell r="DL125">
            <v>91168</v>
          </cell>
          <cell r="DM125">
            <v>93849</v>
          </cell>
          <cell r="DN125">
            <v>95742</v>
          </cell>
          <cell r="DO125">
            <v>12623</v>
          </cell>
          <cell r="DP125">
            <v>14956</v>
          </cell>
          <cell r="DQ125">
            <v>25364</v>
          </cell>
          <cell r="DR125">
            <v>87360</v>
          </cell>
          <cell r="DS125">
            <v>89370</v>
          </cell>
          <cell r="DT125">
            <v>101943</v>
          </cell>
          <cell r="DU125">
            <v>103333</v>
          </cell>
          <cell r="DV125">
            <v>118987</v>
          </cell>
          <cell r="DW125">
            <v>119967</v>
          </cell>
          <cell r="DX125">
            <v>130180</v>
          </cell>
          <cell r="DY125">
            <v>178331</v>
          </cell>
          <cell r="DZ125">
            <v>187460</v>
          </cell>
          <cell r="EA125">
            <v>17168</v>
          </cell>
          <cell r="EB125">
            <v>40562</v>
          </cell>
          <cell r="EC125">
            <v>61150</v>
          </cell>
          <cell r="ED125">
            <v>82049</v>
          </cell>
          <cell r="EE125">
            <v>101406</v>
          </cell>
          <cell r="EF125">
            <v>121327</v>
          </cell>
          <cell r="EG125">
            <v>139396</v>
          </cell>
          <cell r="EH125">
            <v>176110</v>
          </cell>
          <cell r="EI125">
            <v>201656</v>
          </cell>
          <cell r="EJ125">
            <v>222863</v>
          </cell>
          <cell r="EK125">
            <v>245267</v>
          </cell>
          <cell r="EL125">
            <v>269220</v>
          </cell>
          <cell r="EM125">
            <v>14357</v>
          </cell>
          <cell r="EN125">
            <v>37898</v>
          </cell>
          <cell r="EO125">
            <v>53400</v>
          </cell>
          <cell r="EP125">
            <v>82900</v>
          </cell>
          <cell r="EQ125">
            <v>95154</v>
          </cell>
          <cell r="ER125">
            <v>3177861</v>
          </cell>
          <cell r="ES125">
            <v>3197462</v>
          </cell>
          <cell r="ET125">
            <v>3287168</v>
          </cell>
          <cell r="EU125">
            <v>3307532</v>
          </cell>
          <cell r="EV125">
            <v>3327734</v>
          </cell>
          <cell r="EW125">
            <v>3345514</v>
          </cell>
          <cell r="EX125">
            <v>3364292</v>
          </cell>
          <cell r="EY125">
            <v>18594</v>
          </cell>
          <cell r="EZ125">
            <v>45819</v>
          </cell>
          <cell r="FA125">
            <v>74624</v>
          </cell>
          <cell r="FB125">
            <v>97372</v>
          </cell>
          <cell r="FC125">
            <v>117856</v>
          </cell>
          <cell r="FD125">
            <v>179189</v>
          </cell>
          <cell r="FE125">
            <v>202124</v>
          </cell>
          <cell r="FF125">
            <v>245346</v>
          </cell>
          <cell r="FG125">
            <v>269709</v>
          </cell>
          <cell r="FH125">
            <v>296046</v>
          </cell>
          <cell r="FI125">
            <v>1585057</v>
          </cell>
          <cell r="FJ125">
            <v>1615443</v>
          </cell>
        </row>
      </sheetData>
      <sheetData sheetId="9">
        <row r="1">
          <cell r="A1" t="str">
            <v>za mjesec</v>
          </cell>
          <cell r="B1">
            <v>37621</v>
          </cell>
          <cell r="C1">
            <v>37652</v>
          </cell>
          <cell r="D1">
            <v>37680</v>
          </cell>
          <cell r="E1">
            <v>37711</v>
          </cell>
          <cell r="F1">
            <v>37741</v>
          </cell>
          <cell r="G1">
            <v>37772</v>
          </cell>
          <cell r="H1">
            <v>37802</v>
          </cell>
          <cell r="I1">
            <v>37833</v>
          </cell>
          <cell r="J1">
            <v>37864</v>
          </cell>
          <cell r="K1">
            <v>37894</v>
          </cell>
          <cell r="L1">
            <v>37925</v>
          </cell>
          <cell r="M1">
            <v>37955</v>
          </cell>
          <cell r="N1">
            <v>37986</v>
          </cell>
          <cell r="O1">
            <v>38017</v>
          </cell>
          <cell r="P1">
            <v>38046</v>
          </cell>
          <cell r="Q1">
            <v>38077</v>
          </cell>
          <cell r="R1">
            <v>38107</v>
          </cell>
          <cell r="S1">
            <v>38138</v>
          </cell>
          <cell r="T1">
            <v>38168</v>
          </cell>
          <cell r="U1">
            <v>38199</v>
          </cell>
          <cell r="V1">
            <v>38230</v>
          </cell>
          <cell r="W1">
            <v>38260</v>
          </cell>
          <cell r="X1">
            <v>38291</v>
          </cell>
          <cell r="Y1">
            <v>38321</v>
          </cell>
          <cell r="Z1">
            <v>38352</v>
          </cell>
          <cell r="AA1">
            <v>38383</v>
          </cell>
          <cell r="AB1">
            <v>38411</v>
          </cell>
          <cell r="AC1">
            <v>38442</v>
          </cell>
          <cell r="AD1">
            <v>38472</v>
          </cell>
          <cell r="AE1">
            <v>38503</v>
          </cell>
          <cell r="AF1">
            <v>38533</v>
          </cell>
          <cell r="AG1">
            <v>38564</v>
          </cell>
          <cell r="AH1">
            <v>38595</v>
          </cell>
          <cell r="AI1">
            <v>38625</v>
          </cell>
          <cell r="AJ1">
            <v>38656</v>
          </cell>
          <cell r="AK1">
            <v>38686</v>
          </cell>
          <cell r="AL1">
            <v>38717</v>
          </cell>
          <cell r="AM1">
            <v>38748</v>
          </cell>
          <cell r="AN1">
            <v>38776</v>
          </cell>
          <cell r="AO1">
            <v>38807</v>
          </cell>
          <cell r="AP1">
            <v>38837</v>
          </cell>
          <cell r="AQ1">
            <v>38868</v>
          </cell>
          <cell r="AR1">
            <v>38898</v>
          </cell>
          <cell r="AS1">
            <v>38929</v>
          </cell>
          <cell r="AT1">
            <v>38960</v>
          </cell>
          <cell r="AU1">
            <v>38990</v>
          </cell>
          <cell r="AV1">
            <v>39021</v>
          </cell>
          <cell r="AW1">
            <v>39051</v>
          </cell>
          <cell r="AX1">
            <v>39082</v>
          </cell>
          <cell r="AY1">
            <v>39113</v>
          </cell>
          <cell r="AZ1">
            <v>39141</v>
          </cell>
          <cell r="BA1">
            <v>39172</v>
          </cell>
          <cell r="BB1">
            <v>39202</v>
          </cell>
          <cell r="BC1">
            <v>39233</v>
          </cell>
          <cell r="BD1">
            <v>39263</v>
          </cell>
          <cell r="BE1">
            <v>39294</v>
          </cell>
          <cell r="BF1">
            <v>39325</v>
          </cell>
          <cell r="BG1">
            <v>39355</v>
          </cell>
          <cell r="BH1">
            <v>39386</v>
          </cell>
          <cell r="BI1">
            <v>39416</v>
          </cell>
          <cell r="BJ1">
            <v>39447</v>
          </cell>
          <cell r="BK1">
            <v>39478</v>
          </cell>
          <cell r="BL1">
            <v>39507</v>
          </cell>
          <cell r="BM1">
            <v>39538</v>
          </cell>
          <cell r="BN1">
            <v>39568</v>
          </cell>
          <cell r="BO1">
            <v>39599</v>
          </cell>
          <cell r="BP1">
            <v>39629</v>
          </cell>
          <cell r="BQ1">
            <v>39660</v>
          </cell>
          <cell r="BR1">
            <v>39691</v>
          </cell>
          <cell r="BS1">
            <v>39721</v>
          </cell>
          <cell r="BT1">
            <v>39752</v>
          </cell>
          <cell r="BU1">
            <v>39782</v>
          </cell>
          <cell r="BV1">
            <v>39813</v>
          </cell>
          <cell r="BW1">
            <v>39844</v>
          </cell>
          <cell r="BX1">
            <v>39872</v>
          </cell>
          <cell r="BY1">
            <v>39903</v>
          </cell>
          <cell r="BZ1">
            <v>39933</v>
          </cell>
          <cell r="CA1">
            <v>39964</v>
          </cell>
          <cell r="CB1">
            <v>39994</v>
          </cell>
          <cell r="CC1">
            <v>40025</v>
          </cell>
          <cell r="CD1">
            <v>40056</v>
          </cell>
          <cell r="CE1">
            <v>40086</v>
          </cell>
          <cell r="CF1">
            <v>40117</v>
          </cell>
          <cell r="CG1">
            <v>40147</v>
          </cell>
          <cell r="CH1">
            <v>40178</v>
          </cell>
          <cell r="CI1">
            <v>40209</v>
          </cell>
          <cell r="CJ1">
            <v>40237</v>
          </cell>
          <cell r="CK1">
            <v>40268</v>
          </cell>
          <cell r="CL1">
            <v>40298</v>
          </cell>
          <cell r="CM1">
            <v>40329</v>
          </cell>
          <cell r="CN1">
            <v>40359</v>
          </cell>
          <cell r="CO1">
            <v>40390</v>
          </cell>
          <cell r="CP1">
            <v>40421</v>
          </cell>
          <cell r="CQ1">
            <v>40451</v>
          </cell>
          <cell r="CR1">
            <v>40482</v>
          </cell>
          <cell r="CS1">
            <v>40512</v>
          </cell>
          <cell r="CT1">
            <v>40543</v>
          </cell>
          <cell r="CU1">
            <v>40574</v>
          </cell>
          <cell r="CV1">
            <v>40602</v>
          </cell>
          <cell r="CW1">
            <v>40633</v>
          </cell>
          <cell r="CX1">
            <v>40663</v>
          </cell>
          <cell r="CY1">
            <v>40694</v>
          </cell>
          <cell r="CZ1">
            <v>40724</v>
          </cell>
          <cell r="DA1">
            <v>40755</v>
          </cell>
          <cell r="DB1">
            <v>40786</v>
          </cell>
          <cell r="DC1">
            <v>40816</v>
          </cell>
          <cell r="DD1">
            <v>40847</v>
          </cell>
          <cell r="DE1">
            <v>40877</v>
          </cell>
          <cell r="DF1">
            <v>40908</v>
          </cell>
          <cell r="DG1">
            <v>40939</v>
          </cell>
          <cell r="DH1">
            <v>40968</v>
          </cell>
          <cell r="DI1">
            <v>40999</v>
          </cell>
          <cell r="DJ1">
            <v>41029</v>
          </cell>
          <cell r="DK1">
            <v>41060</v>
          </cell>
          <cell r="DL1">
            <v>41090</v>
          </cell>
          <cell r="DM1">
            <v>41121</v>
          </cell>
          <cell r="DN1">
            <v>41152</v>
          </cell>
          <cell r="DO1">
            <v>41182</v>
          </cell>
          <cell r="DP1">
            <v>41213</v>
          </cell>
          <cell r="DQ1">
            <v>41243</v>
          </cell>
          <cell r="DR1">
            <v>41274</v>
          </cell>
          <cell r="DS1">
            <v>41305</v>
          </cell>
          <cell r="DT1">
            <v>41333</v>
          </cell>
          <cell r="DU1">
            <v>41364</v>
          </cell>
          <cell r="DV1">
            <v>41394</v>
          </cell>
          <cell r="DW1">
            <v>41425</v>
          </cell>
          <cell r="DX1">
            <v>41455</v>
          </cell>
          <cell r="DY1">
            <v>41486</v>
          </cell>
          <cell r="DZ1">
            <v>41517</v>
          </cell>
          <cell r="EA1">
            <v>41547</v>
          </cell>
          <cell r="EB1">
            <v>41578</v>
          </cell>
          <cell r="EC1">
            <v>41608</v>
          </cell>
          <cell r="ED1">
            <v>41639</v>
          </cell>
          <cell r="EE1">
            <v>41670</v>
          </cell>
          <cell r="EF1">
            <v>41698</v>
          </cell>
          <cell r="EG1">
            <v>41729</v>
          </cell>
          <cell r="EH1">
            <v>41759</v>
          </cell>
          <cell r="EI1">
            <v>41790</v>
          </cell>
          <cell r="EJ1">
            <v>41820</v>
          </cell>
          <cell r="EK1">
            <v>41851</v>
          </cell>
          <cell r="EL1">
            <v>41882</v>
          </cell>
          <cell r="EM1">
            <v>41912</v>
          </cell>
          <cell r="EN1">
            <v>41943</v>
          </cell>
          <cell r="EO1">
            <v>41973</v>
          </cell>
          <cell r="EP1">
            <v>42004</v>
          </cell>
          <cell r="EQ1">
            <v>42035</v>
          </cell>
          <cell r="ER1">
            <v>42063</v>
          </cell>
          <cell r="ES1">
            <v>42094</v>
          </cell>
          <cell r="ET1">
            <v>42124</v>
          </cell>
          <cell r="EU1">
            <v>42155</v>
          </cell>
          <cell r="EV1">
            <v>42185</v>
          </cell>
          <cell r="EW1">
            <v>42216</v>
          </cell>
          <cell r="EX1">
            <v>42247</v>
          </cell>
          <cell r="EY1">
            <v>42277</v>
          </cell>
          <cell r="EZ1">
            <v>42308</v>
          </cell>
          <cell r="FA1">
            <v>42338</v>
          </cell>
          <cell r="FB1">
            <v>42369</v>
          </cell>
          <cell r="FC1">
            <v>42400</v>
          </cell>
          <cell r="FD1">
            <v>42429</v>
          </cell>
          <cell r="FE1">
            <v>42460</v>
          </cell>
          <cell r="FF1">
            <v>42490</v>
          </cell>
          <cell r="FG1">
            <v>42521</v>
          </cell>
          <cell r="FH1">
            <v>42551</v>
          </cell>
          <cell r="FI1">
            <v>42582</v>
          </cell>
          <cell r="FJ1">
            <v>42613</v>
          </cell>
          <cell r="FK1">
            <v>42643</v>
          </cell>
          <cell r="FL1">
            <v>42674</v>
          </cell>
          <cell r="FM1">
            <v>42704</v>
          </cell>
          <cell r="FN1">
            <v>42735</v>
          </cell>
          <cell r="FO1">
            <v>42766</v>
          </cell>
          <cell r="FP1">
            <v>42794</v>
          </cell>
          <cell r="FQ1">
            <v>42825</v>
          </cell>
          <cell r="FR1">
            <v>42855</v>
          </cell>
          <cell r="FS1">
            <v>42886</v>
          </cell>
          <cell r="FT1">
            <v>42916</v>
          </cell>
          <cell r="FU1">
            <v>42947</v>
          </cell>
          <cell r="FV1">
            <v>42978</v>
          </cell>
          <cell r="FW1">
            <v>43008</v>
          </cell>
          <cell r="FX1">
            <v>43039</v>
          </cell>
          <cell r="FY1">
            <v>43069</v>
          </cell>
          <cell r="FZ1">
            <v>43100</v>
          </cell>
          <cell r="GA1">
            <v>43131</v>
          </cell>
          <cell r="GB1">
            <v>43159</v>
          </cell>
          <cell r="GC1">
            <v>43190</v>
          </cell>
          <cell r="GD1">
            <v>43220</v>
          </cell>
          <cell r="GE1">
            <v>43251</v>
          </cell>
          <cell r="GF1">
            <v>43281</v>
          </cell>
          <cell r="GG1">
            <v>43312</v>
          </cell>
          <cell r="GH1">
            <v>43343</v>
          </cell>
          <cell r="GI1">
            <v>43373</v>
          </cell>
          <cell r="GJ1">
            <v>43404</v>
          </cell>
          <cell r="GK1">
            <v>43434</v>
          </cell>
          <cell r="GL1">
            <v>43465</v>
          </cell>
          <cell r="GM1">
            <v>43496</v>
          </cell>
          <cell r="GN1">
            <v>43524</v>
          </cell>
          <cell r="GO1">
            <v>43555</v>
          </cell>
          <cell r="GP1">
            <v>43585</v>
          </cell>
          <cell r="GQ1">
            <v>43616</v>
          </cell>
          <cell r="GR1">
            <v>43646</v>
          </cell>
          <cell r="GS1">
            <v>43677</v>
          </cell>
          <cell r="GT1">
            <v>43708</v>
          </cell>
          <cell r="GU1">
            <v>43738</v>
          </cell>
          <cell r="GV1">
            <v>43769</v>
          </cell>
          <cell r="GW1">
            <v>43799</v>
          </cell>
          <cell r="GX1">
            <v>43830</v>
          </cell>
          <cell r="GY1">
            <v>43861</v>
          </cell>
          <cell r="GZ1">
            <v>43890</v>
          </cell>
          <cell r="HA1">
            <v>43921</v>
          </cell>
          <cell r="HB1">
            <v>43951</v>
          </cell>
          <cell r="HC1">
            <v>43982</v>
          </cell>
          <cell r="HD1">
            <v>44012</v>
          </cell>
          <cell r="HE1">
            <v>44043</v>
          </cell>
          <cell r="HF1">
            <v>44074</v>
          </cell>
          <cell r="HG1">
            <v>44104</v>
          </cell>
          <cell r="HH1">
            <v>44135</v>
          </cell>
          <cell r="HI1">
            <v>44165</v>
          </cell>
          <cell r="HJ1">
            <v>44196</v>
          </cell>
          <cell r="HK1">
            <v>44227</v>
          </cell>
          <cell r="HL1">
            <v>44255</v>
          </cell>
          <cell r="HM1">
            <v>44286</v>
          </cell>
          <cell r="HN1">
            <v>44316</v>
          </cell>
          <cell r="HO1">
            <v>44347</v>
          </cell>
          <cell r="HP1">
            <v>44377</v>
          </cell>
          <cell r="HQ1">
            <v>44408</v>
          </cell>
          <cell r="HR1">
            <v>44439</v>
          </cell>
          <cell r="HS1">
            <v>44469</v>
          </cell>
          <cell r="HT1">
            <v>44500</v>
          </cell>
          <cell r="HU1">
            <v>44530</v>
          </cell>
          <cell r="HV1">
            <v>44561</v>
          </cell>
          <cell r="HW1">
            <v>44592</v>
          </cell>
          <cell r="HX1">
            <v>44620</v>
          </cell>
          <cell r="HY1">
            <v>44651</v>
          </cell>
          <cell r="HZ1">
            <v>44681</v>
          </cell>
          <cell r="IA1">
            <v>44712</v>
          </cell>
          <cell r="IB1">
            <v>44742</v>
          </cell>
          <cell r="IC1">
            <v>44773</v>
          </cell>
          <cell r="ID1">
            <v>44804</v>
          </cell>
          <cell r="IE1">
            <v>44834</v>
          </cell>
          <cell r="IF1">
            <v>44865</v>
          </cell>
          <cell r="IG1">
            <v>44895</v>
          </cell>
          <cell r="IH1">
            <v>44926</v>
          </cell>
          <cell r="II1">
            <v>44957</v>
          </cell>
          <cell r="IJ1">
            <v>44985</v>
          </cell>
          <cell r="IK1">
            <v>45016</v>
          </cell>
          <cell r="IL1">
            <v>45046</v>
          </cell>
          <cell r="IM1">
            <v>45077</v>
          </cell>
          <cell r="IN1">
            <v>45107</v>
          </cell>
          <cell r="IO1">
            <v>45138</v>
          </cell>
          <cell r="IP1">
            <v>45169</v>
          </cell>
          <cell r="IQ1">
            <v>45199</v>
          </cell>
          <cell r="IR1">
            <v>45230</v>
          </cell>
          <cell r="IS1">
            <v>45260</v>
          </cell>
          <cell r="IT1">
            <v>45291</v>
          </cell>
          <cell r="IU1">
            <v>45322</v>
          </cell>
          <cell r="IV1">
            <v>45351</v>
          </cell>
          <cell r="IW1">
            <v>45382</v>
          </cell>
          <cell r="IX1">
            <v>45412</v>
          </cell>
          <cell r="IY1">
            <v>45443</v>
          </cell>
          <cell r="IZ1">
            <v>45473</v>
          </cell>
          <cell r="JA1">
            <v>45504</v>
          </cell>
          <cell r="JB1">
            <v>45535</v>
          </cell>
          <cell r="JC1">
            <v>45565</v>
          </cell>
          <cell r="JD1">
            <v>45596</v>
          </cell>
          <cell r="JE1">
            <v>45626</v>
          </cell>
          <cell r="JF1">
            <v>45657</v>
          </cell>
          <cell r="JG1">
            <v>45688</v>
          </cell>
          <cell r="JH1">
            <v>45716</v>
          </cell>
          <cell r="JI1">
            <v>45747</v>
          </cell>
          <cell r="JJ1">
            <v>45777</v>
          </cell>
          <cell r="JK1">
            <v>45808</v>
          </cell>
          <cell r="JL1">
            <v>45838</v>
          </cell>
          <cell r="JM1">
            <v>45869</v>
          </cell>
          <cell r="JN1">
            <v>45900</v>
          </cell>
          <cell r="JO1">
            <v>45930</v>
          </cell>
          <cell r="JP1">
            <v>45961</v>
          </cell>
          <cell r="JQ1">
            <v>45991</v>
          </cell>
          <cell r="JR1">
            <v>46022</v>
          </cell>
          <cell r="JS1">
            <v>46053</v>
          </cell>
          <cell r="JT1">
            <v>46081</v>
          </cell>
          <cell r="JU1">
            <v>46112</v>
          </cell>
          <cell r="JV1">
            <v>46142</v>
          </cell>
          <cell r="JW1">
            <v>46173</v>
          </cell>
          <cell r="JX1">
            <v>46203</v>
          </cell>
          <cell r="JY1">
            <v>46234</v>
          </cell>
          <cell r="JZ1">
            <v>46265</v>
          </cell>
          <cell r="KA1">
            <v>46295</v>
          </cell>
          <cell r="KB1">
            <v>46326</v>
          </cell>
          <cell r="KC1">
            <v>46356</v>
          </cell>
          <cell r="KD1">
            <v>46387</v>
          </cell>
          <cell r="KE1">
            <v>46418</v>
          </cell>
          <cell r="KF1">
            <v>46446</v>
          </cell>
          <cell r="KG1">
            <v>46477</v>
          </cell>
          <cell r="KH1">
            <v>46507</v>
          </cell>
          <cell r="KI1">
            <v>46538</v>
          </cell>
          <cell r="KJ1">
            <v>46568</v>
          </cell>
          <cell r="KK1">
            <v>46599</v>
          </cell>
          <cell r="KL1">
            <v>46630</v>
          </cell>
          <cell r="KM1">
            <v>46660</v>
          </cell>
          <cell r="KN1">
            <v>46691</v>
          </cell>
          <cell r="KO1">
            <v>46721</v>
          </cell>
          <cell r="KP1">
            <v>46752</v>
          </cell>
          <cell r="KQ1">
            <v>46783</v>
          </cell>
          <cell r="KR1">
            <v>46812</v>
          </cell>
          <cell r="KS1">
            <v>46843</v>
          </cell>
          <cell r="KT1">
            <v>46873</v>
          </cell>
          <cell r="KU1">
            <v>46904</v>
          </cell>
          <cell r="KV1">
            <v>46934</v>
          </cell>
          <cell r="KW1">
            <v>46965</v>
          </cell>
          <cell r="KX1">
            <v>46996</v>
          </cell>
          <cell r="KY1">
            <v>47026</v>
          </cell>
          <cell r="KZ1">
            <v>47057</v>
          </cell>
          <cell r="LA1">
            <v>47087</v>
          </cell>
          <cell r="LB1">
            <v>47118</v>
          </cell>
          <cell r="LC1">
            <v>47149</v>
          </cell>
          <cell r="LD1">
            <v>47177</v>
          </cell>
          <cell r="LE1">
            <v>47208</v>
          </cell>
          <cell r="LF1">
            <v>47238</v>
          </cell>
          <cell r="LG1">
            <v>47269</v>
          </cell>
          <cell r="LH1">
            <v>47299</v>
          </cell>
          <cell r="LI1">
            <v>47330</v>
          </cell>
          <cell r="LJ1">
            <v>47361</v>
          </cell>
          <cell r="LK1">
            <v>47391</v>
          </cell>
          <cell r="LL1">
            <v>47422</v>
          </cell>
          <cell r="LM1">
            <v>47452</v>
          </cell>
          <cell r="LN1">
            <v>47483</v>
          </cell>
          <cell r="LO1">
            <v>47514</v>
          </cell>
          <cell r="LP1">
            <v>47542</v>
          </cell>
          <cell r="LQ1">
            <v>47573</v>
          </cell>
          <cell r="LR1">
            <v>47603</v>
          </cell>
          <cell r="LS1">
            <v>47634</v>
          </cell>
          <cell r="LT1">
            <v>47664</v>
          </cell>
          <cell r="LU1">
            <v>47695</v>
          </cell>
          <cell r="LV1">
            <v>47726</v>
          </cell>
          <cell r="LW1">
            <v>47756</v>
          </cell>
          <cell r="LX1">
            <v>47787</v>
          </cell>
          <cell r="LY1">
            <v>47817</v>
          </cell>
          <cell r="LZ1">
            <v>47848</v>
          </cell>
        </row>
        <row r="2">
          <cell r="A2" t="str">
            <v>AZ OMF A</v>
          </cell>
          <cell r="EL2">
            <v>153720573.74000001</v>
          </cell>
          <cell r="EM2">
            <v>156896993.49000001</v>
          </cell>
          <cell r="EN2">
            <v>159843675.06</v>
          </cell>
          <cell r="EO2">
            <v>161642888.58000001</v>
          </cell>
          <cell r="EP2">
            <v>164402202.66999999</v>
          </cell>
          <cell r="EQ2">
            <v>171817183.94</v>
          </cell>
          <cell r="ER2">
            <v>175918911.75999999</v>
          </cell>
          <cell r="ES2">
            <v>178106998.66999999</v>
          </cell>
          <cell r="ET2">
            <v>180443567.41</v>
          </cell>
          <cell r="EU2">
            <v>181889619.50999999</v>
          </cell>
          <cell r="EV2">
            <v>180571058.63999999</v>
          </cell>
          <cell r="EW2">
            <v>187557967.69999999</v>
          </cell>
          <cell r="EX2">
            <v>185522933.55000001</v>
          </cell>
          <cell r="EY2">
            <v>185567175.55000001</v>
          </cell>
          <cell r="EZ2">
            <v>193886701.91999999</v>
          </cell>
          <cell r="FA2">
            <v>193970884.66</v>
          </cell>
          <cell r="FB2">
            <v>195086172.75999999</v>
          </cell>
          <cell r="FC2">
            <v>194591469.30000001</v>
          </cell>
          <cell r="FD2">
            <v>194778412.38</v>
          </cell>
          <cell r="FE2">
            <v>197526327.81999999</v>
          </cell>
          <cell r="FF2">
            <v>201755090.90000001</v>
          </cell>
          <cell r="FG2">
            <v>206489295.13</v>
          </cell>
          <cell r="FH2">
            <v>207760451.31999999</v>
          </cell>
          <cell r="FI2">
            <v>215994719.71000001</v>
          </cell>
          <cell r="FJ2">
            <v>219751616.91</v>
          </cell>
          <cell r="FK2">
            <v>228759469.81999999</v>
          </cell>
          <cell r="FL2">
            <v>231322079.84999999</v>
          </cell>
          <cell r="FM2">
            <v>234779833.86000001</v>
          </cell>
          <cell r="FN2">
            <v>239580619.34</v>
          </cell>
          <cell r="FO2">
            <v>246059771.43000001</v>
          </cell>
          <cell r="FP2">
            <v>253337283.22</v>
          </cell>
          <cell r="FQ2">
            <v>249032727.44</v>
          </cell>
          <cell r="FR2">
            <v>252400179.06999999</v>
          </cell>
          <cell r="FS2">
            <v>252194803.75</v>
          </cell>
          <cell r="FT2">
            <v>256116311.34999999</v>
          </cell>
          <cell r="FU2">
            <v>256797260.41</v>
          </cell>
          <cell r="FV2">
            <v>261463180.44</v>
          </cell>
          <cell r="FW2">
            <v>263356809.74000001</v>
          </cell>
          <cell r="FX2">
            <v>266888667.99000001</v>
          </cell>
          <cell r="FY2">
            <v>270137354.43000001</v>
          </cell>
          <cell r="FZ2">
            <v>270639937.81</v>
          </cell>
          <cell r="GA2">
            <v>271211516.06</v>
          </cell>
          <cell r="GB2">
            <v>270985073.38999999</v>
          </cell>
          <cell r="GC2">
            <v>271799930.57999998</v>
          </cell>
          <cell r="GD2">
            <v>274310415.73000002</v>
          </cell>
          <cell r="GE2">
            <v>276684631.93000001</v>
          </cell>
          <cell r="GF2">
            <v>281389941.88999999</v>
          </cell>
          <cell r="GG2">
            <v>285167167.19999999</v>
          </cell>
          <cell r="GH2">
            <v>286117514.87</v>
          </cell>
          <cell r="GI2">
            <v>284839807.63999999</v>
          </cell>
          <cell r="GJ2">
            <v>286071939.63</v>
          </cell>
          <cell r="GK2">
            <v>287409935.30000001</v>
          </cell>
          <cell r="GL2">
            <v>286600873.06</v>
          </cell>
          <cell r="GM2">
            <v>290445987.05000001</v>
          </cell>
          <cell r="GN2">
            <v>294941906.04000002</v>
          </cell>
          <cell r="GO2">
            <v>298516455.17000002</v>
          </cell>
          <cell r="GP2">
            <v>304491263.61000001</v>
          </cell>
          <cell r="GQ2">
            <v>307514065.67000002</v>
          </cell>
          <cell r="GR2">
            <v>315049578.16000003</v>
          </cell>
          <cell r="GS2">
            <v>321776282.20999998</v>
          </cell>
          <cell r="GT2">
            <v>327496748.38</v>
          </cell>
          <cell r="GU2">
            <v>335709803.89999998</v>
          </cell>
          <cell r="GV2">
            <v>338839200.85000002</v>
          </cell>
          <cell r="GW2">
            <v>342643076.66000003</v>
          </cell>
          <cell r="GX2">
            <v>345507885.08999997</v>
          </cell>
          <cell r="GY2">
            <v>351472830.31</v>
          </cell>
          <cell r="GZ2">
            <v>340580630.07999998</v>
          </cell>
          <cell r="HA2">
            <v>314084886.23000002</v>
          </cell>
          <cell r="HB2">
            <v>327492552.04000002</v>
          </cell>
          <cell r="HC2">
            <v>337326926.73000002</v>
          </cell>
          <cell r="HD2">
            <v>343709258.11000001</v>
          </cell>
        </row>
        <row r="3">
          <cell r="A3" t="str">
            <v>AZ OMF B</v>
          </cell>
          <cell r="B3">
            <v>866060358.70999992</v>
          </cell>
          <cell r="C3">
            <v>939690727.84000003</v>
          </cell>
          <cell r="D3">
            <v>1025617485.15</v>
          </cell>
          <cell r="E3">
            <v>1110815445.8900001</v>
          </cell>
          <cell r="F3">
            <v>1193492900.5799999</v>
          </cell>
          <cell r="G3">
            <v>1288347339.6500001</v>
          </cell>
          <cell r="H3">
            <v>1379908014.96</v>
          </cell>
          <cell r="I3">
            <v>1478661490.8800001</v>
          </cell>
          <cell r="J3">
            <v>1562471941.73</v>
          </cell>
          <cell r="K3">
            <v>1667180771.03</v>
          </cell>
          <cell r="L3">
            <v>1765502471.5799999</v>
          </cell>
          <cell r="M3">
            <v>1873380416.45</v>
          </cell>
          <cell r="N3">
            <v>1983688685.1500001</v>
          </cell>
          <cell r="O3">
            <v>2077738374.9000001</v>
          </cell>
          <cell r="P3">
            <v>2158254395.0799999</v>
          </cell>
          <cell r="Q3">
            <v>2210383528.0100002</v>
          </cell>
          <cell r="R3">
            <v>2334341800.1799998</v>
          </cell>
          <cell r="S3">
            <v>2391480360.2800002</v>
          </cell>
          <cell r="T3">
            <v>2509818187.6999998</v>
          </cell>
          <cell r="U3">
            <v>2644729788.6300001</v>
          </cell>
          <cell r="V3">
            <v>2760289259.4899998</v>
          </cell>
          <cell r="W3">
            <v>2943525113.4699998</v>
          </cell>
          <cell r="X3">
            <v>3015167985.3299999</v>
          </cell>
          <cell r="Y3">
            <v>3168352515.3899999</v>
          </cell>
          <cell r="Z3">
            <v>3314902807.0999999</v>
          </cell>
          <cell r="AA3">
            <v>3395974429.3899999</v>
          </cell>
          <cell r="AB3">
            <v>3484731282.7199998</v>
          </cell>
          <cell r="AC3">
            <v>3544058448.3099999</v>
          </cell>
          <cell r="AD3">
            <v>3653993541.4000001</v>
          </cell>
          <cell r="AE3">
            <v>3774726994.5100002</v>
          </cell>
          <cell r="AF3">
            <v>3933545761.9499998</v>
          </cell>
          <cell r="AG3">
            <v>4055202739.27</v>
          </cell>
          <cell r="AH3">
            <v>4230456925.4200001</v>
          </cell>
          <cell r="AI3">
            <v>4442183076.0100002</v>
          </cell>
          <cell r="AJ3">
            <v>4526357639.6000004</v>
          </cell>
          <cell r="AK3">
            <v>4662077613.8800001</v>
          </cell>
          <cell r="AL3">
            <v>4839812381.21</v>
          </cell>
          <cell r="AM3">
            <v>5004796808.0900002</v>
          </cell>
          <cell r="AN3">
            <v>5127837925.7600002</v>
          </cell>
          <cell r="AO3">
            <v>5233567849.5299997</v>
          </cell>
          <cell r="AP3">
            <v>5277493324.4200001</v>
          </cell>
          <cell r="AQ3">
            <v>5368540063.7399998</v>
          </cell>
          <cell r="AR3">
            <v>5557174907.1000004</v>
          </cell>
          <cell r="AS3">
            <v>5721386939</v>
          </cell>
          <cell r="AT3">
            <v>5905676431.3100004</v>
          </cell>
          <cell r="AU3">
            <v>6032274889.8900003</v>
          </cell>
          <cell r="AV3">
            <v>6184211138.7600002</v>
          </cell>
          <cell r="AW3">
            <v>6319079435.4700003</v>
          </cell>
          <cell r="AX3">
            <v>6469167415.8599997</v>
          </cell>
          <cell r="AY3">
            <v>6650271659.75</v>
          </cell>
          <cell r="AZ3">
            <v>6836646519.9899998</v>
          </cell>
          <cell r="BA3">
            <v>7042914087.1099997</v>
          </cell>
          <cell r="BB3">
            <v>7251683451.7600002</v>
          </cell>
          <cell r="BC3">
            <v>7368845315.5699997</v>
          </cell>
          <cell r="BD3">
            <v>7457095656.3599997</v>
          </cell>
          <cell r="BE3">
            <v>7622567644.6899996</v>
          </cell>
          <cell r="BF3">
            <v>7687016757.9899998</v>
          </cell>
          <cell r="BG3">
            <v>7870302479.6400003</v>
          </cell>
          <cell r="BH3">
            <v>8087962178.7299995</v>
          </cell>
          <cell r="BI3">
            <v>7945690648.2700005</v>
          </cell>
          <cell r="BJ3">
            <v>8272117448.79</v>
          </cell>
          <cell r="BK3">
            <v>8080161433.1199999</v>
          </cell>
          <cell r="BL3">
            <v>8176451125.2200003</v>
          </cell>
          <cell r="BM3">
            <v>8214862332.0100002</v>
          </cell>
          <cell r="BN3">
            <v>8341228578.29</v>
          </cell>
          <cell r="BO3">
            <v>8674441878.2299995</v>
          </cell>
          <cell r="BP3">
            <v>8714869983.1200008</v>
          </cell>
          <cell r="BQ3">
            <v>8999286036.2800007</v>
          </cell>
          <cell r="BR3">
            <v>9035127670.8600006</v>
          </cell>
          <cell r="BS3">
            <v>8938337194.9400005</v>
          </cell>
          <cell r="BT3">
            <v>8714988262.0400009</v>
          </cell>
          <cell r="BU3">
            <v>8680777498.1599998</v>
          </cell>
          <cell r="BV3">
            <v>9105943808.1800003</v>
          </cell>
          <cell r="BW3">
            <v>9183306767.3799992</v>
          </cell>
          <cell r="BX3">
            <v>9178548880.8899994</v>
          </cell>
          <cell r="BY3">
            <v>9473362377.25</v>
          </cell>
          <cell r="BZ3">
            <v>9745177655.25</v>
          </cell>
          <cell r="CA3">
            <v>10056770913.08</v>
          </cell>
          <cell r="CB3">
            <v>10115095505.52</v>
          </cell>
          <cell r="CC3">
            <v>10362534054.450001</v>
          </cell>
          <cell r="CD3">
            <v>10596587850.08</v>
          </cell>
          <cell r="CE3">
            <v>10927151345.4</v>
          </cell>
          <cell r="CF3">
            <v>11104905019.82</v>
          </cell>
          <cell r="CG3">
            <v>11442664317.209999</v>
          </cell>
          <cell r="CH3">
            <v>11646551731.73</v>
          </cell>
          <cell r="CI3">
            <v>11923769887.68</v>
          </cell>
          <cell r="CJ3">
            <v>12091310993.15</v>
          </cell>
          <cell r="CK3">
            <v>12382339325.42</v>
          </cell>
          <cell r="CL3">
            <v>12514269857.610001</v>
          </cell>
          <cell r="CM3">
            <v>12602878435.379999</v>
          </cell>
          <cell r="CN3">
            <v>12608115314.25</v>
          </cell>
          <cell r="CO3">
            <v>12954128900.200001</v>
          </cell>
          <cell r="CP3">
            <v>13314621481.559999</v>
          </cell>
          <cell r="CQ3">
            <v>13584388204.41</v>
          </cell>
          <cell r="CR3">
            <v>13840984737.209999</v>
          </cell>
          <cell r="CS3">
            <v>14026478997.82</v>
          </cell>
          <cell r="CT3">
            <v>14393133485.93</v>
          </cell>
          <cell r="CU3">
            <v>14759551082.379999</v>
          </cell>
          <cell r="CV3">
            <v>14922426548.92</v>
          </cell>
          <cell r="CW3">
            <v>15297371042.48</v>
          </cell>
          <cell r="CX3">
            <v>15516718728.549999</v>
          </cell>
          <cell r="CY3">
            <v>15933584912.42</v>
          </cell>
          <cell r="CZ3">
            <v>15996106373.85</v>
          </cell>
          <cell r="DA3">
            <v>16111319989.049999</v>
          </cell>
          <cell r="DB3">
            <v>16052777867.690001</v>
          </cell>
          <cell r="DC3">
            <v>16024168145.75</v>
          </cell>
          <cell r="DD3">
            <v>16225040080.309999</v>
          </cell>
          <cell r="DE3">
            <v>16110300699.82</v>
          </cell>
          <cell r="DF3">
            <v>16573299849.309999</v>
          </cell>
          <cell r="DG3">
            <v>16770590411.639999</v>
          </cell>
          <cell r="DH3">
            <v>17113776421.280001</v>
          </cell>
          <cell r="DI3">
            <v>17489548313.529999</v>
          </cell>
          <cell r="DJ3">
            <v>17838083450.700001</v>
          </cell>
          <cell r="DK3">
            <v>17965932062.619999</v>
          </cell>
          <cell r="DL3">
            <v>18235992298.759998</v>
          </cell>
          <cell r="DM3">
            <v>18736972439.849998</v>
          </cell>
          <cell r="DN3">
            <v>18968967493.669998</v>
          </cell>
          <cell r="DO3">
            <v>19721603213.209999</v>
          </cell>
          <cell r="DP3">
            <v>20115286444.490002</v>
          </cell>
          <cell r="DQ3">
            <v>20329550994.32</v>
          </cell>
          <cell r="DR3">
            <v>20539030314.189999</v>
          </cell>
          <cell r="DS3">
            <v>21170359890.48</v>
          </cell>
          <cell r="DT3">
            <v>21319176777.860001</v>
          </cell>
          <cell r="DU3">
            <v>21573649901.73</v>
          </cell>
          <cell r="DV3">
            <v>21951376599.619999</v>
          </cell>
          <cell r="DW3">
            <v>21954038982.459999</v>
          </cell>
          <cell r="DX3">
            <v>21707881797.48</v>
          </cell>
          <cell r="DY3">
            <v>22326400504.740002</v>
          </cell>
          <cell r="DZ3">
            <v>22396513856.779999</v>
          </cell>
          <cell r="EA3">
            <v>22679998894.23</v>
          </cell>
          <cell r="EB3">
            <v>22922231156.52</v>
          </cell>
          <cell r="EC3">
            <v>23166676801.25</v>
          </cell>
          <cell r="ED3">
            <v>23302720751.34</v>
          </cell>
          <cell r="EE3">
            <v>23568014023.48</v>
          </cell>
          <cell r="EF3">
            <v>24375105802.869999</v>
          </cell>
          <cell r="EG3">
            <v>23377181554.23</v>
          </cell>
          <cell r="EH3">
            <v>23549920823.119999</v>
          </cell>
          <cell r="EI3">
            <v>24147916820.18</v>
          </cell>
          <cell r="EJ3">
            <v>24680837488.610001</v>
          </cell>
          <cell r="EK3">
            <v>25038489984.59</v>
          </cell>
          <cell r="EL3">
            <v>24635954896.75</v>
          </cell>
          <cell r="EM3">
            <v>25126060771.799999</v>
          </cell>
          <cell r="EN3">
            <v>25345082231.130001</v>
          </cell>
          <cell r="EO3">
            <v>25608352736.16</v>
          </cell>
          <cell r="EP3">
            <v>25827599862.529999</v>
          </cell>
          <cell r="EQ3">
            <v>26669041948.299999</v>
          </cell>
          <cell r="ER3">
            <v>27121694785.459999</v>
          </cell>
          <cell r="ES3">
            <v>27480165734.119999</v>
          </cell>
          <cell r="ET3">
            <v>27658316577.040001</v>
          </cell>
          <cell r="EU3">
            <v>27753231849.209999</v>
          </cell>
          <cell r="EV3">
            <v>27503607925.57</v>
          </cell>
          <cell r="EW3">
            <v>28161613604.189999</v>
          </cell>
          <cell r="EX3">
            <v>27917725637.509998</v>
          </cell>
          <cell r="EY3">
            <v>27691318374.740002</v>
          </cell>
          <cell r="EZ3">
            <v>28201952978.16</v>
          </cell>
          <cell r="FA3">
            <v>28448999958.959999</v>
          </cell>
          <cell r="FB3">
            <v>28444271521.41</v>
          </cell>
          <cell r="FC3">
            <v>28604586473.66</v>
          </cell>
          <cell r="FD3">
            <v>28706153321.43</v>
          </cell>
          <cell r="FE3">
            <v>28894053933.209999</v>
          </cell>
          <cell r="FF3">
            <v>29171781513.049999</v>
          </cell>
          <cell r="FG3">
            <v>29481457988.060001</v>
          </cell>
          <cell r="FH3">
            <v>29639221727.439999</v>
          </cell>
          <cell r="FI3">
            <v>30212901419.380001</v>
          </cell>
          <cell r="FJ3">
            <v>30541360865.639999</v>
          </cell>
          <cell r="FK3">
            <v>31204739319.560001</v>
          </cell>
          <cell r="FL3">
            <v>31438496672.209999</v>
          </cell>
          <cell r="FM3">
            <v>31356183204.759998</v>
          </cell>
          <cell r="FN3">
            <v>31670436020.82</v>
          </cell>
          <cell r="FO3">
            <v>31943729993.169998</v>
          </cell>
          <cell r="FP3">
            <v>32432189935.139999</v>
          </cell>
          <cell r="FQ3">
            <v>31822653056.93</v>
          </cell>
          <cell r="FR3">
            <v>31995099325.25</v>
          </cell>
          <cell r="FS3">
            <v>31744362840.75</v>
          </cell>
          <cell r="FT3">
            <v>32215040309.330002</v>
          </cell>
          <cell r="FU3">
            <v>32459084000.290001</v>
          </cell>
          <cell r="FV3">
            <v>32475269232.639999</v>
          </cell>
          <cell r="FW3">
            <v>33034082627.639999</v>
          </cell>
          <cell r="FX3">
            <v>33289365351.950001</v>
          </cell>
          <cell r="FY3">
            <v>33522754964.41</v>
          </cell>
          <cell r="FZ3">
            <v>33646266897.23</v>
          </cell>
          <cell r="GA3">
            <v>33685670421.080002</v>
          </cell>
          <cell r="GB3">
            <v>33707833805.610001</v>
          </cell>
          <cell r="GC3">
            <v>33881910492.549999</v>
          </cell>
          <cell r="GD3">
            <v>34141902549.77</v>
          </cell>
          <cell r="GE3">
            <v>34337338104.73</v>
          </cell>
          <cell r="GF3">
            <v>34539567758.760002</v>
          </cell>
          <cell r="GG3">
            <v>35063815998.5</v>
          </cell>
          <cell r="GH3">
            <v>35276253516.790001</v>
          </cell>
          <cell r="GI3">
            <v>35421075488.699997</v>
          </cell>
          <cell r="GJ3">
            <v>35450807709.440002</v>
          </cell>
          <cell r="GK3">
            <v>35628507989.790001</v>
          </cell>
          <cell r="GL3">
            <v>35625951192.989998</v>
          </cell>
          <cell r="GM3">
            <v>36164495154.449997</v>
          </cell>
          <cell r="GN3">
            <v>36486471578.779999</v>
          </cell>
          <cell r="GO3">
            <v>36967709867.900002</v>
          </cell>
          <cell r="GP3">
            <v>37396944255.559998</v>
          </cell>
          <cell r="GQ3">
            <v>37556632825.989998</v>
          </cell>
          <cell r="GR3">
            <v>38207325072.190002</v>
          </cell>
          <cell r="GS3">
            <v>38659096809.010002</v>
          </cell>
          <cell r="GT3">
            <v>39102616277.449997</v>
          </cell>
          <cell r="GU3">
            <v>39672151531.790001</v>
          </cell>
          <cell r="GV3">
            <v>39925038083.110001</v>
          </cell>
          <cell r="GW3">
            <v>40120294223.379997</v>
          </cell>
          <cell r="GX3">
            <v>40298003676.260002</v>
          </cell>
          <cell r="GY3">
            <v>40634101268.269997</v>
          </cell>
          <cell r="GZ3">
            <v>40098330200.279999</v>
          </cell>
          <cell r="HA3">
            <v>38792568933.82</v>
          </cell>
          <cell r="HB3">
            <v>39620559073.669998</v>
          </cell>
          <cell r="HC3">
            <v>40193243913.93</v>
          </cell>
          <cell r="HD3">
            <v>40373602511.029999</v>
          </cell>
        </row>
        <row r="4">
          <cell r="A4" t="str">
            <v>AZ OMF C</v>
          </cell>
          <cell r="EL4">
            <v>547267343.12</v>
          </cell>
          <cell r="EM4">
            <v>558692918.37</v>
          </cell>
          <cell r="EN4">
            <v>581228476.50999999</v>
          </cell>
          <cell r="EO4">
            <v>599744724.30999994</v>
          </cell>
          <cell r="EP4">
            <v>623703009.96000004</v>
          </cell>
          <cell r="EQ4">
            <v>649687683.89999998</v>
          </cell>
          <cell r="ER4">
            <v>661296243.73000002</v>
          </cell>
          <cell r="ES4">
            <v>672419824</v>
          </cell>
          <cell r="ET4">
            <v>683253259.84000003</v>
          </cell>
          <cell r="EU4">
            <v>704285899.11000001</v>
          </cell>
          <cell r="EV4">
            <v>722871253.52999997</v>
          </cell>
          <cell r="EW4">
            <v>754131459.09000003</v>
          </cell>
          <cell r="EX4">
            <v>779941322.13</v>
          </cell>
          <cell r="EY4">
            <v>793796593.70000005</v>
          </cell>
          <cell r="EZ4">
            <v>821500019.58000004</v>
          </cell>
          <cell r="FA4">
            <v>853355471.45000005</v>
          </cell>
          <cell r="FB4">
            <v>880443746.63999999</v>
          </cell>
          <cell r="FC4">
            <v>904595207.39999998</v>
          </cell>
          <cell r="FD4">
            <v>916894749.28999996</v>
          </cell>
          <cell r="FE4">
            <v>926233793.21000004</v>
          </cell>
          <cell r="FF4">
            <v>942704539.38</v>
          </cell>
          <cell r="FG4">
            <v>967720849.60000002</v>
          </cell>
          <cell r="FH4">
            <v>990776910.80999994</v>
          </cell>
          <cell r="FI4">
            <v>1023477199.34</v>
          </cell>
          <cell r="FJ4">
            <v>1064387241.55</v>
          </cell>
          <cell r="FK4">
            <v>1108894953.26</v>
          </cell>
          <cell r="FL4">
            <v>1140695578.3900001</v>
          </cell>
          <cell r="FM4">
            <v>1174776257.3</v>
          </cell>
          <cell r="FN4">
            <v>1213028336.49</v>
          </cell>
          <cell r="FO4">
            <v>1247138104.74</v>
          </cell>
          <cell r="FP4">
            <v>1270501275.0799999</v>
          </cell>
          <cell r="FQ4">
            <v>1273731767.3099999</v>
          </cell>
          <cell r="FR4">
            <v>1284957976.97</v>
          </cell>
          <cell r="FS4">
            <v>1312727717.4000001</v>
          </cell>
          <cell r="FT4">
            <v>1356694900</v>
          </cell>
          <cell r="FU4">
            <v>1385072143.8399999</v>
          </cell>
          <cell r="FV4">
            <v>1434629808.0999999</v>
          </cell>
          <cell r="FW4">
            <v>1473706044.6500001</v>
          </cell>
          <cell r="FX4">
            <v>1501401624.53</v>
          </cell>
          <cell r="FY4">
            <v>1545879176.8</v>
          </cell>
          <cell r="FZ4">
            <v>1585601010.4200001</v>
          </cell>
          <cell r="GA4">
            <v>1618103353.1300001</v>
          </cell>
          <cell r="GB4">
            <v>1628017011.6400001</v>
          </cell>
          <cell r="GC4">
            <v>1644474706.8199999</v>
          </cell>
          <cell r="GD4">
            <v>1661762744.8699999</v>
          </cell>
          <cell r="GE4">
            <v>1690017970.51</v>
          </cell>
          <cell r="GF4">
            <v>1727112124.3499999</v>
          </cell>
          <cell r="GG4">
            <v>1761512026.1300001</v>
          </cell>
          <cell r="GH4">
            <v>1804426801.05</v>
          </cell>
          <cell r="GI4">
            <v>1831643508.3399999</v>
          </cell>
          <cell r="GJ4">
            <v>1856156729.0799999</v>
          </cell>
          <cell r="GK4">
            <v>1892857216.1099999</v>
          </cell>
          <cell r="GL4">
            <v>1937807520.05</v>
          </cell>
          <cell r="GM4">
            <v>1963434281.3800001</v>
          </cell>
          <cell r="GN4">
            <v>1980025117.6199999</v>
          </cell>
          <cell r="GO4">
            <v>2020838485.47</v>
          </cell>
          <cell r="GP4">
            <v>2048375190.8499999</v>
          </cell>
          <cell r="GQ4">
            <v>2085012151.4000001</v>
          </cell>
          <cell r="GR4">
            <v>2125146420.5899999</v>
          </cell>
          <cell r="GS4">
            <v>2135882821.3399999</v>
          </cell>
          <cell r="GT4">
            <v>2180813690.7600002</v>
          </cell>
          <cell r="GU4">
            <v>2207063545.5700002</v>
          </cell>
          <cell r="GV4">
            <v>2233346426.1300001</v>
          </cell>
          <cell r="GW4">
            <v>2269613908.96</v>
          </cell>
          <cell r="GX4">
            <v>2261645136.7199998</v>
          </cell>
          <cell r="GY4">
            <v>2311491633.96</v>
          </cell>
          <cell r="GZ4">
            <v>2523741740.8200002</v>
          </cell>
          <cell r="HA4">
            <v>2501817499.9200001</v>
          </cell>
          <cell r="HB4">
            <v>2540032852.27</v>
          </cell>
          <cell r="HC4">
            <v>2562434321.4000001</v>
          </cell>
          <cell r="HD4">
            <v>2580261905.8000002</v>
          </cell>
        </row>
        <row r="5">
          <cell r="A5" t="str">
            <v>Erste Plavi OMF A</v>
          </cell>
          <cell r="EL5">
            <v>44652917.670000002</v>
          </cell>
          <cell r="EM5">
            <v>46027310.990000002</v>
          </cell>
          <cell r="EN5">
            <v>46710026.009999998</v>
          </cell>
          <cell r="EO5">
            <v>47940548.549999997</v>
          </cell>
          <cell r="EP5">
            <v>48660391.390000001</v>
          </cell>
          <cell r="EQ5">
            <v>50327512.299999997</v>
          </cell>
          <cell r="ER5">
            <v>51640269.57</v>
          </cell>
          <cell r="ES5">
            <v>52642981.75</v>
          </cell>
          <cell r="ET5">
            <v>52973357.359999999</v>
          </cell>
          <cell r="EU5">
            <v>53329629.759999998</v>
          </cell>
          <cell r="EV5">
            <v>53173141.149999999</v>
          </cell>
          <cell r="EW5">
            <v>55068967.579999998</v>
          </cell>
          <cell r="EX5">
            <v>54362713.390000001</v>
          </cell>
          <cell r="EY5">
            <v>53944928.350000001</v>
          </cell>
          <cell r="EZ5">
            <v>56621327.100000001</v>
          </cell>
          <cell r="FA5">
            <v>57108721.579999998</v>
          </cell>
          <cell r="FB5">
            <v>57071299.719999999</v>
          </cell>
          <cell r="FC5">
            <v>56486391.119999997</v>
          </cell>
          <cell r="FD5">
            <v>56968692.340000004</v>
          </cell>
          <cell r="FE5">
            <v>58367281.369999997</v>
          </cell>
          <cell r="FF5">
            <v>58723185.649999999</v>
          </cell>
          <cell r="FG5">
            <v>59765675.210000001</v>
          </cell>
          <cell r="FH5">
            <v>59894745.700000003</v>
          </cell>
          <cell r="FI5">
            <v>61678510.130000003</v>
          </cell>
          <cell r="FJ5">
            <v>63115609.710000001</v>
          </cell>
          <cell r="FK5">
            <v>65325355.479999997</v>
          </cell>
          <cell r="FL5">
            <v>66434856.57</v>
          </cell>
          <cell r="FM5">
            <v>67943604.900000006</v>
          </cell>
          <cell r="FN5">
            <v>69509556.799999997</v>
          </cell>
          <cell r="FO5">
            <v>71047254.269999996</v>
          </cell>
          <cell r="FP5">
            <v>73126424.620000005</v>
          </cell>
          <cell r="FQ5">
            <v>71551289.530000001</v>
          </cell>
          <cell r="FR5">
            <v>72686042.569999993</v>
          </cell>
          <cell r="FS5">
            <v>72320585.329999998</v>
          </cell>
          <cell r="FT5">
            <v>73740253.780000001</v>
          </cell>
          <cell r="FU5">
            <v>74790560.219999999</v>
          </cell>
          <cell r="FV5">
            <v>75300699.989999995</v>
          </cell>
          <cell r="FW5">
            <v>76321480.459999993</v>
          </cell>
          <cell r="FX5">
            <v>77710420.459999993</v>
          </cell>
          <cell r="FY5">
            <v>78849623.290000007</v>
          </cell>
          <cell r="FZ5">
            <v>79708365.780000001</v>
          </cell>
          <cell r="GA5">
            <v>80701998.390000001</v>
          </cell>
          <cell r="GB5">
            <v>80870103.590000004</v>
          </cell>
          <cell r="GC5">
            <v>81201342.459999993</v>
          </cell>
          <cell r="GD5">
            <v>82388246.349999994</v>
          </cell>
          <cell r="GE5">
            <v>84067947.010000005</v>
          </cell>
          <cell r="GF5">
            <v>84616315.099999994</v>
          </cell>
          <cell r="GG5">
            <v>85721293.049999997</v>
          </cell>
          <cell r="GH5">
            <v>87203000.109999999</v>
          </cell>
          <cell r="GI5">
            <v>87567501.799999997</v>
          </cell>
          <cell r="GJ5">
            <v>87343595.299999997</v>
          </cell>
          <cell r="GK5">
            <v>88264312.319999993</v>
          </cell>
          <cell r="GL5">
            <v>87927569.730000004</v>
          </cell>
          <cell r="GM5">
            <v>91293685.879999995</v>
          </cell>
          <cell r="GN5">
            <v>93371890.560000002</v>
          </cell>
          <cell r="GO5">
            <v>95383719.049999997</v>
          </cell>
          <cell r="GP5">
            <v>97973200.689999998</v>
          </cell>
          <cell r="GQ5">
            <v>98639300.870000005</v>
          </cell>
          <cell r="GR5">
            <v>101564101.84999999</v>
          </cell>
          <cell r="GS5">
            <v>102515588.54000001</v>
          </cell>
          <cell r="GT5">
            <v>104134115.58</v>
          </cell>
          <cell r="GU5">
            <v>108474976.48</v>
          </cell>
          <cell r="GV5">
            <v>111441115.78</v>
          </cell>
          <cell r="GW5">
            <v>115624204.19</v>
          </cell>
          <cell r="GX5">
            <v>120120805.36</v>
          </cell>
          <cell r="GY5">
            <v>123944498.89</v>
          </cell>
          <cell r="GZ5">
            <v>122934362.61</v>
          </cell>
          <cell r="HA5">
            <v>114434343.5</v>
          </cell>
          <cell r="HB5">
            <v>121215687.52</v>
          </cell>
          <cell r="HC5">
            <v>126781381.33</v>
          </cell>
          <cell r="HD5">
            <v>129543028.42</v>
          </cell>
        </row>
        <row r="6">
          <cell r="A6" t="str">
            <v>Erste Plavi OMF B</v>
          </cell>
          <cell r="B6">
            <v>204366825.16</v>
          </cell>
          <cell r="C6">
            <v>221862911.99000001</v>
          </cell>
          <cell r="D6">
            <v>242122272.58999997</v>
          </cell>
          <cell r="E6">
            <v>260748180.34999999</v>
          </cell>
          <cell r="F6">
            <v>279721218.63999999</v>
          </cell>
          <cell r="G6">
            <v>303164204.44999999</v>
          </cell>
          <cell r="H6">
            <v>325308625.39999998</v>
          </cell>
          <cell r="I6">
            <v>346632430.54000002</v>
          </cell>
          <cell r="J6">
            <v>366861683.00999999</v>
          </cell>
          <cell r="K6">
            <v>390809163.42000002</v>
          </cell>
          <cell r="L6">
            <v>414025771.10000002</v>
          </cell>
          <cell r="M6">
            <v>438835388.56999999</v>
          </cell>
          <cell r="N6">
            <v>463017637.77999997</v>
          </cell>
          <cell r="O6">
            <v>485393170.76999998</v>
          </cell>
          <cell r="P6">
            <v>503614354.27999997</v>
          </cell>
          <cell r="Q6">
            <v>513868135.62</v>
          </cell>
          <cell r="R6">
            <v>541234752.19000006</v>
          </cell>
          <cell r="S6">
            <v>555977819.08000004</v>
          </cell>
          <cell r="T6">
            <v>583619132.51999998</v>
          </cell>
          <cell r="U6">
            <v>613262955.86000001</v>
          </cell>
          <cell r="V6">
            <v>637996876.70000005</v>
          </cell>
          <cell r="W6">
            <v>680706049.02999997</v>
          </cell>
          <cell r="X6">
            <v>700910355.36000001</v>
          </cell>
          <cell r="Y6">
            <v>739066564.89999998</v>
          </cell>
          <cell r="Z6">
            <v>782297401.94000006</v>
          </cell>
          <cell r="AA6">
            <v>808512720.96000004</v>
          </cell>
          <cell r="AB6">
            <v>829174801.15999997</v>
          </cell>
          <cell r="AC6">
            <v>851751037.94000006</v>
          </cell>
          <cell r="AD6">
            <v>879049596.30999994</v>
          </cell>
          <cell r="AE6">
            <v>913781193.51999998</v>
          </cell>
          <cell r="AF6">
            <v>953051819.77999997</v>
          </cell>
          <cell r="AG6">
            <v>985901960.69000006</v>
          </cell>
          <cell r="AH6">
            <v>1034196917.28</v>
          </cell>
          <cell r="AI6">
            <v>1084643469.1199999</v>
          </cell>
          <cell r="AJ6">
            <v>1104744363.47</v>
          </cell>
          <cell r="AK6">
            <v>1143675848.9200001</v>
          </cell>
          <cell r="AL6">
            <v>1187450787.79</v>
          </cell>
          <cell r="AM6">
            <v>1241277254.02</v>
          </cell>
          <cell r="AN6">
            <v>1276113528.2</v>
          </cell>
          <cell r="AO6">
            <v>1321109194.54</v>
          </cell>
          <cell r="AP6">
            <v>1338315880.95</v>
          </cell>
          <cell r="AQ6">
            <v>1364086398.8399999</v>
          </cell>
          <cell r="AR6">
            <v>1410139610.6099999</v>
          </cell>
          <cell r="AS6">
            <v>1460746043.1600001</v>
          </cell>
          <cell r="AT6">
            <v>1527143110.21</v>
          </cell>
          <cell r="AU6">
            <v>1579797627.71</v>
          </cell>
          <cell r="AV6">
            <v>1633711045.54</v>
          </cell>
          <cell r="AW6">
            <v>1684313957.22</v>
          </cell>
          <cell r="AX6">
            <v>1745214971.3299999</v>
          </cell>
          <cell r="AY6">
            <v>1816843756.52</v>
          </cell>
          <cell r="AZ6">
            <v>1894762055.79</v>
          </cell>
          <cell r="BA6">
            <v>1976061750.9300001</v>
          </cell>
          <cell r="BB6">
            <v>2056974763.5599999</v>
          </cell>
          <cell r="BC6">
            <v>2127938032.5599999</v>
          </cell>
          <cell r="BD6">
            <v>2196043070.4699998</v>
          </cell>
          <cell r="BE6">
            <v>2290389672.5300002</v>
          </cell>
          <cell r="BF6">
            <v>2375893105.75</v>
          </cell>
          <cell r="BG6">
            <v>2472691366.8099999</v>
          </cell>
          <cell r="BH6">
            <v>2595095354.8000002</v>
          </cell>
          <cell r="BI6">
            <v>2597157791.1799998</v>
          </cell>
          <cell r="BJ6">
            <v>2706929769.1799998</v>
          </cell>
          <cell r="BK6">
            <v>2649337243.5300002</v>
          </cell>
          <cell r="BL6">
            <v>2692901772.4299998</v>
          </cell>
          <cell r="BM6">
            <v>2711315657.3000002</v>
          </cell>
          <cell r="BN6">
            <v>2773073937.4000001</v>
          </cell>
          <cell r="BO6">
            <v>2868595109.3600001</v>
          </cell>
          <cell r="BP6">
            <v>2850615524.9200001</v>
          </cell>
          <cell r="BQ6">
            <v>2932062057.4099998</v>
          </cell>
          <cell r="BR6">
            <v>2975904829.2399998</v>
          </cell>
          <cell r="BS6">
            <v>2921798994.4299998</v>
          </cell>
          <cell r="BT6">
            <v>2825203669.0999999</v>
          </cell>
          <cell r="BU6">
            <v>2772179123.7399998</v>
          </cell>
          <cell r="BV6">
            <v>2911058181.79</v>
          </cell>
          <cell r="BW6">
            <v>2937941406.54</v>
          </cell>
          <cell r="BX6">
            <v>2913207474.1799998</v>
          </cell>
          <cell r="BY6">
            <v>3008105461.73</v>
          </cell>
          <cell r="BZ6">
            <v>3128739026.5799999</v>
          </cell>
          <cell r="CA6">
            <v>3296665618.4299998</v>
          </cell>
          <cell r="CB6">
            <v>3284136059.3499999</v>
          </cell>
          <cell r="CC6">
            <v>3376122242.3400002</v>
          </cell>
          <cell r="CD6">
            <v>3489650644.2600002</v>
          </cell>
          <cell r="CE6">
            <v>3624208187.3200002</v>
          </cell>
          <cell r="CF6">
            <v>3687618938.3299999</v>
          </cell>
          <cell r="CG6">
            <v>3772959686.4099998</v>
          </cell>
          <cell r="CH6">
            <v>3855301748.5599999</v>
          </cell>
          <cell r="CI6">
            <v>3983145773.2399998</v>
          </cell>
          <cell r="CJ6">
            <v>4029240583.29</v>
          </cell>
          <cell r="CK6">
            <v>4159762340.8899999</v>
          </cell>
          <cell r="CL6">
            <v>4220106070.9499998</v>
          </cell>
          <cell r="CM6">
            <v>4219855289.7199998</v>
          </cell>
          <cell r="CN6">
            <v>4199733932.8200002</v>
          </cell>
          <cell r="CO6">
            <v>4327035008.7299995</v>
          </cell>
          <cell r="CP6">
            <v>4403773579.8100004</v>
          </cell>
          <cell r="CQ6">
            <v>4509887362.8999996</v>
          </cell>
          <cell r="CR6">
            <v>4602567056.0100002</v>
          </cell>
          <cell r="CS6">
            <v>4653345635.2600002</v>
          </cell>
          <cell r="CT6">
            <v>4813016691.46</v>
          </cell>
          <cell r="CU6">
            <v>4959569866.25</v>
          </cell>
          <cell r="CV6">
            <v>5008951968.6000004</v>
          </cell>
          <cell r="CW6">
            <v>5117847654.6400003</v>
          </cell>
          <cell r="CX6">
            <v>5173632655.75</v>
          </cell>
          <cell r="CY6">
            <v>5294512736.1800003</v>
          </cell>
          <cell r="CZ6">
            <v>5323465924.9799995</v>
          </cell>
          <cell r="DA6">
            <v>5324284275.7399998</v>
          </cell>
          <cell r="DB6">
            <v>5199655847.6199999</v>
          </cell>
          <cell r="DC6">
            <v>5130862130.1599998</v>
          </cell>
          <cell r="DD6">
            <v>5281910674.8999996</v>
          </cell>
          <cell r="DE6">
            <v>5228335150.6599998</v>
          </cell>
          <cell r="DF6">
            <v>5356143733.4200001</v>
          </cell>
          <cell r="DG6">
            <v>5499959858.29</v>
          </cell>
          <cell r="DH6">
            <v>5626018067.4200001</v>
          </cell>
          <cell r="DI6">
            <v>5728301389.0299997</v>
          </cell>
          <cell r="DJ6">
            <v>5819885537.4899998</v>
          </cell>
          <cell r="DK6">
            <v>5823142743.4700003</v>
          </cell>
          <cell r="DL6">
            <v>5945948923.5799999</v>
          </cell>
          <cell r="DM6">
            <v>6088279513.2299995</v>
          </cell>
          <cell r="DN6">
            <v>6210008861.1199999</v>
          </cell>
          <cell r="DO6">
            <v>6486678321.1099997</v>
          </cell>
          <cell r="DP6">
            <v>6674264513.0100002</v>
          </cell>
          <cell r="DQ6">
            <v>6774429013.75</v>
          </cell>
          <cell r="DR6">
            <v>6853093045.6400003</v>
          </cell>
          <cell r="DS6">
            <v>7062630734.1599998</v>
          </cell>
          <cell r="DT6">
            <v>7122414966.7700005</v>
          </cell>
          <cell r="DU6">
            <v>7198348709.6599998</v>
          </cell>
          <cell r="DV6">
            <v>7323205870.71</v>
          </cell>
          <cell r="DW6">
            <v>7319010139.1800003</v>
          </cell>
          <cell r="DX6">
            <v>7198394987.9899998</v>
          </cell>
          <cell r="DY6">
            <v>7399686928.25</v>
          </cell>
          <cell r="DZ6">
            <v>7453707330.7299995</v>
          </cell>
          <cell r="EA6">
            <v>7555821670.4099998</v>
          </cell>
          <cell r="EB6">
            <v>7635993421.0200005</v>
          </cell>
          <cell r="EC6">
            <v>7755132172.3199997</v>
          </cell>
          <cell r="ED6">
            <v>7826151514.3400002</v>
          </cell>
          <cell r="EE6">
            <v>7890918929.1400003</v>
          </cell>
          <cell r="EF6">
            <v>8107824724.1999998</v>
          </cell>
          <cell r="EG6">
            <v>7709434379.6099997</v>
          </cell>
          <cell r="EH6">
            <v>7747926383.0600004</v>
          </cell>
          <cell r="EI6">
            <v>7910103208.8999996</v>
          </cell>
          <cell r="EJ6">
            <v>8041992250.3999996</v>
          </cell>
          <cell r="EK6">
            <v>8212540384.2200003</v>
          </cell>
          <cell r="EL6">
            <v>8125438445.1499996</v>
          </cell>
          <cell r="EM6">
            <v>8306922696.79</v>
          </cell>
          <cell r="EN6">
            <v>8377956350.1000004</v>
          </cell>
          <cell r="EO6">
            <v>8517650725.46</v>
          </cell>
          <cell r="EP6">
            <v>8577542782.2200003</v>
          </cell>
          <cell r="EQ6">
            <v>8851853303.4300003</v>
          </cell>
          <cell r="ER6">
            <v>9036572577.2099991</v>
          </cell>
          <cell r="ES6">
            <v>9125806239.1299992</v>
          </cell>
          <cell r="ET6">
            <v>9199410806.8500004</v>
          </cell>
          <cell r="EU6">
            <v>9231230889.7700005</v>
          </cell>
          <cell r="EV6">
            <v>9183521320.2299995</v>
          </cell>
          <cell r="EW6">
            <v>9416782010.2099991</v>
          </cell>
          <cell r="EX6">
            <v>9338647075.0400009</v>
          </cell>
          <cell r="EY6">
            <v>9243717115.9500008</v>
          </cell>
          <cell r="EZ6">
            <v>9525934415.3700008</v>
          </cell>
          <cell r="FA6">
            <v>9609291604.7199993</v>
          </cell>
          <cell r="FB6">
            <v>9585101041.1100006</v>
          </cell>
          <cell r="FC6">
            <v>9567483511.5699997</v>
          </cell>
          <cell r="FD6">
            <v>9605468573.0400009</v>
          </cell>
          <cell r="FE6">
            <v>9723427441.0900002</v>
          </cell>
          <cell r="FF6">
            <v>9786196255.6900005</v>
          </cell>
          <cell r="FG6">
            <v>9940617178.2900009</v>
          </cell>
          <cell r="FH6">
            <v>9933108887.5499992</v>
          </cell>
          <cell r="FI6">
            <v>10150874339.870001</v>
          </cell>
          <cell r="FJ6">
            <v>10308452338.879999</v>
          </cell>
          <cell r="FK6">
            <v>10555157736.68</v>
          </cell>
          <cell r="FL6">
            <v>10715503186.58</v>
          </cell>
          <cell r="FM6">
            <v>10853336247.799999</v>
          </cell>
          <cell r="FN6">
            <v>11007709209.950001</v>
          </cell>
          <cell r="FO6">
            <v>11150006990.870001</v>
          </cell>
          <cell r="FP6">
            <v>11343426542.120001</v>
          </cell>
          <cell r="FQ6">
            <v>11174964020.959999</v>
          </cell>
          <cell r="FR6">
            <v>11274983154.129999</v>
          </cell>
          <cell r="FS6">
            <v>11271471675.700001</v>
          </cell>
          <cell r="FT6">
            <v>11414540515.209999</v>
          </cell>
          <cell r="FU6">
            <v>11522828405.92</v>
          </cell>
          <cell r="FV6">
            <v>11585451170.879999</v>
          </cell>
          <cell r="FW6">
            <v>11760133740.66</v>
          </cell>
          <cell r="FX6">
            <v>11913848515.01</v>
          </cell>
          <cell r="FY6">
            <v>12203888188.57</v>
          </cell>
          <cell r="FZ6">
            <v>12275522547.26</v>
          </cell>
          <cell r="GA6">
            <v>12284192565.620001</v>
          </cell>
          <cell r="GB6">
            <v>12314971301.110001</v>
          </cell>
          <cell r="GC6">
            <v>12372503879.219999</v>
          </cell>
          <cell r="GD6">
            <v>12527623779.530001</v>
          </cell>
          <cell r="GE6">
            <v>12607805633.190001</v>
          </cell>
          <cell r="GF6">
            <v>12663912008.98</v>
          </cell>
          <cell r="GG6">
            <v>12854326123.32</v>
          </cell>
          <cell r="GH6">
            <v>12909151496.290001</v>
          </cell>
          <cell r="GI6">
            <v>12992979988.48</v>
          </cell>
          <cell r="GJ6">
            <v>12877822047.33</v>
          </cell>
          <cell r="GK6">
            <v>12966303392.26</v>
          </cell>
          <cell r="GL6">
            <v>12969104938.42</v>
          </cell>
          <cell r="GM6">
            <v>13229343608.870001</v>
          </cell>
          <cell r="GN6">
            <v>13416340901.139999</v>
          </cell>
          <cell r="GO6">
            <v>13630315577.639999</v>
          </cell>
          <cell r="GP6">
            <v>13857762839.76</v>
          </cell>
          <cell r="GQ6">
            <v>13899511120.719999</v>
          </cell>
          <cell r="GR6">
            <v>14136801265.309999</v>
          </cell>
          <cell r="GS6">
            <v>14319725827.120001</v>
          </cell>
          <cell r="GT6">
            <v>14475514434.74</v>
          </cell>
          <cell r="GU6">
            <v>14809434926.639999</v>
          </cell>
          <cell r="GV6">
            <v>14974073432.33</v>
          </cell>
          <cell r="GW6">
            <v>15093714428.459999</v>
          </cell>
          <cell r="GX6">
            <v>15234599484.219999</v>
          </cell>
          <cell r="GY6">
            <v>15348832848.459999</v>
          </cell>
          <cell r="GZ6">
            <v>15090026629.450001</v>
          </cell>
          <cell r="HA6">
            <v>14205618249.68</v>
          </cell>
          <cell r="HB6">
            <v>14592722254.139999</v>
          </cell>
          <cell r="HC6">
            <v>14854848279.15</v>
          </cell>
          <cell r="HD6">
            <v>14872395310.73</v>
          </cell>
        </row>
        <row r="7">
          <cell r="A7" t="str">
            <v>Erste Plavi OMF C</v>
          </cell>
          <cell r="EL7">
            <v>153099917.80000001</v>
          </cell>
          <cell r="EM7">
            <v>157050577.31999999</v>
          </cell>
          <cell r="EN7">
            <v>162430376.71000001</v>
          </cell>
          <cell r="EO7">
            <v>167497479.16999999</v>
          </cell>
          <cell r="EP7">
            <v>172368223.41999999</v>
          </cell>
          <cell r="EQ7">
            <v>180854164.97999999</v>
          </cell>
          <cell r="ER7">
            <v>183436842.86000001</v>
          </cell>
          <cell r="ES7">
            <v>187877951.52000001</v>
          </cell>
          <cell r="ET7">
            <v>189052998.28999999</v>
          </cell>
          <cell r="EU7">
            <v>193702943.53</v>
          </cell>
          <cell r="EV7">
            <v>196525979.97</v>
          </cell>
          <cell r="EW7">
            <v>206062076.81999999</v>
          </cell>
          <cell r="EX7">
            <v>213190625.09</v>
          </cell>
          <cell r="EY7">
            <v>212415606.09999999</v>
          </cell>
          <cell r="EZ7">
            <v>220191236.63</v>
          </cell>
          <cell r="FA7">
            <v>228421112.12</v>
          </cell>
          <cell r="FB7">
            <v>235646339.78</v>
          </cell>
          <cell r="FC7">
            <v>244616343.52000001</v>
          </cell>
          <cell r="FD7">
            <v>248918596.25999999</v>
          </cell>
          <cell r="FE7">
            <v>248852546.78999999</v>
          </cell>
          <cell r="FF7">
            <v>251845971.94</v>
          </cell>
          <cell r="FG7">
            <v>257248849.86000001</v>
          </cell>
          <cell r="FH7">
            <v>265813044.56</v>
          </cell>
          <cell r="FI7">
            <v>273751486.20999998</v>
          </cell>
          <cell r="FJ7">
            <v>284403078.45999998</v>
          </cell>
          <cell r="FK7">
            <v>294254231.31</v>
          </cell>
          <cell r="FL7">
            <v>303948513.55000001</v>
          </cell>
          <cell r="FM7">
            <v>312828423.32999998</v>
          </cell>
          <cell r="FN7">
            <v>323376199.89999998</v>
          </cell>
          <cell r="FO7">
            <v>330621676.81</v>
          </cell>
          <cell r="FP7">
            <v>337538385.70999998</v>
          </cell>
          <cell r="FQ7">
            <v>337299556.33999997</v>
          </cell>
          <cell r="FR7">
            <v>341911542.94</v>
          </cell>
          <cell r="FS7">
            <v>347058628.22000003</v>
          </cell>
          <cell r="FT7">
            <v>357530690.76999998</v>
          </cell>
          <cell r="FU7">
            <v>366395976.26999998</v>
          </cell>
          <cell r="FV7">
            <v>378553706.23000002</v>
          </cell>
          <cell r="FW7">
            <v>390719359.60000002</v>
          </cell>
          <cell r="FX7">
            <v>400698625.51999998</v>
          </cell>
          <cell r="FY7">
            <v>417284015.16000003</v>
          </cell>
          <cell r="FZ7">
            <v>426471872.44</v>
          </cell>
          <cell r="GA7">
            <v>433093218.10000002</v>
          </cell>
          <cell r="GB7">
            <v>434824992.76999998</v>
          </cell>
          <cell r="GC7">
            <v>438308684.44999999</v>
          </cell>
          <cell r="GD7">
            <v>445659472.81</v>
          </cell>
          <cell r="GE7">
            <v>453422730.35000002</v>
          </cell>
          <cell r="GF7">
            <v>466369259.08999997</v>
          </cell>
          <cell r="GG7">
            <v>480664686.56999999</v>
          </cell>
          <cell r="GH7">
            <v>492699598.48000002</v>
          </cell>
          <cell r="GI7">
            <v>501376816.64999998</v>
          </cell>
          <cell r="GJ7">
            <v>506113571.77999997</v>
          </cell>
          <cell r="GK7">
            <v>514954016.19</v>
          </cell>
          <cell r="GL7">
            <v>527640716.00999999</v>
          </cell>
          <cell r="GM7">
            <v>536098757.66000003</v>
          </cell>
          <cell r="GN7">
            <v>542219982.52999997</v>
          </cell>
          <cell r="GO7">
            <v>554205518.45000005</v>
          </cell>
          <cell r="GP7">
            <v>562257552.27999997</v>
          </cell>
          <cell r="GQ7">
            <v>569611377.22000003</v>
          </cell>
          <cell r="GR7">
            <v>584442339.91999996</v>
          </cell>
          <cell r="GS7">
            <v>588914549.14999998</v>
          </cell>
          <cell r="GT7">
            <v>600804358.72000003</v>
          </cell>
          <cell r="GU7">
            <v>607550277.25999999</v>
          </cell>
          <cell r="GV7">
            <v>612749543.75999999</v>
          </cell>
          <cell r="GW7">
            <v>627164830.65999997</v>
          </cell>
          <cell r="GX7">
            <v>621695306.76999998</v>
          </cell>
          <cell r="GY7">
            <v>634409584.74000001</v>
          </cell>
          <cell r="GZ7">
            <v>693976115.14999998</v>
          </cell>
          <cell r="HA7">
            <v>693995771.89999998</v>
          </cell>
          <cell r="HB7">
            <v>701733579.91999996</v>
          </cell>
          <cell r="HC7">
            <v>713337972.35000002</v>
          </cell>
          <cell r="HD7">
            <v>716828666.77999997</v>
          </cell>
        </row>
        <row r="8">
          <cell r="A8" t="str">
            <v>PBZ/CO OMF A</v>
          </cell>
          <cell r="EL8">
            <v>42838581.829999998</v>
          </cell>
          <cell r="EM8">
            <v>43907585.18</v>
          </cell>
          <cell r="EN8">
            <v>44560868.670000002</v>
          </cell>
          <cell r="EO8">
            <v>45084654.869999997</v>
          </cell>
          <cell r="EP8">
            <v>46664278.439999998</v>
          </cell>
          <cell r="EQ8">
            <v>48733147.380000003</v>
          </cell>
          <cell r="ER8">
            <v>50652023.609999999</v>
          </cell>
          <cell r="ES8">
            <v>52142228.590000004</v>
          </cell>
          <cell r="ET8">
            <v>52787478.799999997</v>
          </cell>
          <cell r="EU8">
            <v>52665431.880000003</v>
          </cell>
          <cell r="EV8">
            <v>52373421.149999999</v>
          </cell>
          <cell r="EW8">
            <v>54031780.409999996</v>
          </cell>
          <cell r="EX8">
            <v>52647134.93</v>
          </cell>
          <cell r="EY8">
            <v>52524338.700000003</v>
          </cell>
          <cell r="EZ8">
            <v>55247350.189999998</v>
          </cell>
          <cell r="FA8">
            <v>55436933</v>
          </cell>
          <cell r="FB8">
            <v>54602024.100000001</v>
          </cell>
          <cell r="FC8">
            <v>54033260.200000003</v>
          </cell>
          <cell r="FD8">
            <v>54607000.490000002</v>
          </cell>
          <cell r="FE8">
            <v>55583473.149999999</v>
          </cell>
          <cell r="FF8">
            <v>56452189.399999999</v>
          </cell>
          <cell r="FG8">
            <v>58093561.579999998</v>
          </cell>
          <cell r="FH8">
            <v>57867764.380000003</v>
          </cell>
          <cell r="FI8">
            <v>60076331.520000003</v>
          </cell>
          <cell r="FJ8">
            <v>61048252.240000002</v>
          </cell>
          <cell r="FK8">
            <v>62922071.469999999</v>
          </cell>
          <cell r="FL8">
            <v>64648199.93</v>
          </cell>
          <cell r="FM8">
            <v>65769330.780000001</v>
          </cell>
          <cell r="FN8">
            <v>67302216.829999998</v>
          </cell>
          <cell r="FO8">
            <v>68830353.200000003</v>
          </cell>
          <cell r="FP8">
            <v>71674178.260000005</v>
          </cell>
          <cell r="FQ8">
            <v>70880092.629999995</v>
          </cell>
          <cell r="FR8">
            <v>71762631.069999993</v>
          </cell>
          <cell r="FS8">
            <v>71703659.079999998</v>
          </cell>
          <cell r="FT8">
            <v>73552913.319999993</v>
          </cell>
          <cell r="FU8">
            <v>74535417.480000004</v>
          </cell>
          <cell r="FV8">
            <v>76561037.840000004</v>
          </cell>
          <cell r="FW8">
            <v>79522070.010000005</v>
          </cell>
          <cell r="FX8">
            <v>80711922.290000007</v>
          </cell>
          <cell r="FY8">
            <v>81053047.439999998</v>
          </cell>
          <cell r="FZ8">
            <v>80696379.739999995</v>
          </cell>
          <cell r="GA8">
            <v>81827101.010000005</v>
          </cell>
          <cell r="GB8">
            <v>82085521.239999995</v>
          </cell>
          <cell r="GC8">
            <v>82038193.780000001</v>
          </cell>
          <cell r="GD8">
            <v>83978868.359999999</v>
          </cell>
          <cell r="GE8">
            <v>86357365.620000005</v>
          </cell>
          <cell r="GF8">
            <v>86897336.230000004</v>
          </cell>
          <cell r="GG8">
            <v>89837520.870000005</v>
          </cell>
          <cell r="GH8">
            <v>90938708.890000001</v>
          </cell>
          <cell r="GI8">
            <v>91540814.219999999</v>
          </cell>
          <cell r="GJ8">
            <v>90327609.859999999</v>
          </cell>
          <cell r="GK8">
            <v>90880474.359999999</v>
          </cell>
          <cell r="GL8">
            <v>91691974.290000007</v>
          </cell>
          <cell r="GM8">
            <v>94428731.879999995</v>
          </cell>
          <cell r="GN8">
            <v>96252903.859999999</v>
          </cell>
          <cell r="GO8">
            <v>98557564.049999997</v>
          </cell>
          <cell r="GP8">
            <v>100694850.34999999</v>
          </cell>
          <cell r="GQ8">
            <v>102838878.36</v>
          </cell>
          <cell r="GR8">
            <v>105821695.90000001</v>
          </cell>
          <cell r="GS8">
            <v>110877400.54000001</v>
          </cell>
          <cell r="GT8">
            <v>112976766.98</v>
          </cell>
          <cell r="GU8">
            <v>117284073.76000001</v>
          </cell>
          <cell r="GV8">
            <v>121691656.15000001</v>
          </cell>
          <cell r="GW8">
            <v>125362663.86</v>
          </cell>
          <cell r="GX8">
            <v>129233031.56999999</v>
          </cell>
          <cell r="GY8">
            <v>133090550.03</v>
          </cell>
          <cell r="GZ8">
            <v>131515398.91</v>
          </cell>
          <cell r="HA8">
            <v>123595495.06999999</v>
          </cell>
          <cell r="HB8">
            <v>128280151.87</v>
          </cell>
          <cell r="HC8">
            <v>135159277.36000001</v>
          </cell>
          <cell r="HD8">
            <v>138631090.66</v>
          </cell>
        </row>
        <row r="9">
          <cell r="A9" t="str">
            <v>PBZ/CO OMF B</v>
          </cell>
          <cell r="B9">
            <v>349892934.42000002</v>
          </cell>
          <cell r="C9">
            <v>380331266.58999997</v>
          </cell>
          <cell r="D9">
            <v>419814007</v>
          </cell>
          <cell r="E9">
            <v>453355064.06999999</v>
          </cell>
          <cell r="F9">
            <v>486374334.60000002</v>
          </cell>
          <cell r="G9">
            <v>527981722.18000001</v>
          </cell>
          <cell r="H9">
            <v>562712309.96000004</v>
          </cell>
          <cell r="I9">
            <v>597778535.75999999</v>
          </cell>
          <cell r="J9">
            <v>633512676.24000001</v>
          </cell>
          <cell r="K9">
            <v>676317756.52999997</v>
          </cell>
          <cell r="L9">
            <v>717873370.89999998</v>
          </cell>
          <cell r="M9">
            <v>762793161.61000001</v>
          </cell>
          <cell r="N9">
            <v>806152505.87</v>
          </cell>
          <cell r="O9">
            <v>846033919.80999994</v>
          </cell>
          <cell r="P9">
            <v>878813935.49000001</v>
          </cell>
          <cell r="Q9">
            <v>899856941.89999998</v>
          </cell>
          <cell r="R9">
            <v>947059607.83000004</v>
          </cell>
          <cell r="S9">
            <v>971933909.38999999</v>
          </cell>
          <cell r="T9">
            <v>1021916465.09</v>
          </cell>
          <cell r="U9">
            <v>1075999591.75</v>
          </cell>
          <cell r="V9">
            <v>1123175562.6400001</v>
          </cell>
          <cell r="W9">
            <v>1196214690.48</v>
          </cell>
          <cell r="X9">
            <v>1228952840.75</v>
          </cell>
          <cell r="Y9">
            <v>1300585014.45</v>
          </cell>
          <cell r="Z9">
            <v>1370666161.1500001</v>
          </cell>
          <cell r="AA9">
            <v>1406654921</v>
          </cell>
          <cell r="AB9">
            <v>1441507403.29</v>
          </cell>
          <cell r="AC9">
            <v>1473935124.45</v>
          </cell>
          <cell r="AD9">
            <v>1517940338.26</v>
          </cell>
          <cell r="AE9">
            <v>1566165758.54</v>
          </cell>
          <cell r="AF9">
            <v>1629545328.5</v>
          </cell>
          <cell r="AG9">
            <v>1680659390.96</v>
          </cell>
          <cell r="AH9">
            <v>1753881015.1199999</v>
          </cell>
          <cell r="AI9">
            <v>1834409584.95</v>
          </cell>
          <cell r="AJ9">
            <v>1858103642.48</v>
          </cell>
          <cell r="AK9">
            <v>1919748201.1800001</v>
          </cell>
          <cell r="AL9">
            <v>1987335053.1199999</v>
          </cell>
          <cell r="AM9">
            <v>2051450253.1700001</v>
          </cell>
          <cell r="AN9">
            <v>2101072528.0599999</v>
          </cell>
          <cell r="AO9">
            <v>2170897388.4899998</v>
          </cell>
          <cell r="AP9">
            <v>2203648184.8000002</v>
          </cell>
          <cell r="AQ9">
            <v>2229873681.7399998</v>
          </cell>
          <cell r="AR9">
            <v>2301027413.3099999</v>
          </cell>
          <cell r="AS9">
            <v>2359862955.1300001</v>
          </cell>
          <cell r="AT9">
            <v>2438241329.7399998</v>
          </cell>
          <cell r="AU9">
            <v>2493321105.1399999</v>
          </cell>
          <cell r="AV9">
            <v>2578392765.5900002</v>
          </cell>
          <cell r="AW9">
            <v>2633723290.9699998</v>
          </cell>
          <cell r="AX9">
            <v>2707344309.4299998</v>
          </cell>
          <cell r="AY9">
            <v>2803207437.8400002</v>
          </cell>
          <cell r="AZ9">
            <v>2886477083.27</v>
          </cell>
          <cell r="BA9">
            <v>2984533252.27</v>
          </cell>
          <cell r="BB9">
            <v>3092681527.5500002</v>
          </cell>
          <cell r="BC9">
            <v>3158705607.23</v>
          </cell>
          <cell r="BD9">
            <v>3184319130.0500002</v>
          </cell>
          <cell r="BE9">
            <v>3239125540.73</v>
          </cell>
          <cell r="BF9">
            <v>3261033488.98</v>
          </cell>
          <cell r="BG9">
            <v>3340768750.6399999</v>
          </cell>
          <cell r="BH9">
            <v>3422380923.6399999</v>
          </cell>
          <cell r="BI9">
            <v>3389733071.1799998</v>
          </cell>
          <cell r="BJ9">
            <v>3539689645.5500002</v>
          </cell>
          <cell r="BK9">
            <v>3468703523.4200001</v>
          </cell>
          <cell r="BL9">
            <v>3513176979.5799999</v>
          </cell>
          <cell r="BM9">
            <v>3521228055.0599999</v>
          </cell>
          <cell r="BN9">
            <v>3580348876.6900001</v>
          </cell>
          <cell r="BO9">
            <v>3730385938.7800002</v>
          </cell>
          <cell r="BP9">
            <v>3736128227.5500002</v>
          </cell>
          <cell r="BQ9">
            <v>3837818870.2199998</v>
          </cell>
          <cell r="BR9">
            <v>3881618907.79</v>
          </cell>
          <cell r="BS9">
            <v>3810017909.7600002</v>
          </cell>
          <cell r="BT9">
            <v>3664824845.0999999</v>
          </cell>
          <cell r="BU9">
            <v>3600559018.8400002</v>
          </cell>
          <cell r="BV9">
            <v>3736307351.8099999</v>
          </cell>
          <cell r="BW9">
            <v>3785220485.8000002</v>
          </cell>
          <cell r="BX9">
            <v>3802399214.27</v>
          </cell>
          <cell r="BY9">
            <v>3898694578.9299998</v>
          </cell>
          <cell r="BZ9">
            <v>4038260774.6900001</v>
          </cell>
          <cell r="CA9">
            <v>4214989907.8400002</v>
          </cell>
          <cell r="CB9">
            <v>4203831064.7399998</v>
          </cell>
          <cell r="CC9">
            <v>4293611157.8800001</v>
          </cell>
          <cell r="CD9">
            <v>4419696887.5299997</v>
          </cell>
          <cell r="CE9">
            <v>4570268754.1199999</v>
          </cell>
          <cell r="CF9">
            <v>4661456481.8699999</v>
          </cell>
          <cell r="CG9">
            <v>4770022108.4499998</v>
          </cell>
          <cell r="CH9">
            <v>4870003707.3800001</v>
          </cell>
          <cell r="CI9">
            <v>5026045377.0500002</v>
          </cell>
          <cell r="CJ9">
            <v>5083880285.9799995</v>
          </cell>
          <cell r="CK9">
            <v>5237135347.3900003</v>
          </cell>
          <cell r="CL9">
            <v>5326782889.0799999</v>
          </cell>
          <cell r="CM9">
            <v>5328304422.0699997</v>
          </cell>
          <cell r="CN9">
            <v>5322393503.0299997</v>
          </cell>
          <cell r="CO9">
            <v>5467912228.1199999</v>
          </cell>
          <cell r="CP9">
            <v>5584123809.9799995</v>
          </cell>
          <cell r="CQ9">
            <v>5736669724.9899998</v>
          </cell>
          <cell r="CR9">
            <v>5847028728.9799995</v>
          </cell>
          <cell r="CS9">
            <v>5954716684.6099997</v>
          </cell>
          <cell r="CT9">
            <v>6144940129.3000002</v>
          </cell>
          <cell r="CU9">
            <v>6302718532.3599997</v>
          </cell>
          <cell r="CV9">
            <v>6358993320.5600004</v>
          </cell>
          <cell r="CW9">
            <v>6490326573.21</v>
          </cell>
          <cell r="CX9">
            <v>6552856595.21</v>
          </cell>
          <cell r="CY9">
            <v>6690250711.5299997</v>
          </cell>
          <cell r="CZ9">
            <v>6746922700.4700003</v>
          </cell>
          <cell r="DA9">
            <v>6825219316.2200003</v>
          </cell>
          <cell r="DB9">
            <v>6698855311.79</v>
          </cell>
          <cell r="DC9">
            <v>6630229898.75</v>
          </cell>
          <cell r="DD9">
            <v>6755849384.0299997</v>
          </cell>
          <cell r="DE9">
            <v>6715272795.6199999</v>
          </cell>
          <cell r="DF9">
            <v>6851565491.9799995</v>
          </cell>
          <cell r="DG9">
            <v>6975718254.3100004</v>
          </cell>
          <cell r="DH9">
            <v>7137087781.5</v>
          </cell>
          <cell r="DI9">
            <v>7238614411.9499998</v>
          </cell>
          <cell r="DJ9">
            <v>7339082953.8999996</v>
          </cell>
          <cell r="DK9">
            <v>7341726465.1800003</v>
          </cell>
          <cell r="DL9">
            <v>7444089489.6499996</v>
          </cell>
          <cell r="DM9">
            <v>7619217249.3000002</v>
          </cell>
          <cell r="DN9">
            <v>7731055165.4799995</v>
          </cell>
          <cell r="DO9">
            <v>7997266126.1199999</v>
          </cell>
          <cell r="DP9">
            <v>8194045386.2799997</v>
          </cell>
          <cell r="DQ9">
            <v>8269858342.7700005</v>
          </cell>
          <cell r="DR9">
            <v>8353031531.0699997</v>
          </cell>
          <cell r="DS9">
            <v>8594440194.6599998</v>
          </cell>
          <cell r="DT9">
            <v>8673035268.4400005</v>
          </cell>
          <cell r="DU9">
            <v>8749884949.7000008</v>
          </cell>
          <cell r="DV9">
            <v>8883916666.7099991</v>
          </cell>
          <cell r="DW9">
            <v>8879138774.2600002</v>
          </cell>
          <cell r="DX9">
            <v>8808910580.2000008</v>
          </cell>
          <cell r="DY9">
            <v>9096910981.3700008</v>
          </cell>
          <cell r="DZ9">
            <v>9165831320.4699993</v>
          </cell>
          <cell r="EA9">
            <v>9265090966.8500004</v>
          </cell>
          <cell r="EB9">
            <v>9357550427.3199997</v>
          </cell>
          <cell r="EC9">
            <v>9497491935.2399998</v>
          </cell>
          <cell r="ED9">
            <v>9625686879.7099991</v>
          </cell>
          <cell r="EE9">
            <v>9722124058.7900009</v>
          </cell>
          <cell r="EF9">
            <v>9997595671.0900002</v>
          </cell>
          <cell r="EG9">
            <v>9299199395.2999992</v>
          </cell>
          <cell r="EH9">
            <v>9390673051.2600002</v>
          </cell>
          <cell r="EI9">
            <v>9650533805.6599998</v>
          </cell>
          <cell r="EJ9">
            <v>9889252147.7199993</v>
          </cell>
          <cell r="EK9">
            <v>10010864616.74</v>
          </cell>
          <cell r="EL9">
            <v>9898248555.6399994</v>
          </cell>
          <cell r="EM9">
            <v>10142530750.379999</v>
          </cell>
          <cell r="EN9">
            <v>10192645786.76</v>
          </cell>
          <cell r="EO9">
            <v>10281807794.969999</v>
          </cell>
          <cell r="EP9">
            <v>10358492689.639999</v>
          </cell>
          <cell r="EQ9">
            <v>10728980080.57</v>
          </cell>
          <cell r="ER9">
            <v>10958139957.18</v>
          </cell>
          <cell r="ES9">
            <v>11106053514.41</v>
          </cell>
          <cell r="ET9">
            <v>11203256855.110001</v>
          </cell>
          <cell r="EU9">
            <v>11275629355.48</v>
          </cell>
          <cell r="EV9">
            <v>11197038611.99</v>
          </cell>
          <cell r="EW9">
            <v>11436208907.690001</v>
          </cell>
          <cell r="EX9">
            <v>11273001877.969999</v>
          </cell>
          <cell r="EY9">
            <v>11151781793.43</v>
          </cell>
          <cell r="EZ9">
            <v>11470632786.049999</v>
          </cell>
          <cell r="FA9">
            <v>11594896281.26</v>
          </cell>
          <cell r="FB9">
            <v>11590591261.709999</v>
          </cell>
          <cell r="FC9">
            <v>11531922262.209999</v>
          </cell>
          <cell r="FD9">
            <v>11560141145.57</v>
          </cell>
          <cell r="FE9">
            <v>11668471298.459999</v>
          </cell>
          <cell r="FF9">
            <v>11744310633.290001</v>
          </cell>
          <cell r="FG9">
            <v>11906035047.780001</v>
          </cell>
          <cell r="FH9">
            <v>11885954404.799999</v>
          </cell>
          <cell r="FI9">
            <v>12166967067.620001</v>
          </cell>
          <cell r="FJ9">
            <v>12344379117.07</v>
          </cell>
          <cell r="FK9">
            <v>12641859881.73</v>
          </cell>
          <cell r="FL9">
            <v>12795646124.91</v>
          </cell>
          <cell r="FM9">
            <v>12858147270.9</v>
          </cell>
          <cell r="FN9">
            <v>13365437280.870001</v>
          </cell>
          <cell r="FO9">
            <v>13587984997.65</v>
          </cell>
          <cell r="FP9">
            <v>13791949071.66</v>
          </cell>
          <cell r="FQ9">
            <v>13526104178.309999</v>
          </cell>
          <cell r="FR9">
            <v>13589509555.07</v>
          </cell>
          <cell r="FS9">
            <v>13505673680.709999</v>
          </cell>
          <cell r="FT9">
            <v>13664745843.66</v>
          </cell>
          <cell r="FU9">
            <v>13818658090.58</v>
          </cell>
          <cell r="FV9">
            <v>13951263964.02</v>
          </cell>
          <cell r="FW9">
            <v>14182615637.200001</v>
          </cell>
          <cell r="FX9">
            <v>14348604961.18</v>
          </cell>
          <cell r="FY9">
            <v>14432797016.52</v>
          </cell>
          <cell r="FZ9">
            <v>14476342247.6</v>
          </cell>
          <cell r="GA9">
            <v>14489272198.219999</v>
          </cell>
          <cell r="GB9">
            <v>14515474028.700001</v>
          </cell>
          <cell r="GC9">
            <v>14543949708.6</v>
          </cell>
          <cell r="GD9">
            <v>14766227763.74</v>
          </cell>
          <cell r="GE9">
            <v>14965990330.870001</v>
          </cell>
          <cell r="GF9">
            <v>14978349265.59</v>
          </cell>
          <cell r="GG9">
            <v>15246854297.030001</v>
          </cell>
          <cell r="GH9">
            <v>15374231372.639999</v>
          </cell>
          <cell r="GI9">
            <v>15437839364.549999</v>
          </cell>
          <cell r="GJ9">
            <v>15320622363.200001</v>
          </cell>
          <cell r="GK9">
            <v>15386340429.809999</v>
          </cell>
          <cell r="GL9">
            <v>15494835511.49</v>
          </cell>
          <cell r="GM9">
            <v>15758414218.469999</v>
          </cell>
          <cell r="GN9">
            <v>15930886049.469999</v>
          </cell>
          <cell r="GO9">
            <v>16185506195.15</v>
          </cell>
          <cell r="GP9">
            <v>16438874184.85</v>
          </cell>
          <cell r="GQ9">
            <v>16545940316.57</v>
          </cell>
          <cell r="GR9">
            <v>16835484995.76</v>
          </cell>
          <cell r="GS9">
            <v>17114900266.540001</v>
          </cell>
          <cell r="GT9">
            <v>17305712772.580002</v>
          </cell>
          <cell r="GU9">
            <v>17628522477.77</v>
          </cell>
          <cell r="GV9">
            <v>17792620857.75</v>
          </cell>
          <cell r="GW9">
            <v>17970819941.459999</v>
          </cell>
          <cell r="GX9">
            <v>18113165689.549999</v>
          </cell>
          <cell r="GY9">
            <v>18331169841.959999</v>
          </cell>
          <cell r="GZ9">
            <v>18024535886.700001</v>
          </cell>
          <cell r="HA9">
            <v>17296792031.41</v>
          </cell>
          <cell r="HB9">
            <v>17739825866.639999</v>
          </cell>
          <cell r="HC9">
            <v>18077102456.200001</v>
          </cell>
          <cell r="HD9">
            <v>18067551646.869999</v>
          </cell>
        </row>
        <row r="10">
          <cell r="A10" t="str">
            <v>PBZ/CO OMF C</v>
          </cell>
          <cell r="EL10">
            <v>212102652.97999999</v>
          </cell>
          <cell r="EM10">
            <v>214987556.09999999</v>
          </cell>
          <cell r="EN10">
            <v>225784057.09</v>
          </cell>
          <cell r="EO10">
            <v>233431149.65000001</v>
          </cell>
          <cell r="EP10">
            <v>241703566.13999999</v>
          </cell>
          <cell r="EQ10">
            <v>251472182.77000001</v>
          </cell>
          <cell r="ER10">
            <v>254440229.19</v>
          </cell>
          <cell r="ES10">
            <v>257570044.99000001</v>
          </cell>
          <cell r="ET10">
            <v>261722775.59999999</v>
          </cell>
          <cell r="EU10">
            <v>268027716.46000001</v>
          </cell>
          <cell r="EV10">
            <v>275695537.33999997</v>
          </cell>
          <cell r="EW10">
            <v>286571704.27999997</v>
          </cell>
          <cell r="EX10">
            <v>301174726.14999998</v>
          </cell>
          <cell r="EY10">
            <v>304716181.26999998</v>
          </cell>
          <cell r="EZ10">
            <v>312342603.94</v>
          </cell>
          <cell r="FA10">
            <v>324782609.58999997</v>
          </cell>
          <cell r="FB10">
            <v>333072206.52999997</v>
          </cell>
          <cell r="FC10">
            <v>339389953.08999997</v>
          </cell>
          <cell r="FD10">
            <v>343323172.77999997</v>
          </cell>
          <cell r="FE10">
            <v>346601095.06999999</v>
          </cell>
          <cell r="FF10">
            <v>351937008.38999999</v>
          </cell>
          <cell r="FG10">
            <v>360432772.17000002</v>
          </cell>
          <cell r="FH10">
            <v>371296446.20999998</v>
          </cell>
          <cell r="FI10">
            <v>381310360.56</v>
          </cell>
          <cell r="FJ10">
            <v>397110722.33999997</v>
          </cell>
          <cell r="FK10">
            <v>412978512.62</v>
          </cell>
          <cell r="FL10">
            <v>425711688.68000001</v>
          </cell>
          <cell r="FM10">
            <v>438361218.61000001</v>
          </cell>
          <cell r="FN10">
            <v>454889673.08999997</v>
          </cell>
          <cell r="FO10">
            <v>465144931.88999999</v>
          </cell>
          <cell r="FP10">
            <v>475584273.33999997</v>
          </cell>
          <cell r="FQ10">
            <v>475182250.11000001</v>
          </cell>
          <cell r="FR10">
            <v>482058879.57999998</v>
          </cell>
          <cell r="FS10">
            <v>489239899.64999998</v>
          </cell>
          <cell r="FT10">
            <v>507073676.92000002</v>
          </cell>
          <cell r="FU10">
            <v>522530728.27999997</v>
          </cell>
          <cell r="FV10">
            <v>538337845.12</v>
          </cell>
          <cell r="FW10">
            <v>552185245.39999998</v>
          </cell>
          <cell r="FX10">
            <v>564709862.29999995</v>
          </cell>
          <cell r="FY10">
            <v>577648218.30999994</v>
          </cell>
          <cell r="FZ10">
            <v>597455435.12</v>
          </cell>
          <cell r="GA10">
            <v>605013272.08000004</v>
          </cell>
          <cell r="GB10">
            <v>609991369.98000002</v>
          </cell>
          <cell r="GC10">
            <v>617302197.35000002</v>
          </cell>
          <cell r="GD10">
            <v>623202821.24000001</v>
          </cell>
          <cell r="GE10">
            <v>634699316.13</v>
          </cell>
          <cell r="GF10">
            <v>652108240.66999996</v>
          </cell>
          <cell r="GG10">
            <v>669144576.20000005</v>
          </cell>
          <cell r="GH10">
            <v>685623730.72000003</v>
          </cell>
          <cell r="GI10">
            <v>702080378.99000001</v>
          </cell>
          <cell r="GJ10">
            <v>711251470.61000001</v>
          </cell>
          <cell r="GK10">
            <v>731391044.88</v>
          </cell>
          <cell r="GL10">
            <v>747461253.98000002</v>
          </cell>
          <cell r="GM10">
            <v>758656738.72000003</v>
          </cell>
          <cell r="GN10">
            <v>768493361.46000004</v>
          </cell>
          <cell r="GO10">
            <v>788520336.78999996</v>
          </cell>
          <cell r="GP10">
            <v>802162868.46000004</v>
          </cell>
          <cell r="GQ10">
            <v>818353655.24000001</v>
          </cell>
          <cell r="GR10">
            <v>834562135.58000004</v>
          </cell>
          <cell r="GS10">
            <v>843174203.92999995</v>
          </cell>
          <cell r="GT10">
            <v>861551451.65999997</v>
          </cell>
          <cell r="GU10">
            <v>874784043.55999994</v>
          </cell>
          <cell r="GV10">
            <v>883993538.13999999</v>
          </cell>
          <cell r="GW10">
            <v>897793768.04999995</v>
          </cell>
          <cell r="GX10">
            <v>884353004.38</v>
          </cell>
          <cell r="GY10">
            <v>906851591.83000004</v>
          </cell>
          <cell r="GZ10">
            <v>990796158.54999995</v>
          </cell>
          <cell r="HA10">
            <v>991225858.86000001</v>
          </cell>
          <cell r="HB10">
            <v>1004589853.51</v>
          </cell>
          <cell r="HC10">
            <v>1020760333.58</v>
          </cell>
          <cell r="HD10">
            <v>1027137139.88</v>
          </cell>
        </row>
        <row r="11">
          <cell r="A11" t="str">
            <v>Raiffeisen OMF A</v>
          </cell>
          <cell r="EL11">
            <v>87517840.909999996</v>
          </cell>
          <cell r="EM11">
            <v>90025889.060000002</v>
          </cell>
          <cell r="EN11">
            <v>90904126.310000002</v>
          </cell>
          <cell r="EO11">
            <v>92474027.709999993</v>
          </cell>
          <cell r="EP11">
            <v>93790574.030000001</v>
          </cell>
          <cell r="EQ11">
            <v>99228425.569999993</v>
          </cell>
          <cell r="ER11">
            <v>102338682.97</v>
          </cell>
          <cell r="ES11">
            <v>104261252.68000001</v>
          </cell>
          <cell r="ET11">
            <v>104343685.94</v>
          </cell>
          <cell r="EU11">
            <v>104414019.38</v>
          </cell>
          <cell r="EV11">
            <v>104248841.06</v>
          </cell>
          <cell r="EW11">
            <v>107350023.76000001</v>
          </cell>
          <cell r="EX11">
            <v>106298190.53</v>
          </cell>
          <cell r="EY11">
            <v>105954136.78</v>
          </cell>
          <cell r="EZ11">
            <v>109250484.87</v>
          </cell>
          <cell r="FA11">
            <v>109596559.04000001</v>
          </cell>
          <cell r="FB11">
            <v>109803045.23999999</v>
          </cell>
          <cell r="FC11">
            <v>109298545.3</v>
          </cell>
          <cell r="FD11">
            <v>109207914.61</v>
          </cell>
          <cell r="FE11">
            <v>110663803.7</v>
          </cell>
          <cell r="FF11">
            <v>111715431.23</v>
          </cell>
          <cell r="FG11">
            <v>113155905.40000001</v>
          </cell>
          <cell r="FH11">
            <v>112847694.2</v>
          </cell>
          <cell r="FI11">
            <v>115526336.42</v>
          </cell>
          <cell r="FJ11">
            <v>117462911.73999999</v>
          </cell>
          <cell r="FK11">
            <v>119945808.09999999</v>
          </cell>
          <cell r="FL11">
            <v>123721511.3</v>
          </cell>
          <cell r="FM11">
            <v>126372393.52</v>
          </cell>
          <cell r="FN11">
            <v>129904865.23</v>
          </cell>
          <cell r="FO11">
            <v>133174785.06</v>
          </cell>
          <cell r="FP11">
            <v>136323799.5</v>
          </cell>
          <cell r="FQ11">
            <v>134695839.22</v>
          </cell>
          <cell r="FR11">
            <v>136905423.78999999</v>
          </cell>
          <cell r="FS11">
            <v>138014730.06999999</v>
          </cell>
          <cell r="FT11">
            <v>140633930.87</v>
          </cell>
          <cell r="FU11">
            <v>143251273.55000001</v>
          </cell>
          <cell r="FV11">
            <v>145805560.25</v>
          </cell>
          <cell r="FW11">
            <v>150488350.56999999</v>
          </cell>
          <cell r="FX11">
            <v>154663148.37</v>
          </cell>
          <cell r="FY11">
            <v>157356484.25999999</v>
          </cell>
          <cell r="FZ11">
            <v>158501467.33000001</v>
          </cell>
          <cell r="GA11">
            <v>163509987.56</v>
          </cell>
          <cell r="GB11">
            <v>165438952.65000001</v>
          </cell>
          <cell r="GC11">
            <v>167291865.94</v>
          </cell>
          <cell r="GD11">
            <v>171964987.53</v>
          </cell>
          <cell r="GE11">
            <v>176718426.91999999</v>
          </cell>
          <cell r="GF11">
            <v>177943235.5</v>
          </cell>
          <cell r="GG11">
            <v>183340234.65000001</v>
          </cell>
          <cell r="GH11">
            <v>185673335.53999999</v>
          </cell>
          <cell r="GI11">
            <v>186310816.03999999</v>
          </cell>
          <cell r="GJ11">
            <v>185867500.33000001</v>
          </cell>
          <cell r="GK11">
            <v>187433284.53</v>
          </cell>
          <cell r="GL11">
            <v>186674668.27000001</v>
          </cell>
          <cell r="GM11">
            <v>192589728.69</v>
          </cell>
          <cell r="GN11">
            <v>196822225.25</v>
          </cell>
          <cell r="GO11">
            <v>201325175.80000001</v>
          </cell>
          <cell r="GP11">
            <v>205769200.49000001</v>
          </cell>
          <cell r="GQ11">
            <v>205531517.84999999</v>
          </cell>
          <cell r="GR11">
            <v>210350075.66</v>
          </cell>
          <cell r="GS11">
            <v>214613510.55000001</v>
          </cell>
          <cell r="GT11">
            <v>214365702.22</v>
          </cell>
          <cell r="GU11">
            <v>220688855.41999999</v>
          </cell>
          <cell r="GV11">
            <v>224912344.03</v>
          </cell>
          <cell r="GW11">
            <v>228355869.34</v>
          </cell>
          <cell r="GX11">
            <v>233700846.59999999</v>
          </cell>
          <cell r="GY11">
            <v>236593006.30000001</v>
          </cell>
          <cell r="GZ11">
            <v>228394759.62</v>
          </cell>
          <cell r="HA11">
            <v>214204256.03999999</v>
          </cell>
          <cell r="HB11">
            <v>223523847.03999999</v>
          </cell>
          <cell r="HC11">
            <v>229349613.41999999</v>
          </cell>
          <cell r="HD11">
            <v>234165157.83000001</v>
          </cell>
        </row>
        <row r="12">
          <cell r="A12" t="str">
            <v>Raiffeisen OMF B</v>
          </cell>
          <cell r="B12">
            <v>616599496.25999999</v>
          </cell>
          <cell r="C12">
            <v>671110442.64999998</v>
          </cell>
          <cell r="D12">
            <v>732073298.34000003</v>
          </cell>
          <cell r="E12">
            <v>786003440.87</v>
          </cell>
          <cell r="F12">
            <v>846768682.88</v>
          </cell>
          <cell r="G12">
            <v>921532584.87</v>
          </cell>
          <cell r="H12">
            <v>990284273.22000003</v>
          </cell>
          <cell r="I12">
            <v>1059964817.84</v>
          </cell>
          <cell r="J12">
            <v>1120285889.24</v>
          </cell>
          <cell r="K12">
            <v>1199410128.29</v>
          </cell>
          <cell r="L12">
            <v>1269256771.27</v>
          </cell>
          <cell r="M12">
            <v>1350148448.9000001</v>
          </cell>
          <cell r="N12">
            <v>1424477380.4000001</v>
          </cell>
          <cell r="O12">
            <v>1497853205.3099999</v>
          </cell>
          <cell r="P12">
            <v>1557746895.4400001</v>
          </cell>
          <cell r="Q12">
            <v>1589391952.6099999</v>
          </cell>
          <cell r="R12">
            <v>1683995263.6700001</v>
          </cell>
          <cell r="S12">
            <v>1721166082.05</v>
          </cell>
          <cell r="T12">
            <v>1801394768.7</v>
          </cell>
          <cell r="U12">
            <v>1892315118.24</v>
          </cell>
          <cell r="V12">
            <v>2002473170.1099999</v>
          </cell>
          <cell r="W12">
            <v>2135470750.26</v>
          </cell>
          <cell r="X12">
            <v>2192053434.2800002</v>
          </cell>
          <cell r="Y12">
            <v>2321904263.0100002</v>
          </cell>
          <cell r="Z12">
            <v>2445371348.8499999</v>
          </cell>
          <cell r="AA12">
            <v>2529142567.79</v>
          </cell>
          <cell r="AB12">
            <v>2580884539.9099998</v>
          </cell>
          <cell r="AC12">
            <v>2639358654.0799999</v>
          </cell>
          <cell r="AD12">
            <v>2730766880.4200001</v>
          </cell>
          <cell r="AE12">
            <v>2825921444.9499998</v>
          </cell>
          <cell r="AF12">
            <v>2948214129.46</v>
          </cell>
          <cell r="AG12">
            <v>3040008184.1799998</v>
          </cell>
          <cell r="AH12">
            <v>3180788273.0100002</v>
          </cell>
          <cell r="AI12">
            <v>3373196937.75</v>
          </cell>
          <cell r="AJ12">
            <v>3447459765.8699999</v>
          </cell>
          <cell r="AK12">
            <v>3549990067.25</v>
          </cell>
          <cell r="AL12">
            <v>3699616890.77</v>
          </cell>
          <cell r="AM12">
            <v>3823415083.73</v>
          </cell>
          <cell r="AN12">
            <v>3910771729.1199999</v>
          </cell>
          <cell r="AO12">
            <v>3988151681.5100002</v>
          </cell>
          <cell r="AP12">
            <v>4028607021.27</v>
          </cell>
          <cell r="AQ12">
            <v>4093254929.0300002</v>
          </cell>
          <cell r="AR12">
            <v>4224035325.6999998</v>
          </cell>
          <cell r="AS12">
            <v>4355785391.6000004</v>
          </cell>
          <cell r="AT12">
            <v>4511294661.5299997</v>
          </cell>
          <cell r="AU12">
            <v>4605086372.3999996</v>
          </cell>
          <cell r="AV12">
            <v>4734929655.5900002</v>
          </cell>
          <cell r="AW12">
            <v>4864557368.96</v>
          </cell>
          <cell r="AX12">
            <v>4997696507.0699997</v>
          </cell>
          <cell r="AY12">
            <v>5137933615.3500004</v>
          </cell>
          <cell r="AZ12">
            <v>5300227620.75</v>
          </cell>
          <cell r="BA12">
            <v>5451152732.75</v>
          </cell>
          <cell r="BB12">
            <v>5663269153.7299995</v>
          </cell>
          <cell r="BC12">
            <v>5786804024.4399996</v>
          </cell>
          <cell r="BD12">
            <v>5876214418.2299995</v>
          </cell>
          <cell r="BE12">
            <v>5990143889.8699999</v>
          </cell>
          <cell r="BF12">
            <v>6060889089.0299997</v>
          </cell>
          <cell r="BG12">
            <v>6197892749.9499998</v>
          </cell>
          <cell r="BH12">
            <v>6360504019.0500002</v>
          </cell>
          <cell r="BI12">
            <v>6289353272.8100004</v>
          </cell>
          <cell r="BJ12">
            <v>6483149576.0799999</v>
          </cell>
          <cell r="BK12">
            <v>6377887245.0299997</v>
          </cell>
          <cell r="BL12">
            <v>6442744312.1599998</v>
          </cell>
          <cell r="BM12">
            <v>6459493606.6599998</v>
          </cell>
          <cell r="BN12">
            <v>6539784808.7200003</v>
          </cell>
          <cell r="BO12">
            <v>6699797963.9899998</v>
          </cell>
          <cell r="BP12">
            <v>6718116854.1800003</v>
          </cell>
          <cell r="BQ12">
            <v>6833447652.0200005</v>
          </cell>
          <cell r="BR12">
            <v>6902246488.7799997</v>
          </cell>
          <cell r="BS12">
            <v>6814941488.5799999</v>
          </cell>
          <cell r="BT12">
            <v>6690987054.6000004</v>
          </cell>
          <cell r="BU12">
            <v>6605504128.8400002</v>
          </cell>
          <cell r="BV12">
            <v>6837623694.04</v>
          </cell>
          <cell r="BW12">
            <v>6978220025.2399998</v>
          </cell>
          <cell r="BX12">
            <v>6992960185.4499998</v>
          </cell>
          <cell r="BY12">
            <v>7185368425.8699999</v>
          </cell>
          <cell r="BZ12">
            <v>7412108240.6999998</v>
          </cell>
          <cell r="CA12">
            <v>7677561719.79</v>
          </cell>
          <cell r="CB12">
            <v>7716620171.1000004</v>
          </cell>
          <cell r="CC12">
            <v>7899158052.79</v>
          </cell>
          <cell r="CD12">
            <v>8107799792.3199997</v>
          </cell>
          <cell r="CE12">
            <v>8396614983.8400002</v>
          </cell>
          <cell r="CF12">
            <v>8525760006.3999996</v>
          </cell>
          <cell r="CG12">
            <v>8710900563.7999992</v>
          </cell>
          <cell r="CH12">
            <v>8892778432.2700005</v>
          </cell>
          <cell r="CI12">
            <v>9154651997.1900005</v>
          </cell>
          <cell r="CJ12">
            <v>9263078672.2800007</v>
          </cell>
          <cell r="CK12">
            <v>9565461863.9899998</v>
          </cell>
          <cell r="CL12">
            <v>9705992281.3600006</v>
          </cell>
          <cell r="CM12">
            <v>9735770512.0699997</v>
          </cell>
          <cell r="CN12">
            <v>9748516342.8600006</v>
          </cell>
          <cell r="CO12">
            <v>9942328547.0799999</v>
          </cell>
          <cell r="CP12">
            <v>10134167897.309999</v>
          </cell>
          <cell r="CQ12">
            <v>10378465688.299999</v>
          </cell>
          <cell r="CR12">
            <v>10538549237.200001</v>
          </cell>
          <cell r="CS12">
            <v>10691433864.389999</v>
          </cell>
          <cell r="CT12">
            <v>10976964086.74</v>
          </cell>
          <cell r="CU12">
            <v>11258526678.99</v>
          </cell>
          <cell r="CV12">
            <v>11347855391.610001</v>
          </cell>
          <cell r="CW12">
            <v>11563922425.379999</v>
          </cell>
          <cell r="CX12">
            <v>11671077304.91</v>
          </cell>
          <cell r="CY12">
            <v>11855267714.190001</v>
          </cell>
          <cell r="CZ12">
            <v>11923174985.540001</v>
          </cell>
          <cell r="DA12">
            <v>12038976927.08</v>
          </cell>
          <cell r="DB12">
            <v>11977503079.639999</v>
          </cell>
          <cell r="DC12">
            <v>11905231233.07</v>
          </cell>
          <cell r="DD12">
            <v>12062409004.719999</v>
          </cell>
          <cell r="DE12">
            <v>12027275157.809999</v>
          </cell>
          <cell r="DF12">
            <v>12286089865.42</v>
          </cell>
          <cell r="DG12">
            <v>12515718510.73</v>
          </cell>
          <cell r="DH12">
            <v>12726463611.68</v>
          </cell>
          <cell r="DI12">
            <v>12891258104.48</v>
          </cell>
          <cell r="DJ12">
            <v>13126215083.040001</v>
          </cell>
          <cell r="DK12">
            <v>13167863928.879999</v>
          </cell>
          <cell r="DL12">
            <v>13358637115.870001</v>
          </cell>
          <cell r="DM12">
            <v>13667332141.76</v>
          </cell>
          <cell r="DN12">
            <v>13859913478.110001</v>
          </cell>
          <cell r="DO12">
            <v>14515930637.91</v>
          </cell>
          <cell r="DP12">
            <v>15015021626.690001</v>
          </cell>
          <cell r="DQ12">
            <v>15194597749.469999</v>
          </cell>
          <cell r="DR12">
            <v>15388570446.91</v>
          </cell>
          <cell r="DS12">
            <v>15956515670.620001</v>
          </cell>
          <cell r="DT12">
            <v>15960504047.530001</v>
          </cell>
          <cell r="DU12">
            <v>16102804280.290001</v>
          </cell>
          <cell r="DV12">
            <v>16406035545.959999</v>
          </cell>
          <cell r="DW12">
            <v>16418221473.73</v>
          </cell>
          <cell r="DX12">
            <v>16012773311.02</v>
          </cell>
          <cell r="DY12">
            <v>16572216215.16</v>
          </cell>
          <cell r="DZ12">
            <v>16734013929.16</v>
          </cell>
          <cell r="EA12">
            <v>16919021956</v>
          </cell>
          <cell r="EB12">
            <v>17105466975.059999</v>
          </cell>
          <cell r="EC12">
            <v>17326396079.049999</v>
          </cell>
          <cell r="ED12">
            <v>17483144285.389999</v>
          </cell>
          <cell r="EE12">
            <v>17687228310.799999</v>
          </cell>
          <cell r="EF12">
            <v>18317413687.09</v>
          </cell>
          <cell r="EG12">
            <v>17645020147.41</v>
          </cell>
          <cell r="EH12">
            <v>17800412863.119999</v>
          </cell>
          <cell r="EI12">
            <v>18299837940.25</v>
          </cell>
          <cell r="EJ12">
            <v>18776038765.57</v>
          </cell>
          <cell r="EK12">
            <v>18930706673.200001</v>
          </cell>
          <cell r="EL12">
            <v>18582331270.349998</v>
          </cell>
          <cell r="EM12">
            <v>19127095622.380001</v>
          </cell>
          <cell r="EN12">
            <v>19181033179.299999</v>
          </cell>
          <cell r="EO12">
            <v>19436856604.360001</v>
          </cell>
          <cell r="EP12">
            <v>19587418744.560001</v>
          </cell>
          <cell r="EQ12">
            <v>20377467418.040001</v>
          </cell>
          <cell r="ER12">
            <v>20726440303.639999</v>
          </cell>
          <cell r="ES12">
            <v>21007355040.919998</v>
          </cell>
          <cell r="ET12">
            <v>21099355709.939999</v>
          </cell>
          <cell r="EU12">
            <v>21178948827.450001</v>
          </cell>
          <cell r="EV12">
            <v>21079382221.139999</v>
          </cell>
          <cell r="EW12">
            <v>21535901634.98</v>
          </cell>
          <cell r="EX12">
            <v>21298283594.860001</v>
          </cell>
          <cell r="EY12">
            <v>21186371806.43</v>
          </cell>
          <cell r="EZ12">
            <v>21617219978.720001</v>
          </cell>
          <cell r="FA12">
            <v>21705602780.860001</v>
          </cell>
          <cell r="FB12">
            <v>21731818903.580002</v>
          </cell>
          <cell r="FC12">
            <v>21727971350.540001</v>
          </cell>
          <cell r="FD12">
            <v>21824570136.950001</v>
          </cell>
          <cell r="FE12">
            <v>21968768249.73</v>
          </cell>
          <cell r="FF12">
            <v>22086188901.150002</v>
          </cell>
          <cell r="FG12">
            <v>22358248855.630001</v>
          </cell>
          <cell r="FH12">
            <v>22388528275.900002</v>
          </cell>
          <cell r="FI12">
            <v>22668647261.720001</v>
          </cell>
          <cell r="FJ12">
            <v>22977888002.330002</v>
          </cell>
          <cell r="FK12">
            <v>23488600579.689999</v>
          </cell>
          <cell r="FL12">
            <v>24099749832.279999</v>
          </cell>
          <cell r="FM12">
            <v>24202347759.450001</v>
          </cell>
          <cell r="FN12">
            <v>24580607255.849998</v>
          </cell>
          <cell r="FO12">
            <v>24880388225.650002</v>
          </cell>
          <cell r="FP12">
            <v>25311833250.290001</v>
          </cell>
          <cell r="FQ12">
            <v>24875670333.380001</v>
          </cell>
          <cell r="FR12">
            <v>25068976111.16</v>
          </cell>
          <cell r="FS12">
            <v>25042934107.73</v>
          </cell>
          <cell r="FT12">
            <v>25373628437.470001</v>
          </cell>
          <cell r="FU12">
            <v>25606482625.380001</v>
          </cell>
          <cell r="FV12">
            <v>25820688216.580002</v>
          </cell>
          <cell r="FW12">
            <v>26439826810.709999</v>
          </cell>
          <cell r="FX12">
            <v>26797776428.630001</v>
          </cell>
          <cell r="FY12">
            <v>26941475453.029999</v>
          </cell>
          <cell r="FZ12">
            <v>26976671351.52</v>
          </cell>
          <cell r="GA12">
            <v>27073405670.959999</v>
          </cell>
          <cell r="GB12">
            <v>27159322755.099998</v>
          </cell>
          <cell r="GC12">
            <v>27327291349.27</v>
          </cell>
          <cell r="GD12">
            <v>27607159973.41</v>
          </cell>
          <cell r="GE12">
            <v>27824733893.84</v>
          </cell>
          <cell r="GF12">
            <v>27821815085.009998</v>
          </cell>
          <cell r="GG12">
            <v>28182230844.48</v>
          </cell>
          <cell r="GH12">
            <v>28402309068.34</v>
          </cell>
          <cell r="GI12">
            <v>28640178521.130001</v>
          </cell>
          <cell r="GJ12">
            <v>28585161001.209999</v>
          </cell>
          <cell r="GK12">
            <v>28654227283.34</v>
          </cell>
          <cell r="GL12">
            <v>28544077216.299999</v>
          </cell>
          <cell r="GM12">
            <v>29039679316.389999</v>
          </cell>
          <cell r="GN12">
            <v>29421082635.049999</v>
          </cell>
          <cell r="GO12">
            <v>29868124805.029999</v>
          </cell>
          <cell r="GP12">
            <v>30210011476.459999</v>
          </cell>
          <cell r="GQ12">
            <v>30256811451.27</v>
          </cell>
          <cell r="GR12">
            <v>30713892664.470001</v>
          </cell>
          <cell r="GS12">
            <v>31096422173.169998</v>
          </cell>
          <cell r="GT12">
            <v>31361887175.509998</v>
          </cell>
          <cell r="GU12">
            <v>31899150468.419998</v>
          </cell>
          <cell r="GV12">
            <v>32142399765.900002</v>
          </cell>
          <cell r="GW12">
            <v>32272869946.360001</v>
          </cell>
          <cell r="GX12">
            <v>32473824118.119999</v>
          </cell>
          <cell r="GY12">
            <v>32646007775.369999</v>
          </cell>
          <cell r="GZ12">
            <v>32041207113.759998</v>
          </cell>
          <cell r="HA12">
            <v>31268263966.790001</v>
          </cell>
          <cell r="HB12">
            <v>31811517404.59</v>
          </cell>
          <cell r="HC12">
            <v>32140036793.82</v>
          </cell>
          <cell r="HD12">
            <v>32266227831.57</v>
          </cell>
        </row>
        <row r="13">
          <cell r="A13" t="str">
            <v>Raiffeisen OMF C</v>
          </cell>
          <cell r="EL13">
            <v>473476019.19</v>
          </cell>
          <cell r="EM13">
            <v>485965739.60000002</v>
          </cell>
          <cell r="EN13">
            <v>502263855.24000001</v>
          </cell>
          <cell r="EO13">
            <v>520704277.87</v>
          </cell>
          <cell r="EP13">
            <v>539207333.07000005</v>
          </cell>
          <cell r="EQ13">
            <v>572859605.65999997</v>
          </cell>
          <cell r="ER13">
            <v>585244257.54999995</v>
          </cell>
          <cell r="ES13">
            <v>597054854.5</v>
          </cell>
          <cell r="ET13">
            <v>608886509.76999998</v>
          </cell>
          <cell r="EU13">
            <v>628622087.17999995</v>
          </cell>
          <cell r="EV13">
            <v>646725296.63999999</v>
          </cell>
          <cell r="EW13">
            <v>672926250.85000002</v>
          </cell>
          <cell r="EX13">
            <v>692963226.58000004</v>
          </cell>
          <cell r="EY13">
            <v>708242201.63999999</v>
          </cell>
          <cell r="EZ13">
            <v>732386492.97000003</v>
          </cell>
          <cell r="FA13">
            <v>763492725.89999998</v>
          </cell>
          <cell r="FB13">
            <v>787159276.63999999</v>
          </cell>
          <cell r="FC13">
            <v>807157485.59000003</v>
          </cell>
          <cell r="FD13">
            <v>814412869.84000003</v>
          </cell>
          <cell r="FE13">
            <v>818816797.38999999</v>
          </cell>
          <cell r="FF13">
            <v>827739283.42999995</v>
          </cell>
          <cell r="FG13">
            <v>848284571.5</v>
          </cell>
          <cell r="FH13">
            <v>868883269.36000001</v>
          </cell>
          <cell r="FI13">
            <v>890705525.21000004</v>
          </cell>
          <cell r="FJ13">
            <v>917383350.86000001</v>
          </cell>
          <cell r="FK13">
            <v>948688936.87</v>
          </cell>
          <cell r="FL13">
            <v>997885441.44000006</v>
          </cell>
          <cell r="FM13">
            <v>1017434734.74</v>
          </cell>
          <cell r="FN13">
            <v>1057583508.7</v>
          </cell>
          <cell r="FO13">
            <v>1087489458.79</v>
          </cell>
          <cell r="FP13">
            <v>1106736305.72</v>
          </cell>
          <cell r="FQ13">
            <v>1100023609.24</v>
          </cell>
          <cell r="FR13">
            <v>1107319481.8800001</v>
          </cell>
          <cell r="FS13">
            <v>1125046356.74</v>
          </cell>
          <cell r="FT13">
            <v>1163540075.8</v>
          </cell>
          <cell r="FU13">
            <v>1192332983.71</v>
          </cell>
          <cell r="FV13">
            <v>1227394351.53</v>
          </cell>
          <cell r="FW13">
            <v>1263695524.48</v>
          </cell>
          <cell r="FX13">
            <v>1293191314.8099999</v>
          </cell>
          <cell r="FY13">
            <v>1318319032.1300001</v>
          </cell>
          <cell r="FZ13">
            <v>1350667592.6500001</v>
          </cell>
          <cell r="GA13">
            <v>1368915159.1600001</v>
          </cell>
          <cell r="GB13">
            <v>1372050425.03</v>
          </cell>
          <cell r="GC13">
            <v>1382563048.01</v>
          </cell>
          <cell r="GD13">
            <v>1403472281.7</v>
          </cell>
          <cell r="GE13">
            <v>1425933408.2</v>
          </cell>
          <cell r="GF13">
            <v>1460575456.8099999</v>
          </cell>
          <cell r="GG13">
            <v>1489182779.79</v>
          </cell>
          <cell r="GH13">
            <v>1518028815.77</v>
          </cell>
          <cell r="GI13">
            <v>1548784846.75</v>
          </cell>
          <cell r="GJ13">
            <v>1564967025.6199999</v>
          </cell>
          <cell r="GK13">
            <v>1596434953.3599999</v>
          </cell>
          <cell r="GL13">
            <v>1626420111.6099999</v>
          </cell>
          <cell r="GM13">
            <v>1645198426.4300001</v>
          </cell>
          <cell r="GN13">
            <v>1665670665.1600001</v>
          </cell>
          <cell r="GO13">
            <v>1698590339.3299999</v>
          </cell>
          <cell r="GP13">
            <v>1727273440.49</v>
          </cell>
          <cell r="GQ13">
            <v>1755349715.46</v>
          </cell>
          <cell r="GR13">
            <v>1775696948.74</v>
          </cell>
          <cell r="GS13">
            <v>1782616122.74</v>
          </cell>
          <cell r="GT13">
            <v>1811371745.0799999</v>
          </cell>
          <cell r="GU13">
            <v>1835781560.47</v>
          </cell>
          <cell r="GV13">
            <v>1853134667.26</v>
          </cell>
          <cell r="GW13">
            <v>1892236292.26</v>
          </cell>
          <cell r="GX13">
            <v>1882255966.8399999</v>
          </cell>
          <cell r="GY13">
            <v>1922427007.8199999</v>
          </cell>
          <cell r="GZ13">
            <v>2106344374.8499999</v>
          </cell>
          <cell r="HA13">
            <v>2117019536.72</v>
          </cell>
          <cell r="HB13">
            <v>2137889419.1600001</v>
          </cell>
          <cell r="HC13">
            <v>2155851430.29</v>
          </cell>
          <cell r="HD13">
            <v>2166889910.0300002</v>
          </cell>
        </row>
        <row r="14">
          <cell r="A14" t="str">
            <v>UKUPNO</v>
          </cell>
          <cell r="B14">
            <v>2036919614.55</v>
          </cell>
          <cell r="C14">
            <v>2212995349.0699997</v>
          </cell>
          <cell r="D14">
            <v>2419627063.0799999</v>
          </cell>
          <cell r="E14">
            <v>2610922131.1799998</v>
          </cell>
          <cell r="F14">
            <v>2806357136.6999998</v>
          </cell>
          <cell r="G14">
            <v>3041025851.1500001</v>
          </cell>
          <cell r="H14">
            <v>3258213223.54</v>
          </cell>
          <cell r="I14">
            <v>3483037275.0200005</v>
          </cell>
          <cell r="J14">
            <v>3683132190.2200003</v>
          </cell>
          <cell r="K14">
            <v>3933717819.27</v>
          </cell>
          <cell r="L14">
            <v>4166658384.8499999</v>
          </cell>
          <cell r="M14">
            <v>4425157415.5300007</v>
          </cell>
          <cell r="N14">
            <v>4677336209.2000008</v>
          </cell>
          <cell r="O14">
            <v>4907018670.79</v>
          </cell>
          <cell r="P14">
            <v>5098429580.289999</v>
          </cell>
          <cell r="Q14">
            <v>5213500558.1400003</v>
          </cell>
          <cell r="R14">
            <v>5506631423.8699999</v>
          </cell>
          <cell r="S14">
            <v>5640558170.8000002</v>
          </cell>
          <cell r="T14">
            <v>5916748554.0100002</v>
          </cell>
          <cell r="U14">
            <v>6226307454.4799995</v>
          </cell>
          <cell r="V14">
            <v>6523934868.9399996</v>
          </cell>
          <cell r="W14">
            <v>6955916603.2399998</v>
          </cell>
          <cell r="X14">
            <v>7137084615.7200012</v>
          </cell>
          <cell r="Y14">
            <v>7529908357.75</v>
          </cell>
          <cell r="Z14">
            <v>7913237719.0400009</v>
          </cell>
          <cell r="AA14">
            <v>8140284639.1400003</v>
          </cell>
          <cell r="AB14">
            <v>8336298027.0799999</v>
          </cell>
          <cell r="AC14">
            <v>8509103264.7799997</v>
          </cell>
          <cell r="AD14">
            <v>8781750356.3899994</v>
          </cell>
          <cell r="AE14">
            <v>9080595391.5200005</v>
          </cell>
          <cell r="AF14">
            <v>9464357039.6899986</v>
          </cell>
          <cell r="AG14">
            <v>9761772275.1000004</v>
          </cell>
          <cell r="AH14">
            <v>10199323130.83</v>
          </cell>
          <cell r="AI14">
            <v>10734433067.83</v>
          </cell>
          <cell r="AJ14">
            <v>10936665411.420002</v>
          </cell>
          <cell r="AK14">
            <v>11275491731.23</v>
          </cell>
          <cell r="AL14">
            <v>11714215112.889999</v>
          </cell>
          <cell r="AM14">
            <v>12120939399.01</v>
          </cell>
          <cell r="AN14">
            <v>12415795711.139999</v>
          </cell>
          <cell r="AO14">
            <v>12713726114.07</v>
          </cell>
          <cell r="AP14">
            <v>12848064411.440001</v>
          </cell>
          <cell r="AQ14">
            <v>13055755073.35</v>
          </cell>
          <cell r="AR14">
            <v>13492377256.720001</v>
          </cell>
          <cell r="AS14">
            <v>13897781328.890001</v>
          </cell>
          <cell r="AT14">
            <v>14382355532.790001</v>
          </cell>
          <cell r="AU14">
            <v>14710479995.139999</v>
          </cell>
          <cell r="AV14">
            <v>15131244605.48</v>
          </cell>
          <cell r="AW14">
            <v>15501674052.619999</v>
          </cell>
          <cell r="AX14">
            <v>15919423203.689999</v>
          </cell>
          <cell r="AY14">
            <v>16408256469.460001</v>
          </cell>
          <cell r="AZ14">
            <v>16918113279.799999</v>
          </cell>
          <cell r="BA14">
            <v>17454661823.059998</v>
          </cell>
          <cell r="BB14">
            <v>18064608896.599998</v>
          </cell>
          <cell r="BC14">
            <v>18442292979.799999</v>
          </cell>
          <cell r="BD14">
            <v>18713672275.110001</v>
          </cell>
          <cell r="BE14">
            <v>19142226747.82</v>
          </cell>
          <cell r="BF14">
            <v>19384832441.75</v>
          </cell>
          <cell r="BG14">
            <v>19881655347.040001</v>
          </cell>
          <cell r="BH14">
            <v>20465942476.219997</v>
          </cell>
          <cell r="BI14">
            <v>20221934783.440002</v>
          </cell>
          <cell r="BJ14">
            <v>21001886439.599998</v>
          </cell>
          <cell r="BK14">
            <v>20576089445.099998</v>
          </cell>
          <cell r="BL14">
            <v>20825274189.389999</v>
          </cell>
          <cell r="BM14">
            <v>20906899651.029999</v>
          </cell>
          <cell r="BN14">
            <v>21234436201.100002</v>
          </cell>
          <cell r="BO14">
            <v>21973220890.360001</v>
          </cell>
          <cell r="BP14">
            <v>22019730589.77</v>
          </cell>
          <cell r="BQ14">
            <v>22602614615.93</v>
          </cell>
          <cell r="BR14">
            <v>22794897896.669998</v>
          </cell>
          <cell r="BS14">
            <v>22485095587.709999</v>
          </cell>
          <cell r="BT14">
            <v>21896003830.840004</v>
          </cell>
          <cell r="BU14">
            <v>21659019769.580002</v>
          </cell>
          <cell r="BV14">
            <v>22590933035.82</v>
          </cell>
          <cell r="BW14">
            <v>22884688684.959999</v>
          </cell>
          <cell r="BX14">
            <v>22887115754.790001</v>
          </cell>
          <cell r="BY14">
            <v>23565530843.779999</v>
          </cell>
          <cell r="BZ14">
            <v>24324285697.220001</v>
          </cell>
          <cell r="CA14">
            <v>25245988159.139999</v>
          </cell>
          <cell r="CB14">
            <v>25319682800.709999</v>
          </cell>
          <cell r="CC14">
            <v>25931425507.460003</v>
          </cell>
          <cell r="CD14">
            <v>26613735174.189999</v>
          </cell>
          <cell r="CE14">
            <v>27518243270.68</v>
          </cell>
          <cell r="CF14">
            <v>27979740446.419998</v>
          </cell>
          <cell r="CG14">
            <v>28696546675.869999</v>
          </cell>
          <cell r="CH14">
            <v>29264635619.939999</v>
          </cell>
          <cell r="CI14">
            <v>30087613035.160004</v>
          </cell>
          <cell r="CJ14">
            <v>30467510534.699997</v>
          </cell>
          <cell r="CK14">
            <v>31344698877.690002</v>
          </cell>
          <cell r="CL14">
            <v>31767151099</v>
          </cell>
          <cell r="CM14">
            <v>31886808659.239998</v>
          </cell>
          <cell r="CN14">
            <v>31878759092.959999</v>
          </cell>
          <cell r="CO14">
            <v>32691404684.129997</v>
          </cell>
          <cell r="CP14">
            <v>33436686768.659996</v>
          </cell>
          <cell r="CQ14">
            <v>34209410980.599995</v>
          </cell>
          <cell r="CR14">
            <v>34829129759.400002</v>
          </cell>
          <cell r="CS14">
            <v>35325975182.080002</v>
          </cell>
          <cell r="CT14">
            <v>36328054393.43</v>
          </cell>
          <cell r="CU14">
            <v>37280366159.979996</v>
          </cell>
          <cell r="CV14">
            <v>37638227229.690002</v>
          </cell>
          <cell r="CW14">
            <v>38469467695.709999</v>
          </cell>
          <cell r="CX14">
            <v>38914285284.419998</v>
          </cell>
          <cell r="CY14">
            <v>39773616074.32</v>
          </cell>
          <cell r="CZ14">
            <v>39989669984.840004</v>
          </cell>
          <cell r="DA14">
            <v>40299800508.090004</v>
          </cell>
          <cell r="DB14">
            <v>39928792106.740005</v>
          </cell>
          <cell r="DC14">
            <v>39690491407.729996</v>
          </cell>
          <cell r="DD14">
            <v>40325209143.959999</v>
          </cell>
          <cell r="DE14">
            <v>40081183803.909996</v>
          </cell>
          <cell r="DF14">
            <v>41067098940.129997</v>
          </cell>
          <cell r="DG14">
            <v>41761987034.970001</v>
          </cell>
          <cell r="DH14">
            <v>42603345881.880005</v>
          </cell>
          <cell r="DI14">
            <v>43347722218.989998</v>
          </cell>
          <cell r="DJ14">
            <v>44123267025.130005</v>
          </cell>
          <cell r="DK14">
            <v>44298665200.150002</v>
          </cell>
          <cell r="DL14">
            <v>44984667827.860001</v>
          </cell>
          <cell r="DM14">
            <v>46111801344.139999</v>
          </cell>
          <cell r="DN14">
            <v>46769944998.379997</v>
          </cell>
          <cell r="DO14">
            <v>48721478298.349998</v>
          </cell>
          <cell r="DP14">
            <v>49998617970.470001</v>
          </cell>
          <cell r="DQ14">
            <v>50568436100.309998</v>
          </cell>
          <cell r="DR14">
            <v>51133725337.809998</v>
          </cell>
          <cell r="DS14">
            <v>52783946489.920006</v>
          </cell>
          <cell r="DT14">
            <v>53075131060.599998</v>
          </cell>
          <cell r="DU14">
            <v>53624687841.379997</v>
          </cell>
          <cell r="DV14">
            <v>54564534682.999992</v>
          </cell>
          <cell r="DW14">
            <v>54570409369.630005</v>
          </cell>
          <cell r="DX14">
            <v>53727960676.690002</v>
          </cell>
          <cell r="DY14">
            <v>55395214629.520004</v>
          </cell>
          <cell r="DZ14">
            <v>55750066437.139999</v>
          </cell>
          <cell r="EA14">
            <v>56419933487.489998</v>
          </cell>
          <cell r="EB14">
            <v>57021241979.919998</v>
          </cell>
          <cell r="EC14">
            <v>57745696987.860001</v>
          </cell>
          <cell r="ED14">
            <v>58237703430.779999</v>
          </cell>
          <cell r="EE14">
            <v>58868285322.210007</v>
          </cell>
          <cell r="EF14">
            <v>60797939885.25</v>
          </cell>
          <cell r="EG14">
            <v>58030835476.550003</v>
          </cell>
          <cell r="EH14">
            <v>58488933120.559998</v>
          </cell>
          <cell r="EI14">
            <v>60008391774.990005</v>
          </cell>
          <cell r="EJ14">
            <v>61388120652.300003</v>
          </cell>
          <cell r="EK14">
            <v>62192601658.75</v>
          </cell>
          <cell r="EL14">
            <v>62956649015.130005</v>
          </cell>
          <cell r="EM14">
            <v>64456164411.459999</v>
          </cell>
          <cell r="EN14">
            <v>64910443008.889992</v>
          </cell>
          <cell r="EO14">
            <v>65713187611.660011</v>
          </cell>
          <cell r="EP14">
            <v>66281553658.07</v>
          </cell>
          <cell r="EQ14">
            <v>68652322656.839996</v>
          </cell>
          <cell r="ER14">
            <v>69907815084.729996</v>
          </cell>
          <cell r="ES14">
            <v>70821456665.279984</v>
          </cell>
          <cell r="ET14">
            <v>71293803581.950012</v>
          </cell>
          <cell r="EU14">
            <v>71625978268.719986</v>
          </cell>
          <cell r="EV14">
            <v>71195734608.409988</v>
          </cell>
          <cell r="EW14">
            <v>72874206387.560013</v>
          </cell>
          <cell r="EX14">
            <v>72213759057.729996</v>
          </cell>
          <cell r="EY14">
            <v>71690350252.639999</v>
          </cell>
          <cell r="EZ14">
            <v>73317166375.5</v>
          </cell>
          <cell r="FA14">
            <v>73944955643.139999</v>
          </cell>
          <cell r="FB14">
            <v>74004666839.219986</v>
          </cell>
          <cell r="FC14">
            <v>74142132253.5</v>
          </cell>
          <cell r="FD14">
            <v>74435444584.979996</v>
          </cell>
          <cell r="FE14">
            <v>75017366040.98999</v>
          </cell>
          <cell r="FF14">
            <v>75591350003.5</v>
          </cell>
          <cell r="FG14">
            <v>76557550550.210007</v>
          </cell>
          <cell r="FH14">
            <v>76781953622.229996</v>
          </cell>
          <cell r="FI14">
            <v>78221910557.690002</v>
          </cell>
          <cell r="FJ14">
            <v>79296743107.729996</v>
          </cell>
          <cell r="FK14">
            <v>81132126856.589996</v>
          </cell>
          <cell r="FL14">
            <v>82403763685.690002</v>
          </cell>
          <cell r="FM14">
            <v>82708280279.949997</v>
          </cell>
          <cell r="FN14">
            <v>84179364743.87001</v>
          </cell>
          <cell r="FO14">
            <v>85211616543.529984</v>
          </cell>
          <cell r="FP14">
            <v>86604220724.660004</v>
          </cell>
          <cell r="FQ14">
            <v>85111788721.399994</v>
          </cell>
          <cell r="FR14">
            <v>85678570303.480011</v>
          </cell>
          <cell r="FS14">
            <v>85372748685.13002</v>
          </cell>
          <cell r="FT14">
            <v>86596837858.479996</v>
          </cell>
          <cell r="FU14">
            <v>87422759465.930008</v>
          </cell>
          <cell r="FV14">
            <v>87970718773.619995</v>
          </cell>
          <cell r="FW14">
            <v>89666653701.11998</v>
          </cell>
          <cell r="FX14">
            <v>90689570843.040009</v>
          </cell>
          <cell r="FY14">
            <v>91547442574.350006</v>
          </cell>
          <cell r="FZ14">
            <v>91924545104.899994</v>
          </cell>
          <cell r="GA14">
            <v>92154916461.37001</v>
          </cell>
          <cell r="GB14">
            <v>92341865340.809998</v>
          </cell>
          <cell r="GC14">
            <v>92810635399.029999</v>
          </cell>
          <cell r="GD14">
            <v>93789653905.039993</v>
          </cell>
          <cell r="GE14">
            <v>94563769759.300003</v>
          </cell>
          <cell r="GF14">
            <v>94940656027.979996</v>
          </cell>
          <cell r="GG14">
            <v>96391797547.789993</v>
          </cell>
          <cell r="GH14">
            <v>97112656959.490021</v>
          </cell>
          <cell r="GI14">
            <v>97726217853.289993</v>
          </cell>
          <cell r="GJ14">
            <v>97522512563.390015</v>
          </cell>
          <cell r="GK14">
            <v>98025004332.25</v>
          </cell>
          <cell r="GL14">
            <v>98126193546.199997</v>
          </cell>
          <cell r="GM14">
            <v>99764078635.869995</v>
          </cell>
          <cell r="GN14">
            <v>100892579216.92001</v>
          </cell>
          <cell r="GO14">
            <v>102407594039.83</v>
          </cell>
          <cell r="GP14">
            <v>103752590323.85002</v>
          </cell>
          <cell r="GQ14">
            <v>104201746376.62003</v>
          </cell>
          <cell r="GR14">
            <v>105946137294.13</v>
          </cell>
          <cell r="GS14">
            <v>107290515554.84001</v>
          </cell>
          <cell r="GT14">
            <v>108459245239.66</v>
          </cell>
          <cell r="GU14">
            <v>110316596541.04001</v>
          </cell>
          <cell r="GV14">
            <v>111214240631.18999</v>
          </cell>
          <cell r="GW14">
            <v>111956493153.64</v>
          </cell>
          <cell r="GX14">
            <v>112598104951.48</v>
          </cell>
          <cell r="GY14">
            <v>113580392437.94</v>
          </cell>
          <cell r="GZ14">
            <v>112392383370.78001</v>
          </cell>
          <cell r="HA14">
            <v>108633620829.94</v>
          </cell>
          <cell r="HB14">
            <v>110949382542.36998</v>
          </cell>
          <cell r="HC14">
            <v>112546232699.56001</v>
          </cell>
          <cell r="HD14">
            <v>112916943457.70999</v>
          </cell>
          <cell r="HE14" t="str">
            <v/>
          </cell>
          <cell r="HF14" t="str">
            <v/>
          </cell>
          <cell r="HG14" t="str">
            <v/>
          </cell>
          <cell r="HH14" t="str">
            <v/>
          </cell>
          <cell r="HI14" t="str">
            <v/>
          </cell>
          <cell r="HJ14" t="str">
            <v/>
          </cell>
          <cell r="HK14" t="str">
            <v/>
          </cell>
          <cell r="HL14" t="str">
            <v/>
          </cell>
          <cell r="HM14" t="str">
            <v/>
          </cell>
          <cell r="HN14" t="str">
            <v/>
          </cell>
          <cell r="HO14" t="str">
            <v/>
          </cell>
          <cell r="HP14" t="str">
            <v/>
          </cell>
          <cell r="HQ14" t="str">
            <v/>
          </cell>
          <cell r="HR14" t="str">
            <v/>
          </cell>
          <cell r="HS14" t="str">
            <v/>
          </cell>
          <cell r="HT14" t="str">
            <v/>
          </cell>
          <cell r="HU14" t="str">
            <v/>
          </cell>
          <cell r="HV14" t="str">
            <v/>
          </cell>
          <cell r="HW14" t="str">
            <v/>
          </cell>
          <cell r="HX14" t="str">
            <v/>
          </cell>
          <cell r="HY14" t="str">
            <v/>
          </cell>
          <cell r="HZ14" t="str">
            <v/>
          </cell>
          <cell r="IA14" t="str">
            <v/>
          </cell>
          <cell r="IB14" t="str">
            <v/>
          </cell>
          <cell r="IC14" t="str">
            <v/>
          </cell>
          <cell r="ID14" t="str">
            <v/>
          </cell>
          <cell r="IE14" t="str">
            <v/>
          </cell>
          <cell r="IF14" t="str">
            <v/>
          </cell>
          <cell r="IG14" t="str">
            <v/>
          </cell>
          <cell r="IH14" t="str">
            <v/>
          </cell>
          <cell r="II14" t="str">
            <v/>
          </cell>
          <cell r="IJ14" t="str">
            <v/>
          </cell>
          <cell r="IK14" t="str">
            <v/>
          </cell>
          <cell r="IL14" t="str">
            <v/>
          </cell>
          <cell r="IM14" t="str">
            <v/>
          </cell>
          <cell r="IN14" t="str">
            <v/>
          </cell>
          <cell r="IO14" t="str">
            <v/>
          </cell>
          <cell r="IP14" t="str">
            <v/>
          </cell>
          <cell r="IQ14" t="str">
            <v/>
          </cell>
          <cell r="IR14" t="str">
            <v/>
          </cell>
          <cell r="IS14" t="str">
            <v/>
          </cell>
          <cell r="IT14" t="str">
            <v/>
          </cell>
          <cell r="IU14" t="str">
            <v/>
          </cell>
          <cell r="IV14" t="str">
            <v/>
          </cell>
          <cell r="IW14" t="str">
            <v/>
          </cell>
          <cell r="IX14" t="str">
            <v/>
          </cell>
          <cell r="IY14" t="str">
            <v/>
          </cell>
          <cell r="IZ14" t="str">
            <v/>
          </cell>
          <cell r="JA14" t="str">
            <v/>
          </cell>
          <cell r="JB14" t="str">
            <v/>
          </cell>
          <cell r="JC14" t="str">
            <v/>
          </cell>
          <cell r="JD14" t="str">
            <v/>
          </cell>
          <cell r="JE14" t="str">
            <v/>
          </cell>
          <cell r="JF14" t="str">
            <v/>
          </cell>
          <cell r="JG14" t="str">
            <v/>
          </cell>
          <cell r="JH14" t="str">
            <v/>
          </cell>
          <cell r="JI14" t="str">
            <v/>
          </cell>
          <cell r="JJ14" t="str">
            <v/>
          </cell>
          <cell r="JK14" t="str">
            <v/>
          </cell>
          <cell r="JL14" t="str">
            <v/>
          </cell>
          <cell r="JM14" t="str">
            <v/>
          </cell>
          <cell r="JN14" t="str">
            <v/>
          </cell>
          <cell r="JO14" t="str">
            <v/>
          </cell>
          <cell r="JP14" t="str">
            <v/>
          </cell>
          <cell r="JQ14" t="str">
            <v/>
          </cell>
          <cell r="JR14" t="str">
            <v/>
          </cell>
          <cell r="JS14" t="str">
            <v/>
          </cell>
          <cell r="JT14" t="str">
            <v/>
          </cell>
          <cell r="JU14" t="str">
            <v/>
          </cell>
          <cell r="JV14" t="str">
            <v/>
          </cell>
          <cell r="JW14" t="str">
            <v/>
          </cell>
          <cell r="JX14" t="str">
            <v/>
          </cell>
          <cell r="JY14" t="str">
            <v/>
          </cell>
          <cell r="JZ14" t="str">
            <v/>
          </cell>
          <cell r="KA14" t="str">
            <v/>
          </cell>
          <cell r="KB14" t="str">
            <v/>
          </cell>
          <cell r="KC14" t="str">
            <v/>
          </cell>
          <cell r="KD14" t="str">
            <v/>
          </cell>
          <cell r="KE14" t="str">
            <v/>
          </cell>
          <cell r="KF14" t="str">
            <v/>
          </cell>
          <cell r="KG14" t="str">
            <v/>
          </cell>
          <cell r="KH14" t="str">
            <v/>
          </cell>
          <cell r="KI14" t="str">
            <v/>
          </cell>
          <cell r="KJ14" t="str">
            <v/>
          </cell>
          <cell r="KK14" t="str">
            <v/>
          </cell>
          <cell r="KL14" t="str">
            <v/>
          </cell>
          <cell r="KM14" t="str">
            <v/>
          </cell>
          <cell r="KN14" t="str">
            <v/>
          </cell>
          <cell r="KO14" t="str">
            <v/>
          </cell>
          <cell r="KP14" t="str">
            <v/>
          </cell>
          <cell r="KQ14" t="str">
            <v/>
          </cell>
          <cell r="KR14" t="str">
            <v/>
          </cell>
          <cell r="KS14" t="str">
            <v/>
          </cell>
          <cell r="KT14" t="str">
            <v/>
          </cell>
          <cell r="KU14" t="str">
            <v/>
          </cell>
          <cell r="KV14" t="str">
            <v/>
          </cell>
          <cell r="KW14" t="str">
            <v/>
          </cell>
          <cell r="KX14" t="str">
            <v/>
          </cell>
          <cell r="KY14" t="str">
            <v/>
          </cell>
          <cell r="KZ14" t="str">
            <v/>
          </cell>
          <cell r="LA14" t="str">
            <v/>
          </cell>
          <cell r="LB14" t="str">
            <v/>
          </cell>
          <cell r="LC14" t="str">
            <v/>
          </cell>
          <cell r="LD14" t="str">
            <v/>
          </cell>
          <cell r="LE14" t="str">
            <v/>
          </cell>
          <cell r="LF14" t="str">
            <v/>
          </cell>
          <cell r="LG14" t="str">
            <v/>
          </cell>
          <cell r="LH14" t="str">
            <v/>
          </cell>
          <cell r="LI14" t="str">
            <v/>
          </cell>
          <cell r="LJ14" t="str">
            <v/>
          </cell>
          <cell r="LK14" t="str">
            <v/>
          </cell>
          <cell r="LL14" t="str">
            <v/>
          </cell>
          <cell r="LM14" t="str">
            <v/>
          </cell>
          <cell r="LN14" t="str">
            <v/>
          </cell>
          <cell r="LO14" t="str">
            <v/>
          </cell>
          <cell r="LP14" t="str">
            <v/>
          </cell>
          <cell r="LQ14" t="str">
            <v/>
          </cell>
          <cell r="LR14" t="str">
            <v/>
          </cell>
          <cell r="LS14" t="str">
            <v/>
          </cell>
          <cell r="LT14" t="str">
            <v/>
          </cell>
          <cell r="LU14" t="str">
            <v/>
          </cell>
          <cell r="LV14" t="str">
            <v/>
          </cell>
          <cell r="LW14" t="str">
            <v/>
          </cell>
          <cell r="LX14" t="str">
            <v/>
          </cell>
          <cell r="LY14" t="str">
            <v/>
          </cell>
          <cell r="LZ14" t="str">
            <v/>
          </cell>
        </row>
        <row r="16">
          <cell r="A16" t="str">
            <v>promjena</v>
          </cell>
        </row>
        <row r="17">
          <cell r="A17" t="str">
            <v>AZ OMF A</v>
          </cell>
          <cell r="EL17" t="e">
            <v>#DIV/0!</v>
          </cell>
          <cell r="EM17">
            <v>2.066359546232599E-2</v>
          </cell>
          <cell r="EN17">
            <v>1.8780994488513336E-2</v>
          </cell>
          <cell r="EO17">
            <v>1.1256082039684312E-2</v>
          </cell>
          <cell r="EP17">
            <v>1.7070432941652891E-2</v>
          </cell>
          <cell r="EQ17">
            <v>4.5102688100133959E-2</v>
          </cell>
          <cell r="ER17">
            <v>2.3872628604088675E-2</v>
          </cell>
          <cell r="ES17">
            <v>1.243804255101999E-2</v>
          </cell>
          <cell r="ET17">
            <v>1.3118904689024768E-2</v>
          </cell>
          <cell r="EU17">
            <v>8.013874480292893E-3</v>
          </cell>
          <cell r="EV17">
            <v>-7.2492365070206954E-3</v>
          </cell>
          <cell r="EW17">
            <v>3.869340476055827E-2</v>
          </cell>
          <cell r="EX17">
            <v>-1.0850161019312354E-2</v>
          </cell>
          <cell r="EY17">
            <v>2.3847186519443397E-4</v>
          </cell>
          <cell r="EZ17">
            <v>4.4832963293976125E-2</v>
          </cell>
          <cell r="FA17">
            <v>4.3418521830718149E-4</v>
          </cell>
          <cell r="FB17">
            <v>5.7497706522033898E-3</v>
          </cell>
          <cell r="FC17">
            <v>-2.535820212171469E-3</v>
          </cell>
          <cell r="FD17">
            <v>9.6069514595109595E-4</v>
          </cell>
          <cell r="FE17">
            <v>1.4107905524145092E-2</v>
          </cell>
          <cell r="FF17">
            <v>2.1408604749912463E-2</v>
          </cell>
          <cell r="FG17">
            <v>2.3465104195792064E-2</v>
          </cell>
          <cell r="FH17">
            <v>6.1560391748138876E-3</v>
          </cell>
          <cell r="FI17">
            <v>3.9633473732290314E-2</v>
          </cell>
          <cell r="FJ17">
            <v>1.7393467789601935E-2</v>
          </cell>
          <cell r="FK17">
            <v>4.0991065443168884E-2</v>
          </cell>
          <cell r="FL17">
            <v>1.1202203047665726E-2</v>
          </cell>
          <cell r="FM17">
            <v>1.4947790596739452E-2</v>
          </cell>
          <cell r="FN17">
            <v>2.0448031677468226E-2</v>
          </cell>
          <cell r="FO17">
            <v>2.7043723769680783E-2</v>
          </cell>
          <cell r="FP17">
            <v>2.9576195034670016E-2</v>
          </cell>
          <cell r="FQ17">
            <v>-1.6991402628494634E-2</v>
          </cell>
          <cell r="FR17">
            <v>1.3522124841247374E-2</v>
          </cell>
          <cell r="FS17">
            <v>-8.1368928008185293E-4</v>
          </cell>
          <cell r="FT17">
            <v>1.554951783973868E-2</v>
          </cell>
          <cell r="FU17">
            <v>2.6587492862546469E-3</v>
          </cell>
          <cell r="FV17">
            <v>1.8169664359154236E-2</v>
          </cell>
          <cell r="FW17">
            <v>7.2424319814872185E-3</v>
          </cell>
          <cell r="FX17">
            <v>1.3410924340581332E-2</v>
          </cell>
          <cell r="FY17">
            <v>1.2172440532850715E-2</v>
          </cell>
          <cell r="FZ17">
            <v>1.8604734656577637E-3</v>
          </cell>
          <cell r="GA17">
            <v>2.11195086218674E-3</v>
          </cell>
          <cell r="GB17">
            <v>-8.3493014341584626E-4</v>
          </cell>
          <cell r="GC17">
            <v>3.0070187254456204E-3</v>
          </cell>
          <cell r="GD17">
            <v>9.2365187314171759E-3</v>
          </cell>
          <cell r="GE17">
            <v>8.6552170965936703E-3</v>
          </cell>
          <cell r="GF17">
            <v>1.7006040151844815E-2</v>
          </cell>
          <cell r="GG17">
            <v>1.3423455311265542E-2</v>
          </cell>
          <cell r="GH17">
            <v>3.3325984871654946E-3</v>
          </cell>
          <cell r="GI17">
            <v>-4.4656728917157329E-3</v>
          </cell>
          <cell r="GJ17">
            <v>4.3257015239852592E-3</v>
          </cell>
          <cell r="GK17">
            <v>4.6771300664110171E-3</v>
          </cell>
          <cell r="GL17">
            <v>-2.8150113848900427E-3</v>
          </cell>
          <cell r="GM17">
            <v>1.3416267539404947E-2</v>
          </cell>
          <cell r="GN17">
            <v>1.5479363428856807E-2</v>
          </cell>
          <cell r="GO17">
            <v>1.211950237249515E-2</v>
          </cell>
          <cell r="GP17">
            <v>2.0015005325577206E-2</v>
          </cell>
          <cell r="GQ17">
            <v>9.9273851872205832E-3</v>
          </cell>
          <cell r="GR17">
            <v>2.4504610784491732E-2</v>
          </cell>
          <cell r="GS17">
            <v>2.1351255536624647E-2</v>
          </cell>
          <cell r="GT17">
            <v>1.7777774454696083E-2</v>
          </cell>
          <cell r="GU17">
            <v>2.5078281114627288E-2</v>
          </cell>
          <cell r="GV17">
            <v>9.3217323820908859E-3</v>
          </cell>
          <cell r="GW17">
            <v>1.1226197560547213E-2</v>
          </cell>
          <cell r="GX17">
            <v>8.3609114706924004E-3</v>
          </cell>
          <cell r="GY17">
            <v>1.72642810118393E-2</v>
          </cell>
          <cell r="GZ17">
            <v>-3.0990162796916798E-2</v>
          </cell>
          <cell r="HA17">
            <v>-7.7795803724293733E-2</v>
          </cell>
          <cell r="HB17">
            <v>4.268803243267727E-2</v>
          </cell>
          <cell r="HC17">
            <v>3.0029307930028448E-2</v>
          </cell>
          <cell r="HD17">
            <v>1.8920314016640738E-2</v>
          </cell>
          <cell r="HE17" t="str">
            <v/>
          </cell>
          <cell r="HF17" t="str">
            <v/>
          </cell>
          <cell r="HG17" t="str">
            <v/>
          </cell>
          <cell r="HH17" t="str">
            <v/>
          </cell>
          <cell r="HI17" t="str">
            <v/>
          </cell>
          <cell r="HJ17" t="str">
            <v/>
          </cell>
          <cell r="HK17" t="str">
            <v/>
          </cell>
          <cell r="HL17" t="str">
            <v/>
          </cell>
          <cell r="HM17" t="str">
            <v/>
          </cell>
          <cell r="HN17" t="str">
            <v/>
          </cell>
          <cell r="HO17" t="str">
            <v/>
          </cell>
          <cell r="HP17" t="str">
            <v/>
          </cell>
          <cell r="HQ17" t="str">
            <v/>
          </cell>
          <cell r="HR17" t="str">
            <v/>
          </cell>
          <cell r="HS17" t="str">
            <v/>
          </cell>
          <cell r="HT17" t="str">
            <v/>
          </cell>
          <cell r="HU17" t="str">
            <v/>
          </cell>
          <cell r="HV17" t="str">
            <v/>
          </cell>
          <cell r="HW17" t="str">
            <v/>
          </cell>
          <cell r="HX17" t="str">
            <v/>
          </cell>
          <cell r="HY17" t="str">
            <v/>
          </cell>
          <cell r="HZ17" t="str">
            <v/>
          </cell>
          <cell r="IA17" t="str">
            <v/>
          </cell>
          <cell r="IB17" t="str">
            <v/>
          </cell>
          <cell r="IC17" t="str">
            <v/>
          </cell>
          <cell r="ID17" t="str">
            <v/>
          </cell>
          <cell r="IE17" t="str">
            <v/>
          </cell>
          <cell r="IF17" t="str">
            <v/>
          </cell>
          <cell r="IG17" t="str">
            <v/>
          </cell>
          <cell r="IH17" t="str">
            <v/>
          </cell>
          <cell r="II17" t="str">
            <v/>
          </cell>
          <cell r="IJ17" t="str">
            <v/>
          </cell>
          <cell r="IK17" t="str">
            <v/>
          </cell>
          <cell r="IL17" t="str">
            <v/>
          </cell>
          <cell r="IM17" t="str">
            <v/>
          </cell>
          <cell r="IN17" t="str">
            <v/>
          </cell>
          <cell r="IO17" t="str">
            <v/>
          </cell>
          <cell r="IP17" t="str">
            <v/>
          </cell>
          <cell r="IQ17" t="str">
            <v/>
          </cell>
          <cell r="IR17" t="str">
            <v/>
          </cell>
          <cell r="IS17" t="str">
            <v/>
          </cell>
          <cell r="IT17" t="str">
            <v/>
          </cell>
          <cell r="IU17" t="str">
            <v/>
          </cell>
          <cell r="IV17" t="str">
            <v/>
          </cell>
          <cell r="IW17" t="str">
            <v/>
          </cell>
          <cell r="IX17" t="str">
            <v/>
          </cell>
          <cell r="IY17" t="str">
            <v/>
          </cell>
          <cell r="IZ17" t="str">
            <v/>
          </cell>
          <cell r="JA17" t="str">
            <v/>
          </cell>
          <cell r="JB17" t="str">
            <v/>
          </cell>
          <cell r="JC17" t="str">
            <v/>
          </cell>
          <cell r="JD17" t="str">
            <v/>
          </cell>
          <cell r="JE17" t="str">
            <v/>
          </cell>
          <cell r="JF17" t="str">
            <v/>
          </cell>
          <cell r="JG17" t="str">
            <v/>
          </cell>
          <cell r="JH17" t="str">
            <v/>
          </cell>
          <cell r="JI17" t="str">
            <v/>
          </cell>
          <cell r="JJ17" t="str">
            <v/>
          </cell>
          <cell r="JK17" t="str">
            <v/>
          </cell>
          <cell r="JL17" t="str">
            <v/>
          </cell>
          <cell r="JM17" t="str">
            <v/>
          </cell>
          <cell r="JN17" t="str">
            <v/>
          </cell>
          <cell r="JO17" t="str">
            <v/>
          </cell>
          <cell r="JP17" t="str">
            <v/>
          </cell>
          <cell r="JQ17" t="str">
            <v/>
          </cell>
          <cell r="JR17" t="str">
            <v/>
          </cell>
          <cell r="JS17" t="str">
            <v/>
          </cell>
          <cell r="JT17" t="str">
            <v/>
          </cell>
          <cell r="JU17" t="str">
            <v/>
          </cell>
          <cell r="JV17" t="str">
            <v/>
          </cell>
          <cell r="JW17" t="str">
            <v/>
          </cell>
          <cell r="JX17" t="str">
            <v/>
          </cell>
          <cell r="JY17" t="str">
            <v/>
          </cell>
          <cell r="JZ17" t="str">
            <v/>
          </cell>
          <cell r="KA17" t="str">
            <v/>
          </cell>
          <cell r="KB17" t="str">
            <v/>
          </cell>
          <cell r="KC17" t="str">
            <v/>
          </cell>
          <cell r="KD17" t="str">
            <v/>
          </cell>
          <cell r="KE17" t="str">
            <v/>
          </cell>
          <cell r="KF17" t="str">
            <v/>
          </cell>
          <cell r="KG17" t="str">
            <v/>
          </cell>
          <cell r="KH17" t="str">
            <v/>
          </cell>
          <cell r="KI17" t="str">
            <v/>
          </cell>
          <cell r="KJ17" t="str">
            <v/>
          </cell>
          <cell r="KK17" t="str">
            <v/>
          </cell>
          <cell r="KL17" t="str">
            <v/>
          </cell>
          <cell r="KM17" t="str">
            <v/>
          </cell>
          <cell r="KN17" t="str">
            <v/>
          </cell>
          <cell r="KO17" t="str">
            <v/>
          </cell>
          <cell r="KP17" t="str">
            <v/>
          </cell>
          <cell r="KQ17" t="str">
            <v/>
          </cell>
          <cell r="KR17" t="str">
            <v/>
          </cell>
          <cell r="KS17" t="str">
            <v/>
          </cell>
          <cell r="KT17" t="str">
            <v/>
          </cell>
          <cell r="KU17" t="str">
            <v/>
          </cell>
          <cell r="KV17" t="str">
            <v/>
          </cell>
          <cell r="KW17" t="str">
            <v/>
          </cell>
          <cell r="KX17" t="str">
            <v/>
          </cell>
          <cell r="KY17" t="str">
            <v/>
          </cell>
          <cell r="KZ17" t="str">
            <v/>
          </cell>
          <cell r="LA17" t="str">
            <v/>
          </cell>
          <cell r="LB17" t="str">
            <v/>
          </cell>
          <cell r="LC17" t="str">
            <v/>
          </cell>
          <cell r="LD17" t="str">
            <v/>
          </cell>
          <cell r="LE17" t="str">
            <v/>
          </cell>
          <cell r="LF17" t="str">
            <v/>
          </cell>
          <cell r="LG17" t="str">
            <v/>
          </cell>
          <cell r="LH17" t="str">
            <v/>
          </cell>
          <cell r="LI17" t="str">
            <v/>
          </cell>
          <cell r="LJ17" t="str">
            <v/>
          </cell>
          <cell r="LK17" t="str">
            <v/>
          </cell>
          <cell r="LL17" t="str">
            <v/>
          </cell>
          <cell r="LM17" t="str">
            <v/>
          </cell>
          <cell r="LN17" t="str">
            <v/>
          </cell>
          <cell r="LO17" t="str">
            <v/>
          </cell>
          <cell r="LP17" t="str">
            <v/>
          </cell>
          <cell r="LQ17" t="str">
            <v/>
          </cell>
          <cell r="LR17" t="str">
            <v/>
          </cell>
          <cell r="LS17" t="str">
            <v/>
          </cell>
          <cell r="LT17" t="str">
            <v/>
          </cell>
          <cell r="LU17" t="str">
            <v/>
          </cell>
          <cell r="LV17" t="str">
            <v/>
          </cell>
          <cell r="LW17" t="str">
            <v/>
          </cell>
          <cell r="LX17" t="str">
            <v/>
          </cell>
          <cell r="LY17" t="str">
            <v/>
          </cell>
          <cell r="LZ17" t="str">
            <v/>
          </cell>
        </row>
        <row r="18">
          <cell r="A18" t="str">
            <v>AZ OMF B</v>
          </cell>
          <cell r="C18">
            <v>8.5017595355216136E-2</v>
          </cell>
          <cell r="D18">
            <v>9.1441529392881887E-2</v>
          </cell>
          <cell r="E18">
            <v>8.3069918340500648E-2</v>
          </cell>
          <cell r="F18">
            <v>7.4429514818060122E-2</v>
          </cell>
          <cell r="G18">
            <v>7.9476332891384532E-2</v>
          </cell>
          <cell r="H18">
            <v>7.1068315579301655E-2</v>
          </cell>
          <cell r="I18">
            <v>7.1565260038628509E-2</v>
          </cell>
          <cell r="J18">
            <v>5.6679944238029453E-2</v>
          </cell>
          <cell r="K18">
            <v>6.7014854157358028E-2</v>
          </cell>
          <cell r="L18">
            <v>5.8974828799912248E-2</v>
          </cell>
          <cell r="M18">
            <v>6.1103253383416101E-2</v>
          </cell>
          <cell r="N18">
            <v>5.8881937555977509E-2</v>
          </cell>
          <cell r="O18">
            <v>4.7411516965369126E-2</v>
          </cell>
          <cell r="P18">
            <v>3.8751760641603877E-2</v>
          </cell>
          <cell r="Q18">
            <v>2.4153377400196623E-2</v>
          </cell>
          <cell r="R18">
            <v>5.6079983676678387E-2</v>
          </cell>
          <cell r="S18">
            <v>2.4477375205119688E-2</v>
          </cell>
          <cell r="T18">
            <v>4.9483085617372295E-2</v>
          </cell>
          <cell r="U18">
            <v>5.3753535451758538E-2</v>
          </cell>
          <cell r="V18">
            <v>4.3694244817297861E-2</v>
          </cell>
          <cell r="W18">
            <v>6.6382844968159341E-2</v>
          </cell>
          <cell r="X18">
            <v>2.4339140689560255E-2</v>
          </cell>
          <cell r="Y18">
            <v>5.0804641998490316E-2</v>
          </cell>
          <cell r="Z18">
            <v>4.6254414872759456E-2</v>
          </cell>
          <cell r="AA18">
            <v>2.445671170700912E-2</v>
          </cell>
          <cell r="AB18">
            <v>2.6135901543270109E-2</v>
          </cell>
          <cell r="AC18">
            <v>1.7024889661992088E-2</v>
          </cell>
          <cell r="AD18">
            <v>3.1019548546786294E-2</v>
          </cell>
          <cell r="AE18">
            <v>3.3041506981903973E-2</v>
          </cell>
          <cell r="AF18">
            <v>4.2074239453869684E-2</v>
          </cell>
          <cell r="AG18">
            <v>3.0928069655833987E-2</v>
          </cell>
          <cell r="AH18">
            <v>4.3217120676326187E-2</v>
          </cell>
          <cell r="AI18">
            <v>5.0048057295602875E-2</v>
          </cell>
          <cell r="AJ18">
            <v>1.8948918166967206E-2</v>
          </cell>
          <cell r="AK18">
            <v>2.9984368246251409E-2</v>
          </cell>
          <cell r="AL18">
            <v>3.8123511028826627E-2</v>
          </cell>
          <cell r="AM18">
            <v>3.4089012937884258E-2</v>
          </cell>
          <cell r="AN18">
            <v>2.4584637975933479E-2</v>
          </cell>
          <cell r="AO18">
            <v>2.0618811534362059E-2</v>
          </cell>
          <cell r="AP18">
            <v>8.3930267368072953E-3</v>
          </cell>
          <cell r="AQ18">
            <v>1.7251890949574206E-2</v>
          </cell>
          <cell r="AR18">
            <v>3.5137084034088016E-2</v>
          </cell>
          <cell r="AS18">
            <v>2.9549552541561681E-2</v>
          </cell>
          <cell r="AT18">
            <v>3.2210632539775581E-2</v>
          </cell>
          <cell r="AU18">
            <v>2.1436741422001304E-2</v>
          </cell>
          <cell r="AV18">
            <v>2.518722234038815E-2</v>
          </cell>
          <cell r="AW18">
            <v>2.1808488372058163E-2</v>
          </cell>
          <cell r="AX18">
            <v>2.3751557789815338E-2</v>
          </cell>
          <cell r="AY18">
            <v>2.7994984864049104E-2</v>
          </cell>
          <cell r="AZ18">
            <v>2.8025149915004533E-2</v>
          </cell>
          <cell r="BA18">
            <v>3.0170869082800204E-2</v>
          </cell>
          <cell r="BB18">
            <v>2.9642469305722757E-2</v>
          </cell>
          <cell r="BC18">
            <v>1.6156505532734473E-2</v>
          </cell>
          <cell r="BD18">
            <v>1.1976142395543496E-2</v>
          </cell>
          <cell r="BE18">
            <v>2.2189870688982292E-2</v>
          </cell>
          <cell r="BF18">
            <v>8.4550398637520067E-3</v>
          </cell>
          <cell r="BG18">
            <v>2.3843543915718756E-2</v>
          </cell>
          <cell r="BH18">
            <v>2.7655823858494862E-2</v>
          </cell>
          <cell r="BI18">
            <v>-1.7590528654319086E-2</v>
          </cell>
          <cell r="BJ18">
            <v>4.1082243818675694E-2</v>
          </cell>
          <cell r="BK18">
            <v>-2.320518499142905E-2</v>
          </cell>
          <cell r="BL18">
            <v>1.1916803011548243E-2</v>
          </cell>
          <cell r="BM18">
            <v>4.6977846747621142E-3</v>
          </cell>
          <cell r="BN18">
            <v>1.5382637124374137E-2</v>
          </cell>
          <cell r="BO18">
            <v>3.994774832178382E-2</v>
          </cell>
          <cell r="BP18">
            <v>4.6606001236186231E-3</v>
          </cell>
          <cell r="BQ18">
            <v>3.2635719604640206E-2</v>
          </cell>
          <cell r="BR18">
            <v>3.9827197886039903E-3</v>
          </cell>
          <cell r="BS18">
            <v>-1.0712684916691074E-2</v>
          </cell>
          <cell r="BT18">
            <v>-2.4987749737886103E-2</v>
          </cell>
          <cell r="BU18">
            <v>-3.9255088878333184E-3</v>
          </cell>
          <cell r="BV18">
            <v>4.8977906657568383E-2</v>
          </cell>
          <cell r="BW18">
            <v>8.4958748735636386E-3</v>
          </cell>
          <cell r="BX18">
            <v>-5.1810166103785703E-4</v>
          </cell>
          <cell r="BY18">
            <v>3.2119837262490451E-2</v>
          </cell>
          <cell r="BZ18">
            <v>2.8692587401993232E-2</v>
          </cell>
          <cell r="CA18">
            <v>3.1974097225629938E-2</v>
          </cell>
          <cell r="CB18">
            <v>5.7995347556483185E-3</v>
          </cell>
          <cell r="CC18">
            <v>2.4462304759749264E-2</v>
          </cell>
          <cell r="CD18">
            <v>2.2586540550811416E-2</v>
          </cell>
          <cell r="CE18">
            <v>3.1195277196470757E-2</v>
          </cell>
          <cell r="CF18">
            <v>1.6267155894644857E-2</v>
          </cell>
          <cell r="CG18">
            <v>3.0415325190730372E-2</v>
          </cell>
          <cell r="CH18">
            <v>1.7818176682274044E-2</v>
          </cell>
          <cell r="CI18">
            <v>2.3802595165978994E-2</v>
          </cell>
          <cell r="CJ18">
            <v>1.4051018012609238E-2</v>
          </cell>
          <cell r="CK18">
            <v>2.4069212381922403E-2</v>
          </cell>
          <cell r="CL18">
            <v>1.0654734030681682E-2</v>
          </cell>
          <cell r="CM18">
            <v>7.0806030857737305E-3</v>
          </cell>
          <cell r="CN18">
            <v>4.155303803692476E-4</v>
          </cell>
          <cell r="CO18">
            <v>2.7443719963357868E-2</v>
          </cell>
          <cell r="CP18">
            <v>2.7828392332458034E-2</v>
          </cell>
          <cell r="CQ18">
            <v>2.026093818916385E-2</v>
          </cell>
          <cell r="CR18">
            <v>1.888907538115691E-2</v>
          </cell>
          <cell r="CS18">
            <v>1.3401810935555708E-2</v>
          </cell>
          <cell r="CT18">
            <v>2.6140165908136045E-2</v>
          </cell>
          <cell r="CU18">
            <v>2.545780575217969E-2</v>
          </cell>
          <cell r="CV18">
            <v>1.1035258838898034E-2</v>
          </cell>
          <cell r="CW18">
            <v>2.5126241521834517E-2</v>
          </cell>
          <cell r="CX18">
            <v>1.4338913886633373E-2</v>
          </cell>
          <cell r="CY18">
            <v>2.6865614513137213E-2</v>
          </cell>
          <cell r="CZ18">
            <v>3.9238791379123811E-3</v>
          </cell>
          <cell r="DA18">
            <v>7.2026037153858228E-3</v>
          </cell>
          <cell r="DB18">
            <v>-3.6336018029426917E-3</v>
          </cell>
          <cell r="DC18">
            <v>-1.7822287317377228E-3</v>
          </cell>
          <cell r="DD18">
            <v>1.2535560831173355E-2</v>
          </cell>
          <cell r="DE18">
            <v>-7.0717471218602708E-3</v>
          </cell>
          <cell r="DF18">
            <v>2.8739323872159186E-2</v>
          </cell>
          <cell r="DG18">
            <v>1.1904120731769285E-2</v>
          </cell>
          <cell r="DH18">
            <v>2.0463561581100059E-2</v>
          </cell>
          <cell r="DI18">
            <v>2.1957274829344346E-2</v>
          </cell>
          <cell r="DJ18">
            <v>1.9928195452616322E-2</v>
          </cell>
          <cell r="DK18">
            <v>7.1671719819755156E-3</v>
          </cell>
          <cell r="DL18">
            <v>1.5031796580255804E-2</v>
          </cell>
          <cell r="DM18">
            <v>2.7472052679253737E-2</v>
          </cell>
          <cell r="DN18">
            <v>1.2381672362744692E-2</v>
          </cell>
          <cell r="DO18">
            <v>3.9677210675338956E-2</v>
          </cell>
          <cell r="DP18">
            <v>1.9962029811871694E-2</v>
          </cell>
          <cell r="DQ18">
            <v>1.0651826928802675E-2</v>
          </cell>
          <cell r="DR18">
            <v>1.0304178381929176E-2</v>
          </cell>
          <cell r="DS18">
            <v>3.0738041992850469E-2</v>
          </cell>
          <cell r="DT18">
            <v>7.029492561764235E-3</v>
          </cell>
          <cell r="DU18">
            <v>1.1936348505457757E-2</v>
          </cell>
          <cell r="DV18">
            <v>1.750870620458661E-2</v>
          </cell>
          <cell r="DW18">
            <v>1.2128546143416997E-4</v>
          </cell>
          <cell r="DX18">
            <v>-1.1212387168332207E-2</v>
          </cell>
          <cell r="DY18">
            <v>2.8492817172599681E-2</v>
          </cell>
          <cell r="DZ18">
            <v>3.1403786752419718E-3</v>
          </cell>
          <cell r="EA18">
            <v>1.2657551941468006E-2</v>
          </cell>
          <cell r="EB18">
            <v>1.0680435365965871E-2</v>
          </cell>
          <cell r="EC18">
            <v>1.0664129641693689E-2</v>
          </cell>
          <cell r="ED18">
            <v>5.8723981543464037E-3</v>
          </cell>
          <cell r="EE18">
            <v>1.1384647954670441E-2</v>
          </cell>
          <cell r="EF18">
            <v>3.424521805638446E-2</v>
          </cell>
          <cell r="EG18">
            <v>-4.0940304288751055E-2</v>
          </cell>
          <cell r="EH18">
            <v>7.3892256211161161E-3</v>
          </cell>
          <cell r="EI18">
            <v>2.5392696712293075E-2</v>
          </cell>
          <cell r="EJ18">
            <v>2.2069012097335354E-2</v>
          </cell>
          <cell r="EK18">
            <v>1.4491100480081082E-2</v>
          </cell>
          <cell r="EL18">
            <v>-1.6076651910228668E-2</v>
          </cell>
          <cell r="EM18">
            <v>1.989392646252397E-2</v>
          </cell>
          <cell r="EN18">
            <v>8.7169039874255283E-3</v>
          </cell>
          <cell r="EO18">
            <v>1.038743937104436E-2</v>
          </cell>
          <cell r="EP18">
            <v>8.5615474227833666E-3</v>
          </cell>
          <cell r="EQ18">
            <v>3.2579182357193925E-2</v>
          </cell>
          <cell r="ER18">
            <v>1.6972969559142959E-2</v>
          </cell>
          <cell r="ES18">
            <v>1.3217129368042979E-2</v>
          </cell>
          <cell r="ET18">
            <v>6.4828882272280897E-3</v>
          </cell>
          <cell r="EU18">
            <v>3.4317082135357779E-3</v>
          </cell>
          <cell r="EV18">
            <v>-8.9944091915589164E-3</v>
          </cell>
          <cell r="EW18">
            <v>2.3924340413835399E-2</v>
          </cell>
          <cell r="EX18">
            <v>-8.6602980251001549E-3</v>
          </cell>
          <cell r="EY18">
            <v>-8.1098032737236814E-3</v>
          </cell>
          <cell r="EZ18">
            <v>1.8440241685487857E-2</v>
          </cell>
          <cell r="FA18">
            <v>8.7599245694549577E-3</v>
          </cell>
          <cell r="FB18">
            <v>-1.6620751368490172E-4</v>
          </cell>
          <cell r="FC18">
            <v>5.6361068037664719E-3</v>
          </cell>
          <cell r="FD18">
            <v>3.5507189682160156E-3</v>
          </cell>
          <cell r="FE18">
            <v>6.5456562457542056E-3</v>
          </cell>
          <cell r="FF18">
            <v>9.6119284778100056E-3</v>
          </cell>
          <cell r="FG18">
            <v>1.0615617523100918E-2</v>
          </cell>
          <cell r="FH18">
            <v>5.3512868815339676E-3</v>
          </cell>
          <cell r="FI18">
            <v>1.9355423607796407E-2</v>
          </cell>
          <cell r="FJ18">
            <v>1.0871496308835438E-2</v>
          </cell>
          <cell r="FK18">
            <v>2.1720657990270675E-2</v>
          </cell>
          <cell r="FL18">
            <v>7.4910849360458887E-3</v>
          </cell>
          <cell r="FM18">
            <v>-2.6182380254448079E-3</v>
          </cell>
          <cell r="FN18">
            <v>1.0022036611021523E-2</v>
          </cell>
          <cell r="FO18">
            <v>8.6293088030218179E-3</v>
          </cell>
          <cell r="FP18">
            <v>1.5291261918205512E-2</v>
          </cell>
          <cell r="FQ18">
            <v>-1.8794194268996089E-2</v>
          </cell>
          <cell r="FR18">
            <v>5.4189783614677633E-3</v>
          </cell>
          <cell r="FS18">
            <v>-7.836715302900199E-3</v>
          </cell>
          <cell r="FT18">
            <v>1.4827119729610594E-2</v>
          </cell>
          <cell r="FU18">
            <v>7.5754581902329754E-3</v>
          </cell>
          <cell r="FV18">
            <v>4.9863490756107964E-4</v>
          </cell>
          <cell r="FW18">
            <v>1.720735218534708E-2</v>
          </cell>
          <cell r="FX18">
            <v>7.727858744786209E-3</v>
          </cell>
          <cell r="FY18">
            <v>7.0109360750048033E-3</v>
          </cell>
          <cell r="FZ18">
            <v>3.6844207151569552E-3</v>
          </cell>
          <cell r="GA18">
            <v>1.171111314380191E-3</v>
          </cell>
          <cell r="GB18">
            <v>6.5794696240129014E-4</v>
          </cell>
          <cell r="GC18">
            <v>5.1642798509059507E-3</v>
          </cell>
          <cell r="GD18">
            <v>7.6734768919588525E-3</v>
          </cell>
          <cell r="GE18">
            <v>5.7242139530773173E-3</v>
          </cell>
          <cell r="GF18">
            <v>5.8894971244769501E-3</v>
          </cell>
          <cell r="GG18">
            <v>1.517819340999238E-2</v>
          </cell>
          <cell r="GH18">
            <v>6.0585966541431002E-3</v>
          </cell>
          <cell r="GI18">
            <v>4.1053671371611422E-3</v>
          </cell>
          <cell r="GJ18">
            <v>8.3939350597894702E-4</v>
          </cell>
          <cell r="GK18">
            <v>5.0125876342919096E-3</v>
          </cell>
          <cell r="GL18">
            <v>-7.1762668274910624E-5</v>
          </cell>
          <cell r="GM18">
            <v>1.5116619863499103E-2</v>
          </cell>
          <cell r="GN18">
            <v>8.9031085033792756E-3</v>
          </cell>
          <cell r="GO18">
            <v>1.3189499238942082E-2</v>
          </cell>
          <cell r="GP18">
            <v>1.1611062443246167E-2</v>
          </cell>
          <cell r="GQ18">
            <v>4.2700967581397187E-3</v>
          </cell>
          <cell r="GR18">
            <v>1.7325627918105324E-2</v>
          </cell>
          <cell r="GS18">
            <v>1.182421789451138E-2</v>
          </cell>
          <cell r="GT18">
            <v>1.1472577091781178E-2</v>
          </cell>
          <cell r="GU18">
            <v>1.4565144447085121E-2</v>
          </cell>
          <cell r="GV18">
            <v>6.3744097951772272E-3</v>
          </cell>
          <cell r="GW18">
            <v>4.8905686667986004E-3</v>
          </cell>
          <cell r="GX18">
            <v>4.4294154945765385E-3</v>
          </cell>
          <cell r="GY18">
            <v>8.3403037706304417E-3</v>
          </cell>
          <cell r="GZ18">
            <v>-1.3185256995172367E-2</v>
          </cell>
          <cell r="HA18">
            <v>-3.2563981091932925E-2</v>
          </cell>
          <cell r="HB18">
            <v>2.1344039918123059E-2</v>
          </cell>
          <cell r="HC18">
            <v>1.4454234206921601E-2</v>
          </cell>
          <cell r="HD18">
            <v>4.4872864077907249E-3</v>
          </cell>
          <cell r="HE18" t="str">
            <v/>
          </cell>
          <cell r="HF18" t="str">
            <v/>
          </cell>
          <cell r="HG18" t="str">
            <v/>
          </cell>
          <cell r="HH18" t="str">
            <v/>
          </cell>
          <cell r="HI18" t="str">
            <v/>
          </cell>
          <cell r="HJ18" t="str">
            <v/>
          </cell>
          <cell r="HK18" t="str">
            <v/>
          </cell>
          <cell r="HL18" t="str">
            <v/>
          </cell>
          <cell r="HM18" t="str">
            <v/>
          </cell>
          <cell r="HN18" t="str">
            <v/>
          </cell>
          <cell r="HO18" t="str">
            <v/>
          </cell>
          <cell r="HP18" t="str">
            <v/>
          </cell>
          <cell r="HQ18" t="str">
            <v/>
          </cell>
          <cell r="HR18" t="str">
            <v/>
          </cell>
          <cell r="HS18" t="str">
            <v/>
          </cell>
          <cell r="HT18" t="str">
            <v/>
          </cell>
          <cell r="HU18" t="str">
            <v/>
          </cell>
          <cell r="HV18" t="str">
            <v/>
          </cell>
          <cell r="HW18" t="str">
            <v/>
          </cell>
          <cell r="HX18" t="str">
            <v/>
          </cell>
          <cell r="HY18" t="str">
            <v/>
          </cell>
          <cell r="HZ18" t="str">
            <v/>
          </cell>
          <cell r="IA18" t="str">
            <v/>
          </cell>
          <cell r="IB18" t="str">
            <v/>
          </cell>
          <cell r="IC18" t="str">
            <v/>
          </cell>
          <cell r="ID18" t="str">
            <v/>
          </cell>
          <cell r="IE18" t="str">
            <v/>
          </cell>
          <cell r="IF18" t="str">
            <v/>
          </cell>
          <cell r="IG18" t="str">
            <v/>
          </cell>
          <cell r="IH18" t="str">
            <v/>
          </cell>
          <cell r="II18" t="str">
            <v/>
          </cell>
          <cell r="IJ18" t="str">
            <v/>
          </cell>
          <cell r="IK18" t="str">
            <v/>
          </cell>
          <cell r="IL18" t="str">
            <v/>
          </cell>
          <cell r="IM18" t="str">
            <v/>
          </cell>
          <cell r="IN18" t="str">
            <v/>
          </cell>
          <cell r="IO18" t="str">
            <v/>
          </cell>
          <cell r="IP18" t="str">
            <v/>
          </cell>
          <cell r="IQ18" t="str">
            <v/>
          </cell>
          <cell r="IR18" t="str">
            <v/>
          </cell>
          <cell r="IS18" t="str">
            <v/>
          </cell>
          <cell r="IT18" t="str">
            <v/>
          </cell>
          <cell r="IU18" t="str">
            <v/>
          </cell>
          <cell r="IV18" t="str">
            <v/>
          </cell>
          <cell r="IW18" t="str">
            <v/>
          </cell>
          <cell r="IX18" t="str">
            <v/>
          </cell>
          <cell r="IY18" t="str">
            <v/>
          </cell>
          <cell r="IZ18" t="str">
            <v/>
          </cell>
          <cell r="JA18" t="str">
            <v/>
          </cell>
          <cell r="JB18" t="str">
            <v/>
          </cell>
          <cell r="JC18" t="str">
            <v/>
          </cell>
          <cell r="JD18" t="str">
            <v/>
          </cell>
          <cell r="JE18" t="str">
            <v/>
          </cell>
          <cell r="JF18" t="str">
            <v/>
          </cell>
          <cell r="JG18" t="str">
            <v/>
          </cell>
          <cell r="JH18" t="str">
            <v/>
          </cell>
          <cell r="JI18" t="str">
            <v/>
          </cell>
          <cell r="JJ18" t="str">
            <v/>
          </cell>
          <cell r="JK18" t="str">
            <v/>
          </cell>
          <cell r="JL18" t="str">
            <v/>
          </cell>
          <cell r="JM18" t="str">
            <v/>
          </cell>
          <cell r="JN18" t="str">
            <v/>
          </cell>
          <cell r="JO18" t="str">
            <v/>
          </cell>
          <cell r="JP18" t="str">
            <v/>
          </cell>
          <cell r="JQ18" t="str">
            <v/>
          </cell>
          <cell r="JR18" t="str">
            <v/>
          </cell>
          <cell r="JS18" t="str">
            <v/>
          </cell>
          <cell r="JT18" t="str">
            <v/>
          </cell>
          <cell r="JU18" t="str">
            <v/>
          </cell>
          <cell r="JV18" t="str">
            <v/>
          </cell>
          <cell r="JW18" t="str">
            <v/>
          </cell>
          <cell r="JX18" t="str">
            <v/>
          </cell>
          <cell r="JY18" t="str">
            <v/>
          </cell>
          <cell r="JZ18" t="str">
            <v/>
          </cell>
          <cell r="KA18" t="str">
            <v/>
          </cell>
          <cell r="KB18" t="str">
            <v/>
          </cell>
          <cell r="KC18" t="str">
            <v/>
          </cell>
          <cell r="KD18" t="str">
            <v/>
          </cell>
          <cell r="KE18" t="str">
            <v/>
          </cell>
          <cell r="KF18" t="str">
            <v/>
          </cell>
          <cell r="KG18" t="str">
            <v/>
          </cell>
          <cell r="KH18" t="str">
            <v/>
          </cell>
          <cell r="KI18" t="str">
            <v/>
          </cell>
          <cell r="KJ18" t="str">
            <v/>
          </cell>
          <cell r="KK18" t="str">
            <v/>
          </cell>
          <cell r="KL18" t="str">
            <v/>
          </cell>
          <cell r="KM18" t="str">
            <v/>
          </cell>
          <cell r="KN18" t="str">
            <v/>
          </cell>
          <cell r="KO18" t="str">
            <v/>
          </cell>
          <cell r="KP18" t="str">
            <v/>
          </cell>
          <cell r="KQ18" t="str">
            <v/>
          </cell>
          <cell r="KR18" t="str">
            <v/>
          </cell>
          <cell r="KS18" t="str">
            <v/>
          </cell>
          <cell r="KT18" t="str">
            <v/>
          </cell>
          <cell r="KU18" t="str">
            <v/>
          </cell>
          <cell r="KV18" t="str">
            <v/>
          </cell>
          <cell r="KW18" t="str">
            <v/>
          </cell>
          <cell r="KX18" t="str">
            <v/>
          </cell>
          <cell r="KY18" t="str">
            <v/>
          </cell>
          <cell r="KZ18" t="str">
            <v/>
          </cell>
          <cell r="LA18" t="str">
            <v/>
          </cell>
          <cell r="LB18" t="str">
            <v/>
          </cell>
          <cell r="LC18" t="str">
            <v/>
          </cell>
          <cell r="LD18" t="str">
            <v/>
          </cell>
          <cell r="LE18" t="str">
            <v/>
          </cell>
          <cell r="LF18" t="str">
            <v/>
          </cell>
          <cell r="LG18" t="str">
            <v/>
          </cell>
          <cell r="LH18" t="str">
            <v/>
          </cell>
          <cell r="LI18" t="str">
            <v/>
          </cell>
          <cell r="LJ18" t="str">
            <v/>
          </cell>
          <cell r="LK18" t="str">
            <v/>
          </cell>
          <cell r="LL18" t="str">
            <v/>
          </cell>
          <cell r="LM18" t="str">
            <v/>
          </cell>
          <cell r="LN18" t="str">
            <v/>
          </cell>
          <cell r="LO18" t="str">
            <v/>
          </cell>
          <cell r="LP18" t="str">
            <v/>
          </cell>
          <cell r="LQ18" t="str">
            <v/>
          </cell>
          <cell r="LR18" t="str">
            <v/>
          </cell>
          <cell r="LS18" t="str">
            <v/>
          </cell>
          <cell r="LT18" t="str">
            <v/>
          </cell>
          <cell r="LU18" t="str">
            <v/>
          </cell>
          <cell r="LV18" t="str">
            <v/>
          </cell>
          <cell r="LW18" t="str">
            <v/>
          </cell>
          <cell r="LX18" t="str">
            <v/>
          </cell>
          <cell r="LY18" t="str">
            <v/>
          </cell>
          <cell r="LZ18" t="str">
            <v/>
          </cell>
        </row>
        <row r="19">
          <cell r="A19" t="str">
            <v>AZ OMF C</v>
          </cell>
          <cell r="EL19" t="e">
            <v>#DIV/0!</v>
          </cell>
          <cell r="EM19">
            <v>2.0877502364497369E-2</v>
          </cell>
          <cell r="EN19">
            <v>4.0336215833463696E-2</v>
          </cell>
          <cell r="EO19">
            <v>3.1857089850760856E-2</v>
          </cell>
          <cell r="EP19">
            <v>3.9947472114179705E-2</v>
          </cell>
          <cell r="EQ19">
            <v>4.1661934486521668E-2</v>
          </cell>
          <cell r="ER19">
            <v>1.7867908100574148E-2</v>
          </cell>
          <cell r="ES19">
            <v>1.6820873209952181E-2</v>
          </cell>
          <cell r="ET19">
            <v>1.6111119055883139E-2</v>
          </cell>
          <cell r="EU19">
            <v>3.0783079285893633E-2</v>
          </cell>
          <cell r="EV19">
            <v>2.6388934441944789E-2</v>
          </cell>
          <cell r="EW19">
            <v>4.3244499497451239E-2</v>
          </cell>
          <cell r="EX19">
            <v>3.4224620560378671E-2</v>
          </cell>
          <cell r="EY19">
            <v>1.7764505068357694E-2</v>
          </cell>
          <cell r="EZ19">
            <v>3.4899905214849092E-2</v>
          </cell>
          <cell r="FA19">
            <v>3.877717724983909E-2</v>
          </cell>
          <cell r="FB19">
            <v>3.1743248969825277E-2</v>
          </cell>
          <cell r="FC19">
            <v>2.7431009479217838E-2</v>
          </cell>
          <cell r="FD19">
            <v>1.3596735633114365E-2</v>
          </cell>
          <cell r="FE19">
            <v>1.0185513579646699E-2</v>
          </cell>
          <cell r="FF19">
            <v>1.7782493243869046E-2</v>
          </cell>
          <cell r="FG19">
            <v>2.6536745263211259E-2</v>
          </cell>
          <cell r="FH19">
            <v>2.3825115703076882E-2</v>
          </cell>
          <cell r="FI19">
            <v>3.3004693764276727E-2</v>
          </cell>
          <cell r="FJ19">
            <v>3.997162050740477E-2</v>
          </cell>
          <cell r="FK19">
            <v>4.1815337475471948E-2</v>
          </cell>
          <cell r="FL19">
            <v>2.8677761618907782E-2</v>
          </cell>
          <cell r="FM19">
            <v>2.9877102669322086E-2</v>
          </cell>
          <cell r="FN19">
            <v>3.2561161286928986E-2</v>
          </cell>
          <cell r="FO19">
            <v>2.8119514791137945E-2</v>
          </cell>
          <cell r="FP19">
            <v>1.8733426756189608E-2</v>
          </cell>
          <cell r="FQ19">
            <v>2.5426910569583683E-3</v>
          </cell>
          <cell r="FR19">
            <v>8.8136371786571299E-3</v>
          </cell>
          <cell r="FS19">
            <v>2.1611399693772571E-2</v>
          </cell>
          <cell r="FT19">
            <v>3.3492994790329966E-2</v>
          </cell>
          <cell r="FU19">
            <v>2.0916452063024504E-2</v>
          </cell>
          <cell r="FV19">
            <v>3.5779843295819624E-2</v>
          </cell>
          <cell r="FW19">
            <v>2.7237853507137144E-2</v>
          </cell>
          <cell r="FX19">
            <v>1.8793150764728983E-2</v>
          </cell>
          <cell r="FY19">
            <v>2.9624020344272139E-2</v>
          </cell>
          <cell r="FZ19">
            <v>2.569530285169197E-2</v>
          </cell>
          <cell r="GA19">
            <v>2.049843718338118E-2</v>
          </cell>
          <cell r="GB19">
            <v>6.1267152625470445E-3</v>
          </cell>
          <cell r="GC19">
            <v>1.0109043739918278E-2</v>
          </cell>
          <cell r="GD19">
            <v>1.0512802646524433E-2</v>
          </cell>
          <cell r="GE19">
            <v>1.7003164697984907E-2</v>
          </cell>
          <cell r="GF19">
            <v>2.1948970062611872E-2</v>
          </cell>
          <cell r="GG19">
            <v>1.9917584559222989E-2</v>
          </cell>
          <cell r="GH19">
            <v>2.4362464907084824E-2</v>
          </cell>
          <cell r="GI19">
            <v>1.5083298072364304E-2</v>
          </cell>
          <cell r="GJ19">
            <v>1.3383183260489373E-2</v>
          </cell>
          <cell r="GK19">
            <v>1.9772299642062174E-2</v>
          </cell>
          <cell r="GL19">
            <v>2.3747329464383515E-2</v>
          </cell>
          <cell r="GM19">
            <v>1.3224616513687115E-2</v>
          </cell>
          <cell r="GN19">
            <v>8.4499065730576639E-3</v>
          </cell>
          <cell r="GO19">
            <v>2.0612550561509124E-2</v>
          </cell>
          <cell r="GP19">
            <v>1.3626376169095789E-2</v>
          </cell>
          <cell r="GQ19">
            <v>1.788586422724503E-2</v>
          </cell>
          <cell r="GR19">
            <v>1.9248937788228782E-2</v>
          </cell>
          <cell r="GS19">
            <v>5.0520757750984746E-3</v>
          </cell>
          <cell r="GT19">
            <v>2.1036205250160478E-2</v>
          </cell>
          <cell r="GU19">
            <v>1.2036725063318876E-2</v>
          </cell>
          <cell r="GV19">
            <v>1.1908529146229085E-2</v>
          </cell>
          <cell r="GW19">
            <v>1.6239076215706083E-2</v>
          </cell>
          <cell r="GX19">
            <v>-3.5110695297296823E-3</v>
          </cell>
          <cell r="GY19">
            <v>2.2039928559389743E-2</v>
          </cell>
          <cell r="GZ19">
            <v>9.1823869808422165E-2</v>
          </cell>
          <cell r="HA19">
            <v>-8.6871966910831988E-3</v>
          </cell>
          <cell r="HB19">
            <v>1.5275035989324559E-2</v>
          </cell>
          <cell r="HC19">
            <v>8.8193619661178779E-3</v>
          </cell>
          <cell r="HD19">
            <v>6.9572844272003387E-3</v>
          </cell>
          <cell r="HE19" t="str">
            <v/>
          </cell>
          <cell r="HF19" t="str">
            <v/>
          </cell>
          <cell r="HG19" t="str">
            <v/>
          </cell>
          <cell r="HH19" t="str">
            <v/>
          </cell>
          <cell r="HI19" t="str">
            <v/>
          </cell>
          <cell r="HJ19" t="str">
            <v/>
          </cell>
          <cell r="HK19" t="str">
            <v/>
          </cell>
          <cell r="HL19" t="str">
            <v/>
          </cell>
          <cell r="HM19" t="str">
            <v/>
          </cell>
          <cell r="HN19" t="str">
            <v/>
          </cell>
          <cell r="HO19" t="str">
            <v/>
          </cell>
          <cell r="HP19" t="str">
            <v/>
          </cell>
          <cell r="HQ19" t="str">
            <v/>
          </cell>
          <cell r="HR19" t="str">
            <v/>
          </cell>
          <cell r="HS19" t="str">
            <v/>
          </cell>
          <cell r="HT19" t="str">
            <v/>
          </cell>
          <cell r="HU19" t="str">
            <v/>
          </cell>
          <cell r="HV19" t="str">
            <v/>
          </cell>
          <cell r="HW19" t="str">
            <v/>
          </cell>
          <cell r="HX19" t="str">
            <v/>
          </cell>
          <cell r="HY19" t="str">
            <v/>
          </cell>
          <cell r="HZ19" t="str">
            <v/>
          </cell>
          <cell r="IA19" t="str">
            <v/>
          </cell>
          <cell r="IB19" t="str">
            <v/>
          </cell>
          <cell r="IC19" t="str">
            <v/>
          </cell>
          <cell r="ID19" t="str">
            <v/>
          </cell>
          <cell r="IE19" t="str">
            <v/>
          </cell>
          <cell r="IF19" t="str">
            <v/>
          </cell>
          <cell r="IG19" t="str">
            <v/>
          </cell>
          <cell r="IH19" t="str">
            <v/>
          </cell>
          <cell r="II19" t="str">
            <v/>
          </cell>
          <cell r="IJ19" t="str">
            <v/>
          </cell>
          <cell r="IK19" t="str">
            <v/>
          </cell>
          <cell r="IL19" t="str">
            <v/>
          </cell>
          <cell r="IM19" t="str">
            <v/>
          </cell>
          <cell r="IN19" t="str">
            <v/>
          </cell>
          <cell r="IO19" t="str">
            <v/>
          </cell>
          <cell r="IP19" t="str">
            <v/>
          </cell>
          <cell r="IQ19" t="str">
            <v/>
          </cell>
          <cell r="IR19" t="str">
            <v/>
          </cell>
          <cell r="IS19" t="str">
            <v/>
          </cell>
          <cell r="IT19" t="str">
            <v/>
          </cell>
          <cell r="IU19" t="str">
            <v/>
          </cell>
          <cell r="IV19" t="str">
            <v/>
          </cell>
          <cell r="IW19" t="str">
            <v/>
          </cell>
          <cell r="IX19" t="str">
            <v/>
          </cell>
          <cell r="IY19" t="str">
            <v/>
          </cell>
          <cell r="IZ19" t="str">
            <v/>
          </cell>
          <cell r="JA19" t="str">
            <v/>
          </cell>
          <cell r="JB19" t="str">
            <v/>
          </cell>
          <cell r="JC19" t="str">
            <v/>
          </cell>
          <cell r="JD19" t="str">
            <v/>
          </cell>
          <cell r="JE19" t="str">
            <v/>
          </cell>
          <cell r="JF19" t="str">
            <v/>
          </cell>
          <cell r="JG19" t="str">
            <v/>
          </cell>
          <cell r="JH19" t="str">
            <v/>
          </cell>
          <cell r="JI19" t="str">
            <v/>
          </cell>
          <cell r="JJ19" t="str">
            <v/>
          </cell>
          <cell r="JK19" t="str">
            <v/>
          </cell>
          <cell r="JL19" t="str">
            <v/>
          </cell>
          <cell r="JM19" t="str">
            <v/>
          </cell>
          <cell r="JN19" t="str">
            <v/>
          </cell>
          <cell r="JO19" t="str">
            <v/>
          </cell>
          <cell r="JP19" t="str">
            <v/>
          </cell>
          <cell r="JQ19" t="str">
            <v/>
          </cell>
          <cell r="JR19" t="str">
            <v/>
          </cell>
          <cell r="JS19" t="str">
            <v/>
          </cell>
          <cell r="JT19" t="str">
            <v/>
          </cell>
          <cell r="JU19" t="str">
            <v/>
          </cell>
          <cell r="JV19" t="str">
            <v/>
          </cell>
          <cell r="JW19" t="str">
            <v/>
          </cell>
          <cell r="JX19" t="str">
            <v/>
          </cell>
          <cell r="JY19" t="str">
            <v/>
          </cell>
          <cell r="JZ19" t="str">
            <v/>
          </cell>
          <cell r="KA19" t="str">
            <v/>
          </cell>
          <cell r="KB19" t="str">
            <v/>
          </cell>
          <cell r="KC19" t="str">
            <v/>
          </cell>
          <cell r="KD19" t="str">
            <v/>
          </cell>
          <cell r="KE19" t="str">
            <v/>
          </cell>
          <cell r="KF19" t="str">
            <v/>
          </cell>
          <cell r="KG19" t="str">
            <v/>
          </cell>
          <cell r="KH19" t="str">
            <v/>
          </cell>
          <cell r="KI19" t="str">
            <v/>
          </cell>
          <cell r="KJ19" t="str">
            <v/>
          </cell>
          <cell r="KK19" t="str">
            <v/>
          </cell>
          <cell r="KL19" t="str">
            <v/>
          </cell>
          <cell r="KM19" t="str">
            <v/>
          </cell>
          <cell r="KN19" t="str">
            <v/>
          </cell>
          <cell r="KO19" t="str">
            <v/>
          </cell>
          <cell r="KP19" t="str">
            <v/>
          </cell>
          <cell r="KQ19" t="str">
            <v/>
          </cell>
          <cell r="KR19" t="str">
            <v/>
          </cell>
          <cell r="KS19" t="str">
            <v/>
          </cell>
          <cell r="KT19" t="str">
            <v/>
          </cell>
          <cell r="KU19" t="str">
            <v/>
          </cell>
          <cell r="KV19" t="str">
            <v/>
          </cell>
          <cell r="KW19" t="str">
            <v/>
          </cell>
          <cell r="KX19" t="str">
            <v/>
          </cell>
          <cell r="KY19" t="str">
            <v/>
          </cell>
          <cell r="KZ19" t="str">
            <v/>
          </cell>
          <cell r="LA19" t="str">
            <v/>
          </cell>
          <cell r="LB19" t="str">
            <v/>
          </cell>
          <cell r="LC19" t="str">
            <v/>
          </cell>
          <cell r="LD19" t="str">
            <v/>
          </cell>
          <cell r="LE19" t="str">
            <v/>
          </cell>
          <cell r="LF19" t="str">
            <v/>
          </cell>
          <cell r="LG19" t="str">
            <v/>
          </cell>
          <cell r="LH19" t="str">
            <v/>
          </cell>
          <cell r="LI19" t="str">
            <v/>
          </cell>
          <cell r="LJ19" t="str">
            <v/>
          </cell>
          <cell r="LK19" t="str">
            <v/>
          </cell>
          <cell r="LL19" t="str">
            <v/>
          </cell>
          <cell r="LM19" t="str">
            <v/>
          </cell>
          <cell r="LN19" t="str">
            <v/>
          </cell>
          <cell r="LO19" t="str">
            <v/>
          </cell>
          <cell r="LP19" t="str">
            <v/>
          </cell>
          <cell r="LQ19" t="str">
            <v/>
          </cell>
          <cell r="LR19" t="str">
            <v/>
          </cell>
          <cell r="LS19" t="str">
            <v/>
          </cell>
          <cell r="LT19" t="str">
            <v/>
          </cell>
          <cell r="LU19" t="str">
            <v/>
          </cell>
          <cell r="LV19" t="str">
            <v/>
          </cell>
          <cell r="LW19" t="str">
            <v/>
          </cell>
          <cell r="LX19" t="str">
            <v/>
          </cell>
          <cell r="LY19" t="str">
            <v/>
          </cell>
          <cell r="LZ19" t="str">
            <v/>
          </cell>
        </row>
        <row r="20">
          <cell r="A20" t="str">
            <v>Erste Plavi OMF A</v>
          </cell>
          <cell r="EL20" t="e">
            <v>#DIV/0!</v>
          </cell>
          <cell r="EM20">
            <v>3.0779474034759113E-2</v>
          </cell>
          <cell r="EN20">
            <v>1.4832824367000841E-2</v>
          </cell>
          <cell r="EO20">
            <v>2.6343863301137027E-2</v>
          </cell>
          <cell r="EP20">
            <v>1.5015323390578983E-2</v>
          </cell>
          <cell r="EQ20">
            <v>3.4260326774572469E-2</v>
          </cell>
          <cell r="ER20">
            <v>2.6084286904044074E-2</v>
          </cell>
          <cell r="ES20">
            <v>1.9417253014932356E-2</v>
          </cell>
          <cell r="ET20">
            <v>6.2757769225334492E-3</v>
          </cell>
          <cell r="EU20">
            <v>6.7255016060019379E-3</v>
          </cell>
          <cell r="EV20">
            <v>-2.9343652056885716E-3</v>
          </cell>
          <cell r="EW20">
            <v>3.5653835545504498E-2</v>
          </cell>
          <cell r="EX20">
            <v>-1.2824903408149124E-2</v>
          </cell>
          <cell r="EY20">
            <v>-7.6851395735675343E-3</v>
          </cell>
          <cell r="EZ20">
            <v>4.9613537951802567E-2</v>
          </cell>
          <cell r="FA20">
            <v>8.6079663788027894E-3</v>
          </cell>
          <cell r="FB20">
            <v>-6.5527399256481988E-4</v>
          </cell>
          <cell r="FC20">
            <v>-1.0248734528031544E-2</v>
          </cell>
          <cell r="FD20">
            <v>8.5383613723064578E-3</v>
          </cell>
          <cell r="FE20">
            <v>2.4550133986803724E-2</v>
          </cell>
          <cell r="FF20">
            <v>6.0976675912634004E-3</v>
          </cell>
          <cell r="FG20">
            <v>1.7752605695021684E-2</v>
          </cell>
          <cell r="FH20">
            <v>2.159608998751894E-3</v>
          </cell>
          <cell r="FI20">
            <v>2.9781651280973653E-2</v>
          </cell>
          <cell r="FJ20">
            <v>2.3299842635158052E-2</v>
          </cell>
          <cell r="FK20">
            <v>3.5011081730069726E-2</v>
          </cell>
          <cell r="FL20">
            <v>1.6984233485567213E-2</v>
          </cell>
          <cell r="FM20">
            <v>2.2710191726090345E-2</v>
          </cell>
          <cell r="FN20">
            <v>2.3047818883098259E-2</v>
          </cell>
          <cell r="FO20">
            <v>2.2122101489215673E-2</v>
          </cell>
          <cell r="FP20">
            <v>2.9264612283235625E-2</v>
          </cell>
          <cell r="FQ20">
            <v>-2.1539889283322178E-2</v>
          </cell>
          <cell r="FR20">
            <v>1.5859295443224841E-2</v>
          </cell>
          <cell r="FS20">
            <v>-5.0278874331071144E-3</v>
          </cell>
          <cell r="FT20">
            <v>1.9630212387275803E-2</v>
          </cell>
          <cell r="FU20">
            <v>1.4243325540125307E-2</v>
          </cell>
          <cell r="FV20">
            <v>6.8209112018868812E-3</v>
          </cell>
          <cell r="FW20">
            <v>1.3556055523196386E-2</v>
          </cell>
          <cell r="FX20">
            <v>1.8198546354560641E-2</v>
          </cell>
          <cell r="FY20">
            <v>1.4659589064846212E-2</v>
          </cell>
          <cell r="FZ20">
            <v>1.0890888937308274E-2</v>
          </cell>
          <cell r="GA20">
            <v>1.2465850984104909E-2</v>
          </cell>
          <cell r="GB20">
            <v>2.0830363975328225E-3</v>
          </cell>
          <cell r="GC20">
            <v>4.0959372536397698E-3</v>
          </cell>
          <cell r="GD20">
            <v>1.4616801324247364E-2</v>
          </cell>
          <cell r="GE20">
            <v>2.0387624866590182E-2</v>
          </cell>
          <cell r="GF20">
            <v>6.5229152073233987E-3</v>
          </cell>
          <cell r="GG20">
            <v>1.3058686716552748E-2</v>
          </cell>
          <cell r="GH20">
            <v>1.7285169265187639E-2</v>
          </cell>
          <cell r="GI20">
            <v>4.1799214423838826E-3</v>
          </cell>
          <cell r="GJ20">
            <v>-2.5569588648468589E-3</v>
          </cell>
          <cell r="GK20">
            <v>1.0541322656087093E-2</v>
          </cell>
          <cell r="GL20">
            <v>-3.8151613166047538E-3</v>
          </cell>
          <cell r="GM20">
            <v>3.8282829382596972E-2</v>
          </cell>
          <cell r="GN20">
            <v>2.2763947582658428E-2</v>
          </cell>
          <cell r="GO20">
            <v>2.1546404147265497E-2</v>
          </cell>
          <cell r="GP20">
            <v>2.7148046498822298E-2</v>
          </cell>
          <cell r="GQ20">
            <v>6.7987998280023554E-3</v>
          </cell>
          <cell r="GR20">
            <v>2.9651477192186082E-2</v>
          </cell>
          <cell r="GS20">
            <v>9.3683365743268965E-3</v>
          </cell>
          <cell r="GT20">
            <v>1.5788106599694984E-2</v>
          </cell>
          <cell r="GU20">
            <v>4.1685290894559746E-2</v>
          </cell>
          <cell r="GV20">
            <v>2.7343995788253306E-2</v>
          </cell>
          <cell r="GW20">
            <v>3.7536311268257405E-2</v>
          </cell>
          <cell r="GX20">
            <v>3.8889791298463372E-2</v>
          </cell>
          <cell r="GY20">
            <v>3.1832067047339985E-2</v>
          </cell>
          <cell r="GZ20">
            <v>-8.1499081366772641E-3</v>
          </cell>
          <cell r="HA20">
            <v>-6.9142743570938525E-2</v>
          </cell>
          <cell r="HB20">
            <v>5.9259692611423054E-2</v>
          </cell>
          <cell r="HC20">
            <v>4.5915623001203443E-2</v>
          </cell>
          <cell r="HD20">
            <v>2.1782749651636069E-2</v>
          </cell>
          <cell r="HE20" t="str">
            <v/>
          </cell>
          <cell r="HF20" t="str">
            <v/>
          </cell>
          <cell r="HG20" t="str">
            <v/>
          </cell>
          <cell r="HH20" t="str">
            <v/>
          </cell>
          <cell r="HI20" t="str">
            <v/>
          </cell>
          <cell r="HJ20" t="str">
            <v/>
          </cell>
          <cell r="HK20" t="str">
            <v/>
          </cell>
          <cell r="HL20" t="str">
            <v/>
          </cell>
          <cell r="HM20" t="str">
            <v/>
          </cell>
          <cell r="HN20" t="str">
            <v/>
          </cell>
          <cell r="HO20" t="str">
            <v/>
          </cell>
          <cell r="HP20" t="str">
            <v/>
          </cell>
          <cell r="HQ20" t="str">
            <v/>
          </cell>
          <cell r="HR20" t="str">
            <v/>
          </cell>
          <cell r="HS20" t="str">
            <v/>
          </cell>
          <cell r="HT20" t="str">
            <v/>
          </cell>
          <cell r="HU20" t="str">
            <v/>
          </cell>
          <cell r="HV20" t="str">
            <v/>
          </cell>
          <cell r="HW20" t="str">
            <v/>
          </cell>
          <cell r="HX20" t="str">
            <v/>
          </cell>
          <cell r="HY20" t="str">
            <v/>
          </cell>
          <cell r="HZ20" t="str">
            <v/>
          </cell>
          <cell r="IA20" t="str">
            <v/>
          </cell>
          <cell r="IB20" t="str">
            <v/>
          </cell>
          <cell r="IC20" t="str">
            <v/>
          </cell>
          <cell r="ID20" t="str">
            <v/>
          </cell>
          <cell r="IE20" t="str">
            <v/>
          </cell>
          <cell r="IF20" t="str">
            <v/>
          </cell>
          <cell r="IG20" t="str">
            <v/>
          </cell>
          <cell r="IH20" t="str">
            <v/>
          </cell>
          <cell r="II20" t="str">
            <v/>
          </cell>
          <cell r="IJ20" t="str">
            <v/>
          </cell>
          <cell r="IK20" t="str">
            <v/>
          </cell>
          <cell r="IL20" t="str">
            <v/>
          </cell>
          <cell r="IM20" t="str">
            <v/>
          </cell>
          <cell r="IN20" t="str">
            <v/>
          </cell>
          <cell r="IO20" t="str">
            <v/>
          </cell>
          <cell r="IP20" t="str">
            <v/>
          </cell>
          <cell r="IQ20" t="str">
            <v/>
          </cell>
          <cell r="IR20" t="str">
            <v/>
          </cell>
          <cell r="IS20" t="str">
            <v/>
          </cell>
          <cell r="IT20" t="str">
            <v/>
          </cell>
          <cell r="IU20" t="str">
            <v/>
          </cell>
          <cell r="IV20" t="str">
            <v/>
          </cell>
          <cell r="IW20" t="str">
            <v/>
          </cell>
          <cell r="IX20" t="str">
            <v/>
          </cell>
          <cell r="IY20" t="str">
            <v/>
          </cell>
          <cell r="IZ20" t="str">
            <v/>
          </cell>
          <cell r="JA20" t="str">
            <v/>
          </cell>
          <cell r="JB20" t="str">
            <v/>
          </cell>
          <cell r="JC20" t="str">
            <v/>
          </cell>
          <cell r="JD20" t="str">
            <v/>
          </cell>
          <cell r="JE20" t="str">
            <v/>
          </cell>
          <cell r="JF20" t="str">
            <v/>
          </cell>
          <cell r="JG20" t="str">
            <v/>
          </cell>
          <cell r="JH20" t="str">
            <v/>
          </cell>
          <cell r="JI20" t="str">
            <v/>
          </cell>
          <cell r="JJ20" t="str">
            <v/>
          </cell>
          <cell r="JK20" t="str">
            <v/>
          </cell>
          <cell r="JL20" t="str">
            <v/>
          </cell>
          <cell r="JM20" t="str">
            <v/>
          </cell>
          <cell r="JN20" t="str">
            <v/>
          </cell>
          <cell r="JO20" t="str">
            <v/>
          </cell>
          <cell r="JP20" t="str">
            <v/>
          </cell>
          <cell r="JQ20" t="str">
            <v/>
          </cell>
          <cell r="JR20" t="str">
            <v/>
          </cell>
          <cell r="JS20" t="str">
            <v/>
          </cell>
          <cell r="JT20" t="str">
            <v/>
          </cell>
          <cell r="JU20" t="str">
            <v/>
          </cell>
          <cell r="JV20" t="str">
            <v/>
          </cell>
          <cell r="JW20" t="str">
            <v/>
          </cell>
          <cell r="JX20" t="str">
            <v/>
          </cell>
          <cell r="JY20" t="str">
            <v/>
          </cell>
          <cell r="JZ20" t="str">
            <v/>
          </cell>
          <cell r="KA20" t="str">
            <v/>
          </cell>
          <cell r="KB20" t="str">
            <v/>
          </cell>
          <cell r="KC20" t="str">
            <v/>
          </cell>
          <cell r="KD20" t="str">
            <v/>
          </cell>
          <cell r="KE20" t="str">
            <v/>
          </cell>
          <cell r="KF20" t="str">
            <v/>
          </cell>
          <cell r="KG20" t="str">
            <v/>
          </cell>
          <cell r="KH20" t="str">
            <v/>
          </cell>
          <cell r="KI20" t="str">
            <v/>
          </cell>
          <cell r="KJ20" t="str">
            <v/>
          </cell>
          <cell r="KK20" t="str">
            <v/>
          </cell>
          <cell r="KL20" t="str">
            <v/>
          </cell>
          <cell r="KM20" t="str">
            <v/>
          </cell>
          <cell r="KN20" t="str">
            <v/>
          </cell>
          <cell r="KO20" t="str">
            <v/>
          </cell>
          <cell r="KP20" t="str">
            <v/>
          </cell>
          <cell r="KQ20" t="str">
            <v/>
          </cell>
          <cell r="KR20" t="str">
            <v/>
          </cell>
          <cell r="KS20" t="str">
            <v/>
          </cell>
          <cell r="KT20" t="str">
            <v/>
          </cell>
          <cell r="KU20" t="str">
            <v/>
          </cell>
          <cell r="KV20" t="str">
            <v/>
          </cell>
          <cell r="KW20" t="str">
            <v/>
          </cell>
          <cell r="KX20" t="str">
            <v/>
          </cell>
          <cell r="KY20" t="str">
            <v/>
          </cell>
          <cell r="KZ20" t="str">
            <v/>
          </cell>
          <cell r="LA20" t="str">
            <v/>
          </cell>
          <cell r="LB20" t="str">
            <v/>
          </cell>
          <cell r="LC20" t="str">
            <v/>
          </cell>
          <cell r="LD20" t="str">
            <v/>
          </cell>
          <cell r="LE20" t="str">
            <v/>
          </cell>
          <cell r="LF20" t="str">
            <v/>
          </cell>
          <cell r="LG20" t="str">
            <v/>
          </cell>
          <cell r="LH20" t="str">
            <v/>
          </cell>
          <cell r="LI20" t="str">
            <v/>
          </cell>
          <cell r="LJ20" t="str">
            <v/>
          </cell>
          <cell r="LK20" t="str">
            <v/>
          </cell>
          <cell r="LL20" t="str">
            <v/>
          </cell>
          <cell r="LM20" t="str">
            <v/>
          </cell>
          <cell r="LN20" t="str">
            <v/>
          </cell>
          <cell r="LO20" t="str">
            <v/>
          </cell>
          <cell r="LP20" t="str">
            <v/>
          </cell>
          <cell r="LQ20" t="str">
            <v/>
          </cell>
          <cell r="LR20" t="str">
            <v/>
          </cell>
          <cell r="LS20" t="str">
            <v/>
          </cell>
          <cell r="LT20" t="str">
            <v/>
          </cell>
          <cell r="LU20" t="str">
            <v/>
          </cell>
          <cell r="LV20" t="str">
            <v/>
          </cell>
          <cell r="LW20" t="str">
            <v/>
          </cell>
          <cell r="LX20" t="str">
            <v/>
          </cell>
          <cell r="LY20" t="str">
            <v/>
          </cell>
          <cell r="LZ20" t="str">
            <v/>
          </cell>
        </row>
        <row r="21">
          <cell r="A21" t="str">
            <v>Erste Plavi OMF B</v>
          </cell>
          <cell r="C21">
            <v>8.5611188686335091E-2</v>
          </cell>
          <cell r="D21">
            <v>9.1314769189151865E-2</v>
          </cell>
          <cell r="E21">
            <v>7.6927692610668563E-2</v>
          </cell>
          <cell r="F21">
            <v>7.2763837755387778E-2</v>
          </cell>
          <cell r="G21">
            <v>8.3808392956313496E-2</v>
          </cell>
          <cell r="H21">
            <v>7.304431270233358E-2</v>
          </cell>
          <cell r="I21">
            <v>6.554946126552981E-2</v>
          </cell>
          <cell r="J21">
            <v>5.8359376352887425E-2</v>
          </cell>
          <cell r="K21">
            <v>6.5276592021051322E-2</v>
          </cell>
          <cell r="L21">
            <v>5.9406507966266064E-2</v>
          </cell>
          <cell r="M21">
            <v>5.9922882104862213E-2</v>
          </cell>
          <cell r="N21">
            <v>5.5105513000674039E-2</v>
          </cell>
          <cell r="O21">
            <v>4.8325444139196289E-2</v>
          </cell>
          <cell r="P21">
            <v>3.7539019102998394E-2</v>
          </cell>
          <cell r="Q21">
            <v>2.036038340221559E-2</v>
          </cell>
          <cell r="R21">
            <v>5.3256107302666791E-2</v>
          </cell>
          <cell r="S21">
            <v>2.7239690042712636E-2</v>
          </cell>
          <cell r="T21">
            <v>4.9716575898188141E-2</v>
          </cell>
          <cell r="U21">
            <v>5.0793097224214413E-2</v>
          </cell>
          <cell r="V21">
            <v>4.033167274112423E-2</v>
          </cell>
          <cell r="W21">
            <v>6.6942604093785718E-2</v>
          </cell>
          <cell r="X21">
            <v>2.9681396777347577E-2</v>
          </cell>
          <cell r="Y21">
            <v>5.4438073639819826E-2</v>
          </cell>
          <cell r="Z21">
            <v>5.8493834105253384E-2</v>
          </cell>
          <cell r="AA21">
            <v>3.3510681430092004E-2</v>
          </cell>
          <cell r="AB21">
            <v>2.5555664944228076E-2</v>
          </cell>
          <cell r="AC21">
            <v>2.7227355134787454E-2</v>
          </cell>
          <cell r="AD21">
            <v>3.2049926743878979E-2</v>
          </cell>
          <cell r="AE21">
            <v>3.9510395495081736E-2</v>
          </cell>
          <cell r="AF21">
            <v>4.2975962449746427E-2</v>
          </cell>
          <cell r="AG21">
            <v>3.4468368065844655E-2</v>
          </cell>
          <cell r="AH21">
            <v>4.8985556896752568E-2</v>
          </cell>
          <cell r="AI21">
            <v>4.8778478254100172E-2</v>
          </cell>
          <cell r="AJ21">
            <v>1.8532259606291211E-2</v>
          </cell>
          <cell r="AK21">
            <v>3.5240266198522455E-2</v>
          </cell>
          <cell r="AL21">
            <v>3.8275652066394147E-2</v>
          </cell>
          <cell r="AM21">
            <v>4.5329429045373792E-2</v>
          </cell>
          <cell r="AN21">
            <v>2.8064861470053788E-2</v>
          </cell>
          <cell r="AO21">
            <v>3.5259924250993384E-2</v>
          </cell>
          <cell r="AP21">
            <v>1.3024424083272935E-2</v>
          </cell>
          <cell r="AQ21">
            <v>1.9255930723699348E-2</v>
          </cell>
          <cell r="AR21">
            <v>3.3761213226055908E-2</v>
          </cell>
          <cell r="AS21">
            <v>3.5887533524505986E-2</v>
          </cell>
          <cell r="AT21">
            <v>4.5454216604526698E-2</v>
          </cell>
          <cell r="AU21">
            <v>3.4479098355595102E-2</v>
          </cell>
          <cell r="AV21">
            <v>3.4126787434255276E-2</v>
          </cell>
          <cell r="AW21">
            <v>3.0974211638064793E-2</v>
          </cell>
          <cell r="AX21">
            <v>3.6157756604070689E-2</v>
          </cell>
          <cell r="AY21">
            <v>4.1042958241077274E-2</v>
          </cell>
          <cell r="AZ21">
            <v>4.2886626321266857E-2</v>
          </cell>
          <cell r="BA21">
            <v>4.290760145400057E-2</v>
          </cell>
          <cell r="BB21">
            <v>4.094660128506588E-2</v>
          </cell>
          <cell r="BC21">
            <v>3.4498852517365883E-2</v>
          </cell>
          <cell r="BD21">
            <v>3.2005179130177294E-2</v>
          </cell>
          <cell r="BE21">
            <v>4.2962090921016521E-2</v>
          </cell>
          <cell r="BF21">
            <v>3.7331391354708372E-2</v>
          </cell>
          <cell r="BG21">
            <v>4.0741841804976135E-2</v>
          </cell>
          <cell r="BH21">
            <v>4.9502331602311003E-2</v>
          </cell>
          <cell r="BI21">
            <v>7.9474396814932697E-4</v>
          </cell>
          <cell r="BJ21">
            <v>4.2266195135616268E-2</v>
          </cell>
          <cell r="BK21">
            <v>-2.1275958580722953E-2</v>
          </cell>
          <cell r="BL21">
            <v>1.6443557348687649E-2</v>
          </cell>
          <cell r="BM21">
            <v>6.837934104586438E-3</v>
          </cell>
          <cell r="BN21">
            <v>2.2777974941324403E-2</v>
          </cell>
          <cell r="BO21">
            <v>3.4445952079286968E-2</v>
          </cell>
          <cell r="BP21">
            <v>-6.2677316785955915E-3</v>
          </cell>
          <cell r="BQ21">
            <v>2.8571559993972002E-2</v>
          </cell>
          <cell r="BR21">
            <v>1.4952879908936132E-2</v>
          </cell>
          <cell r="BS21">
            <v>-1.8181305490141544E-2</v>
          </cell>
          <cell r="BT21">
            <v>-3.3060222662183593E-2</v>
          </cell>
          <cell r="BU21">
            <v>-1.8768397457480188E-2</v>
          </cell>
          <cell r="BV21">
            <v>5.0097433048495003E-2</v>
          </cell>
          <cell r="BW21">
            <v>9.2348634315064064E-3</v>
          </cell>
          <cell r="BX21">
            <v>-8.4187970205740672E-3</v>
          </cell>
          <cell r="BY21">
            <v>3.2575087216097358E-2</v>
          </cell>
          <cell r="BZ21">
            <v>4.0102837611491852E-2</v>
          </cell>
          <cell r="CA21">
            <v>5.3672291112614512E-2</v>
          </cell>
          <cell r="CB21">
            <v>-3.8006763591531575E-3</v>
          </cell>
          <cell r="CC21">
            <v>2.8009248498737978E-2</v>
          </cell>
          <cell r="CD21">
            <v>3.3626863534808864E-2</v>
          </cell>
          <cell r="CE21">
            <v>3.8559029764577944E-2</v>
          </cell>
          <cell r="CF21">
            <v>1.7496442735231005E-2</v>
          </cell>
          <cell r="CG21">
            <v>2.3142507267480277E-2</v>
          </cell>
          <cell r="CH21">
            <v>2.1824262381226023E-2</v>
          </cell>
          <cell r="CI21">
            <v>3.3160575492631947E-2</v>
          </cell>
          <cell r="CJ21">
            <v>1.1572463744530598E-2</v>
          </cell>
          <cell r="CK21">
            <v>3.2393637188431385E-2</v>
          </cell>
          <cell r="CL21">
            <v>1.4506533093688503E-2</v>
          </cell>
          <cell r="CM21">
            <v>-5.9425338080084091E-5</v>
          </cell>
          <cell r="CN21">
            <v>-4.768257563006321E-3</v>
          </cell>
          <cell r="CO21">
            <v>3.0311700204427087E-2</v>
          </cell>
          <cell r="CP21">
            <v>1.7734677654601166E-2</v>
          </cell>
          <cell r="CQ21">
            <v>2.4096103300246752E-2</v>
          </cell>
          <cell r="CR21">
            <v>2.0550334332608399E-2</v>
          </cell>
          <cell r="CS21">
            <v>1.1032664735148983E-2</v>
          </cell>
          <cell r="CT21">
            <v>3.4313173513292737E-2</v>
          </cell>
          <cell r="CU21">
            <v>3.0449338571802029E-2</v>
          </cell>
          <cell r="CV21">
            <v>9.956932492482232E-3</v>
          </cell>
          <cell r="CW21">
            <v>2.1740213665980959E-2</v>
          </cell>
          <cell r="CX21">
            <v>1.0900090208707802E-2</v>
          </cell>
          <cell r="CY21">
            <v>2.3364643080264619E-2</v>
          </cell>
          <cell r="CZ21">
            <v>5.4685275572476967E-3</v>
          </cell>
          <cell r="DA21">
            <v>1.5372518046188178E-4</v>
          </cell>
          <cell r="DB21">
            <v>-2.3407545815663327E-2</v>
          </cell>
          <cell r="DC21">
            <v>-1.3230436681975497E-2</v>
          </cell>
          <cell r="DD21">
            <v>2.9439213315070989E-2</v>
          </cell>
          <cell r="DE21">
            <v>-1.014320906534719E-2</v>
          </cell>
          <cell r="DF21">
            <v>2.4445369142769336E-2</v>
          </cell>
          <cell r="DG21">
            <v>2.685068437813758E-2</v>
          </cell>
          <cell r="DH21">
            <v>2.2919841667570471E-2</v>
          </cell>
          <cell r="DI21">
            <v>1.8180411151239889E-2</v>
          </cell>
          <cell r="DJ21">
            <v>1.5988011495936393E-2</v>
          </cell>
          <cell r="DK21">
            <v>5.5966839193288733E-4</v>
          </cell>
          <cell r="DL21">
            <v>2.1089330198493413E-2</v>
          </cell>
          <cell r="DM21">
            <v>2.3937405362759779E-2</v>
          </cell>
          <cell r="DN21">
            <v>1.999404718943654E-2</v>
          </cell>
          <cell r="DO21">
            <v>4.45521844134859E-2</v>
          </cell>
          <cell r="DP21">
            <v>2.8918682662207432E-2</v>
          </cell>
          <cell r="DQ21">
            <v>1.5007571327859612E-2</v>
          </cell>
          <cell r="DR21">
            <v>1.1611905849236392E-2</v>
          </cell>
          <cell r="DS21">
            <v>3.0575637471215902E-2</v>
          </cell>
          <cell r="DT21">
            <v>8.4648673929447766E-3</v>
          </cell>
          <cell r="DU21">
            <v>1.0661235443915054E-2</v>
          </cell>
          <cell r="DV21">
            <v>1.734525042978886E-2</v>
          </cell>
          <cell r="DW21">
            <v>-5.72936443966575E-4</v>
          </cell>
          <cell r="DX21">
            <v>-1.6479708170415774E-2</v>
          </cell>
          <cell r="DY21">
            <v>2.796344749014763E-2</v>
          </cell>
          <cell r="DZ21">
            <v>7.3003632456076321E-3</v>
          </cell>
          <cell r="EA21">
            <v>1.3699805365177849E-2</v>
          </cell>
          <cell r="EB21">
            <v>1.0610593275906454E-2</v>
          </cell>
          <cell r="EC21">
            <v>1.5602259553032056E-2</v>
          </cell>
          <cell r="ED21">
            <v>9.1577216792624368E-3</v>
          </cell>
          <cell r="EE21">
            <v>8.2757680682932957E-3</v>
          </cell>
          <cell r="EF21">
            <v>2.7488027314410537E-2</v>
          </cell>
          <cell r="EG21">
            <v>-4.9136526521213045E-2</v>
          </cell>
          <cell r="EH21">
            <v>4.9928440342919128E-3</v>
          </cell>
          <cell r="EI21">
            <v>2.0931642586922511E-2</v>
          </cell>
          <cell r="EJ21">
            <v>1.6673491864379966E-2</v>
          </cell>
          <cell r="EK21">
            <v>2.1207199473677406E-2</v>
          </cell>
          <cell r="EL21">
            <v>-1.0605967824202462E-2</v>
          </cell>
          <cell r="EM21">
            <v>2.2335318009617966E-2</v>
          </cell>
          <cell r="EN21">
            <v>8.5511393211170628E-3</v>
          </cell>
          <cell r="EO21">
            <v>1.6674039529739559E-2</v>
          </cell>
          <cell r="EP21">
            <v>7.0315229739319474E-3</v>
          </cell>
          <cell r="EQ21">
            <v>3.1980081962238227E-2</v>
          </cell>
          <cell r="ER21">
            <v>2.0867864327171137E-2</v>
          </cell>
          <cell r="ES21">
            <v>9.8747242007488634E-3</v>
          </cell>
          <cell r="ET21">
            <v>8.0655413660215558E-3</v>
          </cell>
          <cell r="EU21">
            <v>3.4589261843058772E-3</v>
          </cell>
          <cell r="EV21">
            <v>-5.168278218766309E-3</v>
          </cell>
          <cell r="EW21">
            <v>2.539991816278131E-2</v>
          </cell>
          <cell r="EX21">
            <v>-8.2974136053358682E-3</v>
          </cell>
          <cell r="EY21">
            <v>-1.0165279652094905E-2</v>
          </cell>
          <cell r="EZ21">
            <v>3.0530715715330059E-2</v>
          </cell>
          <cell r="FA21">
            <v>8.7505525143551921E-3</v>
          </cell>
          <cell r="FB21">
            <v>-2.5174138328902806E-3</v>
          </cell>
          <cell r="FC21">
            <v>-1.8380118753511532E-3</v>
          </cell>
          <cell r="FD21">
            <v>3.9702249211159835E-3</v>
          </cell>
          <cell r="FE21">
            <v>1.2280386651940978E-2</v>
          </cell>
          <cell r="FF21">
            <v>6.4554206816771487E-3</v>
          </cell>
          <cell r="FG21">
            <v>1.5779463089166557E-2</v>
          </cell>
          <cell r="FH21">
            <v>-7.55314343700908E-4</v>
          </cell>
          <cell r="FI21">
            <v>2.1923191901474626E-2</v>
          </cell>
          <cell r="FJ21">
            <v>1.5523588780039566E-2</v>
          </cell>
          <cell r="FK21">
            <v>2.3932341120646461E-2</v>
          </cell>
          <cell r="FL21">
            <v>1.5191194096776606E-2</v>
          </cell>
          <cell r="FM21">
            <v>1.2862957419733645E-2</v>
          </cell>
          <cell r="FN21">
            <v>1.4223549204171571E-2</v>
          </cell>
          <cell r="FO21">
            <v>1.2927102106892185E-2</v>
          </cell>
          <cell r="FP21">
            <v>1.7347034078846635E-2</v>
          </cell>
          <cell r="FQ21">
            <v>-1.4851114038114788E-2</v>
          </cell>
          <cell r="FR21">
            <v>8.9502868181412509E-3</v>
          </cell>
          <cell r="FS21">
            <v>-3.114397939222302E-4</v>
          </cell>
          <cell r="FT21">
            <v>1.269300439430987E-2</v>
          </cell>
          <cell r="FU21">
            <v>9.4868374741590156E-3</v>
          </cell>
          <cell r="FV21">
            <v>5.4346695753817453E-3</v>
          </cell>
          <cell r="FW21">
            <v>1.5077752881913264E-2</v>
          </cell>
          <cell r="FX21">
            <v>1.3070835565291317E-2</v>
          </cell>
          <cell r="FY21">
            <v>2.4344750832997919E-2</v>
          </cell>
          <cell r="FZ21">
            <v>5.8697980170854258E-3</v>
          </cell>
          <cell r="GA21">
            <v>7.0628507475922753E-4</v>
          </cell>
          <cell r="GB21">
            <v>2.5055562525242436E-3</v>
          </cell>
          <cell r="GC21">
            <v>4.6717590080631588E-3</v>
          </cell>
          <cell r="GD21">
            <v>1.2537470331331235E-2</v>
          </cell>
          <cell r="GE21">
            <v>6.4004040248251126E-3</v>
          </cell>
          <cell r="GF21">
            <v>4.4501301354376022E-3</v>
          </cell>
          <cell r="GG21">
            <v>1.5035963153011256E-2</v>
          </cell>
          <cell r="GH21">
            <v>4.2651300771447964E-3</v>
          </cell>
          <cell r="GI21">
            <v>6.493725959765051E-3</v>
          </cell>
          <cell r="GJ21">
            <v>-8.8630892414289786E-3</v>
          </cell>
          <cell r="GK21">
            <v>6.8708314655074876E-3</v>
          </cell>
          <cell r="GL21">
            <v>2.1606359771531025E-4</v>
          </cell>
          <cell r="GM21">
            <v>2.0066047093123762E-2</v>
          </cell>
          <cell r="GN21">
            <v>1.4135039333668775E-2</v>
          </cell>
          <cell r="GO21">
            <v>1.5948810340814967E-2</v>
          </cell>
          <cell r="GP21">
            <v>1.6686866919876753E-2</v>
          </cell>
          <cell r="GQ21">
            <v>3.0126277554856085E-3</v>
          </cell>
          <cell r="GR21">
            <v>1.7071833860132779E-2</v>
          </cell>
          <cell r="GS21">
            <v>1.2939600577032584E-2</v>
          </cell>
          <cell r="GT21">
            <v>1.0879301007631792E-2</v>
          </cell>
          <cell r="GU21">
            <v>2.3067953363965943E-2</v>
          </cell>
          <cell r="GV21">
            <v>1.1117136238185665E-2</v>
          </cell>
          <cell r="GW21">
            <v>7.9898764134338496E-3</v>
          </cell>
          <cell r="GX21">
            <v>9.3340215510075986E-3</v>
          </cell>
          <cell r="GY21">
            <v>7.4982847011058062E-3</v>
          </cell>
          <cell r="GZ21">
            <v>-1.6861622089784145E-2</v>
          </cell>
          <cell r="HA21">
            <v>-5.8608801792567444E-2</v>
          </cell>
          <cell r="HB21">
            <v>2.7250063858974993E-2</v>
          </cell>
          <cell r="HC21">
            <v>1.7962791345229157E-2</v>
          </cell>
          <cell r="HD21">
            <v>1.1812326353159985E-3</v>
          </cell>
          <cell r="HE21" t="str">
            <v/>
          </cell>
          <cell r="HF21" t="str">
            <v/>
          </cell>
          <cell r="HG21" t="str">
            <v/>
          </cell>
          <cell r="HH21" t="str">
            <v/>
          </cell>
          <cell r="HI21" t="str">
            <v/>
          </cell>
          <cell r="HJ21" t="str">
            <v/>
          </cell>
          <cell r="HK21" t="str">
            <v/>
          </cell>
          <cell r="HL21" t="str">
            <v/>
          </cell>
          <cell r="HM21" t="str">
            <v/>
          </cell>
          <cell r="HN21" t="str">
            <v/>
          </cell>
          <cell r="HO21" t="str">
            <v/>
          </cell>
          <cell r="HP21" t="str">
            <v/>
          </cell>
          <cell r="HQ21" t="str">
            <v/>
          </cell>
          <cell r="HR21" t="str">
            <v/>
          </cell>
          <cell r="HS21" t="str">
            <v/>
          </cell>
          <cell r="HT21" t="str">
            <v/>
          </cell>
          <cell r="HU21" t="str">
            <v/>
          </cell>
          <cell r="HV21" t="str">
            <v/>
          </cell>
          <cell r="HW21" t="str">
            <v/>
          </cell>
          <cell r="HX21" t="str">
            <v/>
          </cell>
          <cell r="HY21" t="str">
            <v/>
          </cell>
          <cell r="HZ21" t="str">
            <v/>
          </cell>
          <cell r="IA21" t="str">
            <v/>
          </cell>
          <cell r="IB21" t="str">
            <v/>
          </cell>
          <cell r="IC21" t="str">
            <v/>
          </cell>
          <cell r="ID21" t="str">
            <v/>
          </cell>
          <cell r="IE21" t="str">
            <v/>
          </cell>
          <cell r="IF21" t="str">
            <v/>
          </cell>
          <cell r="IG21" t="str">
            <v/>
          </cell>
          <cell r="IH21" t="str">
            <v/>
          </cell>
          <cell r="II21" t="str">
            <v/>
          </cell>
          <cell r="IJ21" t="str">
            <v/>
          </cell>
          <cell r="IK21" t="str">
            <v/>
          </cell>
          <cell r="IL21" t="str">
            <v/>
          </cell>
          <cell r="IM21" t="str">
            <v/>
          </cell>
          <cell r="IN21" t="str">
            <v/>
          </cell>
          <cell r="IO21" t="str">
            <v/>
          </cell>
          <cell r="IP21" t="str">
            <v/>
          </cell>
          <cell r="IQ21" t="str">
            <v/>
          </cell>
          <cell r="IR21" t="str">
            <v/>
          </cell>
          <cell r="IS21" t="str">
            <v/>
          </cell>
          <cell r="IT21" t="str">
            <v/>
          </cell>
          <cell r="IU21" t="str">
            <v/>
          </cell>
          <cell r="IV21" t="str">
            <v/>
          </cell>
          <cell r="IW21" t="str">
            <v/>
          </cell>
          <cell r="IX21" t="str">
            <v/>
          </cell>
          <cell r="IY21" t="str">
            <v/>
          </cell>
          <cell r="IZ21" t="str">
            <v/>
          </cell>
          <cell r="JA21" t="str">
            <v/>
          </cell>
          <cell r="JB21" t="str">
            <v/>
          </cell>
          <cell r="JC21" t="str">
            <v/>
          </cell>
          <cell r="JD21" t="str">
            <v/>
          </cell>
          <cell r="JE21" t="str">
            <v/>
          </cell>
          <cell r="JF21" t="str">
            <v/>
          </cell>
          <cell r="JG21" t="str">
            <v/>
          </cell>
          <cell r="JH21" t="str">
            <v/>
          </cell>
          <cell r="JI21" t="str">
            <v/>
          </cell>
          <cell r="JJ21" t="str">
            <v/>
          </cell>
          <cell r="JK21" t="str">
            <v/>
          </cell>
          <cell r="JL21" t="str">
            <v/>
          </cell>
          <cell r="JM21" t="str">
            <v/>
          </cell>
          <cell r="JN21" t="str">
            <v/>
          </cell>
          <cell r="JO21" t="str">
            <v/>
          </cell>
          <cell r="JP21" t="str">
            <v/>
          </cell>
          <cell r="JQ21" t="str">
            <v/>
          </cell>
          <cell r="JR21" t="str">
            <v/>
          </cell>
          <cell r="JS21" t="str">
            <v/>
          </cell>
          <cell r="JT21" t="str">
            <v/>
          </cell>
          <cell r="JU21" t="str">
            <v/>
          </cell>
          <cell r="JV21" t="str">
            <v/>
          </cell>
          <cell r="JW21" t="str">
            <v/>
          </cell>
          <cell r="JX21" t="str">
            <v/>
          </cell>
          <cell r="JY21" t="str">
            <v/>
          </cell>
          <cell r="JZ21" t="str">
            <v/>
          </cell>
          <cell r="KA21" t="str">
            <v/>
          </cell>
          <cell r="KB21" t="str">
            <v/>
          </cell>
          <cell r="KC21" t="str">
            <v/>
          </cell>
          <cell r="KD21" t="str">
            <v/>
          </cell>
          <cell r="KE21" t="str">
            <v/>
          </cell>
          <cell r="KF21" t="str">
            <v/>
          </cell>
          <cell r="KG21" t="str">
            <v/>
          </cell>
          <cell r="KH21" t="str">
            <v/>
          </cell>
          <cell r="KI21" t="str">
            <v/>
          </cell>
          <cell r="KJ21" t="str">
            <v/>
          </cell>
          <cell r="KK21" t="str">
            <v/>
          </cell>
          <cell r="KL21" t="str">
            <v/>
          </cell>
          <cell r="KM21" t="str">
            <v/>
          </cell>
          <cell r="KN21" t="str">
            <v/>
          </cell>
          <cell r="KO21" t="str">
            <v/>
          </cell>
          <cell r="KP21" t="str">
            <v/>
          </cell>
          <cell r="KQ21" t="str">
            <v/>
          </cell>
          <cell r="KR21" t="str">
            <v/>
          </cell>
          <cell r="KS21" t="str">
            <v/>
          </cell>
          <cell r="KT21" t="str">
            <v/>
          </cell>
          <cell r="KU21" t="str">
            <v/>
          </cell>
          <cell r="KV21" t="str">
            <v/>
          </cell>
          <cell r="KW21" t="str">
            <v/>
          </cell>
          <cell r="KX21" t="str">
            <v/>
          </cell>
          <cell r="KY21" t="str">
            <v/>
          </cell>
          <cell r="KZ21" t="str">
            <v/>
          </cell>
          <cell r="LA21" t="str">
            <v/>
          </cell>
          <cell r="LB21" t="str">
            <v/>
          </cell>
          <cell r="LC21" t="str">
            <v/>
          </cell>
          <cell r="LD21" t="str">
            <v/>
          </cell>
          <cell r="LE21" t="str">
            <v/>
          </cell>
          <cell r="LF21" t="str">
            <v/>
          </cell>
          <cell r="LG21" t="str">
            <v/>
          </cell>
          <cell r="LH21" t="str">
            <v/>
          </cell>
          <cell r="LI21" t="str">
            <v/>
          </cell>
          <cell r="LJ21" t="str">
            <v/>
          </cell>
          <cell r="LK21" t="str">
            <v/>
          </cell>
          <cell r="LL21" t="str">
            <v/>
          </cell>
          <cell r="LM21" t="str">
            <v/>
          </cell>
          <cell r="LN21" t="str">
            <v/>
          </cell>
          <cell r="LO21" t="str">
            <v/>
          </cell>
          <cell r="LP21" t="str">
            <v/>
          </cell>
          <cell r="LQ21" t="str">
            <v/>
          </cell>
          <cell r="LR21" t="str">
            <v/>
          </cell>
          <cell r="LS21" t="str">
            <v/>
          </cell>
          <cell r="LT21" t="str">
            <v/>
          </cell>
          <cell r="LU21" t="str">
            <v/>
          </cell>
          <cell r="LV21" t="str">
            <v/>
          </cell>
          <cell r="LW21" t="str">
            <v/>
          </cell>
          <cell r="LX21" t="str">
            <v/>
          </cell>
          <cell r="LY21" t="str">
            <v/>
          </cell>
          <cell r="LZ21" t="str">
            <v/>
          </cell>
        </row>
        <row r="22">
          <cell r="A22" t="str">
            <v>Erste Plavi OMF C</v>
          </cell>
          <cell r="EL22" t="e">
            <v>#DIV/0!</v>
          </cell>
          <cell r="EM22">
            <v>2.5804452260783428E-2</v>
          </cell>
          <cell r="EN22">
            <v>3.4255202889438285E-2</v>
          </cell>
          <cell r="EO22">
            <v>3.1195534743151399E-2</v>
          </cell>
          <cell r="EP22">
            <v>2.9079507788033476E-2</v>
          </cell>
          <cell r="EQ22">
            <v>4.9231473131348569E-2</v>
          </cell>
          <cell r="ER22">
            <v>1.428044457967359E-2</v>
          </cell>
          <cell r="ES22">
            <v>2.421055983496978E-2</v>
          </cell>
          <cell r="ET22">
            <v>6.2543090367626064E-3</v>
          </cell>
          <cell r="EU22">
            <v>2.4595987802675134E-2</v>
          </cell>
          <cell r="EV22">
            <v>1.4574050288310492E-2</v>
          </cell>
          <cell r="EW22">
            <v>4.8523339517023034E-2</v>
          </cell>
          <cell r="EX22">
            <v>3.4594178511686779E-2</v>
          </cell>
          <cell r="EY22">
            <v>-3.6353333532974652E-3</v>
          </cell>
          <cell r="EZ22">
            <v>3.6605740382085861E-2</v>
          </cell>
          <cell r="FA22">
            <v>3.7376035558713605E-2</v>
          </cell>
          <cell r="FB22">
            <v>3.1631172762193183E-2</v>
          </cell>
          <cell r="FC22">
            <v>3.8065533919917627E-2</v>
          </cell>
          <cell r="FD22">
            <v>1.7587756721775261E-2</v>
          </cell>
          <cell r="FE22">
            <v>-2.6534566317015784E-4</v>
          </cell>
          <cell r="FF22">
            <v>1.202891105039039E-2</v>
          </cell>
          <cell r="FG22">
            <v>2.1453104365263487E-2</v>
          </cell>
          <cell r="FH22">
            <v>3.3291479066517971E-2</v>
          </cell>
          <cell r="FI22">
            <v>2.9864755746432436E-2</v>
          </cell>
          <cell r="FJ22">
            <v>3.8909714783535332E-2</v>
          </cell>
          <cell r="FK22">
            <v>3.4637996548217975E-2</v>
          </cell>
          <cell r="FL22">
            <v>3.2945260283400835E-2</v>
          </cell>
          <cell r="FM22">
            <v>2.9215177519001712E-2</v>
          </cell>
          <cell r="FN22">
            <v>3.3717449513445352E-2</v>
          </cell>
          <cell r="FO22">
            <v>2.2405720990724021E-2</v>
          </cell>
          <cell r="FP22">
            <v>2.0920312808088593E-2</v>
          </cell>
          <cell r="FQ22">
            <v>-7.075621028928003E-4</v>
          </cell>
          <cell r="FR22">
            <v>1.3673266131874584E-2</v>
          </cell>
          <cell r="FS22">
            <v>1.5053850582936512E-2</v>
          </cell>
          <cell r="FT22">
            <v>3.0173756531307827E-2</v>
          </cell>
          <cell r="FU22">
            <v>2.4795872714891143E-2</v>
          </cell>
          <cell r="FV22">
            <v>3.3181941799057535E-2</v>
          </cell>
          <cell r="FW22">
            <v>3.2137192609094312E-2</v>
          </cell>
          <cell r="FX22">
            <v>2.5540751116648774E-2</v>
          </cell>
          <cell r="FY22">
            <v>4.1391181760298323E-2</v>
          </cell>
          <cell r="FZ22">
            <v>2.2018234454720398E-2</v>
          </cell>
          <cell r="GA22">
            <v>1.5525867209288391E-2</v>
          </cell>
          <cell r="GB22">
            <v>3.9986187675653539E-3</v>
          </cell>
          <cell r="GC22">
            <v>8.0117098555159139E-3</v>
          </cell>
          <cell r="GD22">
            <v>1.6770802452212408E-2</v>
          </cell>
          <cell r="GE22">
            <v>1.741970722859465E-2</v>
          </cell>
          <cell r="GF22">
            <v>2.8552888669711063E-2</v>
          </cell>
          <cell r="GG22">
            <v>3.0652593843543352E-2</v>
          </cell>
          <cell r="GH22">
            <v>2.5038061347673723E-2</v>
          </cell>
          <cell r="GI22">
            <v>1.7611579544147382E-2</v>
          </cell>
          <cell r="GJ22">
            <v>9.4474953222789537E-3</v>
          </cell>
          <cell r="GK22">
            <v>1.7467313470587609E-2</v>
          </cell>
          <cell r="GL22">
            <v>2.463656835588024E-2</v>
          </cell>
          <cell r="GM22">
            <v>1.6029926033683362E-2</v>
          </cell>
          <cell r="GN22">
            <v>1.141809187679943E-2</v>
          </cell>
          <cell r="GO22">
            <v>2.2104563288271928E-2</v>
          </cell>
          <cell r="GP22">
            <v>1.4528967254818781E-2</v>
          </cell>
          <cell r="GQ22">
            <v>1.3079103891409982E-2</v>
          </cell>
          <cell r="GR22">
            <v>2.6036984676083508E-2</v>
          </cell>
          <cell r="GS22">
            <v>7.6520965791291307E-3</v>
          </cell>
          <cell r="GT22">
            <v>2.0189362934165844E-2</v>
          </cell>
          <cell r="GU22">
            <v>1.1228145139246415E-2</v>
          </cell>
          <cell r="GV22">
            <v>8.5577551267825847E-3</v>
          </cell>
          <cell r="GW22">
            <v>2.3525577532940822E-2</v>
          </cell>
          <cell r="GX22">
            <v>-8.7210309357494964E-3</v>
          </cell>
          <cell r="GY22">
            <v>2.0450979493566779E-2</v>
          </cell>
          <cell r="GZ22">
            <v>9.3892860137685608E-2</v>
          </cell>
          <cell r="HA22">
            <v>2.8324822095360247E-5</v>
          </cell>
          <cell r="HB22">
            <v>1.1149647207238322E-2</v>
          </cell>
          <cell r="HC22">
            <v>1.6536749504453052E-2</v>
          </cell>
          <cell r="HD22">
            <v>4.8934650408420932E-3</v>
          </cell>
          <cell r="HE22" t="str">
            <v/>
          </cell>
          <cell r="HF22" t="str">
            <v/>
          </cell>
          <cell r="HG22" t="str">
            <v/>
          </cell>
          <cell r="HH22" t="str">
            <v/>
          </cell>
          <cell r="HI22" t="str">
            <v/>
          </cell>
          <cell r="HJ22" t="str">
            <v/>
          </cell>
          <cell r="HK22" t="str">
            <v/>
          </cell>
          <cell r="HL22" t="str">
            <v/>
          </cell>
          <cell r="HM22" t="str">
            <v/>
          </cell>
          <cell r="HN22" t="str">
            <v/>
          </cell>
          <cell r="HO22" t="str">
            <v/>
          </cell>
          <cell r="HP22" t="str">
            <v/>
          </cell>
          <cell r="HQ22" t="str">
            <v/>
          </cell>
          <cell r="HR22" t="str">
            <v/>
          </cell>
          <cell r="HS22" t="str">
            <v/>
          </cell>
          <cell r="HT22" t="str">
            <v/>
          </cell>
          <cell r="HU22" t="str">
            <v/>
          </cell>
          <cell r="HV22" t="str">
            <v/>
          </cell>
          <cell r="HW22" t="str">
            <v/>
          </cell>
          <cell r="HX22" t="str">
            <v/>
          </cell>
          <cell r="HY22" t="str">
            <v/>
          </cell>
          <cell r="HZ22" t="str">
            <v/>
          </cell>
          <cell r="IA22" t="str">
            <v/>
          </cell>
          <cell r="IB22" t="str">
            <v/>
          </cell>
          <cell r="IC22" t="str">
            <v/>
          </cell>
          <cell r="ID22" t="str">
            <v/>
          </cell>
          <cell r="IE22" t="str">
            <v/>
          </cell>
          <cell r="IF22" t="str">
            <v/>
          </cell>
          <cell r="IG22" t="str">
            <v/>
          </cell>
          <cell r="IH22" t="str">
            <v/>
          </cell>
          <cell r="II22" t="str">
            <v/>
          </cell>
          <cell r="IJ22" t="str">
            <v/>
          </cell>
          <cell r="IK22" t="str">
            <v/>
          </cell>
          <cell r="IL22" t="str">
            <v/>
          </cell>
          <cell r="IM22" t="str">
            <v/>
          </cell>
          <cell r="IN22" t="str">
            <v/>
          </cell>
          <cell r="IO22" t="str">
            <v/>
          </cell>
          <cell r="IP22" t="str">
            <v/>
          </cell>
          <cell r="IQ22" t="str">
            <v/>
          </cell>
          <cell r="IR22" t="str">
            <v/>
          </cell>
          <cell r="IS22" t="str">
            <v/>
          </cell>
          <cell r="IT22" t="str">
            <v/>
          </cell>
          <cell r="IU22" t="str">
            <v/>
          </cell>
          <cell r="IV22" t="str">
            <v/>
          </cell>
          <cell r="IW22" t="str">
            <v/>
          </cell>
          <cell r="IX22" t="str">
            <v/>
          </cell>
          <cell r="IY22" t="str">
            <v/>
          </cell>
          <cell r="IZ22" t="str">
            <v/>
          </cell>
          <cell r="JA22" t="str">
            <v/>
          </cell>
          <cell r="JB22" t="str">
            <v/>
          </cell>
          <cell r="JC22" t="str">
            <v/>
          </cell>
          <cell r="JD22" t="str">
            <v/>
          </cell>
          <cell r="JE22" t="str">
            <v/>
          </cell>
          <cell r="JF22" t="str">
            <v/>
          </cell>
          <cell r="JG22" t="str">
            <v/>
          </cell>
          <cell r="JH22" t="str">
            <v/>
          </cell>
          <cell r="JI22" t="str">
            <v/>
          </cell>
          <cell r="JJ22" t="str">
            <v/>
          </cell>
          <cell r="JK22" t="str">
            <v/>
          </cell>
          <cell r="JL22" t="str">
            <v/>
          </cell>
          <cell r="JM22" t="str">
            <v/>
          </cell>
          <cell r="JN22" t="str">
            <v/>
          </cell>
          <cell r="JO22" t="str">
            <v/>
          </cell>
          <cell r="JP22" t="str">
            <v/>
          </cell>
          <cell r="JQ22" t="str">
            <v/>
          </cell>
          <cell r="JR22" t="str">
            <v/>
          </cell>
          <cell r="JS22" t="str">
            <v/>
          </cell>
          <cell r="JT22" t="str">
            <v/>
          </cell>
          <cell r="JU22" t="str">
            <v/>
          </cell>
          <cell r="JV22" t="str">
            <v/>
          </cell>
          <cell r="JW22" t="str">
            <v/>
          </cell>
          <cell r="JX22" t="str">
            <v/>
          </cell>
          <cell r="JY22" t="str">
            <v/>
          </cell>
          <cell r="JZ22" t="str">
            <v/>
          </cell>
          <cell r="KA22" t="str">
            <v/>
          </cell>
          <cell r="KB22" t="str">
            <v/>
          </cell>
          <cell r="KC22" t="str">
            <v/>
          </cell>
          <cell r="KD22" t="str">
            <v/>
          </cell>
          <cell r="KE22" t="str">
            <v/>
          </cell>
          <cell r="KF22" t="str">
            <v/>
          </cell>
          <cell r="KG22" t="str">
            <v/>
          </cell>
          <cell r="KH22" t="str">
            <v/>
          </cell>
          <cell r="KI22" t="str">
            <v/>
          </cell>
          <cell r="KJ22" t="str">
            <v/>
          </cell>
          <cell r="KK22" t="str">
            <v/>
          </cell>
          <cell r="KL22" t="str">
            <v/>
          </cell>
          <cell r="KM22" t="str">
            <v/>
          </cell>
          <cell r="KN22" t="str">
            <v/>
          </cell>
          <cell r="KO22" t="str">
            <v/>
          </cell>
          <cell r="KP22" t="str">
            <v/>
          </cell>
          <cell r="KQ22" t="str">
            <v/>
          </cell>
          <cell r="KR22" t="str">
            <v/>
          </cell>
          <cell r="KS22" t="str">
            <v/>
          </cell>
          <cell r="KT22" t="str">
            <v/>
          </cell>
          <cell r="KU22" t="str">
            <v/>
          </cell>
          <cell r="KV22" t="str">
            <v/>
          </cell>
          <cell r="KW22" t="str">
            <v/>
          </cell>
          <cell r="KX22" t="str">
            <v/>
          </cell>
          <cell r="KY22" t="str">
            <v/>
          </cell>
          <cell r="KZ22" t="str">
            <v/>
          </cell>
          <cell r="LA22" t="str">
            <v/>
          </cell>
          <cell r="LB22" t="str">
            <v/>
          </cell>
          <cell r="LC22" t="str">
            <v/>
          </cell>
          <cell r="LD22" t="str">
            <v/>
          </cell>
          <cell r="LE22" t="str">
            <v/>
          </cell>
          <cell r="LF22" t="str">
            <v/>
          </cell>
          <cell r="LG22" t="str">
            <v/>
          </cell>
          <cell r="LH22" t="str">
            <v/>
          </cell>
          <cell r="LI22" t="str">
            <v/>
          </cell>
          <cell r="LJ22" t="str">
            <v/>
          </cell>
          <cell r="LK22" t="str">
            <v/>
          </cell>
          <cell r="LL22" t="str">
            <v/>
          </cell>
          <cell r="LM22" t="str">
            <v/>
          </cell>
          <cell r="LN22" t="str">
            <v/>
          </cell>
          <cell r="LO22" t="str">
            <v/>
          </cell>
          <cell r="LP22" t="str">
            <v/>
          </cell>
          <cell r="LQ22" t="str">
            <v/>
          </cell>
          <cell r="LR22" t="str">
            <v/>
          </cell>
          <cell r="LS22" t="str">
            <v/>
          </cell>
          <cell r="LT22" t="str">
            <v/>
          </cell>
          <cell r="LU22" t="str">
            <v/>
          </cell>
          <cell r="LV22" t="str">
            <v/>
          </cell>
          <cell r="LW22" t="str">
            <v/>
          </cell>
          <cell r="LX22" t="str">
            <v/>
          </cell>
          <cell r="LY22" t="str">
            <v/>
          </cell>
          <cell r="LZ22" t="str">
            <v/>
          </cell>
        </row>
        <row r="23">
          <cell r="A23" t="str">
            <v>PBZ/CO OMF A</v>
          </cell>
          <cell r="EL23" t="e">
            <v>#DIV/0!</v>
          </cell>
          <cell r="EM23">
            <v>2.4954218938484374E-2</v>
          </cell>
          <cell r="EN23">
            <v>1.4878602121292994E-2</v>
          </cell>
          <cell r="EO23">
            <v>1.175439832376135E-2</v>
          </cell>
          <cell r="EP23">
            <v>3.503683403044322E-2</v>
          </cell>
          <cell r="EQ23">
            <v>4.4335174766714003E-2</v>
          </cell>
          <cell r="ER23">
            <v>3.9375175484510194E-2</v>
          </cell>
          <cell r="ES23">
            <v>2.9420443129261287E-2</v>
          </cell>
          <cell r="ET23">
            <v>1.2374810733036812E-2</v>
          </cell>
          <cell r="EU23">
            <v>-2.3120429839508239E-3</v>
          </cell>
          <cell r="EV23">
            <v>-5.5446375274270654E-3</v>
          </cell>
          <cell r="EW23">
            <v>3.1664138480669068E-2</v>
          </cell>
          <cell r="EX23">
            <v>-2.562650109793041E-2</v>
          </cell>
          <cell r="EY23">
            <v>-2.3324389857732886E-3</v>
          </cell>
          <cell r="EZ23">
            <v>5.184285147411094E-2</v>
          </cell>
          <cell r="FA23">
            <v>3.4315276542316031E-3</v>
          </cell>
          <cell r="FB23">
            <v>-1.5060517507344717E-2</v>
          </cell>
          <cell r="FC23">
            <v>-1.0416535089584733E-2</v>
          </cell>
          <cell r="FD23">
            <v>1.0618280071873265E-2</v>
          </cell>
          <cell r="FE23">
            <v>1.7881821950261001E-2</v>
          </cell>
          <cell r="FF23">
            <v>1.5629038647074989E-2</v>
          </cell>
          <cell r="FG23">
            <v>2.9075438834972767E-2</v>
          </cell>
          <cell r="FH23">
            <v>-3.8867852797948022E-3</v>
          </cell>
          <cell r="FI23">
            <v>3.8165758841088415E-2</v>
          </cell>
          <cell r="FJ23">
            <v>1.6178097021061211E-2</v>
          </cell>
          <cell r="FK23">
            <v>3.0694068400736851E-2</v>
          </cell>
          <cell r="FL23">
            <v>2.7432797739708636E-2</v>
          </cell>
          <cell r="FM23">
            <v>1.7342027329669607E-2</v>
          </cell>
          <cell r="FN23">
            <v>2.3307003915358893E-2</v>
          </cell>
          <cell r="FO23">
            <v>2.2705587452787057E-2</v>
          </cell>
          <cell r="FP23">
            <v>4.1316438573788972E-2</v>
          </cell>
          <cell r="FQ23">
            <v>-1.1079103371362642E-2</v>
          </cell>
          <cell r="FR23">
            <v>1.2451146820686709E-2</v>
          </cell>
          <cell r="FS23">
            <v>-8.2176460256133677E-4</v>
          </cell>
          <cell r="FT23">
            <v>2.5790235306356823E-2</v>
          </cell>
          <cell r="FU23">
            <v>1.335778714468483E-2</v>
          </cell>
          <cell r="FV23">
            <v>2.717661520502701E-2</v>
          </cell>
          <cell r="FW23">
            <v>3.8675444502046519E-2</v>
          </cell>
          <cell r="FX23">
            <v>1.4962541591917455E-2</v>
          </cell>
          <cell r="FY23">
            <v>4.2264530483404616E-3</v>
          </cell>
          <cell r="FZ23">
            <v>-4.4004230718657222E-3</v>
          </cell>
          <cell r="GA23">
            <v>1.4012044575520521E-2</v>
          </cell>
          <cell r="GB23">
            <v>3.158125203145179E-3</v>
          </cell>
          <cell r="GC23">
            <v>-5.7656282478391052E-4</v>
          </cell>
          <cell r="GD23">
            <v>2.3655744849822691E-2</v>
          </cell>
          <cell r="GE23">
            <v>2.8322568599089548E-2</v>
          </cell>
          <cell r="GF23">
            <v>6.252745276830618E-3</v>
          </cell>
          <cell r="GG23">
            <v>3.3835152693494797E-2</v>
          </cell>
          <cell r="GH23">
            <v>1.2257551291886992E-2</v>
          </cell>
          <cell r="GI23">
            <v>6.6210015223364671E-3</v>
          </cell>
          <cell r="GJ23">
            <v>-1.3253152381672129E-2</v>
          </cell>
          <cell r="GK23">
            <v>6.1206590195057586E-3</v>
          </cell>
          <cell r="GL23">
            <v>8.9293100164229422E-3</v>
          </cell>
          <cell r="GM23">
            <v>2.9847297009270024E-2</v>
          </cell>
          <cell r="GN23">
            <v>1.9317976040577944E-2</v>
          </cell>
          <cell r="GO23">
            <v>2.3943799070749394E-2</v>
          </cell>
          <cell r="GP23">
            <v>2.1685664825438655E-2</v>
          </cell>
          <cell r="GQ23">
            <v>2.1292330268605442E-2</v>
          </cell>
          <cell r="GR23">
            <v>2.9004765391920095E-2</v>
          </cell>
          <cell r="GS23">
            <v>4.7775690958284933E-2</v>
          </cell>
          <cell r="GT23">
            <v>1.893412390420024E-2</v>
          </cell>
          <cell r="GU23">
            <v>3.8125597812181278E-2</v>
          </cell>
          <cell r="GV23">
            <v>3.758039986758388E-2</v>
          </cell>
          <cell r="GW23">
            <v>3.0166470127376943E-2</v>
          </cell>
          <cell r="GX23">
            <v>3.0873368440242022E-2</v>
          </cell>
          <cell r="GY23">
            <v>2.9849322678084489E-2</v>
          </cell>
          <cell r="GZ23">
            <v>-1.1835183787616388E-2</v>
          </cell>
          <cell r="HA23">
            <v>-6.0220353704890761E-2</v>
          </cell>
          <cell r="HB23">
            <v>3.7903135525666043E-2</v>
          </cell>
          <cell r="HC23">
            <v>5.3625797831696964E-2</v>
          </cell>
          <cell r="HD23">
            <v>2.5686829404634404E-2</v>
          </cell>
          <cell r="HE23" t="str">
            <v/>
          </cell>
          <cell r="HF23" t="str">
            <v/>
          </cell>
          <cell r="HG23" t="str">
            <v/>
          </cell>
          <cell r="HH23" t="str">
            <v/>
          </cell>
          <cell r="HI23" t="str">
            <v/>
          </cell>
          <cell r="HJ23" t="str">
            <v/>
          </cell>
          <cell r="HK23" t="str">
            <v/>
          </cell>
          <cell r="HL23" t="str">
            <v/>
          </cell>
          <cell r="HM23" t="str">
            <v/>
          </cell>
          <cell r="HN23" t="str">
            <v/>
          </cell>
          <cell r="HO23" t="str">
            <v/>
          </cell>
          <cell r="HP23" t="str">
            <v/>
          </cell>
          <cell r="HQ23" t="str">
            <v/>
          </cell>
          <cell r="HR23" t="str">
            <v/>
          </cell>
          <cell r="HS23" t="str">
            <v/>
          </cell>
          <cell r="HT23" t="str">
            <v/>
          </cell>
          <cell r="HU23" t="str">
            <v/>
          </cell>
          <cell r="HV23" t="str">
            <v/>
          </cell>
          <cell r="HW23" t="str">
            <v/>
          </cell>
          <cell r="HX23" t="str">
            <v/>
          </cell>
          <cell r="HY23" t="str">
            <v/>
          </cell>
          <cell r="HZ23" t="str">
            <v/>
          </cell>
          <cell r="IA23" t="str">
            <v/>
          </cell>
          <cell r="IB23" t="str">
            <v/>
          </cell>
          <cell r="IC23" t="str">
            <v/>
          </cell>
          <cell r="ID23" t="str">
            <v/>
          </cell>
          <cell r="IE23" t="str">
            <v/>
          </cell>
          <cell r="IF23" t="str">
            <v/>
          </cell>
          <cell r="IG23" t="str">
            <v/>
          </cell>
          <cell r="IH23" t="str">
            <v/>
          </cell>
          <cell r="II23" t="str">
            <v/>
          </cell>
          <cell r="IJ23" t="str">
            <v/>
          </cell>
          <cell r="IK23" t="str">
            <v/>
          </cell>
          <cell r="IL23" t="str">
            <v/>
          </cell>
          <cell r="IM23" t="str">
            <v/>
          </cell>
          <cell r="IN23" t="str">
            <v/>
          </cell>
          <cell r="IO23" t="str">
            <v/>
          </cell>
          <cell r="IP23" t="str">
            <v/>
          </cell>
          <cell r="IQ23" t="str">
            <v/>
          </cell>
          <cell r="IR23" t="str">
            <v/>
          </cell>
          <cell r="IS23" t="str">
            <v/>
          </cell>
          <cell r="IT23" t="str">
            <v/>
          </cell>
          <cell r="IU23" t="str">
            <v/>
          </cell>
          <cell r="IV23" t="str">
            <v/>
          </cell>
          <cell r="IW23" t="str">
            <v/>
          </cell>
          <cell r="IX23" t="str">
            <v/>
          </cell>
          <cell r="IY23" t="str">
            <v/>
          </cell>
          <cell r="IZ23" t="str">
            <v/>
          </cell>
          <cell r="JA23" t="str">
            <v/>
          </cell>
          <cell r="JB23" t="str">
            <v/>
          </cell>
          <cell r="JC23" t="str">
            <v/>
          </cell>
          <cell r="JD23" t="str">
            <v/>
          </cell>
          <cell r="JE23" t="str">
            <v/>
          </cell>
          <cell r="JF23" t="str">
            <v/>
          </cell>
          <cell r="JG23" t="str">
            <v/>
          </cell>
          <cell r="JH23" t="str">
            <v/>
          </cell>
          <cell r="JI23" t="str">
            <v/>
          </cell>
          <cell r="JJ23" t="str">
            <v/>
          </cell>
          <cell r="JK23" t="str">
            <v/>
          </cell>
          <cell r="JL23" t="str">
            <v/>
          </cell>
          <cell r="JM23" t="str">
            <v/>
          </cell>
          <cell r="JN23" t="str">
            <v/>
          </cell>
          <cell r="JO23" t="str">
            <v/>
          </cell>
          <cell r="JP23" t="str">
            <v/>
          </cell>
          <cell r="JQ23" t="str">
            <v/>
          </cell>
          <cell r="JR23" t="str">
            <v/>
          </cell>
          <cell r="JS23" t="str">
            <v/>
          </cell>
          <cell r="JT23" t="str">
            <v/>
          </cell>
          <cell r="JU23" t="str">
            <v/>
          </cell>
          <cell r="JV23" t="str">
            <v/>
          </cell>
          <cell r="JW23" t="str">
            <v/>
          </cell>
          <cell r="JX23" t="str">
            <v/>
          </cell>
          <cell r="JY23" t="str">
            <v/>
          </cell>
          <cell r="JZ23" t="str">
            <v/>
          </cell>
          <cell r="KA23" t="str">
            <v/>
          </cell>
          <cell r="KB23" t="str">
            <v/>
          </cell>
          <cell r="KC23" t="str">
            <v/>
          </cell>
          <cell r="KD23" t="str">
            <v/>
          </cell>
          <cell r="KE23" t="str">
            <v/>
          </cell>
          <cell r="KF23" t="str">
            <v/>
          </cell>
          <cell r="KG23" t="str">
            <v/>
          </cell>
          <cell r="KH23" t="str">
            <v/>
          </cell>
          <cell r="KI23" t="str">
            <v/>
          </cell>
          <cell r="KJ23" t="str">
            <v/>
          </cell>
          <cell r="KK23" t="str">
            <v/>
          </cell>
          <cell r="KL23" t="str">
            <v/>
          </cell>
          <cell r="KM23" t="str">
            <v/>
          </cell>
          <cell r="KN23" t="str">
            <v/>
          </cell>
          <cell r="KO23" t="str">
            <v/>
          </cell>
          <cell r="KP23" t="str">
            <v/>
          </cell>
          <cell r="KQ23" t="str">
            <v/>
          </cell>
          <cell r="KR23" t="str">
            <v/>
          </cell>
          <cell r="KS23" t="str">
            <v/>
          </cell>
          <cell r="KT23" t="str">
            <v/>
          </cell>
          <cell r="KU23" t="str">
            <v/>
          </cell>
          <cell r="KV23" t="str">
            <v/>
          </cell>
          <cell r="KW23" t="str">
            <v/>
          </cell>
          <cell r="KX23" t="str">
            <v/>
          </cell>
          <cell r="KY23" t="str">
            <v/>
          </cell>
          <cell r="KZ23" t="str">
            <v/>
          </cell>
          <cell r="LA23" t="str">
            <v/>
          </cell>
          <cell r="LB23" t="str">
            <v/>
          </cell>
          <cell r="LC23" t="str">
            <v/>
          </cell>
          <cell r="LD23" t="str">
            <v/>
          </cell>
          <cell r="LE23" t="str">
            <v/>
          </cell>
          <cell r="LF23" t="str">
            <v/>
          </cell>
          <cell r="LG23" t="str">
            <v/>
          </cell>
          <cell r="LH23" t="str">
            <v/>
          </cell>
          <cell r="LI23" t="str">
            <v/>
          </cell>
          <cell r="LJ23" t="str">
            <v/>
          </cell>
          <cell r="LK23" t="str">
            <v/>
          </cell>
          <cell r="LL23" t="str">
            <v/>
          </cell>
          <cell r="LM23" t="str">
            <v/>
          </cell>
          <cell r="LN23" t="str">
            <v/>
          </cell>
          <cell r="LO23" t="str">
            <v/>
          </cell>
          <cell r="LP23" t="str">
            <v/>
          </cell>
          <cell r="LQ23" t="str">
            <v/>
          </cell>
          <cell r="LR23" t="str">
            <v/>
          </cell>
          <cell r="LS23" t="str">
            <v/>
          </cell>
          <cell r="LT23" t="str">
            <v/>
          </cell>
          <cell r="LU23" t="str">
            <v/>
          </cell>
          <cell r="LV23" t="str">
            <v/>
          </cell>
          <cell r="LW23" t="str">
            <v/>
          </cell>
          <cell r="LX23" t="str">
            <v/>
          </cell>
          <cell r="LY23" t="str">
            <v/>
          </cell>
          <cell r="LZ23" t="str">
            <v/>
          </cell>
        </row>
        <row r="24">
          <cell r="A24" t="str">
            <v>PBZ/CO OMF B</v>
          </cell>
          <cell r="C24">
            <v>8.6993274729757139E-2</v>
          </cell>
          <cell r="D24">
            <v>0.10381145038112978</v>
          </cell>
          <cell r="E24">
            <v>7.989504044823352E-2</v>
          </cell>
          <cell r="F24">
            <v>7.2833134880129435E-2</v>
          </cell>
          <cell r="G24">
            <v>8.5546017995004581E-2</v>
          </cell>
          <cell r="H24">
            <v>6.5779905479681822E-2</v>
          </cell>
          <cell r="I24">
            <v>6.2316436266504648E-2</v>
          </cell>
          <cell r="J24">
            <v>5.9778226119424925E-2</v>
          </cell>
          <cell r="K24">
            <v>6.7567835491556413E-2</v>
          </cell>
          <cell r="L24">
            <v>6.1443920359581287E-2</v>
          </cell>
          <cell r="M24">
            <v>6.2573418280836859E-2</v>
          </cell>
          <cell r="N24">
            <v>5.6842859168379258E-2</v>
          </cell>
          <cell r="O24">
            <v>4.9471301831357464E-2</v>
          </cell>
          <cell r="P24">
            <v>3.8745509975961386E-2</v>
          </cell>
          <cell r="Q24">
            <v>2.3944780072549743E-2</v>
          </cell>
          <cell r="R24">
            <v>5.2455744610175652E-2</v>
          </cell>
          <cell r="S24">
            <v>2.6264768716083763E-2</v>
          </cell>
          <cell r="T24">
            <v>5.1425879082014778E-2</v>
          </cell>
          <cell r="U24">
            <v>5.292323639705411E-2</v>
          </cell>
          <cell r="V24">
            <v>4.3843855752094998E-2</v>
          </cell>
          <cell r="W24">
            <v>6.5029128365580724E-2</v>
          </cell>
          <cell r="X24">
            <v>2.736812257075967E-2</v>
          </cell>
          <cell r="Y24">
            <v>5.828716230989358E-2</v>
          </cell>
          <cell r="Z24">
            <v>5.3884325839042846E-2</v>
          </cell>
          <cell r="AA24">
            <v>2.6256400624791846E-2</v>
          </cell>
          <cell r="AB24">
            <v>2.4776853064448181E-2</v>
          </cell>
          <cell r="AC24">
            <v>2.2495702128195266E-2</v>
          </cell>
          <cell r="AD24">
            <v>2.9855597495459997E-2</v>
          </cell>
          <cell r="AE24">
            <v>3.1770300231483597E-2</v>
          </cell>
          <cell r="AF24">
            <v>4.0467983426660595E-2</v>
          </cell>
          <cell r="AG24">
            <v>3.1367070044655124E-2</v>
          </cell>
          <cell r="AH24">
            <v>4.3567200203591123E-2</v>
          </cell>
          <cell r="AI24">
            <v>4.5914499977919215E-2</v>
          </cell>
          <cell r="AJ24">
            <v>1.2916448826037831E-2</v>
          </cell>
          <cell r="AK24">
            <v>3.3176060414866537E-2</v>
          </cell>
          <cell r="AL24">
            <v>3.5206102497429934E-2</v>
          </cell>
          <cell r="AM24">
            <v>3.2261897634897084E-2</v>
          </cell>
          <cell r="AN24">
            <v>2.4188875559288427E-2</v>
          </cell>
          <cell r="AO24">
            <v>3.3232960546331909E-2</v>
          </cell>
          <cell r="AP24">
            <v>1.5086294029208228E-2</v>
          </cell>
          <cell r="AQ24">
            <v>1.1900945496152221E-2</v>
          </cell>
          <cell r="AR24">
            <v>3.1909310447790919E-2</v>
          </cell>
          <cell r="AS24">
            <v>2.5569248536403119E-2</v>
          </cell>
          <cell r="AT24">
            <v>3.3213104362529368E-2</v>
          </cell>
          <cell r="AU24">
            <v>2.2589960529408912E-2</v>
          </cell>
          <cell r="AV24">
            <v>3.4119817248819025E-2</v>
          </cell>
          <cell r="AW24">
            <v>2.1459308340612195E-2</v>
          </cell>
          <cell r="AX24">
            <v>2.7953209326286296E-2</v>
          </cell>
          <cell r="AY24">
            <v>3.5408547068098331E-2</v>
          </cell>
          <cell r="AZ24">
            <v>2.9705131452620184E-2</v>
          </cell>
          <cell r="BA24">
            <v>3.3970880825048927E-2</v>
          </cell>
          <cell r="BB24">
            <v>3.6236244041758937E-2</v>
          </cell>
          <cell r="BC24">
            <v>2.1348489681801676E-2</v>
          </cell>
          <cell r="BD24">
            <v>8.1088667336940371E-3</v>
          </cell>
          <cell r="BE24">
            <v>1.7211343600206069E-2</v>
          </cell>
          <cell r="BF24">
            <v>6.7635378667856814E-3</v>
          </cell>
          <cell r="BG24">
            <v>2.4450917762558699E-2</v>
          </cell>
          <cell r="BH24">
            <v>2.4429159601174234E-2</v>
          </cell>
          <cell r="BI24">
            <v>-9.5395145042113574E-3</v>
          </cell>
          <cell r="BJ24">
            <v>4.4238461029557995E-2</v>
          </cell>
          <cell r="BK24">
            <v>-2.0054335051447773E-2</v>
          </cell>
          <cell r="BL24">
            <v>1.2821348339436872E-2</v>
          </cell>
          <cell r="BM24">
            <v>2.291679447632759E-3</v>
          </cell>
          <cell r="BN24">
            <v>1.6789830339174871E-2</v>
          </cell>
          <cell r="BO24">
            <v>4.190571010183456E-2</v>
          </cell>
          <cell r="BP24">
            <v>1.5393283333782781E-3</v>
          </cell>
          <cell r="BQ24">
            <v>2.7218188583608693E-2</v>
          </cell>
          <cell r="BR24">
            <v>1.1412742250519334E-2</v>
          </cell>
          <cell r="BS24">
            <v>-1.8446168913260414E-2</v>
          </cell>
          <cell r="BT24">
            <v>-3.8108236784941067E-2</v>
          </cell>
          <cell r="BU24">
            <v>-1.7535852046496964E-2</v>
          </cell>
          <cell r="BV24">
            <v>3.7702015786908037E-2</v>
          </cell>
          <cell r="BW24">
            <v>1.3091303627980442E-2</v>
          </cell>
          <cell r="BX24">
            <v>4.5383693062120509E-3</v>
          </cell>
          <cell r="BY24">
            <v>2.5324896002138223E-2</v>
          </cell>
          <cell r="BZ24">
            <v>3.5798186529990839E-2</v>
          </cell>
          <cell r="CA24">
            <v>4.3763675257838405E-2</v>
          </cell>
          <cell r="CB24">
            <v>-2.6474186994480385E-3</v>
          </cell>
          <cell r="CC24">
            <v>2.1356731932697944E-2</v>
          </cell>
          <cell r="CD24">
            <v>2.9365893885988342E-2</v>
          </cell>
          <cell r="CE24">
            <v>3.4068369488150362E-2</v>
          </cell>
          <cell r="CF24">
            <v>1.9952377563747473E-2</v>
          </cell>
          <cell r="CG24">
            <v>2.3290065455346159E-2</v>
          </cell>
          <cell r="CH24">
            <v>2.0960405771051852E-2</v>
          </cell>
          <cell r="CI24">
            <v>3.2041386217742433E-2</v>
          </cell>
          <cell r="CJ24">
            <v>1.1507040743023517E-2</v>
          </cell>
          <cell r="CK24">
            <v>3.014529312042178E-2</v>
          </cell>
          <cell r="CL24">
            <v>1.711766753071919E-2</v>
          </cell>
          <cell r="CM24">
            <v>2.8563825890462718E-4</v>
          </cell>
          <cell r="CN24">
            <v>-1.109343342981072E-3</v>
          </cell>
          <cell r="CO24">
            <v>2.7340842988621078E-2</v>
          </cell>
          <cell r="CP24">
            <v>2.1253373684814249E-2</v>
          </cell>
          <cell r="CQ24">
            <v>2.7317788824339589E-2</v>
          </cell>
          <cell r="CR24">
            <v>1.9237468650017523E-2</v>
          </cell>
          <cell r="CS24">
            <v>1.8417551994615568E-2</v>
          </cell>
          <cell r="CT24">
            <v>3.194500339229138E-2</v>
          </cell>
          <cell r="CU24">
            <v>2.5676149765510047E-2</v>
          </cell>
          <cell r="CV24">
            <v>8.9286532328977635E-3</v>
          </cell>
          <cell r="CW24">
            <v>2.0653151533493647E-2</v>
          </cell>
          <cell r="CX24">
            <v>9.6343413994149397E-3</v>
          </cell>
          <cell r="CY24">
            <v>2.09670567825995E-2</v>
          </cell>
          <cell r="CZ24">
            <v>8.470831869175223E-3</v>
          </cell>
          <cell r="DA24">
            <v>1.1604789209241384E-2</v>
          </cell>
          <cell r="DB24">
            <v>-1.8514277501632617E-2</v>
          </cell>
          <cell r="DC24">
            <v>-1.024434919787252E-2</v>
          </cell>
          <cell r="DD24">
            <v>1.8946475039075619E-2</v>
          </cell>
          <cell r="DE24">
            <v>-6.0061416564315259E-3</v>
          </cell>
          <cell r="DF24">
            <v>2.0295928476486588E-2</v>
          </cell>
          <cell r="DG24">
            <v>1.8120349644957214E-2</v>
          </cell>
          <cell r="DH24">
            <v>2.3133033948195398E-2</v>
          </cell>
          <cell r="DI24">
            <v>1.4225218122322433E-2</v>
          </cell>
          <cell r="DJ24">
            <v>1.3879526692862583E-2</v>
          </cell>
          <cell r="DK24">
            <v>3.6019640282113459E-4</v>
          </cell>
          <cell r="DL24">
            <v>1.3942636647589898E-2</v>
          </cell>
          <cell r="DM24">
            <v>2.3525746149813495E-2</v>
          </cell>
          <cell r="DN24">
            <v>1.4678399699165191E-2</v>
          </cell>
          <cell r="DO24">
            <v>3.4433975045044453E-2</v>
          </cell>
          <cell r="DP24">
            <v>2.4605816169765305E-2</v>
          </cell>
          <cell r="DQ24">
            <v>9.252201191970566E-3</v>
          </cell>
          <cell r="DR24">
            <v>1.0057389722124341E-2</v>
          </cell>
          <cell r="DS24">
            <v>2.8900724568326441E-2</v>
          </cell>
          <cell r="DT24">
            <v>9.144874127908216E-3</v>
          </cell>
          <cell r="DU24">
            <v>8.8607596857867964E-3</v>
          </cell>
          <cell r="DV24">
            <v>1.5318111927242396E-2</v>
          </cell>
          <cell r="DW24">
            <v>-5.3781374018316438E-4</v>
          </cell>
          <cell r="DX24">
            <v>-7.9093474992851867E-3</v>
          </cell>
          <cell r="DY24">
            <v>3.2694213268249707E-2</v>
          </cell>
          <cell r="DZ24">
            <v>7.5762354101456784E-3</v>
          </cell>
          <cell r="EA24">
            <v>1.0829311920493787E-2</v>
          </cell>
          <cell r="EB24">
            <v>9.9793365009382337E-3</v>
          </cell>
          <cell r="EC24">
            <v>1.495492960544796E-2</v>
          </cell>
          <cell r="ED24">
            <v>1.3497768183865255E-2</v>
          </cell>
          <cell r="EE24">
            <v>1.0018732199078895E-2</v>
          </cell>
          <cell r="EF24">
            <v>2.8334509067587846E-2</v>
          </cell>
          <cell r="EG24">
            <v>-6.985642336082365E-2</v>
          </cell>
          <cell r="EH24">
            <v>9.8367237943336929E-3</v>
          </cell>
          <cell r="EI24">
            <v>2.7672218272483954E-2</v>
          </cell>
          <cell r="EJ24">
            <v>2.4736283698627334E-2</v>
          </cell>
          <cell r="EK24">
            <v>1.2297438391035325E-2</v>
          </cell>
          <cell r="EL24">
            <v>-1.1249384085335216E-2</v>
          </cell>
          <cell r="EM24">
            <v>2.4679335275007652E-2</v>
          </cell>
          <cell r="EN24">
            <v>4.9410780813381461E-3</v>
          </cell>
          <cell r="EO24">
            <v>8.7476804428756605E-3</v>
          </cell>
          <cell r="EP24">
            <v>7.4583085191999299E-3</v>
          </cell>
          <cell r="EQ24">
            <v>3.5766534961263474E-2</v>
          </cell>
          <cell r="ER24">
            <v>2.1358961885389771E-2</v>
          </cell>
          <cell r="ES24">
            <v>1.349805330174525E-2</v>
          </cell>
          <cell r="ET24">
            <v>8.7522845602967525E-3</v>
          </cell>
          <cell r="EU24">
            <v>6.4599518966654834E-3</v>
          </cell>
          <cell r="EV24">
            <v>-6.9699651356316394E-3</v>
          </cell>
          <cell r="EW24">
            <v>2.1360138514115112E-2</v>
          </cell>
          <cell r="EX24">
            <v>-1.4271078032708551E-2</v>
          </cell>
          <cell r="EY24">
            <v>-1.0753132648446573E-2</v>
          </cell>
          <cell r="EZ24">
            <v>2.8591932529369313E-2</v>
          </cell>
          <cell r="FA24">
            <v>1.0833185712397997E-2</v>
          </cell>
          <cell r="FB24">
            <v>-3.7128573171962831E-4</v>
          </cell>
          <cell r="FC24">
            <v>-5.0617779693271636E-3</v>
          </cell>
          <cell r="FD24">
            <v>2.4470233772277972E-3</v>
          </cell>
          <cell r="FE24">
            <v>9.3710060738758649E-3</v>
          </cell>
          <cell r="FF24">
            <v>6.4995090522279586E-3</v>
          </cell>
          <cell r="FG24">
            <v>1.3770447626920035E-2</v>
          </cell>
          <cell r="FH24">
            <v>-1.6865936392271852E-3</v>
          </cell>
          <cell r="FI24">
            <v>2.3642414672776946E-2</v>
          </cell>
          <cell r="FJ24">
            <v>1.458145226037022E-2</v>
          </cell>
          <cell r="FK24">
            <v>2.4098479302911091E-2</v>
          </cell>
          <cell r="FL24">
            <v>1.2164843197024489E-2</v>
          </cell>
          <cell r="FM24">
            <v>4.8845634976044661E-3</v>
          </cell>
          <cell r="FN24">
            <v>3.9452807568791659E-2</v>
          </cell>
          <cell r="FO24">
            <v>1.6650986578533589E-2</v>
          </cell>
          <cell r="FP24">
            <v>1.5010619605870579E-2</v>
          </cell>
          <cell r="FQ24">
            <v>-1.9275367967843238E-2</v>
          </cell>
          <cell r="FR24">
            <v>4.687630371920104E-3</v>
          </cell>
          <cell r="FS24">
            <v>-6.1691611474472552E-3</v>
          </cell>
          <cell r="FT24">
            <v>1.1778173137501513E-2</v>
          </cell>
          <cell r="FU24">
            <v>1.1263454782176607E-2</v>
          </cell>
          <cell r="FV24">
            <v>9.5961469319800763E-3</v>
          </cell>
          <cell r="FW24">
            <v>1.6582846814213514E-2</v>
          </cell>
          <cell r="FX24">
            <v>1.1703717299129224E-2</v>
          </cell>
          <cell r="FY24">
            <v>5.8676126053913702E-3</v>
          </cell>
          <cell r="FZ24">
            <v>3.0171027161371988E-3</v>
          </cell>
          <cell r="GA24">
            <v>8.931780140899459E-4</v>
          </cell>
          <cell r="GB24">
            <v>1.8083607044956373E-3</v>
          </cell>
          <cell r="GC24">
            <v>1.9617464675074636E-3</v>
          </cell>
          <cell r="GD24">
            <v>1.5283197452791164E-2</v>
          </cell>
          <cell r="GE24">
            <v>1.3528341180036429E-2</v>
          </cell>
          <cell r="GF24">
            <v>8.2580132999998668E-4</v>
          </cell>
          <cell r="GG24">
            <v>1.7926209803161841E-2</v>
          </cell>
          <cell r="GH24">
            <v>8.354318414048878E-3</v>
          </cell>
          <cell r="GI24">
            <v>4.1373119974763561E-3</v>
          </cell>
          <cell r="GJ24">
            <v>-7.5928372217141105E-3</v>
          </cell>
          <cell r="GK24">
            <v>4.2895167736691775E-3</v>
          </cell>
          <cell r="GL24">
            <v>7.0513896514208252E-3</v>
          </cell>
          <cell r="GM24">
            <v>1.7010745727797261E-2</v>
          </cell>
          <cell r="GN24">
            <v>1.0944745366437303E-2</v>
          </cell>
          <cell r="GO24">
            <v>1.5982798752645078E-2</v>
          </cell>
          <cell r="GP24">
            <v>1.5654004678328892E-2</v>
          </cell>
          <cell r="GQ24">
            <v>6.5129844365297007E-3</v>
          </cell>
          <cell r="GR24">
            <v>1.749943935794529E-2</v>
          </cell>
          <cell r="GS24">
            <v>1.6596805547946625E-2</v>
          </cell>
          <cell r="GT24">
            <v>1.1148911361934299E-2</v>
          </cell>
          <cell r="GU24">
            <v>1.8653360854426815E-2</v>
          </cell>
          <cell r="GV24">
            <v>9.30868597677037E-3</v>
          </cell>
          <cell r="GW24">
            <v>1.0015336421468346E-2</v>
          </cell>
          <cell r="GX24">
            <v>7.9209378622506765E-3</v>
          </cell>
          <cell r="GY24">
            <v>1.203567372741321E-2</v>
          </cell>
          <cell r="GZ24">
            <v>-1.6727462453493547E-2</v>
          </cell>
          <cell r="HA24">
            <v>-4.0375178582378379E-2</v>
          </cell>
          <cell r="HB24">
            <v>2.5613641791233599E-2</v>
          </cell>
          <cell r="HC24">
            <v>1.9012395730121368E-2</v>
          </cell>
          <cell r="HD24">
            <v>-5.283374010377484E-4</v>
          </cell>
          <cell r="HE24" t="str">
            <v/>
          </cell>
          <cell r="HF24" t="str">
            <v/>
          </cell>
          <cell r="HG24" t="str">
            <v/>
          </cell>
          <cell r="HH24" t="str">
            <v/>
          </cell>
          <cell r="HI24" t="str">
            <v/>
          </cell>
          <cell r="HJ24" t="str">
            <v/>
          </cell>
          <cell r="HK24" t="str">
            <v/>
          </cell>
          <cell r="HL24" t="str">
            <v/>
          </cell>
          <cell r="HM24" t="str">
            <v/>
          </cell>
          <cell r="HN24" t="str">
            <v/>
          </cell>
          <cell r="HO24" t="str">
            <v/>
          </cell>
          <cell r="HP24" t="str">
            <v/>
          </cell>
          <cell r="HQ24" t="str">
            <v/>
          </cell>
          <cell r="HR24" t="str">
            <v/>
          </cell>
          <cell r="HS24" t="str">
            <v/>
          </cell>
          <cell r="HT24" t="str">
            <v/>
          </cell>
          <cell r="HU24" t="str">
            <v/>
          </cell>
          <cell r="HV24" t="str">
            <v/>
          </cell>
          <cell r="HW24" t="str">
            <v/>
          </cell>
          <cell r="HX24" t="str">
            <v/>
          </cell>
          <cell r="HY24" t="str">
            <v/>
          </cell>
          <cell r="HZ24" t="str">
            <v/>
          </cell>
          <cell r="IA24" t="str">
            <v/>
          </cell>
          <cell r="IB24" t="str">
            <v/>
          </cell>
          <cell r="IC24" t="str">
            <v/>
          </cell>
          <cell r="ID24" t="str">
            <v/>
          </cell>
          <cell r="IE24" t="str">
            <v/>
          </cell>
          <cell r="IF24" t="str">
            <v/>
          </cell>
          <cell r="IG24" t="str">
            <v/>
          </cell>
          <cell r="IH24" t="str">
            <v/>
          </cell>
          <cell r="II24" t="str">
            <v/>
          </cell>
          <cell r="IJ24" t="str">
            <v/>
          </cell>
          <cell r="IK24" t="str">
            <v/>
          </cell>
          <cell r="IL24" t="str">
            <v/>
          </cell>
          <cell r="IM24" t="str">
            <v/>
          </cell>
          <cell r="IN24" t="str">
            <v/>
          </cell>
          <cell r="IO24" t="str">
            <v/>
          </cell>
          <cell r="IP24" t="str">
            <v/>
          </cell>
          <cell r="IQ24" t="str">
            <v/>
          </cell>
          <cell r="IR24" t="str">
            <v/>
          </cell>
          <cell r="IS24" t="str">
            <v/>
          </cell>
          <cell r="IT24" t="str">
            <v/>
          </cell>
          <cell r="IU24" t="str">
            <v/>
          </cell>
          <cell r="IV24" t="str">
            <v/>
          </cell>
          <cell r="IW24" t="str">
            <v/>
          </cell>
          <cell r="IX24" t="str">
            <v/>
          </cell>
          <cell r="IY24" t="str">
            <v/>
          </cell>
          <cell r="IZ24" t="str">
            <v/>
          </cell>
          <cell r="JA24" t="str">
            <v/>
          </cell>
          <cell r="JB24" t="str">
            <v/>
          </cell>
          <cell r="JC24" t="str">
            <v/>
          </cell>
          <cell r="JD24" t="str">
            <v/>
          </cell>
          <cell r="JE24" t="str">
            <v/>
          </cell>
          <cell r="JF24" t="str">
            <v/>
          </cell>
          <cell r="JG24" t="str">
            <v/>
          </cell>
          <cell r="JH24" t="str">
            <v/>
          </cell>
          <cell r="JI24" t="str">
            <v/>
          </cell>
          <cell r="JJ24" t="str">
            <v/>
          </cell>
          <cell r="JK24" t="str">
            <v/>
          </cell>
          <cell r="JL24" t="str">
            <v/>
          </cell>
          <cell r="JM24" t="str">
            <v/>
          </cell>
          <cell r="JN24" t="str">
            <v/>
          </cell>
          <cell r="JO24" t="str">
            <v/>
          </cell>
          <cell r="JP24" t="str">
            <v/>
          </cell>
          <cell r="JQ24" t="str">
            <v/>
          </cell>
          <cell r="JR24" t="str">
            <v/>
          </cell>
          <cell r="JS24" t="str">
            <v/>
          </cell>
          <cell r="JT24" t="str">
            <v/>
          </cell>
          <cell r="JU24" t="str">
            <v/>
          </cell>
          <cell r="JV24" t="str">
            <v/>
          </cell>
          <cell r="JW24" t="str">
            <v/>
          </cell>
          <cell r="JX24" t="str">
            <v/>
          </cell>
          <cell r="JY24" t="str">
            <v/>
          </cell>
          <cell r="JZ24" t="str">
            <v/>
          </cell>
          <cell r="KA24" t="str">
            <v/>
          </cell>
          <cell r="KB24" t="str">
            <v/>
          </cell>
          <cell r="KC24" t="str">
            <v/>
          </cell>
          <cell r="KD24" t="str">
            <v/>
          </cell>
          <cell r="KE24" t="str">
            <v/>
          </cell>
          <cell r="KF24" t="str">
            <v/>
          </cell>
          <cell r="KG24" t="str">
            <v/>
          </cell>
          <cell r="KH24" t="str">
            <v/>
          </cell>
          <cell r="KI24" t="str">
            <v/>
          </cell>
          <cell r="KJ24" t="str">
            <v/>
          </cell>
          <cell r="KK24" t="str">
            <v/>
          </cell>
          <cell r="KL24" t="str">
            <v/>
          </cell>
          <cell r="KM24" t="str">
            <v/>
          </cell>
          <cell r="KN24" t="str">
            <v/>
          </cell>
          <cell r="KO24" t="str">
            <v/>
          </cell>
          <cell r="KP24" t="str">
            <v/>
          </cell>
          <cell r="KQ24" t="str">
            <v/>
          </cell>
          <cell r="KR24" t="str">
            <v/>
          </cell>
          <cell r="KS24" t="str">
            <v/>
          </cell>
          <cell r="KT24" t="str">
            <v/>
          </cell>
          <cell r="KU24" t="str">
            <v/>
          </cell>
          <cell r="KV24" t="str">
            <v/>
          </cell>
          <cell r="KW24" t="str">
            <v/>
          </cell>
          <cell r="KX24" t="str">
            <v/>
          </cell>
          <cell r="KY24" t="str">
            <v/>
          </cell>
          <cell r="KZ24" t="str">
            <v/>
          </cell>
          <cell r="LA24" t="str">
            <v/>
          </cell>
          <cell r="LB24" t="str">
            <v/>
          </cell>
          <cell r="LC24" t="str">
            <v/>
          </cell>
          <cell r="LD24" t="str">
            <v/>
          </cell>
          <cell r="LE24" t="str">
            <v/>
          </cell>
          <cell r="LF24" t="str">
            <v/>
          </cell>
          <cell r="LG24" t="str">
            <v/>
          </cell>
          <cell r="LH24" t="str">
            <v/>
          </cell>
          <cell r="LI24" t="str">
            <v/>
          </cell>
          <cell r="LJ24" t="str">
            <v/>
          </cell>
          <cell r="LK24" t="str">
            <v/>
          </cell>
          <cell r="LL24" t="str">
            <v/>
          </cell>
          <cell r="LM24" t="str">
            <v/>
          </cell>
          <cell r="LN24" t="str">
            <v/>
          </cell>
          <cell r="LO24" t="str">
            <v/>
          </cell>
          <cell r="LP24" t="str">
            <v/>
          </cell>
          <cell r="LQ24" t="str">
            <v/>
          </cell>
          <cell r="LR24" t="str">
            <v/>
          </cell>
          <cell r="LS24" t="str">
            <v/>
          </cell>
          <cell r="LT24" t="str">
            <v/>
          </cell>
          <cell r="LU24" t="str">
            <v/>
          </cell>
          <cell r="LV24" t="str">
            <v/>
          </cell>
          <cell r="LW24" t="str">
            <v/>
          </cell>
          <cell r="LX24" t="str">
            <v/>
          </cell>
          <cell r="LY24" t="str">
            <v/>
          </cell>
          <cell r="LZ24" t="str">
            <v/>
          </cell>
        </row>
        <row r="25">
          <cell r="A25" t="str">
            <v>PBZ/CO OMF C</v>
          </cell>
          <cell r="EL25" t="e">
            <v>#DIV/0!</v>
          </cell>
          <cell r="EM25">
            <v>1.3601447598451388E-2</v>
          </cell>
          <cell r="EN25">
            <v>5.0219190291079352E-2</v>
          </cell>
          <cell r="EO25">
            <v>3.3869054611556537E-2</v>
          </cell>
          <cell r="EP25">
            <v>3.5438357316079694E-2</v>
          </cell>
          <cell r="EQ25">
            <v>4.0415690947405603E-2</v>
          </cell>
          <cell r="ER25">
            <v>1.1802682854646473E-2</v>
          </cell>
          <cell r="ES25">
            <v>1.2300789894599706E-2</v>
          </cell>
          <cell r="ET25">
            <v>1.6122723471827749E-2</v>
          </cell>
          <cell r="EU25">
            <v>2.4090149760737978E-2</v>
          </cell>
          <cell r="EV25">
            <v>2.8608313279213871E-2</v>
          </cell>
          <cell r="EW25">
            <v>3.9449920172581532E-2</v>
          </cell>
          <cell r="EX25">
            <v>5.0957654408656738E-2</v>
          </cell>
          <cell r="EY25">
            <v>1.1758805811069806E-2</v>
          </cell>
          <cell r="EZ25">
            <v>2.50279543351275E-2</v>
          </cell>
          <cell r="FA25">
            <v>3.9828078184267257E-2</v>
          </cell>
          <cell r="FB25">
            <v>2.5523524644575746E-2</v>
          </cell>
          <cell r="FC25">
            <v>1.8968098917106602E-2</v>
          </cell>
          <cell r="FD25">
            <v>1.1589086990318131E-2</v>
          </cell>
          <cell r="FE25">
            <v>9.5476290267784147E-3</v>
          </cell>
          <cell r="FF25">
            <v>1.5394969594433539E-2</v>
          </cell>
          <cell r="FG25">
            <v>2.4140012495035501E-2</v>
          </cell>
          <cell r="FH25">
            <v>3.0140638917473428E-2</v>
          </cell>
          <cell r="FI25">
            <v>2.6970132497137644E-2</v>
          </cell>
          <cell r="FJ25">
            <v>4.14370114591045E-2</v>
          </cell>
          <cell r="FK25">
            <v>3.9958100820088882E-2</v>
          </cell>
          <cell r="FL25">
            <v>3.0832538911573781E-2</v>
          </cell>
          <cell r="FM25">
            <v>2.9713842176197325E-2</v>
          </cell>
          <cell r="FN25">
            <v>3.770510204440547E-2</v>
          </cell>
          <cell r="FO25">
            <v>2.2544496845438466E-2</v>
          </cell>
          <cell r="FP25">
            <v>2.2443201536308965E-2</v>
          </cell>
          <cell r="FQ25">
            <v>-8.4532490356881151E-4</v>
          </cell>
          <cell r="FR25">
            <v>1.4471562160430329E-2</v>
          </cell>
          <cell r="FS25">
            <v>1.4896562171526684E-2</v>
          </cell>
          <cell r="FT25">
            <v>3.645200909156876E-2</v>
          </cell>
          <cell r="FU25">
            <v>3.0482851040281034E-2</v>
          </cell>
          <cell r="FV25">
            <v>3.0251076127201015E-2</v>
          </cell>
          <cell r="FW25">
            <v>2.5722509397260174E-2</v>
          </cell>
          <cell r="FX25">
            <v>2.2681911558370516E-2</v>
          </cell>
          <cell r="FY25">
            <v>2.2911510624771925E-2</v>
          </cell>
          <cell r="FZ25">
            <v>3.4289410374966911E-2</v>
          </cell>
          <cell r="GA25">
            <v>1.2650043025354663E-2</v>
          </cell>
          <cell r="GB25">
            <v>8.2280804896817106E-3</v>
          </cell>
          <cell r="GC25">
            <v>1.1985132462184911E-2</v>
          </cell>
          <cell r="GD25">
            <v>9.5587281485967068E-3</v>
          </cell>
          <cell r="GE25">
            <v>1.8447437171617898E-2</v>
          </cell>
          <cell r="GF25">
            <v>2.7428617138188782E-2</v>
          </cell>
          <cell r="GG25">
            <v>2.6125011873023407E-2</v>
          </cell>
          <cell r="GH25">
            <v>2.4627195834991733E-2</v>
          </cell>
          <cell r="GI25">
            <v>2.4002448475227478E-2</v>
          </cell>
          <cell r="GJ25">
            <v>1.3062737393677581E-2</v>
          </cell>
          <cell r="GK25">
            <v>2.8315687351377239E-2</v>
          </cell>
          <cell r="GL25">
            <v>2.1972116301528732E-2</v>
          </cell>
          <cell r="GM25">
            <v>1.4978013482822794E-2</v>
          </cell>
          <cell r="GN25">
            <v>1.2965841121501454E-2</v>
          </cell>
          <cell r="GO25">
            <v>2.606004987727184E-2</v>
          </cell>
          <cell r="GP25">
            <v>1.7301432865432176E-2</v>
          </cell>
          <cell r="GQ25">
            <v>2.0183914534816605E-2</v>
          </cell>
          <cell r="GR25">
            <v>1.980620509997788E-2</v>
          </cell>
          <cell r="GS25">
            <v>1.0319265615872597E-2</v>
          </cell>
          <cell r="GT25">
            <v>2.179531542158708E-2</v>
          </cell>
          <cell r="GU25">
            <v>1.5359026874719905E-2</v>
          </cell>
          <cell r="GV25">
            <v>1.0527734985335657E-2</v>
          </cell>
          <cell r="GW25">
            <v>1.5611233922633527E-2</v>
          </cell>
          <cell r="GX25">
            <v>-1.4970881006662773E-2</v>
          </cell>
          <cell r="GY25">
            <v>2.5440731629303714E-2</v>
          </cell>
          <cell r="GZ25">
            <v>9.2567039057187106E-2</v>
          </cell>
          <cell r="HA25">
            <v>4.3369194187126148E-4</v>
          </cell>
          <cell r="HB25">
            <v>1.3482290166814126E-2</v>
          </cell>
          <cell r="HC25">
            <v>1.6096599038404547E-2</v>
          </cell>
          <cell r="HD25">
            <v>6.247114126815001E-3</v>
          </cell>
          <cell r="HE25" t="str">
            <v/>
          </cell>
          <cell r="HF25" t="str">
            <v/>
          </cell>
          <cell r="HG25" t="str">
            <v/>
          </cell>
          <cell r="HH25" t="str">
            <v/>
          </cell>
          <cell r="HI25" t="str">
            <v/>
          </cell>
          <cell r="HJ25" t="str">
            <v/>
          </cell>
          <cell r="HK25" t="str">
            <v/>
          </cell>
          <cell r="HL25" t="str">
            <v/>
          </cell>
          <cell r="HM25" t="str">
            <v/>
          </cell>
          <cell r="HN25" t="str">
            <v/>
          </cell>
          <cell r="HO25" t="str">
            <v/>
          </cell>
          <cell r="HP25" t="str">
            <v/>
          </cell>
          <cell r="HQ25" t="str">
            <v/>
          </cell>
          <cell r="HR25" t="str">
            <v/>
          </cell>
          <cell r="HS25" t="str">
            <v/>
          </cell>
          <cell r="HT25" t="str">
            <v/>
          </cell>
          <cell r="HU25" t="str">
            <v/>
          </cell>
          <cell r="HV25" t="str">
            <v/>
          </cell>
          <cell r="HW25" t="str">
            <v/>
          </cell>
          <cell r="HX25" t="str">
            <v/>
          </cell>
          <cell r="HY25" t="str">
            <v/>
          </cell>
          <cell r="HZ25" t="str">
            <v/>
          </cell>
          <cell r="IA25" t="str">
            <v/>
          </cell>
          <cell r="IB25" t="str">
            <v/>
          </cell>
          <cell r="IC25" t="str">
            <v/>
          </cell>
          <cell r="ID25" t="str">
            <v/>
          </cell>
          <cell r="IE25" t="str">
            <v/>
          </cell>
          <cell r="IF25" t="str">
            <v/>
          </cell>
          <cell r="IG25" t="str">
            <v/>
          </cell>
          <cell r="IH25" t="str">
            <v/>
          </cell>
          <cell r="II25" t="str">
            <v/>
          </cell>
          <cell r="IJ25" t="str">
            <v/>
          </cell>
          <cell r="IK25" t="str">
            <v/>
          </cell>
          <cell r="IL25" t="str">
            <v/>
          </cell>
          <cell r="IM25" t="str">
            <v/>
          </cell>
          <cell r="IN25" t="str">
            <v/>
          </cell>
          <cell r="IO25" t="str">
            <v/>
          </cell>
          <cell r="IP25" t="str">
            <v/>
          </cell>
          <cell r="IQ25" t="str">
            <v/>
          </cell>
          <cell r="IR25" t="str">
            <v/>
          </cell>
          <cell r="IS25" t="str">
            <v/>
          </cell>
          <cell r="IT25" t="str">
            <v/>
          </cell>
          <cell r="IU25" t="str">
            <v/>
          </cell>
          <cell r="IV25" t="str">
            <v/>
          </cell>
          <cell r="IW25" t="str">
            <v/>
          </cell>
          <cell r="IX25" t="str">
            <v/>
          </cell>
          <cell r="IY25" t="str">
            <v/>
          </cell>
          <cell r="IZ25" t="str">
            <v/>
          </cell>
          <cell r="JA25" t="str">
            <v/>
          </cell>
          <cell r="JB25" t="str">
            <v/>
          </cell>
          <cell r="JC25" t="str">
            <v/>
          </cell>
          <cell r="JD25" t="str">
            <v/>
          </cell>
          <cell r="JE25" t="str">
            <v/>
          </cell>
          <cell r="JF25" t="str">
            <v/>
          </cell>
          <cell r="JG25" t="str">
            <v/>
          </cell>
          <cell r="JH25" t="str">
            <v/>
          </cell>
          <cell r="JI25" t="str">
            <v/>
          </cell>
          <cell r="JJ25" t="str">
            <v/>
          </cell>
          <cell r="JK25" t="str">
            <v/>
          </cell>
          <cell r="JL25" t="str">
            <v/>
          </cell>
          <cell r="JM25" t="str">
            <v/>
          </cell>
          <cell r="JN25" t="str">
            <v/>
          </cell>
          <cell r="JO25" t="str">
            <v/>
          </cell>
          <cell r="JP25" t="str">
            <v/>
          </cell>
          <cell r="JQ25" t="str">
            <v/>
          </cell>
          <cell r="JR25" t="str">
            <v/>
          </cell>
          <cell r="JS25" t="str">
            <v/>
          </cell>
          <cell r="JT25" t="str">
            <v/>
          </cell>
          <cell r="JU25" t="str">
            <v/>
          </cell>
          <cell r="JV25" t="str">
            <v/>
          </cell>
          <cell r="JW25" t="str">
            <v/>
          </cell>
          <cell r="JX25" t="str">
            <v/>
          </cell>
          <cell r="JY25" t="str">
            <v/>
          </cell>
          <cell r="JZ25" t="str">
            <v/>
          </cell>
          <cell r="KA25" t="str">
            <v/>
          </cell>
          <cell r="KB25" t="str">
            <v/>
          </cell>
          <cell r="KC25" t="str">
            <v/>
          </cell>
          <cell r="KD25" t="str">
            <v/>
          </cell>
          <cell r="KE25" t="str">
            <v/>
          </cell>
          <cell r="KF25" t="str">
            <v/>
          </cell>
          <cell r="KG25" t="str">
            <v/>
          </cell>
          <cell r="KH25" t="str">
            <v/>
          </cell>
          <cell r="KI25" t="str">
            <v/>
          </cell>
          <cell r="KJ25" t="str">
            <v/>
          </cell>
          <cell r="KK25" t="str">
            <v/>
          </cell>
          <cell r="KL25" t="str">
            <v/>
          </cell>
          <cell r="KM25" t="str">
            <v/>
          </cell>
          <cell r="KN25" t="str">
            <v/>
          </cell>
          <cell r="KO25" t="str">
            <v/>
          </cell>
          <cell r="KP25" t="str">
            <v/>
          </cell>
          <cell r="KQ25" t="str">
            <v/>
          </cell>
          <cell r="KR25" t="str">
            <v/>
          </cell>
          <cell r="KS25" t="str">
            <v/>
          </cell>
          <cell r="KT25" t="str">
            <v/>
          </cell>
          <cell r="KU25" t="str">
            <v/>
          </cell>
          <cell r="KV25" t="str">
            <v/>
          </cell>
          <cell r="KW25" t="str">
            <v/>
          </cell>
          <cell r="KX25" t="str">
            <v/>
          </cell>
          <cell r="KY25" t="str">
            <v/>
          </cell>
          <cell r="KZ25" t="str">
            <v/>
          </cell>
          <cell r="LA25" t="str">
            <v/>
          </cell>
          <cell r="LB25" t="str">
            <v/>
          </cell>
          <cell r="LC25" t="str">
            <v/>
          </cell>
          <cell r="LD25" t="str">
            <v/>
          </cell>
          <cell r="LE25" t="str">
            <v/>
          </cell>
          <cell r="LF25" t="str">
            <v/>
          </cell>
          <cell r="LG25" t="str">
            <v/>
          </cell>
          <cell r="LH25" t="str">
            <v/>
          </cell>
          <cell r="LI25" t="str">
            <v/>
          </cell>
          <cell r="LJ25" t="str">
            <v/>
          </cell>
          <cell r="LK25" t="str">
            <v/>
          </cell>
          <cell r="LL25" t="str">
            <v/>
          </cell>
          <cell r="LM25" t="str">
            <v/>
          </cell>
          <cell r="LN25" t="str">
            <v/>
          </cell>
          <cell r="LO25" t="str">
            <v/>
          </cell>
          <cell r="LP25" t="str">
            <v/>
          </cell>
          <cell r="LQ25" t="str">
            <v/>
          </cell>
          <cell r="LR25" t="str">
            <v/>
          </cell>
          <cell r="LS25" t="str">
            <v/>
          </cell>
          <cell r="LT25" t="str">
            <v/>
          </cell>
          <cell r="LU25" t="str">
            <v/>
          </cell>
          <cell r="LV25" t="str">
            <v/>
          </cell>
          <cell r="LW25" t="str">
            <v/>
          </cell>
          <cell r="LX25" t="str">
            <v/>
          </cell>
          <cell r="LY25" t="str">
            <v/>
          </cell>
          <cell r="LZ25" t="str">
            <v/>
          </cell>
        </row>
        <row r="26">
          <cell r="A26" t="str">
            <v>Raiffeisen OMF A</v>
          </cell>
          <cell r="EL26" t="e">
            <v>#DIV/0!</v>
          </cell>
          <cell r="EM26">
            <v>2.8657564262573487E-2</v>
          </cell>
          <cell r="EN26">
            <v>9.7553854693361863E-3</v>
          </cell>
          <cell r="EO26">
            <v>1.7269858517162673E-2</v>
          </cell>
          <cell r="EP26">
            <v>1.4236930656126745E-2</v>
          </cell>
          <cell r="EQ26">
            <v>5.7978657197050865E-2</v>
          </cell>
          <cell r="ER26">
            <v>3.1344419526296852E-2</v>
          </cell>
          <cell r="ES26">
            <v>1.878634407053692E-2</v>
          </cell>
          <cell r="ET26">
            <v>7.9064137329143414E-4</v>
          </cell>
          <cell r="EU26">
            <v>6.7405554410293611E-4</v>
          </cell>
          <cell r="EV26">
            <v>-1.5819553828193555E-3</v>
          </cell>
          <cell r="EW26">
            <v>2.9747886580486105E-2</v>
          </cell>
          <cell r="EX26">
            <v>-9.7981648551057621E-3</v>
          </cell>
          <cell r="EY26">
            <v>-3.2366849170673007E-3</v>
          </cell>
          <cell r="EZ26">
            <v>3.1111084382145826E-2</v>
          </cell>
          <cell r="FA26">
            <v>3.1677128976754787E-3</v>
          </cell>
          <cell r="FB26">
            <v>1.8840573263310123E-3</v>
          </cell>
          <cell r="FC26">
            <v>-4.5945896937311659E-3</v>
          </cell>
          <cell r="FD26">
            <v>-8.2920307631939583E-4</v>
          </cell>
          <cell r="FE26">
            <v>1.3331351442789074E-2</v>
          </cell>
          <cell r="FF26">
            <v>9.5029042454646273E-3</v>
          </cell>
          <cell r="FG26">
            <v>1.2894137847745846E-2</v>
          </cell>
          <cell r="FH26">
            <v>-2.7237747681880808E-3</v>
          </cell>
          <cell r="FI26">
            <v>2.3736791779304323E-2</v>
          </cell>
          <cell r="FJ26">
            <v>1.6763063557728497E-2</v>
          </cell>
          <cell r="FK26">
            <v>2.1137704856966311E-2</v>
          </cell>
          <cell r="FL26">
            <v>3.1478408956586046E-2</v>
          </cell>
          <cell r="FM26">
            <v>2.142620302763798E-2</v>
          </cell>
          <cell r="FN26">
            <v>2.7952874924703774E-2</v>
          </cell>
          <cell r="FO26">
            <v>2.5171650224266262E-2</v>
          </cell>
          <cell r="FP26">
            <v>2.3645725717381438E-2</v>
          </cell>
          <cell r="FQ26">
            <v>-1.1941864047003814E-2</v>
          </cell>
          <cell r="FR26">
            <v>1.6404252594551583E-2</v>
          </cell>
          <cell r="FS26">
            <v>8.1027197410497021E-3</v>
          </cell>
          <cell r="FT26">
            <v>1.8977690270245651E-2</v>
          </cell>
          <cell r="FU26">
            <v>1.8611032656261628E-2</v>
          </cell>
          <cell r="FV26">
            <v>1.7830813204662066E-2</v>
          </cell>
          <cell r="FW26">
            <v>3.211667862302936E-2</v>
          </cell>
          <cell r="FX26">
            <v>2.77416676054143E-2</v>
          </cell>
          <cell r="FY26">
            <v>1.7414205765142743E-2</v>
          </cell>
          <cell r="FZ26">
            <v>7.2763640811150943E-3</v>
          </cell>
          <cell r="GA26">
            <v>3.1599204186370411E-2</v>
          </cell>
          <cell r="GB26">
            <v>1.17972309752159E-2</v>
          </cell>
          <cell r="GC26">
            <v>1.1199981989247654E-2</v>
          </cell>
          <cell r="GD26">
            <v>2.7933943851615739E-2</v>
          </cell>
          <cell r="GE26">
            <v>2.7641902333001012E-2</v>
          </cell>
          <cell r="GF26">
            <v>6.9308481370451425E-3</v>
          </cell>
          <cell r="GG26">
            <v>3.0329892197559882E-2</v>
          </cell>
          <cell r="GH26">
            <v>1.2725525820635797E-2</v>
          </cell>
          <cell r="GI26">
            <v>3.4333443633465244E-3</v>
          </cell>
          <cell r="GJ26">
            <v>-2.3794416203125612E-3</v>
          </cell>
          <cell r="GK26">
            <v>8.4241957158728287E-3</v>
          </cell>
          <cell r="GL26">
            <v>-4.0473935133893413E-3</v>
          </cell>
          <cell r="GM26">
            <v>3.1686465415032394E-2</v>
          </cell>
          <cell r="GN26">
            <v>2.1976751246234993E-2</v>
          </cell>
          <cell r="GO26">
            <v>2.2878262575684483E-2</v>
          </cell>
          <cell r="GP26">
            <v>2.2073864693478606E-2</v>
          </cell>
          <cell r="GQ26">
            <v>-1.1550933737120017E-3</v>
          </cell>
          <cell r="GR26">
            <v>2.3444374178741123E-2</v>
          </cell>
          <cell r="GS26">
            <v>2.0268283130504994E-2</v>
          </cell>
          <cell r="GT26">
            <v>-1.1546725523707835E-3</v>
          </cell>
          <cell r="GU26">
            <v>2.9497037700138451E-2</v>
          </cell>
          <cell r="GV26">
            <v>1.9137752116943796E-2</v>
          </cell>
          <cell r="GW26">
            <v>1.5310521638335128E-2</v>
          </cell>
          <cell r="GX26">
            <v>2.340634937673447E-2</v>
          </cell>
          <cell r="GY26">
            <v>1.2375478061276368E-2</v>
          </cell>
          <cell r="GZ26">
            <v>-3.4651263823093026E-2</v>
          </cell>
          <cell r="HA26">
            <v>-6.2131476237064165E-2</v>
          </cell>
          <cell r="HB26">
            <v>4.3507963717862363E-2</v>
          </cell>
          <cell r="HC26">
            <v>2.6063287909309674E-2</v>
          </cell>
          <cell r="HD26">
            <v>2.0996522898782954E-2</v>
          </cell>
          <cell r="HE26" t="str">
            <v/>
          </cell>
          <cell r="HF26" t="str">
            <v/>
          </cell>
          <cell r="HG26" t="str">
            <v/>
          </cell>
          <cell r="HH26" t="str">
            <v/>
          </cell>
          <cell r="HI26" t="str">
            <v/>
          </cell>
          <cell r="HJ26" t="str">
            <v/>
          </cell>
          <cell r="HK26" t="str">
            <v/>
          </cell>
          <cell r="HL26" t="str">
            <v/>
          </cell>
          <cell r="HM26" t="str">
            <v/>
          </cell>
          <cell r="HN26" t="str">
            <v/>
          </cell>
          <cell r="HO26" t="str">
            <v/>
          </cell>
          <cell r="HP26" t="str">
            <v/>
          </cell>
          <cell r="HQ26" t="str">
            <v/>
          </cell>
          <cell r="HR26" t="str">
            <v/>
          </cell>
          <cell r="HS26" t="str">
            <v/>
          </cell>
          <cell r="HT26" t="str">
            <v/>
          </cell>
          <cell r="HU26" t="str">
            <v/>
          </cell>
          <cell r="HV26" t="str">
            <v/>
          </cell>
          <cell r="HW26" t="str">
            <v/>
          </cell>
          <cell r="HX26" t="str">
            <v/>
          </cell>
          <cell r="HY26" t="str">
            <v/>
          </cell>
          <cell r="HZ26" t="str">
            <v/>
          </cell>
          <cell r="IA26" t="str">
            <v/>
          </cell>
          <cell r="IB26" t="str">
            <v/>
          </cell>
          <cell r="IC26" t="str">
            <v/>
          </cell>
          <cell r="ID26" t="str">
            <v/>
          </cell>
          <cell r="IE26" t="str">
            <v/>
          </cell>
          <cell r="IF26" t="str">
            <v/>
          </cell>
          <cell r="IG26" t="str">
            <v/>
          </cell>
          <cell r="IH26" t="str">
            <v/>
          </cell>
          <cell r="II26" t="str">
            <v/>
          </cell>
          <cell r="IJ26" t="str">
            <v/>
          </cell>
          <cell r="IK26" t="str">
            <v/>
          </cell>
          <cell r="IL26" t="str">
            <v/>
          </cell>
          <cell r="IM26" t="str">
            <v/>
          </cell>
          <cell r="IN26" t="str">
            <v/>
          </cell>
          <cell r="IO26" t="str">
            <v/>
          </cell>
          <cell r="IP26" t="str">
            <v/>
          </cell>
          <cell r="IQ26" t="str">
            <v/>
          </cell>
          <cell r="IR26" t="str">
            <v/>
          </cell>
          <cell r="IS26" t="str">
            <v/>
          </cell>
          <cell r="IT26" t="str">
            <v/>
          </cell>
          <cell r="IU26" t="str">
            <v/>
          </cell>
          <cell r="IV26" t="str">
            <v/>
          </cell>
          <cell r="IW26" t="str">
            <v/>
          </cell>
          <cell r="IX26" t="str">
            <v/>
          </cell>
          <cell r="IY26" t="str">
            <v/>
          </cell>
          <cell r="IZ26" t="str">
            <v/>
          </cell>
          <cell r="JA26" t="str">
            <v/>
          </cell>
          <cell r="JB26" t="str">
            <v/>
          </cell>
          <cell r="JC26" t="str">
            <v/>
          </cell>
          <cell r="JD26" t="str">
            <v/>
          </cell>
          <cell r="JE26" t="str">
            <v/>
          </cell>
          <cell r="JF26" t="str">
            <v/>
          </cell>
          <cell r="JG26" t="str">
            <v/>
          </cell>
          <cell r="JH26" t="str">
            <v/>
          </cell>
          <cell r="JI26" t="str">
            <v/>
          </cell>
          <cell r="JJ26" t="str">
            <v/>
          </cell>
          <cell r="JK26" t="str">
            <v/>
          </cell>
          <cell r="JL26" t="str">
            <v/>
          </cell>
          <cell r="JM26" t="str">
            <v/>
          </cell>
          <cell r="JN26" t="str">
            <v/>
          </cell>
          <cell r="JO26" t="str">
            <v/>
          </cell>
          <cell r="JP26" t="str">
            <v/>
          </cell>
          <cell r="JQ26" t="str">
            <v/>
          </cell>
          <cell r="JR26" t="str">
            <v/>
          </cell>
          <cell r="JS26" t="str">
            <v/>
          </cell>
          <cell r="JT26" t="str">
            <v/>
          </cell>
          <cell r="JU26" t="str">
            <v/>
          </cell>
          <cell r="JV26" t="str">
            <v/>
          </cell>
          <cell r="JW26" t="str">
            <v/>
          </cell>
          <cell r="JX26" t="str">
            <v/>
          </cell>
          <cell r="JY26" t="str">
            <v/>
          </cell>
          <cell r="JZ26" t="str">
            <v/>
          </cell>
          <cell r="KA26" t="str">
            <v/>
          </cell>
          <cell r="KB26" t="str">
            <v/>
          </cell>
          <cell r="KC26" t="str">
            <v/>
          </cell>
          <cell r="KD26" t="str">
            <v/>
          </cell>
          <cell r="KE26" t="str">
            <v/>
          </cell>
          <cell r="KF26" t="str">
            <v/>
          </cell>
          <cell r="KG26" t="str">
            <v/>
          </cell>
          <cell r="KH26" t="str">
            <v/>
          </cell>
          <cell r="KI26" t="str">
            <v/>
          </cell>
          <cell r="KJ26" t="str">
            <v/>
          </cell>
          <cell r="KK26" t="str">
            <v/>
          </cell>
          <cell r="KL26" t="str">
            <v/>
          </cell>
          <cell r="KM26" t="str">
            <v/>
          </cell>
          <cell r="KN26" t="str">
            <v/>
          </cell>
          <cell r="KO26" t="str">
            <v/>
          </cell>
          <cell r="KP26" t="str">
            <v/>
          </cell>
          <cell r="KQ26" t="str">
            <v/>
          </cell>
          <cell r="KR26" t="str">
            <v/>
          </cell>
          <cell r="KS26" t="str">
            <v/>
          </cell>
          <cell r="KT26" t="str">
            <v/>
          </cell>
          <cell r="KU26" t="str">
            <v/>
          </cell>
          <cell r="KV26" t="str">
            <v/>
          </cell>
          <cell r="KW26" t="str">
            <v/>
          </cell>
          <cell r="KX26" t="str">
            <v/>
          </cell>
          <cell r="KY26" t="str">
            <v/>
          </cell>
          <cell r="KZ26" t="str">
            <v/>
          </cell>
          <cell r="LA26" t="str">
            <v/>
          </cell>
          <cell r="LB26" t="str">
            <v/>
          </cell>
          <cell r="LC26" t="str">
            <v/>
          </cell>
          <cell r="LD26" t="str">
            <v/>
          </cell>
          <cell r="LE26" t="str">
            <v/>
          </cell>
          <cell r="LF26" t="str">
            <v/>
          </cell>
          <cell r="LG26" t="str">
            <v/>
          </cell>
          <cell r="LH26" t="str">
            <v/>
          </cell>
          <cell r="LI26" t="str">
            <v/>
          </cell>
          <cell r="LJ26" t="str">
            <v/>
          </cell>
          <cell r="LK26" t="str">
            <v/>
          </cell>
          <cell r="LL26" t="str">
            <v/>
          </cell>
          <cell r="LM26" t="str">
            <v/>
          </cell>
          <cell r="LN26" t="str">
            <v/>
          </cell>
          <cell r="LO26" t="str">
            <v/>
          </cell>
          <cell r="LP26" t="str">
            <v/>
          </cell>
          <cell r="LQ26" t="str">
            <v/>
          </cell>
          <cell r="LR26" t="str">
            <v/>
          </cell>
          <cell r="LS26" t="str">
            <v/>
          </cell>
          <cell r="LT26" t="str">
            <v/>
          </cell>
          <cell r="LU26" t="str">
            <v/>
          </cell>
          <cell r="LV26" t="str">
            <v/>
          </cell>
          <cell r="LW26" t="str">
            <v/>
          </cell>
          <cell r="LX26" t="str">
            <v/>
          </cell>
          <cell r="LY26" t="str">
            <v/>
          </cell>
          <cell r="LZ26" t="str">
            <v/>
          </cell>
        </row>
        <row r="27">
          <cell r="A27" t="str">
            <v>Raiffeisen OMF B</v>
          </cell>
          <cell r="C27">
            <v>8.8405758876933124E-2</v>
          </cell>
          <cell r="D27">
            <v>9.0838782733401208E-2</v>
          </cell>
          <cell r="E27">
            <v>7.3667681436118918E-2</v>
          </cell>
          <cell r="F27">
            <v>7.7309129770145854E-2</v>
          </cell>
          <cell r="G27">
            <v>8.829318266201773E-2</v>
          </cell>
          <cell r="H27">
            <v>7.4605813705110366E-2</v>
          </cell>
          <cell r="I27">
            <v>7.0364183804946565E-2</v>
          </cell>
          <cell r="J27">
            <v>5.6908559967983149E-2</v>
          </cell>
          <cell r="K27">
            <v>7.0628613472653576E-2</v>
          </cell>
          <cell r="L27">
            <v>5.8234161386964807E-2</v>
          </cell>
          <cell r="M27">
            <v>6.3731531287448698E-2</v>
          </cell>
          <cell r="N27">
            <v>5.5052414096063026E-2</v>
          </cell>
          <cell r="O27">
            <v>5.1510698533798804E-2</v>
          </cell>
          <cell r="P27">
            <v>3.9986355083176758E-2</v>
          </cell>
          <cell r="Q27">
            <v>2.0314633437970294E-2</v>
          </cell>
          <cell r="R27">
            <v>5.9521700046768544E-2</v>
          </cell>
          <cell r="S27">
            <v>2.2072994611037077E-2</v>
          </cell>
          <cell r="T27">
            <v>4.6612983771120726E-2</v>
          </cell>
          <cell r="U27">
            <v>5.0472195833905865E-2</v>
          </cell>
          <cell r="V27">
            <v>5.8213376201557504E-2</v>
          </cell>
          <cell r="W27">
            <v>6.6416660225562113E-2</v>
          </cell>
          <cell r="X27">
            <v>2.6496585829195323E-2</v>
          </cell>
          <cell r="Y27">
            <v>5.9237072737075271E-2</v>
          </cell>
          <cell r="Z27">
            <v>5.3174925343365854E-2</v>
          </cell>
          <cell r="AA27">
            <v>3.4257054242250638E-2</v>
          </cell>
          <cell r="AB27">
            <v>2.045830582228219E-2</v>
          </cell>
          <cell r="AC27">
            <v>2.265661763080621E-2</v>
          </cell>
          <cell r="AD27">
            <v>3.4632741631645467E-2</v>
          </cell>
          <cell r="AE27">
            <v>3.4845363480959124E-2</v>
          </cell>
          <cell r="AF27">
            <v>4.3275330504512308E-2</v>
          </cell>
          <cell r="AG27">
            <v>3.113547750916347E-2</v>
          </cell>
          <cell r="AH27">
            <v>4.6309115074956247E-2</v>
          </cell>
          <cell r="AI27">
            <v>6.049087465916813E-2</v>
          </cell>
          <cell r="AJ27">
            <v>2.2015562533249215E-2</v>
          </cell>
          <cell r="AK27">
            <v>2.9740826098988742E-2</v>
          </cell>
          <cell r="AL27">
            <v>4.2148518921324311E-2</v>
          </cell>
          <cell r="AM27">
            <v>3.3462435872443526E-2</v>
          </cell>
          <cell r="AN27">
            <v>2.2847805816777169E-2</v>
          </cell>
          <cell r="AO27">
            <v>1.9786363855967718E-2</v>
          </cell>
          <cell r="AP27">
            <v>1.0143881925945827E-2</v>
          </cell>
          <cell r="AQ27">
            <v>1.6047211211884418E-2</v>
          </cell>
          <cell r="AR27">
            <v>3.1950220286179755E-2</v>
          </cell>
          <cell r="AS27">
            <v>3.119056914567048E-2</v>
          </cell>
          <cell r="AT27">
            <v>3.5701774984115205E-2</v>
          </cell>
          <cell r="AU27">
            <v>2.0790420025055635E-2</v>
          </cell>
          <cell r="AV27">
            <v>2.8195623858045263E-2</v>
          </cell>
          <cell r="AW27">
            <v>2.7376903734348618E-2</v>
          </cell>
          <cell r="AX27">
            <v>2.736921944009546E-2</v>
          </cell>
          <cell r="AY27">
            <v>2.8060349019115912E-2</v>
          </cell>
          <cell r="AZ27">
            <v>3.1587408002924151E-2</v>
          </cell>
          <cell r="BA27">
            <v>2.8475213292564895E-2</v>
          </cell>
          <cell r="BB27">
            <v>3.8912213870953304E-2</v>
          </cell>
          <cell r="BC27">
            <v>2.1813349737869383E-2</v>
          </cell>
          <cell r="BD27">
            <v>1.5450738164344936E-2</v>
          </cell>
          <cell r="BE27">
            <v>1.9388242758220785E-2</v>
          </cell>
          <cell r="BF27">
            <v>1.1810267075493437E-2</v>
          </cell>
          <cell r="BG27">
            <v>2.2604548426397041E-2</v>
          </cell>
          <cell r="BH27">
            <v>2.6236541298865202E-2</v>
          </cell>
          <cell r="BI27">
            <v>-1.1186337753564818E-2</v>
          </cell>
          <cell r="BJ27">
            <v>3.0813391276304291E-2</v>
          </cell>
          <cell r="BK27">
            <v>-1.6236295309053548E-2</v>
          </cell>
          <cell r="BL27">
            <v>1.0169052013351335E-2</v>
          </cell>
          <cell r="BM27">
            <v>2.5997142969630929E-3</v>
          </cell>
          <cell r="BN27">
            <v>1.2429953019415784E-2</v>
          </cell>
          <cell r="BO27">
            <v>2.4467648393666042E-2</v>
          </cell>
          <cell r="BP27">
            <v>2.734245165072246E-3</v>
          </cell>
          <cell r="BQ27">
            <v>1.7167131853064083E-2</v>
          </cell>
          <cell r="BR27">
            <v>1.0067954020202672E-2</v>
          </cell>
          <cell r="BS27">
            <v>-1.2648780414017253E-2</v>
          </cell>
          <cell r="BT27">
            <v>-1.8188627765581507E-2</v>
          </cell>
          <cell r="BU27">
            <v>-1.2775831885854778E-2</v>
          </cell>
          <cell r="BV27">
            <v>3.5140325503174363E-2</v>
          </cell>
          <cell r="BW27">
            <v>2.0562162747059378E-2</v>
          </cell>
          <cell r="BX27">
            <v>2.1123094652626814E-3</v>
          </cell>
          <cell r="BY27">
            <v>2.7514562548252023E-2</v>
          </cell>
          <cell r="BZ27">
            <v>3.1555767413909107E-2</v>
          </cell>
          <cell r="CA27">
            <v>3.5813491987662975E-2</v>
          </cell>
          <cell r="CB27">
            <v>5.0873510022487667E-3</v>
          </cell>
          <cell r="CC27">
            <v>2.3655159596118736E-2</v>
          </cell>
          <cell r="CD27">
            <v>2.6413161774413035E-2</v>
          </cell>
          <cell r="CE27">
            <v>3.5621894831884798E-2</v>
          </cell>
          <cell r="CF27">
            <v>1.5380605495017938E-2</v>
          </cell>
          <cell r="CG27">
            <v>2.1715431499481672E-2</v>
          </cell>
          <cell r="CH27">
            <v>2.0879341594809774E-2</v>
          </cell>
          <cell r="CI27">
            <v>2.9447890433176277E-2</v>
          </cell>
          <cell r="CJ27">
            <v>1.1843888235542046E-2</v>
          </cell>
          <cell r="CK27">
            <v>3.2643919198796022E-2</v>
          </cell>
          <cell r="CL27">
            <v>1.4691440870099501E-2</v>
          </cell>
          <cell r="CM27">
            <v>3.0680253854298931E-3</v>
          </cell>
          <cell r="CN27">
            <v>1.3091753522948358E-3</v>
          </cell>
          <cell r="CO27">
            <v>1.9881200113281962E-2</v>
          </cell>
          <cell r="CP27">
            <v>1.9295213321666137E-2</v>
          </cell>
          <cell r="CQ27">
            <v>2.4106349279534423E-2</v>
          </cell>
          <cell r="CR27">
            <v>1.5424587189267217E-2</v>
          </cell>
          <cell r="CS27">
            <v>1.4507179664761781E-2</v>
          </cell>
          <cell r="CT27">
            <v>2.6706447981782594E-2</v>
          </cell>
          <cell r="CU27">
            <v>2.5650315517577685E-2</v>
          </cell>
          <cell r="CV27">
            <v>7.9343163778881325E-3</v>
          </cell>
          <cell r="CW27">
            <v>1.9040340779258345E-2</v>
          </cell>
          <cell r="CX27">
            <v>9.2663090937744243E-3</v>
          </cell>
          <cell r="CY27">
            <v>1.5781782989519925E-2</v>
          </cell>
          <cell r="CZ27">
            <v>5.7280251266464194E-3</v>
          </cell>
          <cell r="DA27">
            <v>9.712341023296182E-3</v>
          </cell>
          <cell r="DB27">
            <v>-5.1062351736652712E-3</v>
          </cell>
          <cell r="DC27">
            <v>-6.0339660185812225E-3</v>
          </cell>
          <cell r="DD27">
            <v>1.3202412332269183E-2</v>
          </cell>
          <cell r="DE27">
            <v>-2.912672493218563E-3</v>
          </cell>
          <cell r="DF27">
            <v>2.1518981166896923E-2</v>
          </cell>
          <cell r="DG27">
            <v>1.8690132322432725E-2</v>
          </cell>
          <cell r="DH27">
            <v>1.6838434067474782E-2</v>
          </cell>
          <cell r="DI27">
            <v>1.2948961929121879E-2</v>
          </cell>
          <cell r="DJ27">
            <v>1.8226070462304109E-2</v>
          </cell>
          <cell r="DK27">
            <v>3.172951652591119E-3</v>
          </cell>
          <cell r="DL27">
            <v>1.4487785416098844E-2</v>
          </cell>
          <cell r="DM27">
            <v>2.3108272439204977E-2</v>
          </cell>
          <cell r="DN27">
            <v>1.4090631174578367E-2</v>
          </cell>
          <cell r="DO27">
            <v>4.7331980884014628E-2</v>
          </cell>
          <cell r="DP27">
            <v>3.4382293580031857E-2</v>
          </cell>
          <cell r="DQ27">
            <v>1.1959764510814467E-2</v>
          </cell>
          <cell r="DR27">
            <v>1.2765898817345557E-2</v>
          </cell>
          <cell r="DS27">
            <v>3.6906951537141873E-2</v>
          </cell>
          <cell r="DT27">
            <v>2.4995287143693049E-4</v>
          </cell>
          <cell r="DU27">
            <v>8.915773106929049E-3</v>
          </cell>
          <cell r="DV27">
            <v>1.8830960147802105E-2</v>
          </cell>
          <cell r="DW27">
            <v>7.4277102081503495E-4</v>
          </cell>
          <cell r="DX27">
            <v>-2.4695011171504602E-2</v>
          </cell>
          <cell r="DY27">
            <v>3.4937289954326052E-2</v>
          </cell>
          <cell r="DZ27">
            <v>9.7631911085006261E-3</v>
          </cell>
          <cell r="EA27">
            <v>1.1055806910595002E-2</v>
          </cell>
          <cell r="EB27">
            <v>1.1019846155698166E-2</v>
          </cell>
          <cell r="EC27">
            <v>1.2915701413595862E-2</v>
          </cell>
          <cell r="ED27">
            <v>9.0467865114506035E-3</v>
          </cell>
          <cell r="EE27">
            <v>1.1673187733201123E-2</v>
          </cell>
          <cell r="EF27">
            <v>3.5629402482762286E-2</v>
          </cell>
          <cell r="EG27">
            <v>-3.6707886340630012E-2</v>
          </cell>
          <cell r="EH27">
            <v>8.8066046063885167E-3</v>
          </cell>
          <cell r="EI27">
            <v>2.8056937834556688E-2</v>
          </cell>
          <cell r="EJ27">
            <v>2.6022133467783821E-2</v>
          </cell>
          <cell r="EK27">
            <v>8.2375153546028427E-3</v>
          </cell>
          <cell r="EL27">
            <v>-1.8402662344517418E-2</v>
          </cell>
          <cell r="EM27">
            <v>2.9316254462605107E-2</v>
          </cell>
          <cell r="EN27">
            <v>2.8199554174281882E-3</v>
          </cell>
          <cell r="EO27">
            <v>1.3337312055540451E-2</v>
          </cell>
          <cell r="EP27">
            <v>7.7462186023551372E-3</v>
          </cell>
          <cell r="EQ27">
            <v>4.0334496534895292E-2</v>
          </cell>
          <cell r="ER27">
            <v>1.7125429693537697E-2</v>
          </cell>
          <cell r="ES27">
            <v>1.3553448308760707E-2</v>
          </cell>
          <cell r="ET27">
            <v>4.3794503801546369E-3</v>
          </cell>
          <cell r="EU27">
            <v>3.7723008514665146E-3</v>
          </cell>
          <cell r="EV27">
            <v>-4.7012062364942819E-3</v>
          </cell>
          <cell r="EW27">
            <v>2.1657153376258176E-2</v>
          </cell>
          <cell r="EX27">
            <v>-1.1033577518483995E-2</v>
          </cell>
          <cell r="EY27">
            <v>-5.2544979942424908E-3</v>
          </cell>
          <cell r="EZ27">
            <v>2.033609983939022E-2</v>
          </cell>
          <cell r="FA27">
            <v>4.0885369269036964E-3</v>
          </cell>
          <cell r="FB27">
            <v>1.2078044081373918E-3</v>
          </cell>
          <cell r="FC27">
            <v>-1.770469861299695E-4</v>
          </cell>
          <cell r="FD27">
            <v>4.4458262969679918E-3</v>
          </cell>
          <cell r="FE27">
            <v>6.6071456104359605E-3</v>
          </cell>
          <cell r="FF27">
            <v>5.3448900769137442E-3</v>
          </cell>
          <cell r="FG27">
            <v>1.2318103213625697E-2</v>
          </cell>
          <cell r="FH27">
            <v>1.354284070524514E-3</v>
          </cell>
          <cell r="FI27">
            <v>1.2511719500630791E-2</v>
          </cell>
          <cell r="FJ27">
            <v>1.3641781842545386E-2</v>
          </cell>
          <cell r="FK27">
            <v>2.2226262801359642E-2</v>
          </cell>
          <cell r="FL27">
            <v>2.6018972501854698E-2</v>
          </cell>
          <cell r="FM27">
            <v>4.2572195929013734E-3</v>
          </cell>
          <cell r="FN27">
            <v>1.562904145331534E-2</v>
          </cell>
          <cell r="FO27">
            <v>1.2195832539029672E-2</v>
          </cell>
          <cell r="FP27">
            <v>1.7340767383814626E-2</v>
          </cell>
          <cell r="FQ27">
            <v>-1.7231581474052349E-2</v>
          </cell>
          <cell r="FR27">
            <v>7.7708771337352545E-3</v>
          </cell>
          <cell r="FS27">
            <v>-1.0388140031936111E-3</v>
          </cell>
          <cell r="FT27">
            <v>1.320509523035196E-2</v>
          </cell>
          <cell r="FU27">
            <v>9.1770157541259945E-3</v>
          </cell>
          <cell r="FV27">
            <v>8.3652875849371533E-3</v>
          </cell>
          <cell r="FW27">
            <v>2.3978392401347248E-2</v>
          </cell>
          <cell r="FX27">
            <v>1.3538273926023026E-2</v>
          </cell>
          <cell r="FY27">
            <v>5.362348804674566E-3</v>
          </cell>
          <cell r="FZ27">
            <v>1.3063834811630759E-3</v>
          </cell>
          <cell r="GA27">
            <v>3.5858508330957051E-3</v>
          </cell>
          <cell r="GB27">
            <v>3.1734863793717594E-3</v>
          </cell>
          <cell r="GC27">
            <v>6.1845648981972978E-3</v>
          </cell>
          <cell r="GD27">
            <v>1.0241359839253672E-2</v>
          </cell>
          <cell r="GE27">
            <v>7.8810685575609885E-3</v>
          </cell>
          <cell r="GF27">
            <v>-1.0489979315297937E-4</v>
          </cell>
          <cell r="GG27">
            <v>1.29544301250204E-2</v>
          </cell>
          <cell r="GH27">
            <v>7.8091129504429535E-3</v>
          </cell>
          <cell r="GI27">
            <v>8.3750040258223635E-3</v>
          </cell>
          <cell r="GJ27">
            <v>-1.9209908164298239E-3</v>
          </cell>
          <cell r="GK27">
            <v>2.416158584066741E-3</v>
          </cell>
          <cell r="GL27">
            <v>-3.8441122823104079E-3</v>
          </cell>
          <cell r="GM27">
            <v>1.7362694766218878E-2</v>
          </cell>
          <cell r="GN27">
            <v>1.3133868129347359E-2</v>
          </cell>
          <cell r="GO27">
            <v>1.5194619977968671E-2</v>
          </cell>
          <cell r="GP27">
            <v>1.1446539535432176E-2</v>
          </cell>
          <cell r="GQ27">
            <v>1.5491544863022177E-3</v>
          </cell>
          <cell r="GR27">
            <v>1.5106721140664581E-2</v>
          </cell>
          <cell r="GS27">
            <v>1.2454608501725639E-2</v>
          </cell>
          <cell r="GT27">
            <v>8.5368342654237317E-3</v>
          </cell>
          <cell r="GU27">
            <v>1.713108939852126E-2</v>
          </cell>
          <cell r="GV27">
            <v>7.6255729042320475E-3</v>
          </cell>
          <cell r="GW27">
            <v>4.0591300403902686E-3</v>
          </cell>
          <cell r="GX27">
            <v>6.226721456566997E-3</v>
          </cell>
          <cell r="GY27">
            <v>5.3022291622846218E-3</v>
          </cell>
          <cell r="GZ27">
            <v>-1.8526022102656525E-2</v>
          </cell>
          <cell r="HA27">
            <v>-2.4123409090853531E-2</v>
          </cell>
          <cell r="HB27">
            <v>1.7373955854312451E-2</v>
          </cell>
          <cell r="HC27">
            <v>1.0327058123376309E-2</v>
          </cell>
          <cell r="HD27">
            <v>3.9262879056276567E-3</v>
          </cell>
          <cell r="HE27" t="str">
            <v/>
          </cell>
          <cell r="HF27" t="str">
            <v/>
          </cell>
          <cell r="HG27" t="str">
            <v/>
          </cell>
          <cell r="HH27" t="str">
            <v/>
          </cell>
          <cell r="HI27" t="str">
            <v/>
          </cell>
          <cell r="HJ27" t="str">
            <v/>
          </cell>
          <cell r="HK27" t="str">
            <v/>
          </cell>
          <cell r="HL27" t="str">
            <v/>
          </cell>
          <cell r="HM27" t="str">
            <v/>
          </cell>
          <cell r="HN27" t="str">
            <v/>
          </cell>
          <cell r="HO27" t="str">
            <v/>
          </cell>
          <cell r="HP27" t="str">
            <v/>
          </cell>
          <cell r="HQ27" t="str">
            <v/>
          </cell>
          <cell r="HR27" t="str">
            <v/>
          </cell>
          <cell r="HS27" t="str">
            <v/>
          </cell>
          <cell r="HT27" t="str">
            <v/>
          </cell>
          <cell r="HU27" t="str">
            <v/>
          </cell>
          <cell r="HV27" t="str">
            <v/>
          </cell>
          <cell r="HW27" t="str">
            <v/>
          </cell>
          <cell r="HX27" t="str">
            <v/>
          </cell>
          <cell r="HY27" t="str">
            <v/>
          </cell>
          <cell r="HZ27" t="str">
            <v/>
          </cell>
          <cell r="IA27" t="str">
            <v/>
          </cell>
          <cell r="IB27" t="str">
            <v/>
          </cell>
          <cell r="IC27" t="str">
            <v/>
          </cell>
          <cell r="ID27" t="str">
            <v/>
          </cell>
          <cell r="IE27" t="str">
            <v/>
          </cell>
          <cell r="IF27" t="str">
            <v/>
          </cell>
          <cell r="IG27" t="str">
            <v/>
          </cell>
          <cell r="IH27" t="str">
            <v/>
          </cell>
          <cell r="II27" t="str">
            <v/>
          </cell>
          <cell r="IJ27" t="str">
            <v/>
          </cell>
          <cell r="IK27" t="str">
            <v/>
          </cell>
          <cell r="IL27" t="str">
            <v/>
          </cell>
          <cell r="IM27" t="str">
            <v/>
          </cell>
          <cell r="IN27" t="str">
            <v/>
          </cell>
          <cell r="IO27" t="str">
            <v/>
          </cell>
          <cell r="IP27" t="str">
            <v/>
          </cell>
          <cell r="IQ27" t="str">
            <v/>
          </cell>
          <cell r="IR27" t="str">
            <v/>
          </cell>
          <cell r="IS27" t="str">
            <v/>
          </cell>
          <cell r="IT27" t="str">
            <v/>
          </cell>
          <cell r="IU27" t="str">
            <v/>
          </cell>
          <cell r="IV27" t="str">
            <v/>
          </cell>
          <cell r="IW27" t="str">
            <v/>
          </cell>
          <cell r="IX27" t="str">
            <v/>
          </cell>
          <cell r="IY27" t="str">
            <v/>
          </cell>
          <cell r="IZ27" t="str">
            <v/>
          </cell>
          <cell r="JA27" t="str">
            <v/>
          </cell>
          <cell r="JB27" t="str">
            <v/>
          </cell>
          <cell r="JC27" t="str">
            <v/>
          </cell>
          <cell r="JD27" t="str">
            <v/>
          </cell>
          <cell r="JE27" t="str">
            <v/>
          </cell>
          <cell r="JF27" t="str">
            <v/>
          </cell>
          <cell r="JG27" t="str">
            <v/>
          </cell>
          <cell r="JH27" t="str">
            <v/>
          </cell>
          <cell r="JI27" t="str">
            <v/>
          </cell>
          <cell r="JJ27" t="str">
            <v/>
          </cell>
          <cell r="JK27" t="str">
            <v/>
          </cell>
          <cell r="JL27" t="str">
            <v/>
          </cell>
          <cell r="JM27" t="str">
            <v/>
          </cell>
          <cell r="JN27" t="str">
            <v/>
          </cell>
          <cell r="JO27" t="str">
            <v/>
          </cell>
          <cell r="JP27" t="str">
            <v/>
          </cell>
          <cell r="JQ27" t="str">
            <v/>
          </cell>
          <cell r="JR27" t="str">
            <v/>
          </cell>
          <cell r="JS27" t="str">
            <v/>
          </cell>
          <cell r="JT27" t="str">
            <v/>
          </cell>
          <cell r="JU27" t="str">
            <v/>
          </cell>
          <cell r="JV27" t="str">
            <v/>
          </cell>
          <cell r="JW27" t="str">
            <v/>
          </cell>
          <cell r="JX27" t="str">
            <v/>
          </cell>
          <cell r="JY27" t="str">
            <v/>
          </cell>
          <cell r="JZ27" t="str">
            <v/>
          </cell>
          <cell r="KA27" t="str">
            <v/>
          </cell>
          <cell r="KB27" t="str">
            <v/>
          </cell>
          <cell r="KC27" t="str">
            <v/>
          </cell>
          <cell r="KD27" t="str">
            <v/>
          </cell>
          <cell r="KE27" t="str">
            <v/>
          </cell>
          <cell r="KF27" t="str">
            <v/>
          </cell>
          <cell r="KG27" t="str">
            <v/>
          </cell>
          <cell r="KH27" t="str">
            <v/>
          </cell>
          <cell r="KI27" t="str">
            <v/>
          </cell>
          <cell r="KJ27" t="str">
            <v/>
          </cell>
          <cell r="KK27" t="str">
            <v/>
          </cell>
          <cell r="KL27" t="str">
            <v/>
          </cell>
          <cell r="KM27" t="str">
            <v/>
          </cell>
          <cell r="KN27" t="str">
            <v/>
          </cell>
          <cell r="KO27" t="str">
            <v/>
          </cell>
          <cell r="KP27" t="str">
            <v/>
          </cell>
          <cell r="KQ27" t="str">
            <v/>
          </cell>
          <cell r="KR27" t="str">
            <v/>
          </cell>
          <cell r="KS27" t="str">
            <v/>
          </cell>
          <cell r="KT27" t="str">
            <v/>
          </cell>
          <cell r="KU27" t="str">
            <v/>
          </cell>
          <cell r="KV27" t="str">
            <v/>
          </cell>
          <cell r="KW27" t="str">
            <v/>
          </cell>
          <cell r="KX27" t="str">
            <v/>
          </cell>
          <cell r="KY27" t="str">
            <v/>
          </cell>
          <cell r="KZ27" t="str">
            <v/>
          </cell>
          <cell r="LA27" t="str">
            <v/>
          </cell>
          <cell r="LB27" t="str">
            <v/>
          </cell>
          <cell r="LC27" t="str">
            <v/>
          </cell>
          <cell r="LD27" t="str">
            <v/>
          </cell>
          <cell r="LE27" t="str">
            <v/>
          </cell>
          <cell r="LF27" t="str">
            <v/>
          </cell>
          <cell r="LG27" t="str">
            <v/>
          </cell>
          <cell r="LH27" t="str">
            <v/>
          </cell>
          <cell r="LI27" t="str">
            <v/>
          </cell>
          <cell r="LJ27" t="str">
            <v/>
          </cell>
          <cell r="LK27" t="str">
            <v/>
          </cell>
          <cell r="LL27" t="str">
            <v/>
          </cell>
          <cell r="LM27" t="str">
            <v/>
          </cell>
          <cell r="LN27" t="str">
            <v/>
          </cell>
          <cell r="LO27" t="str">
            <v/>
          </cell>
          <cell r="LP27" t="str">
            <v/>
          </cell>
          <cell r="LQ27" t="str">
            <v/>
          </cell>
          <cell r="LR27" t="str">
            <v/>
          </cell>
          <cell r="LS27" t="str">
            <v/>
          </cell>
          <cell r="LT27" t="str">
            <v/>
          </cell>
          <cell r="LU27" t="str">
            <v/>
          </cell>
          <cell r="LV27" t="str">
            <v/>
          </cell>
          <cell r="LW27" t="str">
            <v/>
          </cell>
          <cell r="LX27" t="str">
            <v/>
          </cell>
          <cell r="LY27" t="str">
            <v/>
          </cell>
          <cell r="LZ27" t="str">
            <v/>
          </cell>
        </row>
        <row r="28">
          <cell r="A28" t="str">
            <v>Raiffeisen OMF C</v>
          </cell>
          <cell r="EL28" t="e">
            <v>#DIV/0!</v>
          </cell>
          <cell r="EM28">
            <v>2.6378781403473939E-2</v>
          </cell>
          <cell r="EN28">
            <v>3.3537581586337684E-2</v>
          </cell>
          <cell r="EO28">
            <v>3.6714612125908319E-2</v>
          </cell>
          <cell r="EP28">
            <v>3.5534670995385209E-2</v>
          </cell>
          <cell r="EQ28">
            <v>6.2410635994876618E-2</v>
          </cell>
          <cell r="ER28">
            <v>2.1619000131334776E-2</v>
          </cell>
          <cell r="ES28">
            <v>2.0180628511320409E-2</v>
          </cell>
          <cell r="ET28">
            <v>1.9816697211026524E-2</v>
          </cell>
          <cell r="EU28">
            <v>3.2412571297490089E-2</v>
          </cell>
          <cell r="EV28">
            <v>2.8798239561086847E-2</v>
          </cell>
          <cell r="EW28">
            <v>4.0513266368463752E-2</v>
          </cell>
          <cell r="EX28">
            <v>2.9775886591867362E-2</v>
          </cell>
          <cell r="EY28">
            <v>2.2048753056358672E-2</v>
          </cell>
          <cell r="EZ28">
            <v>3.4090444305763912E-2</v>
          </cell>
          <cell r="FA28">
            <v>4.2472428463087519E-2</v>
          </cell>
          <cell r="FB28">
            <v>3.0997742266767547E-2</v>
          </cell>
          <cell r="FC28">
            <v>2.5405543126370445E-2</v>
          </cell>
          <cell r="FD28">
            <v>8.9888087263374494E-3</v>
          </cell>
          <cell r="FE28">
            <v>5.4074876676066808E-3</v>
          </cell>
          <cell r="FF28">
            <v>1.0896803861914606E-2</v>
          </cell>
          <cell r="FG28">
            <v>2.48209653465572E-2</v>
          </cell>
          <cell r="FH28">
            <v>2.4282768486023398E-2</v>
          </cell>
          <cell r="FI28">
            <v>2.5115290648965782E-2</v>
          </cell>
          <cell r="FJ28">
            <v>2.9951341823898803E-2</v>
          </cell>
          <cell r="FK28">
            <v>3.4124868279604925E-2</v>
          </cell>
          <cell r="FL28">
            <v>5.1857360888294624E-2</v>
          </cell>
          <cell r="FM28">
            <v>1.9590719022605674E-2</v>
          </cell>
          <cell r="FN28">
            <v>3.9460785629910511E-2</v>
          </cell>
          <cell r="FO28">
            <v>2.8277625212557389E-2</v>
          </cell>
          <cell r="FP28">
            <v>1.7698421602555303E-2</v>
          </cell>
          <cell r="FQ28">
            <v>-6.0653079196069104E-3</v>
          </cell>
          <cell r="FR28">
            <v>6.6324691385857282E-3</v>
          </cell>
          <cell r="FS28">
            <v>1.6008816922378433E-2</v>
          </cell>
          <cell r="FT28">
            <v>3.4215229292010374E-2</v>
          </cell>
          <cell r="FU28">
            <v>2.4745952897413881E-2</v>
          </cell>
          <cell r="FV28">
            <v>2.940568473657823E-2</v>
          </cell>
          <cell r="FW28">
            <v>2.9575802515914296E-2</v>
          </cell>
          <cell r="FX28">
            <v>2.3340899574790575E-2</v>
          </cell>
          <cell r="FY28">
            <v>1.9430781070233216E-2</v>
          </cell>
          <cell r="FZ28">
            <v>2.4537733076442469E-2</v>
          </cell>
          <cell r="GA28">
            <v>1.3510035044372648E-2</v>
          </cell>
          <cell r="GB28">
            <v>2.2903288410685008E-3</v>
          </cell>
          <cell r="GC28">
            <v>7.6619800469579502E-3</v>
          </cell>
          <cell r="GD28">
            <v>1.5123529968557925E-2</v>
          </cell>
          <cell r="GE28">
            <v>1.6003968723053985E-2</v>
          </cell>
          <cell r="GF28">
            <v>2.4294296220837897E-2</v>
          </cell>
          <cell r="GG28">
            <v>1.9586336910302871E-2</v>
          </cell>
          <cell r="GH28">
            <v>1.9370379762293277E-2</v>
          </cell>
          <cell r="GI28">
            <v>2.0260505374135152E-2</v>
          </cell>
          <cell r="GJ28">
            <v>1.0448306557206299E-2</v>
          </cell>
          <cell r="GK28">
            <v>2.0107725737884552E-2</v>
          </cell>
          <cell r="GL28">
            <v>1.8782574377296468E-2</v>
          </cell>
          <cell r="GM28">
            <v>1.1545796000647979E-2</v>
          </cell>
          <cell r="GN28">
            <v>1.2443628927134132E-2</v>
          </cell>
          <cell r="GO28">
            <v>1.9763615256343403E-2</v>
          </cell>
          <cell r="GP28">
            <v>1.6886414867586019E-2</v>
          </cell>
          <cell r="GQ28">
            <v>1.6254678797142486E-2</v>
          </cell>
          <cell r="GR28">
            <v>1.1591555289977018E-2</v>
          </cell>
          <cell r="GS28">
            <v>3.896596209679748E-3</v>
          </cell>
          <cell r="GT28">
            <v>1.6131135567090338E-2</v>
          </cell>
          <cell r="GU28">
            <v>1.3475872888213836E-2</v>
          </cell>
          <cell r="GV28">
            <v>9.4527078622346217E-3</v>
          </cell>
          <cell r="GW28">
            <v>2.1100260920494662E-2</v>
          </cell>
          <cell r="GX28">
            <v>-5.2743547202976915E-3</v>
          </cell>
          <cell r="GY28">
            <v>2.1341965007788399E-2</v>
          </cell>
          <cell r="GZ28">
            <v>9.5669362884450493E-2</v>
          </cell>
          <cell r="HA28">
            <v>5.0680990238172186E-3</v>
          </cell>
          <cell r="HB28">
            <v>9.8581435258433547E-3</v>
          </cell>
          <cell r="HC28">
            <v>8.4017493931267673E-3</v>
          </cell>
          <cell r="HD28">
            <v>5.1202413973931993E-3</v>
          </cell>
          <cell r="HE28" t="str">
            <v/>
          </cell>
          <cell r="HF28" t="str">
            <v/>
          </cell>
          <cell r="HG28" t="str">
            <v/>
          </cell>
          <cell r="HH28" t="str">
            <v/>
          </cell>
          <cell r="HI28" t="str">
            <v/>
          </cell>
          <cell r="HJ28" t="str">
            <v/>
          </cell>
          <cell r="HK28" t="str">
            <v/>
          </cell>
          <cell r="HL28" t="str">
            <v/>
          </cell>
          <cell r="HM28" t="str">
            <v/>
          </cell>
          <cell r="HN28" t="str">
            <v/>
          </cell>
          <cell r="HO28" t="str">
            <v/>
          </cell>
          <cell r="HP28" t="str">
            <v/>
          </cell>
          <cell r="HQ28" t="str">
            <v/>
          </cell>
          <cell r="HR28" t="str">
            <v/>
          </cell>
          <cell r="HS28" t="str">
            <v/>
          </cell>
          <cell r="HT28" t="str">
            <v/>
          </cell>
          <cell r="HU28" t="str">
            <v/>
          </cell>
          <cell r="HV28" t="str">
            <v/>
          </cell>
          <cell r="HW28" t="str">
            <v/>
          </cell>
          <cell r="HX28" t="str">
            <v/>
          </cell>
          <cell r="HY28" t="str">
            <v/>
          </cell>
          <cell r="HZ28" t="str">
            <v/>
          </cell>
          <cell r="IA28" t="str">
            <v/>
          </cell>
          <cell r="IB28" t="str">
            <v/>
          </cell>
          <cell r="IC28" t="str">
            <v/>
          </cell>
          <cell r="ID28" t="str">
            <v/>
          </cell>
          <cell r="IE28" t="str">
            <v/>
          </cell>
          <cell r="IF28" t="str">
            <v/>
          </cell>
          <cell r="IG28" t="str">
            <v/>
          </cell>
          <cell r="IH28" t="str">
            <v/>
          </cell>
          <cell r="II28" t="str">
            <v/>
          </cell>
          <cell r="IJ28" t="str">
            <v/>
          </cell>
          <cell r="IK28" t="str">
            <v/>
          </cell>
          <cell r="IL28" t="str">
            <v/>
          </cell>
          <cell r="IM28" t="str">
            <v/>
          </cell>
          <cell r="IN28" t="str">
            <v/>
          </cell>
          <cell r="IO28" t="str">
            <v/>
          </cell>
          <cell r="IP28" t="str">
            <v/>
          </cell>
          <cell r="IQ28" t="str">
            <v/>
          </cell>
          <cell r="IR28" t="str">
            <v/>
          </cell>
          <cell r="IS28" t="str">
            <v/>
          </cell>
          <cell r="IT28" t="str">
            <v/>
          </cell>
          <cell r="IU28" t="str">
            <v/>
          </cell>
          <cell r="IV28" t="str">
            <v/>
          </cell>
          <cell r="IW28" t="str">
            <v/>
          </cell>
          <cell r="IX28" t="str">
            <v/>
          </cell>
          <cell r="IY28" t="str">
            <v/>
          </cell>
          <cell r="IZ28" t="str">
            <v/>
          </cell>
          <cell r="JA28" t="str">
            <v/>
          </cell>
          <cell r="JB28" t="str">
            <v/>
          </cell>
          <cell r="JC28" t="str">
            <v/>
          </cell>
          <cell r="JD28" t="str">
            <v/>
          </cell>
          <cell r="JE28" t="str">
            <v/>
          </cell>
          <cell r="JF28" t="str">
            <v/>
          </cell>
          <cell r="JG28" t="str">
            <v/>
          </cell>
          <cell r="JH28" t="str">
            <v/>
          </cell>
          <cell r="JI28" t="str">
            <v/>
          </cell>
          <cell r="JJ28" t="str">
            <v/>
          </cell>
          <cell r="JK28" t="str">
            <v/>
          </cell>
          <cell r="JL28" t="str">
            <v/>
          </cell>
          <cell r="JM28" t="str">
            <v/>
          </cell>
          <cell r="JN28" t="str">
            <v/>
          </cell>
          <cell r="JO28" t="str">
            <v/>
          </cell>
          <cell r="JP28" t="str">
            <v/>
          </cell>
          <cell r="JQ28" t="str">
            <v/>
          </cell>
          <cell r="JR28" t="str">
            <v/>
          </cell>
          <cell r="JS28" t="str">
            <v/>
          </cell>
          <cell r="JT28" t="str">
            <v/>
          </cell>
          <cell r="JU28" t="str">
            <v/>
          </cell>
          <cell r="JV28" t="str">
            <v/>
          </cell>
          <cell r="JW28" t="str">
            <v/>
          </cell>
          <cell r="JX28" t="str">
            <v/>
          </cell>
          <cell r="JY28" t="str">
            <v/>
          </cell>
          <cell r="JZ28" t="str">
            <v/>
          </cell>
          <cell r="KA28" t="str">
            <v/>
          </cell>
          <cell r="KB28" t="str">
            <v/>
          </cell>
          <cell r="KC28" t="str">
            <v/>
          </cell>
          <cell r="KD28" t="str">
            <v/>
          </cell>
          <cell r="KE28" t="str">
            <v/>
          </cell>
          <cell r="KF28" t="str">
            <v/>
          </cell>
          <cell r="KG28" t="str">
            <v/>
          </cell>
          <cell r="KH28" t="str">
            <v/>
          </cell>
          <cell r="KI28" t="str">
            <v/>
          </cell>
          <cell r="KJ28" t="str">
            <v/>
          </cell>
          <cell r="KK28" t="str">
            <v/>
          </cell>
          <cell r="KL28" t="str">
            <v/>
          </cell>
          <cell r="KM28" t="str">
            <v/>
          </cell>
          <cell r="KN28" t="str">
            <v/>
          </cell>
          <cell r="KO28" t="str">
            <v/>
          </cell>
          <cell r="KP28" t="str">
            <v/>
          </cell>
          <cell r="KQ28" t="str">
            <v/>
          </cell>
          <cell r="KR28" t="str">
            <v/>
          </cell>
          <cell r="KS28" t="str">
            <v/>
          </cell>
          <cell r="KT28" t="str">
            <v/>
          </cell>
          <cell r="KU28" t="str">
            <v/>
          </cell>
          <cell r="KV28" t="str">
            <v/>
          </cell>
          <cell r="KW28" t="str">
            <v/>
          </cell>
          <cell r="KX28" t="str">
            <v/>
          </cell>
          <cell r="KY28" t="str">
            <v/>
          </cell>
          <cell r="KZ28" t="str">
            <v/>
          </cell>
          <cell r="LA28" t="str">
            <v/>
          </cell>
          <cell r="LB28" t="str">
            <v/>
          </cell>
          <cell r="LC28" t="str">
            <v/>
          </cell>
          <cell r="LD28" t="str">
            <v/>
          </cell>
          <cell r="LE28" t="str">
            <v/>
          </cell>
          <cell r="LF28" t="str">
            <v/>
          </cell>
          <cell r="LG28" t="str">
            <v/>
          </cell>
          <cell r="LH28" t="str">
            <v/>
          </cell>
          <cell r="LI28" t="str">
            <v/>
          </cell>
          <cell r="LJ28" t="str">
            <v/>
          </cell>
          <cell r="LK28" t="str">
            <v/>
          </cell>
          <cell r="LL28" t="str">
            <v/>
          </cell>
          <cell r="LM28" t="str">
            <v/>
          </cell>
          <cell r="LN28" t="str">
            <v/>
          </cell>
          <cell r="LO28" t="str">
            <v/>
          </cell>
          <cell r="LP28" t="str">
            <v/>
          </cell>
          <cell r="LQ28" t="str">
            <v/>
          </cell>
          <cell r="LR28" t="str">
            <v/>
          </cell>
          <cell r="LS28" t="str">
            <v/>
          </cell>
          <cell r="LT28" t="str">
            <v/>
          </cell>
          <cell r="LU28" t="str">
            <v/>
          </cell>
          <cell r="LV28" t="str">
            <v/>
          </cell>
          <cell r="LW28" t="str">
            <v/>
          </cell>
          <cell r="LX28" t="str">
            <v/>
          </cell>
          <cell r="LY28" t="str">
            <v/>
          </cell>
          <cell r="LZ28" t="str">
            <v/>
          </cell>
        </row>
        <row r="29">
          <cell r="A29" t="str">
            <v>UKUPNO</v>
          </cell>
          <cell r="C29">
            <v>8.6442161616131677E-2</v>
          </cell>
          <cell r="D29">
            <v>9.3371960359896908E-2</v>
          </cell>
          <cell r="E29">
            <v>7.905973239384087E-2</v>
          </cell>
          <cell r="F29">
            <v>7.4852866420674763E-2</v>
          </cell>
          <cell r="G29">
            <v>8.3620402899235988E-2</v>
          </cell>
          <cell r="H29">
            <v>7.1419114147901072E-2</v>
          </cell>
          <cell r="I29">
            <v>6.9002252478655324E-2</v>
          </cell>
          <cell r="J29">
            <v>5.744839902663712E-2</v>
          </cell>
          <cell r="K29">
            <v>6.8036012857586786E-2</v>
          </cell>
          <cell r="L29">
            <v>5.9216389248588221E-2</v>
          </cell>
          <cell r="M29">
            <v>6.2039890675920334E-2</v>
          </cell>
          <cell r="N29">
            <v>5.698753060964197E-2</v>
          </cell>
          <cell r="O29">
            <v>4.9105399166779903E-2</v>
          </cell>
          <cell r="P29">
            <v>3.9007577174998413E-2</v>
          </cell>
          <cell r="Q29">
            <v>2.2569886675468429E-2</v>
          </cell>
          <cell r="R29">
            <v>5.6225344652994273E-2</v>
          </cell>
          <cell r="S29">
            <v>2.432099347515038E-2</v>
          </cell>
          <cell r="T29">
            <v>4.8965080200711407E-2</v>
          </cell>
          <cell r="U29">
            <v>5.2319090061753552E-2</v>
          </cell>
          <cell r="V29">
            <v>4.7801592940266535E-2</v>
          </cell>
          <cell r="W29">
            <v>6.6214906031118612E-2</v>
          </cell>
          <cell r="X29">
            <v>2.6045167418426943E-2</v>
          </cell>
          <cell r="Y29">
            <v>5.5039804511322871E-2</v>
          </cell>
          <cell r="Z29">
            <v>5.0907573250272987E-2</v>
          </cell>
          <cell r="AA29">
            <v>2.8692038349069558E-2</v>
          </cell>
          <cell r="AB29">
            <v>2.407942678042618E-2</v>
          </cell>
          <cell r="AC29">
            <v>2.0729253817300151E-2</v>
          </cell>
          <cell r="AD29">
            <v>3.2041812530177217E-2</v>
          </cell>
          <cell r="AE29">
            <v>3.4030235773275866E-2</v>
          </cell>
          <cell r="AF29">
            <v>4.2261727521565116E-2</v>
          </cell>
          <cell r="AG29">
            <v>3.142476918006714E-2</v>
          </cell>
          <cell r="AH29">
            <v>4.4822891110263809E-2</v>
          </cell>
          <cell r="AI29">
            <v>5.2465240108188815E-2</v>
          </cell>
          <cell r="AJ29">
            <v>1.8839592395062926E-2</v>
          </cell>
          <cell r="AK29">
            <v>3.0980770377796975E-2</v>
          </cell>
          <cell r="AL29">
            <v>3.8909467730339174E-2</v>
          </cell>
          <cell r="AM29">
            <v>3.4720575147408096E-2</v>
          </cell>
          <cell r="AN29">
            <v>2.4326193079892974E-2</v>
          </cell>
          <cell r="AO29">
            <v>2.3996078049406372E-2</v>
          </cell>
          <cell r="AP29">
            <v>1.0566398565195739E-2</v>
          </cell>
          <cell r="AQ29">
            <v>1.6165132370061185E-2</v>
          </cell>
          <cell r="AR29">
            <v>3.3442890197998114E-2</v>
          </cell>
          <cell r="AS29">
            <v>3.0046897181746447E-2</v>
          </cell>
          <cell r="AT29">
            <v>3.4867018873918486E-2</v>
          </cell>
          <cell r="AU29">
            <v>2.2814375684283083E-2</v>
          </cell>
          <cell r="AV29">
            <v>2.860305105469101E-2</v>
          </cell>
          <cell r="AW29">
            <v>2.4481095692937445E-2</v>
          </cell>
          <cell r="AX29">
            <v>2.6948647588122539E-2</v>
          </cell>
          <cell r="AY29">
            <v>3.0706719679183765E-2</v>
          </cell>
          <cell r="AZ29">
            <v>3.1073186312572169E-2</v>
          </cell>
          <cell r="BA29">
            <v>3.17144432352649E-2</v>
          </cell>
          <cell r="BB29">
            <v>3.4944651447453269E-2</v>
          </cell>
          <cell r="BC29">
            <v>2.090740438178465E-2</v>
          </cell>
          <cell r="BD29">
            <v>1.471505173501177E-2</v>
          </cell>
          <cell r="BE29">
            <v>2.2900607983821285E-2</v>
          </cell>
          <cell r="BF29">
            <v>1.2673849136053584E-2</v>
          </cell>
          <cell r="BG29">
            <v>2.5629466067499801E-2</v>
          </cell>
          <cell r="BH29">
            <v>2.9388253592625813E-2</v>
          </cell>
          <cell r="BI29">
            <v>-1.1922621841799612E-2</v>
          </cell>
          <cell r="BJ29">
            <v>3.8569586170296044E-2</v>
          </cell>
          <cell r="BK29">
            <v>-2.0274226114142809E-2</v>
          </cell>
          <cell r="BL29">
            <v>1.2110403434766459E-2</v>
          </cell>
          <cell r="BM29">
            <v>3.919538388675127E-3</v>
          </cell>
          <cell r="BN29">
            <v>1.5666433356313885E-2</v>
          </cell>
          <cell r="BO29">
            <v>3.4791820336709821E-2</v>
          </cell>
          <cell r="BP29">
            <v>2.116653705074452E-3</v>
          </cell>
          <cell r="BQ29">
            <v>2.6470988088782434E-2</v>
          </cell>
          <cell r="BR29">
            <v>8.5071255696444678E-3</v>
          </cell>
          <cell r="BS29">
            <v>-1.3590861883406666E-2</v>
          </cell>
          <cell r="BT29">
            <v>-2.6199210698129451E-2</v>
          </cell>
          <cell r="BU29">
            <v>-1.0823164952420024E-2</v>
          </cell>
          <cell r="BV29">
            <v>4.3026567044777621E-2</v>
          </cell>
          <cell r="BW29">
            <v>1.3003254388573629E-2</v>
          </cell>
          <cell r="BX29">
            <v>1.0605649320442453E-4</v>
          </cell>
          <cell r="BY29">
            <v>2.9641790440458348E-2</v>
          </cell>
          <cell r="BZ29">
            <v>3.2197655909808283E-2</v>
          </cell>
          <cell r="CA29">
            <v>3.7892272496426835E-2</v>
          </cell>
          <cell r="CB29">
            <v>2.9190634609134701E-3</v>
          </cell>
          <cell r="CC29">
            <v>2.4160757129739779E-2</v>
          </cell>
          <cell r="CD29">
            <v>2.6312077079361007E-2</v>
          </cell>
          <cell r="CE29">
            <v>3.39865145035032E-2</v>
          </cell>
          <cell r="CF29">
            <v>1.6770590011889006E-2</v>
          </cell>
          <cell r="CG29">
            <v>2.5618759074004061E-2</v>
          </cell>
          <cell r="CH29">
            <v>1.9796421865202595E-2</v>
          </cell>
          <cell r="CI29">
            <v>2.8121908842741721E-2</v>
          </cell>
          <cell r="CJ29">
            <v>1.2626375482031422E-2</v>
          </cell>
          <cell r="CK29">
            <v>2.8790942469387508E-2</v>
          </cell>
          <cell r="CL29">
            <v>1.3477628959156581E-2</v>
          </cell>
          <cell r="CM29">
            <v>3.7667073092923519E-3</v>
          </cell>
          <cell r="CN29">
            <v>-2.5244189112873851E-4</v>
          </cell>
          <cell r="CO29">
            <v>2.5491757342256782E-2</v>
          </cell>
          <cell r="CP29">
            <v>2.2797493461386657E-2</v>
          </cell>
          <cell r="CQ29">
            <v>2.3110071200722806E-2</v>
          </cell>
          <cell r="CR29">
            <v>1.8115447212799035E-2</v>
          </cell>
          <cell r="CS29">
            <v>1.4265226438679742E-2</v>
          </cell>
          <cell r="CT29">
            <v>2.8366639737049032E-2</v>
          </cell>
          <cell r="CU29">
            <v>2.6214224308203603E-2</v>
          </cell>
          <cell r="CV29">
            <v>9.5991833388741257E-3</v>
          </cell>
          <cell r="CW29">
            <v>2.2085005782745602E-2</v>
          </cell>
          <cell r="CX29">
            <v>1.1562873503435656E-2</v>
          </cell>
          <cell r="CY29">
            <v>2.2082656372055979E-2</v>
          </cell>
          <cell r="CZ29">
            <v>5.4320912163553659E-3</v>
          </cell>
          <cell r="DA29">
            <v>7.7552658816031688E-3</v>
          </cell>
          <cell r="DB29">
            <v>-9.2062093775258317E-3</v>
          </cell>
          <cell r="DC29">
            <v>-5.9681419456158414E-3</v>
          </cell>
          <cell r="DD29">
            <v>1.5991682484092089E-2</v>
          </cell>
          <cell r="DE29">
            <v>-6.0514339598051088E-3</v>
          </cell>
          <cell r="DF29">
            <v>2.4597954517596443E-2</v>
          </cell>
          <cell r="DG29">
            <v>1.692079822470665E-2</v>
          </cell>
          <cell r="DH29">
            <v>2.0146523349223774E-2</v>
          </cell>
          <cell r="DI29">
            <v>1.7472250634347243E-2</v>
          </cell>
          <cell r="DJ29">
            <v>1.7891247023822911E-2</v>
          </cell>
          <cell r="DK29">
            <v>3.9751855845148593E-3</v>
          </cell>
          <cell r="DL29">
            <v>1.5485853233060308E-2</v>
          </cell>
          <cell r="DM29">
            <v>2.5055948408758508E-2</v>
          </cell>
          <cell r="DN29">
            <v>1.4272781263264103E-2</v>
          </cell>
          <cell r="DO29">
            <v>4.172622610605161E-2</v>
          </cell>
          <cell r="DP29">
            <v>2.6213073098877101E-2</v>
          </cell>
          <cell r="DQ29">
            <v>1.1396677607699881E-2</v>
          </cell>
          <cell r="DR29">
            <v>1.1178697248589315E-2</v>
          </cell>
          <cell r="DS29">
            <v>3.2272656474919094E-2</v>
          </cell>
          <cell r="DT29">
            <v>5.5165365616532541E-3</v>
          </cell>
          <cell r="DU29">
            <v>1.0354317922503613E-2</v>
          </cell>
          <cell r="DV29">
            <v>1.7526383452338784E-2</v>
          </cell>
          <cell r="DW29">
            <v>1.0766492675402246E-4</v>
          </cell>
          <cell r="DX29">
            <v>-1.5437829817872858E-2</v>
          </cell>
          <cell r="DY29">
            <v>3.1031402119703823E-2</v>
          </cell>
          <cell r="DZ29">
            <v>6.4058206109178116E-3</v>
          </cell>
          <cell r="EA29">
            <v>1.201553815375799E-2</v>
          </cell>
          <cell r="EB29">
            <v>1.0657731324042212E-2</v>
          </cell>
          <cell r="EC29">
            <v>1.2705002255038901E-2</v>
          </cell>
          <cell r="ED29">
            <v>8.5202269361028538E-3</v>
          </cell>
          <cell r="EE29">
            <v>1.0827725928092325E-2</v>
          </cell>
          <cell r="EF29">
            <v>3.2779187511207626E-2</v>
          </cell>
          <cell r="EG29">
            <v>-4.5513127811939488E-2</v>
          </cell>
          <cell r="EH29">
            <v>7.8940384064453053E-3</v>
          </cell>
          <cell r="EI29">
            <v>2.597856677088009E-2</v>
          </cell>
          <cell r="EJ29">
            <v>2.2992265523186943E-2</v>
          </cell>
          <cell r="EK29">
            <v>1.3104831975661008E-2</v>
          </cell>
          <cell r="EL29">
            <v>1.2285180809323958E-2</v>
          </cell>
          <cell r="EM29">
            <v>2.3818221264756634E-2</v>
          </cell>
          <cell r="EN29">
            <v>7.047868913360622E-3</v>
          </cell>
          <cell r="EO29">
            <v>1.236695615619321E-2</v>
          </cell>
          <cell r="EP29">
            <v>8.6491930625678393E-3</v>
          </cell>
          <cell r="EQ29">
            <v>3.5768156718235744E-2</v>
          </cell>
          <cell r="ER29">
            <v>1.8287690485951913E-2</v>
          </cell>
          <cell r="ES29">
            <v>1.3069233810878433E-2</v>
          </cell>
          <cell r="ET29">
            <v>6.6695453455929421E-3</v>
          </cell>
          <cell r="EU29">
            <v>4.6592364284245846E-3</v>
          </cell>
          <cell r="EV29">
            <v>-6.0068102483130659E-3</v>
          </cell>
          <cell r="EW29">
            <v>2.3575454181095745E-2</v>
          </cell>
          <cell r="EX29">
            <v>-9.0628407850869008E-3</v>
          </cell>
          <cell r="EY29">
            <v>-7.2480481825016874E-3</v>
          </cell>
          <cell r="EZ29">
            <v>2.2692260773270467E-2</v>
          </cell>
          <cell r="FA29">
            <v>8.5626504497557931E-3</v>
          </cell>
          <cell r="FB29">
            <v>8.0750871456536366E-4</v>
          </cell>
          <cell r="FC29">
            <v>1.8575235880551322E-3</v>
          </cell>
          <cell r="FD29">
            <v>3.9560816847987734E-3</v>
          </cell>
          <cell r="FE29">
            <v>7.8178005015558938E-3</v>
          </cell>
          <cell r="FF29">
            <v>7.6513478518611677E-3</v>
          </cell>
          <cell r="FG29">
            <v>1.2781892989942145E-2</v>
          </cell>
          <cell r="FH29">
            <v>2.9311683877975003E-3</v>
          </cell>
          <cell r="FI29">
            <v>1.8753846021483778E-2</v>
          </cell>
          <cell r="FJ29">
            <v>1.374081177993336E-2</v>
          </cell>
          <cell r="FK29">
            <v>2.3145764591699702E-2</v>
          </cell>
          <cell r="FL29">
            <v>1.5673653315507963E-2</v>
          </cell>
          <cell r="FM29">
            <v>3.6954209448674114E-3</v>
          </cell>
          <cell r="FN29">
            <v>1.7786423063576029E-2</v>
          </cell>
          <cell r="FO29">
            <v>1.2262527791707223E-2</v>
          </cell>
          <cell r="FP29">
            <v>1.6342891235006762E-2</v>
          </cell>
          <cell r="FQ29">
            <v>-1.7232786009412693E-2</v>
          </cell>
          <cell r="FR29">
            <v>6.6592606100113194E-3</v>
          </cell>
          <cell r="FS29">
            <v>-3.5694061801772037E-3</v>
          </cell>
          <cell r="FT29">
            <v>1.433817221774869E-2</v>
          </cell>
          <cell r="FU29">
            <v>9.5375492670963791E-3</v>
          </cell>
          <cell r="FV29">
            <v>6.2679250922470509E-3</v>
          </cell>
          <cell r="FW29">
            <v>1.9278402531463179E-2</v>
          </cell>
          <cell r="FX29">
            <v>1.1407999514843725E-2</v>
          </cell>
          <cell r="FY29">
            <v>9.4594309283340117E-3</v>
          </cell>
          <cell r="FZ29">
            <v>4.119203332673349E-3</v>
          </cell>
          <cell r="GA29">
            <v>2.5060918844594937E-3</v>
          </cell>
          <cell r="GB29">
            <v>2.0286370670017373E-3</v>
          </cell>
          <cell r="GC29">
            <v>5.076462950904137E-3</v>
          </cell>
          <cell r="GD29">
            <v>1.0548559459816254E-2</v>
          </cell>
          <cell r="GE29">
            <v>8.2537446512360724E-3</v>
          </cell>
          <cell r="GF29">
            <v>3.9855250022213795E-3</v>
          </cell>
          <cell r="GG29">
            <v>1.528472185174623E-2</v>
          </cell>
          <cell r="GH29">
            <v>7.4784310495157325E-3</v>
          </cell>
          <cell r="GI29">
            <v>6.3180322010540912E-3</v>
          </cell>
          <cell r="GJ29">
            <v>-2.0844487218956154E-3</v>
          </cell>
          <cell r="GK29">
            <v>5.152572012881329E-3</v>
          </cell>
          <cell r="GL29">
            <v>1.0322796172190785E-3</v>
          </cell>
          <cell r="GM29">
            <v>1.6691619540901037E-2</v>
          </cell>
          <cell r="GN29">
            <v>1.1311692509775373E-2</v>
          </cell>
          <cell r="GO29">
            <v>1.5016117485238345E-2</v>
          </cell>
          <cell r="GP29">
            <v>1.3133755329677088E-2</v>
          </cell>
          <cell r="GQ29">
            <v>4.3291068817465916E-3</v>
          </cell>
          <cell r="GR29">
            <v>1.6740515184891169E-2</v>
          </cell>
          <cell r="GS29">
            <v>1.2689261685659314E-2</v>
          </cell>
          <cell r="GT29">
            <v>1.0893131408457268E-2</v>
          </cell>
          <cell r="GU29">
            <v>1.7124877619015821E-2</v>
          </cell>
          <cell r="GV29">
            <v>8.1369813635978616E-3</v>
          </cell>
          <cell r="GW29">
            <v>6.6740780518519394E-3</v>
          </cell>
          <cell r="GX29">
            <v>5.7309029585224103E-3</v>
          </cell>
          <cell r="GY29">
            <v>8.7238367544755224E-3</v>
          </cell>
          <cell r="GZ29">
            <v>-1.0459631646449141E-2</v>
          </cell>
          <cell r="HA29">
            <v>-3.3443214104997954E-2</v>
          </cell>
          <cell r="HB29">
            <v>2.1317173217075824E-2</v>
          </cell>
          <cell r="HC29">
            <v>1.4392600667067379E-2</v>
          </cell>
          <cell r="HD29">
            <v>3.2938531060349163E-3</v>
          </cell>
          <cell r="HE29" t="str">
            <v/>
          </cell>
          <cell r="HF29" t="str">
            <v/>
          </cell>
          <cell r="HG29" t="str">
            <v/>
          </cell>
          <cell r="HH29" t="str">
            <v/>
          </cell>
          <cell r="HI29" t="str">
            <v/>
          </cell>
          <cell r="HJ29" t="str">
            <v/>
          </cell>
          <cell r="HK29" t="str">
            <v/>
          </cell>
          <cell r="HL29" t="str">
            <v/>
          </cell>
          <cell r="HM29" t="str">
            <v/>
          </cell>
          <cell r="HN29" t="str">
            <v/>
          </cell>
          <cell r="HO29" t="str">
            <v/>
          </cell>
          <cell r="HP29" t="str">
            <v/>
          </cell>
          <cell r="HQ29" t="str">
            <v/>
          </cell>
          <cell r="HR29" t="str">
            <v/>
          </cell>
          <cell r="HS29" t="str">
            <v/>
          </cell>
          <cell r="HT29" t="str">
            <v/>
          </cell>
          <cell r="HU29" t="str">
            <v/>
          </cell>
          <cell r="HV29" t="str">
            <v/>
          </cell>
          <cell r="HW29" t="str">
            <v/>
          </cell>
          <cell r="HX29" t="str">
            <v/>
          </cell>
          <cell r="HY29" t="str">
            <v/>
          </cell>
          <cell r="HZ29" t="str">
            <v/>
          </cell>
          <cell r="IA29" t="str">
            <v/>
          </cell>
          <cell r="IB29" t="str">
            <v/>
          </cell>
          <cell r="IC29" t="str">
            <v/>
          </cell>
          <cell r="ID29" t="str">
            <v/>
          </cell>
          <cell r="IE29" t="str">
            <v/>
          </cell>
          <cell r="IF29" t="str">
            <v/>
          </cell>
          <cell r="IG29" t="str">
            <v/>
          </cell>
          <cell r="IH29" t="str">
            <v/>
          </cell>
          <cell r="II29" t="str">
            <v/>
          </cell>
          <cell r="IJ29" t="str">
            <v/>
          </cell>
          <cell r="IK29" t="str">
            <v/>
          </cell>
          <cell r="IL29" t="str">
            <v/>
          </cell>
          <cell r="IM29" t="str">
            <v/>
          </cell>
          <cell r="IN29" t="str">
            <v/>
          </cell>
          <cell r="IO29" t="str">
            <v/>
          </cell>
          <cell r="IP29" t="str">
            <v/>
          </cell>
          <cell r="IQ29" t="str">
            <v/>
          </cell>
          <cell r="IR29" t="str">
            <v/>
          </cell>
          <cell r="IS29" t="str">
            <v/>
          </cell>
          <cell r="IT29" t="str">
            <v/>
          </cell>
          <cell r="IU29" t="str">
            <v/>
          </cell>
          <cell r="IV29" t="str">
            <v/>
          </cell>
          <cell r="IW29" t="str">
            <v/>
          </cell>
          <cell r="IX29" t="str">
            <v/>
          </cell>
          <cell r="IY29" t="str">
            <v/>
          </cell>
          <cell r="IZ29" t="str">
            <v/>
          </cell>
          <cell r="JA29" t="str">
            <v/>
          </cell>
          <cell r="JB29" t="str">
            <v/>
          </cell>
          <cell r="JC29" t="str">
            <v/>
          </cell>
          <cell r="JD29" t="str">
            <v/>
          </cell>
          <cell r="JE29" t="str">
            <v/>
          </cell>
          <cell r="JF29" t="str">
            <v/>
          </cell>
          <cell r="JG29" t="str">
            <v/>
          </cell>
          <cell r="JH29" t="str">
            <v/>
          </cell>
          <cell r="JI29" t="str">
            <v/>
          </cell>
          <cell r="JJ29" t="str">
            <v/>
          </cell>
          <cell r="JK29" t="str">
            <v/>
          </cell>
          <cell r="JL29" t="str">
            <v/>
          </cell>
          <cell r="JM29" t="str">
            <v/>
          </cell>
          <cell r="JN29" t="str">
            <v/>
          </cell>
          <cell r="JO29" t="str">
            <v/>
          </cell>
          <cell r="JP29" t="str">
            <v/>
          </cell>
          <cell r="JQ29" t="str">
            <v/>
          </cell>
          <cell r="JR29" t="str">
            <v/>
          </cell>
          <cell r="JS29" t="str">
            <v/>
          </cell>
          <cell r="JT29" t="str">
            <v/>
          </cell>
          <cell r="JU29" t="str">
            <v/>
          </cell>
          <cell r="JV29" t="str">
            <v/>
          </cell>
          <cell r="JW29" t="str">
            <v/>
          </cell>
          <cell r="JX29" t="str">
            <v/>
          </cell>
          <cell r="JY29" t="str">
            <v/>
          </cell>
          <cell r="JZ29" t="str">
            <v/>
          </cell>
          <cell r="KA29" t="str">
            <v/>
          </cell>
          <cell r="KB29" t="str">
            <v/>
          </cell>
          <cell r="KC29" t="str">
            <v/>
          </cell>
          <cell r="KD29" t="str">
            <v/>
          </cell>
          <cell r="KE29" t="str">
            <v/>
          </cell>
          <cell r="KF29" t="str">
            <v/>
          </cell>
          <cell r="KG29" t="str">
            <v/>
          </cell>
          <cell r="KH29" t="str">
            <v/>
          </cell>
          <cell r="KI29" t="str">
            <v/>
          </cell>
          <cell r="KJ29" t="str">
            <v/>
          </cell>
          <cell r="KK29" t="str">
            <v/>
          </cell>
          <cell r="KL29" t="str">
            <v/>
          </cell>
          <cell r="KM29" t="str">
            <v/>
          </cell>
          <cell r="KN29" t="str">
            <v/>
          </cell>
          <cell r="KO29" t="str">
            <v/>
          </cell>
          <cell r="KP29" t="str">
            <v/>
          </cell>
          <cell r="KQ29" t="str">
            <v/>
          </cell>
          <cell r="KR29" t="str">
            <v/>
          </cell>
          <cell r="KS29" t="str">
            <v/>
          </cell>
          <cell r="KT29" t="str">
            <v/>
          </cell>
          <cell r="KU29" t="str">
            <v/>
          </cell>
          <cell r="KV29" t="str">
            <v/>
          </cell>
          <cell r="KW29" t="str">
            <v/>
          </cell>
          <cell r="KX29" t="str">
            <v/>
          </cell>
          <cell r="KY29" t="str">
            <v/>
          </cell>
          <cell r="KZ29" t="str">
            <v/>
          </cell>
          <cell r="LA29" t="str">
            <v/>
          </cell>
          <cell r="LB29" t="str">
            <v/>
          </cell>
          <cell r="LC29" t="str">
            <v/>
          </cell>
          <cell r="LD29" t="str">
            <v/>
          </cell>
          <cell r="LE29" t="str">
            <v/>
          </cell>
          <cell r="LF29" t="str">
            <v/>
          </cell>
          <cell r="LG29" t="str">
            <v/>
          </cell>
          <cell r="LH29" t="str">
            <v/>
          </cell>
          <cell r="LI29" t="str">
            <v/>
          </cell>
          <cell r="LJ29" t="str">
            <v/>
          </cell>
          <cell r="LK29" t="str">
            <v/>
          </cell>
          <cell r="LL29" t="str">
            <v/>
          </cell>
          <cell r="LM29" t="str">
            <v/>
          </cell>
          <cell r="LN29" t="str">
            <v/>
          </cell>
          <cell r="LO29" t="str">
            <v/>
          </cell>
          <cell r="LP29" t="str">
            <v/>
          </cell>
          <cell r="LQ29" t="str">
            <v/>
          </cell>
          <cell r="LR29" t="str">
            <v/>
          </cell>
          <cell r="LS29" t="str">
            <v/>
          </cell>
          <cell r="LT29" t="str">
            <v/>
          </cell>
          <cell r="LU29" t="str">
            <v/>
          </cell>
          <cell r="LV29" t="str">
            <v/>
          </cell>
          <cell r="LW29" t="str">
            <v/>
          </cell>
          <cell r="LX29" t="str">
            <v/>
          </cell>
          <cell r="LY29" t="str">
            <v/>
          </cell>
          <cell r="LZ29" t="str">
            <v/>
          </cell>
        </row>
        <row r="31">
          <cell r="A31" t="str">
            <v>Mjesečna promjena</v>
          </cell>
        </row>
        <row r="32">
          <cell r="A32" t="str">
            <v>AZ OMF A</v>
          </cell>
          <cell r="EM32">
            <v>3176419.75</v>
          </cell>
          <cell r="EN32">
            <v>2946681.5699999928</v>
          </cell>
          <cell r="EO32">
            <v>1799213.5200000107</v>
          </cell>
          <cell r="EP32">
            <v>2759314.0899999738</v>
          </cell>
          <cell r="EQ32">
            <v>7414981.2700000107</v>
          </cell>
          <cell r="ER32">
            <v>4101727.8199999928</v>
          </cell>
          <cell r="ES32">
            <v>2188086.9099999964</v>
          </cell>
          <cell r="ET32">
            <v>2336568.7400000095</v>
          </cell>
          <cell r="EU32">
            <v>1446052.099999994</v>
          </cell>
          <cell r="EV32">
            <v>-1318560.8700000048</v>
          </cell>
          <cell r="EW32">
            <v>6986909.0600000024</v>
          </cell>
          <cell r="EX32">
            <v>-2035034.1499999762</v>
          </cell>
          <cell r="EY32">
            <v>44242</v>
          </cell>
          <cell r="EZ32">
            <v>8319526.369999975</v>
          </cell>
          <cell r="FA32">
            <v>84182.740000009537</v>
          </cell>
          <cell r="FB32">
            <v>1115288.099999994</v>
          </cell>
          <cell r="FC32">
            <v>-494703.45999997854</v>
          </cell>
          <cell r="FD32">
            <v>186943.07999998331</v>
          </cell>
          <cell r="FE32">
            <v>2747915.4399999976</v>
          </cell>
          <cell r="FF32">
            <v>4228763.0800000131</v>
          </cell>
          <cell r="FG32">
            <v>4734204.2299999893</v>
          </cell>
          <cell r="FH32">
            <v>1271156.1899999976</v>
          </cell>
          <cell r="FI32">
            <v>8234268.3900000155</v>
          </cell>
          <cell r="FJ32">
            <v>3756897.1999999881</v>
          </cell>
          <cell r="FK32">
            <v>9007852.9099999964</v>
          </cell>
          <cell r="FL32">
            <v>2562610.0300000012</v>
          </cell>
          <cell r="FM32">
            <v>3457754.0100000203</v>
          </cell>
          <cell r="FN32">
            <v>4800785.4799999893</v>
          </cell>
          <cell r="FO32">
            <v>6479152.0900000036</v>
          </cell>
          <cell r="FP32">
            <v>7277511.7899999917</v>
          </cell>
          <cell r="FQ32">
            <v>-4304555.7800000012</v>
          </cell>
          <cell r="FR32">
            <v>3367451.6299999952</v>
          </cell>
          <cell r="FS32">
            <v>-205375.31999999285</v>
          </cell>
          <cell r="FT32">
            <v>3921507.599999994</v>
          </cell>
          <cell r="FU32">
            <v>680949.06000000238</v>
          </cell>
          <cell r="FV32">
            <v>4665920.0300000012</v>
          </cell>
          <cell r="FW32">
            <v>1893629.3000000119</v>
          </cell>
          <cell r="FX32">
            <v>3531858.25</v>
          </cell>
          <cell r="FY32">
            <v>3248686.4399999976</v>
          </cell>
          <cell r="FZ32">
            <v>502583.37999999523</v>
          </cell>
          <cell r="GA32">
            <v>571578.25</v>
          </cell>
          <cell r="GB32">
            <v>-226442.67000001669</v>
          </cell>
          <cell r="GC32">
            <v>814857.18999999762</v>
          </cell>
          <cell r="GD32">
            <v>2510485.1500000358</v>
          </cell>
          <cell r="GE32">
            <v>2374216.1999999881</v>
          </cell>
          <cell r="GF32">
            <v>4705309.9599999785</v>
          </cell>
          <cell r="GG32">
            <v>3777225.3100000024</v>
          </cell>
          <cell r="GH32">
            <v>950347.67000001669</v>
          </cell>
          <cell r="GI32">
            <v>-1277707.2300000191</v>
          </cell>
          <cell r="GJ32">
            <v>1232131.9900000095</v>
          </cell>
          <cell r="GK32">
            <v>1337995.6700000167</v>
          </cell>
          <cell r="GL32">
            <v>-809062.24000000954</v>
          </cell>
          <cell r="GM32">
            <v>3845113.9900000095</v>
          </cell>
          <cell r="GN32">
            <v>4495918.9900000095</v>
          </cell>
          <cell r="GO32">
            <v>3574549.1299999952</v>
          </cell>
          <cell r="GP32">
            <v>5974808.4399999976</v>
          </cell>
          <cell r="GQ32">
            <v>3022802.0600000024</v>
          </cell>
          <cell r="GR32">
            <v>7535512.4900000095</v>
          </cell>
          <cell r="GS32">
            <v>6726704.0499999523</v>
          </cell>
          <cell r="GT32">
            <v>5720466.1700000167</v>
          </cell>
          <cell r="GU32">
            <v>8213055.5199999809</v>
          </cell>
          <cell r="GV32">
            <v>3129396.9500000477</v>
          </cell>
          <cell r="GW32">
            <v>3803875.8100000024</v>
          </cell>
          <cell r="GX32">
            <v>2864808.4299999475</v>
          </cell>
          <cell r="GY32">
            <v>5964945.2200000286</v>
          </cell>
          <cell r="GZ32">
            <v>-10892200.230000019</v>
          </cell>
          <cell r="HA32">
            <v>-26495743.849999964</v>
          </cell>
          <cell r="HB32">
            <v>13407665.810000002</v>
          </cell>
          <cell r="HC32">
            <v>9834374.6899999976</v>
          </cell>
          <cell r="HD32">
            <v>6382331.3799999952</v>
          </cell>
          <cell r="HE32" t="str">
            <v/>
          </cell>
          <cell r="HF32" t="str">
            <v/>
          </cell>
          <cell r="HG32" t="str">
            <v/>
          </cell>
          <cell r="HH32" t="str">
            <v/>
          </cell>
          <cell r="HI32" t="str">
            <v/>
          </cell>
          <cell r="HJ32" t="str">
            <v/>
          </cell>
          <cell r="HK32" t="str">
            <v/>
          </cell>
          <cell r="HL32" t="str">
            <v/>
          </cell>
          <cell r="HM32" t="str">
            <v/>
          </cell>
          <cell r="HN32" t="str">
            <v/>
          </cell>
          <cell r="HO32" t="str">
            <v/>
          </cell>
          <cell r="HP32" t="str">
            <v/>
          </cell>
          <cell r="HQ32" t="str">
            <v/>
          </cell>
          <cell r="HR32" t="str">
            <v/>
          </cell>
          <cell r="HS32" t="str">
            <v/>
          </cell>
          <cell r="HT32" t="str">
            <v/>
          </cell>
          <cell r="HU32" t="str">
            <v/>
          </cell>
          <cell r="HV32" t="str">
            <v/>
          </cell>
          <cell r="HW32" t="str">
            <v/>
          </cell>
          <cell r="HX32" t="str">
            <v/>
          </cell>
          <cell r="HY32" t="str">
            <v/>
          </cell>
          <cell r="HZ32" t="str">
            <v/>
          </cell>
          <cell r="IA32" t="str">
            <v/>
          </cell>
          <cell r="IB32" t="str">
            <v/>
          </cell>
          <cell r="IC32" t="str">
            <v/>
          </cell>
          <cell r="ID32" t="str">
            <v/>
          </cell>
          <cell r="IE32" t="str">
            <v/>
          </cell>
          <cell r="IF32" t="str">
            <v/>
          </cell>
          <cell r="IG32" t="str">
            <v/>
          </cell>
          <cell r="IH32" t="str">
            <v/>
          </cell>
          <cell r="II32" t="str">
            <v/>
          </cell>
          <cell r="IJ32" t="str">
            <v/>
          </cell>
          <cell r="IK32" t="str">
            <v/>
          </cell>
          <cell r="IL32" t="str">
            <v/>
          </cell>
          <cell r="IM32" t="str">
            <v/>
          </cell>
          <cell r="IN32" t="str">
            <v/>
          </cell>
          <cell r="IO32" t="str">
            <v/>
          </cell>
          <cell r="IP32" t="str">
            <v/>
          </cell>
          <cell r="IQ32" t="str">
            <v/>
          </cell>
          <cell r="IR32" t="str">
            <v/>
          </cell>
          <cell r="IS32" t="str">
            <v/>
          </cell>
          <cell r="IT32" t="str">
            <v/>
          </cell>
          <cell r="IU32" t="str">
            <v/>
          </cell>
          <cell r="IV32" t="str">
            <v/>
          </cell>
          <cell r="IW32" t="str">
            <v/>
          </cell>
          <cell r="IX32" t="str">
            <v/>
          </cell>
          <cell r="IY32" t="str">
            <v/>
          </cell>
          <cell r="IZ32" t="str">
            <v/>
          </cell>
          <cell r="JA32" t="str">
            <v/>
          </cell>
          <cell r="JB32" t="str">
            <v/>
          </cell>
          <cell r="JC32" t="str">
            <v/>
          </cell>
          <cell r="JD32" t="str">
            <v/>
          </cell>
          <cell r="JE32" t="str">
            <v/>
          </cell>
          <cell r="JF32" t="str">
            <v/>
          </cell>
          <cell r="JG32" t="str">
            <v/>
          </cell>
          <cell r="JH32" t="str">
            <v/>
          </cell>
          <cell r="JI32" t="str">
            <v/>
          </cell>
          <cell r="JJ32" t="str">
            <v/>
          </cell>
          <cell r="JK32" t="str">
            <v/>
          </cell>
          <cell r="JL32" t="str">
            <v/>
          </cell>
          <cell r="JM32" t="str">
            <v/>
          </cell>
          <cell r="JN32" t="str">
            <v/>
          </cell>
          <cell r="JO32" t="str">
            <v/>
          </cell>
          <cell r="JP32" t="str">
            <v/>
          </cell>
          <cell r="JQ32" t="str">
            <v/>
          </cell>
          <cell r="JR32" t="str">
            <v/>
          </cell>
          <cell r="JS32" t="str">
            <v/>
          </cell>
          <cell r="JT32" t="str">
            <v/>
          </cell>
          <cell r="JU32" t="str">
            <v/>
          </cell>
          <cell r="JV32" t="str">
            <v/>
          </cell>
          <cell r="JW32" t="str">
            <v/>
          </cell>
          <cell r="JX32" t="str">
            <v/>
          </cell>
          <cell r="JY32" t="str">
            <v/>
          </cell>
          <cell r="JZ32" t="str">
            <v/>
          </cell>
          <cell r="KA32" t="str">
            <v/>
          </cell>
          <cell r="KB32" t="str">
            <v/>
          </cell>
          <cell r="KC32" t="str">
            <v/>
          </cell>
          <cell r="KD32" t="str">
            <v/>
          </cell>
          <cell r="KE32" t="str">
            <v/>
          </cell>
          <cell r="KF32" t="str">
            <v/>
          </cell>
          <cell r="KG32" t="str">
            <v/>
          </cell>
          <cell r="KH32" t="str">
            <v/>
          </cell>
          <cell r="KI32" t="str">
            <v/>
          </cell>
          <cell r="KJ32" t="str">
            <v/>
          </cell>
          <cell r="KK32" t="str">
            <v/>
          </cell>
          <cell r="KL32" t="str">
            <v/>
          </cell>
          <cell r="KM32" t="str">
            <v/>
          </cell>
          <cell r="KN32" t="str">
            <v/>
          </cell>
          <cell r="KO32" t="str">
            <v/>
          </cell>
          <cell r="KP32" t="str">
            <v/>
          </cell>
          <cell r="KQ32" t="str">
            <v/>
          </cell>
          <cell r="KR32" t="str">
            <v/>
          </cell>
          <cell r="KS32" t="str">
            <v/>
          </cell>
          <cell r="KT32" t="str">
            <v/>
          </cell>
          <cell r="KU32" t="str">
            <v/>
          </cell>
          <cell r="KV32" t="str">
            <v/>
          </cell>
          <cell r="KW32" t="str">
            <v/>
          </cell>
          <cell r="KX32" t="str">
            <v/>
          </cell>
          <cell r="KY32" t="str">
            <v/>
          </cell>
          <cell r="KZ32" t="str">
            <v/>
          </cell>
          <cell r="LA32" t="str">
            <v/>
          </cell>
          <cell r="LB32" t="str">
            <v/>
          </cell>
          <cell r="LC32" t="str">
            <v/>
          </cell>
          <cell r="LD32" t="str">
            <v/>
          </cell>
          <cell r="LE32" t="str">
            <v/>
          </cell>
          <cell r="LF32" t="str">
            <v/>
          </cell>
          <cell r="LG32" t="str">
            <v/>
          </cell>
          <cell r="LH32" t="str">
            <v/>
          </cell>
          <cell r="LI32" t="str">
            <v/>
          </cell>
          <cell r="LJ32" t="str">
            <v/>
          </cell>
          <cell r="LK32" t="str">
            <v/>
          </cell>
          <cell r="LL32" t="str">
            <v/>
          </cell>
          <cell r="LM32" t="str">
            <v/>
          </cell>
          <cell r="LN32" t="str">
            <v/>
          </cell>
          <cell r="LO32" t="str">
            <v/>
          </cell>
          <cell r="LP32" t="str">
            <v/>
          </cell>
          <cell r="LQ32" t="str">
            <v/>
          </cell>
          <cell r="LR32" t="str">
            <v/>
          </cell>
          <cell r="LS32" t="str">
            <v/>
          </cell>
          <cell r="LT32" t="str">
            <v/>
          </cell>
          <cell r="LU32" t="str">
            <v/>
          </cell>
          <cell r="LV32" t="str">
            <v/>
          </cell>
          <cell r="LW32" t="str">
            <v/>
          </cell>
          <cell r="LX32" t="str">
            <v/>
          </cell>
          <cell r="LY32" t="str">
            <v/>
          </cell>
          <cell r="LZ32" t="str">
            <v/>
          </cell>
        </row>
        <row r="33">
          <cell r="A33" t="str">
            <v>AZ OMF B</v>
          </cell>
          <cell r="C33">
            <v>73630369.130000114</v>
          </cell>
          <cell r="D33">
            <v>85926757.309999943</v>
          </cell>
          <cell r="E33">
            <v>85197960.740000129</v>
          </cell>
          <cell r="F33">
            <v>82677454.689999819</v>
          </cell>
          <cell r="G33">
            <v>94854439.070000172</v>
          </cell>
          <cell r="H33">
            <v>91560675.309999943</v>
          </cell>
          <cell r="I33">
            <v>98753475.920000076</v>
          </cell>
          <cell r="J33">
            <v>83810450.849999905</v>
          </cell>
          <cell r="K33">
            <v>104708829.29999995</v>
          </cell>
          <cell r="L33">
            <v>98321700.549999952</v>
          </cell>
          <cell r="M33">
            <v>107877944.87000012</v>
          </cell>
          <cell r="N33">
            <v>110308268.70000005</v>
          </cell>
          <cell r="O33">
            <v>94049689.75</v>
          </cell>
          <cell r="P33">
            <v>80516020.179999828</v>
          </cell>
          <cell r="Q33">
            <v>52129132.930000305</v>
          </cell>
          <cell r="R33">
            <v>123958272.1699996</v>
          </cell>
          <cell r="S33">
            <v>57138560.100000381</v>
          </cell>
          <cell r="T33">
            <v>118337827.4199996</v>
          </cell>
          <cell r="U33">
            <v>134911600.93000031</v>
          </cell>
          <cell r="V33">
            <v>115559470.85999966</v>
          </cell>
          <cell r="W33">
            <v>183235853.98000002</v>
          </cell>
          <cell r="X33">
            <v>71642871.860000134</v>
          </cell>
          <cell r="Y33">
            <v>153184530.05999994</v>
          </cell>
          <cell r="Z33">
            <v>146550291.71000004</v>
          </cell>
          <cell r="AA33">
            <v>81071622.289999962</v>
          </cell>
          <cell r="AB33">
            <v>88756853.329999924</v>
          </cell>
          <cell r="AC33">
            <v>59327165.590000153</v>
          </cell>
          <cell r="AD33">
            <v>109935093.09000015</v>
          </cell>
          <cell r="AE33">
            <v>120733453.11000013</v>
          </cell>
          <cell r="AF33">
            <v>158818767.43999958</v>
          </cell>
          <cell r="AG33">
            <v>121656977.32000017</v>
          </cell>
          <cell r="AH33">
            <v>175254186.1500001</v>
          </cell>
          <cell r="AI33">
            <v>211726150.59000015</v>
          </cell>
          <cell r="AJ33">
            <v>84174563.590000153</v>
          </cell>
          <cell r="AK33">
            <v>135719974.27999973</v>
          </cell>
          <cell r="AL33">
            <v>177734767.32999992</v>
          </cell>
          <cell r="AM33">
            <v>164984426.88000011</v>
          </cell>
          <cell r="AN33">
            <v>123041117.67000008</v>
          </cell>
          <cell r="AO33">
            <v>105729923.7699995</v>
          </cell>
          <cell r="AP33">
            <v>43925474.890000343</v>
          </cell>
          <cell r="AQ33">
            <v>91046739.319999695</v>
          </cell>
          <cell r="AR33">
            <v>188634843.36000061</v>
          </cell>
          <cell r="AS33">
            <v>164212031.89999962</v>
          </cell>
          <cell r="AT33">
            <v>184289492.31000042</v>
          </cell>
          <cell r="AU33">
            <v>126598458.57999992</v>
          </cell>
          <cell r="AV33">
            <v>151936248.86999989</v>
          </cell>
          <cell r="AW33">
            <v>134868296.71000004</v>
          </cell>
          <cell r="AX33">
            <v>150087980.38999939</v>
          </cell>
          <cell r="AY33">
            <v>181104243.89000034</v>
          </cell>
          <cell r="AZ33">
            <v>186374860.23999977</v>
          </cell>
          <cell r="BA33">
            <v>206267567.11999989</v>
          </cell>
          <cell r="BB33">
            <v>208769364.65000057</v>
          </cell>
          <cell r="BC33">
            <v>117161863.80999947</v>
          </cell>
          <cell r="BD33">
            <v>88250340.789999962</v>
          </cell>
          <cell r="BE33">
            <v>165471988.32999992</v>
          </cell>
          <cell r="BF33">
            <v>64449113.300000191</v>
          </cell>
          <cell r="BG33">
            <v>183285721.65000057</v>
          </cell>
          <cell r="BH33">
            <v>217659699.0899992</v>
          </cell>
          <cell r="BI33">
            <v>-142271530.45999908</v>
          </cell>
          <cell r="BJ33">
            <v>326426800.5199995</v>
          </cell>
          <cell r="BK33">
            <v>-191956015.67000008</v>
          </cell>
          <cell r="BL33">
            <v>96289692.100000381</v>
          </cell>
          <cell r="BM33">
            <v>38411206.789999962</v>
          </cell>
          <cell r="BN33">
            <v>126366246.27999973</v>
          </cell>
          <cell r="BO33">
            <v>333213299.93999958</v>
          </cell>
          <cell r="BP33">
            <v>40428104.890001297</v>
          </cell>
          <cell r="BQ33">
            <v>284416053.15999985</v>
          </cell>
          <cell r="BR33">
            <v>35841634.579999924</v>
          </cell>
          <cell r="BS33">
            <v>-96790475.920000076</v>
          </cell>
          <cell r="BT33">
            <v>-223348932.89999962</v>
          </cell>
          <cell r="BU33">
            <v>-34210763.880001068</v>
          </cell>
          <cell r="BV33">
            <v>425166310.02000046</v>
          </cell>
          <cell r="BW33">
            <v>77362959.199998856</v>
          </cell>
          <cell r="BX33">
            <v>-4757886.4899997711</v>
          </cell>
          <cell r="BY33">
            <v>294813496.36000061</v>
          </cell>
          <cell r="BZ33">
            <v>271815278</v>
          </cell>
          <cell r="CA33">
            <v>311593257.82999992</v>
          </cell>
          <cell r="CB33">
            <v>58324592.440000534</v>
          </cell>
          <cell r="CC33">
            <v>247438548.93000031</v>
          </cell>
          <cell r="CD33">
            <v>234053795.62999916</v>
          </cell>
          <cell r="CE33">
            <v>330563495.31999969</v>
          </cell>
          <cell r="CF33">
            <v>177753674.42000008</v>
          </cell>
          <cell r="CG33">
            <v>337759297.38999939</v>
          </cell>
          <cell r="CH33">
            <v>203887414.52000046</v>
          </cell>
          <cell r="CI33">
            <v>277218155.95000076</v>
          </cell>
          <cell r="CJ33">
            <v>167541105.46999931</v>
          </cell>
          <cell r="CK33">
            <v>291028332.27000046</v>
          </cell>
          <cell r="CL33">
            <v>131930532.19000053</v>
          </cell>
          <cell r="CM33">
            <v>88608577.76999855</v>
          </cell>
          <cell r="CN33">
            <v>5236878.8700008392</v>
          </cell>
          <cell r="CO33">
            <v>346013585.95000076</v>
          </cell>
          <cell r="CP33">
            <v>360492581.3599987</v>
          </cell>
          <cell r="CQ33">
            <v>269766722.85000038</v>
          </cell>
          <cell r="CR33">
            <v>256596532.79999924</v>
          </cell>
          <cell r="CS33">
            <v>185494260.61000061</v>
          </cell>
          <cell r="CT33">
            <v>366654488.11000061</v>
          </cell>
          <cell r="CU33">
            <v>366417596.44999886</v>
          </cell>
          <cell r="CV33">
            <v>162875466.54000092</v>
          </cell>
          <cell r="CW33">
            <v>374944493.55999947</v>
          </cell>
          <cell r="CX33">
            <v>219347686.06999969</v>
          </cell>
          <cell r="CY33">
            <v>416866183.87000084</v>
          </cell>
          <cell r="CZ33">
            <v>62521461.430000305</v>
          </cell>
          <cell r="DA33">
            <v>115213615.19999886</v>
          </cell>
          <cell r="DB33">
            <v>-58542121.359998703</v>
          </cell>
          <cell r="DC33">
            <v>-28609721.940000534</v>
          </cell>
          <cell r="DD33">
            <v>200871934.55999947</v>
          </cell>
          <cell r="DE33">
            <v>-114739380.48999977</v>
          </cell>
          <cell r="DF33">
            <v>462999149.48999977</v>
          </cell>
          <cell r="DG33">
            <v>197290562.32999992</v>
          </cell>
          <cell r="DH33">
            <v>343186009.6400013</v>
          </cell>
          <cell r="DI33">
            <v>375771892.24999809</v>
          </cell>
          <cell r="DJ33">
            <v>348535137.17000198</v>
          </cell>
          <cell r="DK33">
            <v>127848611.91999817</v>
          </cell>
          <cell r="DL33">
            <v>270060236.13999939</v>
          </cell>
          <cell r="DM33">
            <v>500980141.09000015</v>
          </cell>
          <cell r="DN33">
            <v>231995053.81999969</v>
          </cell>
          <cell r="DO33">
            <v>752635719.54000092</v>
          </cell>
          <cell r="DP33">
            <v>393683231.28000259</v>
          </cell>
          <cell r="DQ33">
            <v>214264549.82999802</v>
          </cell>
          <cell r="DR33">
            <v>209479319.86999893</v>
          </cell>
          <cell r="DS33">
            <v>631329576.29000092</v>
          </cell>
          <cell r="DT33">
            <v>148816887.38000107</v>
          </cell>
          <cell r="DU33">
            <v>254473123.86999893</v>
          </cell>
          <cell r="DV33">
            <v>377726697.88999939</v>
          </cell>
          <cell r="DW33">
            <v>2662382.8400001526</v>
          </cell>
          <cell r="DX33">
            <v>-246157184.97999954</v>
          </cell>
          <cell r="DY33">
            <v>618518707.26000214</v>
          </cell>
          <cell r="DZ33">
            <v>70113352.039997101</v>
          </cell>
          <cell r="EA33">
            <v>283485037.45000076</v>
          </cell>
          <cell r="EB33">
            <v>242232262.29000092</v>
          </cell>
          <cell r="EC33">
            <v>244445644.72999954</v>
          </cell>
          <cell r="ED33">
            <v>136043950.09000015</v>
          </cell>
          <cell r="EE33">
            <v>265293272.13999939</v>
          </cell>
          <cell r="EF33">
            <v>807091779.38999939</v>
          </cell>
          <cell r="EG33">
            <v>-997924248.63999939</v>
          </cell>
          <cell r="EH33">
            <v>172739268.88999939</v>
          </cell>
          <cell r="EI33">
            <v>597995997.06000137</v>
          </cell>
          <cell r="EJ33">
            <v>532920668.43000031</v>
          </cell>
          <cell r="EK33">
            <v>357652495.97999954</v>
          </cell>
          <cell r="EL33">
            <v>-402535087.84000015</v>
          </cell>
          <cell r="EM33">
            <v>490105875.04999924</v>
          </cell>
          <cell r="EN33">
            <v>219021459.33000183</v>
          </cell>
          <cell r="EO33">
            <v>263270505.02999878</v>
          </cell>
          <cell r="EP33">
            <v>219247126.36999893</v>
          </cell>
          <cell r="EQ33">
            <v>841442085.77000046</v>
          </cell>
          <cell r="ER33">
            <v>452652837.15999985</v>
          </cell>
          <cell r="ES33">
            <v>358470948.65999985</v>
          </cell>
          <cell r="ET33">
            <v>178150842.92000198</v>
          </cell>
          <cell r="EU33">
            <v>94915272.169998169</v>
          </cell>
          <cell r="EV33">
            <v>-249623923.63999939</v>
          </cell>
          <cell r="EW33">
            <v>658005678.61999893</v>
          </cell>
          <cell r="EX33">
            <v>-243887966.68000031</v>
          </cell>
          <cell r="EY33">
            <v>-226407262.76999664</v>
          </cell>
          <cell r="EZ33">
            <v>510634603.41999817</v>
          </cell>
          <cell r="FA33">
            <v>247046980.79999924</v>
          </cell>
          <cell r="FB33">
            <v>-4728437.5499992371</v>
          </cell>
          <cell r="FC33">
            <v>160314952.25</v>
          </cell>
          <cell r="FD33">
            <v>101566847.77000046</v>
          </cell>
          <cell r="FE33">
            <v>187900611.77999878</v>
          </cell>
          <cell r="FF33">
            <v>277727579.84000015</v>
          </cell>
          <cell r="FG33">
            <v>309676475.01000214</v>
          </cell>
          <cell r="FH33">
            <v>157763739.37999725</v>
          </cell>
          <cell r="FI33">
            <v>573679691.94000244</v>
          </cell>
          <cell r="FJ33">
            <v>328459446.25999832</v>
          </cell>
          <cell r="FK33">
            <v>663378453.92000198</v>
          </cell>
          <cell r="FL33">
            <v>233757352.64999771</v>
          </cell>
          <cell r="FM33">
            <v>-82313467.450000763</v>
          </cell>
          <cell r="FN33">
            <v>314252816.06000137</v>
          </cell>
          <cell r="FO33">
            <v>273293972.34999847</v>
          </cell>
          <cell r="FP33">
            <v>488459941.97000122</v>
          </cell>
          <cell r="FQ33">
            <v>-609536878.20999908</v>
          </cell>
          <cell r="FR33">
            <v>172446268.31999969</v>
          </cell>
          <cell r="FS33">
            <v>-250736484.5</v>
          </cell>
          <cell r="FT33">
            <v>470677468.58000183</v>
          </cell>
          <cell r="FU33">
            <v>244043690.95999908</v>
          </cell>
          <cell r="FV33">
            <v>16185232.349998474</v>
          </cell>
          <cell r="FW33">
            <v>558813395</v>
          </cell>
          <cell r="FX33">
            <v>255282724.31000137</v>
          </cell>
          <cell r="FY33">
            <v>233389612.45999908</v>
          </cell>
          <cell r="FZ33">
            <v>123511932.81999969</v>
          </cell>
          <cell r="GA33">
            <v>39403523.850002289</v>
          </cell>
          <cell r="GB33">
            <v>22163384.529998779</v>
          </cell>
          <cell r="GC33">
            <v>174076686.93999863</v>
          </cell>
          <cell r="GD33">
            <v>259992057.22000122</v>
          </cell>
          <cell r="GE33">
            <v>195435554.95999908</v>
          </cell>
          <cell r="GF33">
            <v>202229654.03000259</v>
          </cell>
          <cell r="GG33">
            <v>524248239.73999786</v>
          </cell>
          <cell r="GH33">
            <v>212437518.29000092</v>
          </cell>
          <cell r="GI33">
            <v>144821971.90999603</v>
          </cell>
          <cell r="GJ33">
            <v>29732220.740005493</v>
          </cell>
          <cell r="GK33">
            <v>177700280.34999847</v>
          </cell>
          <cell r="GL33">
            <v>-2556796.8000030518</v>
          </cell>
          <cell r="GM33">
            <v>538543961.45999908</v>
          </cell>
          <cell r="GN33">
            <v>321976424.33000183</v>
          </cell>
          <cell r="GO33">
            <v>481238289.12000275</v>
          </cell>
          <cell r="GP33">
            <v>429234387.65999603</v>
          </cell>
          <cell r="GQ33">
            <v>159688570.43000031</v>
          </cell>
          <cell r="GR33">
            <v>650692246.20000458</v>
          </cell>
          <cell r="GS33">
            <v>451771736.81999969</v>
          </cell>
          <cell r="GT33">
            <v>443519468.43999481</v>
          </cell>
          <cell r="GU33">
            <v>569535254.34000397</v>
          </cell>
          <cell r="GV33">
            <v>252886551.31999969</v>
          </cell>
          <cell r="GW33">
            <v>195256140.26999664</v>
          </cell>
          <cell r="GX33">
            <v>177709452.88000488</v>
          </cell>
          <cell r="GY33">
            <v>336097592.00999451</v>
          </cell>
          <cell r="GZ33">
            <v>-535771067.98999786</v>
          </cell>
          <cell r="HA33">
            <v>-1305761266.4599991</v>
          </cell>
          <cell r="HB33">
            <v>827990139.84999847</v>
          </cell>
          <cell r="HC33">
            <v>572684840.26000214</v>
          </cell>
          <cell r="HD33">
            <v>180358597.09999847</v>
          </cell>
          <cell r="HE33" t="str">
            <v/>
          </cell>
          <cell r="HF33" t="str">
            <v/>
          </cell>
          <cell r="HG33" t="str">
            <v/>
          </cell>
          <cell r="HH33" t="str">
            <v/>
          </cell>
          <cell r="HI33" t="str">
            <v/>
          </cell>
          <cell r="HJ33" t="str">
            <v/>
          </cell>
          <cell r="HK33" t="str">
            <v/>
          </cell>
          <cell r="HL33" t="str">
            <v/>
          </cell>
          <cell r="HM33" t="str">
            <v/>
          </cell>
          <cell r="HN33" t="str">
            <v/>
          </cell>
          <cell r="HO33" t="str">
            <v/>
          </cell>
          <cell r="HP33" t="str">
            <v/>
          </cell>
          <cell r="HQ33" t="str">
            <v/>
          </cell>
          <cell r="HR33" t="str">
            <v/>
          </cell>
          <cell r="HS33" t="str">
            <v/>
          </cell>
          <cell r="HT33" t="str">
            <v/>
          </cell>
          <cell r="HU33" t="str">
            <v/>
          </cell>
          <cell r="HV33" t="str">
            <v/>
          </cell>
          <cell r="HW33" t="str">
            <v/>
          </cell>
          <cell r="HX33" t="str">
            <v/>
          </cell>
          <cell r="HY33" t="str">
            <v/>
          </cell>
          <cell r="HZ33" t="str">
            <v/>
          </cell>
          <cell r="IA33" t="str">
            <v/>
          </cell>
          <cell r="IB33" t="str">
            <v/>
          </cell>
          <cell r="IC33" t="str">
            <v/>
          </cell>
          <cell r="ID33" t="str">
            <v/>
          </cell>
          <cell r="IE33" t="str">
            <v/>
          </cell>
          <cell r="IF33" t="str">
            <v/>
          </cell>
          <cell r="IG33" t="str">
            <v/>
          </cell>
          <cell r="IH33" t="str">
            <v/>
          </cell>
          <cell r="II33" t="str">
            <v/>
          </cell>
          <cell r="IJ33" t="str">
            <v/>
          </cell>
          <cell r="IK33" t="str">
            <v/>
          </cell>
          <cell r="IL33" t="str">
            <v/>
          </cell>
          <cell r="IM33" t="str">
            <v/>
          </cell>
          <cell r="IN33" t="str">
            <v/>
          </cell>
          <cell r="IO33" t="str">
            <v/>
          </cell>
          <cell r="IP33" t="str">
            <v/>
          </cell>
          <cell r="IQ33" t="str">
            <v/>
          </cell>
          <cell r="IR33" t="str">
            <v/>
          </cell>
          <cell r="IS33" t="str">
            <v/>
          </cell>
          <cell r="IT33" t="str">
            <v/>
          </cell>
          <cell r="IU33" t="str">
            <v/>
          </cell>
          <cell r="IV33" t="str">
            <v/>
          </cell>
          <cell r="IW33" t="str">
            <v/>
          </cell>
          <cell r="IX33" t="str">
            <v/>
          </cell>
          <cell r="IY33" t="str">
            <v/>
          </cell>
          <cell r="IZ33" t="str">
            <v/>
          </cell>
          <cell r="JA33" t="str">
            <v/>
          </cell>
          <cell r="JB33" t="str">
            <v/>
          </cell>
          <cell r="JC33" t="str">
            <v/>
          </cell>
          <cell r="JD33" t="str">
            <v/>
          </cell>
          <cell r="JE33" t="str">
            <v/>
          </cell>
          <cell r="JF33" t="str">
            <v/>
          </cell>
          <cell r="JG33" t="str">
            <v/>
          </cell>
          <cell r="JH33" t="str">
            <v/>
          </cell>
          <cell r="JI33" t="str">
            <v/>
          </cell>
          <cell r="JJ33" t="str">
            <v/>
          </cell>
          <cell r="JK33" t="str">
            <v/>
          </cell>
          <cell r="JL33" t="str">
            <v/>
          </cell>
          <cell r="JM33" t="str">
            <v/>
          </cell>
          <cell r="JN33" t="str">
            <v/>
          </cell>
          <cell r="JO33" t="str">
            <v/>
          </cell>
          <cell r="JP33" t="str">
            <v/>
          </cell>
          <cell r="JQ33" t="str">
            <v/>
          </cell>
          <cell r="JR33" t="str">
            <v/>
          </cell>
          <cell r="JS33" t="str">
            <v/>
          </cell>
          <cell r="JT33" t="str">
            <v/>
          </cell>
          <cell r="JU33" t="str">
            <v/>
          </cell>
          <cell r="JV33" t="str">
            <v/>
          </cell>
          <cell r="JW33" t="str">
            <v/>
          </cell>
          <cell r="JX33" t="str">
            <v/>
          </cell>
          <cell r="JY33" t="str">
            <v/>
          </cell>
          <cell r="JZ33" t="str">
            <v/>
          </cell>
          <cell r="KA33" t="str">
            <v/>
          </cell>
          <cell r="KB33" t="str">
            <v/>
          </cell>
          <cell r="KC33" t="str">
            <v/>
          </cell>
          <cell r="KD33" t="str">
            <v/>
          </cell>
          <cell r="KE33" t="str">
            <v/>
          </cell>
          <cell r="KF33" t="str">
            <v/>
          </cell>
          <cell r="KG33" t="str">
            <v/>
          </cell>
          <cell r="KH33" t="str">
            <v/>
          </cell>
          <cell r="KI33" t="str">
            <v/>
          </cell>
          <cell r="KJ33" t="str">
            <v/>
          </cell>
          <cell r="KK33" t="str">
            <v/>
          </cell>
          <cell r="KL33" t="str">
            <v/>
          </cell>
          <cell r="KM33" t="str">
            <v/>
          </cell>
          <cell r="KN33" t="str">
            <v/>
          </cell>
          <cell r="KO33" t="str">
            <v/>
          </cell>
          <cell r="KP33" t="str">
            <v/>
          </cell>
          <cell r="KQ33" t="str">
            <v/>
          </cell>
          <cell r="KR33" t="str">
            <v/>
          </cell>
          <cell r="KS33" t="str">
            <v/>
          </cell>
          <cell r="KT33" t="str">
            <v/>
          </cell>
          <cell r="KU33" t="str">
            <v/>
          </cell>
          <cell r="KV33" t="str">
            <v/>
          </cell>
          <cell r="KW33" t="str">
            <v/>
          </cell>
          <cell r="KX33" t="str">
            <v/>
          </cell>
          <cell r="KY33" t="str">
            <v/>
          </cell>
          <cell r="KZ33" t="str">
            <v/>
          </cell>
          <cell r="LA33" t="str">
            <v/>
          </cell>
          <cell r="LB33" t="str">
            <v/>
          </cell>
          <cell r="LC33" t="str">
            <v/>
          </cell>
          <cell r="LD33" t="str">
            <v/>
          </cell>
          <cell r="LE33" t="str">
            <v/>
          </cell>
          <cell r="LF33" t="str">
            <v/>
          </cell>
          <cell r="LG33" t="str">
            <v/>
          </cell>
          <cell r="LH33" t="str">
            <v/>
          </cell>
          <cell r="LI33" t="str">
            <v/>
          </cell>
          <cell r="LJ33" t="str">
            <v/>
          </cell>
          <cell r="LK33" t="str">
            <v/>
          </cell>
          <cell r="LL33" t="str">
            <v/>
          </cell>
          <cell r="LM33" t="str">
            <v/>
          </cell>
          <cell r="LN33" t="str">
            <v/>
          </cell>
          <cell r="LO33" t="str">
            <v/>
          </cell>
          <cell r="LP33" t="str">
            <v/>
          </cell>
          <cell r="LQ33" t="str">
            <v/>
          </cell>
          <cell r="LR33" t="str">
            <v/>
          </cell>
          <cell r="LS33" t="str">
            <v/>
          </cell>
          <cell r="LT33" t="str">
            <v/>
          </cell>
          <cell r="LU33" t="str">
            <v/>
          </cell>
          <cell r="LV33" t="str">
            <v/>
          </cell>
          <cell r="LW33" t="str">
            <v/>
          </cell>
          <cell r="LX33" t="str">
            <v/>
          </cell>
          <cell r="LY33" t="str">
            <v/>
          </cell>
          <cell r="LZ33" t="str">
            <v/>
          </cell>
        </row>
        <row r="34">
          <cell r="A34" t="str">
            <v>AZ OMF C</v>
          </cell>
          <cell r="EM34">
            <v>11425575.25</v>
          </cell>
          <cell r="EN34">
            <v>22535558.139999986</v>
          </cell>
          <cell r="EO34">
            <v>18516247.799999952</v>
          </cell>
          <cell r="EP34">
            <v>23958285.650000095</v>
          </cell>
          <cell r="EQ34">
            <v>25984673.939999938</v>
          </cell>
          <cell r="ER34">
            <v>11608559.830000043</v>
          </cell>
          <cell r="ES34">
            <v>11123580.269999981</v>
          </cell>
          <cell r="ET34">
            <v>10833435.840000033</v>
          </cell>
          <cell r="EU34">
            <v>21032639.269999981</v>
          </cell>
          <cell r="EV34">
            <v>18585354.419999957</v>
          </cell>
          <cell r="EW34">
            <v>31260205.560000062</v>
          </cell>
          <cell r="EX34">
            <v>25809863.039999962</v>
          </cell>
          <cell r="EY34">
            <v>13855271.570000052</v>
          </cell>
          <cell r="EZ34">
            <v>27703425.879999995</v>
          </cell>
          <cell r="FA34">
            <v>31855451.870000005</v>
          </cell>
          <cell r="FB34">
            <v>27088275.189999938</v>
          </cell>
          <cell r="FC34">
            <v>24151460.75999999</v>
          </cell>
          <cell r="FD34">
            <v>12299541.889999986</v>
          </cell>
          <cell r="FE34">
            <v>9339043.9200000763</v>
          </cell>
          <cell r="FF34">
            <v>16470746.169999957</v>
          </cell>
          <cell r="FG34">
            <v>25016310.220000029</v>
          </cell>
          <cell r="FH34">
            <v>23056061.209999919</v>
          </cell>
          <cell r="FI34">
            <v>32700288.530000091</v>
          </cell>
          <cell r="FJ34">
            <v>40910042.209999919</v>
          </cell>
          <cell r="FK34">
            <v>44507711.710000038</v>
          </cell>
          <cell r="FL34">
            <v>31800625.130000114</v>
          </cell>
          <cell r="FM34">
            <v>34080678.909999847</v>
          </cell>
          <cell r="FN34">
            <v>38252079.190000057</v>
          </cell>
          <cell r="FO34">
            <v>34109768.25</v>
          </cell>
          <cell r="FP34">
            <v>23363170.339999914</v>
          </cell>
          <cell r="FQ34">
            <v>3230492.2300000191</v>
          </cell>
          <cell r="FR34">
            <v>11226209.660000086</v>
          </cell>
          <cell r="FS34">
            <v>27769740.430000067</v>
          </cell>
          <cell r="FT34">
            <v>43967182.599999905</v>
          </cell>
          <cell r="FU34">
            <v>28377243.839999914</v>
          </cell>
          <cell r="FV34">
            <v>49557664.25999999</v>
          </cell>
          <cell r="FW34">
            <v>39076236.550000191</v>
          </cell>
          <cell r="FX34">
            <v>27695579.879999876</v>
          </cell>
          <cell r="FY34">
            <v>44477552.269999981</v>
          </cell>
          <cell r="FZ34">
            <v>39721833.620000124</v>
          </cell>
          <cell r="GA34">
            <v>32502342.710000038</v>
          </cell>
          <cell r="GB34">
            <v>9913658.5099999905</v>
          </cell>
          <cell r="GC34">
            <v>16457695.179999828</v>
          </cell>
          <cell r="GD34">
            <v>17288038.049999952</v>
          </cell>
          <cell r="GE34">
            <v>28255225.640000105</v>
          </cell>
          <cell r="GF34">
            <v>37094153.839999914</v>
          </cell>
          <cell r="GG34">
            <v>34399901.78000021</v>
          </cell>
          <cell r="GH34">
            <v>42914774.919999838</v>
          </cell>
          <cell r="GI34">
            <v>27216707.289999962</v>
          </cell>
          <cell r="GJ34">
            <v>24513220.74000001</v>
          </cell>
          <cell r="GK34">
            <v>36700487.029999971</v>
          </cell>
          <cell r="GL34">
            <v>44950303.940000057</v>
          </cell>
          <cell r="GM34">
            <v>25626761.330000162</v>
          </cell>
          <cell r="GN34">
            <v>16590836.239999771</v>
          </cell>
          <cell r="GO34">
            <v>40813367.850000143</v>
          </cell>
          <cell r="GP34">
            <v>27536705.379999876</v>
          </cell>
          <cell r="GQ34">
            <v>36636960.550000191</v>
          </cell>
          <cell r="GR34">
            <v>40134269.189999819</v>
          </cell>
          <cell r="GS34">
            <v>10736400.75</v>
          </cell>
          <cell r="GT34">
            <v>44930869.420000315</v>
          </cell>
          <cell r="GU34">
            <v>26249854.809999943</v>
          </cell>
          <cell r="GV34">
            <v>26282880.559999943</v>
          </cell>
          <cell r="GW34">
            <v>36267482.829999924</v>
          </cell>
          <cell r="GX34">
            <v>-7968772.240000248</v>
          </cell>
          <cell r="GY34">
            <v>49846497.240000248</v>
          </cell>
          <cell r="GZ34">
            <v>212250106.86000013</v>
          </cell>
          <cell r="HA34">
            <v>-21924240.900000095</v>
          </cell>
          <cell r="HB34">
            <v>38215352.349999905</v>
          </cell>
          <cell r="HC34">
            <v>22401469.130000114</v>
          </cell>
          <cell r="HD34">
            <v>17827584.400000095</v>
          </cell>
          <cell r="HE34" t="str">
            <v/>
          </cell>
          <cell r="HF34" t="str">
            <v/>
          </cell>
          <cell r="HG34" t="str">
            <v/>
          </cell>
          <cell r="HH34" t="str">
            <v/>
          </cell>
          <cell r="HI34" t="str">
            <v/>
          </cell>
          <cell r="HJ34" t="str">
            <v/>
          </cell>
          <cell r="HK34" t="str">
            <v/>
          </cell>
          <cell r="HL34" t="str">
            <v/>
          </cell>
          <cell r="HM34" t="str">
            <v/>
          </cell>
          <cell r="HN34" t="str">
            <v/>
          </cell>
          <cell r="HO34" t="str">
            <v/>
          </cell>
          <cell r="HP34" t="str">
            <v/>
          </cell>
          <cell r="HQ34" t="str">
            <v/>
          </cell>
          <cell r="HR34" t="str">
            <v/>
          </cell>
          <cell r="HS34" t="str">
            <v/>
          </cell>
          <cell r="HT34" t="str">
            <v/>
          </cell>
          <cell r="HU34" t="str">
            <v/>
          </cell>
          <cell r="HV34" t="str">
            <v/>
          </cell>
          <cell r="HW34" t="str">
            <v/>
          </cell>
          <cell r="HX34" t="str">
            <v/>
          </cell>
          <cell r="HY34" t="str">
            <v/>
          </cell>
          <cell r="HZ34" t="str">
            <v/>
          </cell>
          <cell r="IA34" t="str">
            <v/>
          </cell>
          <cell r="IB34" t="str">
            <v/>
          </cell>
          <cell r="IC34" t="str">
            <v/>
          </cell>
          <cell r="ID34" t="str">
            <v/>
          </cell>
          <cell r="IE34" t="str">
            <v/>
          </cell>
          <cell r="IF34" t="str">
            <v/>
          </cell>
          <cell r="IG34" t="str">
            <v/>
          </cell>
          <cell r="IH34" t="str">
            <v/>
          </cell>
          <cell r="II34" t="str">
            <v/>
          </cell>
          <cell r="IJ34" t="str">
            <v/>
          </cell>
          <cell r="IK34" t="str">
            <v/>
          </cell>
          <cell r="IL34" t="str">
            <v/>
          </cell>
          <cell r="IM34" t="str">
            <v/>
          </cell>
          <cell r="IN34" t="str">
            <v/>
          </cell>
          <cell r="IO34" t="str">
            <v/>
          </cell>
          <cell r="IP34" t="str">
            <v/>
          </cell>
          <cell r="IQ34" t="str">
            <v/>
          </cell>
          <cell r="IR34" t="str">
            <v/>
          </cell>
          <cell r="IS34" t="str">
            <v/>
          </cell>
          <cell r="IT34" t="str">
            <v/>
          </cell>
          <cell r="IU34" t="str">
            <v/>
          </cell>
          <cell r="IV34" t="str">
            <v/>
          </cell>
          <cell r="IW34" t="str">
            <v/>
          </cell>
          <cell r="IX34" t="str">
            <v/>
          </cell>
          <cell r="IY34" t="str">
            <v/>
          </cell>
          <cell r="IZ34" t="str">
            <v/>
          </cell>
          <cell r="JA34" t="str">
            <v/>
          </cell>
          <cell r="JB34" t="str">
            <v/>
          </cell>
          <cell r="JC34" t="str">
            <v/>
          </cell>
          <cell r="JD34" t="str">
            <v/>
          </cell>
          <cell r="JE34" t="str">
            <v/>
          </cell>
          <cell r="JF34" t="str">
            <v/>
          </cell>
          <cell r="JG34" t="str">
            <v/>
          </cell>
          <cell r="JH34" t="str">
            <v/>
          </cell>
          <cell r="JI34" t="str">
            <v/>
          </cell>
          <cell r="JJ34" t="str">
            <v/>
          </cell>
          <cell r="JK34" t="str">
            <v/>
          </cell>
          <cell r="JL34" t="str">
            <v/>
          </cell>
          <cell r="JM34" t="str">
            <v/>
          </cell>
          <cell r="JN34" t="str">
            <v/>
          </cell>
          <cell r="JO34" t="str">
            <v/>
          </cell>
          <cell r="JP34" t="str">
            <v/>
          </cell>
          <cell r="JQ34" t="str">
            <v/>
          </cell>
          <cell r="JR34" t="str">
            <v/>
          </cell>
          <cell r="JS34" t="str">
            <v/>
          </cell>
          <cell r="JT34" t="str">
            <v/>
          </cell>
          <cell r="JU34" t="str">
            <v/>
          </cell>
          <cell r="JV34" t="str">
            <v/>
          </cell>
          <cell r="JW34" t="str">
            <v/>
          </cell>
          <cell r="JX34" t="str">
            <v/>
          </cell>
          <cell r="JY34" t="str">
            <v/>
          </cell>
          <cell r="JZ34" t="str">
            <v/>
          </cell>
          <cell r="KA34" t="str">
            <v/>
          </cell>
          <cell r="KB34" t="str">
            <v/>
          </cell>
          <cell r="KC34" t="str">
            <v/>
          </cell>
          <cell r="KD34" t="str">
            <v/>
          </cell>
          <cell r="KE34" t="str">
            <v/>
          </cell>
          <cell r="KF34" t="str">
            <v/>
          </cell>
          <cell r="KG34" t="str">
            <v/>
          </cell>
          <cell r="KH34" t="str">
            <v/>
          </cell>
          <cell r="KI34" t="str">
            <v/>
          </cell>
          <cell r="KJ34" t="str">
            <v/>
          </cell>
          <cell r="KK34" t="str">
            <v/>
          </cell>
          <cell r="KL34" t="str">
            <v/>
          </cell>
          <cell r="KM34" t="str">
            <v/>
          </cell>
          <cell r="KN34" t="str">
            <v/>
          </cell>
          <cell r="KO34" t="str">
            <v/>
          </cell>
          <cell r="KP34" t="str">
            <v/>
          </cell>
          <cell r="KQ34" t="str">
            <v/>
          </cell>
          <cell r="KR34" t="str">
            <v/>
          </cell>
          <cell r="KS34" t="str">
            <v/>
          </cell>
          <cell r="KT34" t="str">
            <v/>
          </cell>
          <cell r="KU34" t="str">
            <v/>
          </cell>
          <cell r="KV34" t="str">
            <v/>
          </cell>
          <cell r="KW34" t="str">
            <v/>
          </cell>
          <cell r="KX34" t="str">
            <v/>
          </cell>
          <cell r="KY34" t="str">
            <v/>
          </cell>
          <cell r="KZ34" t="str">
            <v/>
          </cell>
          <cell r="LA34" t="str">
            <v/>
          </cell>
          <cell r="LB34" t="str">
            <v/>
          </cell>
          <cell r="LC34" t="str">
            <v/>
          </cell>
          <cell r="LD34" t="str">
            <v/>
          </cell>
          <cell r="LE34" t="str">
            <v/>
          </cell>
          <cell r="LF34" t="str">
            <v/>
          </cell>
          <cell r="LG34" t="str">
            <v/>
          </cell>
          <cell r="LH34" t="str">
            <v/>
          </cell>
          <cell r="LI34" t="str">
            <v/>
          </cell>
          <cell r="LJ34" t="str">
            <v/>
          </cell>
          <cell r="LK34" t="str">
            <v/>
          </cell>
          <cell r="LL34" t="str">
            <v/>
          </cell>
          <cell r="LM34" t="str">
            <v/>
          </cell>
          <cell r="LN34" t="str">
            <v/>
          </cell>
          <cell r="LO34" t="str">
            <v/>
          </cell>
          <cell r="LP34" t="str">
            <v/>
          </cell>
          <cell r="LQ34" t="str">
            <v/>
          </cell>
          <cell r="LR34" t="str">
            <v/>
          </cell>
          <cell r="LS34" t="str">
            <v/>
          </cell>
          <cell r="LT34" t="str">
            <v/>
          </cell>
          <cell r="LU34" t="str">
            <v/>
          </cell>
          <cell r="LV34" t="str">
            <v/>
          </cell>
          <cell r="LW34" t="str">
            <v/>
          </cell>
          <cell r="LX34" t="str">
            <v/>
          </cell>
          <cell r="LY34" t="str">
            <v/>
          </cell>
          <cell r="LZ34" t="str">
            <v/>
          </cell>
        </row>
        <row r="35">
          <cell r="A35" t="str">
            <v>Erste Plavi OMF A</v>
          </cell>
          <cell r="EM35">
            <v>1374393.3200000003</v>
          </cell>
          <cell r="EN35">
            <v>682715.01999999583</v>
          </cell>
          <cell r="EO35">
            <v>1230522.5399999991</v>
          </cell>
          <cell r="EP35">
            <v>719842.84000000358</v>
          </cell>
          <cell r="EQ35">
            <v>1667120.9099999964</v>
          </cell>
          <cell r="ER35">
            <v>1312757.2700000033</v>
          </cell>
          <cell r="ES35">
            <v>1002712.1799999997</v>
          </cell>
          <cell r="ET35">
            <v>330375.6099999994</v>
          </cell>
          <cell r="EU35">
            <v>356272.39999999851</v>
          </cell>
          <cell r="EV35">
            <v>-156488.6099999994</v>
          </cell>
          <cell r="EW35">
            <v>1895826.4299999997</v>
          </cell>
          <cell r="EX35">
            <v>-706254.18999999762</v>
          </cell>
          <cell r="EY35">
            <v>-417785.03999999911</v>
          </cell>
          <cell r="EZ35">
            <v>2676398.75</v>
          </cell>
          <cell r="FA35">
            <v>487394.47999999672</v>
          </cell>
          <cell r="FB35">
            <v>-37421.859999999404</v>
          </cell>
          <cell r="FC35">
            <v>-584908.60000000149</v>
          </cell>
          <cell r="FD35">
            <v>482301.22000000626</v>
          </cell>
          <cell r="FE35">
            <v>1398589.0299999937</v>
          </cell>
          <cell r="FF35">
            <v>355904.28000000119</v>
          </cell>
          <cell r="FG35">
            <v>1042489.5600000024</v>
          </cell>
          <cell r="FH35">
            <v>129070.49000000209</v>
          </cell>
          <cell r="FI35">
            <v>1783764.4299999997</v>
          </cell>
          <cell r="FJ35">
            <v>1437099.5799999982</v>
          </cell>
          <cell r="FK35">
            <v>2209745.7699999958</v>
          </cell>
          <cell r="FL35">
            <v>1109501.0900000036</v>
          </cell>
          <cell r="FM35">
            <v>1508748.3300000057</v>
          </cell>
          <cell r="FN35">
            <v>1565951.8999999911</v>
          </cell>
          <cell r="FO35">
            <v>1537697.4699999988</v>
          </cell>
          <cell r="FP35">
            <v>2079170.3500000089</v>
          </cell>
          <cell r="FQ35">
            <v>-1575135.0900000036</v>
          </cell>
          <cell r="FR35">
            <v>1134753.0399999917</v>
          </cell>
          <cell r="FS35">
            <v>-365457.23999999464</v>
          </cell>
          <cell r="FT35">
            <v>1419668.450000003</v>
          </cell>
          <cell r="FU35">
            <v>1050306.4399999976</v>
          </cell>
          <cell r="FV35">
            <v>510139.76999999583</v>
          </cell>
          <cell r="FW35">
            <v>1020780.4699999988</v>
          </cell>
          <cell r="FX35">
            <v>1388940</v>
          </cell>
          <cell r="FY35">
            <v>1139202.8300000131</v>
          </cell>
          <cell r="FZ35">
            <v>858742.48999999464</v>
          </cell>
          <cell r="GA35">
            <v>993632.6099999994</v>
          </cell>
          <cell r="GB35">
            <v>168105.20000000298</v>
          </cell>
          <cell r="GC35">
            <v>331238.86999998987</v>
          </cell>
          <cell r="GD35">
            <v>1186903.8900000006</v>
          </cell>
          <cell r="GE35">
            <v>1679700.6600000113</v>
          </cell>
          <cell r="GF35">
            <v>548368.08999998868</v>
          </cell>
          <cell r="GG35">
            <v>1104977.950000003</v>
          </cell>
          <cell r="GH35">
            <v>1481707.0600000024</v>
          </cell>
          <cell r="GI35">
            <v>364501.68999999762</v>
          </cell>
          <cell r="GJ35">
            <v>-223906.5</v>
          </cell>
          <cell r="GK35">
            <v>920717.01999999583</v>
          </cell>
          <cell r="GL35">
            <v>-336742.58999998868</v>
          </cell>
          <cell r="GM35">
            <v>3366116.1499999911</v>
          </cell>
          <cell r="GN35">
            <v>2078204.6800000072</v>
          </cell>
          <cell r="GO35">
            <v>2011828.4899999946</v>
          </cell>
          <cell r="GP35">
            <v>2589481.6400000006</v>
          </cell>
          <cell r="GQ35">
            <v>666100.18000000715</v>
          </cell>
          <cell r="GR35">
            <v>2924800.9799999893</v>
          </cell>
          <cell r="GS35">
            <v>951486.69000001252</v>
          </cell>
          <cell r="GT35">
            <v>1618527.0399999917</v>
          </cell>
          <cell r="GU35">
            <v>4340860.900000006</v>
          </cell>
          <cell r="GV35">
            <v>2966139.299999997</v>
          </cell>
          <cell r="GW35">
            <v>4183088.4099999964</v>
          </cell>
          <cell r="GX35">
            <v>4496601.1700000018</v>
          </cell>
          <cell r="GY35">
            <v>3823693.5300000012</v>
          </cell>
          <cell r="GZ35">
            <v>-1010136.2800000012</v>
          </cell>
          <cell r="HA35">
            <v>-8500019.1099999994</v>
          </cell>
          <cell r="HB35">
            <v>6781344.0199999958</v>
          </cell>
          <cell r="HC35">
            <v>5565693.8100000024</v>
          </cell>
          <cell r="HD35">
            <v>2761647.0900000036</v>
          </cell>
          <cell r="HE35" t="str">
            <v/>
          </cell>
          <cell r="HF35" t="str">
            <v/>
          </cell>
          <cell r="HG35" t="str">
            <v/>
          </cell>
          <cell r="HH35" t="str">
            <v/>
          </cell>
          <cell r="HI35" t="str">
            <v/>
          </cell>
          <cell r="HJ35" t="str">
            <v/>
          </cell>
          <cell r="HK35" t="str">
            <v/>
          </cell>
          <cell r="HL35" t="str">
            <v/>
          </cell>
          <cell r="HM35" t="str">
            <v/>
          </cell>
          <cell r="HN35" t="str">
            <v/>
          </cell>
          <cell r="HO35" t="str">
            <v/>
          </cell>
          <cell r="HP35" t="str">
            <v/>
          </cell>
          <cell r="HQ35" t="str">
            <v/>
          </cell>
          <cell r="HR35" t="str">
            <v/>
          </cell>
          <cell r="HS35" t="str">
            <v/>
          </cell>
          <cell r="HT35" t="str">
            <v/>
          </cell>
          <cell r="HU35" t="str">
            <v/>
          </cell>
          <cell r="HV35" t="str">
            <v/>
          </cell>
          <cell r="HW35" t="str">
            <v/>
          </cell>
          <cell r="HX35" t="str">
            <v/>
          </cell>
          <cell r="HY35" t="str">
            <v/>
          </cell>
          <cell r="HZ35" t="str">
            <v/>
          </cell>
          <cell r="IA35" t="str">
            <v/>
          </cell>
          <cell r="IB35" t="str">
            <v/>
          </cell>
          <cell r="IC35" t="str">
            <v/>
          </cell>
          <cell r="ID35" t="str">
            <v/>
          </cell>
          <cell r="IE35" t="str">
            <v/>
          </cell>
          <cell r="IF35" t="str">
            <v/>
          </cell>
          <cell r="IG35" t="str">
            <v/>
          </cell>
          <cell r="IH35" t="str">
            <v/>
          </cell>
          <cell r="II35" t="str">
            <v/>
          </cell>
          <cell r="IJ35" t="str">
            <v/>
          </cell>
          <cell r="IK35" t="str">
            <v/>
          </cell>
          <cell r="IL35" t="str">
            <v/>
          </cell>
          <cell r="IM35" t="str">
            <v/>
          </cell>
          <cell r="IN35" t="str">
            <v/>
          </cell>
          <cell r="IO35" t="str">
            <v/>
          </cell>
          <cell r="IP35" t="str">
            <v/>
          </cell>
          <cell r="IQ35" t="str">
            <v/>
          </cell>
          <cell r="IR35" t="str">
            <v/>
          </cell>
          <cell r="IS35" t="str">
            <v/>
          </cell>
          <cell r="IT35" t="str">
            <v/>
          </cell>
          <cell r="IU35" t="str">
            <v/>
          </cell>
          <cell r="IV35" t="str">
            <v/>
          </cell>
          <cell r="IW35" t="str">
            <v/>
          </cell>
          <cell r="IX35" t="str">
            <v/>
          </cell>
          <cell r="IY35" t="str">
            <v/>
          </cell>
          <cell r="IZ35" t="str">
            <v/>
          </cell>
          <cell r="JA35" t="str">
            <v/>
          </cell>
          <cell r="JB35" t="str">
            <v/>
          </cell>
          <cell r="JC35" t="str">
            <v/>
          </cell>
          <cell r="JD35" t="str">
            <v/>
          </cell>
          <cell r="JE35" t="str">
            <v/>
          </cell>
          <cell r="JF35" t="str">
            <v/>
          </cell>
          <cell r="JG35" t="str">
            <v/>
          </cell>
          <cell r="JH35" t="str">
            <v/>
          </cell>
          <cell r="JI35" t="str">
            <v/>
          </cell>
          <cell r="JJ35" t="str">
            <v/>
          </cell>
          <cell r="JK35" t="str">
            <v/>
          </cell>
          <cell r="JL35" t="str">
            <v/>
          </cell>
          <cell r="JM35" t="str">
            <v/>
          </cell>
          <cell r="JN35" t="str">
            <v/>
          </cell>
          <cell r="JO35" t="str">
            <v/>
          </cell>
          <cell r="JP35" t="str">
            <v/>
          </cell>
          <cell r="JQ35" t="str">
            <v/>
          </cell>
          <cell r="JR35" t="str">
            <v/>
          </cell>
          <cell r="JS35" t="str">
            <v/>
          </cell>
          <cell r="JT35" t="str">
            <v/>
          </cell>
          <cell r="JU35" t="str">
            <v/>
          </cell>
          <cell r="JV35" t="str">
            <v/>
          </cell>
          <cell r="JW35" t="str">
            <v/>
          </cell>
          <cell r="JX35" t="str">
            <v/>
          </cell>
          <cell r="JY35" t="str">
            <v/>
          </cell>
          <cell r="JZ35" t="str">
            <v/>
          </cell>
          <cell r="KA35" t="str">
            <v/>
          </cell>
          <cell r="KB35" t="str">
            <v/>
          </cell>
          <cell r="KC35" t="str">
            <v/>
          </cell>
          <cell r="KD35" t="str">
            <v/>
          </cell>
          <cell r="KE35" t="str">
            <v/>
          </cell>
          <cell r="KF35" t="str">
            <v/>
          </cell>
          <cell r="KG35" t="str">
            <v/>
          </cell>
          <cell r="KH35" t="str">
            <v/>
          </cell>
          <cell r="KI35" t="str">
            <v/>
          </cell>
          <cell r="KJ35" t="str">
            <v/>
          </cell>
          <cell r="KK35" t="str">
            <v/>
          </cell>
          <cell r="KL35" t="str">
            <v/>
          </cell>
          <cell r="KM35" t="str">
            <v/>
          </cell>
          <cell r="KN35" t="str">
            <v/>
          </cell>
          <cell r="KO35" t="str">
            <v/>
          </cell>
          <cell r="KP35" t="str">
            <v/>
          </cell>
          <cell r="KQ35" t="str">
            <v/>
          </cell>
          <cell r="KR35" t="str">
            <v/>
          </cell>
          <cell r="KS35" t="str">
            <v/>
          </cell>
          <cell r="KT35" t="str">
            <v/>
          </cell>
          <cell r="KU35" t="str">
            <v/>
          </cell>
          <cell r="KV35" t="str">
            <v/>
          </cell>
          <cell r="KW35" t="str">
            <v/>
          </cell>
          <cell r="KX35" t="str">
            <v/>
          </cell>
          <cell r="KY35" t="str">
            <v/>
          </cell>
          <cell r="KZ35" t="str">
            <v/>
          </cell>
          <cell r="LA35" t="str">
            <v/>
          </cell>
          <cell r="LB35" t="str">
            <v/>
          </cell>
          <cell r="LC35" t="str">
            <v/>
          </cell>
          <cell r="LD35" t="str">
            <v/>
          </cell>
          <cell r="LE35" t="str">
            <v/>
          </cell>
          <cell r="LF35" t="str">
            <v/>
          </cell>
          <cell r="LG35" t="str">
            <v/>
          </cell>
          <cell r="LH35" t="str">
            <v/>
          </cell>
          <cell r="LI35" t="str">
            <v/>
          </cell>
          <cell r="LJ35" t="str">
            <v/>
          </cell>
          <cell r="LK35" t="str">
            <v/>
          </cell>
          <cell r="LL35" t="str">
            <v/>
          </cell>
          <cell r="LM35" t="str">
            <v/>
          </cell>
          <cell r="LN35" t="str">
            <v/>
          </cell>
          <cell r="LO35" t="str">
            <v/>
          </cell>
          <cell r="LP35" t="str">
            <v/>
          </cell>
          <cell r="LQ35" t="str">
            <v/>
          </cell>
          <cell r="LR35" t="str">
            <v/>
          </cell>
          <cell r="LS35" t="str">
            <v/>
          </cell>
          <cell r="LT35" t="str">
            <v/>
          </cell>
          <cell r="LU35" t="str">
            <v/>
          </cell>
          <cell r="LV35" t="str">
            <v/>
          </cell>
          <cell r="LW35" t="str">
            <v/>
          </cell>
          <cell r="LX35" t="str">
            <v/>
          </cell>
          <cell r="LY35" t="str">
            <v/>
          </cell>
          <cell r="LZ35" t="str">
            <v/>
          </cell>
        </row>
        <row r="36">
          <cell r="A36" t="str">
            <v>Erste Plavi OMF B</v>
          </cell>
          <cell r="C36">
            <v>17496086.830000013</v>
          </cell>
          <cell r="D36">
            <v>20259360.599999964</v>
          </cell>
          <cell r="E36">
            <v>18625907.76000002</v>
          </cell>
          <cell r="F36">
            <v>18973038.289999992</v>
          </cell>
          <cell r="G36">
            <v>23442985.810000002</v>
          </cell>
          <cell r="H36">
            <v>22144420.949999988</v>
          </cell>
          <cell r="I36">
            <v>21323805.140000045</v>
          </cell>
          <cell r="J36">
            <v>20229252.469999969</v>
          </cell>
          <cell r="K36">
            <v>23947480.410000026</v>
          </cell>
          <cell r="L36">
            <v>23216607.680000007</v>
          </cell>
          <cell r="M36">
            <v>24809617.469999969</v>
          </cell>
          <cell r="N36">
            <v>24182249.209999979</v>
          </cell>
          <cell r="O36">
            <v>22375532.99000001</v>
          </cell>
          <cell r="P36">
            <v>18221183.50999999</v>
          </cell>
          <cell r="Q36">
            <v>10253781.340000033</v>
          </cell>
          <cell r="R36">
            <v>27366616.570000052</v>
          </cell>
          <cell r="S36">
            <v>14743066.889999986</v>
          </cell>
          <cell r="T36">
            <v>27641313.439999938</v>
          </cell>
          <cell r="U36">
            <v>29643823.340000033</v>
          </cell>
          <cell r="V36">
            <v>24733920.840000033</v>
          </cell>
          <cell r="W36">
            <v>42709172.329999924</v>
          </cell>
          <cell r="X36">
            <v>20204306.330000043</v>
          </cell>
          <cell r="Y36">
            <v>38156209.539999962</v>
          </cell>
          <cell r="Z36">
            <v>43230837.040000081</v>
          </cell>
          <cell r="AA36">
            <v>26215319.019999981</v>
          </cell>
          <cell r="AB36">
            <v>20662080.199999928</v>
          </cell>
          <cell r="AC36">
            <v>22576236.780000091</v>
          </cell>
          <cell r="AD36">
            <v>27298558.369999886</v>
          </cell>
          <cell r="AE36">
            <v>34731597.210000038</v>
          </cell>
          <cell r="AF36">
            <v>39270626.25999999</v>
          </cell>
          <cell r="AG36">
            <v>32850140.910000086</v>
          </cell>
          <cell r="AH36">
            <v>48294956.589999914</v>
          </cell>
          <cell r="AI36">
            <v>50446551.839999914</v>
          </cell>
          <cell r="AJ36">
            <v>20100894.350000143</v>
          </cell>
          <cell r="AK36">
            <v>38931485.450000048</v>
          </cell>
          <cell r="AL36">
            <v>43774938.869999886</v>
          </cell>
          <cell r="AM36">
            <v>53826466.230000019</v>
          </cell>
          <cell r="AN36">
            <v>34836274.180000067</v>
          </cell>
          <cell r="AO36">
            <v>44995666.339999914</v>
          </cell>
          <cell r="AP36">
            <v>17206686.410000086</v>
          </cell>
          <cell r="AQ36">
            <v>25770517.889999866</v>
          </cell>
          <cell r="AR36">
            <v>46053211.769999981</v>
          </cell>
          <cell r="AS36">
            <v>50606432.550000191</v>
          </cell>
          <cell r="AT36">
            <v>66397067.049999952</v>
          </cell>
          <cell r="AU36">
            <v>52654517.5</v>
          </cell>
          <cell r="AV36">
            <v>53913417.829999924</v>
          </cell>
          <cell r="AW36">
            <v>50602911.680000067</v>
          </cell>
          <cell r="AX36">
            <v>60901014.109999895</v>
          </cell>
          <cell r="AY36">
            <v>71628785.190000057</v>
          </cell>
          <cell r="AZ36">
            <v>77918299.269999981</v>
          </cell>
          <cell r="BA36">
            <v>81299695.140000105</v>
          </cell>
          <cell r="BB36">
            <v>80913012.629999876</v>
          </cell>
          <cell r="BC36">
            <v>70963269</v>
          </cell>
          <cell r="BD36">
            <v>68105037.909999847</v>
          </cell>
          <cell r="BE36">
            <v>94346602.06000042</v>
          </cell>
          <cell r="BF36">
            <v>85503433.21999979</v>
          </cell>
          <cell r="BG36">
            <v>96798261.059999943</v>
          </cell>
          <cell r="BH36">
            <v>122403987.99000025</v>
          </cell>
          <cell r="BI36">
            <v>2062436.3799996376</v>
          </cell>
          <cell r="BJ36">
            <v>109771978</v>
          </cell>
          <cell r="BK36">
            <v>-57592525.649999619</v>
          </cell>
          <cell r="BL36">
            <v>43564528.899999619</v>
          </cell>
          <cell r="BM36">
            <v>18413884.870000362</v>
          </cell>
          <cell r="BN36">
            <v>61758280.099999905</v>
          </cell>
          <cell r="BO36">
            <v>95521171.960000038</v>
          </cell>
          <cell r="BP36">
            <v>-17979584.440000057</v>
          </cell>
          <cell r="BQ36">
            <v>81446532.489999771</v>
          </cell>
          <cell r="BR36">
            <v>43842771.829999924</v>
          </cell>
          <cell r="BS36">
            <v>-54105834.809999943</v>
          </cell>
          <cell r="BT36">
            <v>-96595325.329999924</v>
          </cell>
          <cell r="BU36">
            <v>-53024545.360000134</v>
          </cell>
          <cell r="BV36">
            <v>138879058.05000019</v>
          </cell>
          <cell r="BW36">
            <v>26883224.75</v>
          </cell>
          <cell r="BX36">
            <v>-24733932.360000134</v>
          </cell>
          <cell r="BY36">
            <v>94897987.550000191</v>
          </cell>
          <cell r="BZ36">
            <v>120633564.8499999</v>
          </cell>
          <cell r="CA36">
            <v>167926591.8499999</v>
          </cell>
          <cell r="CB36">
            <v>-12529559.079999924</v>
          </cell>
          <cell r="CC36">
            <v>91986182.990000248</v>
          </cell>
          <cell r="CD36">
            <v>113528401.92000008</v>
          </cell>
          <cell r="CE36">
            <v>134557543.05999994</v>
          </cell>
          <cell r="CF36">
            <v>63410751.009999752</v>
          </cell>
          <cell r="CG36">
            <v>85340748.079999924</v>
          </cell>
          <cell r="CH36">
            <v>82342062.150000095</v>
          </cell>
          <cell r="CI36">
            <v>127844024.67999983</v>
          </cell>
          <cell r="CJ36">
            <v>46094810.050000191</v>
          </cell>
          <cell r="CK36">
            <v>130521757.5999999</v>
          </cell>
          <cell r="CL36">
            <v>60343730.059999943</v>
          </cell>
          <cell r="CM36">
            <v>-250781.23000001907</v>
          </cell>
          <cell r="CN36">
            <v>-20121356.899999619</v>
          </cell>
          <cell r="CO36">
            <v>127301075.90999937</v>
          </cell>
          <cell r="CP36">
            <v>76738571.080000877</v>
          </cell>
          <cell r="CQ36">
            <v>106113783.0899992</v>
          </cell>
          <cell r="CR36">
            <v>92679693.11000061</v>
          </cell>
          <cell r="CS36">
            <v>50778579.25</v>
          </cell>
          <cell r="CT36">
            <v>159671056.19999981</v>
          </cell>
          <cell r="CU36">
            <v>146553174.78999996</v>
          </cell>
          <cell r="CV36">
            <v>49382102.350000381</v>
          </cell>
          <cell r="CW36">
            <v>108895686.03999996</v>
          </cell>
          <cell r="CX36">
            <v>55785001.109999657</v>
          </cell>
          <cell r="CY36">
            <v>120880080.43000031</v>
          </cell>
          <cell r="CZ36">
            <v>28953188.799999237</v>
          </cell>
          <cell r="DA36">
            <v>818350.76000022888</v>
          </cell>
          <cell r="DB36">
            <v>-124628428.11999989</v>
          </cell>
          <cell r="DC36">
            <v>-68793717.460000038</v>
          </cell>
          <cell r="DD36">
            <v>151048544.73999977</v>
          </cell>
          <cell r="DE36">
            <v>-53575524.239999771</v>
          </cell>
          <cell r="DF36">
            <v>127808582.76000023</v>
          </cell>
          <cell r="DG36">
            <v>143816124.86999989</v>
          </cell>
          <cell r="DH36">
            <v>126058209.13000011</v>
          </cell>
          <cell r="DI36">
            <v>102283321.60999966</v>
          </cell>
          <cell r="DJ36">
            <v>91584148.460000038</v>
          </cell>
          <cell r="DK36">
            <v>3257205.9800004959</v>
          </cell>
          <cell r="DL36">
            <v>122806180.10999966</v>
          </cell>
          <cell r="DM36">
            <v>142330589.64999962</v>
          </cell>
          <cell r="DN36">
            <v>121729347.89000034</v>
          </cell>
          <cell r="DO36">
            <v>276669459.98999977</v>
          </cell>
          <cell r="DP36">
            <v>187586191.90000057</v>
          </cell>
          <cell r="DQ36">
            <v>100164500.73999977</v>
          </cell>
          <cell r="DR36">
            <v>78664031.890000343</v>
          </cell>
          <cell r="DS36">
            <v>209537688.5199995</v>
          </cell>
          <cell r="DT36">
            <v>59784232.61000061</v>
          </cell>
          <cell r="DU36">
            <v>75933742.88999939</v>
          </cell>
          <cell r="DV36">
            <v>124857161.05000019</v>
          </cell>
          <cell r="DW36">
            <v>-4195731.529999733</v>
          </cell>
          <cell r="DX36">
            <v>-120615151.19000053</v>
          </cell>
          <cell r="DY36">
            <v>201291940.26000023</v>
          </cell>
          <cell r="DZ36">
            <v>54020402.479999542</v>
          </cell>
          <cell r="EA36">
            <v>102114339.68000031</v>
          </cell>
          <cell r="EB36">
            <v>80171750.61000061</v>
          </cell>
          <cell r="EC36">
            <v>119138751.29999924</v>
          </cell>
          <cell r="ED36">
            <v>71019342.020000458</v>
          </cell>
          <cell r="EE36">
            <v>64767414.800000191</v>
          </cell>
          <cell r="EF36">
            <v>216905795.05999947</v>
          </cell>
          <cell r="EG36">
            <v>-398390344.59000015</v>
          </cell>
          <cell r="EH36">
            <v>38492003.450000763</v>
          </cell>
          <cell r="EI36">
            <v>162176825.8399992</v>
          </cell>
          <cell r="EJ36">
            <v>131889041.5</v>
          </cell>
          <cell r="EK36">
            <v>170548133.82000065</v>
          </cell>
          <cell r="EL36">
            <v>-87101939.070000648</v>
          </cell>
          <cell r="EM36">
            <v>181484251.64000034</v>
          </cell>
          <cell r="EN36">
            <v>71033653.31000042</v>
          </cell>
          <cell r="EO36">
            <v>139694375.35999966</v>
          </cell>
          <cell r="EP36">
            <v>59892056.760000229</v>
          </cell>
          <cell r="EQ36">
            <v>274310521.21000004</v>
          </cell>
          <cell r="ER36">
            <v>184719273.77999878</v>
          </cell>
          <cell r="ES36">
            <v>89233661.920000076</v>
          </cell>
          <cell r="ET36">
            <v>73604567.720001221</v>
          </cell>
          <cell r="EU36">
            <v>31820082.920000076</v>
          </cell>
          <cell r="EV36">
            <v>-47709569.540000916</v>
          </cell>
          <cell r="EW36">
            <v>233260689.97999954</v>
          </cell>
          <cell r="EX36">
            <v>-78134935.169998169</v>
          </cell>
          <cell r="EY36">
            <v>-94929959.090000153</v>
          </cell>
          <cell r="EZ36">
            <v>282217299.42000008</v>
          </cell>
          <cell r="FA36">
            <v>83357189.349998474</v>
          </cell>
          <cell r="FB36">
            <v>-24190563.609998703</v>
          </cell>
          <cell r="FC36">
            <v>-17617529.540000916</v>
          </cell>
          <cell r="FD36">
            <v>37985061.470001221</v>
          </cell>
          <cell r="FE36">
            <v>117958868.04999924</v>
          </cell>
          <cell r="FF36">
            <v>62768814.600000381</v>
          </cell>
          <cell r="FG36">
            <v>154420922.60000038</v>
          </cell>
          <cell r="FH36">
            <v>-7508290.7400016785</v>
          </cell>
          <cell r="FI36">
            <v>217765452.3200016</v>
          </cell>
          <cell r="FJ36">
            <v>157577999.00999832</v>
          </cell>
          <cell r="FK36">
            <v>246705397.80000114</v>
          </cell>
          <cell r="FL36">
            <v>160345449.89999962</v>
          </cell>
          <cell r="FM36">
            <v>137833061.21999931</v>
          </cell>
          <cell r="FN36">
            <v>154372962.15000153</v>
          </cell>
          <cell r="FO36">
            <v>142297780.92000008</v>
          </cell>
          <cell r="FP36">
            <v>193419551.25</v>
          </cell>
          <cell r="FQ36">
            <v>-168462521.16000175</v>
          </cell>
          <cell r="FR36">
            <v>100019133.17000008</v>
          </cell>
          <cell r="FS36">
            <v>-3511478.4299983978</v>
          </cell>
          <cell r="FT36">
            <v>143068839.50999832</v>
          </cell>
          <cell r="FU36">
            <v>108287890.71000099</v>
          </cell>
          <cell r="FV36">
            <v>62622764.959999084</v>
          </cell>
          <cell r="FW36">
            <v>174682569.78000069</v>
          </cell>
          <cell r="FX36">
            <v>153714774.35000038</v>
          </cell>
          <cell r="FY36">
            <v>290039673.55999947</v>
          </cell>
          <cell r="FZ36">
            <v>71634358.690000534</v>
          </cell>
          <cell r="GA36">
            <v>8670018.3600006104</v>
          </cell>
          <cell r="GB36">
            <v>30778735.489999771</v>
          </cell>
          <cell r="GC36">
            <v>57532578.109998703</v>
          </cell>
          <cell r="GD36">
            <v>155119900.31000137</v>
          </cell>
          <cell r="GE36">
            <v>80181853.659999847</v>
          </cell>
          <cell r="GF36">
            <v>56106375.789999008</v>
          </cell>
          <cell r="GG36">
            <v>190414114.34000015</v>
          </cell>
          <cell r="GH36">
            <v>54825372.970001221</v>
          </cell>
          <cell r="GI36">
            <v>83828492.189998627</v>
          </cell>
          <cell r="GJ36">
            <v>-115157941.14999962</v>
          </cell>
          <cell r="GK36">
            <v>88481344.930000305</v>
          </cell>
          <cell r="GL36">
            <v>2801546.1599998474</v>
          </cell>
          <cell r="GM36">
            <v>260238670.45000076</v>
          </cell>
          <cell r="GN36">
            <v>186997292.26999855</v>
          </cell>
          <cell r="GO36">
            <v>213974676.5</v>
          </cell>
          <cell r="GP36">
            <v>227447262.12000084</v>
          </cell>
          <cell r="GQ36">
            <v>41748280.959999084</v>
          </cell>
          <cell r="GR36">
            <v>237290144.59000015</v>
          </cell>
          <cell r="GS36">
            <v>182924561.81000137</v>
          </cell>
          <cell r="GT36">
            <v>155788607.61999893</v>
          </cell>
          <cell r="GU36">
            <v>333920491.89999962</v>
          </cell>
          <cell r="GV36">
            <v>164638505.69000053</v>
          </cell>
          <cell r="GW36">
            <v>119640996.12999916</v>
          </cell>
          <cell r="GX36">
            <v>140885055.76000023</v>
          </cell>
          <cell r="GY36">
            <v>114233364.23999977</v>
          </cell>
          <cell r="GZ36">
            <v>-258806219.00999832</v>
          </cell>
          <cell r="HA36">
            <v>-884408379.77000046</v>
          </cell>
          <cell r="HB36">
            <v>387104004.45999908</v>
          </cell>
          <cell r="HC36">
            <v>262126025.01000023</v>
          </cell>
          <cell r="HD36">
            <v>17547031.579999924</v>
          </cell>
          <cell r="HE36" t="str">
            <v/>
          </cell>
          <cell r="HF36" t="str">
            <v/>
          </cell>
          <cell r="HG36" t="str">
            <v/>
          </cell>
          <cell r="HH36" t="str">
            <v/>
          </cell>
          <cell r="HI36" t="str">
            <v/>
          </cell>
          <cell r="HJ36" t="str">
            <v/>
          </cell>
          <cell r="HK36" t="str">
            <v/>
          </cell>
          <cell r="HL36" t="str">
            <v/>
          </cell>
          <cell r="HM36" t="str">
            <v/>
          </cell>
          <cell r="HN36" t="str">
            <v/>
          </cell>
          <cell r="HO36" t="str">
            <v/>
          </cell>
          <cell r="HP36" t="str">
            <v/>
          </cell>
          <cell r="HQ36" t="str">
            <v/>
          </cell>
          <cell r="HR36" t="str">
            <v/>
          </cell>
          <cell r="HS36" t="str">
            <v/>
          </cell>
          <cell r="HT36" t="str">
            <v/>
          </cell>
          <cell r="HU36" t="str">
            <v/>
          </cell>
          <cell r="HV36" t="str">
            <v/>
          </cell>
          <cell r="HW36" t="str">
            <v/>
          </cell>
          <cell r="HX36" t="str">
            <v/>
          </cell>
          <cell r="HY36" t="str">
            <v/>
          </cell>
          <cell r="HZ36" t="str">
            <v/>
          </cell>
          <cell r="IA36" t="str">
            <v/>
          </cell>
          <cell r="IB36" t="str">
            <v/>
          </cell>
          <cell r="IC36" t="str">
            <v/>
          </cell>
          <cell r="ID36" t="str">
            <v/>
          </cell>
          <cell r="IE36" t="str">
            <v/>
          </cell>
          <cell r="IF36" t="str">
            <v/>
          </cell>
          <cell r="IG36" t="str">
            <v/>
          </cell>
          <cell r="IH36" t="str">
            <v/>
          </cell>
          <cell r="II36" t="str">
            <v/>
          </cell>
          <cell r="IJ36" t="str">
            <v/>
          </cell>
          <cell r="IK36" t="str">
            <v/>
          </cell>
          <cell r="IL36" t="str">
            <v/>
          </cell>
          <cell r="IM36" t="str">
            <v/>
          </cell>
          <cell r="IN36" t="str">
            <v/>
          </cell>
          <cell r="IO36" t="str">
            <v/>
          </cell>
          <cell r="IP36" t="str">
            <v/>
          </cell>
          <cell r="IQ36" t="str">
            <v/>
          </cell>
          <cell r="IR36" t="str">
            <v/>
          </cell>
          <cell r="IS36" t="str">
            <v/>
          </cell>
          <cell r="IT36" t="str">
            <v/>
          </cell>
          <cell r="IU36" t="str">
            <v/>
          </cell>
          <cell r="IV36" t="str">
            <v/>
          </cell>
          <cell r="IW36" t="str">
            <v/>
          </cell>
          <cell r="IX36" t="str">
            <v/>
          </cell>
          <cell r="IY36" t="str">
            <v/>
          </cell>
          <cell r="IZ36" t="str">
            <v/>
          </cell>
          <cell r="JA36" t="str">
            <v/>
          </cell>
          <cell r="JB36" t="str">
            <v/>
          </cell>
          <cell r="JC36" t="str">
            <v/>
          </cell>
          <cell r="JD36" t="str">
            <v/>
          </cell>
          <cell r="JE36" t="str">
            <v/>
          </cell>
          <cell r="JF36" t="str">
            <v/>
          </cell>
          <cell r="JG36" t="str">
            <v/>
          </cell>
          <cell r="JH36" t="str">
            <v/>
          </cell>
          <cell r="JI36" t="str">
            <v/>
          </cell>
          <cell r="JJ36" t="str">
            <v/>
          </cell>
          <cell r="JK36" t="str">
            <v/>
          </cell>
          <cell r="JL36" t="str">
            <v/>
          </cell>
          <cell r="JM36" t="str">
            <v/>
          </cell>
          <cell r="JN36" t="str">
            <v/>
          </cell>
          <cell r="JO36" t="str">
            <v/>
          </cell>
          <cell r="JP36" t="str">
            <v/>
          </cell>
          <cell r="JQ36" t="str">
            <v/>
          </cell>
          <cell r="JR36" t="str">
            <v/>
          </cell>
          <cell r="JS36" t="str">
            <v/>
          </cell>
          <cell r="JT36" t="str">
            <v/>
          </cell>
          <cell r="JU36" t="str">
            <v/>
          </cell>
          <cell r="JV36" t="str">
            <v/>
          </cell>
          <cell r="JW36" t="str">
            <v/>
          </cell>
          <cell r="JX36" t="str">
            <v/>
          </cell>
          <cell r="JY36" t="str">
            <v/>
          </cell>
          <cell r="JZ36" t="str">
            <v/>
          </cell>
          <cell r="KA36" t="str">
            <v/>
          </cell>
          <cell r="KB36" t="str">
            <v/>
          </cell>
          <cell r="KC36" t="str">
            <v/>
          </cell>
          <cell r="KD36" t="str">
            <v/>
          </cell>
          <cell r="KE36" t="str">
            <v/>
          </cell>
          <cell r="KF36" t="str">
            <v/>
          </cell>
          <cell r="KG36" t="str">
            <v/>
          </cell>
          <cell r="KH36" t="str">
            <v/>
          </cell>
          <cell r="KI36" t="str">
            <v/>
          </cell>
          <cell r="KJ36" t="str">
            <v/>
          </cell>
          <cell r="KK36" t="str">
            <v/>
          </cell>
          <cell r="KL36" t="str">
            <v/>
          </cell>
          <cell r="KM36" t="str">
            <v/>
          </cell>
          <cell r="KN36" t="str">
            <v/>
          </cell>
          <cell r="KO36" t="str">
            <v/>
          </cell>
          <cell r="KP36" t="str">
            <v/>
          </cell>
          <cell r="KQ36" t="str">
            <v/>
          </cell>
          <cell r="KR36" t="str">
            <v/>
          </cell>
          <cell r="KS36" t="str">
            <v/>
          </cell>
          <cell r="KT36" t="str">
            <v/>
          </cell>
          <cell r="KU36" t="str">
            <v/>
          </cell>
          <cell r="KV36" t="str">
            <v/>
          </cell>
          <cell r="KW36" t="str">
            <v/>
          </cell>
          <cell r="KX36" t="str">
            <v/>
          </cell>
          <cell r="KY36" t="str">
            <v/>
          </cell>
          <cell r="KZ36" t="str">
            <v/>
          </cell>
          <cell r="LA36" t="str">
            <v/>
          </cell>
          <cell r="LB36" t="str">
            <v/>
          </cell>
          <cell r="LC36" t="str">
            <v/>
          </cell>
          <cell r="LD36" t="str">
            <v/>
          </cell>
          <cell r="LE36" t="str">
            <v/>
          </cell>
          <cell r="LF36" t="str">
            <v/>
          </cell>
          <cell r="LG36" t="str">
            <v/>
          </cell>
          <cell r="LH36" t="str">
            <v/>
          </cell>
          <cell r="LI36" t="str">
            <v/>
          </cell>
          <cell r="LJ36" t="str">
            <v/>
          </cell>
          <cell r="LK36" t="str">
            <v/>
          </cell>
          <cell r="LL36" t="str">
            <v/>
          </cell>
          <cell r="LM36" t="str">
            <v/>
          </cell>
          <cell r="LN36" t="str">
            <v/>
          </cell>
          <cell r="LO36" t="str">
            <v/>
          </cell>
          <cell r="LP36" t="str">
            <v/>
          </cell>
          <cell r="LQ36" t="str">
            <v/>
          </cell>
          <cell r="LR36" t="str">
            <v/>
          </cell>
          <cell r="LS36" t="str">
            <v/>
          </cell>
          <cell r="LT36" t="str">
            <v/>
          </cell>
          <cell r="LU36" t="str">
            <v/>
          </cell>
          <cell r="LV36" t="str">
            <v/>
          </cell>
          <cell r="LW36" t="str">
            <v/>
          </cell>
          <cell r="LX36" t="str">
            <v/>
          </cell>
          <cell r="LY36" t="str">
            <v/>
          </cell>
          <cell r="LZ36" t="str">
            <v/>
          </cell>
        </row>
        <row r="37">
          <cell r="A37" t="str">
            <v>Erste Plavi OMF C</v>
          </cell>
          <cell r="EM37">
            <v>3950659.5199999809</v>
          </cell>
          <cell r="EN37">
            <v>5379799.3900000155</v>
          </cell>
          <cell r="EO37">
            <v>5067102.4599999785</v>
          </cell>
          <cell r="EP37">
            <v>4870744.25</v>
          </cell>
          <cell r="EQ37">
            <v>8485941.5600000024</v>
          </cell>
          <cell r="ER37">
            <v>2582677.880000025</v>
          </cell>
          <cell r="ES37">
            <v>4441108.6599999964</v>
          </cell>
          <cell r="ET37">
            <v>1175046.7699999809</v>
          </cell>
          <cell r="EU37">
            <v>4649945.2400000095</v>
          </cell>
          <cell r="EV37">
            <v>2823036.4399999976</v>
          </cell>
          <cell r="EW37">
            <v>9536096.849999994</v>
          </cell>
          <cell r="EX37">
            <v>7128548.2700000107</v>
          </cell>
          <cell r="EY37">
            <v>-775018.99000000954</v>
          </cell>
          <cell r="EZ37">
            <v>7775630.5300000012</v>
          </cell>
          <cell r="FA37">
            <v>8229875.4900000095</v>
          </cell>
          <cell r="FB37">
            <v>7225227.6599999964</v>
          </cell>
          <cell r="FC37">
            <v>8970003.7400000095</v>
          </cell>
          <cell r="FD37">
            <v>4302252.7399999797</v>
          </cell>
          <cell r="FE37">
            <v>-66049.469999998808</v>
          </cell>
          <cell r="FF37">
            <v>2993425.150000006</v>
          </cell>
          <cell r="FG37">
            <v>5402877.9200000167</v>
          </cell>
          <cell r="FH37">
            <v>8564194.6999999881</v>
          </cell>
          <cell r="FI37">
            <v>7938441.6499999762</v>
          </cell>
          <cell r="FJ37">
            <v>10651592.25</v>
          </cell>
          <cell r="FK37">
            <v>9851152.8500000238</v>
          </cell>
          <cell r="FL37">
            <v>9694282.2400000095</v>
          </cell>
          <cell r="FM37">
            <v>8879909.7799999714</v>
          </cell>
          <cell r="FN37">
            <v>10547776.569999993</v>
          </cell>
          <cell r="FO37">
            <v>7245476.9100000262</v>
          </cell>
          <cell r="FP37">
            <v>6916708.8999999762</v>
          </cell>
          <cell r="FQ37">
            <v>-238829.37000000477</v>
          </cell>
          <cell r="FR37">
            <v>4611986.6000000238</v>
          </cell>
          <cell r="FS37">
            <v>5147085.280000031</v>
          </cell>
          <cell r="FT37">
            <v>10472062.549999952</v>
          </cell>
          <cell r="FU37">
            <v>8865285.5</v>
          </cell>
          <cell r="FV37">
            <v>12157729.960000038</v>
          </cell>
          <cell r="FW37">
            <v>12165653.370000005</v>
          </cell>
          <cell r="FX37">
            <v>9979265.9199999571</v>
          </cell>
          <cell r="FY37">
            <v>16585389.640000045</v>
          </cell>
          <cell r="FZ37">
            <v>9187857.2799999714</v>
          </cell>
          <cell r="GA37">
            <v>6621345.6600000262</v>
          </cell>
          <cell r="GB37">
            <v>1731774.6699999571</v>
          </cell>
          <cell r="GC37">
            <v>3483691.6800000072</v>
          </cell>
          <cell r="GD37">
            <v>7350788.3600000143</v>
          </cell>
          <cell r="GE37">
            <v>7763257.5400000215</v>
          </cell>
          <cell r="GF37">
            <v>12946528.73999995</v>
          </cell>
          <cell r="GG37">
            <v>14295427.480000019</v>
          </cell>
          <cell r="GH37">
            <v>12034911.910000026</v>
          </cell>
          <cell r="GI37">
            <v>8677218.1699999571</v>
          </cell>
          <cell r="GJ37">
            <v>4736755.1299999952</v>
          </cell>
          <cell r="GK37">
            <v>8840444.4100000262</v>
          </cell>
          <cell r="GL37">
            <v>12686699.819999993</v>
          </cell>
          <cell r="GM37">
            <v>8458041.6500000358</v>
          </cell>
          <cell r="GN37">
            <v>6121224.8699999452</v>
          </cell>
          <cell r="GO37">
            <v>11985535.920000076</v>
          </cell>
          <cell r="GP37">
            <v>8052033.8299999237</v>
          </cell>
          <cell r="GQ37">
            <v>7353824.9400000572</v>
          </cell>
          <cell r="GR37">
            <v>14830962.699999928</v>
          </cell>
          <cell r="GS37">
            <v>4472209.2300000191</v>
          </cell>
          <cell r="GT37">
            <v>11889809.570000052</v>
          </cell>
          <cell r="GU37">
            <v>6745918.5399999619</v>
          </cell>
          <cell r="GV37">
            <v>5199266.5</v>
          </cell>
          <cell r="GW37">
            <v>14415286.899999976</v>
          </cell>
          <cell r="GX37">
            <v>-5469523.8899999857</v>
          </cell>
          <cell r="GY37">
            <v>12714277.970000029</v>
          </cell>
          <cell r="GZ37">
            <v>59566530.409999967</v>
          </cell>
          <cell r="HA37">
            <v>19656.75</v>
          </cell>
          <cell r="HB37">
            <v>7737808.0199999809</v>
          </cell>
          <cell r="HC37">
            <v>11604392.430000067</v>
          </cell>
          <cell r="HD37">
            <v>3490694.4299999475</v>
          </cell>
          <cell r="HE37" t="str">
            <v/>
          </cell>
          <cell r="HF37" t="str">
            <v/>
          </cell>
          <cell r="HG37" t="str">
            <v/>
          </cell>
          <cell r="HH37" t="str">
            <v/>
          </cell>
          <cell r="HI37" t="str">
            <v/>
          </cell>
          <cell r="HJ37" t="str">
            <v/>
          </cell>
          <cell r="HK37" t="str">
            <v/>
          </cell>
          <cell r="HL37" t="str">
            <v/>
          </cell>
          <cell r="HM37" t="str">
            <v/>
          </cell>
          <cell r="HN37" t="str">
            <v/>
          </cell>
          <cell r="HO37" t="str">
            <v/>
          </cell>
          <cell r="HP37" t="str">
            <v/>
          </cell>
          <cell r="HQ37" t="str">
            <v/>
          </cell>
          <cell r="HR37" t="str">
            <v/>
          </cell>
          <cell r="HS37" t="str">
            <v/>
          </cell>
          <cell r="HT37" t="str">
            <v/>
          </cell>
          <cell r="HU37" t="str">
            <v/>
          </cell>
          <cell r="HV37" t="str">
            <v/>
          </cell>
          <cell r="HW37" t="str">
            <v/>
          </cell>
          <cell r="HX37" t="str">
            <v/>
          </cell>
          <cell r="HY37" t="str">
            <v/>
          </cell>
          <cell r="HZ37" t="str">
            <v/>
          </cell>
          <cell r="IA37" t="str">
            <v/>
          </cell>
          <cell r="IB37" t="str">
            <v/>
          </cell>
          <cell r="IC37" t="str">
            <v/>
          </cell>
          <cell r="ID37" t="str">
            <v/>
          </cell>
          <cell r="IE37" t="str">
            <v/>
          </cell>
          <cell r="IF37" t="str">
            <v/>
          </cell>
          <cell r="IG37" t="str">
            <v/>
          </cell>
          <cell r="IH37" t="str">
            <v/>
          </cell>
          <cell r="II37" t="str">
            <v/>
          </cell>
          <cell r="IJ37" t="str">
            <v/>
          </cell>
          <cell r="IK37" t="str">
            <v/>
          </cell>
          <cell r="IL37" t="str">
            <v/>
          </cell>
          <cell r="IM37" t="str">
            <v/>
          </cell>
          <cell r="IN37" t="str">
            <v/>
          </cell>
          <cell r="IO37" t="str">
            <v/>
          </cell>
          <cell r="IP37" t="str">
            <v/>
          </cell>
          <cell r="IQ37" t="str">
            <v/>
          </cell>
          <cell r="IR37" t="str">
            <v/>
          </cell>
          <cell r="IS37" t="str">
            <v/>
          </cell>
          <cell r="IT37" t="str">
            <v/>
          </cell>
          <cell r="IU37" t="str">
            <v/>
          </cell>
          <cell r="IV37" t="str">
            <v/>
          </cell>
          <cell r="IW37" t="str">
            <v/>
          </cell>
          <cell r="IX37" t="str">
            <v/>
          </cell>
          <cell r="IY37" t="str">
            <v/>
          </cell>
          <cell r="IZ37" t="str">
            <v/>
          </cell>
          <cell r="JA37" t="str">
            <v/>
          </cell>
          <cell r="JB37" t="str">
            <v/>
          </cell>
          <cell r="JC37" t="str">
            <v/>
          </cell>
          <cell r="JD37" t="str">
            <v/>
          </cell>
          <cell r="JE37" t="str">
            <v/>
          </cell>
          <cell r="JF37" t="str">
            <v/>
          </cell>
          <cell r="JG37" t="str">
            <v/>
          </cell>
          <cell r="JH37" t="str">
            <v/>
          </cell>
          <cell r="JI37" t="str">
            <v/>
          </cell>
          <cell r="JJ37" t="str">
            <v/>
          </cell>
          <cell r="JK37" t="str">
            <v/>
          </cell>
          <cell r="JL37" t="str">
            <v/>
          </cell>
          <cell r="JM37" t="str">
            <v/>
          </cell>
          <cell r="JN37" t="str">
            <v/>
          </cell>
          <cell r="JO37" t="str">
            <v/>
          </cell>
          <cell r="JP37" t="str">
            <v/>
          </cell>
          <cell r="JQ37" t="str">
            <v/>
          </cell>
          <cell r="JR37" t="str">
            <v/>
          </cell>
          <cell r="JS37" t="str">
            <v/>
          </cell>
          <cell r="JT37" t="str">
            <v/>
          </cell>
          <cell r="JU37" t="str">
            <v/>
          </cell>
          <cell r="JV37" t="str">
            <v/>
          </cell>
          <cell r="JW37" t="str">
            <v/>
          </cell>
          <cell r="JX37" t="str">
            <v/>
          </cell>
          <cell r="JY37" t="str">
            <v/>
          </cell>
          <cell r="JZ37" t="str">
            <v/>
          </cell>
          <cell r="KA37" t="str">
            <v/>
          </cell>
          <cell r="KB37" t="str">
            <v/>
          </cell>
          <cell r="KC37" t="str">
            <v/>
          </cell>
          <cell r="KD37" t="str">
            <v/>
          </cell>
          <cell r="KE37" t="str">
            <v/>
          </cell>
          <cell r="KF37" t="str">
            <v/>
          </cell>
          <cell r="KG37" t="str">
            <v/>
          </cell>
          <cell r="KH37" t="str">
            <v/>
          </cell>
          <cell r="KI37" t="str">
            <v/>
          </cell>
          <cell r="KJ37" t="str">
            <v/>
          </cell>
          <cell r="KK37" t="str">
            <v/>
          </cell>
          <cell r="KL37" t="str">
            <v/>
          </cell>
          <cell r="KM37" t="str">
            <v/>
          </cell>
          <cell r="KN37" t="str">
            <v/>
          </cell>
          <cell r="KO37" t="str">
            <v/>
          </cell>
          <cell r="KP37" t="str">
            <v/>
          </cell>
          <cell r="KQ37" t="str">
            <v/>
          </cell>
          <cell r="KR37" t="str">
            <v/>
          </cell>
          <cell r="KS37" t="str">
            <v/>
          </cell>
          <cell r="KT37" t="str">
            <v/>
          </cell>
          <cell r="KU37" t="str">
            <v/>
          </cell>
          <cell r="KV37" t="str">
            <v/>
          </cell>
          <cell r="KW37" t="str">
            <v/>
          </cell>
          <cell r="KX37" t="str">
            <v/>
          </cell>
          <cell r="KY37" t="str">
            <v/>
          </cell>
          <cell r="KZ37" t="str">
            <v/>
          </cell>
          <cell r="LA37" t="str">
            <v/>
          </cell>
          <cell r="LB37" t="str">
            <v/>
          </cell>
          <cell r="LC37" t="str">
            <v/>
          </cell>
          <cell r="LD37" t="str">
            <v/>
          </cell>
          <cell r="LE37" t="str">
            <v/>
          </cell>
          <cell r="LF37" t="str">
            <v/>
          </cell>
          <cell r="LG37" t="str">
            <v/>
          </cell>
          <cell r="LH37" t="str">
            <v/>
          </cell>
          <cell r="LI37" t="str">
            <v/>
          </cell>
          <cell r="LJ37" t="str">
            <v/>
          </cell>
          <cell r="LK37" t="str">
            <v/>
          </cell>
          <cell r="LL37" t="str">
            <v/>
          </cell>
          <cell r="LM37" t="str">
            <v/>
          </cell>
          <cell r="LN37" t="str">
            <v/>
          </cell>
          <cell r="LO37" t="str">
            <v/>
          </cell>
          <cell r="LP37" t="str">
            <v/>
          </cell>
          <cell r="LQ37" t="str">
            <v/>
          </cell>
          <cell r="LR37" t="str">
            <v/>
          </cell>
          <cell r="LS37" t="str">
            <v/>
          </cell>
          <cell r="LT37" t="str">
            <v/>
          </cell>
          <cell r="LU37" t="str">
            <v/>
          </cell>
          <cell r="LV37" t="str">
            <v/>
          </cell>
          <cell r="LW37" t="str">
            <v/>
          </cell>
          <cell r="LX37" t="str">
            <v/>
          </cell>
          <cell r="LY37" t="str">
            <v/>
          </cell>
          <cell r="LZ37" t="str">
            <v/>
          </cell>
        </row>
        <row r="38">
          <cell r="A38" t="str">
            <v>PBZ/CO OMF A</v>
          </cell>
          <cell r="EM38">
            <v>1069003.3500000015</v>
          </cell>
          <cell r="EN38">
            <v>653283.49000000209</v>
          </cell>
          <cell r="EO38">
            <v>523786.19999999553</v>
          </cell>
          <cell r="EP38">
            <v>1579623.5700000003</v>
          </cell>
          <cell r="EQ38">
            <v>2068868.9400000051</v>
          </cell>
          <cell r="ER38">
            <v>1918876.2299999967</v>
          </cell>
          <cell r="ES38">
            <v>1490204.9800000042</v>
          </cell>
          <cell r="ET38">
            <v>645250.20999999344</v>
          </cell>
          <cell r="EU38">
            <v>-122046.91999999434</v>
          </cell>
          <cell r="EV38">
            <v>-292010.73000000417</v>
          </cell>
          <cell r="EW38">
            <v>1658359.2599999979</v>
          </cell>
          <cell r="EX38">
            <v>-1384645.4799999967</v>
          </cell>
          <cell r="EY38">
            <v>-122796.22999999672</v>
          </cell>
          <cell r="EZ38">
            <v>2723011.4899999946</v>
          </cell>
          <cell r="FA38">
            <v>189582.81000000238</v>
          </cell>
          <cell r="FB38">
            <v>-834908.89999999851</v>
          </cell>
          <cell r="FC38">
            <v>-568763.89999999851</v>
          </cell>
          <cell r="FD38">
            <v>573740.28999999911</v>
          </cell>
          <cell r="FE38">
            <v>976472.65999999642</v>
          </cell>
          <cell r="FF38">
            <v>868716.25</v>
          </cell>
          <cell r="FG38">
            <v>1641372.1799999997</v>
          </cell>
          <cell r="FH38">
            <v>-225797.19999999553</v>
          </cell>
          <cell r="FI38">
            <v>2208567.1400000006</v>
          </cell>
          <cell r="FJ38">
            <v>971920.71999999881</v>
          </cell>
          <cell r="FK38">
            <v>1873819.2299999967</v>
          </cell>
          <cell r="FL38">
            <v>1726128.4600000009</v>
          </cell>
          <cell r="FM38">
            <v>1121130.8500000015</v>
          </cell>
          <cell r="FN38">
            <v>1532886.049999997</v>
          </cell>
          <cell r="FO38">
            <v>1528136.3700000048</v>
          </cell>
          <cell r="FP38">
            <v>2843825.0600000024</v>
          </cell>
          <cell r="FQ38">
            <v>-794085.63000001013</v>
          </cell>
          <cell r="FR38">
            <v>882538.43999999762</v>
          </cell>
          <cell r="FS38">
            <v>-58971.989999994636</v>
          </cell>
          <cell r="FT38">
            <v>1849254.2399999946</v>
          </cell>
          <cell r="FU38">
            <v>982504.16000001132</v>
          </cell>
          <cell r="FV38">
            <v>2025620.3599999994</v>
          </cell>
          <cell r="FW38">
            <v>2961032.1700000018</v>
          </cell>
          <cell r="FX38">
            <v>1189852.2800000012</v>
          </cell>
          <cell r="FY38">
            <v>341125.14999999106</v>
          </cell>
          <cell r="FZ38">
            <v>-356667.70000000298</v>
          </cell>
          <cell r="GA38">
            <v>1130721.2700000107</v>
          </cell>
          <cell r="GB38">
            <v>258420.22999998927</v>
          </cell>
          <cell r="GC38">
            <v>-47327.459999993443</v>
          </cell>
          <cell r="GD38">
            <v>1940674.5799999982</v>
          </cell>
          <cell r="GE38">
            <v>2378497.2600000054</v>
          </cell>
          <cell r="GF38">
            <v>539970.6099999994</v>
          </cell>
          <cell r="GG38">
            <v>2940184.6400000006</v>
          </cell>
          <cell r="GH38">
            <v>1101188.0199999958</v>
          </cell>
          <cell r="GI38">
            <v>602105.32999999821</v>
          </cell>
          <cell r="GJ38">
            <v>-1213204.3599999994</v>
          </cell>
          <cell r="GK38">
            <v>552864.5</v>
          </cell>
          <cell r="GL38">
            <v>811499.93000000715</v>
          </cell>
          <cell r="GM38">
            <v>2736757.5899999887</v>
          </cell>
          <cell r="GN38">
            <v>1824171.9800000042</v>
          </cell>
          <cell r="GO38">
            <v>2304660.1899999976</v>
          </cell>
          <cell r="GP38">
            <v>2137286.299999997</v>
          </cell>
          <cell r="GQ38">
            <v>2144028.0100000054</v>
          </cell>
          <cell r="GR38">
            <v>2982817.5400000066</v>
          </cell>
          <cell r="GS38">
            <v>5055704.6400000006</v>
          </cell>
          <cell r="GT38">
            <v>2099366.4399999976</v>
          </cell>
          <cell r="GU38">
            <v>4307306.7800000012</v>
          </cell>
          <cell r="GV38">
            <v>4407582.3900000006</v>
          </cell>
          <cell r="GW38">
            <v>3671007.7099999934</v>
          </cell>
          <cell r="GX38">
            <v>3870367.7099999934</v>
          </cell>
          <cell r="GY38">
            <v>3857518.4600000083</v>
          </cell>
          <cell r="GZ38">
            <v>-1575151.1200000048</v>
          </cell>
          <cell r="HA38">
            <v>-7919903.8400000036</v>
          </cell>
          <cell r="HB38">
            <v>4684656.8000000119</v>
          </cell>
          <cell r="HC38">
            <v>6879125.4900000095</v>
          </cell>
          <cell r="HD38">
            <v>3471813.2999999821</v>
          </cell>
          <cell r="HE38" t="str">
            <v/>
          </cell>
          <cell r="HF38" t="str">
            <v/>
          </cell>
          <cell r="HG38" t="str">
            <v/>
          </cell>
          <cell r="HH38" t="str">
            <v/>
          </cell>
          <cell r="HI38" t="str">
            <v/>
          </cell>
          <cell r="HJ38" t="str">
            <v/>
          </cell>
          <cell r="HK38" t="str">
            <v/>
          </cell>
          <cell r="HL38" t="str">
            <v/>
          </cell>
          <cell r="HM38" t="str">
            <v/>
          </cell>
          <cell r="HN38" t="str">
            <v/>
          </cell>
          <cell r="HO38" t="str">
            <v/>
          </cell>
          <cell r="HP38" t="str">
            <v/>
          </cell>
          <cell r="HQ38" t="str">
            <v/>
          </cell>
          <cell r="HR38" t="str">
            <v/>
          </cell>
          <cell r="HS38" t="str">
            <v/>
          </cell>
          <cell r="HT38" t="str">
            <v/>
          </cell>
          <cell r="HU38" t="str">
            <v/>
          </cell>
          <cell r="HV38" t="str">
            <v/>
          </cell>
          <cell r="HW38" t="str">
            <v/>
          </cell>
          <cell r="HX38" t="str">
            <v/>
          </cell>
          <cell r="HY38" t="str">
            <v/>
          </cell>
          <cell r="HZ38" t="str">
            <v/>
          </cell>
          <cell r="IA38" t="str">
            <v/>
          </cell>
          <cell r="IB38" t="str">
            <v/>
          </cell>
          <cell r="IC38" t="str">
            <v/>
          </cell>
          <cell r="ID38" t="str">
            <v/>
          </cell>
          <cell r="IE38" t="str">
            <v/>
          </cell>
          <cell r="IF38" t="str">
            <v/>
          </cell>
          <cell r="IG38" t="str">
            <v/>
          </cell>
          <cell r="IH38" t="str">
            <v/>
          </cell>
          <cell r="II38" t="str">
            <v/>
          </cell>
          <cell r="IJ38" t="str">
            <v/>
          </cell>
          <cell r="IK38" t="str">
            <v/>
          </cell>
          <cell r="IL38" t="str">
            <v/>
          </cell>
          <cell r="IM38" t="str">
            <v/>
          </cell>
          <cell r="IN38" t="str">
            <v/>
          </cell>
          <cell r="IO38" t="str">
            <v/>
          </cell>
          <cell r="IP38" t="str">
            <v/>
          </cell>
          <cell r="IQ38" t="str">
            <v/>
          </cell>
          <cell r="IR38" t="str">
            <v/>
          </cell>
          <cell r="IS38" t="str">
            <v/>
          </cell>
          <cell r="IT38" t="str">
            <v/>
          </cell>
          <cell r="IU38" t="str">
            <v/>
          </cell>
          <cell r="IV38" t="str">
            <v/>
          </cell>
          <cell r="IW38" t="str">
            <v/>
          </cell>
          <cell r="IX38" t="str">
            <v/>
          </cell>
          <cell r="IY38" t="str">
            <v/>
          </cell>
          <cell r="IZ38" t="str">
            <v/>
          </cell>
          <cell r="JA38" t="str">
            <v/>
          </cell>
          <cell r="JB38" t="str">
            <v/>
          </cell>
          <cell r="JC38" t="str">
            <v/>
          </cell>
          <cell r="JD38" t="str">
            <v/>
          </cell>
          <cell r="JE38" t="str">
            <v/>
          </cell>
          <cell r="JF38" t="str">
            <v/>
          </cell>
          <cell r="JG38" t="str">
            <v/>
          </cell>
          <cell r="JH38" t="str">
            <v/>
          </cell>
          <cell r="JI38" t="str">
            <v/>
          </cell>
          <cell r="JJ38" t="str">
            <v/>
          </cell>
          <cell r="JK38" t="str">
            <v/>
          </cell>
          <cell r="JL38" t="str">
            <v/>
          </cell>
          <cell r="JM38" t="str">
            <v/>
          </cell>
          <cell r="JN38" t="str">
            <v/>
          </cell>
          <cell r="JO38" t="str">
            <v/>
          </cell>
          <cell r="JP38" t="str">
            <v/>
          </cell>
          <cell r="JQ38" t="str">
            <v/>
          </cell>
          <cell r="JR38" t="str">
            <v/>
          </cell>
          <cell r="JS38" t="str">
            <v/>
          </cell>
          <cell r="JT38" t="str">
            <v/>
          </cell>
          <cell r="JU38" t="str">
            <v/>
          </cell>
          <cell r="JV38" t="str">
            <v/>
          </cell>
          <cell r="JW38" t="str">
            <v/>
          </cell>
          <cell r="JX38" t="str">
            <v/>
          </cell>
          <cell r="JY38" t="str">
            <v/>
          </cell>
          <cell r="JZ38" t="str">
            <v/>
          </cell>
          <cell r="KA38" t="str">
            <v/>
          </cell>
          <cell r="KB38" t="str">
            <v/>
          </cell>
          <cell r="KC38" t="str">
            <v/>
          </cell>
          <cell r="KD38" t="str">
            <v/>
          </cell>
          <cell r="KE38" t="str">
            <v/>
          </cell>
          <cell r="KF38" t="str">
            <v/>
          </cell>
          <cell r="KG38" t="str">
            <v/>
          </cell>
          <cell r="KH38" t="str">
            <v/>
          </cell>
          <cell r="KI38" t="str">
            <v/>
          </cell>
          <cell r="KJ38" t="str">
            <v/>
          </cell>
          <cell r="KK38" t="str">
            <v/>
          </cell>
          <cell r="KL38" t="str">
            <v/>
          </cell>
          <cell r="KM38" t="str">
            <v/>
          </cell>
          <cell r="KN38" t="str">
            <v/>
          </cell>
          <cell r="KO38" t="str">
            <v/>
          </cell>
          <cell r="KP38" t="str">
            <v/>
          </cell>
          <cell r="KQ38" t="str">
            <v/>
          </cell>
          <cell r="KR38" t="str">
            <v/>
          </cell>
          <cell r="KS38" t="str">
            <v/>
          </cell>
          <cell r="KT38" t="str">
            <v/>
          </cell>
          <cell r="KU38" t="str">
            <v/>
          </cell>
          <cell r="KV38" t="str">
            <v/>
          </cell>
          <cell r="KW38" t="str">
            <v/>
          </cell>
          <cell r="KX38" t="str">
            <v/>
          </cell>
          <cell r="KY38" t="str">
            <v/>
          </cell>
          <cell r="KZ38" t="str">
            <v/>
          </cell>
          <cell r="LA38" t="str">
            <v/>
          </cell>
          <cell r="LB38" t="str">
            <v/>
          </cell>
          <cell r="LC38" t="str">
            <v/>
          </cell>
          <cell r="LD38" t="str">
            <v/>
          </cell>
          <cell r="LE38" t="str">
            <v/>
          </cell>
          <cell r="LF38" t="str">
            <v/>
          </cell>
          <cell r="LG38" t="str">
            <v/>
          </cell>
          <cell r="LH38" t="str">
            <v/>
          </cell>
          <cell r="LI38" t="str">
            <v/>
          </cell>
          <cell r="LJ38" t="str">
            <v/>
          </cell>
          <cell r="LK38" t="str">
            <v/>
          </cell>
          <cell r="LL38" t="str">
            <v/>
          </cell>
          <cell r="LM38" t="str">
            <v/>
          </cell>
          <cell r="LN38" t="str">
            <v/>
          </cell>
          <cell r="LO38" t="str">
            <v/>
          </cell>
          <cell r="LP38" t="str">
            <v/>
          </cell>
          <cell r="LQ38" t="str">
            <v/>
          </cell>
          <cell r="LR38" t="str">
            <v/>
          </cell>
          <cell r="LS38" t="str">
            <v/>
          </cell>
          <cell r="LT38" t="str">
            <v/>
          </cell>
          <cell r="LU38" t="str">
            <v/>
          </cell>
          <cell r="LV38" t="str">
            <v/>
          </cell>
          <cell r="LW38" t="str">
            <v/>
          </cell>
          <cell r="LX38" t="str">
            <v/>
          </cell>
          <cell r="LY38" t="str">
            <v/>
          </cell>
          <cell r="LZ38" t="str">
            <v/>
          </cell>
        </row>
        <row r="39">
          <cell r="A39" t="str">
            <v>PBZ/CO OMF B</v>
          </cell>
          <cell r="C39">
            <v>30438332.169999957</v>
          </cell>
          <cell r="D39">
            <v>39482740.410000026</v>
          </cell>
          <cell r="E39">
            <v>33541057.069999993</v>
          </cell>
          <cell r="F39">
            <v>33019270.530000031</v>
          </cell>
          <cell r="G39">
            <v>41607387.579999983</v>
          </cell>
          <cell r="H39">
            <v>34730587.780000031</v>
          </cell>
          <cell r="I39">
            <v>35066225.799999952</v>
          </cell>
          <cell r="J39">
            <v>35734140.480000019</v>
          </cell>
          <cell r="K39">
            <v>42805080.289999962</v>
          </cell>
          <cell r="L39">
            <v>41555614.370000005</v>
          </cell>
          <cell r="M39">
            <v>44919790.710000038</v>
          </cell>
          <cell r="N39">
            <v>43359344.25999999</v>
          </cell>
          <cell r="O39">
            <v>39881413.939999938</v>
          </cell>
          <cell r="P39">
            <v>32780015.680000067</v>
          </cell>
          <cell r="Q39">
            <v>21043006.409999967</v>
          </cell>
          <cell r="R39">
            <v>47202665.930000067</v>
          </cell>
          <cell r="S39">
            <v>24874301.559999943</v>
          </cell>
          <cell r="T39">
            <v>49982555.700000048</v>
          </cell>
          <cell r="U39">
            <v>54083126.659999967</v>
          </cell>
          <cell r="V39">
            <v>47175970.890000105</v>
          </cell>
          <cell r="W39">
            <v>73039127.839999914</v>
          </cell>
          <cell r="X39">
            <v>32738150.269999981</v>
          </cell>
          <cell r="Y39">
            <v>71632173.700000048</v>
          </cell>
          <cell r="Z39">
            <v>70081146.700000048</v>
          </cell>
          <cell r="AA39">
            <v>35988759.849999905</v>
          </cell>
          <cell r="AB39">
            <v>34852482.289999962</v>
          </cell>
          <cell r="AC39">
            <v>32427721.160000086</v>
          </cell>
          <cell r="AD39">
            <v>44005213.809999943</v>
          </cell>
          <cell r="AE39">
            <v>48225420.279999971</v>
          </cell>
          <cell r="AF39">
            <v>63379569.960000038</v>
          </cell>
          <cell r="AG39">
            <v>51114062.460000038</v>
          </cell>
          <cell r="AH39">
            <v>73221624.159999847</v>
          </cell>
          <cell r="AI39">
            <v>80528569.830000162</v>
          </cell>
          <cell r="AJ39">
            <v>23694057.529999971</v>
          </cell>
          <cell r="AK39">
            <v>61644558.700000048</v>
          </cell>
          <cell r="AL39">
            <v>67586851.939999819</v>
          </cell>
          <cell r="AM39">
            <v>64115200.050000191</v>
          </cell>
          <cell r="AN39">
            <v>49622274.889999866</v>
          </cell>
          <cell r="AO39">
            <v>69824860.429999828</v>
          </cell>
          <cell r="AP39">
            <v>32750796.31000042</v>
          </cell>
          <cell r="AQ39">
            <v>26225496.93999958</v>
          </cell>
          <cell r="AR39">
            <v>71153731.570000172</v>
          </cell>
          <cell r="AS39">
            <v>58835541.820000172</v>
          </cell>
          <cell r="AT39">
            <v>78378374.609999657</v>
          </cell>
          <cell r="AU39">
            <v>55079775.400000095</v>
          </cell>
          <cell r="AV39">
            <v>85071660.450000286</v>
          </cell>
          <cell r="AW39">
            <v>55330525.379999638</v>
          </cell>
          <cell r="AX39">
            <v>73621018.460000038</v>
          </cell>
          <cell r="AY39">
            <v>95863128.410000324</v>
          </cell>
          <cell r="AZ39">
            <v>83269645.429999828</v>
          </cell>
          <cell r="BA39">
            <v>98056169</v>
          </cell>
          <cell r="BB39">
            <v>108148275.28000021</v>
          </cell>
          <cell r="BC39">
            <v>66024079.679999828</v>
          </cell>
          <cell r="BD39">
            <v>25613522.820000172</v>
          </cell>
          <cell r="BE39">
            <v>54806410.679999828</v>
          </cell>
          <cell r="BF39">
            <v>21907948.25</v>
          </cell>
          <cell r="BG39">
            <v>79735261.659999847</v>
          </cell>
          <cell r="BH39">
            <v>81612173</v>
          </cell>
          <cell r="BI39">
            <v>-32647852.460000038</v>
          </cell>
          <cell r="BJ39">
            <v>149956574.37000036</v>
          </cell>
          <cell r="BK39">
            <v>-70986122.130000114</v>
          </cell>
          <cell r="BL39">
            <v>44473456.159999847</v>
          </cell>
          <cell r="BM39">
            <v>8051075.4800000191</v>
          </cell>
          <cell r="BN39">
            <v>59120821.630000114</v>
          </cell>
          <cell r="BO39">
            <v>150037062.09000015</v>
          </cell>
          <cell r="BP39">
            <v>5742288.7699999809</v>
          </cell>
          <cell r="BQ39">
            <v>101690642.6699996</v>
          </cell>
          <cell r="BR39">
            <v>43800037.570000172</v>
          </cell>
          <cell r="BS39">
            <v>-71600998.029999733</v>
          </cell>
          <cell r="BT39">
            <v>-145193064.66000032</v>
          </cell>
          <cell r="BU39">
            <v>-64265826.259999752</v>
          </cell>
          <cell r="BV39">
            <v>135748332.96999979</v>
          </cell>
          <cell r="BW39">
            <v>48913133.990000248</v>
          </cell>
          <cell r="BX39">
            <v>17178728.46999979</v>
          </cell>
          <cell r="BY39">
            <v>96295364.659999847</v>
          </cell>
          <cell r="BZ39">
            <v>139566195.76000023</v>
          </cell>
          <cell r="CA39">
            <v>176729133.1500001</v>
          </cell>
          <cell r="CB39">
            <v>-11158843.100000381</v>
          </cell>
          <cell r="CC39">
            <v>89780093.140000343</v>
          </cell>
          <cell r="CD39">
            <v>126085729.64999962</v>
          </cell>
          <cell r="CE39">
            <v>150571866.59000015</v>
          </cell>
          <cell r="CF39">
            <v>91187727.75</v>
          </cell>
          <cell r="CG39">
            <v>108565626.57999992</v>
          </cell>
          <cell r="CH39">
            <v>99981598.930000305</v>
          </cell>
          <cell r="CI39">
            <v>156041669.67000008</v>
          </cell>
          <cell r="CJ39">
            <v>57834908.929999352</v>
          </cell>
          <cell r="CK39">
            <v>153255061.4100008</v>
          </cell>
          <cell r="CL39">
            <v>89647541.68999958</v>
          </cell>
          <cell r="CM39">
            <v>1521532.9899997711</v>
          </cell>
          <cell r="CN39">
            <v>-5910919.0399999619</v>
          </cell>
          <cell r="CO39">
            <v>145518725.09000015</v>
          </cell>
          <cell r="CP39">
            <v>116211581.85999966</v>
          </cell>
          <cell r="CQ39">
            <v>152545915.01000023</v>
          </cell>
          <cell r="CR39">
            <v>110359003.98999977</v>
          </cell>
          <cell r="CS39">
            <v>107687955.63000011</v>
          </cell>
          <cell r="CT39">
            <v>190223444.69000053</v>
          </cell>
          <cell r="CU39">
            <v>157778403.05999947</v>
          </cell>
          <cell r="CV39">
            <v>56274788.200000763</v>
          </cell>
          <cell r="CW39">
            <v>131333252.64999962</v>
          </cell>
          <cell r="CX39">
            <v>62530022</v>
          </cell>
          <cell r="CY39">
            <v>137394116.31999969</v>
          </cell>
          <cell r="CZ39">
            <v>56671988.940000534</v>
          </cell>
          <cell r="DA39">
            <v>78296615.75</v>
          </cell>
          <cell r="DB39">
            <v>-126364004.43000031</v>
          </cell>
          <cell r="DC39">
            <v>-68625413.039999962</v>
          </cell>
          <cell r="DD39">
            <v>125619485.27999973</v>
          </cell>
          <cell r="DE39">
            <v>-40576588.409999847</v>
          </cell>
          <cell r="DF39">
            <v>136292696.35999966</v>
          </cell>
          <cell r="DG39">
            <v>124152762.33000088</v>
          </cell>
          <cell r="DH39">
            <v>161369527.18999958</v>
          </cell>
          <cell r="DI39">
            <v>101526630.44999981</v>
          </cell>
          <cell r="DJ39">
            <v>100468541.94999981</v>
          </cell>
          <cell r="DK39">
            <v>2643511.2800006866</v>
          </cell>
          <cell r="DL39">
            <v>102363024.46999931</v>
          </cell>
          <cell r="DM39">
            <v>175127759.65000057</v>
          </cell>
          <cell r="DN39">
            <v>111837916.17999935</v>
          </cell>
          <cell r="DO39">
            <v>266210960.64000034</v>
          </cell>
          <cell r="DP39">
            <v>196779260.15999985</v>
          </cell>
          <cell r="DQ39">
            <v>75812956.490000725</v>
          </cell>
          <cell r="DR39">
            <v>83173188.299999237</v>
          </cell>
          <cell r="DS39">
            <v>241408663.59000015</v>
          </cell>
          <cell r="DT39">
            <v>78595073.780000687</v>
          </cell>
          <cell r="DU39">
            <v>76849681.260000229</v>
          </cell>
          <cell r="DV39">
            <v>134031717.00999832</v>
          </cell>
          <cell r="DW39">
            <v>-4777892.4499988556</v>
          </cell>
          <cell r="DX39">
            <v>-70228194.059999466</v>
          </cell>
          <cell r="DY39">
            <v>288000401.17000008</v>
          </cell>
          <cell r="DZ39">
            <v>68920339.099998474</v>
          </cell>
          <cell r="EA39">
            <v>99259646.380001068</v>
          </cell>
          <cell r="EB39">
            <v>92459460.469999313</v>
          </cell>
          <cell r="EC39">
            <v>139941507.92000008</v>
          </cell>
          <cell r="ED39">
            <v>128194944.46999931</v>
          </cell>
          <cell r="EE39">
            <v>96437179.080001831</v>
          </cell>
          <cell r="EF39">
            <v>275471612.29999924</v>
          </cell>
          <cell r="EG39">
            <v>-698396275.79000092</v>
          </cell>
          <cell r="EH39">
            <v>91473655.960000992</v>
          </cell>
          <cell r="EI39">
            <v>259860754.39999962</v>
          </cell>
          <cell r="EJ39">
            <v>238718342.05999947</v>
          </cell>
          <cell r="EK39">
            <v>121612469.02000046</v>
          </cell>
          <cell r="EL39">
            <v>-112616061.10000038</v>
          </cell>
          <cell r="EM39">
            <v>244282194.73999977</v>
          </cell>
          <cell r="EN39">
            <v>50115036.380001068</v>
          </cell>
          <cell r="EO39">
            <v>89162008.209999084</v>
          </cell>
          <cell r="EP39">
            <v>76684894.670000076</v>
          </cell>
          <cell r="EQ39">
            <v>370487390.93000031</v>
          </cell>
          <cell r="ER39">
            <v>229159876.61000061</v>
          </cell>
          <cell r="ES39">
            <v>147913557.22999954</v>
          </cell>
          <cell r="ET39">
            <v>97203340.700000763</v>
          </cell>
          <cell r="EU39">
            <v>72372500.369998932</v>
          </cell>
          <cell r="EV39">
            <v>-78590743.489999771</v>
          </cell>
          <cell r="EW39">
            <v>239170295.70000076</v>
          </cell>
          <cell r="EX39">
            <v>-163207029.72000122</v>
          </cell>
          <cell r="EY39">
            <v>-121220084.53999901</v>
          </cell>
          <cell r="EZ39">
            <v>318850992.61999893</v>
          </cell>
          <cell r="FA39">
            <v>124263495.21000099</v>
          </cell>
          <cell r="FB39">
            <v>-4305019.5500011444</v>
          </cell>
          <cell r="FC39">
            <v>-58668999.5</v>
          </cell>
          <cell r="FD39">
            <v>28218883.36000061</v>
          </cell>
          <cell r="FE39">
            <v>108330152.88999939</v>
          </cell>
          <cell r="FF39">
            <v>75839334.830001831</v>
          </cell>
          <cell r="FG39">
            <v>161724414.48999977</v>
          </cell>
          <cell r="FH39">
            <v>-20080642.98000145</v>
          </cell>
          <cell r="FI39">
            <v>281012662.8200016</v>
          </cell>
          <cell r="FJ39">
            <v>177412049.44999886</v>
          </cell>
          <cell r="FK39">
            <v>297480764.65999985</v>
          </cell>
          <cell r="FL39">
            <v>153786243.18000031</v>
          </cell>
          <cell r="FM39">
            <v>62501145.989999771</v>
          </cell>
          <cell r="FN39">
            <v>507290009.97000122</v>
          </cell>
          <cell r="FO39">
            <v>222547716.77999878</v>
          </cell>
          <cell r="FP39">
            <v>203964074.01000023</v>
          </cell>
          <cell r="FQ39">
            <v>-265844893.35000038</v>
          </cell>
          <cell r="FR39">
            <v>63405376.760000229</v>
          </cell>
          <cell r="FS39">
            <v>-83835874.36000061</v>
          </cell>
          <cell r="FT39">
            <v>159072162.95000076</v>
          </cell>
          <cell r="FU39">
            <v>153912246.92000008</v>
          </cell>
          <cell r="FV39">
            <v>132605873.44000053</v>
          </cell>
          <cell r="FW39">
            <v>231351673.18000031</v>
          </cell>
          <cell r="FX39">
            <v>165989323.97999954</v>
          </cell>
          <cell r="FY39">
            <v>84192055.340000153</v>
          </cell>
          <cell r="FZ39">
            <v>43545231.079999924</v>
          </cell>
          <cell r="GA39">
            <v>12929950.619998932</v>
          </cell>
          <cell r="GB39">
            <v>26201830.48000145</v>
          </cell>
          <cell r="GC39">
            <v>28475679.899999619</v>
          </cell>
          <cell r="GD39">
            <v>222278055.13999939</v>
          </cell>
          <cell r="GE39">
            <v>199762567.13000107</v>
          </cell>
          <cell r="GF39">
            <v>12358934.719999313</v>
          </cell>
          <cell r="GG39">
            <v>268505031.44000053</v>
          </cell>
          <cell r="GH39">
            <v>127377075.6099987</v>
          </cell>
          <cell r="GI39">
            <v>63607991.909999847</v>
          </cell>
          <cell r="GJ39">
            <v>-117217001.34999847</v>
          </cell>
          <cell r="GK39">
            <v>65718066.609998703</v>
          </cell>
          <cell r="GL39">
            <v>108495081.68000031</v>
          </cell>
          <cell r="GM39">
            <v>263578706.97999954</v>
          </cell>
          <cell r="GN39">
            <v>172471831</v>
          </cell>
          <cell r="GO39">
            <v>254620145.68000031</v>
          </cell>
          <cell r="GP39">
            <v>253367989.70000076</v>
          </cell>
          <cell r="GQ39">
            <v>107066131.71999931</v>
          </cell>
          <cell r="GR39">
            <v>289544679.19000053</v>
          </cell>
          <cell r="GS39">
            <v>279415270.78000069</v>
          </cell>
          <cell r="GT39">
            <v>190812506.04000092</v>
          </cell>
          <cell r="GU39">
            <v>322809705.18999863</v>
          </cell>
          <cell r="GV39">
            <v>164098379.97999954</v>
          </cell>
          <cell r="GW39">
            <v>178199083.70999908</v>
          </cell>
          <cell r="GX39">
            <v>142345748.09000015</v>
          </cell>
          <cell r="GY39">
            <v>218004152.40999985</v>
          </cell>
          <cell r="GZ39">
            <v>-306633955.25999832</v>
          </cell>
          <cell r="HA39">
            <v>-727743855.29000092</v>
          </cell>
          <cell r="HB39">
            <v>443033835.22999954</v>
          </cell>
          <cell r="HC39">
            <v>337276589.56000137</v>
          </cell>
          <cell r="HD39">
            <v>-9550809.3300018311</v>
          </cell>
          <cell r="HE39" t="str">
            <v/>
          </cell>
          <cell r="HF39" t="str">
            <v/>
          </cell>
          <cell r="HG39" t="str">
            <v/>
          </cell>
          <cell r="HH39" t="str">
            <v/>
          </cell>
          <cell r="HI39" t="str">
            <v/>
          </cell>
          <cell r="HJ39" t="str">
            <v/>
          </cell>
          <cell r="HK39" t="str">
            <v/>
          </cell>
          <cell r="HL39" t="str">
            <v/>
          </cell>
          <cell r="HM39" t="str">
            <v/>
          </cell>
          <cell r="HN39" t="str">
            <v/>
          </cell>
          <cell r="HO39" t="str">
            <v/>
          </cell>
          <cell r="HP39" t="str">
            <v/>
          </cell>
          <cell r="HQ39" t="str">
            <v/>
          </cell>
          <cell r="HR39" t="str">
            <v/>
          </cell>
          <cell r="HS39" t="str">
            <v/>
          </cell>
          <cell r="HT39" t="str">
            <v/>
          </cell>
          <cell r="HU39" t="str">
            <v/>
          </cell>
          <cell r="HV39" t="str">
            <v/>
          </cell>
          <cell r="HW39" t="str">
            <v/>
          </cell>
          <cell r="HX39" t="str">
            <v/>
          </cell>
          <cell r="HY39" t="str">
            <v/>
          </cell>
          <cell r="HZ39" t="str">
            <v/>
          </cell>
          <cell r="IA39" t="str">
            <v/>
          </cell>
          <cell r="IB39" t="str">
            <v/>
          </cell>
          <cell r="IC39" t="str">
            <v/>
          </cell>
          <cell r="ID39" t="str">
            <v/>
          </cell>
          <cell r="IE39" t="str">
            <v/>
          </cell>
          <cell r="IF39" t="str">
            <v/>
          </cell>
          <cell r="IG39" t="str">
            <v/>
          </cell>
          <cell r="IH39" t="str">
            <v/>
          </cell>
          <cell r="II39" t="str">
            <v/>
          </cell>
          <cell r="IJ39" t="str">
            <v/>
          </cell>
          <cell r="IK39" t="str">
            <v/>
          </cell>
          <cell r="IL39" t="str">
            <v/>
          </cell>
          <cell r="IM39" t="str">
            <v/>
          </cell>
          <cell r="IN39" t="str">
            <v/>
          </cell>
          <cell r="IO39" t="str">
            <v/>
          </cell>
          <cell r="IP39" t="str">
            <v/>
          </cell>
          <cell r="IQ39" t="str">
            <v/>
          </cell>
          <cell r="IR39" t="str">
            <v/>
          </cell>
          <cell r="IS39" t="str">
            <v/>
          </cell>
          <cell r="IT39" t="str">
            <v/>
          </cell>
          <cell r="IU39" t="str">
            <v/>
          </cell>
          <cell r="IV39" t="str">
            <v/>
          </cell>
          <cell r="IW39" t="str">
            <v/>
          </cell>
          <cell r="IX39" t="str">
            <v/>
          </cell>
          <cell r="IY39" t="str">
            <v/>
          </cell>
          <cell r="IZ39" t="str">
            <v/>
          </cell>
          <cell r="JA39" t="str">
            <v/>
          </cell>
          <cell r="JB39" t="str">
            <v/>
          </cell>
          <cell r="JC39" t="str">
            <v/>
          </cell>
          <cell r="JD39" t="str">
            <v/>
          </cell>
          <cell r="JE39" t="str">
            <v/>
          </cell>
          <cell r="JF39" t="str">
            <v/>
          </cell>
          <cell r="JG39" t="str">
            <v/>
          </cell>
          <cell r="JH39" t="str">
            <v/>
          </cell>
          <cell r="JI39" t="str">
            <v/>
          </cell>
          <cell r="JJ39" t="str">
            <v/>
          </cell>
          <cell r="JK39" t="str">
            <v/>
          </cell>
          <cell r="JL39" t="str">
            <v/>
          </cell>
          <cell r="JM39" t="str">
            <v/>
          </cell>
          <cell r="JN39" t="str">
            <v/>
          </cell>
          <cell r="JO39" t="str">
            <v/>
          </cell>
          <cell r="JP39" t="str">
            <v/>
          </cell>
          <cell r="JQ39" t="str">
            <v/>
          </cell>
          <cell r="JR39" t="str">
            <v/>
          </cell>
          <cell r="JS39" t="str">
            <v/>
          </cell>
          <cell r="JT39" t="str">
            <v/>
          </cell>
          <cell r="JU39" t="str">
            <v/>
          </cell>
          <cell r="JV39" t="str">
            <v/>
          </cell>
          <cell r="JW39" t="str">
            <v/>
          </cell>
          <cell r="JX39" t="str">
            <v/>
          </cell>
          <cell r="JY39" t="str">
            <v/>
          </cell>
          <cell r="JZ39" t="str">
            <v/>
          </cell>
          <cell r="KA39" t="str">
            <v/>
          </cell>
          <cell r="KB39" t="str">
            <v/>
          </cell>
          <cell r="KC39" t="str">
            <v/>
          </cell>
          <cell r="KD39" t="str">
            <v/>
          </cell>
          <cell r="KE39" t="str">
            <v/>
          </cell>
          <cell r="KF39" t="str">
            <v/>
          </cell>
          <cell r="KG39" t="str">
            <v/>
          </cell>
          <cell r="KH39" t="str">
            <v/>
          </cell>
          <cell r="KI39" t="str">
            <v/>
          </cell>
          <cell r="KJ39" t="str">
            <v/>
          </cell>
          <cell r="KK39" t="str">
            <v/>
          </cell>
          <cell r="KL39" t="str">
            <v/>
          </cell>
          <cell r="KM39" t="str">
            <v/>
          </cell>
          <cell r="KN39" t="str">
            <v/>
          </cell>
          <cell r="KO39" t="str">
            <v/>
          </cell>
          <cell r="KP39" t="str">
            <v/>
          </cell>
          <cell r="KQ39" t="str">
            <v/>
          </cell>
          <cell r="KR39" t="str">
            <v/>
          </cell>
          <cell r="KS39" t="str">
            <v/>
          </cell>
          <cell r="KT39" t="str">
            <v/>
          </cell>
          <cell r="KU39" t="str">
            <v/>
          </cell>
          <cell r="KV39" t="str">
            <v/>
          </cell>
          <cell r="KW39" t="str">
            <v/>
          </cell>
          <cell r="KX39" t="str">
            <v/>
          </cell>
          <cell r="KY39" t="str">
            <v/>
          </cell>
          <cell r="KZ39" t="str">
            <v/>
          </cell>
          <cell r="LA39" t="str">
            <v/>
          </cell>
          <cell r="LB39" t="str">
            <v/>
          </cell>
          <cell r="LC39" t="str">
            <v/>
          </cell>
          <cell r="LD39" t="str">
            <v/>
          </cell>
          <cell r="LE39" t="str">
            <v/>
          </cell>
          <cell r="LF39" t="str">
            <v/>
          </cell>
          <cell r="LG39" t="str">
            <v/>
          </cell>
          <cell r="LH39" t="str">
            <v/>
          </cell>
          <cell r="LI39" t="str">
            <v/>
          </cell>
          <cell r="LJ39" t="str">
            <v/>
          </cell>
          <cell r="LK39" t="str">
            <v/>
          </cell>
          <cell r="LL39" t="str">
            <v/>
          </cell>
          <cell r="LM39" t="str">
            <v/>
          </cell>
          <cell r="LN39" t="str">
            <v/>
          </cell>
          <cell r="LO39" t="str">
            <v/>
          </cell>
          <cell r="LP39" t="str">
            <v/>
          </cell>
          <cell r="LQ39" t="str">
            <v/>
          </cell>
          <cell r="LR39" t="str">
            <v/>
          </cell>
          <cell r="LS39" t="str">
            <v/>
          </cell>
          <cell r="LT39" t="str">
            <v/>
          </cell>
          <cell r="LU39" t="str">
            <v/>
          </cell>
          <cell r="LV39" t="str">
            <v/>
          </cell>
          <cell r="LW39" t="str">
            <v/>
          </cell>
          <cell r="LX39" t="str">
            <v/>
          </cell>
          <cell r="LY39" t="str">
            <v/>
          </cell>
          <cell r="LZ39" t="str">
            <v/>
          </cell>
        </row>
        <row r="40">
          <cell r="A40" t="str">
            <v>PBZ/CO OMF C</v>
          </cell>
          <cell r="EM40">
            <v>2884903.1200000048</v>
          </cell>
          <cell r="EN40">
            <v>10796500.99000001</v>
          </cell>
          <cell r="EO40">
            <v>7647092.5600000024</v>
          </cell>
          <cell r="EP40">
            <v>8272416.4899999797</v>
          </cell>
          <cell r="EQ40">
            <v>9768616.630000025</v>
          </cell>
          <cell r="ER40">
            <v>2968046.4199999869</v>
          </cell>
          <cell r="ES40">
            <v>3129815.8000000119</v>
          </cell>
          <cell r="ET40">
            <v>4152730.6099999845</v>
          </cell>
          <cell r="EU40">
            <v>6304940.8600000143</v>
          </cell>
          <cell r="EV40">
            <v>7667820.8799999654</v>
          </cell>
          <cell r="EW40">
            <v>10876166.939999998</v>
          </cell>
          <cell r="EX40">
            <v>14603021.870000005</v>
          </cell>
          <cell r="EY40">
            <v>3541455.1200000048</v>
          </cell>
          <cell r="EZ40">
            <v>7626422.6700000167</v>
          </cell>
          <cell r="FA40">
            <v>12440005.649999976</v>
          </cell>
          <cell r="FB40">
            <v>8289596.9399999976</v>
          </cell>
          <cell r="FC40">
            <v>6317746.5600000024</v>
          </cell>
          <cell r="FD40">
            <v>3933219.6899999976</v>
          </cell>
          <cell r="FE40">
            <v>3277922.2900000215</v>
          </cell>
          <cell r="FF40">
            <v>5335913.3199999928</v>
          </cell>
          <cell r="FG40">
            <v>8495763.780000031</v>
          </cell>
          <cell r="FH40">
            <v>10863674.039999962</v>
          </cell>
          <cell r="FI40">
            <v>10013914.350000024</v>
          </cell>
          <cell r="FJ40">
            <v>15800361.779999971</v>
          </cell>
          <cell r="FK40">
            <v>15867790.280000031</v>
          </cell>
          <cell r="FL40">
            <v>12733176.060000002</v>
          </cell>
          <cell r="FM40">
            <v>12649529.930000007</v>
          </cell>
          <cell r="FN40">
            <v>16528454.479999959</v>
          </cell>
          <cell r="FO40">
            <v>10255258.800000012</v>
          </cell>
          <cell r="FP40">
            <v>10439341.449999988</v>
          </cell>
          <cell r="FQ40">
            <v>-402023.22999995947</v>
          </cell>
          <cell r="FR40">
            <v>6876629.469999969</v>
          </cell>
          <cell r="FS40">
            <v>7181020.0699999928</v>
          </cell>
          <cell r="FT40">
            <v>17833777.270000041</v>
          </cell>
          <cell r="FU40">
            <v>15457051.359999955</v>
          </cell>
          <cell r="FV40">
            <v>15807116.840000033</v>
          </cell>
          <cell r="FW40">
            <v>13847400.279999971</v>
          </cell>
          <cell r="FX40">
            <v>12524616.899999976</v>
          </cell>
          <cell r="FY40">
            <v>12938356.00999999</v>
          </cell>
          <cell r="FZ40">
            <v>19807216.810000062</v>
          </cell>
          <cell r="GA40">
            <v>7557836.9600000381</v>
          </cell>
          <cell r="GB40">
            <v>4978097.8999999762</v>
          </cell>
          <cell r="GC40">
            <v>7310827.3700000048</v>
          </cell>
          <cell r="GD40">
            <v>5900623.8899999857</v>
          </cell>
          <cell r="GE40">
            <v>11496494.889999986</v>
          </cell>
          <cell r="GF40">
            <v>17408924.539999962</v>
          </cell>
          <cell r="GG40">
            <v>17036335.530000091</v>
          </cell>
          <cell r="GH40">
            <v>16479154.519999981</v>
          </cell>
          <cell r="GI40">
            <v>16456648.269999981</v>
          </cell>
          <cell r="GJ40">
            <v>9171091.6200000048</v>
          </cell>
          <cell r="GK40">
            <v>20139574.269999981</v>
          </cell>
          <cell r="GL40">
            <v>16070209.100000024</v>
          </cell>
          <cell r="GM40">
            <v>11195484.74000001</v>
          </cell>
          <cell r="GN40">
            <v>9836622.7400000095</v>
          </cell>
          <cell r="GO40">
            <v>20026975.329999924</v>
          </cell>
          <cell r="GP40">
            <v>13642531.670000076</v>
          </cell>
          <cell r="GQ40">
            <v>16190786.779999971</v>
          </cell>
          <cell r="GR40">
            <v>16208480.340000033</v>
          </cell>
          <cell r="GS40">
            <v>8612068.3499999046</v>
          </cell>
          <cell r="GT40">
            <v>18377247.730000019</v>
          </cell>
          <cell r="GU40">
            <v>13232591.899999976</v>
          </cell>
          <cell r="GV40">
            <v>9209494.5800000429</v>
          </cell>
          <cell r="GW40">
            <v>13800229.909999967</v>
          </cell>
          <cell r="GX40">
            <v>-13440763.669999957</v>
          </cell>
          <cell r="GY40">
            <v>22498587.450000048</v>
          </cell>
          <cell r="GZ40">
            <v>83944566.719999909</v>
          </cell>
          <cell r="HA40">
            <v>429700.31000006199</v>
          </cell>
          <cell r="HB40">
            <v>13363994.649999976</v>
          </cell>
          <cell r="HC40">
            <v>16170480.070000052</v>
          </cell>
          <cell r="HD40">
            <v>6376806.2999999523</v>
          </cell>
          <cell r="HE40" t="str">
            <v/>
          </cell>
          <cell r="HF40" t="str">
            <v/>
          </cell>
          <cell r="HG40" t="str">
            <v/>
          </cell>
          <cell r="HH40" t="str">
            <v/>
          </cell>
          <cell r="HI40" t="str">
            <v/>
          </cell>
          <cell r="HJ40" t="str">
            <v/>
          </cell>
          <cell r="HK40" t="str">
            <v/>
          </cell>
          <cell r="HL40" t="str">
            <v/>
          </cell>
          <cell r="HM40" t="str">
            <v/>
          </cell>
          <cell r="HN40" t="str">
            <v/>
          </cell>
          <cell r="HO40" t="str">
            <v/>
          </cell>
          <cell r="HP40" t="str">
            <v/>
          </cell>
          <cell r="HQ40" t="str">
            <v/>
          </cell>
          <cell r="HR40" t="str">
            <v/>
          </cell>
          <cell r="HS40" t="str">
            <v/>
          </cell>
          <cell r="HT40" t="str">
            <v/>
          </cell>
          <cell r="HU40" t="str">
            <v/>
          </cell>
          <cell r="HV40" t="str">
            <v/>
          </cell>
          <cell r="HW40" t="str">
            <v/>
          </cell>
          <cell r="HX40" t="str">
            <v/>
          </cell>
          <cell r="HY40" t="str">
            <v/>
          </cell>
          <cell r="HZ40" t="str">
            <v/>
          </cell>
          <cell r="IA40" t="str">
            <v/>
          </cell>
          <cell r="IB40" t="str">
            <v/>
          </cell>
          <cell r="IC40" t="str">
            <v/>
          </cell>
          <cell r="ID40" t="str">
            <v/>
          </cell>
          <cell r="IE40" t="str">
            <v/>
          </cell>
          <cell r="IF40" t="str">
            <v/>
          </cell>
          <cell r="IG40" t="str">
            <v/>
          </cell>
          <cell r="IH40" t="str">
            <v/>
          </cell>
          <cell r="II40" t="str">
            <v/>
          </cell>
          <cell r="IJ40" t="str">
            <v/>
          </cell>
          <cell r="IK40" t="str">
            <v/>
          </cell>
          <cell r="IL40" t="str">
            <v/>
          </cell>
          <cell r="IM40" t="str">
            <v/>
          </cell>
          <cell r="IN40" t="str">
            <v/>
          </cell>
          <cell r="IO40" t="str">
            <v/>
          </cell>
          <cell r="IP40" t="str">
            <v/>
          </cell>
          <cell r="IQ40" t="str">
            <v/>
          </cell>
          <cell r="IR40" t="str">
            <v/>
          </cell>
          <cell r="IS40" t="str">
            <v/>
          </cell>
          <cell r="IT40" t="str">
            <v/>
          </cell>
          <cell r="IU40" t="str">
            <v/>
          </cell>
          <cell r="IV40" t="str">
            <v/>
          </cell>
          <cell r="IW40" t="str">
            <v/>
          </cell>
          <cell r="IX40" t="str">
            <v/>
          </cell>
          <cell r="IY40" t="str">
            <v/>
          </cell>
          <cell r="IZ40" t="str">
            <v/>
          </cell>
          <cell r="JA40" t="str">
            <v/>
          </cell>
          <cell r="JB40" t="str">
            <v/>
          </cell>
          <cell r="JC40" t="str">
            <v/>
          </cell>
          <cell r="JD40" t="str">
            <v/>
          </cell>
          <cell r="JE40" t="str">
            <v/>
          </cell>
          <cell r="JF40" t="str">
            <v/>
          </cell>
          <cell r="JG40" t="str">
            <v/>
          </cell>
          <cell r="JH40" t="str">
            <v/>
          </cell>
          <cell r="JI40" t="str">
            <v/>
          </cell>
          <cell r="JJ40" t="str">
            <v/>
          </cell>
          <cell r="JK40" t="str">
            <v/>
          </cell>
          <cell r="JL40" t="str">
            <v/>
          </cell>
          <cell r="JM40" t="str">
            <v/>
          </cell>
          <cell r="JN40" t="str">
            <v/>
          </cell>
          <cell r="JO40" t="str">
            <v/>
          </cell>
          <cell r="JP40" t="str">
            <v/>
          </cell>
          <cell r="JQ40" t="str">
            <v/>
          </cell>
          <cell r="JR40" t="str">
            <v/>
          </cell>
          <cell r="JS40" t="str">
            <v/>
          </cell>
          <cell r="JT40" t="str">
            <v/>
          </cell>
          <cell r="JU40" t="str">
            <v/>
          </cell>
          <cell r="JV40" t="str">
            <v/>
          </cell>
          <cell r="JW40" t="str">
            <v/>
          </cell>
          <cell r="JX40" t="str">
            <v/>
          </cell>
          <cell r="JY40" t="str">
            <v/>
          </cell>
          <cell r="JZ40" t="str">
            <v/>
          </cell>
          <cell r="KA40" t="str">
            <v/>
          </cell>
          <cell r="KB40" t="str">
            <v/>
          </cell>
          <cell r="KC40" t="str">
            <v/>
          </cell>
          <cell r="KD40" t="str">
            <v/>
          </cell>
          <cell r="KE40" t="str">
            <v/>
          </cell>
          <cell r="KF40" t="str">
            <v/>
          </cell>
          <cell r="KG40" t="str">
            <v/>
          </cell>
          <cell r="KH40" t="str">
            <v/>
          </cell>
          <cell r="KI40" t="str">
            <v/>
          </cell>
          <cell r="KJ40" t="str">
            <v/>
          </cell>
          <cell r="KK40" t="str">
            <v/>
          </cell>
          <cell r="KL40" t="str">
            <v/>
          </cell>
          <cell r="KM40" t="str">
            <v/>
          </cell>
          <cell r="KN40" t="str">
            <v/>
          </cell>
          <cell r="KO40" t="str">
            <v/>
          </cell>
          <cell r="KP40" t="str">
            <v/>
          </cell>
          <cell r="KQ40" t="str">
            <v/>
          </cell>
          <cell r="KR40" t="str">
            <v/>
          </cell>
          <cell r="KS40" t="str">
            <v/>
          </cell>
          <cell r="KT40" t="str">
            <v/>
          </cell>
          <cell r="KU40" t="str">
            <v/>
          </cell>
          <cell r="KV40" t="str">
            <v/>
          </cell>
          <cell r="KW40" t="str">
            <v/>
          </cell>
          <cell r="KX40" t="str">
            <v/>
          </cell>
          <cell r="KY40" t="str">
            <v/>
          </cell>
          <cell r="KZ40" t="str">
            <v/>
          </cell>
          <cell r="LA40" t="str">
            <v/>
          </cell>
          <cell r="LB40" t="str">
            <v/>
          </cell>
          <cell r="LC40" t="str">
            <v/>
          </cell>
          <cell r="LD40" t="str">
            <v/>
          </cell>
          <cell r="LE40" t="str">
            <v/>
          </cell>
          <cell r="LF40" t="str">
            <v/>
          </cell>
          <cell r="LG40" t="str">
            <v/>
          </cell>
          <cell r="LH40" t="str">
            <v/>
          </cell>
          <cell r="LI40" t="str">
            <v/>
          </cell>
          <cell r="LJ40" t="str">
            <v/>
          </cell>
          <cell r="LK40" t="str">
            <v/>
          </cell>
          <cell r="LL40" t="str">
            <v/>
          </cell>
          <cell r="LM40" t="str">
            <v/>
          </cell>
          <cell r="LN40" t="str">
            <v/>
          </cell>
          <cell r="LO40" t="str">
            <v/>
          </cell>
          <cell r="LP40" t="str">
            <v/>
          </cell>
          <cell r="LQ40" t="str">
            <v/>
          </cell>
          <cell r="LR40" t="str">
            <v/>
          </cell>
          <cell r="LS40" t="str">
            <v/>
          </cell>
          <cell r="LT40" t="str">
            <v/>
          </cell>
          <cell r="LU40" t="str">
            <v/>
          </cell>
          <cell r="LV40" t="str">
            <v/>
          </cell>
          <cell r="LW40" t="str">
            <v/>
          </cell>
          <cell r="LX40" t="str">
            <v/>
          </cell>
          <cell r="LY40" t="str">
            <v/>
          </cell>
          <cell r="LZ40" t="str">
            <v/>
          </cell>
        </row>
        <row r="41">
          <cell r="A41" t="str">
            <v>Raiffeisen OMF A</v>
          </cell>
          <cell r="EM41">
            <v>2508048.150000006</v>
          </cell>
          <cell r="EN41">
            <v>878237.25</v>
          </cell>
          <cell r="EO41">
            <v>1569901.3999999911</v>
          </cell>
          <cell r="EP41">
            <v>1316546.3200000077</v>
          </cell>
          <cell r="EQ41">
            <v>5437851.5399999917</v>
          </cell>
          <cell r="ER41">
            <v>3110257.400000006</v>
          </cell>
          <cell r="ES41">
            <v>1922569.7100000083</v>
          </cell>
          <cell r="ET41">
            <v>82433.259999990463</v>
          </cell>
          <cell r="EU41">
            <v>70333.439999997616</v>
          </cell>
          <cell r="EV41">
            <v>-165178.31999999285</v>
          </cell>
          <cell r="EW41">
            <v>3101182.700000003</v>
          </cell>
          <cell r="EX41">
            <v>-1051833.2300000042</v>
          </cell>
          <cell r="EY41">
            <v>-344053.75</v>
          </cell>
          <cell r="EZ41">
            <v>3296348.0900000036</v>
          </cell>
          <cell r="FA41">
            <v>346074.17000000179</v>
          </cell>
          <cell r="FB41">
            <v>206486.19999998808</v>
          </cell>
          <cell r="FC41">
            <v>-504499.93999999762</v>
          </cell>
          <cell r="FD41">
            <v>-90630.689999997616</v>
          </cell>
          <cell r="FE41">
            <v>1455889.0900000036</v>
          </cell>
          <cell r="FF41">
            <v>1051627.5300000012</v>
          </cell>
          <cell r="FG41">
            <v>1440474.1700000018</v>
          </cell>
          <cell r="FH41">
            <v>-308211.20000000298</v>
          </cell>
          <cell r="FI41">
            <v>2678642.2199999988</v>
          </cell>
          <cell r="FJ41">
            <v>1936575.3199999928</v>
          </cell>
          <cell r="FK41">
            <v>2482896.3599999994</v>
          </cell>
          <cell r="FL41">
            <v>3775703.200000003</v>
          </cell>
          <cell r="FM41">
            <v>2650882.2199999988</v>
          </cell>
          <cell r="FN41">
            <v>3532471.7100000083</v>
          </cell>
          <cell r="FO41">
            <v>3269919.8299999982</v>
          </cell>
          <cell r="FP41">
            <v>3149014.4399999976</v>
          </cell>
          <cell r="FQ41">
            <v>-1627960.2800000012</v>
          </cell>
          <cell r="FR41">
            <v>2209584.5699999928</v>
          </cell>
          <cell r="FS41">
            <v>1109306.2800000012</v>
          </cell>
          <cell r="FT41">
            <v>2619200.8000000119</v>
          </cell>
          <cell r="FU41">
            <v>2617342.6800000072</v>
          </cell>
          <cell r="FV41">
            <v>2554286.6999999881</v>
          </cell>
          <cell r="FW41">
            <v>4682790.3199999928</v>
          </cell>
          <cell r="FX41">
            <v>4174797.8000000119</v>
          </cell>
          <cell r="FY41">
            <v>2693335.8899999857</v>
          </cell>
          <cell r="FZ41">
            <v>1144983.0700000226</v>
          </cell>
          <cell r="GA41">
            <v>5008520.2299999893</v>
          </cell>
          <cell r="GB41">
            <v>1928965.0900000036</v>
          </cell>
          <cell r="GC41">
            <v>1852913.2899999917</v>
          </cell>
          <cell r="GD41">
            <v>4673121.5900000036</v>
          </cell>
          <cell r="GE41">
            <v>4753439.3899999857</v>
          </cell>
          <cell r="GF41">
            <v>1224808.5800000131</v>
          </cell>
          <cell r="GG41">
            <v>5396999.150000006</v>
          </cell>
          <cell r="GH41">
            <v>2333100.8899999857</v>
          </cell>
          <cell r="GI41">
            <v>637480.5</v>
          </cell>
          <cell r="GJ41">
            <v>-443315.70999997854</v>
          </cell>
          <cell r="GK41">
            <v>1565784.1999999881</v>
          </cell>
          <cell r="GL41">
            <v>-758616.25999999046</v>
          </cell>
          <cell r="GM41">
            <v>5915060.4199999869</v>
          </cell>
          <cell r="GN41">
            <v>4232496.5600000024</v>
          </cell>
          <cell r="GO41">
            <v>4502950.5500000119</v>
          </cell>
          <cell r="GP41">
            <v>4444024.6899999976</v>
          </cell>
          <cell r="GQ41">
            <v>-237682.6400000155</v>
          </cell>
          <cell r="GR41">
            <v>4818557.8100000024</v>
          </cell>
          <cell r="GS41">
            <v>4263434.8900000155</v>
          </cell>
          <cell r="GT41">
            <v>-247808.33000001311</v>
          </cell>
          <cell r="GU41">
            <v>6323153.1999999881</v>
          </cell>
          <cell r="GV41">
            <v>4223488.6100000143</v>
          </cell>
          <cell r="GW41">
            <v>3443525.3100000024</v>
          </cell>
          <cell r="GX41">
            <v>5344977.2599999905</v>
          </cell>
          <cell r="GY41">
            <v>2892159.7000000179</v>
          </cell>
          <cell r="GZ41">
            <v>-8198246.6800000072</v>
          </cell>
          <cell r="HA41">
            <v>-14190503.580000013</v>
          </cell>
          <cell r="HB41">
            <v>9319591</v>
          </cell>
          <cell r="HC41">
            <v>5825766.3799999952</v>
          </cell>
          <cell r="HD41">
            <v>4815544.4100000262</v>
          </cell>
          <cell r="HE41" t="str">
            <v/>
          </cell>
          <cell r="HF41" t="str">
            <v/>
          </cell>
          <cell r="HG41" t="str">
            <v/>
          </cell>
          <cell r="HH41" t="str">
            <v/>
          </cell>
          <cell r="HI41" t="str">
            <v/>
          </cell>
          <cell r="HJ41" t="str">
            <v/>
          </cell>
          <cell r="HK41" t="str">
            <v/>
          </cell>
          <cell r="HL41" t="str">
            <v/>
          </cell>
          <cell r="HM41" t="str">
            <v/>
          </cell>
          <cell r="HN41" t="str">
            <v/>
          </cell>
          <cell r="HO41" t="str">
            <v/>
          </cell>
          <cell r="HP41" t="str">
            <v/>
          </cell>
          <cell r="HQ41" t="str">
            <v/>
          </cell>
          <cell r="HR41" t="str">
            <v/>
          </cell>
          <cell r="HS41" t="str">
            <v/>
          </cell>
          <cell r="HT41" t="str">
            <v/>
          </cell>
          <cell r="HU41" t="str">
            <v/>
          </cell>
          <cell r="HV41" t="str">
            <v/>
          </cell>
          <cell r="HW41" t="str">
            <v/>
          </cell>
          <cell r="HX41" t="str">
            <v/>
          </cell>
          <cell r="HY41" t="str">
            <v/>
          </cell>
          <cell r="HZ41" t="str">
            <v/>
          </cell>
          <cell r="IA41" t="str">
            <v/>
          </cell>
          <cell r="IB41" t="str">
            <v/>
          </cell>
          <cell r="IC41" t="str">
            <v/>
          </cell>
          <cell r="ID41" t="str">
            <v/>
          </cell>
          <cell r="IE41" t="str">
            <v/>
          </cell>
          <cell r="IF41" t="str">
            <v/>
          </cell>
          <cell r="IG41" t="str">
            <v/>
          </cell>
          <cell r="IH41" t="str">
            <v/>
          </cell>
          <cell r="II41" t="str">
            <v/>
          </cell>
          <cell r="IJ41" t="str">
            <v/>
          </cell>
          <cell r="IK41" t="str">
            <v/>
          </cell>
          <cell r="IL41" t="str">
            <v/>
          </cell>
          <cell r="IM41" t="str">
            <v/>
          </cell>
          <cell r="IN41" t="str">
            <v/>
          </cell>
          <cell r="IO41" t="str">
            <v/>
          </cell>
          <cell r="IP41" t="str">
            <v/>
          </cell>
          <cell r="IQ41" t="str">
            <v/>
          </cell>
          <cell r="IR41" t="str">
            <v/>
          </cell>
          <cell r="IS41" t="str">
            <v/>
          </cell>
          <cell r="IT41" t="str">
            <v/>
          </cell>
          <cell r="IU41" t="str">
            <v/>
          </cell>
          <cell r="IV41" t="str">
            <v/>
          </cell>
          <cell r="IW41" t="str">
            <v/>
          </cell>
          <cell r="IX41" t="str">
            <v/>
          </cell>
          <cell r="IY41" t="str">
            <v/>
          </cell>
          <cell r="IZ41" t="str">
            <v/>
          </cell>
          <cell r="JA41" t="str">
            <v/>
          </cell>
          <cell r="JB41" t="str">
            <v/>
          </cell>
          <cell r="JC41" t="str">
            <v/>
          </cell>
          <cell r="JD41" t="str">
            <v/>
          </cell>
          <cell r="JE41" t="str">
            <v/>
          </cell>
          <cell r="JF41" t="str">
            <v/>
          </cell>
          <cell r="JG41" t="str">
            <v/>
          </cell>
          <cell r="JH41" t="str">
            <v/>
          </cell>
          <cell r="JI41" t="str">
            <v/>
          </cell>
          <cell r="JJ41" t="str">
            <v/>
          </cell>
          <cell r="JK41" t="str">
            <v/>
          </cell>
          <cell r="JL41" t="str">
            <v/>
          </cell>
          <cell r="JM41" t="str">
            <v/>
          </cell>
          <cell r="JN41" t="str">
            <v/>
          </cell>
          <cell r="JO41" t="str">
            <v/>
          </cell>
          <cell r="JP41" t="str">
            <v/>
          </cell>
          <cell r="JQ41" t="str">
            <v/>
          </cell>
          <cell r="JR41" t="str">
            <v/>
          </cell>
          <cell r="JS41" t="str">
            <v/>
          </cell>
          <cell r="JT41" t="str">
            <v/>
          </cell>
          <cell r="JU41" t="str">
            <v/>
          </cell>
          <cell r="JV41" t="str">
            <v/>
          </cell>
          <cell r="JW41" t="str">
            <v/>
          </cell>
          <cell r="JX41" t="str">
            <v/>
          </cell>
          <cell r="JY41" t="str">
            <v/>
          </cell>
          <cell r="JZ41" t="str">
            <v/>
          </cell>
          <cell r="KA41" t="str">
            <v/>
          </cell>
          <cell r="KB41" t="str">
            <v/>
          </cell>
          <cell r="KC41" t="str">
            <v/>
          </cell>
          <cell r="KD41" t="str">
            <v/>
          </cell>
          <cell r="KE41" t="str">
            <v/>
          </cell>
          <cell r="KF41" t="str">
            <v/>
          </cell>
          <cell r="KG41" t="str">
            <v/>
          </cell>
          <cell r="KH41" t="str">
            <v/>
          </cell>
          <cell r="KI41" t="str">
            <v/>
          </cell>
          <cell r="KJ41" t="str">
            <v/>
          </cell>
          <cell r="KK41" t="str">
            <v/>
          </cell>
          <cell r="KL41" t="str">
            <v/>
          </cell>
          <cell r="KM41" t="str">
            <v/>
          </cell>
          <cell r="KN41" t="str">
            <v/>
          </cell>
          <cell r="KO41" t="str">
            <v/>
          </cell>
          <cell r="KP41" t="str">
            <v/>
          </cell>
          <cell r="KQ41" t="str">
            <v/>
          </cell>
          <cell r="KR41" t="str">
            <v/>
          </cell>
          <cell r="KS41" t="str">
            <v/>
          </cell>
          <cell r="KT41" t="str">
            <v/>
          </cell>
          <cell r="KU41" t="str">
            <v/>
          </cell>
          <cell r="KV41" t="str">
            <v/>
          </cell>
          <cell r="KW41" t="str">
            <v/>
          </cell>
          <cell r="KX41" t="str">
            <v/>
          </cell>
          <cell r="KY41" t="str">
            <v/>
          </cell>
          <cell r="KZ41" t="str">
            <v/>
          </cell>
          <cell r="LA41" t="str">
            <v/>
          </cell>
          <cell r="LB41" t="str">
            <v/>
          </cell>
          <cell r="LC41" t="str">
            <v/>
          </cell>
          <cell r="LD41" t="str">
            <v/>
          </cell>
          <cell r="LE41" t="str">
            <v/>
          </cell>
          <cell r="LF41" t="str">
            <v/>
          </cell>
          <cell r="LG41" t="str">
            <v/>
          </cell>
          <cell r="LH41" t="str">
            <v/>
          </cell>
          <cell r="LI41" t="str">
            <v/>
          </cell>
          <cell r="LJ41" t="str">
            <v/>
          </cell>
          <cell r="LK41" t="str">
            <v/>
          </cell>
          <cell r="LL41" t="str">
            <v/>
          </cell>
          <cell r="LM41" t="str">
            <v/>
          </cell>
          <cell r="LN41" t="str">
            <v/>
          </cell>
          <cell r="LO41" t="str">
            <v/>
          </cell>
          <cell r="LP41" t="str">
            <v/>
          </cell>
          <cell r="LQ41" t="str">
            <v/>
          </cell>
          <cell r="LR41" t="str">
            <v/>
          </cell>
          <cell r="LS41" t="str">
            <v/>
          </cell>
          <cell r="LT41" t="str">
            <v/>
          </cell>
          <cell r="LU41" t="str">
            <v/>
          </cell>
          <cell r="LV41" t="str">
            <v/>
          </cell>
          <cell r="LW41" t="str">
            <v/>
          </cell>
          <cell r="LX41" t="str">
            <v/>
          </cell>
          <cell r="LY41" t="str">
            <v/>
          </cell>
          <cell r="LZ41" t="str">
            <v/>
          </cell>
        </row>
        <row r="42">
          <cell r="A42" t="str">
            <v>Raiffeisen OMF B</v>
          </cell>
          <cell r="C42">
            <v>54510946.389999986</v>
          </cell>
          <cell r="D42">
            <v>60962855.690000057</v>
          </cell>
          <cell r="E42">
            <v>53930142.529999971</v>
          </cell>
          <cell r="F42">
            <v>60765242.00999999</v>
          </cell>
          <cell r="G42">
            <v>74763901.99000001</v>
          </cell>
          <cell r="H42">
            <v>68751688.350000024</v>
          </cell>
          <cell r="I42">
            <v>69680544.620000005</v>
          </cell>
          <cell r="J42">
            <v>60321071.399999976</v>
          </cell>
          <cell r="K42">
            <v>79124239.049999952</v>
          </cell>
          <cell r="L42">
            <v>69846642.980000019</v>
          </cell>
          <cell r="M42">
            <v>80891677.630000114</v>
          </cell>
          <cell r="N42">
            <v>74328931.5</v>
          </cell>
          <cell r="O42">
            <v>73375824.909999847</v>
          </cell>
          <cell r="P42">
            <v>59893690.130000114</v>
          </cell>
          <cell r="Q42">
            <v>31645057.169999838</v>
          </cell>
          <cell r="R42">
            <v>94603311.060000181</v>
          </cell>
          <cell r="S42">
            <v>37170818.379999876</v>
          </cell>
          <cell r="T42">
            <v>80228686.650000095</v>
          </cell>
          <cell r="U42">
            <v>90920349.539999962</v>
          </cell>
          <cell r="V42">
            <v>110158051.86999989</v>
          </cell>
          <cell r="W42">
            <v>132997580.1500001</v>
          </cell>
          <cell r="X42">
            <v>56582684.020000219</v>
          </cell>
          <cell r="Y42">
            <v>129850828.73000002</v>
          </cell>
          <cell r="Z42">
            <v>123467085.83999968</v>
          </cell>
          <cell r="AA42">
            <v>83771218.940000057</v>
          </cell>
          <cell r="AB42">
            <v>51741972.119999886</v>
          </cell>
          <cell r="AC42">
            <v>58474114.170000076</v>
          </cell>
          <cell r="AD42">
            <v>91408226.340000153</v>
          </cell>
          <cell r="AE42">
            <v>95154564.529999733</v>
          </cell>
          <cell r="AF42">
            <v>122292684.51000023</v>
          </cell>
          <cell r="AG42">
            <v>91794054.71999979</v>
          </cell>
          <cell r="AH42">
            <v>140780088.8300004</v>
          </cell>
          <cell r="AI42">
            <v>192408664.73999977</v>
          </cell>
          <cell r="AJ42">
            <v>74262828.119999886</v>
          </cell>
          <cell r="AK42">
            <v>102530301.38000011</v>
          </cell>
          <cell r="AL42">
            <v>149626823.51999998</v>
          </cell>
          <cell r="AM42">
            <v>123798192.96000004</v>
          </cell>
          <cell r="AN42">
            <v>87356645.389999866</v>
          </cell>
          <cell r="AO42">
            <v>77379952.390000343</v>
          </cell>
          <cell r="AP42">
            <v>40455339.759999752</v>
          </cell>
          <cell r="AQ42">
            <v>64647907.760000229</v>
          </cell>
          <cell r="AR42">
            <v>130780396.6699996</v>
          </cell>
          <cell r="AS42">
            <v>131750065.90000057</v>
          </cell>
          <cell r="AT42">
            <v>155509269.92999935</v>
          </cell>
          <cell r="AU42">
            <v>93791710.869999886</v>
          </cell>
          <cell r="AV42">
            <v>129843283.19000053</v>
          </cell>
          <cell r="AW42">
            <v>129627713.36999989</v>
          </cell>
          <cell r="AX42">
            <v>133139138.10999966</v>
          </cell>
          <cell r="AY42">
            <v>140237108.28000069</v>
          </cell>
          <cell r="AZ42">
            <v>162294005.39999962</v>
          </cell>
          <cell r="BA42">
            <v>150925112</v>
          </cell>
          <cell r="BB42">
            <v>212116420.97999954</v>
          </cell>
          <cell r="BC42">
            <v>123534870.71000004</v>
          </cell>
          <cell r="BD42">
            <v>89410393.789999962</v>
          </cell>
          <cell r="BE42">
            <v>113929471.64000034</v>
          </cell>
          <cell r="BF42">
            <v>70745199.159999847</v>
          </cell>
          <cell r="BG42">
            <v>137003660.92000008</v>
          </cell>
          <cell r="BH42">
            <v>162611269.10000038</v>
          </cell>
          <cell r="BI42">
            <v>-71150746.239999771</v>
          </cell>
          <cell r="BJ42">
            <v>193796303.2699995</v>
          </cell>
          <cell r="BK42">
            <v>-105262331.05000019</v>
          </cell>
          <cell r="BL42">
            <v>64857067.130000114</v>
          </cell>
          <cell r="BM42">
            <v>16749294.5</v>
          </cell>
          <cell r="BN42">
            <v>80291202.06000042</v>
          </cell>
          <cell r="BO42">
            <v>160013155.2699995</v>
          </cell>
          <cell r="BP42">
            <v>18318890.190000534</v>
          </cell>
          <cell r="BQ42">
            <v>115330797.84000015</v>
          </cell>
          <cell r="BR42">
            <v>68798836.759999275</v>
          </cell>
          <cell r="BS42">
            <v>-87305000.199999809</v>
          </cell>
          <cell r="BT42">
            <v>-123954433.97999954</v>
          </cell>
          <cell r="BU42">
            <v>-85482925.760000229</v>
          </cell>
          <cell r="BV42">
            <v>232119565.19999981</v>
          </cell>
          <cell r="BW42">
            <v>140596331.19999981</v>
          </cell>
          <cell r="BX42">
            <v>14740160.210000038</v>
          </cell>
          <cell r="BY42">
            <v>192408240.42000008</v>
          </cell>
          <cell r="BZ42">
            <v>226739814.82999992</v>
          </cell>
          <cell r="CA42">
            <v>265453479.09000015</v>
          </cell>
          <cell r="CB42">
            <v>39058451.31000042</v>
          </cell>
          <cell r="CC42">
            <v>182537881.68999958</v>
          </cell>
          <cell r="CD42">
            <v>208641739.52999973</v>
          </cell>
          <cell r="CE42">
            <v>288815191.52000046</v>
          </cell>
          <cell r="CF42">
            <v>129145022.55999947</v>
          </cell>
          <cell r="CG42">
            <v>185140557.39999962</v>
          </cell>
          <cell r="CH42">
            <v>181877868.47000122</v>
          </cell>
          <cell r="CI42">
            <v>261873564.92000008</v>
          </cell>
          <cell r="CJ42">
            <v>108426675.09000015</v>
          </cell>
          <cell r="CK42">
            <v>302383191.70999908</v>
          </cell>
          <cell r="CL42">
            <v>140530417.37000084</v>
          </cell>
          <cell r="CM42">
            <v>29778230.709999084</v>
          </cell>
          <cell r="CN42">
            <v>12745830.790000916</v>
          </cell>
          <cell r="CO42">
            <v>193812204.21999931</v>
          </cell>
          <cell r="CP42">
            <v>191839350.22999954</v>
          </cell>
          <cell r="CQ42">
            <v>244297790.98999977</v>
          </cell>
          <cell r="CR42">
            <v>160083548.90000153</v>
          </cell>
          <cell r="CS42">
            <v>152884627.18999863</v>
          </cell>
          <cell r="CT42">
            <v>285530222.35000038</v>
          </cell>
          <cell r="CU42">
            <v>281562592.25</v>
          </cell>
          <cell r="CV42">
            <v>89328712.620000839</v>
          </cell>
          <cell r="CW42">
            <v>216067033.76999855</v>
          </cell>
          <cell r="CX42">
            <v>107154879.53000069</v>
          </cell>
          <cell r="CY42">
            <v>184190409.28000069</v>
          </cell>
          <cell r="CZ42">
            <v>67907271.350000381</v>
          </cell>
          <cell r="DA42">
            <v>115801941.53999901</v>
          </cell>
          <cell r="DB42">
            <v>-61473847.440000534</v>
          </cell>
          <cell r="DC42">
            <v>-72271846.569999695</v>
          </cell>
          <cell r="DD42">
            <v>157177771.64999962</v>
          </cell>
          <cell r="DE42">
            <v>-35133846.909999847</v>
          </cell>
          <cell r="DF42">
            <v>258814707.61000061</v>
          </cell>
          <cell r="DG42">
            <v>229628645.30999947</v>
          </cell>
          <cell r="DH42">
            <v>210745100.95000076</v>
          </cell>
          <cell r="DI42">
            <v>164794492.79999924</v>
          </cell>
          <cell r="DJ42">
            <v>234956978.56000137</v>
          </cell>
          <cell r="DK42">
            <v>41648845.839998245</v>
          </cell>
          <cell r="DL42">
            <v>190773186.99000168</v>
          </cell>
          <cell r="DM42">
            <v>308695025.88999939</v>
          </cell>
          <cell r="DN42">
            <v>192581336.35000038</v>
          </cell>
          <cell r="DO42">
            <v>656017159.79999924</v>
          </cell>
          <cell r="DP42">
            <v>499090988.78000069</v>
          </cell>
          <cell r="DQ42">
            <v>179576122.77999878</v>
          </cell>
          <cell r="DR42">
            <v>193972697.44000053</v>
          </cell>
          <cell r="DS42">
            <v>567945223.71000099</v>
          </cell>
          <cell r="DT42">
            <v>3988376.9099998474</v>
          </cell>
          <cell r="DU42">
            <v>142300232.76000023</v>
          </cell>
          <cell r="DV42">
            <v>303231265.66999817</v>
          </cell>
          <cell r="DW42">
            <v>12185927.770000458</v>
          </cell>
          <cell r="DX42">
            <v>-405448162.70999908</v>
          </cell>
          <cell r="DY42">
            <v>559442904.13999939</v>
          </cell>
          <cell r="DZ42">
            <v>161797714</v>
          </cell>
          <cell r="EA42">
            <v>185008026.84000015</v>
          </cell>
          <cell r="EB42">
            <v>186445019.05999947</v>
          </cell>
          <cell r="EC42">
            <v>220929103.98999977</v>
          </cell>
          <cell r="ED42">
            <v>156748206.34000015</v>
          </cell>
          <cell r="EE42">
            <v>204084025.40999985</v>
          </cell>
          <cell r="EF42">
            <v>630185376.29000092</v>
          </cell>
          <cell r="EG42">
            <v>-672393539.68000031</v>
          </cell>
          <cell r="EH42">
            <v>155392715.70999908</v>
          </cell>
          <cell r="EI42">
            <v>499425077.13000107</v>
          </cell>
          <cell r="EJ42">
            <v>476200825.31999969</v>
          </cell>
          <cell r="EK42">
            <v>154667907.63000107</v>
          </cell>
          <cell r="EL42">
            <v>-348375402.85000229</v>
          </cell>
          <cell r="EM42">
            <v>544764352.03000259</v>
          </cell>
          <cell r="EN42">
            <v>53937556.919998169</v>
          </cell>
          <cell r="EO42">
            <v>255823425.06000137</v>
          </cell>
          <cell r="EP42">
            <v>150562140.20000076</v>
          </cell>
          <cell r="EQ42">
            <v>790048673.47999954</v>
          </cell>
          <cell r="ER42">
            <v>348972885.59999847</v>
          </cell>
          <cell r="ES42">
            <v>280914737.27999878</v>
          </cell>
          <cell r="ET42">
            <v>92000669.020000458</v>
          </cell>
          <cell r="EU42">
            <v>79593117.510002136</v>
          </cell>
          <cell r="EV42">
            <v>-99566606.310001373</v>
          </cell>
          <cell r="EW42">
            <v>456519413.84000015</v>
          </cell>
          <cell r="EX42">
            <v>-237618040.11999893</v>
          </cell>
          <cell r="EY42">
            <v>-111911788.43000031</v>
          </cell>
          <cell r="EZ42">
            <v>430848172.29000092</v>
          </cell>
          <cell r="FA42">
            <v>88382802.13999939</v>
          </cell>
          <cell r="FB42">
            <v>26216122.720001221</v>
          </cell>
          <cell r="FC42">
            <v>-3847553.0400009155</v>
          </cell>
          <cell r="FD42">
            <v>96598786.409999847</v>
          </cell>
          <cell r="FE42">
            <v>144198112.77999878</v>
          </cell>
          <cell r="FF42">
            <v>117420651.42000198</v>
          </cell>
          <cell r="FG42">
            <v>272059954.47999954</v>
          </cell>
          <cell r="FH42">
            <v>30279420.270000458</v>
          </cell>
          <cell r="FI42">
            <v>280118985.81999969</v>
          </cell>
          <cell r="FJ42">
            <v>309240740.61000061</v>
          </cell>
          <cell r="FK42">
            <v>510712577.3599968</v>
          </cell>
          <cell r="FL42">
            <v>611149252.59000015</v>
          </cell>
          <cell r="FM42">
            <v>102597927.17000198</v>
          </cell>
          <cell r="FN42">
            <v>378259496.39999771</v>
          </cell>
          <cell r="FO42">
            <v>299780969.80000305</v>
          </cell>
          <cell r="FP42">
            <v>431445024.63999939</v>
          </cell>
          <cell r="FQ42">
            <v>-436162916.90999985</v>
          </cell>
          <cell r="FR42">
            <v>193305777.77999878</v>
          </cell>
          <cell r="FS42">
            <v>-26042003.430000305</v>
          </cell>
          <cell r="FT42">
            <v>330694329.74000168</v>
          </cell>
          <cell r="FU42">
            <v>232854187.90999985</v>
          </cell>
          <cell r="FV42">
            <v>214205591.20000076</v>
          </cell>
          <cell r="FW42">
            <v>619138594.12999725</v>
          </cell>
          <cell r="FX42">
            <v>357949617.92000198</v>
          </cell>
          <cell r="FY42">
            <v>143699024.39999771</v>
          </cell>
          <cell r="FZ42">
            <v>35195898.490001678</v>
          </cell>
          <cell r="GA42">
            <v>96734319.439998627</v>
          </cell>
          <cell r="GB42">
            <v>85917084.13999939</v>
          </cell>
          <cell r="GC42">
            <v>167968594.17000198</v>
          </cell>
          <cell r="GD42">
            <v>279868624.13999939</v>
          </cell>
          <cell r="GE42">
            <v>217573920.43000031</v>
          </cell>
          <cell r="GF42">
            <v>-2918808.8300018311</v>
          </cell>
          <cell r="GG42">
            <v>360415759.47000122</v>
          </cell>
          <cell r="GH42">
            <v>220078223.86000061</v>
          </cell>
          <cell r="GI42">
            <v>237869452.79000092</v>
          </cell>
          <cell r="GJ42">
            <v>-55017519.920001984</v>
          </cell>
          <cell r="GK42">
            <v>69066282.130001068</v>
          </cell>
          <cell r="GL42">
            <v>-110150067.04000092</v>
          </cell>
          <cell r="GM42">
            <v>495602100.09000015</v>
          </cell>
          <cell r="GN42">
            <v>381403318.65999985</v>
          </cell>
          <cell r="GO42">
            <v>447042169.97999954</v>
          </cell>
          <cell r="GP42">
            <v>341886671.43000031</v>
          </cell>
          <cell r="GQ42">
            <v>46799974.810001373</v>
          </cell>
          <cell r="GR42">
            <v>457081213.20000076</v>
          </cell>
          <cell r="GS42">
            <v>382529508.69999695</v>
          </cell>
          <cell r="GT42">
            <v>265465002.34000015</v>
          </cell>
          <cell r="GU42">
            <v>537263292.90999985</v>
          </cell>
          <cell r="GV42">
            <v>243249297.48000336</v>
          </cell>
          <cell r="GW42">
            <v>130470180.45999908</v>
          </cell>
          <cell r="GX42">
            <v>200954171.75999832</v>
          </cell>
          <cell r="GY42">
            <v>172183657.25</v>
          </cell>
          <cell r="GZ42">
            <v>-604800661.61000061</v>
          </cell>
          <cell r="HA42">
            <v>-772943146.96999741</v>
          </cell>
          <cell r="HB42">
            <v>543253437.79999924</v>
          </cell>
          <cell r="HC42">
            <v>328519389.22999954</v>
          </cell>
          <cell r="HD42">
            <v>126191037.75</v>
          </cell>
          <cell r="HE42" t="str">
            <v/>
          </cell>
          <cell r="HF42" t="str">
            <v/>
          </cell>
          <cell r="HG42" t="str">
            <v/>
          </cell>
          <cell r="HH42" t="str">
            <v/>
          </cell>
          <cell r="HI42" t="str">
            <v/>
          </cell>
          <cell r="HJ42" t="str">
            <v/>
          </cell>
          <cell r="HK42" t="str">
            <v/>
          </cell>
          <cell r="HL42" t="str">
            <v/>
          </cell>
          <cell r="HM42" t="str">
            <v/>
          </cell>
          <cell r="HN42" t="str">
            <v/>
          </cell>
          <cell r="HO42" t="str">
            <v/>
          </cell>
          <cell r="HP42" t="str">
            <v/>
          </cell>
          <cell r="HQ42" t="str">
            <v/>
          </cell>
          <cell r="HR42" t="str">
            <v/>
          </cell>
          <cell r="HS42" t="str">
            <v/>
          </cell>
          <cell r="HT42" t="str">
            <v/>
          </cell>
          <cell r="HU42" t="str">
            <v/>
          </cell>
          <cell r="HV42" t="str">
            <v/>
          </cell>
          <cell r="HW42" t="str">
            <v/>
          </cell>
          <cell r="HX42" t="str">
            <v/>
          </cell>
          <cell r="HY42" t="str">
            <v/>
          </cell>
          <cell r="HZ42" t="str">
            <v/>
          </cell>
          <cell r="IA42" t="str">
            <v/>
          </cell>
          <cell r="IB42" t="str">
            <v/>
          </cell>
          <cell r="IC42" t="str">
            <v/>
          </cell>
          <cell r="ID42" t="str">
            <v/>
          </cell>
          <cell r="IE42" t="str">
            <v/>
          </cell>
          <cell r="IF42" t="str">
            <v/>
          </cell>
          <cell r="IG42" t="str">
            <v/>
          </cell>
          <cell r="IH42" t="str">
            <v/>
          </cell>
          <cell r="II42" t="str">
            <v/>
          </cell>
          <cell r="IJ42" t="str">
            <v/>
          </cell>
          <cell r="IK42" t="str">
            <v/>
          </cell>
          <cell r="IL42" t="str">
            <v/>
          </cell>
          <cell r="IM42" t="str">
            <v/>
          </cell>
          <cell r="IN42" t="str">
            <v/>
          </cell>
          <cell r="IO42" t="str">
            <v/>
          </cell>
          <cell r="IP42" t="str">
            <v/>
          </cell>
          <cell r="IQ42" t="str">
            <v/>
          </cell>
          <cell r="IR42" t="str">
            <v/>
          </cell>
          <cell r="IS42" t="str">
            <v/>
          </cell>
          <cell r="IT42" t="str">
            <v/>
          </cell>
          <cell r="IU42" t="str">
            <v/>
          </cell>
          <cell r="IV42" t="str">
            <v/>
          </cell>
          <cell r="IW42" t="str">
            <v/>
          </cell>
          <cell r="IX42" t="str">
            <v/>
          </cell>
          <cell r="IY42" t="str">
            <v/>
          </cell>
          <cell r="IZ42" t="str">
            <v/>
          </cell>
          <cell r="JA42" t="str">
            <v/>
          </cell>
          <cell r="JB42" t="str">
            <v/>
          </cell>
          <cell r="JC42" t="str">
            <v/>
          </cell>
          <cell r="JD42" t="str">
            <v/>
          </cell>
          <cell r="JE42" t="str">
            <v/>
          </cell>
          <cell r="JF42" t="str">
            <v/>
          </cell>
          <cell r="JG42" t="str">
            <v/>
          </cell>
          <cell r="JH42" t="str">
            <v/>
          </cell>
          <cell r="JI42" t="str">
            <v/>
          </cell>
          <cell r="JJ42" t="str">
            <v/>
          </cell>
          <cell r="JK42" t="str">
            <v/>
          </cell>
          <cell r="JL42" t="str">
            <v/>
          </cell>
          <cell r="JM42" t="str">
            <v/>
          </cell>
          <cell r="JN42" t="str">
            <v/>
          </cell>
          <cell r="JO42" t="str">
            <v/>
          </cell>
          <cell r="JP42" t="str">
            <v/>
          </cell>
          <cell r="JQ42" t="str">
            <v/>
          </cell>
          <cell r="JR42" t="str">
            <v/>
          </cell>
          <cell r="JS42" t="str">
            <v/>
          </cell>
          <cell r="JT42" t="str">
            <v/>
          </cell>
          <cell r="JU42" t="str">
            <v/>
          </cell>
          <cell r="JV42" t="str">
            <v/>
          </cell>
          <cell r="JW42" t="str">
            <v/>
          </cell>
          <cell r="JX42" t="str">
            <v/>
          </cell>
          <cell r="JY42" t="str">
            <v/>
          </cell>
          <cell r="JZ42" t="str">
            <v/>
          </cell>
          <cell r="KA42" t="str">
            <v/>
          </cell>
          <cell r="KB42" t="str">
            <v/>
          </cell>
          <cell r="KC42" t="str">
            <v/>
          </cell>
          <cell r="KD42" t="str">
            <v/>
          </cell>
          <cell r="KE42" t="str">
            <v/>
          </cell>
          <cell r="KF42" t="str">
            <v/>
          </cell>
          <cell r="KG42" t="str">
            <v/>
          </cell>
          <cell r="KH42" t="str">
            <v/>
          </cell>
          <cell r="KI42" t="str">
            <v/>
          </cell>
          <cell r="KJ42" t="str">
            <v/>
          </cell>
          <cell r="KK42" t="str">
            <v/>
          </cell>
          <cell r="KL42" t="str">
            <v/>
          </cell>
          <cell r="KM42" t="str">
            <v/>
          </cell>
          <cell r="KN42" t="str">
            <v/>
          </cell>
          <cell r="KO42" t="str">
            <v/>
          </cell>
          <cell r="KP42" t="str">
            <v/>
          </cell>
          <cell r="KQ42" t="str">
            <v/>
          </cell>
          <cell r="KR42" t="str">
            <v/>
          </cell>
          <cell r="KS42" t="str">
            <v/>
          </cell>
          <cell r="KT42" t="str">
            <v/>
          </cell>
          <cell r="KU42" t="str">
            <v/>
          </cell>
          <cell r="KV42" t="str">
            <v/>
          </cell>
          <cell r="KW42" t="str">
            <v/>
          </cell>
          <cell r="KX42" t="str">
            <v/>
          </cell>
          <cell r="KY42" t="str">
            <v/>
          </cell>
          <cell r="KZ42" t="str">
            <v/>
          </cell>
          <cell r="LA42" t="str">
            <v/>
          </cell>
          <cell r="LB42" t="str">
            <v/>
          </cell>
          <cell r="LC42" t="str">
            <v/>
          </cell>
          <cell r="LD42" t="str">
            <v/>
          </cell>
          <cell r="LE42" t="str">
            <v/>
          </cell>
          <cell r="LF42" t="str">
            <v/>
          </cell>
          <cell r="LG42" t="str">
            <v/>
          </cell>
          <cell r="LH42" t="str">
            <v/>
          </cell>
          <cell r="LI42" t="str">
            <v/>
          </cell>
          <cell r="LJ42" t="str">
            <v/>
          </cell>
          <cell r="LK42" t="str">
            <v/>
          </cell>
          <cell r="LL42" t="str">
            <v/>
          </cell>
          <cell r="LM42" t="str">
            <v/>
          </cell>
          <cell r="LN42" t="str">
            <v/>
          </cell>
          <cell r="LO42" t="str">
            <v/>
          </cell>
          <cell r="LP42" t="str">
            <v/>
          </cell>
          <cell r="LQ42" t="str">
            <v/>
          </cell>
          <cell r="LR42" t="str">
            <v/>
          </cell>
          <cell r="LS42" t="str">
            <v/>
          </cell>
          <cell r="LT42" t="str">
            <v/>
          </cell>
          <cell r="LU42" t="str">
            <v/>
          </cell>
          <cell r="LV42" t="str">
            <v/>
          </cell>
          <cell r="LW42" t="str">
            <v/>
          </cell>
          <cell r="LX42" t="str">
            <v/>
          </cell>
          <cell r="LY42" t="str">
            <v/>
          </cell>
          <cell r="LZ42" t="str">
            <v/>
          </cell>
        </row>
        <row r="43">
          <cell r="A43" t="str">
            <v>Raiffeisen OMF C</v>
          </cell>
          <cell r="EM43">
            <v>12489720.410000026</v>
          </cell>
          <cell r="EN43">
            <v>16298115.639999986</v>
          </cell>
          <cell r="EO43">
            <v>18440422.629999995</v>
          </cell>
          <cell r="EP43">
            <v>18503055.200000048</v>
          </cell>
          <cell r="EQ43">
            <v>33652272.589999914</v>
          </cell>
          <cell r="ER43">
            <v>12384651.889999986</v>
          </cell>
          <cell r="ES43">
            <v>11810596.950000048</v>
          </cell>
          <cell r="ET43">
            <v>11831655.269999981</v>
          </cell>
          <cell r="EU43">
            <v>19735577.409999967</v>
          </cell>
          <cell r="EV43">
            <v>18103209.460000038</v>
          </cell>
          <cell r="EW43">
            <v>26200954.210000038</v>
          </cell>
          <cell r="EX43">
            <v>20036975.730000019</v>
          </cell>
          <cell r="EY43">
            <v>15278975.059999943</v>
          </cell>
          <cell r="EZ43">
            <v>24144291.330000043</v>
          </cell>
          <cell r="FA43">
            <v>31106232.929999948</v>
          </cell>
          <cell r="FB43">
            <v>23666550.74000001</v>
          </cell>
          <cell r="FC43">
            <v>19998208.950000048</v>
          </cell>
          <cell r="FD43">
            <v>7255384.25</v>
          </cell>
          <cell r="FE43">
            <v>4403927.5499999523</v>
          </cell>
          <cell r="FF43">
            <v>8922486.0399999619</v>
          </cell>
          <cell r="FG43">
            <v>20545288.070000052</v>
          </cell>
          <cell r="FH43">
            <v>20598697.860000014</v>
          </cell>
          <cell r="FI43">
            <v>21822255.850000024</v>
          </cell>
          <cell r="FJ43">
            <v>26677825.649999976</v>
          </cell>
          <cell r="FK43">
            <v>31305586.00999999</v>
          </cell>
          <cell r="FL43">
            <v>49196504.570000052</v>
          </cell>
          <cell r="FM43">
            <v>19549293.299999952</v>
          </cell>
          <cell r="FN43">
            <v>40148773.960000038</v>
          </cell>
          <cell r="FO43">
            <v>29905950.089999914</v>
          </cell>
          <cell r="FP43">
            <v>19246846.930000067</v>
          </cell>
          <cell r="FQ43">
            <v>-6712696.4800000191</v>
          </cell>
          <cell r="FR43">
            <v>7295872.6400001049</v>
          </cell>
          <cell r="FS43">
            <v>17726874.859999895</v>
          </cell>
          <cell r="FT43">
            <v>38493719.059999943</v>
          </cell>
          <cell r="FU43">
            <v>28792907.910000086</v>
          </cell>
          <cell r="FV43">
            <v>35061367.819999933</v>
          </cell>
          <cell r="FW43">
            <v>36301172.950000048</v>
          </cell>
          <cell r="FX43">
            <v>29495790.329999924</v>
          </cell>
          <cell r="FY43">
            <v>25127717.320000172</v>
          </cell>
          <cell r="FZ43">
            <v>32348560.519999981</v>
          </cell>
          <cell r="GA43">
            <v>18247566.50999999</v>
          </cell>
          <cell r="GB43">
            <v>3135265.8699998856</v>
          </cell>
          <cell r="GC43">
            <v>10512622.980000019</v>
          </cell>
          <cell r="GD43">
            <v>20909233.690000057</v>
          </cell>
          <cell r="GE43">
            <v>22461126.5</v>
          </cell>
          <cell r="GF43">
            <v>34642048.609999895</v>
          </cell>
          <cell r="GG43">
            <v>28607322.980000019</v>
          </cell>
          <cell r="GH43">
            <v>28846035.980000019</v>
          </cell>
          <cell r="GI43">
            <v>30756030.980000019</v>
          </cell>
          <cell r="GJ43">
            <v>16182178.869999886</v>
          </cell>
          <cell r="GK43">
            <v>31467927.74000001</v>
          </cell>
          <cell r="GL43">
            <v>29985158.25</v>
          </cell>
          <cell r="GM43">
            <v>18778314.820000172</v>
          </cell>
          <cell r="GN43">
            <v>20472238.730000019</v>
          </cell>
          <cell r="GO43">
            <v>32919674.169999838</v>
          </cell>
          <cell r="GP43">
            <v>28683101.160000086</v>
          </cell>
          <cell r="GQ43">
            <v>28076274.970000029</v>
          </cell>
          <cell r="GR43">
            <v>20347233.279999971</v>
          </cell>
          <cell r="GS43">
            <v>6919174</v>
          </cell>
          <cell r="GT43">
            <v>28755622.339999914</v>
          </cell>
          <cell r="GU43">
            <v>24409815.390000105</v>
          </cell>
          <cell r="GV43">
            <v>17353106.789999962</v>
          </cell>
          <cell r="GW43">
            <v>39101625</v>
          </cell>
          <cell r="GX43">
            <v>-9980325.4200000763</v>
          </cell>
          <cell r="GY43">
            <v>40171040.980000019</v>
          </cell>
          <cell r="GZ43">
            <v>183917367.02999997</v>
          </cell>
          <cell r="HA43">
            <v>10675161.870000124</v>
          </cell>
          <cell r="HB43">
            <v>20869882.440000057</v>
          </cell>
          <cell r="HC43">
            <v>17962011.129999876</v>
          </cell>
          <cell r="HD43">
            <v>11038479.740000248</v>
          </cell>
          <cell r="HE43" t="str">
            <v/>
          </cell>
          <cell r="HF43" t="str">
            <v/>
          </cell>
          <cell r="HG43" t="str">
            <v/>
          </cell>
          <cell r="HH43" t="str">
            <v/>
          </cell>
          <cell r="HI43" t="str">
            <v/>
          </cell>
          <cell r="HJ43" t="str">
            <v/>
          </cell>
          <cell r="HK43" t="str">
            <v/>
          </cell>
          <cell r="HL43" t="str">
            <v/>
          </cell>
          <cell r="HM43" t="str">
            <v/>
          </cell>
          <cell r="HN43" t="str">
            <v/>
          </cell>
          <cell r="HO43" t="str">
            <v/>
          </cell>
          <cell r="HP43" t="str">
            <v/>
          </cell>
          <cell r="HQ43" t="str">
            <v/>
          </cell>
          <cell r="HR43" t="str">
            <v/>
          </cell>
          <cell r="HS43" t="str">
            <v/>
          </cell>
          <cell r="HT43" t="str">
            <v/>
          </cell>
          <cell r="HU43" t="str">
            <v/>
          </cell>
          <cell r="HV43" t="str">
            <v/>
          </cell>
          <cell r="HW43" t="str">
            <v/>
          </cell>
          <cell r="HX43" t="str">
            <v/>
          </cell>
          <cell r="HY43" t="str">
            <v/>
          </cell>
          <cell r="HZ43" t="str">
            <v/>
          </cell>
          <cell r="IA43" t="str">
            <v/>
          </cell>
          <cell r="IB43" t="str">
            <v/>
          </cell>
          <cell r="IC43" t="str">
            <v/>
          </cell>
          <cell r="ID43" t="str">
            <v/>
          </cell>
          <cell r="IE43" t="str">
            <v/>
          </cell>
          <cell r="IF43" t="str">
            <v/>
          </cell>
          <cell r="IG43" t="str">
            <v/>
          </cell>
          <cell r="IH43" t="str">
            <v/>
          </cell>
          <cell r="II43" t="str">
            <v/>
          </cell>
          <cell r="IJ43" t="str">
            <v/>
          </cell>
          <cell r="IK43" t="str">
            <v/>
          </cell>
          <cell r="IL43" t="str">
            <v/>
          </cell>
          <cell r="IM43" t="str">
            <v/>
          </cell>
          <cell r="IN43" t="str">
            <v/>
          </cell>
          <cell r="IO43" t="str">
            <v/>
          </cell>
          <cell r="IP43" t="str">
            <v/>
          </cell>
          <cell r="IQ43" t="str">
            <v/>
          </cell>
          <cell r="IR43" t="str">
            <v/>
          </cell>
          <cell r="IS43" t="str">
            <v/>
          </cell>
          <cell r="IT43" t="str">
            <v/>
          </cell>
          <cell r="IU43" t="str">
            <v/>
          </cell>
          <cell r="IV43" t="str">
            <v/>
          </cell>
          <cell r="IW43" t="str">
            <v/>
          </cell>
          <cell r="IX43" t="str">
            <v/>
          </cell>
          <cell r="IY43" t="str">
            <v/>
          </cell>
          <cell r="IZ43" t="str">
            <v/>
          </cell>
          <cell r="JA43" t="str">
            <v/>
          </cell>
          <cell r="JB43" t="str">
            <v/>
          </cell>
          <cell r="JC43" t="str">
            <v/>
          </cell>
          <cell r="JD43" t="str">
            <v/>
          </cell>
          <cell r="JE43" t="str">
            <v/>
          </cell>
          <cell r="JF43" t="str">
            <v/>
          </cell>
          <cell r="JG43" t="str">
            <v/>
          </cell>
          <cell r="JH43" t="str">
            <v/>
          </cell>
          <cell r="JI43" t="str">
            <v/>
          </cell>
          <cell r="JJ43" t="str">
            <v/>
          </cell>
          <cell r="JK43" t="str">
            <v/>
          </cell>
          <cell r="JL43" t="str">
            <v/>
          </cell>
          <cell r="JM43" t="str">
            <v/>
          </cell>
          <cell r="JN43" t="str">
            <v/>
          </cell>
          <cell r="JO43" t="str">
            <v/>
          </cell>
          <cell r="JP43" t="str">
            <v/>
          </cell>
          <cell r="JQ43" t="str">
            <v/>
          </cell>
          <cell r="JR43" t="str">
            <v/>
          </cell>
          <cell r="JS43" t="str">
            <v/>
          </cell>
          <cell r="JT43" t="str">
            <v/>
          </cell>
          <cell r="JU43" t="str">
            <v/>
          </cell>
          <cell r="JV43" t="str">
            <v/>
          </cell>
          <cell r="JW43" t="str">
            <v/>
          </cell>
          <cell r="JX43" t="str">
            <v/>
          </cell>
          <cell r="JY43" t="str">
            <v/>
          </cell>
          <cell r="JZ43" t="str">
            <v/>
          </cell>
          <cell r="KA43" t="str">
            <v/>
          </cell>
          <cell r="KB43" t="str">
            <v/>
          </cell>
          <cell r="KC43" t="str">
            <v/>
          </cell>
          <cell r="KD43" t="str">
            <v/>
          </cell>
          <cell r="KE43" t="str">
            <v/>
          </cell>
          <cell r="KF43" t="str">
            <v/>
          </cell>
          <cell r="KG43" t="str">
            <v/>
          </cell>
          <cell r="KH43" t="str">
            <v/>
          </cell>
          <cell r="KI43" t="str">
            <v/>
          </cell>
          <cell r="KJ43" t="str">
            <v/>
          </cell>
          <cell r="KK43" t="str">
            <v/>
          </cell>
          <cell r="KL43" t="str">
            <v/>
          </cell>
          <cell r="KM43" t="str">
            <v/>
          </cell>
          <cell r="KN43" t="str">
            <v/>
          </cell>
          <cell r="KO43" t="str">
            <v/>
          </cell>
          <cell r="KP43" t="str">
            <v/>
          </cell>
          <cell r="KQ43" t="str">
            <v/>
          </cell>
          <cell r="KR43" t="str">
            <v/>
          </cell>
          <cell r="KS43" t="str">
            <v/>
          </cell>
          <cell r="KT43" t="str">
            <v/>
          </cell>
          <cell r="KU43" t="str">
            <v/>
          </cell>
          <cell r="KV43" t="str">
            <v/>
          </cell>
          <cell r="KW43" t="str">
            <v/>
          </cell>
          <cell r="KX43" t="str">
            <v/>
          </cell>
          <cell r="KY43" t="str">
            <v/>
          </cell>
          <cell r="KZ43" t="str">
            <v/>
          </cell>
          <cell r="LA43" t="str">
            <v/>
          </cell>
          <cell r="LB43" t="str">
            <v/>
          </cell>
          <cell r="LC43" t="str">
            <v/>
          </cell>
          <cell r="LD43" t="str">
            <v/>
          </cell>
          <cell r="LE43" t="str">
            <v/>
          </cell>
          <cell r="LF43" t="str">
            <v/>
          </cell>
          <cell r="LG43" t="str">
            <v/>
          </cell>
          <cell r="LH43" t="str">
            <v/>
          </cell>
          <cell r="LI43" t="str">
            <v/>
          </cell>
          <cell r="LJ43" t="str">
            <v/>
          </cell>
          <cell r="LK43" t="str">
            <v/>
          </cell>
          <cell r="LL43" t="str">
            <v/>
          </cell>
          <cell r="LM43" t="str">
            <v/>
          </cell>
          <cell r="LN43" t="str">
            <v/>
          </cell>
          <cell r="LO43" t="str">
            <v/>
          </cell>
          <cell r="LP43" t="str">
            <v/>
          </cell>
          <cell r="LQ43" t="str">
            <v/>
          </cell>
          <cell r="LR43" t="str">
            <v/>
          </cell>
          <cell r="LS43" t="str">
            <v/>
          </cell>
          <cell r="LT43" t="str">
            <v/>
          </cell>
          <cell r="LU43" t="str">
            <v/>
          </cell>
          <cell r="LV43" t="str">
            <v/>
          </cell>
          <cell r="LW43" t="str">
            <v/>
          </cell>
          <cell r="LX43" t="str">
            <v/>
          </cell>
          <cell r="LY43" t="str">
            <v/>
          </cell>
          <cell r="LZ43" t="str">
            <v/>
          </cell>
        </row>
        <row r="44">
          <cell r="A44" t="str">
            <v>UKUPNO</v>
          </cell>
          <cell r="C44">
            <v>176075734.51999974</v>
          </cell>
          <cell r="D44">
            <v>206631714.01000023</v>
          </cell>
          <cell r="E44">
            <v>191295068.0999999</v>
          </cell>
          <cell r="F44">
            <v>195435005.51999998</v>
          </cell>
          <cell r="G44">
            <v>234668714.45000029</v>
          </cell>
          <cell r="H44">
            <v>217187372.38999987</v>
          </cell>
          <cell r="I44">
            <v>224824051.4800005</v>
          </cell>
          <cell r="J44">
            <v>200094915.19999981</v>
          </cell>
          <cell r="K44">
            <v>250585629.04999971</v>
          </cell>
          <cell r="L44">
            <v>232940565.57999992</v>
          </cell>
          <cell r="M44">
            <v>258499030.68000078</v>
          </cell>
          <cell r="N44">
            <v>252178793.67000008</v>
          </cell>
          <cell r="O44">
            <v>229682461.5899992</v>
          </cell>
          <cell r="P44">
            <v>191410909.49999905</v>
          </cell>
          <cell r="Q44">
            <v>115070977.85000134</v>
          </cell>
          <cell r="R44">
            <v>293130865.72999954</v>
          </cell>
          <cell r="S44">
            <v>133926746.93000031</v>
          </cell>
          <cell r="T44">
            <v>276190383.21000004</v>
          </cell>
          <cell r="U44">
            <v>309558900.46999931</v>
          </cell>
          <cell r="V44">
            <v>297627414.46000004</v>
          </cell>
          <cell r="W44">
            <v>431981734.30000019</v>
          </cell>
          <cell r="X44">
            <v>181168012.48000145</v>
          </cell>
          <cell r="Y44">
            <v>392823742.02999878</v>
          </cell>
          <cell r="Z44">
            <v>383329361.29000092</v>
          </cell>
          <cell r="AA44">
            <v>227046920.09999943</v>
          </cell>
          <cell r="AB44">
            <v>196013387.93999958</v>
          </cell>
          <cell r="AC44">
            <v>172805237.69999981</v>
          </cell>
          <cell r="AD44">
            <v>272647091.60999966</v>
          </cell>
          <cell r="AE44">
            <v>298845035.13000107</v>
          </cell>
          <cell r="AF44">
            <v>383761648.16999817</v>
          </cell>
          <cell r="AG44">
            <v>297415235.41000175</v>
          </cell>
          <cell r="AH44">
            <v>437550855.72999954</v>
          </cell>
          <cell r="AI44">
            <v>535109937</v>
          </cell>
          <cell r="AJ44">
            <v>202232343.59000206</v>
          </cell>
          <cell r="AK44">
            <v>338826319.80999756</v>
          </cell>
          <cell r="AL44">
            <v>438723381.65999985</v>
          </cell>
          <cell r="AM44">
            <v>406724286.12000084</v>
          </cell>
          <cell r="AN44">
            <v>294856312.12999916</v>
          </cell>
          <cell r="AO44">
            <v>297930402.93000031</v>
          </cell>
          <cell r="AP44">
            <v>134338297.37000084</v>
          </cell>
          <cell r="AQ44">
            <v>207690661.90999985</v>
          </cell>
          <cell r="AR44">
            <v>436622183.37000084</v>
          </cell>
          <cell r="AS44">
            <v>405404072.17000008</v>
          </cell>
          <cell r="AT44">
            <v>484574203.89999962</v>
          </cell>
          <cell r="AU44">
            <v>328124462.34999847</v>
          </cell>
          <cell r="AV44">
            <v>420764610.34000015</v>
          </cell>
          <cell r="AW44">
            <v>370429447.13999939</v>
          </cell>
          <cell r="AX44">
            <v>417749151.06999969</v>
          </cell>
          <cell r="AY44">
            <v>488833265.77000237</v>
          </cell>
          <cell r="AZ44">
            <v>509856810.33999825</v>
          </cell>
          <cell r="BA44">
            <v>536548543.25999832</v>
          </cell>
          <cell r="BB44">
            <v>609947073.54000092</v>
          </cell>
          <cell r="BC44">
            <v>377684083.20000076</v>
          </cell>
          <cell r="BD44">
            <v>271379295.31000137</v>
          </cell>
          <cell r="BE44">
            <v>428554472.70999908</v>
          </cell>
          <cell r="BF44">
            <v>242605693.93000031</v>
          </cell>
          <cell r="BG44">
            <v>496822905.29000092</v>
          </cell>
          <cell r="BH44">
            <v>584287129.17999649</v>
          </cell>
          <cell r="BI44">
            <v>-244007692.77999496</v>
          </cell>
          <cell r="BJ44">
            <v>779951656.15999603</v>
          </cell>
          <cell r="BK44">
            <v>-425796994.5</v>
          </cell>
          <cell r="BL44">
            <v>249184744.29000092</v>
          </cell>
          <cell r="BM44">
            <v>81625461.63999939</v>
          </cell>
          <cell r="BN44">
            <v>327536550.07000351</v>
          </cell>
          <cell r="BO44">
            <v>738784689.25999832</v>
          </cell>
          <cell r="BP44">
            <v>46509699.409999847</v>
          </cell>
          <cell r="BQ44">
            <v>582884026.15999985</v>
          </cell>
          <cell r="BR44">
            <v>192283280.73999786</v>
          </cell>
          <cell r="BS44">
            <v>-309802308.95999908</v>
          </cell>
          <cell r="BT44">
            <v>-589091756.86999512</v>
          </cell>
          <cell r="BU44">
            <v>-236984061.26000214</v>
          </cell>
          <cell r="BV44">
            <v>931913266.23999786</v>
          </cell>
          <cell r="BW44">
            <v>293755649.13999939</v>
          </cell>
          <cell r="BX44">
            <v>2427069.8300018311</v>
          </cell>
          <cell r="BY44">
            <v>678415088.98999786</v>
          </cell>
          <cell r="BZ44">
            <v>758754853.44000244</v>
          </cell>
          <cell r="CA44">
            <v>921702461.91999817</v>
          </cell>
          <cell r="CB44">
            <v>73694641.569999695</v>
          </cell>
          <cell r="CC44">
            <v>611742706.75000381</v>
          </cell>
          <cell r="CD44">
            <v>682309666.72999573</v>
          </cell>
          <cell r="CE44">
            <v>904508096.49000168</v>
          </cell>
          <cell r="CF44">
            <v>461497175.73999786</v>
          </cell>
          <cell r="CG44">
            <v>716806229.45000076</v>
          </cell>
          <cell r="CH44">
            <v>568088944.06999969</v>
          </cell>
          <cell r="CI44">
            <v>822977415.22000504</v>
          </cell>
          <cell r="CJ44">
            <v>379897499.53999329</v>
          </cell>
          <cell r="CK44">
            <v>877188342.99000549</v>
          </cell>
          <cell r="CL44">
            <v>422452221.30999756</v>
          </cell>
          <cell r="CM44">
            <v>119657560.23999786</v>
          </cell>
          <cell r="CN44">
            <v>-8049566.2799987793</v>
          </cell>
          <cell r="CO44">
            <v>812645591.16999817</v>
          </cell>
          <cell r="CP44">
            <v>745282084.52999878</v>
          </cell>
          <cell r="CQ44">
            <v>772724211.93999863</v>
          </cell>
          <cell r="CR44">
            <v>619718778.80000687</v>
          </cell>
          <cell r="CS44">
            <v>496845422.68000031</v>
          </cell>
          <cell r="CT44">
            <v>1002079211.3499985</v>
          </cell>
          <cell r="CU44">
            <v>952311766.54999542</v>
          </cell>
          <cell r="CV44">
            <v>357861069.71000671</v>
          </cell>
          <cell r="CW44">
            <v>831240466.01999664</v>
          </cell>
          <cell r="CX44">
            <v>444817588.70999908</v>
          </cell>
          <cell r="CY44">
            <v>859330789.90000153</v>
          </cell>
          <cell r="CZ44">
            <v>216053910.52000427</v>
          </cell>
          <cell r="DA44">
            <v>310130523.25</v>
          </cell>
          <cell r="DB44">
            <v>-371008401.34999847</v>
          </cell>
          <cell r="DC44">
            <v>-238300699.01000977</v>
          </cell>
          <cell r="DD44">
            <v>634717736.23000336</v>
          </cell>
          <cell r="DE44">
            <v>-244025340.05000305</v>
          </cell>
          <cell r="DF44">
            <v>985915136.22000122</v>
          </cell>
          <cell r="DG44">
            <v>694888094.84000397</v>
          </cell>
          <cell r="DH44">
            <v>841358846.91000366</v>
          </cell>
          <cell r="DI44">
            <v>744376337.10999298</v>
          </cell>
          <cell r="DJ44">
            <v>775544806.14000702</v>
          </cell>
          <cell r="DK44">
            <v>175398175.01999664</v>
          </cell>
          <cell r="DL44">
            <v>686002627.70999908</v>
          </cell>
          <cell r="DM44">
            <v>1127133516.2799988</v>
          </cell>
          <cell r="DN44">
            <v>658143654.23999786</v>
          </cell>
          <cell r="DO44">
            <v>1951533299.9700012</v>
          </cell>
          <cell r="DP44">
            <v>1277139672.1200027</v>
          </cell>
          <cell r="DQ44">
            <v>569818129.83999634</v>
          </cell>
          <cell r="DR44">
            <v>565289237.5</v>
          </cell>
          <cell r="DS44">
            <v>1650221152.1100082</v>
          </cell>
          <cell r="DT44">
            <v>291184570.67999268</v>
          </cell>
          <cell r="DU44">
            <v>549556780.77999878</v>
          </cell>
          <cell r="DV44">
            <v>939846841.61999512</v>
          </cell>
          <cell r="DW44">
            <v>5874686.6300125122</v>
          </cell>
          <cell r="DX44">
            <v>-842448692.94000244</v>
          </cell>
          <cell r="DY44">
            <v>1667253952.8300018</v>
          </cell>
          <cell r="DZ44">
            <v>354851807.61999512</v>
          </cell>
          <cell r="EA44">
            <v>669867050.34999847</v>
          </cell>
          <cell r="EB44">
            <v>601308492.43000031</v>
          </cell>
          <cell r="EC44">
            <v>724455007.94000244</v>
          </cell>
          <cell r="ED44">
            <v>492006442.91999817</v>
          </cell>
          <cell r="EE44">
            <v>630581891.43000793</v>
          </cell>
          <cell r="EF44">
            <v>1929654563.0399933</v>
          </cell>
          <cell r="EG44">
            <v>-2767104408.6999969</v>
          </cell>
          <cell r="EH44">
            <v>458097644.00999451</v>
          </cell>
          <cell r="EI44">
            <v>1519458654.4300079</v>
          </cell>
          <cell r="EJ44">
            <v>1379728877.3099976</v>
          </cell>
          <cell r="EK44">
            <v>804481006.44999695</v>
          </cell>
          <cell r="EL44">
            <v>764047356.38000488</v>
          </cell>
          <cell r="EM44">
            <v>1499515396.3299942</v>
          </cell>
          <cell r="EN44">
            <v>454278597.42999268</v>
          </cell>
          <cell r="EO44">
            <v>802744602.77001953</v>
          </cell>
          <cell r="EP44">
            <v>568366046.4099884</v>
          </cell>
          <cell r="EQ44">
            <v>2370768998.7699966</v>
          </cell>
          <cell r="ER44">
            <v>1255492427.8899994</v>
          </cell>
          <cell r="ES44">
            <v>913641580.54998779</v>
          </cell>
          <cell r="ET44">
            <v>472346916.67002869</v>
          </cell>
          <cell r="EU44">
            <v>332174686.76997375</v>
          </cell>
          <cell r="EV44">
            <v>-430243660.30999756</v>
          </cell>
          <cell r="EW44">
            <v>1678471779.1500244</v>
          </cell>
          <cell r="EX44">
            <v>-660447329.83001709</v>
          </cell>
          <cell r="EY44">
            <v>-523408805.08999634</v>
          </cell>
          <cell r="EZ44">
            <v>1626816122.8600006</v>
          </cell>
          <cell r="FA44">
            <v>627789267.63999939</v>
          </cell>
          <cell r="FB44">
            <v>59711196.079986572</v>
          </cell>
          <cell r="FC44">
            <v>137465414.28001404</v>
          </cell>
          <cell r="FD44">
            <v>293312331.47999573</v>
          </cell>
          <cell r="FE44">
            <v>581921456.00999451</v>
          </cell>
          <cell r="FF44">
            <v>573983962.51000977</v>
          </cell>
          <cell r="FG44">
            <v>966200546.71000671</v>
          </cell>
          <cell r="FH44">
            <v>224403072.01998901</v>
          </cell>
          <cell r="FI44">
            <v>1439956935.4600067</v>
          </cell>
          <cell r="FJ44">
            <v>1074832550.0399933</v>
          </cell>
          <cell r="FK44">
            <v>1835383748.8600006</v>
          </cell>
          <cell r="FL44">
            <v>1271636829.1000061</v>
          </cell>
          <cell r="FM44">
            <v>304516594.25999451</v>
          </cell>
          <cell r="FN44">
            <v>1471084463.9200134</v>
          </cell>
          <cell r="FO44">
            <v>1032251799.6599731</v>
          </cell>
          <cell r="FP44">
            <v>1392604181.1300201</v>
          </cell>
          <cell r="FQ44">
            <v>-1492432003.2600098</v>
          </cell>
          <cell r="FR44">
            <v>566781582.08001709</v>
          </cell>
          <cell r="FS44">
            <v>-305821618.34999084</v>
          </cell>
          <cell r="FT44">
            <v>1224089173.3499756</v>
          </cell>
          <cell r="FU44">
            <v>825921607.45001221</v>
          </cell>
          <cell r="FV44">
            <v>547959307.68998718</v>
          </cell>
          <cell r="FW44">
            <v>1695934927.4999847</v>
          </cell>
          <cell r="FX44">
            <v>1022917141.9200287</v>
          </cell>
          <cell r="FY44">
            <v>857871731.30999756</v>
          </cell>
          <cell r="FZ44">
            <v>377102530.54998779</v>
          </cell>
          <cell r="GA44">
            <v>230371356.47001648</v>
          </cell>
          <cell r="GB44">
            <v>186948879.43998718</v>
          </cell>
          <cell r="GC44">
            <v>468770058.22000122</v>
          </cell>
          <cell r="GD44">
            <v>979018506.00999451</v>
          </cell>
          <cell r="GE44">
            <v>774115854.26000977</v>
          </cell>
          <cell r="GF44">
            <v>376886268.67999268</v>
          </cell>
          <cell r="GG44">
            <v>1451141519.8099976</v>
          </cell>
          <cell r="GH44">
            <v>720859411.70002747</v>
          </cell>
          <cell r="GI44">
            <v>613560893.79997253</v>
          </cell>
          <cell r="GJ44">
            <v>-203705289.89997864</v>
          </cell>
          <cell r="GK44">
            <v>502491768.85998535</v>
          </cell>
          <cell r="GL44">
            <v>101189213.94999695</v>
          </cell>
          <cell r="GM44">
            <v>1637885089.6699982</v>
          </cell>
          <cell r="GN44">
            <v>1128500581.0500183</v>
          </cell>
          <cell r="GO44">
            <v>1515014822.9099884</v>
          </cell>
          <cell r="GP44">
            <v>1344996284.0200195</v>
          </cell>
          <cell r="GQ44">
            <v>449156052.77000427</v>
          </cell>
          <cell r="GR44">
            <v>1744390917.5099792</v>
          </cell>
          <cell r="GS44">
            <v>1344378260.7100067</v>
          </cell>
          <cell r="GT44">
            <v>1168729684.8199921</v>
          </cell>
          <cell r="GU44">
            <v>1857351301.3800049</v>
          </cell>
          <cell r="GV44">
            <v>897644090.14997864</v>
          </cell>
          <cell r="GW44">
            <v>742252522.45001221</v>
          </cell>
          <cell r="GX44">
            <v>641611797.83999634</v>
          </cell>
          <cell r="GY44">
            <v>982287486.46000671</v>
          </cell>
          <cell r="GZ44">
            <v>-1188009067.1599884</v>
          </cell>
          <cell r="HA44">
            <v>-3758762540.8400116</v>
          </cell>
          <cell r="HB44">
            <v>2315761712.4299774</v>
          </cell>
          <cell r="HC44">
            <v>1596850157.190033</v>
          </cell>
          <cell r="HD44">
            <v>370710758.14997864</v>
          </cell>
          <cell r="HE44" t="str">
            <v/>
          </cell>
          <cell r="HF44" t="str">
            <v/>
          </cell>
          <cell r="HG44" t="str">
            <v/>
          </cell>
          <cell r="HH44" t="str">
            <v/>
          </cell>
          <cell r="HI44" t="str">
            <v/>
          </cell>
          <cell r="HJ44" t="str">
            <v/>
          </cell>
          <cell r="HK44" t="str">
            <v/>
          </cell>
          <cell r="HL44" t="str">
            <v/>
          </cell>
          <cell r="HM44" t="str">
            <v/>
          </cell>
          <cell r="HN44" t="str">
            <v/>
          </cell>
          <cell r="HO44" t="str">
            <v/>
          </cell>
          <cell r="HP44" t="str">
            <v/>
          </cell>
          <cell r="HQ44" t="str">
            <v/>
          </cell>
          <cell r="HR44" t="str">
            <v/>
          </cell>
          <cell r="HS44" t="str">
            <v/>
          </cell>
          <cell r="HT44" t="str">
            <v/>
          </cell>
          <cell r="HU44" t="str">
            <v/>
          </cell>
          <cell r="HV44" t="str">
            <v/>
          </cell>
          <cell r="HW44" t="str">
            <v/>
          </cell>
          <cell r="HX44" t="str">
            <v/>
          </cell>
          <cell r="HY44" t="str">
            <v/>
          </cell>
          <cell r="HZ44" t="str">
            <v/>
          </cell>
          <cell r="IA44" t="str">
            <v/>
          </cell>
          <cell r="IB44" t="str">
            <v/>
          </cell>
          <cell r="IC44" t="str">
            <v/>
          </cell>
          <cell r="ID44" t="str">
            <v/>
          </cell>
          <cell r="IE44" t="str">
            <v/>
          </cell>
          <cell r="IF44" t="str">
            <v/>
          </cell>
          <cell r="IG44" t="str">
            <v/>
          </cell>
          <cell r="IH44" t="str">
            <v/>
          </cell>
          <cell r="II44" t="str">
            <v/>
          </cell>
          <cell r="IJ44" t="str">
            <v/>
          </cell>
          <cell r="IK44" t="str">
            <v/>
          </cell>
          <cell r="IL44" t="str">
            <v/>
          </cell>
          <cell r="IM44" t="str">
            <v/>
          </cell>
          <cell r="IN44" t="str">
            <v/>
          </cell>
          <cell r="IO44" t="str">
            <v/>
          </cell>
          <cell r="IP44" t="str">
            <v/>
          </cell>
          <cell r="IQ44" t="str">
            <v/>
          </cell>
          <cell r="IR44" t="str">
            <v/>
          </cell>
          <cell r="IS44" t="str">
            <v/>
          </cell>
          <cell r="IT44" t="str">
            <v/>
          </cell>
          <cell r="IU44" t="str">
            <v/>
          </cell>
          <cell r="IV44" t="str">
            <v/>
          </cell>
          <cell r="IW44" t="str">
            <v/>
          </cell>
          <cell r="IX44" t="str">
            <v/>
          </cell>
          <cell r="IY44" t="str">
            <v/>
          </cell>
          <cell r="IZ44" t="str">
            <v/>
          </cell>
          <cell r="JA44" t="str">
            <v/>
          </cell>
          <cell r="JB44" t="str">
            <v/>
          </cell>
          <cell r="JC44" t="str">
            <v/>
          </cell>
          <cell r="JD44" t="str">
            <v/>
          </cell>
          <cell r="JE44" t="str">
            <v/>
          </cell>
          <cell r="JF44" t="str">
            <v/>
          </cell>
          <cell r="JG44" t="str">
            <v/>
          </cell>
          <cell r="JH44" t="str">
            <v/>
          </cell>
          <cell r="JI44" t="str">
            <v/>
          </cell>
          <cell r="JJ44" t="str">
            <v/>
          </cell>
          <cell r="JK44" t="str">
            <v/>
          </cell>
          <cell r="JL44" t="str">
            <v/>
          </cell>
          <cell r="JM44" t="str">
            <v/>
          </cell>
          <cell r="JN44" t="str">
            <v/>
          </cell>
          <cell r="JO44" t="str">
            <v/>
          </cell>
          <cell r="JP44" t="str">
            <v/>
          </cell>
          <cell r="JQ44" t="str">
            <v/>
          </cell>
          <cell r="JR44" t="str">
            <v/>
          </cell>
          <cell r="JS44" t="str">
            <v/>
          </cell>
          <cell r="JT44" t="str">
            <v/>
          </cell>
          <cell r="JU44" t="str">
            <v/>
          </cell>
          <cell r="JV44" t="str">
            <v/>
          </cell>
          <cell r="JW44" t="str">
            <v/>
          </cell>
          <cell r="JX44" t="str">
            <v/>
          </cell>
          <cell r="JY44" t="str">
            <v/>
          </cell>
          <cell r="JZ44" t="str">
            <v/>
          </cell>
          <cell r="KA44" t="str">
            <v/>
          </cell>
          <cell r="KB44" t="str">
            <v/>
          </cell>
          <cell r="KC44" t="str">
            <v/>
          </cell>
          <cell r="KD44" t="str">
            <v/>
          </cell>
          <cell r="KE44" t="str">
            <v/>
          </cell>
          <cell r="KF44" t="str">
            <v/>
          </cell>
          <cell r="KG44" t="str">
            <v/>
          </cell>
          <cell r="KH44" t="str">
            <v/>
          </cell>
          <cell r="KI44" t="str">
            <v/>
          </cell>
          <cell r="KJ44" t="str">
            <v/>
          </cell>
          <cell r="KK44" t="str">
            <v/>
          </cell>
          <cell r="KL44" t="str">
            <v/>
          </cell>
          <cell r="KM44" t="str">
            <v/>
          </cell>
          <cell r="KN44" t="str">
            <v/>
          </cell>
          <cell r="KO44" t="str">
            <v/>
          </cell>
          <cell r="KP44" t="str">
            <v/>
          </cell>
          <cell r="KQ44" t="str">
            <v/>
          </cell>
          <cell r="KR44" t="str">
            <v/>
          </cell>
          <cell r="KS44" t="str">
            <v/>
          </cell>
          <cell r="KT44" t="str">
            <v/>
          </cell>
          <cell r="KU44" t="str">
            <v/>
          </cell>
          <cell r="KV44" t="str">
            <v/>
          </cell>
          <cell r="KW44" t="str">
            <v/>
          </cell>
          <cell r="KX44" t="str">
            <v/>
          </cell>
          <cell r="KY44" t="str">
            <v/>
          </cell>
          <cell r="KZ44" t="str">
            <v/>
          </cell>
          <cell r="LA44" t="str">
            <v/>
          </cell>
          <cell r="LB44" t="str">
            <v/>
          </cell>
          <cell r="LC44" t="str">
            <v/>
          </cell>
          <cell r="LD44" t="str">
            <v/>
          </cell>
          <cell r="LE44" t="str">
            <v/>
          </cell>
          <cell r="LF44" t="str">
            <v/>
          </cell>
          <cell r="LG44" t="str">
            <v/>
          </cell>
          <cell r="LH44" t="str">
            <v/>
          </cell>
          <cell r="LI44" t="str">
            <v/>
          </cell>
          <cell r="LJ44" t="str">
            <v/>
          </cell>
          <cell r="LK44" t="str">
            <v/>
          </cell>
          <cell r="LL44" t="str">
            <v/>
          </cell>
          <cell r="LM44" t="str">
            <v/>
          </cell>
          <cell r="LN44" t="str">
            <v/>
          </cell>
          <cell r="LO44" t="str">
            <v/>
          </cell>
          <cell r="LP44" t="str">
            <v/>
          </cell>
          <cell r="LQ44" t="str">
            <v/>
          </cell>
          <cell r="LR44" t="str">
            <v/>
          </cell>
          <cell r="LS44" t="str">
            <v/>
          </cell>
          <cell r="LT44" t="str">
            <v/>
          </cell>
          <cell r="LU44" t="str">
            <v/>
          </cell>
          <cell r="LV44" t="str">
            <v/>
          </cell>
          <cell r="LW44" t="str">
            <v/>
          </cell>
          <cell r="LX44" t="str">
            <v/>
          </cell>
          <cell r="LY44" t="str">
            <v/>
          </cell>
          <cell r="LZ44" t="str">
            <v/>
          </cell>
        </row>
        <row r="45">
          <cell r="Z45">
            <v>4.4876867963272025E-2</v>
          </cell>
        </row>
        <row r="46">
          <cell r="A46" t="str">
            <v>udjel</v>
          </cell>
        </row>
        <row r="47">
          <cell r="A47" t="str">
            <v>AZ OMF A</v>
          </cell>
          <cell r="EL47">
            <v>2.4416892599073568E-3</v>
          </cell>
          <cell r="EM47">
            <v>2.4341658384826955E-3</v>
          </cell>
          <cell r="EN47">
            <v>2.4625263309034596E-3</v>
          </cell>
          <cell r="EO47">
            <v>2.4598241913822245E-3</v>
          </cell>
          <cell r="EP47">
            <v>2.4803613312703852E-3</v>
          </cell>
          <cell r="EQ47">
            <v>2.5027147995972639E-3</v>
          </cell>
          <cell r="ER47">
            <v>2.5164412812327484E-3</v>
          </cell>
          <cell r="ES47">
            <v>2.5148734162836902E-3</v>
          </cell>
          <cell r="ET47">
            <v>2.5309852798439309E-3</v>
          </cell>
          <cell r="EU47">
            <v>2.5394364434032954E-3</v>
          </cell>
          <cell r="EV47">
            <v>2.5362623144936278E-3</v>
          </cell>
          <cell r="EW47">
            <v>2.5737222674169259E-3</v>
          </cell>
          <cell r="EX47">
            <v>2.5690801305840766E-3</v>
          </cell>
          <cell r="EY47">
            <v>2.5884540233944036E-3</v>
          </cell>
          <cell r="EZ47">
            <v>2.644492572544239E-3</v>
          </cell>
          <cell r="FA47">
            <v>2.6231794038271902E-3</v>
          </cell>
          <cell r="FB47">
            <v>2.6361333830991706E-3</v>
          </cell>
          <cell r="FC47">
            <v>2.6245734157559785E-3</v>
          </cell>
          <cell r="FD47">
            <v>2.6167427825010059E-3</v>
          </cell>
          <cell r="FE47">
            <v>2.6330746898267569E-3</v>
          </cell>
          <cell r="FF47">
            <v>2.6690235177789312E-3</v>
          </cell>
          <cell r="FG47">
            <v>2.6971773998251771E-3</v>
          </cell>
          <cell r="FH47">
            <v>2.705850027497203E-3</v>
          </cell>
          <cell r="FI47">
            <v>2.7613071346640171E-3</v>
          </cell>
          <cell r="FJ47">
            <v>2.7712565270360794E-3</v>
          </cell>
          <cell r="FK47">
            <v>2.8195916794386227E-3</v>
          </cell>
          <cell r="FL47">
            <v>2.8071785741768337E-3</v>
          </cell>
          <cell r="FM47">
            <v>2.8386496861658836E-3</v>
          </cell>
          <cell r="FN47">
            <v>2.8460730259602775E-3</v>
          </cell>
          <cell r="FO47">
            <v>2.8876317738239531E-3</v>
          </cell>
          <cell r="FP47">
            <v>2.9252302151119504E-3</v>
          </cell>
          <cell r="FQ47">
            <v>2.9259486985424468E-3</v>
          </cell>
          <cell r="FR47">
            <v>2.9458962512560537E-3</v>
          </cell>
          <cell r="FS47">
            <v>2.9540433877810303E-3</v>
          </cell>
          <cell r="FT47">
            <v>2.9575711733095321E-3</v>
          </cell>
          <cell r="FU47">
            <v>2.9374188366826587E-3</v>
          </cell>
          <cell r="FV47">
            <v>2.9721614655990013E-3</v>
          </cell>
          <cell r="FW47">
            <v>2.9370652173307385E-3</v>
          </cell>
          <cell r="FX47">
            <v>2.94288158504923E-3</v>
          </cell>
          <cell r="FY47">
            <v>2.9507908340597137E-3</v>
          </cell>
          <cell r="FZ47">
            <v>2.9441531366966064E-3</v>
          </cell>
          <cell r="GA47">
            <v>2.9429956259977501E-3</v>
          </cell>
          <cell r="GB47">
            <v>2.9345852218802815E-3</v>
          </cell>
          <cell r="GC47">
            <v>2.9285429348848168E-3</v>
          </cell>
          <cell r="GD47">
            <v>2.9247406756371381E-3</v>
          </cell>
          <cell r="GE47">
            <v>2.9259052661951336E-3</v>
          </cell>
          <cell r="GF47">
            <v>2.9638508270584465E-3</v>
          </cell>
          <cell r="GG47">
            <v>2.9584173597200242E-3</v>
          </cell>
          <cell r="GH47">
            <v>2.9462432995665255E-3</v>
          </cell>
          <cell r="GI47">
            <v>2.9146713532658291E-3</v>
          </cell>
          <cell r="GJ47">
            <v>2.9333938606642455E-3</v>
          </cell>
          <cell r="GK47">
            <v>2.9320063514186737E-3</v>
          </cell>
          <cell r="GL47">
            <v>2.9207377021616752E-3</v>
          </cell>
          <cell r="GM47">
            <v>2.911328315977357E-3</v>
          </cell>
          <cell r="GN47">
            <v>2.9233260595496534E-3</v>
          </cell>
          <cell r="GO47">
            <v>2.9149835807478906E-3</v>
          </cell>
          <cell r="GP47">
            <v>2.9347822802261682E-3</v>
          </cell>
          <cell r="GQ47">
            <v>2.9511411887334512E-3</v>
          </cell>
          <cell r="GR47">
            <v>2.9736768721010795E-3</v>
          </cell>
          <cell r="GS47">
            <v>2.9991120887617379E-3</v>
          </cell>
          <cell r="GT47">
            <v>3.0195374092484017E-3</v>
          </cell>
          <cell r="GU47">
            <v>3.0431486687056116E-3</v>
          </cell>
          <cell r="GV47">
            <v>3.0467249421201616E-3</v>
          </cell>
          <cell r="GW47">
            <v>3.0605020486822905E-3</v>
          </cell>
          <cell r="GX47">
            <v>3.0685053290984239E-3</v>
          </cell>
          <cell r="GY47">
            <v>3.094485084668498E-3</v>
          </cell>
          <cell r="GZ47">
            <v>3.0302821229124749E-3</v>
          </cell>
          <cell r="HA47">
            <v>2.8912309451756446E-3</v>
          </cell>
          <cell r="HB47">
            <v>2.9517293790700936E-3</v>
          </cell>
          <cell r="HC47">
            <v>2.9972298373637054E-3</v>
          </cell>
          <cell r="HD47">
            <v>3.0439121675191914E-3</v>
          </cell>
          <cell r="HE47" t="str">
            <v/>
          </cell>
          <cell r="HF47" t="str">
            <v/>
          </cell>
          <cell r="HG47" t="str">
            <v/>
          </cell>
          <cell r="HH47" t="str">
            <v/>
          </cell>
          <cell r="HI47" t="str">
            <v/>
          </cell>
          <cell r="HJ47" t="str">
            <v/>
          </cell>
          <cell r="HK47" t="str">
            <v/>
          </cell>
          <cell r="HL47" t="str">
            <v/>
          </cell>
          <cell r="HM47" t="str">
            <v/>
          </cell>
          <cell r="HN47" t="str">
            <v/>
          </cell>
          <cell r="HO47" t="str">
            <v/>
          </cell>
          <cell r="HP47" t="str">
            <v/>
          </cell>
          <cell r="HQ47" t="str">
            <v/>
          </cell>
          <cell r="HR47" t="str">
            <v/>
          </cell>
          <cell r="HS47" t="str">
            <v/>
          </cell>
          <cell r="HT47" t="str">
            <v/>
          </cell>
          <cell r="HU47" t="str">
            <v/>
          </cell>
          <cell r="HV47" t="str">
            <v/>
          </cell>
          <cell r="HW47" t="str">
            <v/>
          </cell>
          <cell r="HX47" t="str">
            <v/>
          </cell>
          <cell r="HY47" t="str">
            <v/>
          </cell>
          <cell r="HZ47" t="str">
            <v/>
          </cell>
          <cell r="IA47" t="str">
            <v/>
          </cell>
          <cell r="IB47" t="str">
            <v/>
          </cell>
          <cell r="IC47" t="str">
            <v/>
          </cell>
          <cell r="ID47" t="str">
            <v/>
          </cell>
          <cell r="IE47" t="str">
            <v/>
          </cell>
          <cell r="IF47" t="str">
            <v/>
          </cell>
          <cell r="IG47" t="str">
            <v/>
          </cell>
          <cell r="IH47" t="str">
            <v/>
          </cell>
          <cell r="II47" t="str">
            <v/>
          </cell>
          <cell r="IJ47" t="str">
            <v/>
          </cell>
          <cell r="IK47" t="str">
            <v/>
          </cell>
          <cell r="IL47" t="str">
            <v/>
          </cell>
          <cell r="IM47" t="str">
            <v/>
          </cell>
          <cell r="IN47" t="str">
            <v/>
          </cell>
          <cell r="IO47" t="str">
            <v/>
          </cell>
          <cell r="IP47" t="str">
            <v/>
          </cell>
          <cell r="IQ47" t="str">
            <v/>
          </cell>
          <cell r="IR47" t="str">
            <v/>
          </cell>
          <cell r="IS47" t="str">
            <v/>
          </cell>
          <cell r="IT47" t="str">
            <v/>
          </cell>
          <cell r="IU47" t="str">
            <v/>
          </cell>
          <cell r="IV47" t="str">
            <v/>
          </cell>
          <cell r="IW47" t="str">
            <v/>
          </cell>
          <cell r="IX47" t="str">
            <v/>
          </cell>
          <cell r="IY47" t="str">
            <v/>
          </cell>
          <cell r="IZ47" t="str">
            <v/>
          </cell>
          <cell r="JA47" t="str">
            <v/>
          </cell>
          <cell r="JB47" t="str">
            <v/>
          </cell>
          <cell r="JC47" t="str">
            <v/>
          </cell>
          <cell r="JD47" t="str">
            <v/>
          </cell>
          <cell r="JE47" t="str">
            <v/>
          </cell>
          <cell r="JF47" t="str">
            <v/>
          </cell>
          <cell r="JG47" t="str">
            <v/>
          </cell>
          <cell r="JH47" t="str">
            <v/>
          </cell>
          <cell r="JI47" t="str">
            <v/>
          </cell>
          <cell r="JJ47" t="str">
            <v/>
          </cell>
          <cell r="JK47" t="str">
            <v/>
          </cell>
          <cell r="JL47" t="str">
            <v/>
          </cell>
          <cell r="JM47" t="str">
            <v/>
          </cell>
          <cell r="JN47" t="str">
            <v/>
          </cell>
          <cell r="JO47" t="str">
            <v/>
          </cell>
          <cell r="JP47" t="str">
            <v/>
          </cell>
          <cell r="JQ47" t="str">
            <v/>
          </cell>
          <cell r="JR47" t="str">
            <v/>
          </cell>
          <cell r="JS47" t="str">
            <v/>
          </cell>
          <cell r="JT47" t="str">
            <v/>
          </cell>
          <cell r="JU47" t="str">
            <v/>
          </cell>
          <cell r="JV47" t="str">
            <v/>
          </cell>
          <cell r="JW47" t="str">
            <v/>
          </cell>
          <cell r="JX47" t="str">
            <v/>
          </cell>
          <cell r="JY47" t="str">
            <v/>
          </cell>
          <cell r="JZ47" t="str">
            <v/>
          </cell>
          <cell r="KA47" t="str">
            <v/>
          </cell>
          <cell r="KB47" t="str">
            <v/>
          </cell>
          <cell r="KC47" t="str">
            <v/>
          </cell>
          <cell r="KD47" t="str">
            <v/>
          </cell>
          <cell r="KE47" t="str">
            <v/>
          </cell>
          <cell r="KF47" t="str">
            <v/>
          </cell>
          <cell r="KG47" t="str">
            <v/>
          </cell>
          <cell r="KH47" t="str">
            <v/>
          </cell>
          <cell r="KI47" t="str">
            <v/>
          </cell>
          <cell r="KJ47" t="str">
            <v/>
          </cell>
          <cell r="KK47" t="str">
            <v/>
          </cell>
          <cell r="KL47" t="str">
            <v/>
          </cell>
          <cell r="KM47" t="str">
            <v/>
          </cell>
          <cell r="KN47" t="str">
            <v/>
          </cell>
          <cell r="KO47" t="str">
            <v/>
          </cell>
          <cell r="KP47" t="str">
            <v/>
          </cell>
          <cell r="KQ47" t="str">
            <v/>
          </cell>
          <cell r="KR47" t="str">
            <v/>
          </cell>
          <cell r="KS47" t="str">
            <v/>
          </cell>
          <cell r="KT47" t="str">
            <v/>
          </cell>
          <cell r="KU47" t="str">
            <v/>
          </cell>
          <cell r="KV47" t="str">
            <v/>
          </cell>
          <cell r="KW47" t="str">
            <v/>
          </cell>
          <cell r="KX47" t="str">
            <v/>
          </cell>
          <cell r="KY47" t="str">
            <v/>
          </cell>
          <cell r="KZ47" t="str">
            <v/>
          </cell>
          <cell r="LA47" t="str">
            <v/>
          </cell>
          <cell r="LB47" t="str">
            <v/>
          </cell>
          <cell r="LC47" t="str">
            <v/>
          </cell>
          <cell r="LD47" t="str">
            <v/>
          </cell>
          <cell r="LE47" t="str">
            <v/>
          </cell>
          <cell r="LF47" t="str">
            <v/>
          </cell>
          <cell r="LG47" t="str">
            <v/>
          </cell>
          <cell r="LH47" t="str">
            <v/>
          </cell>
          <cell r="LI47" t="str">
            <v/>
          </cell>
          <cell r="LJ47" t="str">
            <v/>
          </cell>
          <cell r="LK47" t="str">
            <v/>
          </cell>
          <cell r="LL47" t="str">
            <v/>
          </cell>
          <cell r="LM47" t="str">
            <v/>
          </cell>
          <cell r="LN47" t="str">
            <v/>
          </cell>
          <cell r="LO47" t="str">
            <v/>
          </cell>
          <cell r="LP47" t="str">
            <v/>
          </cell>
          <cell r="LQ47" t="str">
            <v/>
          </cell>
          <cell r="LR47" t="str">
            <v/>
          </cell>
          <cell r="LS47" t="str">
            <v/>
          </cell>
          <cell r="LT47" t="str">
            <v/>
          </cell>
          <cell r="LU47" t="str">
            <v/>
          </cell>
          <cell r="LV47" t="str">
            <v/>
          </cell>
          <cell r="LW47" t="str">
            <v/>
          </cell>
          <cell r="LX47" t="str">
            <v/>
          </cell>
          <cell r="LY47" t="str">
            <v/>
          </cell>
          <cell r="LZ47" t="str">
            <v/>
          </cell>
        </row>
        <row r="48">
          <cell r="A48" t="str">
            <v>AZ OMF B</v>
          </cell>
          <cell r="B48">
            <v>0.42518141242472723</v>
          </cell>
          <cell r="C48">
            <v>0.4246239054387983</v>
          </cell>
          <cell r="D48">
            <v>0.42387419978865148</v>
          </cell>
          <cell r="E48">
            <v>0.42544947343487788</v>
          </cell>
          <cell r="F48">
            <v>0.42528190192622106</v>
          </cell>
          <cell r="G48">
            <v>0.42365550400132118</v>
          </cell>
          <cell r="H48">
            <v>0.42351679288218913</v>
          </cell>
          <cell r="I48">
            <v>0.42453220397175029</v>
          </cell>
          <cell r="J48">
            <v>0.42422369359397627</v>
          </cell>
          <cell r="K48">
            <v>0.42381808955971001</v>
          </cell>
          <cell r="L48">
            <v>0.42372143538317891</v>
          </cell>
          <cell r="M48">
            <v>0.42334774574920414</v>
          </cell>
          <cell r="N48">
            <v>0.42410649917536825</v>
          </cell>
          <cell r="O48">
            <v>0.42342173818659973</v>
          </cell>
          <cell r="P48">
            <v>0.42331748651066753</v>
          </cell>
          <cell r="Q48">
            <v>0.42397301071711974</v>
          </cell>
          <cell r="R48">
            <v>0.42391466224907609</v>
          </cell>
          <cell r="S48">
            <v>0.42397938073933855</v>
          </cell>
          <cell r="T48">
            <v>0.42418875245239257</v>
          </cell>
          <cell r="U48">
            <v>0.42476697592680623</v>
          </cell>
          <cell r="V48">
            <v>0.42310190321358743</v>
          </cell>
          <cell r="W48">
            <v>0.42316854576705731</v>
          </cell>
          <cell r="X48">
            <v>0.42246493458811607</v>
          </cell>
          <cell r="Y48">
            <v>0.42076906714661932</v>
          </cell>
          <cell r="Z48">
            <v>0.41890600596062333</v>
          </cell>
          <cell r="AA48">
            <v>0.41718128787063835</v>
          </cell>
          <cell r="AB48">
            <v>0.41801903811500551</v>
          </cell>
          <cell r="AC48">
            <v>0.41650199063621662</v>
          </cell>
          <cell r="AD48">
            <v>0.41608943469238896</v>
          </cell>
          <cell r="AE48">
            <v>0.41569157436912835</v>
          </cell>
          <cell r="AF48">
            <v>0.41561679736448759</v>
          </cell>
          <cell r="AG48">
            <v>0.41541665027506064</v>
          </cell>
          <cell r="AH48">
            <v>0.41477820352925071</v>
          </cell>
          <cell r="AI48">
            <v>0.41382558798775965</v>
          </cell>
          <cell r="AJ48">
            <v>0.41386999321325169</v>
          </cell>
          <cell r="AK48">
            <v>0.4134700042364744</v>
          </cell>
          <cell r="AL48">
            <v>0.4131572055463113</v>
          </cell>
          <cell r="AM48">
            <v>0.41290502685780078</v>
          </cell>
          <cell r="AN48">
            <v>0.4130092057780137</v>
          </cell>
          <cell r="AO48">
            <v>0.41164705001298763</v>
          </cell>
          <cell r="AP48">
            <v>0.41076174242408731</v>
          </cell>
          <cell r="AQ48">
            <v>0.41120103996884161</v>
          </cell>
          <cell r="AR48">
            <v>0.41187515004683101</v>
          </cell>
          <cell r="AS48">
            <v>0.41167628153039593</v>
          </cell>
          <cell r="AT48">
            <v>0.41061955517966336</v>
          </cell>
          <cell r="AU48">
            <v>0.41006648946077379</v>
          </cell>
          <cell r="AV48">
            <v>0.40870472324003659</v>
          </cell>
          <cell r="AW48">
            <v>0.40763851788007294</v>
          </cell>
          <cell r="AX48">
            <v>0.40636946031816634</v>
          </cell>
          <cell r="AY48">
            <v>0.4053003237807668</v>
          </cell>
          <cell r="AZ48">
            <v>0.40410218367274231</v>
          </cell>
          <cell r="BA48">
            <v>0.40349759614393366</v>
          </cell>
          <cell r="BB48">
            <v>0.4014304153091775</v>
          </cell>
          <cell r="BC48">
            <v>0.39956231709588169</v>
          </cell>
          <cell r="BD48">
            <v>0.39848382224146683</v>
          </cell>
          <cell r="BE48">
            <v>0.3982069455716844</v>
          </cell>
          <cell r="BF48">
            <v>0.39654801149759333</v>
          </cell>
          <cell r="BG48">
            <v>0.39585750493415217</v>
          </cell>
          <cell r="BH48">
            <v>0.39519128855793711</v>
          </cell>
          <cell r="BI48">
            <v>0.39292435335004772</v>
          </cell>
          <cell r="BJ48">
            <v>0.39387497273542776</v>
          </cell>
          <cell r="BK48">
            <v>0.39269665184334696</v>
          </cell>
          <cell r="BL48">
            <v>0.39262153529703414</v>
          </cell>
          <cell r="BM48">
            <v>0.39292589858512506</v>
          </cell>
          <cell r="BN48">
            <v>0.39281610772683956</v>
          </cell>
          <cell r="BO48">
            <v>0.39477334349447213</v>
          </cell>
          <cell r="BP48">
            <v>0.39577550449998622</v>
          </cell>
          <cell r="BQ48">
            <v>0.39815243453903038</v>
          </cell>
          <cell r="BR48">
            <v>0.3963662268555237</v>
          </cell>
          <cell r="BS48">
            <v>0.39752275724482822</v>
          </cell>
          <cell r="BT48">
            <v>0.3980172970999003</v>
          </cell>
          <cell r="BU48">
            <v>0.40079272240898517</v>
          </cell>
          <cell r="BV48">
            <v>0.4030795803671185</v>
          </cell>
          <cell r="BW48">
            <v>0.40128606920553578</v>
          </cell>
          <cell r="BX48">
            <v>0.40103562979398305</v>
          </cell>
          <cell r="BY48">
            <v>0.40200080533091176</v>
          </cell>
          <cell r="BZ48">
            <v>0.40063571759329264</v>
          </cell>
          <cell r="CA48">
            <v>0.39835124890681173</v>
          </cell>
          <cell r="CB48">
            <v>0.39949534854505991</v>
          </cell>
          <cell r="CC48">
            <v>0.39961297351234648</v>
          </cell>
          <cell r="CD48">
            <v>0.39816236919485737</v>
          </cell>
          <cell r="CE48">
            <v>0.39708753345612746</v>
          </cell>
          <cell r="CF48">
            <v>0.39689092331236653</v>
          </cell>
          <cell r="CG48">
            <v>0.39874708432536821</v>
          </cell>
          <cell r="CH48">
            <v>0.39797357749414131</v>
          </cell>
          <cell r="CI48">
            <v>0.39630162332073449</v>
          </cell>
          <cell r="CJ48">
            <v>0.39685917165365342</v>
          </cell>
          <cell r="CK48">
            <v>0.39503775020258025</v>
          </cell>
          <cell r="CL48">
            <v>0.39393742985041985</v>
          </cell>
          <cell r="CM48">
            <v>0.39523799857368297</v>
          </cell>
          <cell r="CN48">
            <v>0.39550207326088593</v>
          </cell>
          <cell r="CO48">
            <v>0.39625488795495434</v>
          </cell>
          <cell r="CP48">
            <v>0.3982039719928146</v>
          </cell>
          <cell r="CQ48">
            <v>0.39709506287944119</v>
          </cell>
          <cell r="CR48">
            <v>0.39739680069021732</v>
          </cell>
          <cell r="CS48">
            <v>0.39705850795409287</v>
          </cell>
          <cell r="CT48">
            <v>0.39619885309720926</v>
          </cell>
          <cell r="CU48">
            <v>0.39590681644710324</v>
          </cell>
          <cell r="CV48">
            <v>0.39646996278158408</v>
          </cell>
          <cell r="CW48">
            <v>0.39764966761382864</v>
          </cell>
          <cell r="CX48">
            <v>0.39874094089458667</v>
          </cell>
          <cell r="CY48">
            <v>0.40060689685963918</v>
          </cell>
          <cell r="CZ48">
            <v>0.40000596103729014</v>
          </cell>
          <cell r="DA48">
            <v>0.3997865941250931</v>
          </cell>
          <cell r="DB48">
            <v>0.40203514859094075</v>
          </cell>
          <cell r="DC48">
            <v>0.40372813682596992</v>
          </cell>
          <cell r="DD48">
            <v>0.40235476578402873</v>
          </cell>
          <cell r="DE48">
            <v>0.40194173851343207</v>
          </cell>
          <cell r="DF48">
            <v>0.40356636521784794</v>
          </cell>
          <cell r="DG48">
            <v>0.40157549011250121</v>
          </cell>
          <cell r="DH48">
            <v>0.40170029059991758</v>
          </cell>
          <cell r="DI48">
            <v>0.40347098805270293</v>
          </cell>
          <cell r="DJ48">
            <v>0.40427839218117012</v>
          </cell>
          <cell r="DK48">
            <v>0.40556373383817362</v>
          </cell>
          <cell r="DL48">
            <v>0.40538239314209285</v>
          </cell>
          <cell r="DM48">
            <v>0.40633789818820726</v>
          </cell>
          <cell r="DN48">
            <v>0.40558028225876769</v>
          </cell>
          <cell r="DO48">
            <v>0.40478252922547081</v>
          </cell>
          <cell r="DP48">
            <v>0.40231684916511928</v>
          </cell>
          <cell r="DQ48">
            <v>0.4020205599001187</v>
          </cell>
          <cell r="DR48">
            <v>0.40167287203310315</v>
          </cell>
          <cell r="DS48">
            <v>0.40107573037425009</v>
          </cell>
          <cell r="DT48">
            <v>0.40167921118307254</v>
          </cell>
          <cell r="DU48">
            <v>0.40230816756535948</v>
          </cell>
          <cell r="DV48">
            <v>0.40230117835970702</v>
          </cell>
          <cell r="DW48">
            <v>0.40230665732696613</v>
          </cell>
          <cell r="DX48">
            <v>0.40403323565746307</v>
          </cell>
          <cell r="DY48">
            <v>0.40303843308592047</v>
          </cell>
          <cell r="DZ48">
            <v>0.40173071151462736</v>
          </cell>
          <cell r="EA48">
            <v>0.40198556595708929</v>
          </cell>
          <cell r="EB48">
            <v>0.40199459641008967</v>
          </cell>
          <cell r="EC48">
            <v>0.40118446931414437</v>
          </cell>
          <cell r="ED48">
            <v>0.40013117582902424</v>
          </cell>
          <cell r="EE48">
            <v>0.40035163066976892</v>
          </cell>
          <cell r="EF48">
            <v>0.40091992999887105</v>
          </cell>
          <cell r="EG48">
            <v>0.40284068568471004</v>
          </cell>
          <cell r="EH48">
            <v>0.40263891930765522</v>
          </cell>
          <cell r="EI48">
            <v>0.40240899824021359</v>
          </cell>
          <cell r="EJ48">
            <v>0.40204582297609875</v>
          </cell>
          <cell r="EK48">
            <v>0.40259595702356804</v>
          </cell>
          <cell r="EL48">
            <v>0.3913161720349726</v>
          </cell>
          <cell r="EM48">
            <v>0.38981625731568825</v>
          </cell>
          <cell r="EN48">
            <v>0.39046232094978606</v>
          </cell>
          <cell r="EO48">
            <v>0.38969883621375423</v>
          </cell>
          <cell r="EP48">
            <v>0.38966497369340714</v>
          </cell>
          <cell r="EQ48">
            <v>0.38846525385027009</v>
          </cell>
          <cell r="ER48">
            <v>0.38796370266454239</v>
          </cell>
          <cell r="ES48">
            <v>0.38802034055862722</v>
          </cell>
          <cell r="ET48">
            <v>0.38794839365314021</v>
          </cell>
          <cell r="EU48">
            <v>0.38747438457437727</v>
          </cell>
          <cell r="EV48">
            <v>0.38630977089912827</v>
          </cell>
          <cell r="EW48">
            <v>0.38644144478803305</v>
          </cell>
          <cell r="EX48">
            <v>0.38659842669582778</v>
          </cell>
          <cell r="EY48">
            <v>0.38626284119347387</v>
          </cell>
          <cell r="EZ48">
            <v>0.38465688695224987</v>
          </cell>
          <cell r="FA48">
            <v>0.38473212555911868</v>
          </cell>
          <cell r="FB48">
            <v>0.38435780790969648</v>
          </cell>
          <cell r="FC48">
            <v>0.38580744313985754</v>
          </cell>
          <cell r="FD48">
            <v>0.38565166744799012</v>
          </cell>
          <cell r="FE48">
            <v>0.3851648685908553</v>
          </cell>
          <cell r="FF48">
            <v>0.38591428135228834</v>
          </cell>
          <cell r="FG48">
            <v>0.38508883547318679</v>
          </cell>
          <cell r="FH48">
            <v>0.38601807233593</v>
          </cell>
          <cell r="FI48">
            <v>0.38624601731119146</v>
          </cell>
          <cell r="FJ48">
            <v>0.38515277763864136</v>
          </cell>
          <cell r="FK48">
            <v>0.38461631080765118</v>
          </cell>
          <cell r="FL48">
            <v>0.38151772766259601</v>
          </cell>
          <cell r="FM48">
            <v>0.37911782349513212</v>
          </cell>
          <cell r="FN48">
            <v>0.37622564766534733</v>
          </cell>
          <cell r="FO48">
            <v>0.37487529622034199</v>
          </cell>
          <cell r="FP48">
            <v>0.37448740562254307</v>
          </cell>
          <cell r="FQ48">
            <v>0.37389242471564582</v>
          </cell>
          <cell r="FR48">
            <v>0.37343176026304975</v>
          </cell>
          <cell r="FS48">
            <v>0.37183250310738958</v>
          </cell>
          <cell r="FT48">
            <v>0.37201173975863999</v>
          </cell>
          <cell r="FU48">
            <v>0.37128871473039932</v>
          </cell>
          <cell r="FV48">
            <v>0.36915998511061887</v>
          </cell>
          <cell r="FW48">
            <v>0.36840989670195967</v>
          </cell>
          <cell r="FX48">
            <v>0.36706938893299218</v>
          </cell>
          <cell r="FY48">
            <v>0.3661790435837089</v>
          </cell>
          <cell r="FZ48">
            <v>0.366020488421612</v>
          </cell>
          <cell r="GA48">
            <v>0.36553307967242898</v>
          </cell>
          <cell r="GB48">
            <v>0.36503306145271253</v>
          </cell>
          <cell r="GC48">
            <v>0.3650649556150341</v>
          </cell>
          <cell r="GD48">
            <v>0.36402631983627898</v>
          </cell>
          <cell r="GE48">
            <v>0.3631130420469838</v>
          </cell>
          <cell r="GF48">
            <v>0.36380165467342918</v>
          </cell>
          <cell r="GG48">
            <v>0.36376348289506422</v>
          </cell>
          <cell r="GH48">
            <v>0.36325083280859349</v>
          </cell>
          <cell r="GI48">
            <v>0.36245212663274612</v>
          </cell>
          <cell r="GJ48">
            <v>0.36351409308078314</v>
          </cell>
          <cell r="GK48">
            <v>0.36346346763759646</v>
          </cell>
          <cell r="GL48">
            <v>0.36306260240510102</v>
          </cell>
          <cell r="GM48">
            <v>0.36250016688318432</v>
          </cell>
          <cell r="GN48">
            <v>0.36163682068562975</v>
          </cell>
          <cell r="GO48">
            <v>0.36098602075859654</v>
          </cell>
          <cell r="GP48">
            <v>0.3604434755684689</v>
          </cell>
          <cell r="GQ48">
            <v>0.36042229743681781</v>
          </cell>
          <cell r="GR48">
            <v>0.36062971287115436</v>
          </cell>
          <cell r="GS48">
            <v>0.36032166132382837</v>
          </cell>
          <cell r="GT48">
            <v>0.36052819832044569</v>
          </cell>
          <cell r="GU48">
            <v>0.35962088004619647</v>
          </cell>
          <cell r="GV48">
            <v>0.35899213856532902</v>
          </cell>
          <cell r="GW48">
            <v>0.35835611757079744</v>
          </cell>
          <cell r="GX48">
            <v>0.35789237921566214</v>
          </cell>
          <cell r="GY48">
            <v>0.35775630279207171</v>
          </cell>
          <cell r="GZ48">
            <v>0.35677088604835866</v>
          </cell>
          <cell r="HA48">
            <v>0.3570954243948809</v>
          </cell>
          <cell r="HB48">
            <v>0.35710481812316058</v>
          </cell>
          <cell r="HC48">
            <v>0.35712651547586749</v>
          </cell>
          <cell r="HD48">
            <v>0.35755132289912583</v>
          </cell>
          <cell r="HE48" t="str">
            <v/>
          </cell>
          <cell r="HF48" t="str">
            <v/>
          </cell>
          <cell r="HG48" t="str">
            <v/>
          </cell>
          <cell r="HH48" t="str">
            <v/>
          </cell>
          <cell r="HI48" t="str">
            <v/>
          </cell>
          <cell r="HJ48" t="str">
            <v/>
          </cell>
          <cell r="HK48" t="str">
            <v/>
          </cell>
          <cell r="HL48" t="str">
            <v/>
          </cell>
          <cell r="HM48" t="str">
            <v/>
          </cell>
          <cell r="HN48" t="str">
            <v/>
          </cell>
          <cell r="HO48" t="str">
            <v/>
          </cell>
          <cell r="HP48" t="str">
            <v/>
          </cell>
          <cell r="HQ48" t="str">
            <v/>
          </cell>
          <cell r="HR48" t="str">
            <v/>
          </cell>
          <cell r="HS48" t="str">
            <v/>
          </cell>
          <cell r="HT48" t="str">
            <v/>
          </cell>
          <cell r="HU48" t="str">
            <v/>
          </cell>
          <cell r="HV48" t="str">
            <v/>
          </cell>
          <cell r="HW48" t="str">
            <v/>
          </cell>
          <cell r="HX48" t="str">
            <v/>
          </cell>
          <cell r="HY48" t="str">
            <v/>
          </cell>
          <cell r="HZ48" t="str">
            <v/>
          </cell>
          <cell r="IA48" t="str">
            <v/>
          </cell>
          <cell r="IB48" t="str">
            <v/>
          </cell>
          <cell r="IC48" t="str">
            <v/>
          </cell>
          <cell r="ID48" t="str">
            <v/>
          </cell>
          <cell r="IE48" t="str">
            <v/>
          </cell>
          <cell r="IF48" t="str">
            <v/>
          </cell>
          <cell r="IG48" t="str">
            <v/>
          </cell>
          <cell r="IH48" t="str">
            <v/>
          </cell>
          <cell r="II48" t="str">
            <v/>
          </cell>
          <cell r="IJ48" t="str">
            <v/>
          </cell>
          <cell r="IK48" t="str">
            <v/>
          </cell>
          <cell r="IL48" t="str">
            <v/>
          </cell>
          <cell r="IM48" t="str">
            <v/>
          </cell>
          <cell r="IN48" t="str">
            <v/>
          </cell>
          <cell r="IO48" t="str">
            <v/>
          </cell>
          <cell r="IP48" t="str">
            <v/>
          </cell>
          <cell r="IQ48" t="str">
            <v/>
          </cell>
          <cell r="IR48" t="str">
            <v/>
          </cell>
          <cell r="IS48" t="str">
            <v/>
          </cell>
          <cell r="IT48" t="str">
            <v/>
          </cell>
          <cell r="IU48" t="str">
            <v/>
          </cell>
          <cell r="IV48" t="str">
            <v/>
          </cell>
          <cell r="IW48" t="str">
            <v/>
          </cell>
          <cell r="IX48" t="str">
            <v/>
          </cell>
          <cell r="IY48" t="str">
            <v/>
          </cell>
          <cell r="IZ48" t="str">
            <v/>
          </cell>
          <cell r="JA48" t="str">
            <v/>
          </cell>
          <cell r="JB48" t="str">
            <v/>
          </cell>
          <cell r="JC48" t="str">
            <v/>
          </cell>
          <cell r="JD48" t="str">
            <v/>
          </cell>
          <cell r="JE48" t="str">
            <v/>
          </cell>
          <cell r="JF48" t="str">
            <v/>
          </cell>
          <cell r="JG48" t="str">
            <v/>
          </cell>
          <cell r="JH48" t="str">
            <v/>
          </cell>
          <cell r="JI48" t="str">
            <v/>
          </cell>
          <cell r="JJ48" t="str">
            <v/>
          </cell>
          <cell r="JK48" t="str">
            <v/>
          </cell>
          <cell r="JL48" t="str">
            <v/>
          </cell>
          <cell r="JM48" t="str">
            <v/>
          </cell>
          <cell r="JN48" t="str">
            <v/>
          </cell>
          <cell r="JO48" t="str">
            <v/>
          </cell>
          <cell r="JP48" t="str">
            <v/>
          </cell>
          <cell r="JQ48" t="str">
            <v/>
          </cell>
          <cell r="JR48" t="str">
            <v/>
          </cell>
          <cell r="JS48" t="str">
            <v/>
          </cell>
          <cell r="JT48" t="str">
            <v/>
          </cell>
          <cell r="JU48" t="str">
            <v/>
          </cell>
          <cell r="JV48" t="str">
            <v/>
          </cell>
          <cell r="JW48" t="str">
            <v/>
          </cell>
          <cell r="JX48" t="str">
            <v/>
          </cell>
          <cell r="JY48" t="str">
            <v/>
          </cell>
          <cell r="JZ48" t="str">
            <v/>
          </cell>
          <cell r="KA48" t="str">
            <v/>
          </cell>
          <cell r="KB48" t="str">
            <v/>
          </cell>
          <cell r="KC48" t="str">
            <v/>
          </cell>
          <cell r="KD48" t="str">
            <v/>
          </cell>
          <cell r="KE48" t="str">
            <v/>
          </cell>
          <cell r="KF48" t="str">
            <v/>
          </cell>
          <cell r="KG48" t="str">
            <v/>
          </cell>
          <cell r="KH48" t="str">
            <v/>
          </cell>
          <cell r="KI48" t="str">
            <v/>
          </cell>
          <cell r="KJ48" t="str">
            <v/>
          </cell>
          <cell r="KK48" t="str">
            <v/>
          </cell>
          <cell r="KL48" t="str">
            <v/>
          </cell>
          <cell r="KM48" t="str">
            <v/>
          </cell>
          <cell r="KN48" t="str">
            <v/>
          </cell>
          <cell r="KO48" t="str">
            <v/>
          </cell>
          <cell r="KP48" t="str">
            <v/>
          </cell>
          <cell r="KQ48" t="str">
            <v/>
          </cell>
          <cell r="KR48" t="str">
            <v/>
          </cell>
          <cell r="KS48" t="str">
            <v/>
          </cell>
          <cell r="KT48" t="str">
            <v/>
          </cell>
          <cell r="KU48" t="str">
            <v/>
          </cell>
          <cell r="KV48" t="str">
            <v/>
          </cell>
          <cell r="KW48" t="str">
            <v/>
          </cell>
          <cell r="KX48" t="str">
            <v/>
          </cell>
          <cell r="KY48" t="str">
            <v/>
          </cell>
          <cell r="KZ48" t="str">
            <v/>
          </cell>
          <cell r="LA48" t="str">
            <v/>
          </cell>
          <cell r="LB48" t="str">
            <v/>
          </cell>
          <cell r="LC48" t="str">
            <v/>
          </cell>
          <cell r="LD48" t="str">
            <v/>
          </cell>
          <cell r="LE48" t="str">
            <v/>
          </cell>
          <cell r="LF48" t="str">
            <v/>
          </cell>
          <cell r="LG48" t="str">
            <v/>
          </cell>
          <cell r="LH48" t="str">
            <v/>
          </cell>
          <cell r="LI48" t="str">
            <v/>
          </cell>
          <cell r="LJ48" t="str">
            <v/>
          </cell>
          <cell r="LK48" t="str">
            <v/>
          </cell>
          <cell r="LL48" t="str">
            <v/>
          </cell>
          <cell r="LM48" t="str">
            <v/>
          </cell>
          <cell r="LN48" t="str">
            <v/>
          </cell>
          <cell r="LO48" t="str">
            <v/>
          </cell>
          <cell r="LP48" t="str">
            <v/>
          </cell>
          <cell r="LQ48" t="str">
            <v/>
          </cell>
          <cell r="LR48" t="str">
            <v/>
          </cell>
          <cell r="LS48" t="str">
            <v/>
          </cell>
          <cell r="LT48" t="str">
            <v/>
          </cell>
          <cell r="LU48" t="str">
            <v/>
          </cell>
          <cell r="LV48" t="str">
            <v/>
          </cell>
          <cell r="LW48" t="str">
            <v/>
          </cell>
          <cell r="LX48" t="str">
            <v/>
          </cell>
          <cell r="LY48" t="str">
            <v/>
          </cell>
          <cell r="LZ48" t="str">
            <v/>
          </cell>
        </row>
        <row r="49">
          <cell r="A49" t="str">
            <v>AZ OMF C</v>
          </cell>
          <cell r="EL49">
            <v>8.6927648100914405E-3</v>
          </cell>
          <cell r="EM49">
            <v>8.6677965322843054E-3</v>
          </cell>
          <cell r="EN49">
            <v>8.9543138140406198E-3</v>
          </cell>
          <cell r="EO49">
            <v>9.1267026620936963E-3</v>
          </cell>
          <cell r="EP49">
            <v>9.4099032919102692E-3</v>
          </cell>
          <cell r="EQ49">
            <v>9.4634479760790733E-3</v>
          </cell>
          <cell r="ER49">
            <v>9.4595467320569612E-3</v>
          </cell>
          <cell r="ES49">
            <v>9.4945777122041591E-3</v>
          </cell>
          <cell r="ET49">
            <v>9.5836275456200291E-3</v>
          </cell>
          <cell r="EU49">
            <v>9.8328276434525297E-3</v>
          </cell>
          <cell r="EV49">
            <v>1.0153294400372841E-2</v>
          </cell>
          <cell r="EW49">
            <v>1.0348400297896541E-2</v>
          </cell>
          <cell r="EX49">
            <v>1.0800453158884719E-2</v>
          </cell>
          <cell r="EY49">
            <v>1.1072572402040516E-2</v>
          </cell>
          <cell r="EZ49">
            <v>1.1204743175324302E-2</v>
          </cell>
          <cell r="FA49">
            <v>1.1540414948225983E-2</v>
          </cell>
          <cell r="FB49">
            <v>1.1897138170391633E-2</v>
          </cell>
          <cell r="FC49">
            <v>1.2200825359420346E-2</v>
          </cell>
          <cell r="FD49">
            <v>1.2317985798327805E-2</v>
          </cell>
          <cell r="FE49">
            <v>1.234692501338823E-2</v>
          </cell>
          <cell r="FF49">
            <v>1.2471063677740261E-2</v>
          </cell>
          <cell r="FG49">
            <v>1.2640436412151452E-2</v>
          </cell>
          <cell r="FH49">
            <v>1.29037731402962E-2</v>
          </cell>
          <cell r="FI49">
            <v>1.3084277692056218E-2</v>
          </cell>
          <cell r="FJ49">
            <v>1.3422836800547506E-2</v>
          </cell>
          <cell r="FK49">
            <v>1.3667766348836071E-2</v>
          </cell>
          <cell r="FL49">
            <v>1.3842760662497386E-2</v>
          </cell>
          <cell r="FM49">
            <v>1.4203853028059963E-2</v>
          </cell>
          <cell r="FN49">
            <v>1.441004384127683E-2</v>
          </cell>
          <cell r="FO49">
            <v>1.46357756762296E-2</v>
          </cell>
          <cell r="FP49">
            <v>1.4670200418052289E-2</v>
          </cell>
          <cell r="FQ49">
            <v>1.4965397701596425E-2</v>
          </cell>
          <cell r="FR49">
            <v>1.4997425522141431E-2</v>
          </cell>
          <cell r="FS49">
            <v>1.5376425588000861E-2</v>
          </cell>
          <cell r="FT49">
            <v>1.5666794926359376E-2</v>
          </cell>
          <cell r="FU49">
            <v>1.5843381658294416E-2</v>
          </cell>
          <cell r="FV49">
            <v>1.6308037811897543E-2</v>
          </cell>
          <cell r="FW49">
            <v>1.6435385774093998E-2</v>
          </cell>
          <cell r="FX49">
            <v>1.6555394524123777E-2</v>
          </cell>
          <cell r="FY49">
            <v>1.6886098981350774E-2</v>
          </cell>
          <cell r="FZ49">
            <v>1.7248940515404088E-2</v>
          </cell>
          <cell r="GA49">
            <v>1.7558513590626337E-2</v>
          </cell>
          <cell r="GB49">
            <v>1.7630324074908055E-2</v>
          </cell>
          <cell r="GC49">
            <v>1.7718601965709492E-2</v>
          </cell>
          <cell r="GD49">
            <v>1.7717975018358624E-2</v>
          </cell>
          <cell r="GE49">
            <v>1.7871727986434178E-2</v>
          </cell>
          <cell r="GF49">
            <v>1.8191491365311421E-2</v>
          </cell>
          <cell r="GG49">
            <v>1.8274501264038175E-2</v>
          </cell>
          <cell r="GH49">
            <v>1.8580758240429009E-2</v>
          </cell>
          <cell r="GI49">
            <v>1.8742600998738406E-2</v>
          </cell>
          <cell r="GJ49">
            <v>1.9033110204923102E-2</v>
          </cell>
          <cell r="GK49">
            <v>1.9309942692726352E-2</v>
          </cell>
          <cell r="GL49">
            <v>1.9748116685456028E-2</v>
          </cell>
          <cell r="GM49">
            <v>1.9680773964207702E-2</v>
          </cell>
          <cell r="GN49">
            <v>1.9625081774973033E-2</v>
          </cell>
          <cell r="GO49">
            <v>1.9733287403315258E-2</v>
          </cell>
          <cell r="GP49">
            <v>1.9742882413405459E-2</v>
          </cell>
          <cell r="GQ49">
            <v>2.0009378190880483E-2</v>
          </cell>
          <cell r="GR49">
            <v>2.005874376231501E-2</v>
          </cell>
          <cell r="GS49">
            <v>1.9907470947404238E-2</v>
          </cell>
          <cell r="GT49">
            <v>2.0107218024070742E-2</v>
          </cell>
          <cell r="GU49">
            <v>2.0006631955409609E-2</v>
          </cell>
          <cell r="GV49">
            <v>2.0081478895641169E-2</v>
          </cell>
          <cell r="GW49">
            <v>2.0272284751232484E-2</v>
          </cell>
          <cell r="GX49">
            <v>2.0085996453444509E-2</v>
          </cell>
          <cell r="GY49">
            <v>2.0351150267622048E-2</v>
          </cell>
          <cell r="GZ49">
            <v>2.2454739948829374E-2</v>
          </cell>
          <cell r="HA49">
            <v>2.3029863874614458E-2</v>
          </cell>
          <cell r="HB49">
            <v>2.2893618640013592E-2</v>
          </cell>
          <cell r="HC49">
            <v>2.2767837358362485E-2</v>
          </cell>
          <cell r="HD49">
            <v>2.2850971933776866E-2</v>
          </cell>
          <cell r="HE49" t="str">
            <v/>
          </cell>
          <cell r="HF49" t="str">
            <v/>
          </cell>
          <cell r="HG49" t="str">
            <v/>
          </cell>
          <cell r="HH49" t="str">
            <v/>
          </cell>
          <cell r="HI49" t="str">
            <v/>
          </cell>
          <cell r="HJ49" t="str">
            <v/>
          </cell>
          <cell r="HK49" t="str">
            <v/>
          </cell>
          <cell r="HL49" t="str">
            <v/>
          </cell>
          <cell r="HM49" t="str">
            <v/>
          </cell>
          <cell r="HN49" t="str">
            <v/>
          </cell>
          <cell r="HO49" t="str">
            <v/>
          </cell>
          <cell r="HP49" t="str">
            <v/>
          </cell>
          <cell r="HQ49" t="str">
            <v/>
          </cell>
          <cell r="HR49" t="str">
            <v/>
          </cell>
          <cell r="HS49" t="str">
            <v/>
          </cell>
          <cell r="HT49" t="str">
            <v/>
          </cell>
          <cell r="HU49" t="str">
            <v/>
          </cell>
          <cell r="HV49" t="str">
            <v/>
          </cell>
          <cell r="HW49" t="str">
            <v/>
          </cell>
          <cell r="HX49" t="str">
            <v/>
          </cell>
          <cell r="HY49" t="str">
            <v/>
          </cell>
          <cell r="HZ49" t="str">
            <v/>
          </cell>
          <cell r="IA49" t="str">
            <v/>
          </cell>
          <cell r="IB49" t="str">
            <v/>
          </cell>
          <cell r="IC49" t="str">
            <v/>
          </cell>
          <cell r="ID49" t="str">
            <v/>
          </cell>
          <cell r="IE49" t="str">
            <v/>
          </cell>
          <cell r="IF49" t="str">
            <v/>
          </cell>
          <cell r="IG49" t="str">
            <v/>
          </cell>
          <cell r="IH49" t="str">
            <v/>
          </cell>
          <cell r="II49" t="str">
            <v/>
          </cell>
          <cell r="IJ49" t="str">
            <v/>
          </cell>
          <cell r="IK49" t="str">
            <v/>
          </cell>
          <cell r="IL49" t="str">
            <v/>
          </cell>
          <cell r="IM49" t="str">
            <v/>
          </cell>
          <cell r="IN49" t="str">
            <v/>
          </cell>
          <cell r="IO49" t="str">
            <v/>
          </cell>
          <cell r="IP49" t="str">
            <v/>
          </cell>
          <cell r="IQ49" t="str">
            <v/>
          </cell>
          <cell r="IR49" t="str">
            <v/>
          </cell>
          <cell r="IS49" t="str">
            <v/>
          </cell>
          <cell r="IT49" t="str">
            <v/>
          </cell>
          <cell r="IU49" t="str">
            <v/>
          </cell>
          <cell r="IV49" t="str">
            <v/>
          </cell>
          <cell r="IW49" t="str">
            <v/>
          </cell>
          <cell r="IX49" t="str">
            <v/>
          </cell>
          <cell r="IY49" t="str">
            <v/>
          </cell>
          <cell r="IZ49" t="str">
            <v/>
          </cell>
          <cell r="JA49" t="str">
            <v/>
          </cell>
          <cell r="JB49" t="str">
            <v/>
          </cell>
          <cell r="JC49" t="str">
            <v/>
          </cell>
          <cell r="JD49" t="str">
            <v/>
          </cell>
          <cell r="JE49" t="str">
            <v/>
          </cell>
          <cell r="JF49" t="str">
            <v/>
          </cell>
          <cell r="JG49" t="str">
            <v/>
          </cell>
          <cell r="JH49" t="str">
            <v/>
          </cell>
          <cell r="JI49" t="str">
            <v/>
          </cell>
          <cell r="JJ49" t="str">
            <v/>
          </cell>
          <cell r="JK49" t="str">
            <v/>
          </cell>
          <cell r="JL49" t="str">
            <v/>
          </cell>
          <cell r="JM49" t="str">
            <v/>
          </cell>
          <cell r="JN49" t="str">
            <v/>
          </cell>
          <cell r="JO49" t="str">
            <v/>
          </cell>
          <cell r="JP49" t="str">
            <v/>
          </cell>
          <cell r="JQ49" t="str">
            <v/>
          </cell>
          <cell r="JR49" t="str">
            <v/>
          </cell>
          <cell r="JS49" t="str">
            <v/>
          </cell>
          <cell r="JT49" t="str">
            <v/>
          </cell>
          <cell r="JU49" t="str">
            <v/>
          </cell>
          <cell r="JV49" t="str">
            <v/>
          </cell>
          <cell r="JW49" t="str">
            <v/>
          </cell>
          <cell r="JX49" t="str">
            <v/>
          </cell>
          <cell r="JY49" t="str">
            <v/>
          </cell>
          <cell r="JZ49" t="str">
            <v/>
          </cell>
          <cell r="KA49" t="str">
            <v/>
          </cell>
          <cell r="KB49" t="str">
            <v/>
          </cell>
          <cell r="KC49" t="str">
            <v/>
          </cell>
          <cell r="KD49" t="str">
            <v/>
          </cell>
          <cell r="KE49" t="str">
            <v/>
          </cell>
          <cell r="KF49" t="str">
            <v/>
          </cell>
          <cell r="KG49" t="str">
            <v/>
          </cell>
          <cell r="KH49" t="str">
            <v/>
          </cell>
          <cell r="KI49" t="str">
            <v/>
          </cell>
          <cell r="KJ49" t="str">
            <v/>
          </cell>
          <cell r="KK49" t="str">
            <v/>
          </cell>
          <cell r="KL49" t="str">
            <v/>
          </cell>
          <cell r="KM49" t="str">
            <v/>
          </cell>
          <cell r="KN49" t="str">
            <v/>
          </cell>
          <cell r="KO49" t="str">
            <v/>
          </cell>
          <cell r="KP49" t="str">
            <v/>
          </cell>
          <cell r="KQ49" t="str">
            <v/>
          </cell>
          <cell r="KR49" t="str">
            <v/>
          </cell>
          <cell r="KS49" t="str">
            <v/>
          </cell>
          <cell r="KT49" t="str">
            <v/>
          </cell>
          <cell r="KU49" t="str">
            <v/>
          </cell>
          <cell r="KV49" t="str">
            <v/>
          </cell>
          <cell r="KW49" t="str">
            <v/>
          </cell>
          <cell r="KX49" t="str">
            <v/>
          </cell>
          <cell r="KY49" t="str">
            <v/>
          </cell>
          <cell r="KZ49" t="str">
            <v/>
          </cell>
          <cell r="LA49" t="str">
            <v/>
          </cell>
          <cell r="LB49" t="str">
            <v/>
          </cell>
          <cell r="LC49" t="str">
            <v/>
          </cell>
          <cell r="LD49" t="str">
            <v/>
          </cell>
          <cell r="LE49" t="str">
            <v/>
          </cell>
          <cell r="LF49" t="str">
            <v/>
          </cell>
          <cell r="LG49" t="str">
            <v/>
          </cell>
          <cell r="LH49" t="str">
            <v/>
          </cell>
          <cell r="LI49" t="str">
            <v/>
          </cell>
          <cell r="LJ49" t="str">
            <v/>
          </cell>
          <cell r="LK49" t="str">
            <v/>
          </cell>
          <cell r="LL49" t="str">
            <v/>
          </cell>
          <cell r="LM49" t="str">
            <v/>
          </cell>
          <cell r="LN49" t="str">
            <v/>
          </cell>
          <cell r="LO49" t="str">
            <v/>
          </cell>
          <cell r="LP49" t="str">
            <v/>
          </cell>
          <cell r="LQ49" t="str">
            <v/>
          </cell>
          <cell r="LR49" t="str">
            <v/>
          </cell>
          <cell r="LS49" t="str">
            <v/>
          </cell>
          <cell r="LT49" t="str">
            <v/>
          </cell>
          <cell r="LU49" t="str">
            <v/>
          </cell>
          <cell r="LV49" t="str">
            <v/>
          </cell>
          <cell r="LW49" t="str">
            <v/>
          </cell>
          <cell r="LX49" t="str">
            <v/>
          </cell>
          <cell r="LY49" t="str">
            <v/>
          </cell>
          <cell r="LZ49" t="str">
            <v/>
          </cell>
        </row>
        <row r="50">
          <cell r="A50" t="str">
            <v>Erste Plavi OMF A</v>
          </cell>
          <cell r="EL50">
            <v>7.0926452358143822E-4</v>
          </cell>
          <cell r="EM50">
            <v>7.1408702969326182E-4</v>
          </cell>
          <cell r="EN50">
            <v>7.1960725955302288E-4</v>
          </cell>
          <cell r="EO50">
            <v>7.2954227746963723E-4</v>
          </cell>
          <cell r="EP50">
            <v>7.3414681316957082E-4</v>
          </cell>
          <cell r="EQ50">
            <v>7.3307807153973612E-4</v>
          </cell>
          <cell r="ER50">
            <v>7.3869093902320822E-4</v>
          </cell>
          <cell r="ES50">
            <v>7.4331966933134359E-4</v>
          </cell>
          <cell r="ET50">
            <v>7.4302891273164814E-4</v>
          </cell>
          <cell r="EU50">
            <v>7.4455708737300073E-4</v>
          </cell>
          <cell r="EV50">
            <v>7.468585223884877E-4</v>
          </cell>
          <cell r="EW50">
            <v>7.5567159232077128E-4</v>
          </cell>
          <cell r="EX50">
            <v>7.5280270822822976E-4</v>
          </cell>
          <cell r="EY50">
            <v>7.5247126230930188E-4</v>
          </cell>
          <cell r="EZ50">
            <v>7.7227926144893733E-4</v>
          </cell>
          <cell r="FA50">
            <v>7.7231396088203719E-4</v>
          </cell>
          <cell r="FB50">
            <v>7.7118514490432278E-4</v>
          </cell>
          <cell r="FC50">
            <v>7.6186628848044042E-4</v>
          </cell>
          <cell r="FD50">
            <v>7.6534361630581924E-4</v>
          </cell>
          <cell r="FE50">
            <v>7.7805026289656353E-4</v>
          </cell>
          <cell r="FF50">
            <v>7.768506005949228E-4</v>
          </cell>
          <cell r="FG50">
            <v>7.8066336736835494E-4</v>
          </cell>
          <cell r="FH50">
            <v>7.8006279958288546E-4</v>
          </cell>
          <cell r="FI50">
            <v>7.8850682232455883E-4</v>
          </cell>
          <cell r="FJ50">
            <v>7.9594201774785592E-4</v>
          </cell>
          <cell r="FK50">
            <v>8.0517247619392234E-4</v>
          </cell>
          <cell r="FL50">
            <v>8.0621143499464798E-4</v>
          </cell>
          <cell r="FM50">
            <v>8.2148491868075726E-4</v>
          </cell>
          <cell r="FN50">
            <v>8.2573154372802182E-4</v>
          </cell>
          <cell r="FO50">
            <v>8.33774280455128E-4</v>
          </cell>
          <cell r="FP50">
            <v>8.4437483540773567E-4</v>
          </cell>
          <cell r="FQ50">
            <v>8.4067425447033968E-4</v>
          </cell>
          <cell r="FR50">
            <v>8.48357323336985E-4</v>
          </cell>
          <cell r="FS50">
            <v>8.4711557779088573E-4</v>
          </cell>
          <cell r="FT50">
            <v>8.5153517846124204E-4</v>
          </cell>
          <cell r="FU50">
            <v>8.5550445532604161E-4</v>
          </cell>
          <cell r="FV50">
            <v>8.5597459063368032E-4</v>
          </cell>
          <cell r="FW50">
            <v>8.5116905013983698E-4</v>
          </cell>
          <cell r="FX50">
            <v>8.5688376003561053E-4</v>
          </cell>
          <cell r="FY50">
            <v>8.612979355044517E-4</v>
          </cell>
          <cell r="FZ50">
            <v>8.6710644789202423E-4</v>
          </cell>
          <cell r="GA50">
            <v>8.7572103029173807E-4</v>
          </cell>
          <cell r="GB50">
            <v>8.7576857248366515E-4</v>
          </cell>
          <cell r="GC50">
            <v>8.7491419610352824E-4</v>
          </cell>
          <cell r="GD50">
            <v>8.7843640443983646E-4</v>
          </cell>
          <cell r="GE50">
            <v>8.8900799136904364E-4</v>
          </cell>
          <cell r="GF50">
            <v>8.9125479683922434E-4</v>
          </cell>
          <cell r="GG50">
            <v>8.8930070017109416E-4</v>
          </cell>
          <cell r="GH50">
            <v>8.979571030208372E-4</v>
          </cell>
          <cell r="GI50">
            <v>8.9604922531085146E-4</v>
          </cell>
          <cell r="GJ50">
            <v>8.956249485802195E-4</v>
          </cell>
          <cell r="GK50">
            <v>9.0042650771871718E-4</v>
          </cell>
          <cell r="GL50">
            <v>8.9606624441823223E-4</v>
          </cell>
          <cell r="GM50">
            <v>9.1509576521238488E-4</v>
          </cell>
          <cell r="GN50">
            <v>9.2545845576263389E-4</v>
          </cell>
          <cell r="GO50">
            <v>9.31412557284588E-4</v>
          </cell>
          <cell r="GP50">
            <v>9.4429643042346777E-4</v>
          </cell>
          <cell r="GQ50">
            <v>9.4661850016874494E-4</v>
          </cell>
          <cell r="GR50">
            <v>9.5863902586684681E-4</v>
          </cell>
          <cell r="GS50">
            <v>9.5549534839918472E-4</v>
          </cell>
          <cell r="GT50">
            <v>9.6012207488533718E-4</v>
          </cell>
          <cell r="GU50">
            <v>9.833060471517096E-4</v>
          </cell>
          <cell r="GV50">
            <v>1.0020399828971757E-3</v>
          </cell>
          <cell r="GW50">
            <v>1.0327601457766878E-3</v>
          </cell>
          <cell r="GX50">
            <v>1.0668101866524453E-3</v>
          </cell>
          <cell r="GY50">
            <v>1.0912490811979094E-3</v>
          </cell>
          <cell r="GZ50">
            <v>1.0937962068518668E-3</v>
          </cell>
          <cell r="HA50">
            <v>1.0533971216805957E-3</v>
          </cell>
          <cell r="HB50">
            <v>1.0925314295796957E-3</v>
          </cell>
          <cell r="HC50">
            <v>1.1264826755102539E-3</v>
          </cell>
          <cell r="HD50">
            <v>1.1472417199152832E-3</v>
          </cell>
          <cell r="HE50" t="str">
            <v/>
          </cell>
          <cell r="HF50" t="str">
            <v/>
          </cell>
          <cell r="HG50" t="str">
            <v/>
          </cell>
          <cell r="HH50" t="str">
            <v/>
          </cell>
          <cell r="HI50" t="str">
            <v/>
          </cell>
          <cell r="HJ50" t="str">
            <v/>
          </cell>
          <cell r="HK50" t="str">
            <v/>
          </cell>
          <cell r="HL50" t="str">
            <v/>
          </cell>
          <cell r="HM50" t="str">
            <v/>
          </cell>
          <cell r="HN50" t="str">
            <v/>
          </cell>
          <cell r="HO50" t="str">
            <v/>
          </cell>
          <cell r="HP50" t="str">
            <v/>
          </cell>
          <cell r="HQ50" t="str">
            <v/>
          </cell>
          <cell r="HR50" t="str">
            <v/>
          </cell>
          <cell r="HS50" t="str">
            <v/>
          </cell>
          <cell r="HT50" t="str">
            <v/>
          </cell>
          <cell r="HU50" t="str">
            <v/>
          </cell>
          <cell r="HV50" t="str">
            <v/>
          </cell>
          <cell r="HW50" t="str">
            <v/>
          </cell>
          <cell r="HX50" t="str">
            <v/>
          </cell>
          <cell r="HY50" t="str">
            <v/>
          </cell>
          <cell r="HZ50" t="str">
            <v/>
          </cell>
          <cell r="IA50" t="str">
            <v/>
          </cell>
          <cell r="IB50" t="str">
            <v/>
          </cell>
          <cell r="IC50" t="str">
            <v/>
          </cell>
          <cell r="ID50" t="str">
            <v/>
          </cell>
          <cell r="IE50" t="str">
            <v/>
          </cell>
          <cell r="IF50" t="str">
            <v/>
          </cell>
          <cell r="IG50" t="str">
            <v/>
          </cell>
          <cell r="IH50" t="str">
            <v/>
          </cell>
          <cell r="II50" t="str">
            <v/>
          </cell>
          <cell r="IJ50" t="str">
            <v/>
          </cell>
          <cell r="IK50" t="str">
            <v/>
          </cell>
          <cell r="IL50" t="str">
            <v/>
          </cell>
          <cell r="IM50" t="str">
            <v/>
          </cell>
          <cell r="IN50" t="str">
            <v/>
          </cell>
          <cell r="IO50" t="str">
            <v/>
          </cell>
          <cell r="IP50" t="str">
            <v/>
          </cell>
          <cell r="IQ50" t="str">
            <v/>
          </cell>
          <cell r="IR50" t="str">
            <v/>
          </cell>
          <cell r="IS50" t="str">
            <v/>
          </cell>
          <cell r="IT50" t="str">
            <v/>
          </cell>
          <cell r="IU50" t="str">
            <v/>
          </cell>
          <cell r="IV50" t="str">
            <v/>
          </cell>
          <cell r="IW50" t="str">
            <v/>
          </cell>
          <cell r="IX50" t="str">
            <v/>
          </cell>
          <cell r="IY50" t="str">
            <v/>
          </cell>
          <cell r="IZ50" t="str">
            <v/>
          </cell>
          <cell r="JA50" t="str">
            <v/>
          </cell>
          <cell r="JB50" t="str">
            <v/>
          </cell>
          <cell r="JC50" t="str">
            <v/>
          </cell>
          <cell r="JD50" t="str">
            <v/>
          </cell>
          <cell r="JE50" t="str">
            <v/>
          </cell>
          <cell r="JF50" t="str">
            <v/>
          </cell>
          <cell r="JG50" t="str">
            <v/>
          </cell>
          <cell r="JH50" t="str">
            <v/>
          </cell>
          <cell r="JI50" t="str">
            <v/>
          </cell>
          <cell r="JJ50" t="str">
            <v/>
          </cell>
          <cell r="JK50" t="str">
            <v/>
          </cell>
          <cell r="JL50" t="str">
            <v/>
          </cell>
          <cell r="JM50" t="str">
            <v/>
          </cell>
          <cell r="JN50" t="str">
            <v/>
          </cell>
          <cell r="JO50" t="str">
            <v/>
          </cell>
          <cell r="JP50" t="str">
            <v/>
          </cell>
          <cell r="JQ50" t="str">
            <v/>
          </cell>
          <cell r="JR50" t="str">
            <v/>
          </cell>
          <cell r="JS50" t="str">
            <v/>
          </cell>
          <cell r="JT50" t="str">
            <v/>
          </cell>
          <cell r="JU50" t="str">
            <v/>
          </cell>
          <cell r="JV50" t="str">
            <v/>
          </cell>
          <cell r="JW50" t="str">
            <v/>
          </cell>
          <cell r="JX50" t="str">
            <v/>
          </cell>
          <cell r="JY50" t="str">
            <v/>
          </cell>
          <cell r="JZ50" t="str">
            <v/>
          </cell>
          <cell r="KA50" t="str">
            <v/>
          </cell>
          <cell r="KB50" t="str">
            <v/>
          </cell>
          <cell r="KC50" t="str">
            <v/>
          </cell>
          <cell r="KD50" t="str">
            <v/>
          </cell>
          <cell r="KE50" t="str">
            <v/>
          </cell>
          <cell r="KF50" t="str">
            <v/>
          </cell>
          <cell r="KG50" t="str">
            <v/>
          </cell>
          <cell r="KH50" t="str">
            <v/>
          </cell>
          <cell r="KI50" t="str">
            <v/>
          </cell>
          <cell r="KJ50" t="str">
            <v/>
          </cell>
          <cell r="KK50" t="str">
            <v/>
          </cell>
          <cell r="KL50" t="str">
            <v/>
          </cell>
          <cell r="KM50" t="str">
            <v/>
          </cell>
          <cell r="KN50" t="str">
            <v/>
          </cell>
          <cell r="KO50" t="str">
            <v/>
          </cell>
          <cell r="KP50" t="str">
            <v/>
          </cell>
          <cell r="KQ50" t="str">
            <v/>
          </cell>
          <cell r="KR50" t="str">
            <v/>
          </cell>
          <cell r="KS50" t="str">
            <v/>
          </cell>
          <cell r="KT50" t="str">
            <v/>
          </cell>
          <cell r="KU50" t="str">
            <v/>
          </cell>
          <cell r="KV50" t="str">
            <v/>
          </cell>
          <cell r="KW50" t="str">
            <v/>
          </cell>
          <cell r="KX50" t="str">
            <v/>
          </cell>
          <cell r="KY50" t="str">
            <v/>
          </cell>
          <cell r="KZ50" t="str">
            <v/>
          </cell>
          <cell r="LA50" t="str">
            <v/>
          </cell>
          <cell r="LB50" t="str">
            <v/>
          </cell>
          <cell r="LC50" t="str">
            <v/>
          </cell>
          <cell r="LD50" t="str">
            <v/>
          </cell>
          <cell r="LE50" t="str">
            <v/>
          </cell>
          <cell r="LF50" t="str">
            <v/>
          </cell>
          <cell r="LG50" t="str">
            <v/>
          </cell>
          <cell r="LH50" t="str">
            <v/>
          </cell>
          <cell r="LI50" t="str">
            <v/>
          </cell>
          <cell r="LJ50" t="str">
            <v/>
          </cell>
          <cell r="LK50" t="str">
            <v/>
          </cell>
          <cell r="LL50" t="str">
            <v/>
          </cell>
          <cell r="LM50" t="str">
            <v/>
          </cell>
          <cell r="LN50" t="str">
            <v/>
          </cell>
          <cell r="LO50" t="str">
            <v/>
          </cell>
          <cell r="LP50" t="str">
            <v/>
          </cell>
          <cell r="LQ50" t="str">
            <v/>
          </cell>
          <cell r="LR50" t="str">
            <v/>
          </cell>
          <cell r="LS50" t="str">
            <v/>
          </cell>
          <cell r="LT50" t="str">
            <v/>
          </cell>
          <cell r="LU50" t="str">
            <v/>
          </cell>
          <cell r="LV50" t="str">
            <v/>
          </cell>
          <cell r="LW50" t="str">
            <v/>
          </cell>
          <cell r="LX50" t="str">
            <v/>
          </cell>
          <cell r="LY50" t="str">
            <v/>
          </cell>
          <cell r="LZ50" t="str">
            <v/>
          </cell>
        </row>
        <row r="51">
          <cell r="A51" t="str">
            <v>Erste Plavi OMF B</v>
          </cell>
          <cell r="B51">
            <v>0.10033131582620117</v>
          </cell>
          <cell r="C51">
            <v>0.10025457671351944</v>
          </cell>
          <cell r="D51">
            <v>0.10006594664294954</v>
          </cell>
          <cell r="E51">
            <v>9.9868233233043793E-2</v>
          </cell>
          <cell r="F51">
            <v>9.9674134479164914E-2</v>
          </cell>
          <cell r="G51">
            <v>9.9691426278193204E-2</v>
          </cell>
          <cell r="H51">
            <v>9.9842644750719231E-2</v>
          </cell>
          <cell r="I51">
            <v>9.9520161046226407E-2</v>
          </cell>
          <cell r="J51">
            <v>9.9605896303191513E-2</v>
          </cell>
          <cell r="K51">
            <v>9.9348550499874053E-2</v>
          </cell>
          <cell r="L51">
            <v>9.9366382568199185E-2</v>
          </cell>
          <cell r="M51">
            <v>9.9168311398350723E-2</v>
          </cell>
          <cell r="N51">
            <v>9.8991737405849919E-2</v>
          </cell>
          <cell r="O51">
            <v>9.8918142223382785E-2</v>
          </cell>
          <cell r="P51">
            <v>9.8778328963671669E-2</v>
          </cell>
          <cell r="Q51">
            <v>9.8564895100602165E-2</v>
          </cell>
          <cell r="R51">
            <v>9.8287811645404483E-2</v>
          </cell>
          <cell r="S51">
            <v>9.8567872583635766E-2</v>
          </cell>
          <cell r="T51">
            <v>9.8638488215704145E-2</v>
          </cell>
          <cell r="U51">
            <v>9.8495450207609081E-2</v>
          </cell>
          <cell r="V51">
            <v>9.7793262734344397E-2</v>
          </cell>
          <cell r="W51">
            <v>9.7860007222187448E-2</v>
          </cell>
          <cell r="X51">
            <v>9.8206815961826871E-2</v>
          </cell>
          <cell r="Y51">
            <v>9.8150804735801497E-2</v>
          </cell>
          <cell r="Z51">
            <v>9.8859332894513999E-2</v>
          </cell>
          <cell r="AA51">
            <v>9.932241399428722E-2</v>
          </cell>
          <cell r="AB51">
            <v>9.9465589937700383E-2</v>
          </cell>
          <cell r="AC51">
            <v>0.1000988014172398</v>
          </cell>
          <cell r="AD51">
            <v>0.1000995884232081</v>
          </cell>
          <cell r="AE51">
            <v>0.10063009682970163</v>
          </cell>
          <cell r="AF51">
            <v>0.1006990560249634</v>
          </cell>
          <cell r="AG51">
            <v>0.10099620569973811</v>
          </cell>
          <cell r="AH51">
            <v>0.10139858341715655</v>
          </cell>
          <cell r="AI51">
            <v>0.10104338648033175</v>
          </cell>
          <cell r="AJ51">
            <v>0.10101290676008361</v>
          </cell>
          <cell r="AK51">
            <v>0.10143024146364576</v>
          </cell>
          <cell r="AL51">
            <v>0.10136836111907846</v>
          </cell>
          <cell r="AM51">
            <v>0.102407677586556</v>
          </cell>
          <cell r="AN51">
            <v>0.10278145339126471</v>
          </cell>
          <cell r="AO51">
            <v>0.10391203827160926</v>
          </cell>
          <cell r="AP51">
            <v>0.10416478607924434</v>
          </cell>
          <cell r="AQ51">
            <v>0.10448161681773849</v>
          </cell>
          <cell r="AR51">
            <v>0.10451379944239753</v>
          </cell>
          <cell r="AS51">
            <v>0.10510642012502208</v>
          </cell>
          <cell r="AT51">
            <v>0.10618171041094775</v>
          </cell>
          <cell r="AU51">
            <v>0.10739266347746154</v>
          </cell>
          <cell r="AV51">
            <v>0.10796937648792802</v>
          </cell>
          <cell r="AW51">
            <v>0.10865368162836113</v>
          </cell>
          <cell r="AX51">
            <v>0.10962802791281236</v>
          </cell>
          <cell r="AY51">
            <v>0.1107274109166696</v>
          </cell>
          <cell r="AZ51">
            <v>0.11199606152609939</v>
          </cell>
          <cell r="BA51">
            <v>0.11321111637461528</v>
          </cell>
          <cell r="BB51">
            <v>0.11386766108991987</v>
          </cell>
          <cell r="BC51">
            <v>0.11538359329237143</v>
          </cell>
          <cell r="BD51">
            <v>0.11734965955296935</v>
          </cell>
          <cell r="BE51">
            <v>0.11965116194179655</v>
          </cell>
          <cell r="BF51">
            <v>0.12256454178231277</v>
          </cell>
          <cell r="BG51">
            <v>0.1243704975088071</v>
          </cell>
          <cell r="BH51">
            <v>0.12680067667615702</v>
          </cell>
          <cell r="BI51">
            <v>0.12843270532683376</v>
          </cell>
          <cell r="BJ51">
            <v>0.12888983934681042</v>
          </cell>
          <cell r="BK51">
            <v>0.12875805437174143</v>
          </cell>
          <cell r="BL51">
            <v>0.12930930694789947</v>
          </cell>
          <cell r="BM51">
            <v>0.12968520931157884</v>
          </cell>
          <cell r="BN51">
            <v>0.13059324538394607</v>
          </cell>
          <cell r="BO51">
            <v>0.13054959596835883</v>
          </cell>
          <cell r="BP51">
            <v>0.12945732979332403</v>
          </cell>
          <cell r="BQ51">
            <v>0.1297222514842829</v>
          </cell>
          <cell r="BR51">
            <v>0.13055135595385739</v>
          </cell>
          <cell r="BS51">
            <v>0.12994381024677562</v>
          </cell>
          <cell r="BT51">
            <v>0.12902827798745484</v>
          </cell>
          <cell r="BU51">
            <v>0.12799190144484346</v>
          </cell>
          <cell r="BV51">
            <v>0.12885958172574147</v>
          </cell>
          <cell r="BW51">
            <v>0.12838022168380375</v>
          </cell>
          <cell r="BX51">
            <v>0.12728591515819551</v>
          </cell>
          <cell r="BY51">
            <v>0.12764853385528441</v>
          </cell>
          <cell r="BZ51">
            <v>0.12862614201812225</v>
          </cell>
          <cell r="CA51">
            <v>0.13058176204667524</v>
          </cell>
          <cell r="CB51">
            <v>0.12970684053190068</v>
          </cell>
          <cell r="CC51">
            <v>0.13019424024216297</v>
          </cell>
          <cell r="CD51">
            <v>0.13112216761081563</v>
          </cell>
          <cell r="CE51">
            <v>0.13170201860892419</v>
          </cell>
          <cell r="CF51">
            <v>0.1317960381152081</v>
          </cell>
          <cell r="CG51">
            <v>0.13147783003390301</v>
          </cell>
          <cell r="CH51">
            <v>0.13173927051847928</v>
          </cell>
          <cell r="CI51">
            <v>0.13238490433207001</v>
          </cell>
          <cell r="CJ51">
            <v>0.1322471220187493</v>
          </cell>
          <cell r="CK51">
            <v>0.13271023457975425</v>
          </cell>
          <cell r="CL51">
            <v>0.13284496484429303</v>
          </cell>
          <cell r="CM51">
            <v>0.13233858975401702</v>
          </cell>
          <cell r="CN51">
            <v>0.13174082217483352</v>
          </cell>
          <cell r="CO51">
            <v>0.13236002094552252</v>
          </cell>
          <cell r="CP51">
            <v>0.13170484295524251</v>
          </cell>
          <cell r="CQ51">
            <v>0.1318317747551262</v>
          </cell>
          <cell r="CR51">
            <v>0.13214705873516169</v>
          </cell>
          <cell r="CS51">
            <v>0.1317258932350869</v>
          </cell>
          <cell r="CT51">
            <v>0.13248759868435023</v>
          </cell>
          <cell r="CU51">
            <v>0.13303436572932686</v>
          </cell>
          <cell r="CV51">
            <v>0.1330815061515121</v>
          </cell>
          <cell r="CW51">
            <v>0.13303661218090437</v>
          </cell>
          <cell r="CX51">
            <v>0.13294944563253619</v>
          </cell>
          <cell r="CY51">
            <v>0.13311620261750412</v>
          </cell>
          <cell r="CZ51">
            <v>0.13312102668009299</v>
          </cell>
          <cell r="DA51">
            <v>0.13211688913127928</v>
          </cell>
          <cell r="DB51">
            <v>0.13022321921785093</v>
          </cell>
          <cell r="DC51">
            <v>0.1292718217431979</v>
          </cell>
          <cell r="DD51">
            <v>0.13098284638881125</v>
          </cell>
          <cell r="DE51">
            <v>0.13044363101246439</v>
          </cell>
          <cell r="DF51">
            <v>0.13042420506080787</v>
          </cell>
          <cell r="DG51">
            <v>0.13169775311899143</v>
          </cell>
          <cell r="DH51">
            <v>0.13205577991499606</v>
          </cell>
          <cell r="DI51">
            <v>0.13214769071581148</v>
          </cell>
          <cell r="DJ51">
            <v>0.13190060323899716</v>
          </cell>
          <cell r="DK51">
            <v>0.13145187822612503</v>
          </cell>
          <cell r="DL51">
            <v>0.13217723305933898</v>
          </cell>
          <cell r="DM51">
            <v>0.13203300100536439</v>
          </cell>
          <cell r="DN51">
            <v>0.13277776703254837</v>
          </cell>
          <cell r="DO51">
            <v>0.13313796189410118</v>
          </cell>
          <cell r="DP51">
            <v>0.13348897997444509</v>
          </cell>
          <cell r="DQ51">
            <v>0.13396556303050217</v>
          </cell>
          <cell r="DR51">
            <v>0.13402295648059487</v>
          </cell>
          <cell r="DS51">
            <v>0.13380262757557793</v>
          </cell>
          <cell r="DT51">
            <v>0.13419495768437739</v>
          </cell>
          <cell r="DU51">
            <v>0.13423572237758233</v>
          </cell>
          <cell r="DV51">
            <v>0.13421182666094653</v>
          </cell>
          <cell r="DW51">
            <v>0.1341204917413216</v>
          </cell>
          <cell r="DX51">
            <v>0.13397856343937209</v>
          </cell>
          <cell r="DY51">
            <v>0.1335798945403259</v>
          </cell>
          <cell r="DZ51">
            <v>0.13369862687310508</v>
          </cell>
          <cell r="EA51">
            <v>0.13392113750161286</v>
          </cell>
          <cell r="EB51">
            <v>0.13391489129102119</v>
          </cell>
          <cell r="EC51">
            <v>0.13429800966728964</v>
          </cell>
          <cell r="ED51">
            <v>0.13438290065201464</v>
          </cell>
          <cell r="EE51">
            <v>0.13404363463195504</v>
          </cell>
          <cell r="EF51">
            <v>0.13335689892622521</v>
          </cell>
          <cell r="EG51">
            <v>0.1328506528692896</v>
          </cell>
          <cell r="EH51">
            <v>0.13246824603706875</v>
          </cell>
          <cell r="EI51">
            <v>0.13181661722513838</v>
          </cell>
          <cell r="EJ51">
            <v>0.13100241813802282</v>
          </cell>
          <cell r="EK51">
            <v>0.13205011794300073</v>
          </cell>
          <cell r="EL51">
            <v>0.12906402377288634</v>
          </cell>
          <cell r="EM51">
            <v>0.12887708681767401</v>
          </cell>
          <cell r="EN51">
            <v>0.12906946805081232</v>
          </cell>
          <cell r="EO51">
            <v>0.12961859004308363</v>
          </cell>
          <cell r="EP51">
            <v>0.12941070793948803</v>
          </cell>
          <cell r="EQ51">
            <v>0.1289374191704506</v>
          </cell>
          <cell r="ER51">
            <v>0.12926412542370908</v>
          </cell>
          <cell r="ES51">
            <v>0.12885651706178333</v>
          </cell>
          <cell r="ET51">
            <v>0.12903520845644831</v>
          </cell>
          <cell r="EU51">
            <v>0.12888104446039239</v>
          </cell>
          <cell r="EV51">
            <v>0.12898976842841928</v>
          </cell>
          <cell r="EW51">
            <v>0.12921968522208827</v>
          </cell>
          <cell r="EX51">
            <v>0.12931949806925833</v>
          </cell>
          <cell r="EY51">
            <v>0.1289394888346162</v>
          </cell>
          <cell r="EZ51">
            <v>0.12992774934293191</v>
          </cell>
          <cell r="FA51">
            <v>0.12995195576415861</v>
          </cell>
          <cell r="FB51">
            <v>0.1295202242033501</v>
          </cell>
          <cell r="FC51">
            <v>0.12904246507043707</v>
          </cell>
          <cell r="FD51">
            <v>0.12904428295680853</v>
          </cell>
          <cell r="FE51">
            <v>0.12961568706340681</v>
          </cell>
          <cell r="FF51">
            <v>0.12946185317813327</v>
          </cell>
          <cell r="FG51">
            <v>0.12984502647809351</v>
          </cell>
          <cell r="FH51">
            <v>0.1293677539962223</v>
          </cell>
          <cell r="FI51">
            <v>0.12977021741732525</v>
          </cell>
          <cell r="FJ51">
            <v>0.12999843291010413</v>
          </cell>
          <cell r="FK51">
            <v>0.13009837342656391</v>
          </cell>
          <cell r="FL51">
            <v>0.13003657487601897</v>
          </cell>
          <cell r="FM51">
            <v>0.13122430077210839</v>
          </cell>
          <cell r="FN51">
            <v>0.13076493560438265</v>
          </cell>
          <cell r="FO51">
            <v>0.1308507858805151</v>
          </cell>
          <cell r="FP51">
            <v>0.13098006595064288</v>
          </cell>
          <cell r="FQ51">
            <v>0.13129748756120588</v>
          </cell>
          <cell r="FR51">
            <v>0.13159630365204686</v>
          </cell>
          <cell r="FS51">
            <v>0.13202657580197172</v>
          </cell>
          <cell r="FT51">
            <v>0.13181244024018632</v>
          </cell>
          <cell r="FU51">
            <v>0.13180581894593046</v>
          </cell>
          <cell r="FV51">
            <v>0.13169667512543001</v>
          </cell>
          <cell r="FW51">
            <v>0.13115392685288879</v>
          </cell>
          <cell r="FX51">
            <v>0.13136955445108198</v>
          </cell>
          <cell r="FY51">
            <v>0.13330670792533222</v>
          </cell>
          <cell r="FZ51">
            <v>0.13353911660103129</v>
          </cell>
          <cell r="GA51">
            <v>0.13329937280958151</v>
          </cell>
          <cell r="GB51">
            <v>0.13336281713238757</v>
          </cell>
          <cell r="GC51">
            <v>0.13330911727977793</v>
          </cell>
          <cell r="GD51">
            <v>0.13357148958257112</v>
          </cell>
          <cell r="GE51">
            <v>0.13332596263115948</v>
          </cell>
          <cell r="GF51">
            <v>0.13338766065875735</v>
          </cell>
          <cell r="GG51">
            <v>0.13335497885021769</v>
          </cell>
          <cell r="GH51">
            <v>0.13292964995978823</v>
          </cell>
          <cell r="GI51">
            <v>0.13295285823897857</v>
          </cell>
          <cell r="GJ51">
            <v>0.13204973609513357</v>
          </cell>
          <cell r="GK51">
            <v>0.13227546869889928</v>
          </cell>
          <cell r="GL51">
            <v>0.13216761467786739</v>
          </cell>
          <cell r="GM51">
            <v>0.13260628263962551</v>
          </cell>
          <cell r="GN51">
            <v>0.13297648851155583</v>
          </cell>
          <cell r="GO51">
            <v>0.13309867989222243</v>
          </cell>
          <cell r="GP51">
            <v>0.13356546372967482</v>
          </cell>
          <cell r="GQ51">
            <v>0.13339038551698076</v>
          </cell>
          <cell r="GR51">
            <v>0.13343385258174256</v>
          </cell>
          <cell r="GS51">
            <v>0.13346683770757609</v>
          </cell>
          <cell r="GT51">
            <v>0.1334650116986687</v>
          </cell>
          <cell r="GU51">
            <v>0.13424484974144929</v>
          </cell>
          <cell r="GV51">
            <v>0.1346416910941037</v>
          </cell>
          <cell r="GW51">
            <v>0.13481767786122606</v>
          </cell>
          <cell r="GX51">
            <v>0.13530067393927089</v>
          </cell>
          <cell r="GY51">
            <v>0.13513628997933386</v>
          </cell>
          <cell r="GZ51">
            <v>0.13426200403339017</v>
          </cell>
          <cell r="HA51">
            <v>0.13076631471133709</v>
          </cell>
          <cell r="HB51">
            <v>0.131525943811064</v>
          </cell>
          <cell r="HC51">
            <v>0.13198885402770191</v>
          </cell>
          <cell r="HD51">
            <v>0.131710927123174</v>
          </cell>
          <cell r="HE51" t="str">
            <v/>
          </cell>
          <cell r="HF51" t="str">
            <v/>
          </cell>
          <cell r="HG51" t="str">
            <v/>
          </cell>
          <cell r="HH51" t="str">
            <v/>
          </cell>
          <cell r="HI51" t="str">
            <v/>
          </cell>
          <cell r="HJ51" t="str">
            <v/>
          </cell>
          <cell r="HK51" t="str">
            <v/>
          </cell>
          <cell r="HL51" t="str">
            <v/>
          </cell>
          <cell r="HM51" t="str">
            <v/>
          </cell>
          <cell r="HN51" t="str">
            <v/>
          </cell>
          <cell r="HO51" t="str">
            <v/>
          </cell>
          <cell r="HP51" t="str">
            <v/>
          </cell>
          <cell r="HQ51" t="str">
            <v/>
          </cell>
          <cell r="HR51" t="str">
            <v/>
          </cell>
          <cell r="HS51" t="str">
            <v/>
          </cell>
          <cell r="HT51" t="str">
            <v/>
          </cell>
          <cell r="HU51" t="str">
            <v/>
          </cell>
          <cell r="HV51" t="str">
            <v/>
          </cell>
          <cell r="HW51" t="str">
            <v/>
          </cell>
          <cell r="HX51" t="str">
            <v/>
          </cell>
          <cell r="HY51" t="str">
            <v/>
          </cell>
          <cell r="HZ51" t="str">
            <v/>
          </cell>
          <cell r="IA51" t="str">
            <v/>
          </cell>
          <cell r="IB51" t="str">
            <v/>
          </cell>
          <cell r="IC51" t="str">
            <v/>
          </cell>
          <cell r="ID51" t="str">
            <v/>
          </cell>
          <cell r="IE51" t="str">
            <v/>
          </cell>
          <cell r="IF51" t="str">
            <v/>
          </cell>
          <cell r="IG51" t="str">
            <v/>
          </cell>
          <cell r="IH51" t="str">
            <v/>
          </cell>
          <cell r="II51" t="str">
            <v/>
          </cell>
          <cell r="IJ51" t="str">
            <v/>
          </cell>
          <cell r="IK51" t="str">
            <v/>
          </cell>
          <cell r="IL51" t="str">
            <v/>
          </cell>
          <cell r="IM51" t="str">
            <v/>
          </cell>
          <cell r="IN51" t="str">
            <v/>
          </cell>
          <cell r="IO51" t="str">
            <v/>
          </cell>
          <cell r="IP51" t="str">
            <v/>
          </cell>
          <cell r="IQ51" t="str">
            <v/>
          </cell>
          <cell r="IR51" t="str">
            <v/>
          </cell>
          <cell r="IS51" t="str">
            <v/>
          </cell>
          <cell r="IT51" t="str">
            <v/>
          </cell>
          <cell r="IU51" t="str">
            <v/>
          </cell>
          <cell r="IV51" t="str">
            <v/>
          </cell>
          <cell r="IW51" t="str">
            <v/>
          </cell>
          <cell r="IX51" t="str">
            <v/>
          </cell>
          <cell r="IY51" t="str">
            <v/>
          </cell>
          <cell r="IZ51" t="str">
            <v/>
          </cell>
          <cell r="JA51" t="str">
            <v/>
          </cell>
          <cell r="JB51" t="str">
            <v/>
          </cell>
          <cell r="JC51" t="str">
            <v/>
          </cell>
          <cell r="JD51" t="str">
            <v/>
          </cell>
          <cell r="JE51" t="str">
            <v/>
          </cell>
          <cell r="JF51" t="str">
            <v/>
          </cell>
          <cell r="JG51" t="str">
            <v/>
          </cell>
          <cell r="JH51" t="str">
            <v/>
          </cell>
          <cell r="JI51" t="str">
            <v/>
          </cell>
          <cell r="JJ51" t="str">
            <v/>
          </cell>
          <cell r="JK51" t="str">
            <v/>
          </cell>
          <cell r="JL51" t="str">
            <v/>
          </cell>
          <cell r="JM51" t="str">
            <v/>
          </cell>
          <cell r="JN51" t="str">
            <v/>
          </cell>
          <cell r="JO51" t="str">
            <v/>
          </cell>
          <cell r="JP51" t="str">
            <v/>
          </cell>
          <cell r="JQ51" t="str">
            <v/>
          </cell>
          <cell r="JR51" t="str">
            <v/>
          </cell>
          <cell r="JS51" t="str">
            <v/>
          </cell>
          <cell r="JT51" t="str">
            <v/>
          </cell>
          <cell r="JU51" t="str">
            <v/>
          </cell>
          <cell r="JV51" t="str">
            <v/>
          </cell>
          <cell r="JW51" t="str">
            <v/>
          </cell>
          <cell r="JX51" t="str">
            <v/>
          </cell>
          <cell r="JY51" t="str">
            <v/>
          </cell>
          <cell r="JZ51" t="str">
            <v/>
          </cell>
          <cell r="KA51" t="str">
            <v/>
          </cell>
          <cell r="KB51" t="str">
            <v/>
          </cell>
          <cell r="KC51" t="str">
            <v/>
          </cell>
          <cell r="KD51" t="str">
            <v/>
          </cell>
          <cell r="KE51" t="str">
            <v/>
          </cell>
          <cell r="KF51" t="str">
            <v/>
          </cell>
          <cell r="KG51" t="str">
            <v/>
          </cell>
          <cell r="KH51" t="str">
            <v/>
          </cell>
          <cell r="KI51" t="str">
            <v/>
          </cell>
          <cell r="KJ51" t="str">
            <v/>
          </cell>
          <cell r="KK51" t="str">
            <v/>
          </cell>
          <cell r="KL51" t="str">
            <v/>
          </cell>
          <cell r="KM51" t="str">
            <v/>
          </cell>
          <cell r="KN51" t="str">
            <v/>
          </cell>
          <cell r="KO51" t="str">
            <v/>
          </cell>
          <cell r="KP51" t="str">
            <v/>
          </cell>
          <cell r="KQ51" t="str">
            <v/>
          </cell>
          <cell r="KR51" t="str">
            <v/>
          </cell>
          <cell r="KS51" t="str">
            <v/>
          </cell>
          <cell r="KT51" t="str">
            <v/>
          </cell>
          <cell r="KU51" t="str">
            <v/>
          </cell>
          <cell r="KV51" t="str">
            <v/>
          </cell>
          <cell r="KW51" t="str">
            <v/>
          </cell>
          <cell r="KX51" t="str">
            <v/>
          </cell>
          <cell r="KY51" t="str">
            <v/>
          </cell>
          <cell r="KZ51" t="str">
            <v/>
          </cell>
          <cell r="LA51" t="str">
            <v/>
          </cell>
          <cell r="LB51" t="str">
            <v/>
          </cell>
          <cell r="LC51" t="str">
            <v/>
          </cell>
          <cell r="LD51" t="str">
            <v/>
          </cell>
          <cell r="LE51" t="str">
            <v/>
          </cell>
          <cell r="LF51" t="str">
            <v/>
          </cell>
          <cell r="LG51" t="str">
            <v/>
          </cell>
          <cell r="LH51" t="str">
            <v/>
          </cell>
          <cell r="LI51" t="str">
            <v/>
          </cell>
          <cell r="LJ51" t="str">
            <v/>
          </cell>
          <cell r="LK51" t="str">
            <v/>
          </cell>
          <cell r="LL51" t="str">
            <v/>
          </cell>
          <cell r="LM51" t="str">
            <v/>
          </cell>
          <cell r="LN51" t="str">
            <v/>
          </cell>
          <cell r="LO51" t="str">
            <v/>
          </cell>
          <cell r="LP51" t="str">
            <v/>
          </cell>
          <cell r="LQ51" t="str">
            <v/>
          </cell>
          <cell r="LR51" t="str">
            <v/>
          </cell>
          <cell r="LS51" t="str">
            <v/>
          </cell>
          <cell r="LT51" t="str">
            <v/>
          </cell>
          <cell r="LU51" t="str">
            <v/>
          </cell>
          <cell r="LV51" t="str">
            <v/>
          </cell>
          <cell r="LW51" t="str">
            <v/>
          </cell>
          <cell r="LX51" t="str">
            <v/>
          </cell>
          <cell r="LY51" t="str">
            <v/>
          </cell>
          <cell r="LZ51" t="str">
            <v/>
          </cell>
        </row>
        <row r="52">
          <cell r="A52" t="str">
            <v>Erste Plavi OMF C</v>
          </cell>
          <cell r="EL52">
            <v>2.4318307946029085E-3</v>
          </cell>
          <cell r="EM52">
            <v>2.4365486025115877E-3</v>
          </cell>
          <cell r="EN52">
            <v>2.5023766466630631E-3</v>
          </cell>
          <cell r="EO52">
            <v>2.5489172760853802E-3</v>
          </cell>
          <cell r="EP52">
            <v>2.6005459122036374E-3</v>
          </cell>
          <cell r="EQ52">
            <v>2.6343488170677506E-3</v>
          </cell>
          <cell r="ER52">
            <v>2.6239819201568527E-3</v>
          </cell>
          <cell r="ES52">
            <v>2.6528394128909048E-3</v>
          </cell>
          <cell r="ET52">
            <v>2.6517451558421825E-3</v>
          </cell>
          <cell r="EU52">
            <v>2.7043671613570497E-3</v>
          </cell>
          <cell r="EV52">
            <v>2.7603617133937879E-3</v>
          </cell>
          <cell r="EW52">
            <v>2.8276407666674198E-3</v>
          </cell>
          <cell r="EX52">
            <v>2.9522161409651668E-3</v>
          </cell>
          <cell r="EY52">
            <v>2.9629595245585761E-3</v>
          </cell>
          <cell r="EZ52">
            <v>3.0032698686453885E-3</v>
          </cell>
          <cell r="FA52">
            <v>3.0890695671299795E-3</v>
          </cell>
          <cell r="FB52">
            <v>3.1842091836175304E-3</v>
          </cell>
          <cell r="FC52">
            <v>3.2992892986086529E-3</v>
          </cell>
          <cell r="FD52">
            <v>3.3440869151499389E-3</v>
          </cell>
          <cell r="FE52">
            <v>3.3172658535361704E-3</v>
          </cell>
          <cell r="FF52">
            <v>3.3316771287764954E-3</v>
          </cell>
          <cell r="FG52">
            <v>3.3602022009740795E-3</v>
          </cell>
          <cell r="FH52">
            <v>3.4619208293111404E-3</v>
          </cell>
          <cell r="FI52">
            <v>3.4996778301407449E-3</v>
          </cell>
          <cell r="FJ52">
            <v>3.5865669548826129E-3</v>
          </cell>
          <cell r="FK52">
            <v>3.6268521818752131E-3</v>
          </cell>
          <cell r="FL52">
            <v>3.6885270763765228E-3</v>
          </cell>
          <cell r="FM52">
            <v>3.7823108190756971E-3</v>
          </cell>
          <cell r="FN52">
            <v>3.8415139017017636E-3</v>
          </cell>
          <cell r="FO52">
            <v>3.8800070955243922E-3</v>
          </cell>
          <cell r="FP52">
            <v>3.897481934317412E-3</v>
          </cell>
          <cell r="FQ52">
            <v>3.9630180660883167E-3</v>
          </cell>
          <cell r="FR52">
            <v>3.9906308161880306E-3</v>
          </cell>
          <cell r="FS52">
            <v>4.065215581848189E-3</v>
          </cell>
          <cell r="FT52">
            <v>4.128680672547084E-3</v>
          </cell>
          <cell r="FU52">
            <v>4.191082259452015E-3</v>
          </cell>
          <cell r="FV52">
            <v>4.3031785065227625E-3</v>
          </cell>
          <cell r="FW52">
            <v>4.3574656070288894E-3</v>
          </cell>
          <cell r="FX52">
            <v>4.4183539716325789E-3</v>
          </cell>
          <cell r="FY52">
            <v>4.5581176647409233E-3</v>
          </cell>
          <cell r="FZ52">
            <v>4.6393688644673766E-3</v>
          </cell>
          <cell r="GA52">
            <v>4.6996214063255793E-3</v>
          </cell>
          <cell r="GB52">
            <v>4.7088608310561315E-3</v>
          </cell>
          <cell r="GC52">
            <v>4.7226126894351697E-3</v>
          </cell>
          <cell r="GD52">
            <v>4.7516911967840358E-3</v>
          </cell>
          <cell r="GE52">
            <v>4.7948884811183992E-3</v>
          </cell>
          <cell r="GF52">
            <v>4.9122186279453991E-3</v>
          </cell>
          <cell r="GG52">
            <v>4.9865724968111702E-3</v>
          </cell>
          <cell r="GH52">
            <v>5.0734848979111626E-3</v>
          </cell>
          <cell r="GI52">
            <v>5.1304228042743285E-3</v>
          </cell>
          <cell r="GJ52">
            <v>5.1897101343756314E-3</v>
          </cell>
          <cell r="GK52">
            <v>5.2532924604072814E-3</v>
          </cell>
          <cell r="GL52">
            <v>5.3771648215578133E-3</v>
          </cell>
          <cell r="GM52">
            <v>5.373665200845615E-3</v>
          </cell>
          <cell r="GN52">
            <v>5.3742305602498455E-3</v>
          </cell>
          <cell r="GO52">
            <v>5.4117619268982103E-3</v>
          </cell>
          <cell r="GP52">
            <v>5.4192146000884142E-3</v>
          </cell>
          <cell r="GQ52">
            <v>5.4664283184010527E-3</v>
          </cell>
          <cell r="GR52">
            <v>5.5164100820160929E-3</v>
          </cell>
          <cell r="GS52">
            <v>5.4889711928822332E-3</v>
          </cell>
          <cell r="GT52">
            <v>5.5394480884724566E-3</v>
          </cell>
          <cell r="GU52">
            <v>5.5073334050328411E-3</v>
          </cell>
          <cell r="GV52">
            <v>5.5096320424648446E-3</v>
          </cell>
          <cell r="GW52">
            <v>5.6018620536758858E-3</v>
          </cell>
          <cell r="GX52">
            <v>5.5213656307794585E-3</v>
          </cell>
          <cell r="GY52">
            <v>5.5855554917776809E-3</v>
          </cell>
          <cell r="GZ52">
            <v>6.1745831375475679E-3</v>
          </cell>
          <cell r="HA52">
            <v>6.3884068909606951E-3</v>
          </cell>
          <cell r="HB52">
            <v>6.324808339082175E-3</v>
          </cell>
          <cell r="HC52">
            <v>6.338177256045895E-3</v>
          </cell>
          <cell r="HD52">
            <v>6.3482825945290391E-3</v>
          </cell>
          <cell r="HE52" t="str">
            <v/>
          </cell>
          <cell r="HF52" t="str">
            <v/>
          </cell>
          <cell r="HG52" t="str">
            <v/>
          </cell>
          <cell r="HH52" t="str">
            <v/>
          </cell>
          <cell r="HI52" t="str">
            <v/>
          </cell>
          <cell r="HJ52" t="str">
            <v/>
          </cell>
          <cell r="HK52" t="str">
            <v/>
          </cell>
          <cell r="HL52" t="str">
            <v/>
          </cell>
          <cell r="HM52" t="str">
            <v/>
          </cell>
          <cell r="HN52" t="str">
            <v/>
          </cell>
          <cell r="HO52" t="str">
            <v/>
          </cell>
          <cell r="HP52" t="str">
            <v/>
          </cell>
          <cell r="HQ52" t="str">
            <v/>
          </cell>
          <cell r="HR52" t="str">
            <v/>
          </cell>
          <cell r="HS52" t="str">
            <v/>
          </cell>
          <cell r="HT52" t="str">
            <v/>
          </cell>
          <cell r="HU52" t="str">
            <v/>
          </cell>
          <cell r="HV52" t="str">
            <v/>
          </cell>
          <cell r="HW52" t="str">
            <v/>
          </cell>
          <cell r="HX52" t="str">
            <v/>
          </cell>
          <cell r="HY52" t="str">
            <v/>
          </cell>
          <cell r="HZ52" t="str">
            <v/>
          </cell>
          <cell r="IA52" t="str">
            <v/>
          </cell>
          <cell r="IB52" t="str">
            <v/>
          </cell>
          <cell r="IC52" t="str">
            <v/>
          </cell>
          <cell r="ID52" t="str">
            <v/>
          </cell>
          <cell r="IE52" t="str">
            <v/>
          </cell>
          <cell r="IF52" t="str">
            <v/>
          </cell>
          <cell r="IG52" t="str">
            <v/>
          </cell>
          <cell r="IH52" t="str">
            <v/>
          </cell>
          <cell r="II52" t="str">
            <v/>
          </cell>
          <cell r="IJ52" t="str">
            <v/>
          </cell>
          <cell r="IK52" t="str">
            <v/>
          </cell>
          <cell r="IL52" t="str">
            <v/>
          </cell>
          <cell r="IM52" t="str">
            <v/>
          </cell>
          <cell r="IN52" t="str">
            <v/>
          </cell>
          <cell r="IO52" t="str">
            <v/>
          </cell>
          <cell r="IP52" t="str">
            <v/>
          </cell>
          <cell r="IQ52" t="str">
            <v/>
          </cell>
          <cell r="IR52" t="str">
            <v/>
          </cell>
          <cell r="IS52" t="str">
            <v/>
          </cell>
          <cell r="IT52" t="str">
            <v/>
          </cell>
          <cell r="IU52" t="str">
            <v/>
          </cell>
          <cell r="IV52" t="str">
            <v/>
          </cell>
          <cell r="IW52" t="str">
            <v/>
          </cell>
          <cell r="IX52" t="str">
            <v/>
          </cell>
          <cell r="IY52" t="str">
            <v/>
          </cell>
          <cell r="IZ52" t="str">
            <v/>
          </cell>
          <cell r="JA52" t="str">
            <v/>
          </cell>
          <cell r="JB52" t="str">
            <v/>
          </cell>
          <cell r="JC52" t="str">
            <v/>
          </cell>
          <cell r="JD52" t="str">
            <v/>
          </cell>
          <cell r="JE52" t="str">
            <v/>
          </cell>
          <cell r="JF52" t="str">
            <v/>
          </cell>
          <cell r="JG52" t="str">
            <v/>
          </cell>
          <cell r="JH52" t="str">
            <v/>
          </cell>
          <cell r="JI52" t="str">
            <v/>
          </cell>
          <cell r="JJ52" t="str">
            <v/>
          </cell>
          <cell r="JK52" t="str">
            <v/>
          </cell>
          <cell r="JL52" t="str">
            <v/>
          </cell>
          <cell r="JM52" t="str">
            <v/>
          </cell>
          <cell r="JN52" t="str">
            <v/>
          </cell>
          <cell r="JO52" t="str">
            <v/>
          </cell>
          <cell r="JP52" t="str">
            <v/>
          </cell>
          <cell r="JQ52" t="str">
            <v/>
          </cell>
          <cell r="JR52" t="str">
            <v/>
          </cell>
          <cell r="JS52" t="str">
            <v/>
          </cell>
          <cell r="JT52" t="str">
            <v/>
          </cell>
          <cell r="JU52" t="str">
            <v/>
          </cell>
          <cell r="JV52" t="str">
            <v/>
          </cell>
          <cell r="JW52" t="str">
            <v/>
          </cell>
          <cell r="JX52" t="str">
            <v/>
          </cell>
          <cell r="JY52" t="str">
            <v/>
          </cell>
          <cell r="JZ52" t="str">
            <v/>
          </cell>
          <cell r="KA52" t="str">
            <v/>
          </cell>
          <cell r="KB52" t="str">
            <v/>
          </cell>
          <cell r="KC52" t="str">
            <v/>
          </cell>
          <cell r="KD52" t="str">
            <v/>
          </cell>
          <cell r="KE52" t="str">
            <v/>
          </cell>
          <cell r="KF52" t="str">
            <v/>
          </cell>
          <cell r="KG52" t="str">
            <v/>
          </cell>
          <cell r="KH52" t="str">
            <v/>
          </cell>
          <cell r="KI52" t="str">
            <v/>
          </cell>
          <cell r="KJ52" t="str">
            <v/>
          </cell>
          <cell r="KK52" t="str">
            <v/>
          </cell>
          <cell r="KL52" t="str">
            <v/>
          </cell>
          <cell r="KM52" t="str">
            <v/>
          </cell>
          <cell r="KN52" t="str">
            <v/>
          </cell>
          <cell r="KO52" t="str">
            <v/>
          </cell>
          <cell r="KP52" t="str">
            <v/>
          </cell>
          <cell r="KQ52" t="str">
            <v/>
          </cell>
          <cell r="KR52" t="str">
            <v/>
          </cell>
          <cell r="KS52" t="str">
            <v/>
          </cell>
          <cell r="KT52" t="str">
            <v/>
          </cell>
          <cell r="KU52" t="str">
            <v/>
          </cell>
          <cell r="KV52" t="str">
            <v/>
          </cell>
          <cell r="KW52" t="str">
            <v/>
          </cell>
          <cell r="KX52" t="str">
            <v/>
          </cell>
          <cell r="KY52" t="str">
            <v/>
          </cell>
          <cell r="KZ52" t="str">
            <v/>
          </cell>
          <cell r="LA52" t="str">
            <v/>
          </cell>
          <cell r="LB52" t="str">
            <v/>
          </cell>
          <cell r="LC52" t="str">
            <v/>
          </cell>
          <cell r="LD52" t="str">
            <v/>
          </cell>
          <cell r="LE52" t="str">
            <v/>
          </cell>
          <cell r="LF52" t="str">
            <v/>
          </cell>
          <cell r="LG52" t="str">
            <v/>
          </cell>
          <cell r="LH52" t="str">
            <v/>
          </cell>
          <cell r="LI52" t="str">
            <v/>
          </cell>
          <cell r="LJ52" t="str">
            <v/>
          </cell>
          <cell r="LK52" t="str">
            <v/>
          </cell>
          <cell r="LL52" t="str">
            <v/>
          </cell>
          <cell r="LM52" t="str">
            <v/>
          </cell>
          <cell r="LN52" t="str">
            <v/>
          </cell>
          <cell r="LO52" t="str">
            <v/>
          </cell>
          <cell r="LP52" t="str">
            <v/>
          </cell>
          <cell r="LQ52" t="str">
            <v/>
          </cell>
          <cell r="LR52" t="str">
            <v/>
          </cell>
          <cell r="LS52" t="str">
            <v/>
          </cell>
          <cell r="LT52" t="str">
            <v/>
          </cell>
          <cell r="LU52" t="str">
            <v/>
          </cell>
          <cell r="LV52" t="str">
            <v/>
          </cell>
          <cell r="LW52" t="str">
            <v/>
          </cell>
          <cell r="LX52" t="str">
            <v/>
          </cell>
          <cell r="LY52" t="str">
            <v/>
          </cell>
          <cell r="LZ52" t="str">
            <v/>
          </cell>
        </row>
        <row r="53">
          <cell r="A53" t="str">
            <v>PBZ/CO OMF A</v>
          </cell>
          <cell r="EL53">
            <v>6.8044571145622521E-4</v>
          </cell>
          <cell r="EM53">
            <v>6.8120071339822761E-4</v>
          </cell>
          <cell r="EN53">
            <v>6.8649768210482011E-4</v>
          </cell>
          <cell r="EO53">
            <v>6.860822995900487E-4</v>
          </cell>
          <cell r="EP53">
            <v>7.0403114991433923E-4</v>
          </cell>
          <cell r="EQ53">
            <v>7.0985431364927896E-4</v>
          </cell>
          <cell r="ER53">
            <v>7.2455452296153863E-4</v>
          </cell>
          <cell r="ES53">
            <v>7.3624902741604558E-4</v>
          </cell>
          <cell r="ET53">
            <v>7.404216937215649E-4</v>
          </cell>
          <cell r="EU53">
            <v>7.3528394519673445E-4</v>
          </cell>
          <cell r="EV53">
            <v>7.3562582699741386E-4</v>
          </cell>
          <cell r="EW53">
            <v>7.4143902333080483E-4</v>
          </cell>
          <cell r="EX53">
            <v>7.2904576104274239E-4</v>
          </cell>
          <cell r="EY53">
            <v>7.3265562959173565E-4</v>
          </cell>
          <cell r="EZ53">
            <v>7.5353908124389411E-4</v>
          </cell>
          <cell r="FA53">
            <v>7.4970540610694086E-4</v>
          </cell>
          <cell r="FB53">
            <v>7.3781865971542704E-4</v>
          </cell>
          <cell r="FC53">
            <v>7.2877942079214043E-4</v>
          </cell>
          <cell r="FD53">
            <v>7.3361556170538291E-4</v>
          </cell>
          <cell r="FE53">
            <v>7.4094141241414445E-4</v>
          </cell>
          <cell r="FF53">
            <v>7.4680753019209438E-4</v>
          </cell>
          <cell r="FG53">
            <v>7.5882210392689534E-4</v>
          </cell>
          <cell r="FH53">
            <v>7.5366361039355039E-4</v>
          </cell>
          <cell r="FI53">
            <v>7.6802434371240106E-4</v>
          </cell>
          <cell r="FJ53">
            <v>7.6987086540315807E-4</v>
          </cell>
          <cell r="FK53">
            <v>7.7555062227348877E-4</v>
          </cell>
          <cell r="FL53">
            <v>7.8452969911162705E-4</v>
          </cell>
          <cell r="FM53">
            <v>7.9519644898170725E-4</v>
          </cell>
          <cell r="FN53">
            <v>7.9950967834906334E-4</v>
          </cell>
          <cell r="FO53">
            <v>8.0775786203795717E-4</v>
          </cell>
          <cell r="FP53">
            <v>8.2760606423413303E-4</v>
          </cell>
          <cell r="FQ53">
            <v>8.3278819179813965E-4</v>
          </cell>
          <cell r="FR53">
            <v>8.375796983517733E-4</v>
          </cell>
          <cell r="FS53">
            <v>8.3988931110155459E-4</v>
          </cell>
          <cell r="FT53">
            <v>8.4937181470994471E-4</v>
          </cell>
          <cell r="FU53">
            <v>8.5258596200052004E-4</v>
          </cell>
          <cell r="FV53">
            <v>8.7030137876921107E-4</v>
          </cell>
          <cell r="FW53">
            <v>8.8686336255020448E-4</v>
          </cell>
          <cell r="FX53">
            <v>8.8998019882232423E-4</v>
          </cell>
          <cell r="FY53">
            <v>8.8536659420248675E-4</v>
          </cell>
          <cell r="FZ53">
            <v>8.7785454524591945E-4</v>
          </cell>
          <cell r="GA53">
            <v>8.8792984847748985E-4</v>
          </cell>
          <cell r="GB53">
            <v>8.8893072429329333E-4</v>
          </cell>
          <cell r="GC53">
            <v>8.8393095712883583E-4</v>
          </cell>
          <cell r="GD53">
            <v>8.9539586578522617E-4</v>
          </cell>
          <cell r="GE53">
            <v>9.1321830590945818E-4</v>
          </cell>
          <cell r="GF53">
            <v>9.152805538271239E-4</v>
          </cell>
          <cell r="GG53">
            <v>9.3200379239177019E-4</v>
          </cell>
          <cell r="GH53">
            <v>9.3642488772534098E-4</v>
          </cell>
          <cell r="GI53">
            <v>9.3670681451546878E-4</v>
          </cell>
          <cell r="GJ53">
            <v>9.262231610499853E-4</v>
          </cell>
          <cell r="GK53">
            <v>9.2711522921198723E-4</v>
          </cell>
          <cell r="GL53">
            <v>9.3442913636336447E-4</v>
          </cell>
          <cell r="GM53">
            <v>9.465203625510988E-4</v>
          </cell>
          <cell r="GN53">
            <v>9.5401371049356695E-4</v>
          </cell>
          <cell r="GO53">
            <v>9.6240483895820665E-4</v>
          </cell>
          <cell r="GP53">
            <v>9.7052854329414146E-4</v>
          </cell>
          <cell r="GQ53">
            <v>9.869208716359306E-4</v>
          </cell>
          <cell r="GR53">
            <v>9.9882542773801629E-4</v>
          </cell>
          <cell r="GS53">
            <v>1.0334315197071322E-3</v>
          </cell>
          <cell r="GT53">
            <v>1.0416517903140275E-3</v>
          </cell>
          <cell r="GU53">
            <v>1.0631589211181651E-3</v>
          </cell>
          <cell r="GV53">
            <v>1.0942092978322385E-3</v>
          </cell>
          <cell r="GW53">
            <v>1.1197444679511572E-3</v>
          </cell>
          <cell r="GX53">
            <v>1.1477371810625784E-3</v>
          </cell>
          <cell r="GY53">
            <v>1.1717739934973398E-3</v>
          </cell>
          <cell r="GZ53">
            <v>1.1701451198533051E-3</v>
          </cell>
          <cell r="HA53">
            <v>1.1377278426858476E-3</v>
          </cell>
          <cell r="HB53">
            <v>1.1562042882123445E-3</v>
          </cell>
          <cell r="HC53">
            <v>1.2009222709462438E-3</v>
          </cell>
          <cell r="HD53">
            <v>1.2277262066690687E-3</v>
          </cell>
          <cell r="HE53" t="str">
            <v/>
          </cell>
          <cell r="HF53" t="str">
            <v/>
          </cell>
          <cell r="HG53" t="str">
            <v/>
          </cell>
          <cell r="HH53" t="str">
            <v/>
          </cell>
          <cell r="HI53" t="str">
            <v/>
          </cell>
          <cell r="HJ53" t="str">
            <v/>
          </cell>
          <cell r="HK53" t="str">
            <v/>
          </cell>
          <cell r="HL53" t="str">
            <v/>
          </cell>
          <cell r="HM53" t="str">
            <v/>
          </cell>
          <cell r="HN53" t="str">
            <v/>
          </cell>
          <cell r="HO53" t="str">
            <v/>
          </cell>
          <cell r="HP53" t="str">
            <v/>
          </cell>
          <cell r="HQ53" t="str">
            <v/>
          </cell>
          <cell r="HR53" t="str">
            <v/>
          </cell>
          <cell r="HS53" t="str">
            <v/>
          </cell>
          <cell r="HT53" t="str">
            <v/>
          </cell>
          <cell r="HU53" t="str">
            <v/>
          </cell>
          <cell r="HV53" t="str">
            <v/>
          </cell>
          <cell r="HW53" t="str">
            <v/>
          </cell>
          <cell r="HX53" t="str">
            <v/>
          </cell>
          <cell r="HY53" t="str">
            <v/>
          </cell>
          <cell r="HZ53" t="str">
            <v/>
          </cell>
          <cell r="IA53" t="str">
            <v/>
          </cell>
          <cell r="IB53" t="str">
            <v/>
          </cell>
          <cell r="IC53" t="str">
            <v/>
          </cell>
          <cell r="ID53" t="str">
            <v/>
          </cell>
          <cell r="IE53" t="str">
            <v/>
          </cell>
          <cell r="IF53" t="str">
            <v/>
          </cell>
          <cell r="IG53" t="str">
            <v/>
          </cell>
          <cell r="IH53" t="str">
            <v/>
          </cell>
          <cell r="II53" t="str">
            <v/>
          </cell>
          <cell r="IJ53" t="str">
            <v/>
          </cell>
          <cell r="IK53" t="str">
            <v/>
          </cell>
          <cell r="IL53" t="str">
            <v/>
          </cell>
          <cell r="IM53" t="str">
            <v/>
          </cell>
          <cell r="IN53" t="str">
            <v/>
          </cell>
          <cell r="IO53" t="str">
            <v/>
          </cell>
          <cell r="IP53" t="str">
            <v/>
          </cell>
          <cell r="IQ53" t="str">
            <v/>
          </cell>
          <cell r="IR53" t="str">
            <v/>
          </cell>
          <cell r="IS53" t="str">
            <v/>
          </cell>
          <cell r="IT53" t="str">
            <v/>
          </cell>
          <cell r="IU53" t="str">
            <v/>
          </cell>
          <cell r="IV53" t="str">
            <v/>
          </cell>
          <cell r="IW53" t="str">
            <v/>
          </cell>
          <cell r="IX53" t="str">
            <v/>
          </cell>
          <cell r="IY53" t="str">
            <v/>
          </cell>
          <cell r="IZ53" t="str">
            <v/>
          </cell>
          <cell r="JA53" t="str">
            <v/>
          </cell>
          <cell r="JB53" t="str">
            <v/>
          </cell>
          <cell r="JC53" t="str">
            <v/>
          </cell>
          <cell r="JD53" t="str">
            <v/>
          </cell>
          <cell r="JE53" t="str">
            <v/>
          </cell>
          <cell r="JF53" t="str">
            <v/>
          </cell>
          <cell r="JG53" t="str">
            <v/>
          </cell>
          <cell r="JH53" t="str">
            <v/>
          </cell>
          <cell r="JI53" t="str">
            <v/>
          </cell>
          <cell r="JJ53" t="str">
            <v/>
          </cell>
          <cell r="JK53" t="str">
            <v/>
          </cell>
          <cell r="JL53" t="str">
            <v/>
          </cell>
          <cell r="JM53" t="str">
            <v/>
          </cell>
          <cell r="JN53" t="str">
            <v/>
          </cell>
          <cell r="JO53" t="str">
            <v/>
          </cell>
          <cell r="JP53" t="str">
            <v/>
          </cell>
          <cell r="JQ53" t="str">
            <v/>
          </cell>
          <cell r="JR53" t="str">
            <v/>
          </cell>
          <cell r="JS53" t="str">
            <v/>
          </cell>
          <cell r="JT53" t="str">
            <v/>
          </cell>
          <cell r="JU53" t="str">
            <v/>
          </cell>
          <cell r="JV53" t="str">
            <v/>
          </cell>
          <cell r="JW53" t="str">
            <v/>
          </cell>
          <cell r="JX53" t="str">
            <v/>
          </cell>
          <cell r="JY53" t="str">
            <v/>
          </cell>
          <cell r="JZ53" t="str">
            <v/>
          </cell>
          <cell r="KA53" t="str">
            <v/>
          </cell>
          <cell r="KB53" t="str">
            <v/>
          </cell>
          <cell r="KC53" t="str">
            <v/>
          </cell>
          <cell r="KD53" t="str">
            <v/>
          </cell>
          <cell r="KE53" t="str">
            <v/>
          </cell>
          <cell r="KF53" t="str">
            <v/>
          </cell>
          <cell r="KG53" t="str">
            <v/>
          </cell>
          <cell r="KH53" t="str">
            <v/>
          </cell>
          <cell r="KI53" t="str">
            <v/>
          </cell>
          <cell r="KJ53" t="str">
            <v/>
          </cell>
          <cell r="KK53" t="str">
            <v/>
          </cell>
          <cell r="KL53" t="str">
            <v/>
          </cell>
          <cell r="KM53" t="str">
            <v/>
          </cell>
          <cell r="KN53" t="str">
            <v/>
          </cell>
          <cell r="KO53" t="str">
            <v/>
          </cell>
          <cell r="KP53" t="str">
            <v/>
          </cell>
          <cell r="KQ53" t="str">
            <v/>
          </cell>
          <cell r="KR53" t="str">
            <v/>
          </cell>
          <cell r="KS53" t="str">
            <v/>
          </cell>
          <cell r="KT53" t="str">
            <v/>
          </cell>
          <cell r="KU53" t="str">
            <v/>
          </cell>
          <cell r="KV53" t="str">
            <v/>
          </cell>
          <cell r="KW53" t="str">
            <v/>
          </cell>
          <cell r="KX53" t="str">
            <v/>
          </cell>
          <cell r="KY53" t="str">
            <v/>
          </cell>
          <cell r="KZ53" t="str">
            <v/>
          </cell>
          <cell r="LA53" t="str">
            <v/>
          </cell>
          <cell r="LB53" t="str">
            <v/>
          </cell>
          <cell r="LC53" t="str">
            <v/>
          </cell>
          <cell r="LD53" t="str">
            <v/>
          </cell>
          <cell r="LE53" t="str">
            <v/>
          </cell>
          <cell r="LF53" t="str">
            <v/>
          </cell>
          <cell r="LG53" t="str">
            <v/>
          </cell>
          <cell r="LH53" t="str">
            <v/>
          </cell>
          <cell r="LI53" t="str">
            <v/>
          </cell>
          <cell r="LJ53" t="str">
            <v/>
          </cell>
          <cell r="LK53" t="str">
            <v/>
          </cell>
          <cell r="LL53" t="str">
            <v/>
          </cell>
          <cell r="LM53" t="str">
            <v/>
          </cell>
          <cell r="LN53" t="str">
            <v/>
          </cell>
          <cell r="LO53" t="str">
            <v/>
          </cell>
          <cell r="LP53" t="str">
            <v/>
          </cell>
          <cell r="LQ53" t="str">
            <v/>
          </cell>
          <cell r="LR53" t="str">
            <v/>
          </cell>
          <cell r="LS53" t="str">
            <v/>
          </cell>
          <cell r="LT53" t="str">
            <v/>
          </cell>
          <cell r="LU53" t="str">
            <v/>
          </cell>
          <cell r="LV53" t="str">
            <v/>
          </cell>
          <cell r="LW53" t="str">
            <v/>
          </cell>
          <cell r="LX53" t="str">
            <v/>
          </cell>
          <cell r="LY53" t="str">
            <v/>
          </cell>
          <cell r="LZ53" t="str">
            <v/>
          </cell>
        </row>
        <row r="54">
          <cell r="A54" t="str">
            <v>PBZ/CO OMF B</v>
          </cell>
          <cell r="B54">
            <v>0.17177552413981689</v>
          </cell>
          <cell r="C54">
            <v>0.17186265969778577</v>
          </cell>
          <cell r="D54">
            <v>0.17350360037121132</v>
          </cell>
          <cell r="E54">
            <v>0.17363791078101104</v>
          </cell>
          <cell r="F54">
            <v>0.17331163173762285</v>
          </cell>
          <cell r="G54">
            <v>0.17361960996824063</v>
          </cell>
          <cell r="H54">
            <v>0.17270579650665757</v>
          </cell>
          <cell r="I54">
            <v>0.17162564984509601</v>
          </cell>
          <cell r="J54">
            <v>0.17200378469233252</v>
          </cell>
          <cell r="K54">
            <v>0.17192838622458886</v>
          </cell>
          <cell r="L54">
            <v>0.17228995146570997</v>
          </cell>
          <cell r="M54">
            <v>0.17237650324776985</v>
          </cell>
          <cell r="N54">
            <v>0.17235290982169577</v>
          </cell>
          <cell r="O54">
            <v>0.17241302236043737</v>
          </cell>
          <cell r="P54">
            <v>0.17236953490294418</v>
          </cell>
          <cell r="Q54">
            <v>0.17260129386483433</v>
          </cell>
          <cell r="R54">
            <v>0.17198529099382087</v>
          </cell>
          <cell r="S54">
            <v>0.17231165426526407</v>
          </cell>
          <cell r="T54">
            <v>0.1727158853822526</v>
          </cell>
          <cell r="U54">
            <v>0.17281504320442587</v>
          </cell>
          <cell r="V54">
            <v>0.17216228935505792</v>
          </cell>
          <cell r="W54">
            <v>0.17197082120317753</v>
          </cell>
          <cell r="X54">
            <v>0.17219255577314199</v>
          </cell>
          <cell r="Y54">
            <v>0.17272255552903246</v>
          </cell>
          <cell r="Z54">
            <v>0.17321180151735455</v>
          </cell>
          <cell r="AA54">
            <v>0.17280168733124415</v>
          </cell>
          <cell r="AB54">
            <v>0.17291937003779656</v>
          </cell>
          <cell r="AC54">
            <v>0.17321861993974852</v>
          </cell>
          <cell r="AD54">
            <v>0.17285168407861626</v>
          </cell>
          <cell r="AE54">
            <v>0.17247390628180378</v>
          </cell>
          <cell r="AF54">
            <v>0.17217707675928667</v>
          </cell>
          <cell r="AG54">
            <v>0.17216744496764888</v>
          </cell>
          <cell r="AH54">
            <v>0.17196053038249731</v>
          </cell>
          <cell r="AI54">
            <v>0.17089021593953929</v>
          </cell>
          <cell r="AJ54">
            <v>0.16989672560886604</v>
          </cell>
          <cell r="AK54">
            <v>0.17025849044461872</v>
          </cell>
          <cell r="AL54">
            <v>0.16965157579641774</v>
          </cell>
          <cell r="AM54">
            <v>0.16924845390593704</v>
          </cell>
          <cell r="AN54">
            <v>0.16922576506110076</v>
          </cell>
          <cell r="AO54">
            <v>0.17075225382490469</v>
          </cell>
          <cell r="AP54">
            <v>0.17151596647023792</v>
          </cell>
          <cell r="AQ54">
            <v>0.17079622505263745</v>
          </cell>
          <cell r="AR54">
            <v>0.1705427716352915</v>
          </cell>
          <cell r="AS54">
            <v>0.16980141644799354</v>
          </cell>
          <cell r="AT54">
            <v>0.16953004145816794</v>
          </cell>
          <cell r="AU54">
            <v>0.16949284496248493</v>
          </cell>
          <cell r="AV54">
            <v>0.17040189573408904</v>
          </cell>
          <cell r="AW54">
            <v>0.16989928197624979</v>
          </cell>
          <cell r="AX54">
            <v>0.17006547754836107</v>
          </cell>
          <cell r="AY54">
            <v>0.17084127390728518</v>
          </cell>
          <cell r="AZ54">
            <v>0.17061459723859487</v>
          </cell>
          <cell r="BA54">
            <v>0.17098774427855273</v>
          </cell>
          <cell r="BB54">
            <v>0.17120113395491693</v>
          </cell>
          <cell r="BC54">
            <v>0.17127510178315447</v>
          </cell>
          <cell r="BD54">
            <v>0.17016003503947663</v>
          </cell>
          <cell r="BE54">
            <v>0.16921362302318804</v>
          </cell>
          <cell r="BF54">
            <v>0.16822603438947262</v>
          </cell>
          <cell r="BG54">
            <v>0.16803272626579238</v>
          </cell>
          <cell r="BH54">
            <v>0.16722322598221745</v>
          </cell>
          <cell r="BI54">
            <v>0.1676265455052251</v>
          </cell>
          <cell r="BJ54">
            <v>0.16854150962723791</v>
          </cell>
          <cell r="BK54">
            <v>0.1685793373262206</v>
          </cell>
          <cell r="BL54">
            <v>0.16869775387494698</v>
          </cell>
          <cell r="BM54">
            <v>0.16842420989410178</v>
          </cell>
          <cell r="BN54">
            <v>0.16861049866275837</v>
          </cell>
          <cell r="BO54">
            <v>0.16976964630690894</v>
          </cell>
          <cell r="BP54">
            <v>0.1696718410027116</v>
          </cell>
          <cell r="BQ54">
            <v>0.16979535046866479</v>
          </cell>
          <cell r="BR54">
            <v>0.17028454899800397</v>
          </cell>
          <cell r="BS54">
            <v>0.16944637370554458</v>
          </cell>
          <cell r="BT54">
            <v>0.16737414157455438</v>
          </cell>
          <cell r="BU54">
            <v>0.16623831813002773</v>
          </cell>
          <cell r="BV54">
            <v>0.16538968735314036</v>
          </cell>
          <cell r="BW54">
            <v>0.16540406286093276</v>
          </cell>
          <cell r="BX54">
            <v>0.16613710766391362</v>
          </cell>
          <cell r="BY54">
            <v>0.16544055827874721</v>
          </cell>
          <cell r="BZ54">
            <v>0.16601765104047964</v>
          </cell>
          <cell r="CA54">
            <v>0.16695682027855246</v>
          </cell>
          <cell r="CB54">
            <v>0.16603016308806676</v>
          </cell>
          <cell r="CC54">
            <v>0.16557559308279468</v>
          </cell>
          <cell r="CD54">
            <v>0.16606826732897764</v>
          </cell>
          <cell r="CE54">
            <v>0.16608141403377688</v>
          </cell>
          <cell r="CF54">
            <v>0.16660113380238423</v>
          </cell>
          <cell r="CG54">
            <v>0.16622286166791483</v>
          </cell>
          <cell r="CH54">
            <v>0.16641258653026705</v>
          </cell>
          <cell r="CI54">
            <v>0.16704699609027235</v>
          </cell>
          <cell r="CJ54">
            <v>0.16686234604530215</v>
          </cell>
          <cell r="CK54">
            <v>0.16708201178852605</v>
          </cell>
          <cell r="CL54">
            <v>0.16768210887024371</v>
          </cell>
          <cell r="CM54">
            <v>0.16710058629608238</v>
          </cell>
          <cell r="CN54">
            <v>0.16695736140511755</v>
          </cell>
          <cell r="CO54">
            <v>0.16725840571709638</v>
          </cell>
          <cell r="CP54">
            <v>0.16700589530939905</v>
          </cell>
          <cell r="CQ54">
            <v>0.16769273602060086</v>
          </cell>
          <cell r="CR54">
            <v>0.16787754300412719</v>
          </cell>
          <cell r="CS54">
            <v>0.16856482103941128</v>
          </cell>
          <cell r="CT54">
            <v>0.1691513688773634</v>
          </cell>
          <cell r="CU54">
            <v>0.1690626777997124</v>
          </cell>
          <cell r="CV54">
            <v>0.16895039401706632</v>
          </cell>
          <cell r="CW54">
            <v>0.16871370887031489</v>
          </cell>
          <cell r="CX54">
            <v>0.16839205827155584</v>
          </cell>
          <cell r="CY54">
            <v>0.16820825893800459</v>
          </cell>
          <cell r="CZ54">
            <v>0.16871663864762435</v>
          </cell>
          <cell r="DA54">
            <v>0.16936111916608293</v>
          </cell>
          <cell r="DB54">
            <v>0.16777004658398442</v>
          </cell>
          <cell r="DC54">
            <v>0.16704831972573453</v>
          </cell>
          <cell r="DD54">
            <v>0.16753414371421571</v>
          </cell>
          <cell r="DE54">
            <v>0.16754177791936656</v>
          </cell>
          <cell r="DF54">
            <v>0.16683831263485668</v>
          </cell>
          <cell r="DG54">
            <v>0.16703511373797378</v>
          </cell>
          <cell r="DH54">
            <v>0.16752411421600424</v>
          </cell>
          <cell r="DI54">
            <v>0.16698949890333267</v>
          </cell>
          <cell r="DJ54">
            <v>0.16633135868475224</v>
          </cell>
          <cell r="DK54">
            <v>0.16573245338225542</v>
          </cell>
          <cell r="DL54">
            <v>0.16548059259069842</v>
          </cell>
          <cell r="DM54">
            <v>0.1652335633656235</v>
          </cell>
          <cell r="DN54">
            <v>0.16529964201898859</v>
          </cell>
          <cell r="DO54">
            <v>0.16414251794964183</v>
          </cell>
          <cell r="DP54">
            <v>0.16388543761588642</v>
          </cell>
          <cell r="DQ54">
            <v>0.16353794937153107</v>
          </cell>
          <cell r="DR54">
            <v>0.16335660028457749</v>
          </cell>
          <cell r="DS54">
            <v>0.16282299384911006</v>
          </cell>
          <cell r="DT54">
            <v>0.16341052947259466</v>
          </cell>
          <cell r="DU54">
            <v>0.163168967539389</v>
          </cell>
          <cell r="DV54">
            <v>0.16281485251037708</v>
          </cell>
          <cell r="DW54">
            <v>0.16270977031008851</v>
          </cell>
          <cell r="DX54">
            <v>0.16395393514389922</v>
          </cell>
          <cell r="DY54">
            <v>0.1642183542786072</v>
          </cell>
          <cell r="DZ54">
            <v>0.16440933448581213</v>
          </cell>
          <cell r="EA54">
            <v>0.16421662334827727</v>
          </cell>
          <cell r="EB54">
            <v>0.16410639443131134</v>
          </cell>
          <cell r="EC54">
            <v>0.16447098971264781</v>
          </cell>
          <cell r="ED54">
            <v>0.16528273459737075</v>
          </cell>
          <cell r="EE54">
            <v>0.16515045419748295</v>
          </cell>
          <cell r="EF54">
            <v>0.16443971111454528</v>
          </cell>
          <cell r="EG54">
            <v>0.1602458299787492</v>
          </cell>
          <cell r="EH54">
            <v>0.16055469898730287</v>
          </cell>
          <cell r="EI54">
            <v>0.16081973737683303</v>
          </cell>
          <cell r="EJ54">
            <v>0.16109390616031968</v>
          </cell>
          <cell r="EK54">
            <v>0.16096552242129192</v>
          </cell>
          <cell r="EL54">
            <v>0.15722324346172253</v>
          </cell>
          <cell r="EM54">
            <v>0.15735548093793655</v>
          </cell>
          <cell r="EN54">
            <v>0.15702628597626483</v>
          </cell>
          <cell r="EO54">
            <v>0.15646490710101571</v>
          </cell>
          <cell r="EP54">
            <v>0.15628017326022378</v>
          </cell>
          <cell r="EQ54">
            <v>0.15627992856409273</v>
          </cell>
          <cell r="ER54">
            <v>0.1567512865893243</v>
          </cell>
          <cell r="ES54">
            <v>0.15681763744143251</v>
          </cell>
          <cell r="ET54">
            <v>0.15714208377495534</v>
          </cell>
          <cell r="EU54">
            <v>0.15742373965458586</v>
          </cell>
          <cell r="EV54">
            <v>0.15727119993319588</v>
          </cell>
          <cell r="EW54">
            <v>0.15693081921015908</v>
          </cell>
          <cell r="EX54">
            <v>0.15610601116828721</v>
          </cell>
          <cell r="EY54">
            <v>0.15555485158226487</v>
          </cell>
          <cell r="EZ54">
            <v>0.15645221103202753</v>
          </cell>
          <cell r="FA54">
            <v>0.15680442540553041</v>
          </cell>
          <cell r="FB54">
            <v>0.15661973435933874</v>
          </cell>
          <cell r="FC54">
            <v>0.15553804445198724</v>
          </cell>
          <cell r="FD54">
            <v>0.15530425337047923</v>
          </cell>
          <cell r="FE54">
            <v>0.15554360162531258</v>
          </cell>
          <cell r="FF54">
            <v>0.15536580088523649</v>
          </cell>
          <cell r="FG54">
            <v>0.15551745010404255</v>
          </cell>
          <cell r="FH54">
            <v>0.15480140637316064</v>
          </cell>
          <cell r="FI54">
            <v>0.15554423282267765</v>
          </cell>
          <cell r="FJ54">
            <v>0.15567321725054112</v>
          </cell>
          <cell r="FK54">
            <v>0.1558181742736251</v>
          </cell>
          <cell r="FL54">
            <v>0.15527987500323429</v>
          </cell>
          <cell r="FM54">
            <v>0.15546384506337088</v>
          </cell>
          <cell r="FN54">
            <v>0.15877332077209907</v>
          </cell>
          <cell r="FO54">
            <v>0.15946165028694928</v>
          </cell>
          <cell r="FP54">
            <v>0.15925262021014674</v>
          </cell>
          <cell r="FQ54">
            <v>0.15892162979426466</v>
          </cell>
          <cell r="FR54">
            <v>0.15861036787769595</v>
          </cell>
          <cell r="FS54">
            <v>0.1581965426757119</v>
          </cell>
          <cell r="FT54">
            <v>0.15779728430721077</v>
          </cell>
          <cell r="FU54">
            <v>0.15806705456335249</v>
          </cell>
          <cell r="FV54">
            <v>0.1585898598819179</v>
          </cell>
          <cell r="FW54">
            <v>0.15817045748661471</v>
          </cell>
          <cell r="FX54">
            <v>0.158216703726757</v>
          </cell>
          <cell r="FY54">
            <v>0.15765374335605764</v>
          </cell>
          <cell r="FZ54">
            <v>0.15748070584499793</v>
          </cell>
          <cell r="GA54">
            <v>0.15722733799334179</v>
          </cell>
          <cell r="GB54">
            <v>0.15719277464373427</v>
          </cell>
          <cell r="GC54">
            <v>0.15670563665543016</v>
          </cell>
          <cell r="GD54">
            <v>0.15743983636713799</v>
          </cell>
          <cell r="GE54">
            <v>0.15826346992049933</v>
          </cell>
          <cell r="GF54">
            <v>0.15776538621321223</v>
          </cell>
          <cell r="GG54">
            <v>0.15817584778902768</v>
          </cell>
          <cell r="GH54">
            <v>0.15831336361287357</v>
          </cell>
          <cell r="GI54">
            <v>0.15797029398728826</v>
          </cell>
          <cell r="GJ54">
            <v>0.15709831464034046</v>
          </cell>
          <cell r="GK54">
            <v>0.15696342514465902</v>
          </cell>
          <cell r="GL54">
            <v>0.15790723100040241</v>
          </cell>
          <cell r="GM54">
            <v>0.15795679601258894</v>
          </cell>
          <cell r="GN54">
            <v>0.15789948253001285</v>
          </cell>
          <cell r="GO54">
            <v>0.15804986287300993</v>
          </cell>
          <cell r="GP54">
            <v>0.15844302425161844</v>
          </cell>
          <cell r="GQ54">
            <v>0.15878755291458771</v>
          </cell>
          <cell r="GR54">
            <v>0.15890607648130631</v>
          </cell>
          <cell r="GS54">
            <v>0.15951922849873867</v>
          </cell>
          <cell r="GT54">
            <v>0.15955959064937203</v>
          </cell>
          <cell r="GU54">
            <v>0.15979936863998367</v>
          </cell>
          <cell r="GV54">
            <v>0.15998509504510403</v>
          </cell>
          <cell r="GW54">
            <v>0.16051610259708926</v>
          </cell>
          <cell r="GX54">
            <v>0.16086563532623574</v>
          </cell>
          <cell r="GY54">
            <v>0.16139378856237091</v>
          </cell>
          <cell r="GZ54">
            <v>0.16037150691286126</v>
          </cell>
          <cell r="HA54">
            <v>0.15922135246221042</v>
          </cell>
          <cell r="HB54">
            <v>0.1598911635210355</v>
          </cell>
          <cell r="HC54">
            <v>0.16061934746813317</v>
          </cell>
          <cell r="HD54">
            <v>0.16000744523904611</v>
          </cell>
          <cell r="HE54" t="str">
            <v/>
          </cell>
          <cell r="HF54" t="str">
            <v/>
          </cell>
          <cell r="HG54" t="str">
            <v/>
          </cell>
          <cell r="HH54" t="str">
            <v/>
          </cell>
          <cell r="HI54" t="str">
            <v/>
          </cell>
          <cell r="HJ54" t="str">
            <v/>
          </cell>
          <cell r="HK54" t="str">
            <v/>
          </cell>
          <cell r="HL54" t="str">
            <v/>
          </cell>
          <cell r="HM54" t="str">
            <v/>
          </cell>
          <cell r="HN54" t="str">
            <v/>
          </cell>
          <cell r="HO54" t="str">
            <v/>
          </cell>
          <cell r="HP54" t="str">
            <v/>
          </cell>
          <cell r="HQ54" t="str">
            <v/>
          </cell>
          <cell r="HR54" t="str">
            <v/>
          </cell>
          <cell r="HS54" t="str">
            <v/>
          </cell>
          <cell r="HT54" t="str">
            <v/>
          </cell>
          <cell r="HU54" t="str">
            <v/>
          </cell>
          <cell r="HV54" t="str">
            <v/>
          </cell>
          <cell r="HW54" t="str">
            <v/>
          </cell>
          <cell r="HX54" t="str">
            <v/>
          </cell>
          <cell r="HY54" t="str">
            <v/>
          </cell>
          <cell r="HZ54" t="str">
            <v/>
          </cell>
          <cell r="IA54" t="str">
            <v/>
          </cell>
          <cell r="IB54" t="str">
            <v/>
          </cell>
          <cell r="IC54" t="str">
            <v/>
          </cell>
          <cell r="ID54" t="str">
            <v/>
          </cell>
          <cell r="IE54" t="str">
            <v/>
          </cell>
          <cell r="IF54" t="str">
            <v/>
          </cell>
          <cell r="IG54" t="str">
            <v/>
          </cell>
          <cell r="IH54" t="str">
            <v/>
          </cell>
          <cell r="II54" t="str">
            <v/>
          </cell>
          <cell r="IJ54" t="str">
            <v/>
          </cell>
          <cell r="IK54" t="str">
            <v/>
          </cell>
          <cell r="IL54" t="str">
            <v/>
          </cell>
          <cell r="IM54" t="str">
            <v/>
          </cell>
          <cell r="IN54" t="str">
            <v/>
          </cell>
          <cell r="IO54" t="str">
            <v/>
          </cell>
          <cell r="IP54" t="str">
            <v/>
          </cell>
          <cell r="IQ54" t="str">
            <v/>
          </cell>
          <cell r="IR54" t="str">
            <v/>
          </cell>
          <cell r="IS54" t="str">
            <v/>
          </cell>
          <cell r="IT54" t="str">
            <v/>
          </cell>
          <cell r="IU54" t="str">
            <v/>
          </cell>
          <cell r="IV54" t="str">
            <v/>
          </cell>
          <cell r="IW54" t="str">
            <v/>
          </cell>
          <cell r="IX54" t="str">
            <v/>
          </cell>
          <cell r="IY54" t="str">
            <v/>
          </cell>
          <cell r="IZ54" t="str">
            <v/>
          </cell>
          <cell r="JA54" t="str">
            <v/>
          </cell>
          <cell r="JB54" t="str">
            <v/>
          </cell>
          <cell r="JC54" t="str">
            <v/>
          </cell>
          <cell r="JD54" t="str">
            <v/>
          </cell>
          <cell r="JE54" t="str">
            <v/>
          </cell>
          <cell r="JF54" t="str">
            <v/>
          </cell>
          <cell r="JG54" t="str">
            <v/>
          </cell>
          <cell r="JH54" t="str">
            <v/>
          </cell>
          <cell r="JI54" t="str">
            <v/>
          </cell>
          <cell r="JJ54" t="str">
            <v/>
          </cell>
          <cell r="JK54" t="str">
            <v/>
          </cell>
          <cell r="JL54" t="str">
            <v/>
          </cell>
          <cell r="JM54" t="str">
            <v/>
          </cell>
          <cell r="JN54" t="str">
            <v/>
          </cell>
          <cell r="JO54" t="str">
            <v/>
          </cell>
          <cell r="JP54" t="str">
            <v/>
          </cell>
          <cell r="JQ54" t="str">
            <v/>
          </cell>
          <cell r="JR54" t="str">
            <v/>
          </cell>
          <cell r="JS54" t="str">
            <v/>
          </cell>
          <cell r="JT54" t="str">
            <v/>
          </cell>
          <cell r="JU54" t="str">
            <v/>
          </cell>
          <cell r="JV54" t="str">
            <v/>
          </cell>
          <cell r="JW54" t="str">
            <v/>
          </cell>
          <cell r="JX54" t="str">
            <v/>
          </cell>
          <cell r="JY54" t="str">
            <v/>
          </cell>
          <cell r="JZ54" t="str">
            <v/>
          </cell>
          <cell r="KA54" t="str">
            <v/>
          </cell>
          <cell r="KB54" t="str">
            <v/>
          </cell>
          <cell r="KC54" t="str">
            <v/>
          </cell>
          <cell r="KD54" t="str">
            <v/>
          </cell>
          <cell r="KE54" t="str">
            <v/>
          </cell>
          <cell r="KF54" t="str">
            <v/>
          </cell>
          <cell r="KG54" t="str">
            <v/>
          </cell>
          <cell r="KH54" t="str">
            <v/>
          </cell>
          <cell r="KI54" t="str">
            <v/>
          </cell>
          <cell r="KJ54" t="str">
            <v/>
          </cell>
          <cell r="KK54" t="str">
            <v/>
          </cell>
          <cell r="KL54" t="str">
            <v/>
          </cell>
          <cell r="KM54" t="str">
            <v/>
          </cell>
          <cell r="KN54" t="str">
            <v/>
          </cell>
          <cell r="KO54" t="str">
            <v/>
          </cell>
          <cell r="KP54" t="str">
            <v/>
          </cell>
          <cell r="KQ54" t="str">
            <v/>
          </cell>
          <cell r="KR54" t="str">
            <v/>
          </cell>
          <cell r="KS54" t="str">
            <v/>
          </cell>
          <cell r="KT54" t="str">
            <v/>
          </cell>
          <cell r="KU54" t="str">
            <v/>
          </cell>
          <cell r="KV54" t="str">
            <v/>
          </cell>
          <cell r="KW54" t="str">
            <v/>
          </cell>
          <cell r="KX54" t="str">
            <v/>
          </cell>
          <cell r="KY54" t="str">
            <v/>
          </cell>
          <cell r="KZ54" t="str">
            <v/>
          </cell>
          <cell r="LA54" t="str">
            <v/>
          </cell>
          <cell r="LB54" t="str">
            <v/>
          </cell>
          <cell r="LC54" t="str">
            <v/>
          </cell>
          <cell r="LD54" t="str">
            <v/>
          </cell>
          <cell r="LE54" t="str">
            <v/>
          </cell>
          <cell r="LF54" t="str">
            <v/>
          </cell>
          <cell r="LG54" t="str">
            <v/>
          </cell>
          <cell r="LH54" t="str">
            <v/>
          </cell>
          <cell r="LI54" t="str">
            <v/>
          </cell>
          <cell r="LJ54" t="str">
            <v/>
          </cell>
          <cell r="LK54" t="str">
            <v/>
          </cell>
          <cell r="LL54" t="str">
            <v/>
          </cell>
          <cell r="LM54" t="str">
            <v/>
          </cell>
          <cell r="LN54" t="str">
            <v/>
          </cell>
          <cell r="LO54" t="str">
            <v/>
          </cell>
          <cell r="LP54" t="str">
            <v/>
          </cell>
          <cell r="LQ54" t="str">
            <v/>
          </cell>
          <cell r="LR54" t="str">
            <v/>
          </cell>
          <cell r="LS54" t="str">
            <v/>
          </cell>
          <cell r="LT54" t="str">
            <v/>
          </cell>
          <cell r="LU54" t="str">
            <v/>
          </cell>
          <cell r="LV54" t="str">
            <v/>
          </cell>
          <cell r="LW54" t="str">
            <v/>
          </cell>
          <cell r="LX54" t="str">
            <v/>
          </cell>
          <cell r="LY54" t="str">
            <v/>
          </cell>
          <cell r="LZ54" t="str">
            <v/>
          </cell>
        </row>
        <row r="55">
          <cell r="A55" t="str">
            <v>PBZ/CO OMF C</v>
          </cell>
          <cell r="EL55">
            <v>3.3690270415921691E-3</v>
          </cell>
          <cell r="EM55">
            <v>3.335407219201151E-3</v>
          </cell>
          <cell r="EN55">
            <v>3.4783934082698699E-3</v>
          </cell>
          <cell r="EO55">
            <v>3.5522725062355743E-3</v>
          </cell>
          <cell r="EP55">
            <v>3.6466188977236167E-3</v>
          </cell>
          <cell r="EQ55">
            <v>3.6629814263821592E-3</v>
          </cell>
          <cell r="ER55">
            <v>3.6396535763792955E-3</v>
          </cell>
          <cell r="ES55">
            <v>3.6368927881184486E-3</v>
          </cell>
          <cell r="ET55">
            <v>3.6710452023948729E-3</v>
          </cell>
          <cell r="EU55">
            <v>3.7420461533444948E-3</v>
          </cell>
          <cell r="EV55">
            <v>3.8723603156337609E-3</v>
          </cell>
          <cell r="EW55">
            <v>3.9324161247939046E-3</v>
          </cell>
          <cell r="EX55">
            <v>4.1706003132897605E-3</v>
          </cell>
          <cell r="EY55">
            <v>4.2504490520155992E-3</v>
          </cell>
          <cell r="EZ55">
            <v>4.2601565142372146E-3</v>
          </cell>
          <cell r="FA55">
            <v>4.3922213052288257E-3</v>
          </cell>
          <cell r="FB55">
            <v>4.500691926005441E-3</v>
          </cell>
          <cell r="FC55">
            <v>4.5775585726289727E-3</v>
          </cell>
          <cell r="FD55">
            <v>4.6123614185986555E-3</v>
          </cell>
          <cell r="FE55">
            <v>4.6202781217433682E-3</v>
          </cell>
          <cell r="FF55">
            <v>4.6557841389749588E-3</v>
          </cell>
          <cell r="FG55">
            <v>4.7079977034219693E-3</v>
          </cell>
          <cell r="FH55">
            <v>4.835725436693002E-3</v>
          </cell>
          <cell r="FI55">
            <v>4.8747257365796132E-3</v>
          </cell>
          <cell r="FJ55">
            <v>5.0079070939962585E-3</v>
          </cell>
          <cell r="FK55">
            <v>5.0901970479583902E-3</v>
          </cell>
          <cell r="FL55">
            <v>5.1661680199921239E-3</v>
          </cell>
          <cell r="FM55">
            <v>5.3000886625406817E-3</v>
          </cell>
          <cell r="FN55">
            <v>5.4038145152803061E-3</v>
          </cell>
          <cell r="FO55">
            <v>5.4587032937273607E-3</v>
          </cell>
          <cell r="FP55">
            <v>5.4914676139402102E-3</v>
          </cell>
          <cell r="FQ55">
            <v>5.5830368183828697E-3</v>
          </cell>
          <cell r="FR55">
            <v>5.6263646542246302E-3</v>
          </cell>
          <cell r="FS55">
            <v>5.7306331023076734E-3</v>
          </cell>
          <cell r="FT55">
            <v>5.8555680491322332E-3</v>
          </cell>
          <cell r="FU55">
            <v>5.9770559917367771E-3</v>
          </cell>
          <cell r="FV55">
            <v>6.1195117264567899E-3</v>
          </cell>
          <cell r="FW55">
            <v>6.1582006532836953E-3</v>
          </cell>
          <cell r="FX55">
            <v>6.2268445759586337E-3</v>
          </cell>
          <cell r="FY55">
            <v>6.3098236506264442E-3</v>
          </cell>
          <cell r="FZ55">
            <v>6.499411386134267E-3</v>
          </cell>
          <cell r="GA55">
            <v>6.5651762848009604E-3</v>
          </cell>
          <cell r="GB55">
            <v>6.6057943244776278E-3</v>
          </cell>
          <cell r="GC55">
            <v>6.6512010686703227E-3</v>
          </cell>
          <cell r="GD55">
            <v>6.6446862238235729E-3</v>
          </cell>
          <cell r="GE55">
            <v>6.7118656304158142E-3</v>
          </cell>
          <cell r="GF55">
            <v>6.8685878942927976E-3</v>
          </cell>
          <cell r="GG55">
            <v>6.9419244502442806E-3</v>
          </cell>
          <cell r="GH55">
            <v>7.0600862151882424E-3</v>
          </cell>
          <cell r="GI55">
            <v>7.1841558428464665E-3</v>
          </cell>
          <cell r="GJ55">
            <v>7.2932028914624589E-3</v>
          </cell>
          <cell r="GK55">
            <v>7.4612702122510803E-3</v>
          </cell>
          <cell r="GL55">
            <v>7.6173468771931789E-3</v>
          </cell>
          <cell r="GM55">
            <v>7.6045080463182499E-3</v>
          </cell>
          <cell r="GN55">
            <v>7.6169463346529376E-3</v>
          </cell>
          <cell r="GO55">
            <v>7.699822890901196E-3</v>
          </cell>
          <cell r="GP55">
            <v>7.7314972662962389E-3</v>
          </cell>
          <cell r="GQ55">
            <v>7.853550287748496E-3</v>
          </cell>
          <cell r="GR55">
            <v>7.8772304200489182E-3</v>
          </cell>
          <cell r="GS55">
            <v>7.8587953424366155E-3</v>
          </cell>
          <cell r="GT55">
            <v>7.9435501303392695E-3</v>
          </cell>
          <cell r="GU55">
            <v>7.9297591748541899E-3</v>
          </cell>
          <cell r="GV55">
            <v>7.9485642587041536E-3</v>
          </cell>
          <cell r="GW55">
            <v>8.0191308494983026E-3</v>
          </cell>
          <cell r="GX55">
            <v>7.8540665028161826E-3</v>
          </cell>
          <cell r="GY55">
            <v>7.9842266113449214E-3</v>
          </cell>
          <cell r="GZ55">
            <v>8.8155098133419329E-3</v>
          </cell>
          <cell r="HA55">
            <v>9.1244851390133632E-3</v>
          </cell>
          <cell r="HB55">
            <v>9.054488006063139E-3</v>
          </cell>
          <cell r="HC55">
            <v>9.0696979285383988E-3</v>
          </cell>
          <cell r="HD55">
            <v>9.0963951770859485E-3</v>
          </cell>
          <cell r="HE55" t="str">
            <v/>
          </cell>
          <cell r="HF55" t="str">
            <v/>
          </cell>
          <cell r="HG55" t="str">
            <v/>
          </cell>
          <cell r="HH55" t="str">
            <v/>
          </cell>
          <cell r="HI55" t="str">
            <v/>
          </cell>
          <cell r="HJ55" t="str">
            <v/>
          </cell>
          <cell r="HK55" t="str">
            <v/>
          </cell>
          <cell r="HL55" t="str">
            <v/>
          </cell>
          <cell r="HM55" t="str">
            <v/>
          </cell>
          <cell r="HN55" t="str">
            <v/>
          </cell>
          <cell r="HO55" t="str">
            <v/>
          </cell>
          <cell r="HP55" t="str">
            <v/>
          </cell>
          <cell r="HQ55" t="str">
            <v/>
          </cell>
          <cell r="HR55" t="str">
            <v/>
          </cell>
          <cell r="HS55" t="str">
            <v/>
          </cell>
          <cell r="HT55" t="str">
            <v/>
          </cell>
          <cell r="HU55" t="str">
            <v/>
          </cell>
          <cell r="HV55" t="str">
            <v/>
          </cell>
          <cell r="HW55" t="str">
            <v/>
          </cell>
          <cell r="HX55" t="str">
            <v/>
          </cell>
          <cell r="HY55" t="str">
            <v/>
          </cell>
          <cell r="HZ55" t="str">
            <v/>
          </cell>
          <cell r="IA55" t="str">
            <v/>
          </cell>
          <cell r="IB55" t="str">
            <v/>
          </cell>
          <cell r="IC55" t="str">
            <v/>
          </cell>
          <cell r="ID55" t="str">
            <v/>
          </cell>
          <cell r="IE55" t="str">
            <v/>
          </cell>
          <cell r="IF55" t="str">
            <v/>
          </cell>
          <cell r="IG55" t="str">
            <v/>
          </cell>
          <cell r="IH55" t="str">
            <v/>
          </cell>
          <cell r="II55" t="str">
            <v/>
          </cell>
          <cell r="IJ55" t="str">
            <v/>
          </cell>
          <cell r="IK55" t="str">
            <v/>
          </cell>
          <cell r="IL55" t="str">
            <v/>
          </cell>
          <cell r="IM55" t="str">
            <v/>
          </cell>
          <cell r="IN55" t="str">
            <v/>
          </cell>
          <cell r="IO55" t="str">
            <v/>
          </cell>
          <cell r="IP55" t="str">
            <v/>
          </cell>
          <cell r="IQ55" t="str">
            <v/>
          </cell>
          <cell r="IR55" t="str">
            <v/>
          </cell>
          <cell r="IS55" t="str">
            <v/>
          </cell>
          <cell r="IT55" t="str">
            <v/>
          </cell>
          <cell r="IU55" t="str">
            <v/>
          </cell>
          <cell r="IV55" t="str">
            <v/>
          </cell>
          <cell r="IW55" t="str">
            <v/>
          </cell>
          <cell r="IX55" t="str">
            <v/>
          </cell>
          <cell r="IY55" t="str">
            <v/>
          </cell>
          <cell r="IZ55" t="str">
            <v/>
          </cell>
          <cell r="JA55" t="str">
            <v/>
          </cell>
          <cell r="JB55" t="str">
            <v/>
          </cell>
          <cell r="JC55" t="str">
            <v/>
          </cell>
          <cell r="JD55" t="str">
            <v/>
          </cell>
          <cell r="JE55" t="str">
            <v/>
          </cell>
          <cell r="JF55" t="str">
            <v/>
          </cell>
          <cell r="JG55" t="str">
            <v/>
          </cell>
          <cell r="JH55" t="str">
            <v/>
          </cell>
          <cell r="JI55" t="str">
            <v/>
          </cell>
          <cell r="JJ55" t="str">
            <v/>
          </cell>
          <cell r="JK55" t="str">
            <v/>
          </cell>
          <cell r="JL55" t="str">
            <v/>
          </cell>
          <cell r="JM55" t="str">
            <v/>
          </cell>
          <cell r="JN55" t="str">
            <v/>
          </cell>
          <cell r="JO55" t="str">
            <v/>
          </cell>
          <cell r="JP55" t="str">
            <v/>
          </cell>
          <cell r="JQ55" t="str">
            <v/>
          </cell>
          <cell r="JR55" t="str">
            <v/>
          </cell>
          <cell r="JS55" t="str">
            <v/>
          </cell>
          <cell r="JT55" t="str">
            <v/>
          </cell>
          <cell r="JU55" t="str">
            <v/>
          </cell>
          <cell r="JV55" t="str">
            <v/>
          </cell>
          <cell r="JW55" t="str">
            <v/>
          </cell>
          <cell r="JX55" t="str">
            <v/>
          </cell>
          <cell r="JY55" t="str">
            <v/>
          </cell>
          <cell r="JZ55" t="str">
            <v/>
          </cell>
          <cell r="KA55" t="str">
            <v/>
          </cell>
          <cell r="KB55" t="str">
            <v/>
          </cell>
          <cell r="KC55" t="str">
            <v/>
          </cell>
          <cell r="KD55" t="str">
            <v/>
          </cell>
          <cell r="KE55" t="str">
            <v/>
          </cell>
          <cell r="KF55" t="str">
            <v/>
          </cell>
          <cell r="KG55" t="str">
            <v/>
          </cell>
          <cell r="KH55" t="str">
            <v/>
          </cell>
          <cell r="KI55" t="str">
            <v/>
          </cell>
          <cell r="KJ55" t="str">
            <v/>
          </cell>
          <cell r="KK55" t="str">
            <v/>
          </cell>
          <cell r="KL55" t="str">
            <v/>
          </cell>
          <cell r="KM55" t="str">
            <v/>
          </cell>
          <cell r="KN55" t="str">
            <v/>
          </cell>
          <cell r="KO55" t="str">
            <v/>
          </cell>
          <cell r="KP55" t="str">
            <v/>
          </cell>
          <cell r="KQ55" t="str">
            <v/>
          </cell>
          <cell r="KR55" t="str">
            <v/>
          </cell>
          <cell r="KS55" t="str">
            <v/>
          </cell>
          <cell r="KT55" t="str">
            <v/>
          </cell>
          <cell r="KU55" t="str">
            <v/>
          </cell>
          <cell r="KV55" t="str">
            <v/>
          </cell>
          <cell r="KW55" t="str">
            <v/>
          </cell>
          <cell r="KX55" t="str">
            <v/>
          </cell>
          <cell r="KY55" t="str">
            <v/>
          </cell>
          <cell r="KZ55" t="str">
            <v/>
          </cell>
          <cell r="LA55" t="str">
            <v/>
          </cell>
          <cell r="LB55" t="str">
            <v/>
          </cell>
          <cell r="LC55" t="str">
            <v/>
          </cell>
          <cell r="LD55" t="str">
            <v/>
          </cell>
          <cell r="LE55" t="str">
            <v/>
          </cell>
          <cell r="LF55" t="str">
            <v/>
          </cell>
          <cell r="LG55" t="str">
            <v/>
          </cell>
          <cell r="LH55" t="str">
            <v/>
          </cell>
          <cell r="LI55" t="str">
            <v/>
          </cell>
          <cell r="LJ55" t="str">
            <v/>
          </cell>
          <cell r="LK55" t="str">
            <v/>
          </cell>
          <cell r="LL55" t="str">
            <v/>
          </cell>
          <cell r="LM55" t="str">
            <v/>
          </cell>
          <cell r="LN55" t="str">
            <v/>
          </cell>
          <cell r="LO55" t="str">
            <v/>
          </cell>
          <cell r="LP55" t="str">
            <v/>
          </cell>
          <cell r="LQ55" t="str">
            <v/>
          </cell>
          <cell r="LR55" t="str">
            <v/>
          </cell>
          <cell r="LS55" t="str">
            <v/>
          </cell>
          <cell r="LT55" t="str">
            <v/>
          </cell>
          <cell r="LU55" t="str">
            <v/>
          </cell>
          <cell r="LV55" t="str">
            <v/>
          </cell>
          <cell r="LW55" t="str">
            <v/>
          </cell>
          <cell r="LX55" t="str">
            <v/>
          </cell>
          <cell r="LY55" t="str">
            <v/>
          </cell>
          <cell r="LZ55" t="str">
            <v/>
          </cell>
        </row>
        <row r="56">
          <cell r="A56" t="str">
            <v>Raiffeisen OMF A</v>
          </cell>
          <cell r="EL56">
            <v>1.3901286405661037E-3</v>
          </cell>
          <cell r="EM56">
            <v>1.3966994449951141E-3</v>
          </cell>
          <cell r="EN56">
            <v>1.4004545662637054E-3</v>
          </cell>
          <cell r="EO56">
            <v>1.4072369804442662E-3</v>
          </cell>
          <cell r="EP56">
            <v>1.4150328236697976E-3</v>
          </cell>
          <cell r="EQ56">
            <v>1.445376088235139E-3</v>
          </cell>
          <cell r="ER56">
            <v>1.4639090471639401E-3</v>
          </cell>
          <cell r="ES56">
            <v>1.4721704069539958E-3</v>
          </cell>
          <cell r="ET56">
            <v>1.4635729993008463E-3</v>
          </cell>
          <cell r="EU56">
            <v>1.457767445608474E-3</v>
          </cell>
          <cell r="EV56">
            <v>1.4642568355167393E-3</v>
          </cell>
          <cell r="EW56">
            <v>1.4730866939269363E-3</v>
          </cell>
          <cell r="EX56">
            <v>1.4719935912077616E-3</v>
          </cell>
          <cell r="EY56">
            <v>1.4779414022474836E-3</v>
          </cell>
          <cell r="EZ56">
            <v>1.4901078461006597E-3</v>
          </cell>
          <cell r="FA56">
            <v>1.4821370583940226E-3</v>
          </cell>
          <cell r="FB56">
            <v>1.4837313635713589E-3</v>
          </cell>
          <cell r="FC56">
            <v>1.4741759102138634E-3</v>
          </cell>
          <cell r="FD56">
            <v>1.4671493563166893E-3</v>
          </cell>
          <cell r="FE56">
            <v>1.4751758098189233E-3</v>
          </cell>
          <cell r="FF56">
            <v>1.4778864410389205E-3</v>
          </cell>
          <cell r="FG56">
            <v>1.4780502326258087E-3</v>
          </cell>
          <cell r="FH56">
            <v>1.4697163705317366E-3</v>
          </cell>
          <cell r="FI56">
            <v>1.4769050716908448E-3</v>
          </cell>
          <cell r="FJ56">
            <v>1.4813081488153767E-3</v>
          </cell>
          <cell r="FK56">
            <v>1.4784008844242118E-3</v>
          </cell>
          <cell r="FL56">
            <v>1.5014060737796751E-3</v>
          </cell>
          <cell r="FM56">
            <v>1.5279291637095612E-3</v>
          </cell>
          <cell r="FN56">
            <v>1.5431913227815105E-3</v>
          </cell>
          <cell r="FO56">
            <v>1.5628712429363225E-3</v>
          </cell>
          <cell r="FP56">
            <v>1.5741011045340733E-3</v>
          </cell>
          <cell r="FQ56">
            <v>1.5825755896272556E-3</v>
          </cell>
          <cell r="FR56">
            <v>1.5978957550887062E-3</v>
          </cell>
          <cell r="FS56">
            <v>1.6166134064515485E-3</v>
          </cell>
          <cell r="FT56">
            <v>1.6240076929810022E-3</v>
          </cell>
          <cell r="FU56">
            <v>1.6386038878791881E-3</v>
          </cell>
          <cell r="FV56">
            <v>1.6574328626916151E-3</v>
          </cell>
          <cell r="FW56">
            <v>1.6783089850950948E-3</v>
          </cell>
          <cell r="FX56">
            <v>1.7054127275305071E-3</v>
          </cell>
          <cell r="FY56">
            <v>1.7188517760308088E-3</v>
          </cell>
          <cell r="FZ56">
            <v>1.724256205446821E-3</v>
          </cell>
          <cell r="GA56">
            <v>1.7742947835945463E-3</v>
          </cell>
          <cell r="GB56">
            <v>1.7915920589150708E-3</v>
          </cell>
          <cell r="GC56">
            <v>1.802507495188945E-3</v>
          </cell>
          <cell r="GD56">
            <v>1.8335176682079545E-3</v>
          </cell>
          <cell r="GE56">
            <v>1.8687751912790085E-3</v>
          </cell>
          <cell r="GF56">
            <v>1.8742574882520118E-3</v>
          </cell>
          <cell r="GG56">
            <v>1.9020314934899095E-3</v>
          </cell>
          <cell r="GH56">
            <v>1.9119375512241679E-3</v>
          </cell>
          <cell r="GI56">
            <v>1.9064568355617352E-3</v>
          </cell>
          <cell r="GJ56">
            <v>1.9058932696097777E-3</v>
          </cell>
          <cell r="GK56">
            <v>1.9120966717298567E-3</v>
          </cell>
          <cell r="GL56">
            <v>1.9023938616564132E-3</v>
          </cell>
          <cell r="GM56">
            <v>1.9304516347305263E-3</v>
          </cell>
          <cell r="GN56">
            <v>1.9508097302858155E-3</v>
          </cell>
          <cell r="GO56">
            <v>1.9659203761949275E-3</v>
          </cell>
          <cell r="GP56">
            <v>1.98326807887609E-3</v>
          </cell>
          <cell r="GQ56">
            <v>1.9724383227430779E-3</v>
          </cell>
          <cell r="GR56">
            <v>1.9854435568143602E-3</v>
          </cell>
          <cell r="GS56">
            <v>2.0003027242450279E-3</v>
          </cell>
          <cell r="GT56">
            <v>1.97646315670297E-3</v>
          </cell>
          <cell r="GU56">
            <v>2.0005045690282808E-3</v>
          </cell>
          <cell r="GV56">
            <v>2.0223340352235738E-3</v>
          </cell>
          <cell r="GW56">
            <v>2.0396840139197906E-3</v>
          </cell>
          <cell r="GX56">
            <v>2.0755309043673938E-3</v>
          </cell>
          <cell r="GY56">
            <v>2.0830444517901604E-3</v>
          </cell>
          <cell r="GZ56">
            <v>2.0321195508999101E-3</v>
          </cell>
          <cell r="HA56">
            <v>1.97180444141989E-3</v>
          </cell>
          <cell r="HB56">
            <v>2.0146470572257528E-3</v>
          </cell>
          <cell r="HC56">
            <v>2.0378257709633366E-3</v>
          </cell>
          <cell r="HD56">
            <v>2.0737822921827517E-3</v>
          </cell>
          <cell r="HE56" t="str">
            <v/>
          </cell>
          <cell r="HF56" t="str">
            <v/>
          </cell>
          <cell r="HG56" t="str">
            <v/>
          </cell>
          <cell r="HH56" t="str">
            <v/>
          </cell>
          <cell r="HI56" t="str">
            <v/>
          </cell>
          <cell r="HJ56" t="str">
            <v/>
          </cell>
          <cell r="HK56" t="str">
            <v/>
          </cell>
          <cell r="HL56" t="str">
            <v/>
          </cell>
          <cell r="HM56" t="str">
            <v/>
          </cell>
          <cell r="HN56" t="str">
            <v/>
          </cell>
          <cell r="HO56" t="str">
            <v/>
          </cell>
          <cell r="HP56" t="str">
            <v/>
          </cell>
          <cell r="HQ56" t="str">
            <v/>
          </cell>
          <cell r="HR56" t="str">
            <v/>
          </cell>
          <cell r="HS56" t="str">
            <v/>
          </cell>
          <cell r="HT56" t="str">
            <v/>
          </cell>
          <cell r="HU56" t="str">
            <v/>
          </cell>
          <cell r="HV56" t="str">
            <v/>
          </cell>
          <cell r="HW56" t="str">
            <v/>
          </cell>
          <cell r="HX56" t="str">
            <v/>
          </cell>
          <cell r="HY56" t="str">
            <v/>
          </cell>
          <cell r="HZ56" t="str">
            <v/>
          </cell>
          <cell r="IA56" t="str">
            <v/>
          </cell>
          <cell r="IB56" t="str">
            <v/>
          </cell>
          <cell r="IC56" t="str">
            <v/>
          </cell>
          <cell r="ID56" t="str">
            <v/>
          </cell>
          <cell r="IE56" t="str">
            <v/>
          </cell>
          <cell r="IF56" t="str">
            <v/>
          </cell>
          <cell r="IG56" t="str">
            <v/>
          </cell>
          <cell r="IH56" t="str">
            <v/>
          </cell>
          <cell r="II56" t="str">
            <v/>
          </cell>
          <cell r="IJ56" t="str">
            <v/>
          </cell>
          <cell r="IK56" t="str">
            <v/>
          </cell>
          <cell r="IL56" t="str">
            <v/>
          </cell>
          <cell r="IM56" t="str">
            <v/>
          </cell>
          <cell r="IN56" t="str">
            <v/>
          </cell>
          <cell r="IO56" t="str">
            <v/>
          </cell>
          <cell r="IP56" t="str">
            <v/>
          </cell>
          <cell r="IQ56" t="str">
            <v/>
          </cell>
          <cell r="IR56" t="str">
            <v/>
          </cell>
          <cell r="IS56" t="str">
            <v/>
          </cell>
          <cell r="IT56" t="str">
            <v/>
          </cell>
          <cell r="IU56" t="str">
            <v/>
          </cell>
          <cell r="IV56" t="str">
            <v/>
          </cell>
          <cell r="IW56" t="str">
            <v/>
          </cell>
          <cell r="IX56" t="str">
            <v/>
          </cell>
          <cell r="IY56" t="str">
            <v/>
          </cell>
          <cell r="IZ56" t="str">
            <v/>
          </cell>
          <cell r="JA56" t="str">
            <v/>
          </cell>
          <cell r="JB56" t="str">
            <v/>
          </cell>
          <cell r="JC56" t="str">
            <v/>
          </cell>
          <cell r="JD56" t="str">
            <v/>
          </cell>
          <cell r="JE56" t="str">
            <v/>
          </cell>
          <cell r="JF56" t="str">
            <v/>
          </cell>
          <cell r="JG56" t="str">
            <v/>
          </cell>
          <cell r="JH56" t="str">
            <v/>
          </cell>
          <cell r="JI56" t="str">
            <v/>
          </cell>
          <cell r="JJ56" t="str">
            <v/>
          </cell>
          <cell r="JK56" t="str">
            <v/>
          </cell>
          <cell r="JL56" t="str">
            <v/>
          </cell>
          <cell r="JM56" t="str">
            <v/>
          </cell>
          <cell r="JN56" t="str">
            <v/>
          </cell>
          <cell r="JO56" t="str">
            <v/>
          </cell>
          <cell r="JP56" t="str">
            <v/>
          </cell>
          <cell r="JQ56" t="str">
            <v/>
          </cell>
          <cell r="JR56" t="str">
            <v/>
          </cell>
          <cell r="JS56" t="str">
            <v/>
          </cell>
          <cell r="JT56" t="str">
            <v/>
          </cell>
          <cell r="JU56" t="str">
            <v/>
          </cell>
          <cell r="JV56" t="str">
            <v/>
          </cell>
          <cell r="JW56" t="str">
            <v/>
          </cell>
          <cell r="JX56" t="str">
            <v/>
          </cell>
          <cell r="JY56" t="str">
            <v/>
          </cell>
          <cell r="JZ56" t="str">
            <v/>
          </cell>
          <cell r="KA56" t="str">
            <v/>
          </cell>
          <cell r="KB56" t="str">
            <v/>
          </cell>
          <cell r="KC56" t="str">
            <v/>
          </cell>
          <cell r="KD56" t="str">
            <v/>
          </cell>
          <cell r="KE56" t="str">
            <v/>
          </cell>
          <cell r="KF56" t="str">
            <v/>
          </cell>
          <cell r="KG56" t="str">
            <v/>
          </cell>
          <cell r="KH56" t="str">
            <v/>
          </cell>
          <cell r="KI56" t="str">
            <v/>
          </cell>
          <cell r="KJ56" t="str">
            <v/>
          </cell>
          <cell r="KK56" t="str">
            <v/>
          </cell>
          <cell r="KL56" t="str">
            <v/>
          </cell>
          <cell r="KM56" t="str">
            <v/>
          </cell>
          <cell r="KN56" t="str">
            <v/>
          </cell>
          <cell r="KO56" t="str">
            <v/>
          </cell>
          <cell r="KP56" t="str">
            <v/>
          </cell>
          <cell r="KQ56" t="str">
            <v/>
          </cell>
          <cell r="KR56" t="str">
            <v/>
          </cell>
          <cell r="KS56" t="str">
            <v/>
          </cell>
          <cell r="KT56" t="str">
            <v/>
          </cell>
          <cell r="KU56" t="str">
            <v/>
          </cell>
          <cell r="KV56" t="str">
            <v/>
          </cell>
          <cell r="KW56" t="str">
            <v/>
          </cell>
          <cell r="KX56" t="str">
            <v/>
          </cell>
          <cell r="KY56" t="str">
            <v/>
          </cell>
          <cell r="KZ56" t="str">
            <v/>
          </cell>
          <cell r="LA56" t="str">
            <v/>
          </cell>
          <cell r="LB56" t="str">
            <v/>
          </cell>
          <cell r="LC56" t="str">
            <v/>
          </cell>
          <cell r="LD56" t="str">
            <v/>
          </cell>
          <cell r="LE56" t="str">
            <v/>
          </cell>
          <cell r="LF56" t="str">
            <v/>
          </cell>
          <cell r="LG56" t="str">
            <v/>
          </cell>
          <cell r="LH56" t="str">
            <v/>
          </cell>
          <cell r="LI56" t="str">
            <v/>
          </cell>
          <cell r="LJ56" t="str">
            <v/>
          </cell>
          <cell r="LK56" t="str">
            <v/>
          </cell>
          <cell r="LL56" t="str">
            <v/>
          </cell>
          <cell r="LM56" t="str">
            <v/>
          </cell>
          <cell r="LN56" t="str">
            <v/>
          </cell>
          <cell r="LO56" t="str">
            <v/>
          </cell>
          <cell r="LP56" t="str">
            <v/>
          </cell>
          <cell r="LQ56" t="str">
            <v/>
          </cell>
          <cell r="LR56" t="str">
            <v/>
          </cell>
          <cell r="LS56" t="str">
            <v/>
          </cell>
          <cell r="LT56" t="str">
            <v/>
          </cell>
          <cell r="LU56" t="str">
            <v/>
          </cell>
          <cell r="LV56" t="str">
            <v/>
          </cell>
          <cell r="LW56" t="str">
            <v/>
          </cell>
          <cell r="LX56" t="str">
            <v/>
          </cell>
          <cell r="LY56" t="str">
            <v/>
          </cell>
          <cell r="LZ56" t="str">
            <v/>
          </cell>
        </row>
        <row r="57">
          <cell r="A57" t="str">
            <v>Raiffeisen OMF B</v>
          </cell>
          <cell r="B57">
            <v>0.30271174760925473</v>
          </cell>
          <cell r="C57">
            <v>0.30325885814989662</v>
          </cell>
          <cell r="D57">
            <v>0.30255625319718765</v>
          </cell>
          <cell r="E57">
            <v>0.30104438255106736</v>
          </cell>
          <cell r="F57">
            <v>0.30173233185699122</v>
          </cell>
          <cell r="G57">
            <v>0.30303345975224494</v>
          </cell>
          <cell r="H57">
            <v>0.30393476586043405</v>
          </cell>
          <cell r="I57">
            <v>0.30432198513692721</v>
          </cell>
          <cell r="J57">
            <v>0.30416662541049966</v>
          </cell>
          <cell r="K57">
            <v>0.30490497371582709</v>
          </cell>
          <cell r="L57">
            <v>0.30462223058291193</v>
          </cell>
          <cell r="M57">
            <v>0.30510743960467518</v>
          </cell>
          <cell r="N57">
            <v>0.30454885359708594</v>
          </cell>
          <cell r="O57">
            <v>0.3052470972295801</v>
          </cell>
          <cell r="P57">
            <v>0.30553464962271681</v>
          </cell>
          <cell r="Q57">
            <v>0.30486080031744367</v>
          </cell>
          <cell r="R57">
            <v>0.30581223511169858</v>
          </cell>
          <cell r="S57">
            <v>0.30514109241176163</v>
          </cell>
          <cell r="T57">
            <v>0.3044568739496506</v>
          </cell>
          <cell r="U57">
            <v>0.30392253066115893</v>
          </cell>
          <cell r="V57">
            <v>0.30694254469701032</v>
          </cell>
          <cell r="W57">
            <v>0.3070006258075777</v>
          </cell>
          <cell r="X57">
            <v>0.3071356936769149</v>
          </cell>
          <cell r="Y57">
            <v>0.30835757258854674</v>
          </cell>
          <cell r="Z57">
            <v>0.30902285962750803</v>
          </cell>
          <cell r="AA57">
            <v>0.31069461080383021</v>
          </cell>
          <cell r="AB57">
            <v>0.30959600190949749</v>
          </cell>
          <cell r="AC57">
            <v>0.31018058800679504</v>
          </cell>
          <cell r="AD57">
            <v>0.31095929280578677</v>
          </cell>
          <cell r="AE57">
            <v>0.3112044225193662</v>
          </cell>
          <cell r="AF57">
            <v>0.31150706985126247</v>
          </cell>
          <cell r="AG57">
            <v>0.31141969905755229</v>
          </cell>
          <cell r="AH57">
            <v>0.31186268267109546</v>
          </cell>
          <cell r="AI57">
            <v>0.31424080959236933</v>
          </cell>
          <cell r="AJ57">
            <v>0.31522037441779854</v>
          </cell>
          <cell r="AK57">
            <v>0.31484126385526118</v>
          </cell>
          <cell r="AL57">
            <v>0.3158228575381925</v>
          </cell>
          <cell r="AM57">
            <v>0.31543884164970615</v>
          </cell>
          <cell r="AN57">
            <v>0.31498357576962088</v>
          </cell>
          <cell r="AO57">
            <v>0.31368865789049843</v>
          </cell>
          <cell r="AP57">
            <v>0.31355750502643043</v>
          </cell>
          <cell r="AQ57">
            <v>0.31352111816078243</v>
          </cell>
          <cell r="AR57">
            <v>0.31306827887547989</v>
          </cell>
          <cell r="AS57">
            <v>0.31341588189658842</v>
          </cell>
          <cell r="AT57">
            <v>0.31366869295122091</v>
          </cell>
          <cell r="AU57">
            <v>0.3130480020992798</v>
          </cell>
          <cell r="AV57">
            <v>0.31292400453794639</v>
          </cell>
          <cell r="AW57">
            <v>0.31380851851531621</v>
          </cell>
          <cell r="AX57">
            <v>0.31393703422066022</v>
          </cell>
          <cell r="AY57">
            <v>0.31313099139527839</v>
          </cell>
          <cell r="AZ57">
            <v>0.31328715756256348</v>
          </cell>
          <cell r="BA57">
            <v>0.31230354320289844</v>
          </cell>
          <cell r="BB57">
            <v>0.31350078964598577</v>
          </cell>
          <cell r="BC57">
            <v>0.31377898782859243</v>
          </cell>
          <cell r="BD57">
            <v>0.31400648316608709</v>
          </cell>
          <cell r="BE57">
            <v>0.31292826946333102</v>
          </cell>
          <cell r="BF57">
            <v>0.31266141233062122</v>
          </cell>
          <cell r="BG57">
            <v>0.31173927129124829</v>
          </cell>
          <cell r="BH57">
            <v>0.31078480878368847</v>
          </cell>
          <cell r="BI57">
            <v>0.31101639581789331</v>
          </cell>
          <cell r="BJ57">
            <v>0.30869367829052397</v>
          </cell>
          <cell r="BK57">
            <v>0.30996595645869113</v>
          </cell>
          <cell r="BL57">
            <v>0.30937140388011941</v>
          </cell>
          <cell r="BM57">
            <v>0.30896468220919437</v>
          </cell>
          <cell r="BN57">
            <v>0.30798014822645592</v>
          </cell>
          <cell r="BO57">
            <v>0.30490741423026002</v>
          </cell>
          <cell r="BP57">
            <v>0.30509532470397821</v>
          </cell>
          <cell r="BQ57">
            <v>0.30232996350802194</v>
          </cell>
          <cell r="BR57">
            <v>0.30279786819261501</v>
          </cell>
          <cell r="BS57">
            <v>0.30308705880285164</v>
          </cell>
          <cell r="BT57">
            <v>0.30558028333809034</v>
          </cell>
          <cell r="BU57">
            <v>0.30497705801614355</v>
          </cell>
          <cell r="BV57">
            <v>0.30267115055399968</v>
          </cell>
          <cell r="BW57">
            <v>0.30492964624972774</v>
          </cell>
          <cell r="BX57">
            <v>0.30554134738390776</v>
          </cell>
          <cell r="BY57">
            <v>0.30491010253505668</v>
          </cell>
          <cell r="BZ57">
            <v>0.30472048934810542</v>
          </cell>
          <cell r="CA57">
            <v>0.3041101687679606</v>
          </cell>
          <cell r="CB57">
            <v>0.30476764783497268</v>
          </cell>
          <cell r="CC57">
            <v>0.30461719316269575</v>
          </cell>
          <cell r="CD57">
            <v>0.30464719586534944</v>
          </cell>
          <cell r="CE57">
            <v>0.30512903390117141</v>
          </cell>
          <cell r="CF57">
            <v>0.30471190477004118</v>
          </cell>
          <cell r="CG57">
            <v>0.30355222397281395</v>
          </cell>
          <cell r="CH57">
            <v>0.30387456545711239</v>
          </cell>
          <cell r="CI57">
            <v>0.3042664762569231</v>
          </cell>
          <cell r="CJ57">
            <v>0.30403136028229527</v>
          </cell>
          <cell r="CK57">
            <v>0.30517000342913941</v>
          </cell>
          <cell r="CL57">
            <v>0.30553549643504341</v>
          </cell>
          <cell r="CM57">
            <v>0.30532282537621769</v>
          </cell>
          <cell r="CN57">
            <v>0.30579974315916303</v>
          </cell>
          <cell r="CO57">
            <v>0.30412668538242688</v>
          </cell>
          <cell r="CP57">
            <v>0.3030852897425439</v>
          </cell>
          <cell r="CQ57">
            <v>0.30338042634483187</v>
          </cell>
          <cell r="CR57">
            <v>0.30257859757049377</v>
          </cell>
          <cell r="CS57">
            <v>0.30265077777140886</v>
          </cell>
          <cell r="CT57">
            <v>0.30216217934107709</v>
          </cell>
          <cell r="CU57">
            <v>0.30199614002385755</v>
          </cell>
          <cell r="CV57">
            <v>0.30149813704983747</v>
          </cell>
          <cell r="CW57">
            <v>0.30060001133495212</v>
          </cell>
          <cell r="CX57">
            <v>0.2999175552013213</v>
          </cell>
          <cell r="CY57">
            <v>0.29806864158485213</v>
          </cell>
          <cell r="CZ57">
            <v>0.29815637363499248</v>
          </cell>
          <cell r="DA57">
            <v>0.29873539757754458</v>
          </cell>
          <cell r="DB57">
            <v>0.29997158560722376</v>
          </cell>
          <cell r="DC57">
            <v>0.29995172170509771</v>
          </cell>
          <cell r="DD57">
            <v>0.29912824411294425</v>
          </cell>
          <cell r="DE57">
            <v>0.30007285255473709</v>
          </cell>
          <cell r="DF57">
            <v>0.29917111708648753</v>
          </cell>
          <cell r="DG57">
            <v>0.29969164303053353</v>
          </cell>
          <cell r="DH57">
            <v>0.29871981526908198</v>
          </cell>
          <cell r="DI57">
            <v>0.29739182232815292</v>
          </cell>
          <cell r="DJ57">
            <v>0.29748964589508037</v>
          </cell>
          <cell r="DK57">
            <v>0.2972519345534459</v>
          </cell>
          <cell r="DL57">
            <v>0.2969597812078697</v>
          </cell>
          <cell r="DM57">
            <v>0.29639553744080482</v>
          </cell>
          <cell r="DN57">
            <v>0.29634230868969541</v>
          </cell>
          <cell r="DO57">
            <v>0.29793699093078618</v>
          </cell>
          <cell r="DP57">
            <v>0.30030873324454921</v>
          </cell>
          <cell r="DQ57">
            <v>0.30047592769784809</v>
          </cell>
          <cell r="DR57">
            <v>0.30094757120172455</v>
          </cell>
          <cell r="DS57">
            <v>0.30229864820106184</v>
          </cell>
          <cell r="DT57">
            <v>0.30071530165995547</v>
          </cell>
          <cell r="DU57">
            <v>0.30028714251766925</v>
          </cell>
          <cell r="DV57">
            <v>0.30067214246896945</v>
          </cell>
          <cell r="DW57">
            <v>0.30086308062162365</v>
          </cell>
          <cell r="DX57">
            <v>0.29803426575926562</v>
          </cell>
          <cell r="DY57">
            <v>0.2991633180951464</v>
          </cell>
          <cell r="DZ57">
            <v>0.30016132712645538</v>
          </cell>
          <cell r="EA57">
            <v>0.29987667319302064</v>
          </cell>
          <cell r="EB57">
            <v>0.29998411786757784</v>
          </cell>
          <cell r="EC57">
            <v>0.30004653130591813</v>
          </cell>
          <cell r="ED57">
            <v>0.30020318892159037</v>
          </cell>
          <cell r="EE57">
            <v>0.30045428050079298</v>
          </cell>
          <cell r="EF57">
            <v>0.30128345996035849</v>
          </cell>
          <cell r="EG57">
            <v>0.3040628314672511</v>
          </cell>
          <cell r="EH57">
            <v>0.30433813566797319</v>
          </cell>
          <cell r="EI57">
            <v>0.3049546471578149</v>
          </cell>
          <cell r="EJ57">
            <v>0.30585785272555865</v>
          </cell>
          <cell r="EK57">
            <v>0.30438840261213934</v>
          </cell>
          <cell r="EL57">
            <v>0.29516074252751628</v>
          </cell>
          <cell r="EM57">
            <v>0.29674579300563059</v>
          </cell>
          <cell r="EN57">
            <v>0.29549995794471789</v>
          </cell>
          <cell r="EO57">
            <v>0.29578319528835589</v>
          </cell>
          <cell r="EP57">
            <v>0.29551840087525116</v>
          </cell>
          <cell r="EQ57">
            <v>0.29682123822521167</v>
          </cell>
          <cell r="ER57">
            <v>0.29648245018842373</v>
          </cell>
          <cell r="ES57">
            <v>0.29662415926018071</v>
          </cell>
          <cell r="ET57">
            <v>0.29594936235498986</v>
          </cell>
          <cell r="EU57">
            <v>0.29568809165848597</v>
          </cell>
          <cell r="EV57">
            <v>0.29607647616926197</v>
          </cell>
          <cell r="EW57">
            <v>0.29552159402529404</v>
          </cell>
          <cell r="EX57">
            <v>0.29493387233634338</v>
          </cell>
          <cell r="EY57">
            <v>0.29552613052898025</v>
          </cell>
          <cell r="EZ57">
            <v>0.29484527358852908</v>
          </cell>
          <cell r="FA57">
            <v>0.29353730206576528</v>
          </cell>
          <cell r="FB57">
            <v>0.2936547089765813</v>
          </cell>
          <cell r="FC57">
            <v>0.29305835548739961</v>
          </cell>
          <cell r="FD57">
            <v>0.29320131368374852</v>
          </cell>
          <cell r="FE57">
            <v>0.29284910160303573</v>
          </cell>
          <cell r="FF57">
            <v>0.29217878633107325</v>
          </cell>
          <cell r="FG57">
            <v>0.29204498700577441</v>
          </cell>
          <cell r="FH57">
            <v>0.29158581176577475</v>
          </cell>
          <cell r="FI57">
            <v>0.28979920204073106</v>
          </cell>
          <cell r="FJ57">
            <v>0.28977089224349334</v>
          </cell>
          <cell r="FK57">
            <v>0.28951047494673343</v>
          </cell>
          <cell r="FL57">
            <v>0.29245933382609673</v>
          </cell>
          <cell r="FM57">
            <v>0.2926230321502295</v>
          </cell>
          <cell r="FN57">
            <v>0.29200276493699689</v>
          </cell>
          <cell r="FO57">
            <v>0.29198352566096386</v>
          </cell>
          <cell r="FP57">
            <v>0.29227020390569275</v>
          </cell>
          <cell r="FQ57">
            <v>0.29227056212866798</v>
          </cell>
          <cell r="FR57">
            <v>0.29259330568149983</v>
          </cell>
          <cell r="FS57">
            <v>0.29333639239018555</v>
          </cell>
          <cell r="FT57">
            <v>0.29300871792728272</v>
          </cell>
          <cell r="FU57">
            <v>0.29290407648776223</v>
          </cell>
          <cell r="FV57">
            <v>0.29351457594686514</v>
          </cell>
          <cell r="FW57">
            <v>0.29486799963384552</v>
          </cell>
          <cell r="FX57">
            <v>0.29548906428292576</v>
          </cell>
          <cell r="FY57">
            <v>0.29428976599919277</v>
          </cell>
          <cell r="FZ57">
            <v>0.29346537772621539</v>
          </cell>
          <cell r="GA57">
            <v>0.29378145746905182</v>
          </cell>
          <cell r="GB57">
            <v>0.29411711204730323</v>
          </cell>
          <cell r="GC57">
            <v>0.29444137766947781</v>
          </cell>
          <cell r="GD57">
            <v>0.2943518695714738</v>
          </cell>
          <cell r="GE57">
            <v>0.2942430696731349</v>
          </cell>
          <cell r="GF57">
            <v>0.29304426837761288</v>
          </cell>
          <cell r="GG57">
            <v>0.29237167021921712</v>
          </cell>
          <cell r="GH57">
            <v>0.2924676345760765</v>
          </cell>
          <cell r="GI57">
            <v>0.29306545521004029</v>
          </cell>
          <cell r="GJ57">
            <v>0.29311345913723802</v>
          </cell>
          <cell r="GK57">
            <v>0.29231549111916566</v>
          </cell>
          <cell r="GL57">
            <v>0.29089151616648423</v>
          </cell>
          <cell r="GM57">
            <v>0.2910835213782933</v>
          </cell>
          <cell r="GN57">
            <v>0.29160799400116821</v>
          </cell>
          <cell r="GO57">
            <v>0.2916592766881449</v>
          </cell>
          <cell r="GP57">
            <v>0.29117356378441672</v>
          </cell>
          <cell r="GQ57">
            <v>0.29036760422336633</v>
          </cell>
          <cell r="GR57">
            <v>0.289901014316373</v>
          </cell>
          <cell r="GS57">
            <v>0.28983384050639133</v>
          </cell>
          <cell r="GT57">
            <v>0.28915826498893965</v>
          </cell>
          <cell r="GU57">
            <v>0.28916003093471859</v>
          </cell>
          <cell r="GV57">
            <v>0.28901334562442427</v>
          </cell>
          <cell r="GW57">
            <v>0.28826260127736703</v>
          </cell>
          <cell r="GX57">
            <v>0.28840471278014312</v>
          </cell>
          <cell r="GY57">
            <v>0.28742643932321049</v>
          </cell>
          <cell r="GZ57">
            <v>0.28508343851074636</v>
          </cell>
          <cell r="HA57">
            <v>0.2878322910339034</v>
          </cell>
          <cell r="HB57">
            <v>0.28672099542727636</v>
          </cell>
          <cell r="HC57">
            <v>0.285571858096905</v>
          </cell>
          <cell r="HD57">
            <v>0.28575187074253783</v>
          </cell>
          <cell r="HE57" t="str">
            <v/>
          </cell>
          <cell r="HF57" t="str">
            <v/>
          </cell>
          <cell r="HG57" t="str">
            <v/>
          </cell>
          <cell r="HH57" t="str">
            <v/>
          </cell>
          <cell r="HI57" t="str">
            <v/>
          </cell>
          <cell r="HJ57" t="str">
            <v/>
          </cell>
          <cell r="HK57" t="str">
            <v/>
          </cell>
          <cell r="HL57" t="str">
            <v/>
          </cell>
          <cell r="HM57" t="str">
            <v/>
          </cell>
          <cell r="HN57" t="str">
            <v/>
          </cell>
          <cell r="HO57" t="str">
            <v/>
          </cell>
          <cell r="HP57" t="str">
            <v/>
          </cell>
          <cell r="HQ57" t="str">
            <v/>
          </cell>
          <cell r="HR57" t="str">
            <v/>
          </cell>
          <cell r="HS57" t="str">
            <v/>
          </cell>
          <cell r="HT57" t="str">
            <v/>
          </cell>
          <cell r="HU57" t="str">
            <v/>
          </cell>
          <cell r="HV57" t="str">
            <v/>
          </cell>
          <cell r="HW57" t="str">
            <v/>
          </cell>
          <cell r="HX57" t="str">
            <v/>
          </cell>
          <cell r="HY57" t="str">
            <v/>
          </cell>
          <cell r="HZ57" t="str">
            <v/>
          </cell>
          <cell r="IA57" t="str">
            <v/>
          </cell>
          <cell r="IB57" t="str">
            <v/>
          </cell>
          <cell r="IC57" t="str">
            <v/>
          </cell>
          <cell r="ID57" t="str">
            <v/>
          </cell>
          <cell r="IE57" t="str">
            <v/>
          </cell>
          <cell r="IF57" t="str">
            <v/>
          </cell>
          <cell r="IG57" t="str">
            <v/>
          </cell>
          <cell r="IH57" t="str">
            <v/>
          </cell>
          <cell r="II57" t="str">
            <v/>
          </cell>
          <cell r="IJ57" t="str">
            <v/>
          </cell>
          <cell r="IK57" t="str">
            <v/>
          </cell>
          <cell r="IL57" t="str">
            <v/>
          </cell>
          <cell r="IM57" t="str">
            <v/>
          </cell>
          <cell r="IN57" t="str">
            <v/>
          </cell>
          <cell r="IO57" t="str">
            <v/>
          </cell>
          <cell r="IP57" t="str">
            <v/>
          </cell>
          <cell r="IQ57" t="str">
            <v/>
          </cell>
          <cell r="IR57" t="str">
            <v/>
          </cell>
          <cell r="IS57" t="str">
            <v/>
          </cell>
          <cell r="IT57" t="str">
            <v/>
          </cell>
          <cell r="IU57" t="str">
            <v/>
          </cell>
          <cell r="IV57" t="str">
            <v/>
          </cell>
          <cell r="IW57" t="str">
            <v/>
          </cell>
          <cell r="IX57" t="str">
            <v/>
          </cell>
          <cell r="IY57" t="str">
            <v/>
          </cell>
          <cell r="IZ57" t="str">
            <v/>
          </cell>
          <cell r="JA57" t="str">
            <v/>
          </cell>
          <cell r="JB57" t="str">
            <v/>
          </cell>
          <cell r="JC57" t="str">
            <v/>
          </cell>
          <cell r="JD57" t="str">
            <v/>
          </cell>
          <cell r="JE57" t="str">
            <v/>
          </cell>
          <cell r="JF57" t="str">
            <v/>
          </cell>
          <cell r="JG57" t="str">
            <v/>
          </cell>
          <cell r="JH57" t="str">
            <v/>
          </cell>
          <cell r="JI57" t="str">
            <v/>
          </cell>
          <cell r="JJ57" t="str">
            <v/>
          </cell>
          <cell r="JK57" t="str">
            <v/>
          </cell>
          <cell r="JL57" t="str">
            <v/>
          </cell>
          <cell r="JM57" t="str">
            <v/>
          </cell>
          <cell r="JN57" t="str">
            <v/>
          </cell>
          <cell r="JO57" t="str">
            <v/>
          </cell>
          <cell r="JP57" t="str">
            <v/>
          </cell>
          <cell r="JQ57" t="str">
            <v/>
          </cell>
          <cell r="JR57" t="str">
            <v/>
          </cell>
          <cell r="JS57" t="str">
            <v/>
          </cell>
          <cell r="JT57" t="str">
            <v/>
          </cell>
          <cell r="JU57" t="str">
            <v/>
          </cell>
          <cell r="JV57" t="str">
            <v/>
          </cell>
          <cell r="JW57" t="str">
            <v/>
          </cell>
          <cell r="JX57" t="str">
            <v/>
          </cell>
          <cell r="JY57" t="str">
            <v/>
          </cell>
          <cell r="JZ57" t="str">
            <v/>
          </cell>
          <cell r="KA57" t="str">
            <v/>
          </cell>
          <cell r="KB57" t="str">
            <v/>
          </cell>
          <cell r="KC57" t="str">
            <v/>
          </cell>
          <cell r="KD57" t="str">
            <v/>
          </cell>
          <cell r="KE57" t="str">
            <v/>
          </cell>
          <cell r="KF57" t="str">
            <v/>
          </cell>
          <cell r="KG57" t="str">
            <v/>
          </cell>
          <cell r="KH57" t="str">
            <v/>
          </cell>
          <cell r="KI57" t="str">
            <v/>
          </cell>
          <cell r="KJ57" t="str">
            <v/>
          </cell>
          <cell r="KK57" t="str">
            <v/>
          </cell>
          <cell r="KL57" t="str">
            <v/>
          </cell>
          <cell r="KM57" t="str">
            <v/>
          </cell>
          <cell r="KN57" t="str">
            <v/>
          </cell>
          <cell r="KO57" t="str">
            <v/>
          </cell>
          <cell r="KP57" t="str">
            <v/>
          </cell>
          <cell r="KQ57" t="str">
            <v/>
          </cell>
          <cell r="KR57" t="str">
            <v/>
          </cell>
          <cell r="KS57" t="str">
            <v/>
          </cell>
          <cell r="KT57" t="str">
            <v/>
          </cell>
          <cell r="KU57" t="str">
            <v/>
          </cell>
          <cell r="KV57" t="str">
            <v/>
          </cell>
          <cell r="KW57" t="str">
            <v/>
          </cell>
          <cell r="KX57" t="str">
            <v/>
          </cell>
          <cell r="KY57" t="str">
            <v/>
          </cell>
          <cell r="KZ57" t="str">
            <v/>
          </cell>
          <cell r="LA57" t="str">
            <v/>
          </cell>
          <cell r="LB57" t="str">
            <v/>
          </cell>
          <cell r="LC57" t="str">
            <v/>
          </cell>
          <cell r="LD57" t="str">
            <v/>
          </cell>
          <cell r="LE57" t="str">
            <v/>
          </cell>
          <cell r="LF57" t="str">
            <v/>
          </cell>
          <cell r="LG57" t="str">
            <v/>
          </cell>
          <cell r="LH57" t="str">
            <v/>
          </cell>
          <cell r="LI57" t="str">
            <v/>
          </cell>
          <cell r="LJ57" t="str">
            <v/>
          </cell>
          <cell r="LK57" t="str">
            <v/>
          </cell>
          <cell r="LL57" t="str">
            <v/>
          </cell>
          <cell r="LM57" t="str">
            <v/>
          </cell>
          <cell r="LN57" t="str">
            <v/>
          </cell>
          <cell r="LO57" t="str">
            <v/>
          </cell>
          <cell r="LP57" t="str">
            <v/>
          </cell>
          <cell r="LQ57" t="str">
            <v/>
          </cell>
          <cell r="LR57" t="str">
            <v/>
          </cell>
          <cell r="LS57" t="str">
            <v/>
          </cell>
          <cell r="LT57" t="str">
            <v/>
          </cell>
          <cell r="LU57" t="str">
            <v/>
          </cell>
          <cell r="LV57" t="str">
            <v/>
          </cell>
          <cell r="LW57" t="str">
            <v/>
          </cell>
          <cell r="LX57" t="str">
            <v/>
          </cell>
          <cell r="LY57" t="str">
            <v/>
          </cell>
          <cell r="LZ57" t="str">
            <v/>
          </cell>
        </row>
        <row r="58">
          <cell r="A58" t="str">
            <v>Raiffeisen OMF C</v>
          </cell>
          <cell r="EL58">
            <v>7.5206674211045167E-3</v>
          </cell>
          <cell r="EM58">
            <v>7.5394765425042514E-3</v>
          </cell>
          <cell r="EN58">
            <v>7.7377973706204877E-3</v>
          </cell>
          <cell r="EO58">
            <v>7.9238931604895587E-3</v>
          </cell>
          <cell r="EP58">
            <v>8.1351040117682849E-3</v>
          </cell>
          <cell r="EQ58">
            <v>8.3443586974245587E-3</v>
          </cell>
          <cell r="ER58">
            <v>8.3716571150259742E-3</v>
          </cell>
          <cell r="ES58">
            <v>8.4304232447777998E-3</v>
          </cell>
          <cell r="ET58">
            <v>8.5405249710110345E-3</v>
          </cell>
          <cell r="EU58">
            <v>8.7764537724230648E-3</v>
          </cell>
          <cell r="EV58">
            <v>9.08376464119812E-3</v>
          </cell>
          <cell r="EW58">
            <v>9.234079988072047E-3</v>
          </cell>
          <cell r="EX58">
            <v>9.5959999260808865E-3</v>
          </cell>
          <cell r="EY58">
            <v>9.8791845645072561E-3</v>
          </cell>
          <cell r="EZ58">
            <v>9.9892907647169751E-3</v>
          </cell>
          <cell r="FA58">
            <v>1.0325149555632069E-2</v>
          </cell>
          <cell r="FB58">
            <v>1.0636616719728709E-2</v>
          </cell>
          <cell r="FC58">
            <v>1.0886623584418114E-2</v>
          </cell>
          <cell r="FD58">
            <v>1.0941197092068379E-2</v>
          </cell>
          <cell r="FE58">
            <v>1.0915029953765545E-2</v>
          </cell>
          <cell r="FF58">
            <v>1.095018521817211E-2</v>
          </cell>
          <cell r="FG58">
            <v>1.1080351518608937E-2</v>
          </cell>
          <cell r="FH58">
            <v>1.1316243314606676E-2</v>
          </cell>
          <cell r="FI58">
            <v>1.1386905776906197E-2</v>
          </cell>
          <cell r="FJ58">
            <v>1.1568991548791261E-2</v>
          </cell>
          <cell r="FK58">
            <v>1.1693135304426477E-2</v>
          </cell>
          <cell r="FL58">
            <v>1.2109707091125134E-2</v>
          </cell>
          <cell r="FM58">
            <v>1.2301485791944882E-2</v>
          </cell>
          <cell r="FN58">
            <v>1.2563453192096154E-2</v>
          </cell>
          <cell r="FO58">
            <v>1.2762220726495204E-2</v>
          </cell>
          <cell r="FP58">
            <v>1.2779242125376735E-2</v>
          </cell>
          <cell r="FQ58">
            <v>1.2924456479709922E-2</v>
          </cell>
          <cell r="FR58">
            <v>1.2924112505119895E-2</v>
          </cell>
          <cell r="FS58">
            <v>1.3178050069459194E-2</v>
          </cell>
          <cell r="FT58">
            <v>1.3436288259179897E-2</v>
          </cell>
          <cell r="FU58">
            <v>1.3638702221183838E-2</v>
          </cell>
          <cell r="FV58">
            <v>1.3952305592597499E-2</v>
          </cell>
          <cell r="FW58">
            <v>1.4093260675169099E-2</v>
          </cell>
          <cell r="FX58">
            <v>1.4259537263090337E-2</v>
          </cell>
          <cell r="FY58">
            <v>1.4400391699192808E-2</v>
          </cell>
          <cell r="FZ58">
            <v>1.4693220304856352E-2</v>
          </cell>
          <cell r="GA58">
            <v>1.4854499485481377E-2</v>
          </cell>
          <cell r="GB58">
            <v>1.4858378915848363E-2</v>
          </cell>
          <cell r="GC58">
            <v>1.4896601473158858E-2</v>
          </cell>
          <cell r="GD58">
            <v>1.4964041589501818E-2</v>
          </cell>
          <cell r="GE58">
            <v>1.5079066875501384E-2</v>
          </cell>
          <cell r="GF58">
            <v>1.5384088523461995E-2</v>
          </cell>
          <cell r="GG58">
            <v>1.5449268689606908E-2</v>
          </cell>
          <cell r="GH58">
            <v>1.5631626847602748E-2</v>
          </cell>
          <cell r="GI58">
            <v>1.5848202056433718E-2</v>
          </cell>
          <cell r="GJ58">
            <v>1.6047238575839246E-2</v>
          </cell>
          <cell r="GK58">
            <v>1.628599727421564E-2</v>
          </cell>
          <cell r="GL58">
            <v>1.6574780421338215E-2</v>
          </cell>
          <cell r="GM58">
            <v>1.6490889796464996E-2</v>
          </cell>
          <cell r="GN58">
            <v>1.6509347645665716E-2</v>
          </cell>
          <cell r="GO58">
            <v>1.6586566213725878E-2</v>
          </cell>
          <cell r="GP58">
            <v>1.6648003053210951E-2</v>
          </cell>
          <cell r="GQ58">
            <v>1.6845684227935854E-2</v>
          </cell>
          <cell r="GR58">
            <v>1.676037460252346E-2</v>
          </cell>
          <cell r="GS58">
            <v>1.6614852799629258E-2</v>
          </cell>
          <cell r="GT58">
            <v>1.6700943668540674E-2</v>
          </cell>
          <cell r="GU58">
            <v>1.6641027896351499E-2</v>
          </cell>
          <cell r="GV58">
            <v>1.6662746216155787E-2</v>
          </cell>
          <cell r="GW58">
            <v>1.6901532362783536E-2</v>
          </cell>
          <cell r="GX58">
            <v>1.6716586550467157E-2</v>
          </cell>
          <cell r="GY58">
            <v>1.6925694361114383E-2</v>
          </cell>
          <cell r="GZ58">
            <v>1.8740988594406933E-2</v>
          </cell>
          <cell r="HA58">
            <v>1.9487701142117671E-2</v>
          </cell>
          <cell r="HB58">
            <v>1.926905197821692E-2</v>
          </cell>
          <cell r="HC58">
            <v>1.9155251833662026E-2</v>
          </cell>
          <cell r="HD58">
            <v>1.9190121904438112E-2</v>
          </cell>
          <cell r="HE58" t="str">
            <v/>
          </cell>
          <cell r="HF58" t="str">
            <v/>
          </cell>
          <cell r="HG58" t="str">
            <v/>
          </cell>
          <cell r="HH58" t="str">
            <v/>
          </cell>
          <cell r="HI58" t="str">
            <v/>
          </cell>
          <cell r="HJ58" t="str">
            <v/>
          </cell>
          <cell r="HK58" t="str">
            <v/>
          </cell>
          <cell r="HL58" t="str">
            <v/>
          </cell>
          <cell r="HM58" t="str">
            <v/>
          </cell>
          <cell r="HN58" t="str">
            <v/>
          </cell>
          <cell r="HO58" t="str">
            <v/>
          </cell>
          <cell r="HP58" t="str">
            <v/>
          </cell>
          <cell r="HQ58" t="str">
            <v/>
          </cell>
          <cell r="HR58" t="str">
            <v/>
          </cell>
          <cell r="HS58" t="str">
            <v/>
          </cell>
          <cell r="HT58" t="str">
            <v/>
          </cell>
          <cell r="HU58" t="str">
            <v/>
          </cell>
          <cell r="HV58" t="str">
            <v/>
          </cell>
          <cell r="HW58" t="str">
            <v/>
          </cell>
          <cell r="HX58" t="str">
            <v/>
          </cell>
          <cell r="HY58" t="str">
            <v/>
          </cell>
          <cell r="HZ58" t="str">
            <v/>
          </cell>
          <cell r="IA58" t="str">
            <v/>
          </cell>
          <cell r="IB58" t="str">
            <v/>
          </cell>
          <cell r="IC58" t="str">
            <v/>
          </cell>
          <cell r="ID58" t="str">
            <v/>
          </cell>
          <cell r="IE58" t="str">
            <v/>
          </cell>
          <cell r="IF58" t="str">
            <v/>
          </cell>
          <cell r="IG58" t="str">
            <v/>
          </cell>
          <cell r="IH58" t="str">
            <v/>
          </cell>
          <cell r="II58" t="str">
            <v/>
          </cell>
          <cell r="IJ58" t="str">
            <v/>
          </cell>
          <cell r="IK58" t="str">
            <v/>
          </cell>
          <cell r="IL58" t="str">
            <v/>
          </cell>
          <cell r="IM58" t="str">
            <v/>
          </cell>
          <cell r="IN58" t="str">
            <v/>
          </cell>
          <cell r="IO58" t="str">
            <v/>
          </cell>
          <cell r="IP58" t="str">
            <v/>
          </cell>
          <cell r="IQ58" t="str">
            <v/>
          </cell>
          <cell r="IR58" t="str">
            <v/>
          </cell>
          <cell r="IS58" t="str">
            <v/>
          </cell>
          <cell r="IT58" t="str">
            <v/>
          </cell>
          <cell r="IU58" t="str">
            <v/>
          </cell>
          <cell r="IV58" t="str">
            <v/>
          </cell>
          <cell r="IW58" t="str">
            <v/>
          </cell>
          <cell r="IX58" t="str">
            <v/>
          </cell>
          <cell r="IY58" t="str">
            <v/>
          </cell>
          <cell r="IZ58" t="str">
            <v/>
          </cell>
          <cell r="JA58" t="str">
            <v/>
          </cell>
          <cell r="JB58" t="str">
            <v/>
          </cell>
          <cell r="JC58" t="str">
            <v/>
          </cell>
          <cell r="JD58" t="str">
            <v/>
          </cell>
          <cell r="JE58" t="str">
            <v/>
          </cell>
          <cell r="JF58" t="str">
            <v/>
          </cell>
          <cell r="JG58" t="str">
            <v/>
          </cell>
          <cell r="JH58" t="str">
            <v/>
          </cell>
          <cell r="JI58" t="str">
            <v/>
          </cell>
          <cell r="JJ58" t="str">
            <v/>
          </cell>
          <cell r="JK58" t="str">
            <v/>
          </cell>
          <cell r="JL58" t="str">
            <v/>
          </cell>
          <cell r="JM58" t="str">
            <v/>
          </cell>
          <cell r="JN58" t="str">
            <v/>
          </cell>
          <cell r="JO58" t="str">
            <v/>
          </cell>
          <cell r="JP58" t="str">
            <v/>
          </cell>
          <cell r="JQ58" t="str">
            <v/>
          </cell>
          <cell r="JR58" t="str">
            <v/>
          </cell>
          <cell r="JS58" t="str">
            <v/>
          </cell>
          <cell r="JT58" t="str">
            <v/>
          </cell>
          <cell r="JU58" t="str">
            <v/>
          </cell>
          <cell r="JV58" t="str">
            <v/>
          </cell>
          <cell r="JW58" t="str">
            <v/>
          </cell>
          <cell r="JX58" t="str">
            <v/>
          </cell>
          <cell r="JY58" t="str">
            <v/>
          </cell>
          <cell r="JZ58" t="str">
            <v/>
          </cell>
          <cell r="KA58" t="str">
            <v/>
          </cell>
          <cell r="KB58" t="str">
            <v/>
          </cell>
          <cell r="KC58" t="str">
            <v/>
          </cell>
          <cell r="KD58" t="str">
            <v/>
          </cell>
          <cell r="KE58" t="str">
            <v/>
          </cell>
          <cell r="KF58" t="str">
            <v/>
          </cell>
          <cell r="KG58" t="str">
            <v/>
          </cell>
          <cell r="KH58" t="str">
            <v/>
          </cell>
          <cell r="KI58" t="str">
            <v/>
          </cell>
          <cell r="KJ58" t="str">
            <v/>
          </cell>
          <cell r="KK58" t="str">
            <v/>
          </cell>
          <cell r="KL58" t="str">
            <v/>
          </cell>
          <cell r="KM58" t="str">
            <v/>
          </cell>
          <cell r="KN58" t="str">
            <v/>
          </cell>
          <cell r="KO58" t="str">
            <v/>
          </cell>
          <cell r="KP58" t="str">
            <v/>
          </cell>
          <cell r="KQ58" t="str">
            <v/>
          </cell>
          <cell r="KR58" t="str">
            <v/>
          </cell>
          <cell r="KS58" t="str">
            <v/>
          </cell>
          <cell r="KT58" t="str">
            <v/>
          </cell>
          <cell r="KU58" t="str">
            <v/>
          </cell>
          <cell r="KV58" t="str">
            <v/>
          </cell>
          <cell r="KW58" t="str">
            <v/>
          </cell>
          <cell r="KX58" t="str">
            <v/>
          </cell>
          <cell r="KY58" t="str">
            <v/>
          </cell>
          <cell r="KZ58" t="str">
            <v/>
          </cell>
          <cell r="LA58" t="str">
            <v/>
          </cell>
          <cell r="LB58" t="str">
            <v/>
          </cell>
          <cell r="LC58" t="str">
            <v/>
          </cell>
          <cell r="LD58" t="str">
            <v/>
          </cell>
          <cell r="LE58" t="str">
            <v/>
          </cell>
          <cell r="LF58" t="str">
            <v/>
          </cell>
          <cell r="LG58" t="str">
            <v/>
          </cell>
          <cell r="LH58" t="str">
            <v/>
          </cell>
          <cell r="LI58" t="str">
            <v/>
          </cell>
          <cell r="LJ58" t="str">
            <v/>
          </cell>
          <cell r="LK58" t="str">
            <v/>
          </cell>
          <cell r="LL58" t="str">
            <v/>
          </cell>
          <cell r="LM58" t="str">
            <v/>
          </cell>
          <cell r="LN58" t="str">
            <v/>
          </cell>
          <cell r="LO58" t="str">
            <v/>
          </cell>
          <cell r="LP58" t="str">
            <v/>
          </cell>
          <cell r="LQ58" t="str">
            <v/>
          </cell>
          <cell r="LR58" t="str">
            <v/>
          </cell>
          <cell r="LS58" t="str">
            <v/>
          </cell>
          <cell r="LT58" t="str">
            <v/>
          </cell>
          <cell r="LU58" t="str">
            <v/>
          </cell>
          <cell r="LV58" t="str">
            <v/>
          </cell>
          <cell r="LW58" t="str">
            <v/>
          </cell>
          <cell r="LX58" t="str">
            <v/>
          </cell>
          <cell r="LY58" t="str">
            <v/>
          </cell>
          <cell r="LZ58" t="str">
            <v/>
          </cell>
        </row>
        <row r="59">
          <cell r="A59" t="str">
            <v>UKUPNO</v>
          </cell>
          <cell r="B59">
            <v>1</v>
          </cell>
          <cell r="C59">
            <v>1</v>
          </cell>
          <cell r="D59">
            <v>1</v>
          </cell>
          <cell r="E59">
            <v>1</v>
          </cell>
          <cell r="F59">
            <v>1</v>
          </cell>
          <cell r="G59">
            <v>1</v>
          </cell>
          <cell r="H59">
            <v>1</v>
          </cell>
          <cell r="I59">
            <v>1</v>
          </cell>
          <cell r="J59">
            <v>1</v>
          </cell>
          <cell r="K59">
            <v>1</v>
          </cell>
          <cell r="L59">
            <v>1</v>
          </cell>
          <cell r="M59">
            <v>1</v>
          </cell>
          <cell r="N59">
            <v>1</v>
          </cell>
          <cell r="O59">
            <v>1</v>
          </cell>
          <cell r="P59">
            <v>1</v>
          </cell>
          <cell r="Q59">
            <v>1</v>
          </cell>
          <cell r="R59">
            <v>1</v>
          </cell>
          <cell r="S59">
            <v>1</v>
          </cell>
          <cell r="T59">
            <v>1</v>
          </cell>
          <cell r="U59">
            <v>1</v>
          </cell>
          <cell r="V59">
            <v>1</v>
          </cell>
          <cell r="W59">
            <v>1</v>
          </cell>
          <cell r="X59">
            <v>1</v>
          </cell>
          <cell r="Y59">
            <v>1</v>
          </cell>
          <cell r="Z59">
            <v>1</v>
          </cell>
          <cell r="AA59">
            <v>1</v>
          </cell>
          <cell r="AB59">
            <v>1</v>
          </cell>
          <cell r="AC59">
            <v>1</v>
          </cell>
          <cell r="AD59">
            <v>1</v>
          </cell>
          <cell r="AE59">
            <v>1</v>
          </cell>
          <cell r="AF59">
            <v>1</v>
          </cell>
          <cell r="AG59">
            <v>1</v>
          </cell>
          <cell r="AH59">
            <v>1</v>
          </cell>
          <cell r="AI59">
            <v>1</v>
          </cell>
          <cell r="AJ59">
            <v>1</v>
          </cell>
          <cell r="AK59">
            <v>1</v>
          </cell>
          <cell r="AL59">
            <v>1</v>
          </cell>
          <cell r="AM59">
            <v>1</v>
          </cell>
          <cell r="AN59">
            <v>1</v>
          </cell>
          <cell r="AO59">
            <v>1</v>
          </cell>
          <cell r="AP59">
            <v>1</v>
          </cell>
          <cell r="AQ59">
            <v>1</v>
          </cell>
          <cell r="AR59">
            <v>1</v>
          </cell>
          <cell r="AS59">
            <v>1</v>
          </cell>
          <cell r="AT59">
            <v>1</v>
          </cell>
          <cell r="AU59">
            <v>1</v>
          </cell>
          <cell r="AV59">
            <v>1</v>
          </cell>
          <cell r="AW59">
            <v>1</v>
          </cell>
          <cell r="AX59">
            <v>1</v>
          </cell>
          <cell r="AY59">
            <v>1</v>
          </cell>
          <cell r="AZ59">
            <v>1</v>
          </cell>
          <cell r="BA59">
            <v>1</v>
          </cell>
          <cell r="BB59">
            <v>1</v>
          </cell>
          <cell r="BC59">
            <v>1</v>
          </cell>
          <cell r="BD59">
            <v>1</v>
          </cell>
          <cell r="BE59">
            <v>1</v>
          </cell>
          <cell r="BF59">
            <v>1</v>
          </cell>
          <cell r="BG59">
            <v>1</v>
          </cell>
          <cell r="BH59">
            <v>1</v>
          </cell>
          <cell r="BI59">
            <v>1</v>
          </cell>
          <cell r="BJ59">
            <v>1</v>
          </cell>
          <cell r="BK59">
            <v>1</v>
          </cell>
          <cell r="BL59">
            <v>1</v>
          </cell>
          <cell r="BM59">
            <v>1</v>
          </cell>
          <cell r="BN59">
            <v>1</v>
          </cell>
          <cell r="BO59">
            <v>1</v>
          </cell>
          <cell r="BP59">
            <v>1</v>
          </cell>
          <cell r="BQ59">
            <v>1</v>
          </cell>
          <cell r="BR59">
            <v>1</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U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t="str">
            <v/>
          </cell>
          <cell r="HF59" t="str">
            <v/>
          </cell>
          <cell r="HG59" t="str">
            <v/>
          </cell>
          <cell r="HH59" t="str">
            <v/>
          </cell>
          <cell r="HI59" t="str">
            <v/>
          </cell>
          <cell r="HJ59" t="str">
            <v/>
          </cell>
          <cell r="HK59" t="str">
            <v/>
          </cell>
          <cell r="HL59" t="str">
            <v/>
          </cell>
          <cell r="HM59" t="str">
            <v/>
          </cell>
          <cell r="HN59" t="str">
            <v/>
          </cell>
          <cell r="HO59" t="str">
            <v/>
          </cell>
          <cell r="HP59" t="str">
            <v/>
          </cell>
          <cell r="HQ59" t="str">
            <v/>
          </cell>
          <cell r="HR59" t="str">
            <v/>
          </cell>
          <cell r="HS59" t="str">
            <v/>
          </cell>
          <cell r="HT59" t="str">
            <v/>
          </cell>
          <cell r="HU59" t="str">
            <v/>
          </cell>
          <cell r="HV59" t="str">
            <v/>
          </cell>
          <cell r="HW59" t="str">
            <v/>
          </cell>
          <cell r="HX59" t="str">
            <v/>
          </cell>
          <cell r="HY59" t="str">
            <v/>
          </cell>
          <cell r="HZ59" t="str">
            <v/>
          </cell>
          <cell r="IA59" t="str">
            <v/>
          </cell>
          <cell r="IB59" t="str">
            <v/>
          </cell>
          <cell r="IC59" t="str">
            <v/>
          </cell>
          <cell r="ID59" t="str">
            <v/>
          </cell>
          <cell r="IE59" t="str">
            <v/>
          </cell>
          <cell r="IF59" t="str">
            <v/>
          </cell>
          <cell r="IG59" t="str">
            <v/>
          </cell>
          <cell r="IH59" t="str">
            <v/>
          </cell>
          <cell r="II59" t="str">
            <v/>
          </cell>
          <cell r="IJ59" t="str">
            <v/>
          </cell>
          <cell r="IK59" t="str">
            <v/>
          </cell>
          <cell r="IL59" t="str">
            <v/>
          </cell>
          <cell r="IM59" t="str">
            <v/>
          </cell>
          <cell r="IN59" t="str">
            <v/>
          </cell>
          <cell r="IO59" t="str">
            <v/>
          </cell>
          <cell r="IP59" t="str">
            <v/>
          </cell>
          <cell r="IQ59" t="str">
            <v/>
          </cell>
          <cell r="IR59" t="str">
            <v/>
          </cell>
          <cell r="IS59" t="str">
            <v/>
          </cell>
          <cell r="IT59" t="str">
            <v/>
          </cell>
          <cell r="IU59" t="str">
            <v/>
          </cell>
          <cell r="IV59" t="str">
            <v/>
          </cell>
          <cell r="IW59" t="str">
            <v/>
          </cell>
          <cell r="IX59" t="str">
            <v/>
          </cell>
          <cell r="IY59" t="str">
            <v/>
          </cell>
          <cell r="IZ59" t="str">
            <v/>
          </cell>
          <cell r="JA59" t="str">
            <v/>
          </cell>
          <cell r="JB59" t="str">
            <v/>
          </cell>
          <cell r="JC59" t="str">
            <v/>
          </cell>
          <cell r="JD59" t="str">
            <v/>
          </cell>
          <cell r="JE59" t="str">
            <v/>
          </cell>
          <cell r="JF59" t="str">
            <v/>
          </cell>
          <cell r="JG59" t="str">
            <v/>
          </cell>
          <cell r="JH59" t="str">
            <v/>
          </cell>
          <cell r="JI59" t="str">
            <v/>
          </cell>
          <cell r="JJ59" t="str">
            <v/>
          </cell>
          <cell r="JK59" t="str">
            <v/>
          </cell>
          <cell r="JL59" t="str">
            <v/>
          </cell>
          <cell r="JM59" t="str">
            <v/>
          </cell>
          <cell r="JN59" t="str">
            <v/>
          </cell>
          <cell r="JO59" t="str">
            <v/>
          </cell>
          <cell r="JP59" t="str">
            <v/>
          </cell>
          <cell r="JQ59" t="str">
            <v/>
          </cell>
          <cell r="JR59" t="str">
            <v/>
          </cell>
          <cell r="JS59" t="str">
            <v/>
          </cell>
          <cell r="JT59" t="str">
            <v/>
          </cell>
          <cell r="JU59" t="str">
            <v/>
          </cell>
          <cell r="JV59" t="str">
            <v/>
          </cell>
          <cell r="JW59" t="str">
            <v/>
          </cell>
          <cell r="JX59" t="str">
            <v/>
          </cell>
          <cell r="JY59" t="str">
            <v/>
          </cell>
          <cell r="JZ59" t="str">
            <v/>
          </cell>
          <cell r="KA59" t="str">
            <v/>
          </cell>
          <cell r="KB59" t="str">
            <v/>
          </cell>
          <cell r="KC59" t="str">
            <v/>
          </cell>
          <cell r="KD59" t="str">
            <v/>
          </cell>
          <cell r="KE59" t="str">
            <v/>
          </cell>
          <cell r="KF59" t="str">
            <v/>
          </cell>
          <cell r="KG59" t="str">
            <v/>
          </cell>
          <cell r="KH59" t="str">
            <v/>
          </cell>
          <cell r="KI59" t="str">
            <v/>
          </cell>
          <cell r="KJ59" t="str">
            <v/>
          </cell>
          <cell r="KK59" t="str">
            <v/>
          </cell>
          <cell r="KL59" t="str">
            <v/>
          </cell>
          <cell r="KM59" t="str">
            <v/>
          </cell>
          <cell r="KN59" t="str">
            <v/>
          </cell>
          <cell r="KO59" t="str">
            <v/>
          </cell>
          <cell r="KP59" t="str">
            <v/>
          </cell>
          <cell r="KQ59" t="str">
            <v/>
          </cell>
          <cell r="KR59" t="str">
            <v/>
          </cell>
          <cell r="KS59" t="str">
            <v/>
          </cell>
          <cell r="KT59" t="str">
            <v/>
          </cell>
          <cell r="KU59" t="str">
            <v/>
          </cell>
          <cell r="KV59" t="str">
            <v/>
          </cell>
          <cell r="KW59" t="str">
            <v/>
          </cell>
          <cell r="KX59" t="str">
            <v/>
          </cell>
          <cell r="KY59" t="str">
            <v/>
          </cell>
          <cell r="KZ59" t="str">
            <v/>
          </cell>
          <cell r="LA59" t="str">
            <v/>
          </cell>
          <cell r="LB59" t="str">
            <v/>
          </cell>
          <cell r="LC59" t="str">
            <v/>
          </cell>
          <cell r="LD59" t="str">
            <v/>
          </cell>
          <cell r="LE59" t="str">
            <v/>
          </cell>
          <cell r="LF59" t="str">
            <v/>
          </cell>
          <cell r="LG59" t="str">
            <v/>
          </cell>
          <cell r="LH59" t="str">
            <v/>
          </cell>
          <cell r="LI59" t="str">
            <v/>
          </cell>
          <cell r="LJ59" t="str">
            <v/>
          </cell>
          <cell r="LK59" t="str">
            <v/>
          </cell>
          <cell r="LL59" t="str">
            <v/>
          </cell>
          <cell r="LM59" t="str">
            <v/>
          </cell>
          <cell r="LN59" t="str">
            <v/>
          </cell>
          <cell r="LO59" t="str">
            <v/>
          </cell>
          <cell r="LP59" t="str">
            <v/>
          </cell>
          <cell r="LQ59" t="str">
            <v/>
          </cell>
          <cell r="LR59" t="str">
            <v/>
          </cell>
          <cell r="LS59" t="str">
            <v/>
          </cell>
          <cell r="LT59" t="str">
            <v/>
          </cell>
          <cell r="LU59" t="str">
            <v/>
          </cell>
          <cell r="LV59" t="str">
            <v/>
          </cell>
          <cell r="LW59" t="str">
            <v/>
          </cell>
          <cell r="LX59" t="str">
            <v/>
          </cell>
          <cell r="LY59" t="str">
            <v/>
          </cell>
          <cell r="LZ59" t="str">
            <v/>
          </cell>
        </row>
        <row r="61">
          <cell r="A61" t="str">
            <v>po članu</v>
          </cell>
        </row>
        <row r="62">
          <cell r="A62" t="str">
            <v>AZ OMF A</v>
          </cell>
          <cell r="EL62">
            <v>76363.921381023349</v>
          </cell>
          <cell r="EM62">
            <v>77594.95227002968</v>
          </cell>
          <cell r="EN62">
            <v>78431.636437684007</v>
          </cell>
          <cell r="EO62">
            <v>79004.344369501472</v>
          </cell>
          <cell r="EP62">
            <v>80118.032490253405</v>
          </cell>
          <cell r="EQ62">
            <v>83285.110974309253</v>
          </cell>
          <cell r="ER62">
            <v>85314.700174587779</v>
          </cell>
          <cell r="ES62">
            <v>86125.241136363635</v>
          </cell>
          <cell r="ET62">
            <v>86918.866767822736</v>
          </cell>
          <cell r="EU62">
            <v>87279.088056621869</v>
          </cell>
          <cell r="EV62">
            <v>86521.829726880678</v>
          </cell>
          <cell r="EW62">
            <v>89569.23003820439</v>
          </cell>
          <cell r="EX62">
            <v>88218.22803138374</v>
          </cell>
          <cell r="EY62">
            <v>88365.321690476194</v>
          </cell>
          <cell r="EZ62">
            <v>91976.613814041746</v>
          </cell>
          <cell r="FA62">
            <v>92279.202978116082</v>
          </cell>
          <cell r="FB62">
            <v>92545.622751423143</v>
          </cell>
          <cell r="FC62">
            <v>91875.103541076489</v>
          </cell>
          <cell r="FD62">
            <v>91703.583983050848</v>
          </cell>
          <cell r="FE62">
            <v>92778.923353687176</v>
          </cell>
          <cell r="FF62">
            <v>94410.430931211988</v>
          </cell>
          <cell r="FG62">
            <v>96041.532618604644</v>
          </cell>
          <cell r="FH62">
            <v>96587.843477452348</v>
          </cell>
          <cell r="FI62">
            <v>100183.07964285715</v>
          </cell>
          <cell r="FJ62">
            <v>101408.22192431934</v>
          </cell>
          <cell r="FK62">
            <v>104743.34698717948</v>
          </cell>
          <cell r="FL62">
            <v>105194.21548431105</v>
          </cell>
          <cell r="FM62">
            <v>106235.21894117647</v>
          </cell>
          <cell r="FN62">
            <v>107725.09862410072</v>
          </cell>
          <cell r="FO62">
            <v>110093.85746308725</v>
          </cell>
          <cell r="FP62">
            <v>112444.42220150909</v>
          </cell>
          <cell r="FQ62">
            <v>109609.4751056338</v>
          </cell>
          <cell r="FR62">
            <v>110411.27693350831</v>
          </cell>
          <cell r="FS62">
            <v>109984.65056694287</v>
          </cell>
          <cell r="FT62">
            <v>111306.52383746197</v>
          </cell>
          <cell r="FU62">
            <v>111360.47719427579</v>
          </cell>
          <cell r="FV62">
            <v>112748.2451228978</v>
          </cell>
          <cell r="FW62">
            <v>113320.48611876076</v>
          </cell>
          <cell r="FX62">
            <v>114692.16501504082</v>
          </cell>
          <cell r="FY62">
            <v>114952.06571489362</v>
          </cell>
          <cell r="FZ62">
            <v>114872.63913837013</v>
          </cell>
          <cell r="GA62">
            <v>115164.12571549894</v>
          </cell>
          <cell r="GB62">
            <v>114581.42638054967</v>
          </cell>
          <cell r="GC62">
            <v>114780.37608952702</v>
          </cell>
          <cell r="GD62">
            <v>115693.97542387179</v>
          </cell>
          <cell r="GE62">
            <v>116596.97932153393</v>
          </cell>
          <cell r="GF62">
            <v>118479.97553263158</v>
          </cell>
          <cell r="GG62">
            <v>119767.81486770265</v>
          </cell>
          <cell r="GH62">
            <v>119664.3725930573</v>
          </cell>
          <cell r="GI62">
            <v>118831.79292448894</v>
          </cell>
          <cell r="GJ62">
            <v>118751.32404732255</v>
          </cell>
          <cell r="GK62">
            <v>118617.38972348328</v>
          </cell>
          <cell r="GL62">
            <v>118185.92703505154</v>
          </cell>
          <cell r="GM62">
            <v>119377.71765310317</v>
          </cell>
          <cell r="GN62">
            <v>119554.88692338874</v>
          </cell>
          <cell r="GO62">
            <v>119597.93877003205</v>
          </cell>
          <cell r="GP62">
            <v>120686.19247324615</v>
          </cell>
          <cell r="GQ62">
            <v>120216.60112197029</v>
          </cell>
          <cell r="GR62">
            <v>121734.76744976817</v>
          </cell>
          <cell r="GS62">
            <v>122488.11656261895</v>
          </cell>
          <cell r="GT62">
            <v>122291.54159073936</v>
          </cell>
          <cell r="GU62">
            <v>124198.96555678874</v>
          </cell>
          <cell r="GV62">
            <v>91208.398613728132</v>
          </cell>
          <cell r="GW62">
            <v>68721.034227837954</v>
          </cell>
          <cell r="GX62">
            <v>54453.567390070915</v>
          </cell>
          <cell r="GY62">
            <v>47044.951185918886</v>
          </cell>
          <cell r="GZ62">
            <v>41053.59571841851</v>
          </cell>
          <cell r="HA62">
            <v>31559.976510249198</v>
          </cell>
          <cell r="HB62">
            <v>30405.027577755085</v>
          </cell>
          <cell r="HC62">
            <v>29368.52922949678</v>
          </cell>
          <cell r="HD62">
            <v>29349.266340192982</v>
          </cell>
          <cell r="HE62" t="str">
            <v/>
          </cell>
          <cell r="HF62" t="str">
            <v/>
          </cell>
          <cell r="HG62" t="str">
            <v/>
          </cell>
          <cell r="HH62" t="str">
            <v/>
          </cell>
          <cell r="HI62" t="str">
            <v/>
          </cell>
          <cell r="HJ62" t="str">
            <v/>
          </cell>
          <cell r="HK62" t="str">
            <v/>
          </cell>
          <cell r="HL62" t="str">
            <v/>
          </cell>
          <cell r="HM62" t="str">
            <v/>
          </cell>
          <cell r="HN62" t="str">
            <v/>
          </cell>
          <cell r="HO62" t="str">
            <v/>
          </cell>
          <cell r="HP62" t="str">
            <v/>
          </cell>
          <cell r="HQ62" t="str">
            <v/>
          </cell>
          <cell r="HR62" t="str">
            <v/>
          </cell>
          <cell r="HS62" t="str">
            <v/>
          </cell>
          <cell r="HT62" t="str">
            <v/>
          </cell>
          <cell r="HU62" t="str">
            <v/>
          </cell>
          <cell r="HV62" t="str">
            <v/>
          </cell>
          <cell r="HW62" t="str">
            <v/>
          </cell>
          <cell r="HX62" t="str">
            <v/>
          </cell>
          <cell r="HY62" t="str">
            <v/>
          </cell>
          <cell r="HZ62" t="str">
            <v/>
          </cell>
          <cell r="IA62" t="str">
            <v/>
          </cell>
          <cell r="IB62" t="str">
            <v/>
          </cell>
          <cell r="IC62" t="str">
            <v/>
          </cell>
          <cell r="ID62" t="str">
            <v/>
          </cell>
          <cell r="IE62" t="str">
            <v/>
          </cell>
          <cell r="IF62" t="str">
            <v/>
          </cell>
          <cell r="IG62" t="str">
            <v/>
          </cell>
          <cell r="IH62" t="str">
            <v/>
          </cell>
          <cell r="II62" t="str">
            <v/>
          </cell>
          <cell r="IJ62" t="str">
            <v/>
          </cell>
          <cell r="IK62" t="str">
            <v/>
          </cell>
          <cell r="IL62" t="str">
            <v/>
          </cell>
          <cell r="IM62" t="str">
            <v/>
          </cell>
          <cell r="IN62" t="str">
            <v/>
          </cell>
          <cell r="IO62" t="str">
            <v/>
          </cell>
          <cell r="IP62" t="str">
            <v/>
          </cell>
          <cell r="IQ62" t="str">
            <v/>
          </cell>
          <cell r="IR62" t="str">
            <v/>
          </cell>
          <cell r="IS62" t="str">
            <v/>
          </cell>
          <cell r="IT62" t="str">
            <v/>
          </cell>
          <cell r="IU62" t="str">
            <v/>
          </cell>
          <cell r="IV62" t="str">
            <v/>
          </cell>
          <cell r="IW62" t="str">
            <v/>
          </cell>
          <cell r="IX62" t="str">
            <v/>
          </cell>
          <cell r="IY62" t="str">
            <v/>
          </cell>
          <cell r="IZ62" t="str">
            <v/>
          </cell>
          <cell r="JA62" t="str">
            <v/>
          </cell>
          <cell r="JB62" t="str">
            <v/>
          </cell>
          <cell r="JC62" t="str">
            <v/>
          </cell>
          <cell r="JD62" t="str">
            <v/>
          </cell>
          <cell r="JE62" t="str">
            <v/>
          </cell>
          <cell r="JF62" t="str">
            <v/>
          </cell>
          <cell r="JG62" t="str">
            <v/>
          </cell>
          <cell r="JH62" t="str">
            <v/>
          </cell>
          <cell r="JI62" t="str">
            <v/>
          </cell>
          <cell r="JJ62" t="str">
            <v/>
          </cell>
          <cell r="JK62" t="str">
            <v/>
          </cell>
          <cell r="JL62" t="str">
            <v/>
          </cell>
          <cell r="JM62" t="str">
            <v/>
          </cell>
          <cell r="JN62" t="str">
            <v/>
          </cell>
          <cell r="JO62" t="str">
            <v/>
          </cell>
          <cell r="JP62" t="str">
            <v/>
          </cell>
          <cell r="JQ62" t="str">
            <v/>
          </cell>
          <cell r="JR62" t="str">
            <v/>
          </cell>
          <cell r="JS62" t="str">
            <v/>
          </cell>
          <cell r="JT62" t="str">
            <v/>
          </cell>
          <cell r="JU62" t="str">
            <v/>
          </cell>
          <cell r="JV62" t="str">
            <v/>
          </cell>
          <cell r="JW62" t="str">
            <v/>
          </cell>
          <cell r="JX62" t="str">
            <v/>
          </cell>
          <cell r="JY62" t="str">
            <v/>
          </cell>
          <cell r="JZ62" t="str">
            <v/>
          </cell>
          <cell r="KA62" t="str">
            <v/>
          </cell>
          <cell r="KB62" t="str">
            <v/>
          </cell>
          <cell r="KC62" t="str">
            <v/>
          </cell>
          <cell r="KD62" t="str">
            <v/>
          </cell>
          <cell r="KE62" t="str">
            <v/>
          </cell>
          <cell r="KF62" t="str">
            <v/>
          </cell>
          <cell r="KG62" t="str">
            <v/>
          </cell>
          <cell r="KH62" t="str">
            <v/>
          </cell>
          <cell r="KI62" t="str">
            <v/>
          </cell>
          <cell r="KJ62" t="str">
            <v/>
          </cell>
          <cell r="KK62" t="str">
            <v/>
          </cell>
          <cell r="KL62" t="str">
            <v/>
          </cell>
          <cell r="KM62" t="str">
            <v/>
          </cell>
          <cell r="KN62" t="str">
            <v/>
          </cell>
          <cell r="KO62" t="str">
            <v/>
          </cell>
          <cell r="KP62" t="str">
            <v/>
          </cell>
          <cell r="KQ62" t="str">
            <v/>
          </cell>
          <cell r="KR62" t="str">
            <v/>
          </cell>
          <cell r="KS62" t="str">
            <v/>
          </cell>
          <cell r="KT62" t="str">
            <v/>
          </cell>
          <cell r="KU62" t="str">
            <v/>
          </cell>
          <cell r="KV62" t="str">
            <v/>
          </cell>
          <cell r="KW62" t="str">
            <v/>
          </cell>
          <cell r="KX62" t="str">
            <v/>
          </cell>
          <cell r="KY62" t="str">
            <v/>
          </cell>
          <cell r="KZ62" t="str">
            <v/>
          </cell>
          <cell r="LA62" t="str">
            <v/>
          </cell>
          <cell r="LB62" t="str">
            <v/>
          </cell>
          <cell r="LC62" t="str">
            <v/>
          </cell>
          <cell r="LD62" t="str">
            <v/>
          </cell>
          <cell r="LE62" t="str">
            <v/>
          </cell>
          <cell r="LF62" t="str">
            <v/>
          </cell>
          <cell r="LG62" t="str">
            <v/>
          </cell>
          <cell r="LH62" t="str">
            <v/>
          </cell>
          <cell r="LI62" t="str">
            <v/>
          </cell>
          <cell r="LJ62" t="str">
            <v/>
          </cell>
          <cell r="LK62" t="str">
            <v/>
          </cell>
          <cell r="LL62" t="str">
            <v/>
          </cell>
          <cell r="LM62" t="str">
            <v/>
          </cell>
          <cell r="LN62" t="str">
            <v/>
          </cell>
          <cell r="LO62" t="str">
            <v/>
          </cell>
          <cell r="LP62" t="str">
            <v/>
          </cell>
          <cell r="LQ62" t="str">
            <v/>
          </cell>
          <cell r="LR62" t="str">
            <v/>
          </cell>
          <cell r="LS62" t="str">
            <v/>
          </cell>
          <cell r="LT62" t="str">
            <v/>
          </cell>
          <cell r="LU62" t="str">
            <v/>
          </cell>
          <cell r="LV62" t="str">
            <v/>
          </cell>
          <cell r="LW62" t="str">
            <v/>
          </cell>
          <cell r="LX62" t="str">
            <v/>
          </cell>
          <cell r="LY62" t="str">
            <v/>
          </cell>
          <cell r="LZ62" t="str">
            <v/>
          </cell>
        </row>
        <row r="63">
          <cell r="A63" t="str">
            <v>AZ OMF B</v>
          </cell>
          <cell r="B63">
            <v>2050.2352130817667</v>
          </cell>
          <cell r="C63">
            <v>2224.541280810568</v>
          </cell>
          <cell r="D63">
            <v>2427.9567377254866</v>
          </cell>
          <cell r="E63">
            <v>2629.6469056626111</v>
          </cell>
          <cell r="F63">
            <v>2825.3702489938923</v>
          </cell>
          <cell r="G63">
            <v>3049.9203154443449</v>
          </cell>
          <cell r="H63">
            <v>3266.6730149140667</v>
          </cell>
          <cell r="I63">
            <v>3500.4533186875624</v>
          </cell>
          <cell r="J63">
            <v>3698.8588175985988</v>
          </cell>
          <cell r="K63">
            <v>3946.7373018086264</v>
          </cell>
          <cell r="L63">
            <v>4179.4954585010173</v>
          </cell>
          <cell r="M63">
            <v>4434.8762285166422</v>
          </cell>
          <cell r="N63">
            <v>4696.0103336726479</v>
          </cell>
          <cell r="O63">
            <v>4875.4775188250451</v>
          </cell>
          <cell r="P63">
            <v>5022.4550233290902</v>
          </cell>
          <cell r="Q63">
            <v>5103.8217251387723</v>
          </cell>
          <cell r="R63">
            <v>5324.7576385169505</v>
          </cell>
          <cell r="S63">
            <v>5419.0609307310751</v>
          </cell>
          <cell r="T63">
            <v>5650.0586156128502</v>
          </cell>
          <cell r="U63">
            <v>5921.1914982033113</v>
          </cell>
          <cell r="V63">
            <v>6136.6626267277006</v>
          </cell>
          <cell r="W63">
            <v>6499.4405107432503</v>
          </cell>
          <cell r="X63">
            <v>6608.8046408758646</v>
          </cell>
          <cell r="Y63">
            <v>6888.1271626595471</v>
          </cell>
          <cell r="Z63">
            <v>7170.5977557425949</v>
          </cell>
          <cell r="AA63">
            <v>7302.93523733643</v>
          </cell>
          <cell r="AB63">
            <v>7455.182623742041</v>
          </cell>
          <cell r="AC63">
            <v>7550.6066554815561</v>
          </cell>
          <cell r="AD63">
            <v>7755.4617126993262</v>
          </cell>
          <cell r="AE63">
            <v>7980.5978048280303</v>
          </cell>
          <cell r="AF63">
            <v>8271.1713279559608</v>
          </cell>
          <cell r="AG63">
            <v>8488.8023312581645</v>
          </cell>
          <cell r="AH63">
            <v>8817.3095008649616</v>
          </cell>
          <cell r="AI63">
            <v>9204.0599710546121</v>
          </cell>
          <cell r="AJ63">
            <v>9323.2191599054986</v>
          </cell>
          <cell r="AK63">
            <v>9546.7862839005611</v>
          </cell>
          <cell r="AL63">
            <v>9881.6249394318656</v>
          </cell>
          <cell r="AM63">
            <v>10184.709511521094</v>
          </cell>
          <cell r="AN63">
            <v>10402.53889564877</v>
          </cell>
          <cell r="AO63">
            <v>10585.802545596132</v>
          </cell>
          <cell r="AP63">
            <v>10654.56420590842</v>
          </cell>
          <cell r="AQ63">
            <v>10824.498779624246</v>
          </cell>
          <cell r="AR63">
            <v>11188.957784708437</v>
          </cell>
          <cell r="AS63">
            <v>11494.106557887526</v>
          </cell>
          <cell r="AT63">
            <v>11831.513762070568</v>
          </cell>
          <cell r="AU63">
            <v>12051.124826723031</v>
          </cell>
          <cell r="AV63">
            <v>12317.256394457425</v>
          </cell>
          <cell r="AW63">
            <v>12538.502850285928</v>
          </cell>
          <cell r="AX63">
            <v>12814.749388616185</v>
          </cell>
          <cell r="AY63">
            <v>13146.622661380556</v>
          </cell>
          <cell r="AZ63">
            <v>13490.310468781448</v>
          </cell>
          <cell r="BA63">
            <v>13884.694489840174</v>
          </cell>
          <cell r="BB63">
            <v>14291.058932025824</v>
          </cell>
          <cell r="BC63">
            <v>14519.148409283465</v>
          </cell>
          <cell r="BD63">
            <v>14703.635255856139</v>
          </cell>
          <cell r="BE63">
            <v>15033.730964556407</v>
          </cell>
          <cell r="BF63">
            <v>15167.542591144163</v>
          </cell>
          <cell r="BG63">
            <v>15512.814786948449</v>
          </cell>
          <cell r="BH63">
            <v>15926.358322545708</v>
          </cell>
          <cell r="BI63">
            <v>15600.678257882617</v>
          </cell>
          <cell r="BJ63">
            <v>16216.721980462578</v>
          </cell>
          <cell r="BK63">
            <v>15813.717799510332</v>
          </cell>
          <cell r="BL63">
            <v>15977.24525988948</v>
          </cell>
          <cell r="BM63">
            <v>15996.507254552218</v>
          </cell>
          <cell r="BN63">
            <v>16182.200607014745</v>
          </cell>
          <cell r="BO63">
            <v>16779.261390766267</v>
          </cell>
          <cell r="BP63">
            <v>16797.385588379853</v>
          </cell>
          <cell r="BQ63">
            <v>17312.744992429885</v>
          </cell>
          <cell r="BR63">
            <v>17354.186882571343</v>
          </cell>
          <cell r="BS63">
            <v>17105.850552292592</v>
          </cell>
          <cell r="BT63">
            <v>16576.013462518</v>
          </cell>
          <cell r="BU63">
            <v>16386.152861109589</v>
          </cell>
          <cell r="BV63">
            <v>17142.019872102348</v>
          </cell>
          <cell r="BW63">
            <v>17226.947589996209</v>
          </cell>
          <cell r="BX63">
            <v>17163.127625391979</v>
          </cell>
          <cell r="BY63">
            <v>17664.263869077255</v>
          </cell>
          <cell r="BZ63">
            <v>18138.560919419353</v>
          </cell>
          <cell r="CA63">
            <v>18674.277881292986</v>
          </cell>
          <cell r="CB63">
            <v>18743.563977711769</v>
          </cell>
          <cell r="CC63">
            <v>19195.174324860011</v>
          </cell>
          <cell r="CD63">
            <v>19600.806204135992</v>
          </cell>
          <cell r="CE63">
            <v>20142.400105807425</v>
          </cell>
          <cell r="CF63">
            <v>20393.971596620137</v>
          </cell>
          <cell r="CG63">
            <v>20931.537098565681</v>
          </cell>
          <cell r="CH63">
            <v>21265.754065390098</v>
          </cell>
          <cell r="CI63">
            <v>21726.431701232112</v>
          </cell>
          <cell r="CJ63">
            <v>21972.815892037761</v>
          </cell>
          <cell r="CK63">
            <v>22461.39714228185</v>
          </cell>
          <cell r="CL63">
            <v>22661.254432213274</v>
          </cell>
          <cell r="CM63">
            <v>22767.494784327257</v>
          </cell>
          <cell r="CN63">
            <v>22723.179691794463</v>
          </cell>
          <cell r="CO63">
            <v>23304.619140756415</v>
          </cell>
          <cell r="CP63">
            <v>23898.11821704021</v>
          </cell>
          <cell r="CQ63">
            <v>24324.598414595057</v>
          </cell>
          <cell r="CR63">
            <v>24721.076678484547</v>
          </cell>
          <cell r="CS63">
            <v>24963.255822490366</v>
          </cell>
          <cell r="CT63">
            <v>25626.699889129453</v>
          </cell>
          <cell r="CU63">
            <v>26218.6465053709</v>
          </cell>
          <cell r="CV63">
            <v>26448.91784253046</v>
          </cell>
          <cell r="CW63">
            <v>27052.776202340025</v>
          </cell>
          <cell r="CX63">
            <v>27393.498897584552</v>
          </cell>
          <cell r="CY63">
            <v>28098.785503407071</v>
          </cell>
          <cell r="CZ63">
            <v>28172.277321168167</v>
          </cell>
          <cell r="DA63">
            <v>28327.595585142855</v>
          </cell>
          <cell r="DB63">
            <v>28150.174689726526</v>
          </cell>
          <cell r="DC63">
            <v>28031.628220524592</v>
          </cell>
          <cell r="DD63">
            <v>28292.152291283772</v>
          </cell>
          <cell r="DE63">
            <v>27988.611401315491</v>
          </cell>
          <cell r="DF63">
            <v>28730.293849283531</v>
          </cell>
          <cell r="DG63">
            <v>28989.884859826652</v>
          </cell>
          <cell r="DH63">
            <v>29502.492628210985</v>
          </cell>
          <cell r="DI63">
            <v>30087.009118422702</v>
          </cell>
          <cell r="DJ63">
            <v>30557.69232206883</v>
          </cell>
          <cell r="DK63">
            <v>30696.669866233362</v>
          </cell>
          <cell r="DL63">
            <v>31100.175656990632</v>
          </cell>
          <cell r="DM63">
            <v>31890.167833126539</v>
          </cell>
          <cell r="DN63">
            <v>32222.610553470869</v>
          </cell>
          <cell r="DO63">
            <v>33422.197539651737</v>
          </cell>
          <cell r="DP63">
            <v>33991.673205496721</v>
          </cell>
          <cell r="DQ63">
            <v>34257.937795647646</v>
          </cell>
          <cell r="DR63">
            <v>34553.700085614451</v>
          </cell>
          <cell r="DS63">
            <v>35554.861193091354</v>
          </cell>
          <cell r="DT63">
            <v>35734.396653475269</v>
          </cell>
          <cell r="DU63">
            <v>36095.592635084598</v>
          </cell>
          <cell r="DV63">
            <v>36674.379664822198</v>
          </cell>
          <cell r="DW63">
            <v>36603.608305839829</v>
          </cell>
          <cell r="DX63">
            <v>36142.816846560352</v>
          </cell>
          <cell r="DY63">
            <v>37109.050557789255</v>
          </cell>
          <cell r="DZ63">
            <v>37094.446323566917</v>
          </cell>
          <cell r="EA63">
            <v>37414.627493863205</v>
          </cell>
          <cell r="EB63">
            <v>37668.697526991629</v>
          </cell>
          <cell r="EC63">
            <v>37919.042282032438</v>
          </cell>
          <cell r="ED63">
            <v>38069.374152671408</v>
          </cell>
          <cell r="EE63">
            <v>38394.768004835183</v>
          </cell>
          <cell r="EF63">
            <v>39614.350169621815</v>
          </cell>
          <cell r="EG63">
            <v>38578.244320211626</v>
          </cell>
          <cell r="EH63">
            <v>38717.056808421439</v>
          </cell>
          <cell r="EI63">
            <v>39654.160959171575</v>
          </cell>
          <cell r="EJ63">
            <v>40483.551226209747</v>
          </cell>
          <cell r="EK63">
            <v>41063.062801394655</v>
          </cell>
          <cell r="EL63">
            <v>40871.168149678735</v>
          </cell>
          <cell r="EM63">
            <v>41693.109804312007</v>
          </cell>
          <cell r="EN63">
            <v>42021.331797717976</v>
          </cell>
          <cell r="EO63">
            <v>42403.410930815568</v>
          </cell>
          <cell r="EP63">
            <v>42678.043902371719</v>
          </cell>
          <cell r="EQ63">
            <v>43928.436981429804</v>
          </cell>
          <cell r="ER63">
            <v>44574.985965114691</v>
          </cell>
          <cell r="ES63">
            <v>45116.016637859131</v>
          </cell>
          <cell r="ET63">
            <v>45347.747193121679</v>
          </cell>
          <cell r="EU63">
            <v>45422.340687147713</v>
          </cell>
          <cell r="EV63">
            <v>44985.447768229395</v>
          </cell>
          <cell r="EW63">
            <v>46015.858882202228</v>
          </cell>
          <cell r="EX63">
            <v>45517.461962448295</v>
          </cell>
          <cell r="EY63">
            <v>45627.857165967755</v>
          </cell>
          <cell r="EZ63">
            <v>46412.195651972135</v>
          </cell>
          <cell r="FA63">
            <v>46938.341077953381</v>
          </cell>
          <cell r="FB63">
            <v>46835.492022218816</v>
          </cell>
          <cell r="FC63">
            <v>46973.466666765198</v>
          </cell>
          <cell r="FD63">
            <v>47021.573396785199</v>
          </cell>
          <cell r="FE63">
            <v>47270.745220762183</v>
          </cell>
          <cell r="FF63">
            <v>47635.875630193783</v>
          </cell>
          <cell r="FG63">
            <v>48106.83822192996</v>
          </cell>
          <cell r="FH63">
            <v>48236.916739398257</v>
          </cell>
          <cell r="FI63">
            <v>49079.823679479916</v>
          </cell>
          <cell r="FJ63">
            <v>49610.574127695239</v>
          </cell>
          <cell r="FK63">
            <v>50635.425653592705</v>
          </cell>
          <cell r="FL63">
            <v>50978.755683024756</v>
          </cell>
          <cell r="FM63">
            <v>50779.490758270891</v>
          </cell>
          <cell r="FN63">
            <v>51201.67235070157</v>
          </cell>
          <cell r="FO63">
            <v>51540.017898416387</v>
          </cell>
          <cell r="FP63">
            <v>52196.582481511941</v>
          </cell>
          <cell r="FQ63">
            <v>51152.117535467551</v>
          </cell>
          <cell r="FR63">
            <v>51336.640762161027</v>
          </cell>
          <cell r="FS63">
            <v>50762.472340733446</v>
          </cell>
          <cell r="FT63">
            <v>51453.259782064619</v>
          </cell>
          <cell r="FU63">
            <v>51787.458019688085</v>
          </cell>
          <cell r="FV63">
            <v>51779.079723400762</v>
          </cell>
          <cell r="FW63">
            <v>52594.672446599841</v>
          </cell>
          <cell r="FX63">
            <v>52969.491206244442</v>
          </cell>
          <cell r="FY63">
            <v>53268.302664324452</v>
          </cell>
          <cell r="FZ63">
            <v>53316.050937499997</v>
          </cell>
          <cell r="GA63">
            <v>53209.520533206123</v>
          </cell>
          <cell r="GB63">
            <v>53081.11303588048</v>
          </cell>
          <cell r="GC63">
            <v>53282.156976219383</v>
          </cell>
          <cell r="GD63">
            <v>53628.186921310444</v>
          </cell>
          <cell r="GE63">
            <v>53840.954762769405</v>
          </cell>
          <cell r="GF63">
            <v>54094.43584429253</v>
          </cell>
          <cell r="GG63">
            <v>54894.600059021708</v>
          </cell>
          <cell r="GH63">
            <v>55181.742909597451</v>
          </cell>
          <cell r="GI63">
            <v>54634.161955140262</v>
          </cell>
          <cell r="GJ63">
            <v>54668.722353122605</v>
          </cell>
          <cell r="GK63">
            <v>54852.583074875452</v>
          </cell>
          <cell r="GL63">
            <v>54735.389218514734</v>
          </cell>
          <cell r="GM63">
            <v>55472.206992448679</v>
          </cell>
          <cell r="GN63">
            <v>55903.313581850576</v>
          </cell>
          <cell r="GO63">
            <v>56573.213621721057</v>
          </cell>
          <cell r="GP63">
            <v>57177.588002672579</v>
          </cell>
          <cell r="GQ63">
            <v>57335.131948256356</v>
          </cell>
          <cell r="GR63">
            <v>58182.207990738316</v>
          </cell>
          <cell r="GS63">
            <v>58721.370474293231</v>
          </cell>
          <cell r="GT63">
            <v>59051.60746665921</v>
          </cell>
          <cell r="GU63">
            <v>59741.817805303741</v>
          </cell>
          <cell r="GV63">
            <v>60165.219613179826</v>
          </cell>
          <cell r="GW63">
            <v>60466.751402963026</v>
          </cell>
          <cell r="GX63">
            <v>60832.225582893676</v>
          </cell>
          <cell r="GY63">
            <v>61490.143757511461</v>
          </cell>
          <cell r="GZ63">
            <v>60696.923855156878</v>
          </cell>
          <cell r="HA63">
            <v>58768.694727256472</v>
          </cell>
          <cell r="HB63">
            <v>60065.824473931163</v>
          </cell>
          <cell r="HC63">
            <v>60951.864066521492</v>
          </cell>
          <cell r="HD63">
            <v>61318.732531765338</v>
          </cell>
          <cell r="HE63" t="str">
            <v/>
          </cell>
          <cell r="HF63" t="str">
            <v/>
          </cell>
          <cell r="HG63" t="str">
            <v/>
          </cell>
          <cell r="HH63" t="str">
            <v/>
          </cell>
          <cell r="HI63" t="str">
            <v/>
          </cell>
          <cell r="HJ63" t="str">
            <v/>
          </cell>
          <cell r="HK63" t="str">
            <v/>
          </cell>
          <cell r="HL63" t="str">
            <v/>
          </cell>
          <cell r="HM63" t="str">
            <v/>
          </cell>
          <cell r="HN63" t="str">
            <v/>
          </cell>
          <cell r="HO63" t="str">
            <v/>
          </cell>
          <cell r="HP63" t="str">
            <v/>
          </cell>
          <cell r="HQ63" t="str">
            <v/>
          </cell>
          <cell r="HR63" t="str">
            <v/>
          </cell>
          <cell r="HS63" t="str">
            <v/>
          </cell>
          <cell r="HT63" t="str">
            <v/>
          </cell>
          <cell r="HU63" t="str">
            <v/>
          </cell>
          <cell r="HV63" t="str">
            <v/>
          </cell>
          <cell r="HW63" t="str">
            <v/>
          </cell>
          <cell r="HX63" t="str">
            <v/>
          </cell>
          <cell r="HY63" t="str">
            <v/>
          </cell>
          <cell r="HZ63" t="str">
            <v/>
          </cell>
          <cell r="IA63" t="str">
            <v/>
          </cell>
          <cell r="IB63" t="str">
            <v/>
          </cell>
          <cell r="IC63" t="str">
            <v/>
          </cell>
          <cell r="ID63" t="str">
            <v/>
          </cell>
          <cell r="IE63" t="str">
            <v/>
          </cell>
          <cell r="IF63" t="str">
            <v/>
          </cell>
          <cell r="IG63" t="str">
            <v/>
          </cell>
          <cell r="IH63" t="str">
            <v/>
          </cell>
          <cell r="II63" t="str">
            <v/>
          </cell>
          <cell r="IJ63" t="str">
            <v/>
          </cell>
          <cell r="IK63" t="str">
            <v/>
          </cell>
          <cell r="IL63" t="str">
            <v/>
          </cell>
          <cell r="IM63" t="str">
            <v/>
          </cell>
          <cell r="IN63" t="str">
            <v/>
          </cell>
          <cell r="IO63" t="str">
            <v/>
          </cell>
          <cell r="IP63" t="str">
            <v/>
          </cell>
          <cell r="IQ63" t="str">
            <v/>
          </cell>
          <cell r="IR63" t="str">
            <v/>
          </cell>
          <cell r="IS63" t="str">
            <v/>
          </cell>
          <cell r="IT63" t="str">
            <v/>
          </cell>
          <cell r="IU63" t="str">
            <v/>
          </cell>
          <cell r="IV63" t="str">
            <v/>
          </cell>
          <cell r="IW63" t="str">
            <v/>
          </cell>
          <cell r="IX63" t="str">
            <v/>
          </cell>
          <cell r="IY63" t="str">
            <v/>
          </cell>
          <cell r="IZ63" t="str">
            <v/>
          </cell>
          <cell r="JA63" t="str">
            <v/>
          </cell>
          <cell r="JB63" t="str">
            <v/>
          </cell>
          <cell r="JC63" t="str">
            <v/>
          </cell>
          <cell r="JD63" t="str">
            <v/>
          </cell>
          <cell r="JE63" t="str">
            <v/>
          </cell>
          <cell r="JF63" t="str">
            <v/>
          </cell>
          <cell r="JG63" t="str">
            <v/>
          </cell>
          <cell r="JH63" t="str">
            <v/>
          </cell>
          <cell r="JI63" t="str">
            <v/>
          </cell>
          <cell r="JJ63" t="str">
            <v/>
          </cell>
          <cell r="JK63" t="str">
            <v/>
          </cell>
          <cell r="JL63" t="str">
            <v/>
          </cell>
          <cell r="JM63" t="str">
            <v/>
          </cell>
          <cell r="JN63" t="str">
            <v/>
          </cell>
          <cell r="JO63" t="str">
            <v/>
          </cell>
          <cell r="JP63" t="str">
            <v/>
          </cell>
          <cell r="JQ63" t="str">
            <v/>
          </cell>
          <cell r="JR63" t="str">
            <v/>
          </cell>
          <cell r="JS63" t="str">
            <v/>
          </cell>
          <cell r="JT63" t="str">
            <v/>
          </cell>
          <cell r="JU63" t="str">
            <v/>
          </cell>
          <cell r="JV63" t="str">
            <v/>
          </cell>
          <cell r="JW63" t="str">
            <v/>
          </cell>
          <cell r="JX63" t="str">
            <v/>
          </cell>
          <cell r="JY63" t="str">
            <v/>
          </cell>
          <cell r="JZ63" t="str">
            <v/>
          </cell>
          <cell r="KA63" t="str">
            <v/>
          </cell>
          <cell r="KB63" t="str">
            <v/>
          </cell>
          <cell r="KC63" t="str">
            <v/>
          </cell>
          <cell r="KD63" t="str">
            <v/>
          </cell>
          <cell r="KE63" t="str">
            <v/>
          </cell>
          <cell r="KF63" t="str">
            <v/>
          </cell>
          <cell r="KG63" t="str">
            <v/>
          </cell>
          <cell r="KH63" t="str">
            <v/>
          </cell>
          <cell r="KI63" t="str">
            <v/>
          </cell>
          <cell r="KJ63" t="str">
            <v/>
          </cell>
          <cell r="KK63" t="str">
            <v/>
          </cell>
          <cell r="KL63" t="str">
            <v/>
          </cell>
          <cell r="KM63" t="str">
            <v/>
          </cell>
          <cell r="KN63" t="str">
            <v/>
          </cell>
          <cell r="KO63" t="str">
            <v/>
          </cell>
          <cell r="KP63" t="str">
            <v/>
          </cell>
          <cell r="KQ63" t="str">
            <v/>
          </cell>
          <cell r="KR63" t="str">
            <v/>
          </cell>
          <cell r="KS63" t="str">
            <v/>
          </cell>
          <cell r="KT63" t="str">
            <v/>
          </cell>
          <cell r="KU63" t="str">
            <v/>
          </cell>
          <cell r="KV63" t="str">
            <v/>
          </cell>
          <cell r="KW63" t="str">
            <v/>
          </cell>
          <cell r="KX63" t="str">
            <v/>
          </cell>
          <cell r="KY63" t="str">
            <v/>
          </cell>
          <cell r="KZ63" t="str">
            <v/>
          </cell>
          <cell r="LA63" t="str">
            <v/>
          </cell>
          <cell r="LB63" t="str">
            <v/>
          </cell>
          <cell r="LC63" t="str">
            <v/>
          </cell>
          <cell r="LD63" t="str">
            <v/>
          </cell>
          <cell r="LE63" t="str">
            <v/>
          </cell>
          <cell r="LF63" t="str">
            <v/>
          </cell>
          <cell r="LG63" t="str">
            <v/>
          </cell>
          <cell r="LH63" t="str">
            <v/>
          </cell>
          <cell r="LI63" t="str">
            <v/>
          </cell>
          <cell r="LJ63" t="str">
            <v/>
          </cell>
          <cell r="LK63" t="str">
            <v/>
          </cell>
          <cell r="LL63" t="str">
            <v/>
          </cell>
          <cell r="LM63" t="str">
            <v/>
          </cell>
          <cell r="LN63" t="str">
            <v/>
          </cell>
          <cell r="LO63" t="str">
            <v/>
          </cell>
          <cell r="LP63" t="str">
            <v/>
          </cell>
          <cell r="LQ63" t="str">
            <v/>
          </cell>
          <cell r="LR63" t="str">
            <v/>
          </cell>
          <cell r="LS63" t="str">
            <v/>
          </cell>
          <cell r="LT63" t="str">
            <v/>
          </cell>
          <cell r="LU63" t="str">
            <v/>
          </cell>
          <cell r="LV63" t="str">
            <v/>
          </cell>
          <cell r="LW63" t="str">
            <v/>
          </cell>
          <cell r="LX63" t="str">
            <v/>
          </cell>
          <cell r="LY63" t="str">
            <v/>
          </cell>
          <cell r="LZ63" t="str">
            <v/>
          </cell>
        </row>
        <row r="64">
          <cell r="A64" t="str">
            <v>AZ OMF C</v>
          </cell>
          <cell r="EL64">
            <v>117869.33946155504</v>
          </cell>
          <cell r="EM64">
            <v>115146.93288746908</v>
          </cell>
          <cell r="EN64">
            <v>116876.83018499899</v>
          </cell>
          <cell r="EO64">
            <v>121479.58766659914</v>
          </cell>
          <cell r="EP64">
            <v>118372.17877396091</v>
          </cell>
          <cell r="EQ64">
            <v>123938.8942960702</v>
          </cell>
          <cell r="ER64">
            <v>124985.11505008505</v>
          </cell>
          <cell r="ES64">
            <v>124062.69815498155</v>
          </cell>
          <cell r="ET64">
            <v>122865.17889588204</v>
          </cell>
          <cell r="EU64">
            <v>127657.40422512236</v>
          </cell>
          <cell r="EV64">
            <v>123949.11754629629</v>
          </cell>
          <cell r="EW64">
            <v>124918.24732317377</v>
          </cell>
          <cell r="EX64">
            <v>125736.14736901499</v>
          </cell>
          <cell r="EY64">
            <v>128695.94580090792</v>
          </cell>
          <cell r="EZ64">
            <v>134078.67138566999</v>
          </cell>
          <cell r="FA64">
            <v>131043.53062807125</v>
          </cell>
          <cell r="FB64">
            <v>132696.87213865863</v>
          </cell>
          <cell r="FC64">
            <v>137937.66505032021</v>
          </cell>
          <cell r="FD64">
            <v>137424.27297511991</v>
          </cell>
          <cell r="FE64">
            <v>137729.93207583643</v>
          </cell>
          <cell r="FF64">
            <v>141186.84130298038</v>
          </cell>
          <cell r="FG64">
            <v>137538.49482660604</v>
          </cell>
          <cell r="FH64">
            <v>137588.79472434384</v>
          </cell>
          <cell r="FI64">
            <v>142983.68250069852</v>
          </cell>
          <cell r="FJ64">
            <v>140661.72083388397</v>
          </cell>
          <cell r="FK64">
            <v>143732.33353985741</v>
          </cell>
          <cell r="FL64">
            <v>143592.09194234645</v>
          </cell>
          <cell r="FM64">
            <v>144676.8789778325</v>
          </cell>
          <cell r="FN64">
            <v>150294.6768046091</v>
          </cell>
          <cell r="FO64">
            <v>148398.15620418848</v>
          </cell>
          <cell r="FP64">
            <v>150837.14532589339</v>
          </cell>
          <cell r="FQ64">
            <v>149621.96256431341</v>
          </cell>
          <cell r="FR64">
            <v>152246.2058021327</v>
          </cell>
          <cell r="FS64">
            <v>148013.04740105988</v>
          </cell>
          <cell r="FT64">
            <v>150476.36424134873</v>
          </cell>
          <cell r="FU64">
            <v>150404.18545336084</v>
          </cell>
          <cell r="FV64">
            <v>152733.93038432873</v>
          </cell>
          <cell r="FW64">
            <v>158975.84084681771</v>
          </cell>
          <cell r="FX64">
            <v>153800.61714095471</v>
          </cell>
          <cell r="FY64">
            <v>155536.69149813865</v>
          </cell>
          <cell r="FZ64">
            <v>160469.6903572513</v>
          </cell>
          <cell r="GA64">
            <v>160239.98347494553</v>
          </cell>
          <cell r="GB64">
            <v>161509.62417063492</v>
          </cell>
          <cell r="GC64">
            <v>164628.56210031034</v>
          </cell>
          <cell r="GD64">
            <v>159585.39756746375</v>
          </cell>
          <cell r="GE64">
            <v>164606.79560825948</v>
          </cell>
          <cell r="GF64">
            <v>163924.8409595672</v>
          </cell>
          <cell r="GG64">
            <v>159774.33343582766</v>
          </cell>
          <cell r="GH64">
            <v>160521.910955431</v>
          </cell>
          <cell r="GI64">
            <v>165117.05655278102</v>
          </cell>
          <cell r="GJ64">
            <v>160553.30240290632</v>
          </cell>
          <cell r="GK64">
            <v>160820.49414698384</v>
          </cell>
          <cell r="GL64">
            <v>161268.93475782289</v>
          </cell>
          <cell r="GM64">
            <v>163592.25807198801</v>
          </cell>
          <cell r="GN64">
            <v>164919.63331834081</v>
          </cell>
          <cell r="GO64">
            <v>169818.36012352942</v>
          </cell>
          <cell r="GP64">
            <v>168175.30302545155</v>
          </cell>
          <cell r="GQ64">
            <v>169196.79878276394</v>
          </cell>
          <cell r="GR64">
            <v>173750.83154198347</v>
          </cell>
          <cell r="GS64">
            <v>171570.63389348541</v>
          </cell>
          <cell r="GT64">
            <v>176028.22590685287</v>
          </cell>
          <cell r="GU64">
            <v>173211.70503610111</v>
          </cell>
          <cell r="GV64">
            <v>171177.00821108301</v>
          </cell>
          <cell r="GW64">
            <v>175259.7613096525</v>
          </cell>
          <cell r="GX64">
            <v>172486.66387431358</v>
          </cell>
          <cell r="GY64">
            <v>158245.47367426576</v>
          </cell>
          <cell r="GZ64">
            <v>174520.55465182217</v>
          </cell>
          <cell r="HA64">
            <v>168552.01104358956</v>
          </cell>
          <cell r="HB64">
            <v>168269.81465849618</v>
          </cell>
          <cell r="HC64">
            <v>172787.20980445045</v>
          </cell>
          <cell r="HD64">
            <v>167560.35494512631</v>
          </cell>
          <cell r="HE64" t="str">
            <v/>
          </cell>
          <cell r="HF64" t="str">
            <v/>
          </cell>
          <cell r="HG64" t="str">
            <v/>
          </cell>
          <cell r="HH64" t="str">
            <v/>
          </cell>
          <cell r="HI64" t="str">
            <v/>
          </cell>
          <cell r="HJ64" t="str">
            <v/>
          </cell>
          <cell r="HK64" t="str">
            <v/>
          </cell>
          <cell r="HL64" t="str">
            <v/>
          </cell>
          <cell r="HM64" t="str">
            <v/>
          </cell>
          <cell r="HN64" t="str">
            <v/>
          </cell>
          <cell r="HO64" t="str">
            <v/>
          </cell>
          <cell r="HP64" t="str">
            <v/>
          </cell>
          <cell r="HQ64" t="str">
            <v/>
          </cell>
          <cell r="HR64" t="str">
            <v/>
          </cell>
          <cell r="HS64" t="str">
            <v/>
          </cell>
          <cell r="HT64" t="str">
            <v/>
          </cell>
          <cell r="HU64" t="str">
            <v/>
          </cell>
          <cell r="HV64" t="str">
            <v/>
          </cell>
          <cell r="HW64" t="str">
            <v/>
          </cell>
          <cell r="HX64" t="str">
            <v/>
          </cell>
          <cell r="HY64" t="str">
            <v/>
          </cell>
          <cell r="HZ64" t="str">
            <v/>
          </cell>
          <cell r="IA64" t="str">
            <v/>
          </cell>
          <cell r="IB64" t="str">
            <v/>
          </cell>
          <cell r="IC64" t="str">
            <v/>
          </cell>
          <cell r="ID64" t="str">
            <v/>
          </cell>
          <cell r="IE64" t="str">
            <v/>
          </cell>
          <cell r="IF64" t="str">
            <v/>
          </cell>
          <cell r="IG64" t="str">
            <v/>
          </cell>
          <cell r="IH64" t="str">
            <v/>
          </cell>
          <cell r="II64" t="str">
            <v/>
          </cell>
          <cell r="IJ64" t="str">
            <v/>
          </cell>
          <cell r="IK64" t="str">
            <v/>
          </cell>
          <cell r="IL64" t="str">
            <v/>
          </cell>
          <cell r="IM64" t="str">
            <v/>
          </cell>
          <cell r="IN64" t="str">
            <v/>
          </cell>
          <cell r="IO64" t="str">
            <v/>
          </cell>
          <cell r="IP64" t="str">
            <v/>
          </cell>
          <cell r="IQ64" t="str">
            <v/>
          </cell>
          <cell r="IR64" t="str">
            <v/>
          </cell>
          <cell r="IS64" t="str">
            <v/>
          </cell>
          <cell r="IT64" t="str">
            <v/>
          </cell>
          <cell r="IU64" t="str">
            <v/>
          </cell>
          <cell r="IV64" t="str">
            <v/>
          </cell>
          <cell r="IW64" t="str">
            <v/>
          </cell>
          <cell r="IX64" t="str">
            <v/>
          </cell>
          <cell r="IY64" t="str">
            <v/>
          </cell>
          <cell r="IZ64" t="str">
            <v/>
          </cell>
          <cell r="JA64" t="str">
            <v/>
          </cell>
          <cell r="JB64" t="str">
            <v/>
          </cell>
          <cell r="JC64" t="str">
            <v/>
          </cell>
          <cell r="JD64" t="str">
            <v/>
          </cell>
          <cell r="JE64" t="str">
            <v/>
          </cell>
          <cell r="JF64" t="str">
            <v/>
          </cell>
          <cell r="JG64" t="str">
            <v/>
          </cell>
          <cell r="JH64" t="str">
            <v/>
          </cell>
          <cell r="JI64" t="str">
            <v/>
          </cell>
          <cell r="JJ64" t="str">
            <v/>
          </cell>
          <cell r="JK64" t="str">
            <v/>
          </cell>
          <cell r="JL64" t="str">
            <v/>
          </cell>
          <cell r="JM64" t="str">
            <v/>
          </cell>
          <cell r="JN64" t="str">
            <v/>
          </cell>
          <cell r="JO64" t="str">
            <v/>
          </cell>
          <cell r="JP64" t="str">
            <v/>
          </cell>
          <cell r="JQ64" t="str">
            <v/>
          </cell>
          <cell r="JR64" t="str">
            <v/>
          </cell>
          <cell r="JS64" t="str">
            <v/>
          </cell>
          <cell r="JT64" t="str">
            <v/>
          </cell>
          <cell r="JU64" t="str">
            <v/>
          </cell>
          <cell r="JV64" t="str">
            <v/>
          </cell>
          <cell r="JW64" t="str">
            <v/>
          </cell>
          <cell r="JX64" t="str">
            <v/>
          </cell>
          <cell r="JY64" t="str">
            <v/>
          </cell>
          <cell r="JZ64" t="str">
            <v/>
          </cell>
          <cell r="KA64" t="str">
            <v/>
          </cell>
          <cell r="KB64" t="str">
            <v/>
          </cell>
          <cell r="KC64" t="str">
            <v/>
          </cell>
          <cell r="KD64" t="str">
            <v/>
          </cell>
          <cell r="KE64" t="str">
            <v/>
          </cell>
          <cell r="KF64" t="str">
            <v/>
          </cell>
          <cell r="KG64" t="str">
            <v/>
          </cell>
          <cell r="KH64" t="str">
            <v/>
          </cell>
          <cell r="KI64" t="str">
            <v/>
          </cell>
          <cell r="KJ64" t="str">
            <v/>
          </cell>
          <cell r="KK64" t="str">
            <v/>
          </cell>
          <cell r="KL64" t="str">
            <v/>
          </cell>
          <cell r="KM64" t="str">
            <v/>
          </cell>
          <cell r="KN64" t="str">
            <v/>
          </cell>
          <cell r="KO64" t="str">
            <v/>
          </cell>
          <cell r="KP64" t="str">
            <v/>
          </cell>
          <cell r="KQ64" t="str">
            <v/>
          </cell>
          <cell r="KR64" t="str">
            <v/>
          </cell>
          <cell r="KS64" t="str">
            <v/>
          </cell>
          <cell r="KT64" t="str">
            <v/>
          </cell>
          <cell r="KU64" t="str">
            <v/>
          </cell>
          <cell r="KV64" t="str">
            <v/>
          </cell>
          <cell r="KW64" t="str">
            <v/>
          </cell>
          <cell r="KX64" t="str">
            <v/>
          </cell>
          <cell r="KY64" t="str">
            <v/>
          </cell>
          <cell r="KZ64" t="str">
            <v/>
          </cell>
          <cell r="LA64" t="str">
            <v/>
          </cell>
          <cell r="LB64" t="str">
            <v/>
          </cell>
          <cell r="LC64" t="str">
            <v/>
          </cell>
          <cell r="LD64" t="str">
            <v/>
          </cell>
          <cell r="LE64" t="str">
            <v/>
          </cell>
          <cell r="LF64" t="str">
            <v/>
          </cell>
          <cell r="LG64" t="str">
            <v/>
          </cell>
          <cell r="LH64" t="str">
            <v/>
          </cell>
          <cell r="LI64" t="str">
            <v/>
          </cell>
          <cell r="LJ64" t="str">
            <v/>
          </cell>
          <cell r="LK64" t="str">
            <v/>
          </cell>
          <cell r="LL64" t="str">
            <v/>
          </cell>
          <cell r="LM64" t="str">
            <v/>
          </cell>
          <cell r="LN64" t="str">
            <v/>
          </cell>
          <cell r="LO64" t="str">
            <v/>
          </cell>
          <cell r="LP64" t="str">
            <v/>
          </cell>
          <cell r="LQ64" t="str">
            <v/>
          </cell>
          <cell r="LR64" t="str">
            <v/>
          </cell>
          <cell r="LS64" t="str">
            <v/>
          </cell>
          <cell r="LT64" t="str">
            <v/>
          </cell>
          <cell r="LU64" t="str">
            <v/>
          </cell>
          <cell r="LV64" t="str">
            <v/>
          </cell>
          <cell r="LW64" t="str">
            <v/>
          </cell>
          <cell r="LX64" t="str">
            <v/>
          </cell>
          <cell r="LY64" t="str">
            <v/>
          </cell>
          <cell r="LZ64" t="str">
            <v/>
          </cell>
        </row>
        <row r="65">
          <cell r="A65" t="str">
            <v>Erste Plavi OMF A</v>
          </cell>
          <cell r="EL65">
            <v>64808.298505079831</v>
          </cell>
          <cell r="EM65">
            <v>66513.455187861269</v>
          </cell>
          <cell r="EN65">
            <v>67112.106336206896</v>
          </cell>
          <cell r="EO65">
            <v>68584.475751072954</v>
          </cell>
          <cell r="EP65">
            <v>68632.427912552899</v>
          </cell>
          <cell r="EQ65">
            <v>70486.711904761905</v>
          </cell>
          <cell r="ER65">
            <v>72224.153244755245</v>
          </cell>
          <cell r="ES65">
            <v>73216.942628650897</v>
          </cell>
          <cell r="ET65">
            <v>73370.301052631577</v>
          </cell>
          <cell r="EU65">
            <v>73154.498984910839</v>
          </cell>
          <cell r="EV65">
            <v>72839.919383561646</v>
          </cell>
          <cell r="EW65">
            <v>74518.22405953992</v>
          </cell>
          <cell r="EX65">
            <v>73363.985681511476</v>
          </cell>
          <cell r="EY65">
            <v>72604.210430686406</v>
          </cell>
          <cell r="EZ65">
            <v>75394.576697736353</v>
          </cell>
          <cell r="FA65">
            <v>75440.847529722581</v>
          </cell>
          <cell r="FB65">
            <v>74603.006169934641</v>
          </cell>
          <cell r="FC65">
            <v>73549.988437499997</v>
          </cell>
          <cell r="FD65">
            <v>73793.642927461144</v>
          </cell>
          <cell r="FE65">
            <v>75118.76624195624</v>
          </cell>
          <cell r="FF65">
            <v>75576.8155083655</v>
          </cell>
          <cell r="FG65">
            <v>76918.500913770913</v>
          </cell>
          <cell r="FH65">
            <v>77183.950644329903</v>
          </cell>
          <cell r="FI65">
            <v>78872.775102301792</v>
          </cell>
          <cell r="FJ65">
            <v>80917.448346153848</v>
          </cell>
          <cell r="FK65">
            <v>83750.455743589744</v>
          </cell>
          <cell r="FL65">
            <v>84846.560114942535</v>
          </cell>
          <cell r="FM65">
            <v>86222.848857868026</v>
          </cell>
          <cell r="FN65">
            <v>87433.40477987421</v>
          </cell>
          <cell r="FO65">
            <v>88698.195093632952</v>
          </cell>
          <cell r="FP65">
            <v>90279.536567901247</v>
          </cell>
          <cell r="FQ65">
            <v>87900.847088452094</v>
          </cell>
          <cell r="FR65">
            <v>88211.216711165034</v>
          </cell>
          <cell r="FS65">
            <v>87028.381865222618</v>
          </cell>
          <cell r="FT65">
            <v>88311.681173652702</v>
          </cell>
          <cell r="FU65">
            <v>88719.525765124548</v>
          </cell>
          <cell r="FV65">
            <v>89113.254426035492</v>
          </cell>
          <cell r="FW65">
            <v>89789.977011764699</v>
          </cell>
          <cell r="FX65">
            <v>90995.808501170948</v>
          </cell>
          <cell r="FY65">
            <v>91155.633861271679</v>
          </cell>
          <cell r="FZ65">
            <v>91829.914493087563</v>
          </cell>
          <cell r="GA65">
            <v>92654.418358208961</v>
          </cell>
          <cell r="GB65">
            <v>92422.975531428572</v>
          </cell>
          <cell r="GC65">
            <v>91960.750237825589</v>
          </cell>
          <cell r="GD65">
            <v>92988.991365688475</v>
          </cell>
          <cell r="GE65">
            <v>94141.038085106382</v>
          </cell>
          <cell r="GF65">
            <v>94332.569788182824</v>
          </cell>
          <cell r="GG65">
            <v>95458.010077950996</v>
          </cell>
          <cell r="GH65">
            <v>96570.321273532667</v>
          </cell>
          <cell r="GI65">
            <v>96439.979955947128</v>
          </cell>
          <cell r="GJ65">
            <v>95561.920459518602</v>
          </cell>
          <cell r="GK65">
            <v>96463.729311475399</v>
          </cell>
          <cell r="GL65">
            <v>95677.442578890099</v>
          </cell>
          <cell r="GM65">
            <v>98695.876627027028</v>
          </cell>
          <cell r="GN65">
            <v>97363.806631908243</v>
          </cell>
          <cell r="GO65">
            <v>96640.039564336374</v>
          </cell>
          <cell r="GP65">
            <v>96335.497236971481</v>
          </cell>
          <cell r="GQ65">
            <v>94301.434866156793</v>
          </cell>
          <cell r="GR65">
            <v>94390.429228624533</v>
          </cell>
          <cell r="GS65">
            <v>92858.322952898554</v>
          </cell>
          <cell r="GT65">
            <v>92072.604403183024</v>
          </cell>
          <cell r="GU65">
            <v>92634.480341588394</v>
          </cell>
          <cell r="GV65">
            <v>35706.861832745912</v>
          </cell>
          <cell r="GW65">
            <v>20570.041663405089</v>
          </cell>
          <cell r="GX65">
            <v>14430.65898125901</v>
          </cell>
          <cell r="GY65">
            <v>11718.303761936277</v>
          </cell>
          <cell r="GZ65">
            <v>10777.098501797142</v>
          </cell>
          <cell r="HA65">
            <v>8759.5180266380903</v>
          </cell>
          <cell r="HB65">
            <v>8731.2315436144927</v>
          </cell>
          <cell r="HC65">
            <v>8690.7993782561007</v>
          </cell>
          <cell r="HD65">
            <v>8743.4549419546438</v>
          </cell>
          <cell r="HE65" t="str">
            <v/>
          </cell>
          <cell r="HF65" t="str">
            <v/>
          </cell>
          <cell r="HG65" t="str">
            <v/>
          </cell>
          <cell r="HH65" t="str">
            <v/>
          </cell>
          <cell r="HI65" t="str">
            <v/>
          </cell>
          <cell r="HJ65" t="str">
            <v/>
          </cell>
          <cell r="HK65" t="str">
            <v/>
          </cell>
          <cell r="HL65" t="str">
            <v/>
          </cell>
          <cell r="HM65" t="str">
            <v/>
          </cell>
          <cell r="HN65" t="str">
            <v/>
          </cell>
          <cell r="HO65" t="str">
            <v/>
          </cell>
          <cell r="HP65" t="str">
            <v/>
          </cell>
          <cell r="HQ65" t="str">
            <v/>
          </cell>
          <cell r="HR65" t="str">
            <v/>
          </cell>
          <cell r="HS65" t="str">
            <v/>
          </cell>
          <cell r="HT65" t="str">
            <v/>
          </cell>
          <cell r="HU65" t="str">
            <v/>
          </cell>
          <cell r="HV65" t="str">
            <v/>
          </cell>
          <cell r="HW65" t="str">
            <v/>
          </cell>
          <cell r="HX65" t="str">
            <v/>
          </cell>
          <cell r="HY65" t="str">
            <v/>
          </cell>
          <cell r="HZ65" t="str">
            <v/>
          </cell>
          <cell r="IA65" t="str">
            <v/>
          </cell>
          <cell r="IB65" t="str">
            <v/>
          </cell>
          <cell r="IC65" t="str">
            <v/>
          </cell>
          <cell r="ID65" t="str">
            <v/>
          </cell>
          <cell r="IE65" t="str">
            <v/>
          </cell>
          <cell r="IF65" t="str">
            <v/>
          </cell>
          <cell r="IG65" t="str">
            <v/>
          </cell>
          <cell r="IH65" t="str">
            <v/>
          </cell>
          <cell r="II65" t="str">
            <v/>
          </cell>
          <cell r="IJ65" t="str">
            <v/>
          </cell>
          <cell r="IK65" t="str">
            <v/>
          </cell>
          <cell r="IL65" t="str">
            <v/>
          </cell>
          <cell r="IM65" t="str">
            <v/>
          </cell>
          <cell r="IN65" t="str">
            <v/>
          </cell>
          <cell r="IO65" t="str">
            <v/>
          </cell>
          <cell r="IP65" t="str">
            <v/>
          </cell>
          <cell r="IQ65" t="str">
            <v/>
          </cell>
          <cell r="IR65" t="str">
            <v/>
          </cell>
          <cell r="IS65" t="str">
            <v/>
          </cell>
          <cell r="IT65" t="str">
            <v/>
          </cell>
          <cell r="IU65" t="str">
            <v/>
          </cell>
          <cell r="IV65" t="str">
            <v/>
          </cell>
          <cell r="IW65" t="str">
            <v/>
          </cell>
          <cell r="IX65" t="str">
            <v/>
          </cell>
          <cell r="IY65" t="str">
            <v/>
          </cell>
          <cell r="IZ65" t="str">
            <v/>
          </cell>
          <cell r="JA65" t="str">
            <v/>
          </cell>
          <cell r="JB65" t="str">
            <v/>
          </cell>
          <cell r="JC65" t="str">
            <v/>
          </cell>
          <cell r="JD65" t="str">
            <v/>
          </cell>
          <cell r="JE65" t="str">
            <v/>
          </cell>
          <cell r="JF65" t="str">
            <v/>
          </cell>
          <cell r="JG65" t="str">
            <v/>
          </cell>
          <cell r="JH65" t="str">
            <v/>
          </cell>
          <cell r="JI65" t="str">
            <v/>
          </cell>
          <cell r="JJ65" t="str">
            <v/>
          </cell>
          <cell r="JK65" t="str">
            <v/>
          </cell>
          <cell r="JL65" t="str">
            <v/>
          </cell>
          <cell r="JM65" t="str">
            <v/>
          </cell>
          <cell r="JN65" t="str">
            <v/>
          </cell>
          <cell r="JO65" t="str">
            <v/>
          </cell>
          <cell r="JP65" t="str">
            <v/>
          </cell>
          <cell r="JQ65" t="str">
            <v/>
          </cell>
          <cell r="JR65" t="str">
            <v/>
          </cell>
          <cell r="JS65" t="str">
            <v/>
          </cell>
          <cell r="JT65" t="str">
            <v/>
          </cell>
          <cell r="JU65" t="str">
            <v/>
          </cell>
          <cell r="JV65" t="str">
            <v/>
          </cell>
          <cell r="JW65" t="str">
            <v/>
          </cell>
          <cell r="JX65" t="str">
            <v/>
          </cell>
          <cell r="JY65" t="str">
            <v/>
          </cell>
          <cell r="JZ65" t="str">
            <v/>
          </cell>
          <cell r="KA65" t="str">
            <v/>
          </cell>
          <cell r="KB65" t="str">
            <v/>
          </cell>
          <cell r="KC65" t="str">
            <v/>
          </cell>
          <cell r="KD65" t="str">
            <v/>
          </cell>
          <cell r="KE65" t="str">
            <v/>
          </cell>
          <cell r="KF65" t="str">
            <v/>
          </cell>
          <cell r="KG65" t="str">
            <v/>
          </cell>
          <cell r="KH65" t="str">
            <v/>
          </cell>
          <cell r="KI65" t="str">
            <v/>
          </cell>
          <cell r="KJ65" t="str">
            <v/>
          </cell>
          <cell r="KK65" t="str">
            <v/>
          </cell>
          <cell r="KL65" t="str">
            <v/>
          </cell>
          <cell r="KM65" t="str">
            <v/>
          </cell>
          <cell r="KN65" t="str">
            <v/>
          </cell>
          <cell r="KO65" t="str">
            <v/>
          </cell>
          <cell r="KP65" t="str">
            <v/>
          </cell>
          <cell r="KQ65" t="str">
            <v/>
          </cell>
          <cell r="KR65" t="str">
            <v/>
          </cell>
          <cell r="KS65" t="str">
            <v/>
          </cell>
          <cell r="KT65" t="str">
            <v/>
          </cell>
          <cell r="KU65" t="str">
            <v/>
          </cell>
          <cell r="KV65" t="str">
            <v/>
          </cell>
          <cell r="KW65" t="str">
            <v/>
          </cell>
          <cell r="KX65" t="str">
            <v/>
          </cell>
          <cell r="KY65" t="str">
            <v/>
          </cell>
          <cell r="KZ65" t="str">
            <v/>
          </cell>
          <cell r="LA65" t="str">
            <v/>
          </cell>
          <cell r="LB65" t="str">
            <v/>
          </cell>
          <cell r="LC65" t="str">
            <v/>
          </cell>
          <cell r="LD65" t="str">
            <v/>
          </cell>
          <cell r="LE65" t="str">
            <v/>
          </cell>
          <cell r="LF65" t="str">
            <v/>
          </cell>
          <cell r="LG65" t="str">
            <v/>
          </cell>
          <cell r="LH65" t="str">
            <v/>
          </cell>
          <cell r="LI65" t="str">
            <v/>
          </cell>
          <cell r="LJ65" t="str">
            <v/>
          </cell>
          <cell r="LK65" t="str">
            <v/>
          </cell>
          <cell r="LL65" t="str">
            <v/>
          </cell>
          <cell r="LM65" t="str">
            <v/>
          </cell>
          <cell r="LN65" t="str">
            <v/>
          </cell>
          <cell r="LO65" t="str">
            <v/>
          </cell>
          <cell r="LP65" t="str">
            <v/>
          </cell>
          <cell r="LQ65" t="str">
            <v/>
          </cell>
          <cell r="LR65" t="str">
            <v/>
          </cell>
          <cell r="LS65" t="str">
            <v/>
          </cell>
          <cell r="LT65" t="str">
            <v/>
          </cell>
          <cell r="LU65" t="str">
            <v/>
          </cell>
          <cell r="LV65" t="str">
            <v/>
          </cell>
          <cell r="LW65" t="str">
            <v/>
          </cell>
          <cell r="LX65" t="str">
            <v/>
          </cell>
          <cell r="LY65" t="str">
            <v/>
          </cell>
          <cell r="LZ65" t="str">
            <v/>
          </cell>
        </row>
        <row r="66">
          <cell r="A66" t="str">
            <v>Erste Plavi OMF B</v>
          </cell>
          <cell r="B66">
            <v>1757.9790725241073</v>
          </cell>
          <cell r="C66">
            <v>1908.4817506085969</v>
          </cell>
          <cell r="D66">
            <v>2082.7543211671295</v>
          </cell>
          <cell r="E66">
            <v>2242.9758053694163</v>
          </cell>
          <cell r="F66">
            <v>2406.1833329605765</v>
          </cell>
          <cell r="G66">
            <v>2607.8416912542689</v>
          </cell>
          <cell r="H66">
            <v>2798.3296952284281</v>
          </cell>
          <cell r="I66">
            <v>2981.7586991939856</v>
          </cell>
          <cell r="J66">
            <v>3155.7722773137434</v>
          </cell>
          <cell r="K66">
            <v>3361.7703367712966</v>
          </cell>
          <cell r="L66">
            <v>3561.4813730634578</v>
          </cell>
          <cell r="M66">
            <v>3774.8956015002022</v>
          </cell>
          <cell r="N66">
            <v>3982.9131601448589</v>
          </cell>
          <cell r="O66">
            <v>4143.2768605742967</v>
          </cell>
          <cell r="P66">
            <v>4269.6550654503526</v>
          </cell>
          <cell r="Q66">
            <v>4328.4770263986929</v>
          </cell>
          <cell r="R66">
            <v>4507.6225915499999</v>
          </cell>
          <cell r="S66">
            <v>4605.4391004125182</v>
          </cell>
          <cell r="T66">
            <v>4806.495742322295</v>
          </cell>
          <cell r="U66">
            <v>5030.085186558289</v>
          </cell>
          <cell r="V66">
            <v>5200.9201654846338</v>
          </cell>
          <cell r="W66">
            <v>5511.4774792521875</v>
          </cell>
          <cell r="X66">
            <v>5628.6265949279668</v>
          </cell>
          <cell r="Y66">
            <v>5878.3440700883657</v>
          </cell>
          <cell r="Z66">
            <v>6171.0952443834412</v>
          </cell>
          <cell r="AA66">
            <v>6328.7676197632918</v>
          </cell>
          <cell r="AB66">
            <v>6443.195284482088</v>
          </cell>
          <cell r="AC66">
            <v>6570.9869231540706</v>
          </cell>
          <cell r="AD66">
            <v>6739.4723444987076</v>
          </cell>
          <cell r="AE66">
            <v>6960.4454039396105</v>
          </cell>
          <cell r="AF66">
            <v>7201.8666388078645</v>
          </cell>
          <cell r="AG66">
            <v>7397.7786500337661</v>
          </cell>
          <cell r="AH66">
            <v>7704.2612489850035</v>
          </cell>
          <cell r="AI66">
            <v>8007.171683830531</v>
          </cell>
          <cell r="AJ66">
            <v>8076.7384612628948</v>
          </cell>
          <cell r="AK66">
            <v>8266.3012917588221</v>
          </cell>
          <cell r="AL66">
            <v>8496.4173168812031</v>
          </cell>
          <cell r="AM66">
            <v>8788.3635348092976</v>
          </cell>
          <cell r="AN66">
            <v>8935.430649441585</v>
          </cell>
          <cell r="AO66">
            <v>9143.1303777371759</v>
          </cell>
          <cell r="AP66">
            <v>9190.0888642824775</v>
          </cell>
          <cell r="AQ66">
            <v>9278.1107510440615</v>
          </cell>
          <cell r="AR66">
            <v>9504.5941779002987</v>
          </cell>
          <cell r="AS66">
            <v>9760.1697346055171</v>
          </cell>
          <cell r="AT66">
            <v>10102.95922286614</v>
          </cell>
          <cell r="AU66">
            <v>10312.331523287314</v>
          </cell>
          <cell r="AV66">
            <v>10496.122978881971</v>
          </cell>
          <cell r="AW66">
            <v>10650.575474222698</v>
          </cell>
          <cell r="AX66">
            <v>10912.845377650494</v>
          </cell>
          <cell r="AY66">
            <v>11198.287485561781</v>
          </cell>
          <cell r="AZ66">
            <v>11445.670370354708</v>
          </cell>
          <cell r="BA66">
            <v>11678.230773363119</v>
          </cell>
          <cell r="BB66">
            <v>11957.487115518765</v>
          </cell>
          <cell r="BC66">
            <v>12106.653349111886</v>
          </cell>
          <cell r="BD66">
            <v>12149.884758002941</v>
          </cell>
          <cell r="BE66">
            <v>12315.84318270053</v>
          </cell>
          <cell r="BF66">
            <v>12398.141790557993</v>
          </cell>
          <cell r="BG66">
            <v>12523.126699468219</v>
          </cell>
          <cell r="BH66">
            <v>12720.058009175751</v>
          </cell>
          <cell r="BI66">
            <v>12364.238677578145</v>
          </cell>
          <cell r="BJ66">
            <v>12775.406441105122</v>
          </cell>
          <cell r="BK66">
            <v>12411.457205037033</v>
          </cell>
          <cell r="BL66">
            <v>12567.210063608361</v>
          </cell>
          <cell r="BM66">
            <v>12597.001683276419</v>
          </cell>
          <cell r="BN66">
            <v>12830.939356110381</v>
          </cell>
          <cell r="BO66">
            <v>13204.180959912359</v>
          </cell>
          <cell r="BP66">
            <v>13058.068487011173</v>
          </cell>
          <cell r="BQ66">
            <v>13350.493381400769</v>
          </cell>
          <cell r="BR66">
            <v>13480.577242825757</v>
          </cell>
          <cell r="BS66">
            <v>13136.285953862476</v>
          </cell>
          <cell r="BT66">
            <v>12603.064081849327</v>
          </cell>
          <cell r="BU66">
            <v>12252.346330677061</v>
          </cell>
          <cell r="BV66">
            <v>12834.504692326345</v>
          </cell>
          <cell r="BW66">
            <v>12908.97805491478</v>
          </cell>
          <cell r="BX66">
            <v>12758.759138877938</v>
          </cell>
          <cell r="BY66">
            <v>13138.585649961564</v>
          </cell>
          <cell r="BZ66">
            <v>13640.517007729835</v>
          </cell>
          <cell r="CA66">
            <v>14336.881829105474</v>
          </cell>
          <cell r="CB66">
            <v>14249.486099733593</v>
          </cell>
          <cell r="CC66">
            <v>14650.256206779839</v>
          </cell>
          <cell r="CD66">
            <v>15121.70352539964</v>
          </cell>
          <cell r="CE66">
            <v>15648.364603740021</v>
          </cell>
          <cell r="CF66">
            <v>15861.954638767733</v>
          </cell>
          <cell r="CG66">
            <v>16163.269558107853</v>
          </cell>
          <cell r="CH66">
            <v>16483.89044334133</v>
          </cell>
          <cell r="CI66">
            <v>16994.900322306748</v>
          </cell>
          <cell r="CJ66">
            <v>17142.276154513776</v>
          </cell>
          <cell r="CK66">
            <v>17666.384983097061</v>
          </cell>
          <cell r="CL66">
            <v>17889.688977133992</v>
          </cell>
          <cell r="CM66">
            <v>17843.76985703352</v>
          </cell>
          <cell r="CN66">
            <v>17713.370784667684</v>
          </cell>
          <cell r="CO66">
            <v>18216.026811189691</v>
          </cell>
          <cell r="CP66">
            <v>18494.624691047455</v>
          </cell>
          <cell r="CQ66">
            <v>18892.350136773977</v>
          </cell>
          <cell r="CR66">
            <v>19230.165562983359</v>
          </cell>
          <cell r="CS66">
            <v>19369.489950757783</v>
          </cell>
          <cell r="CT66">
            <v>20041.376331270767</v>
          </cell>
          <cell r="CU66">
            <v>20601.952645669684</v>
          </cell>
          <cell r="CV66">
            <v>20760.860154433434</v>
          </cell>
          <cell r="CW66">
            <v>21160.372342016042</v>
          </cell>
          <cell r="CX66">
            <v>21349.710540053151</v>
          </cell>
          <cell r="CY66">
            <v>21823.592820345832</v>
          </cell>
          <cell r="CZ66">
            <v>21908.52940078852</v>
          </cell>
          <cell r="DA66">
            <v>21873.099560589439</v>
          </cell>
          <cell r="DB66">
            <v>21302.818498707406</v>
          </cell>
          <cell r="DC66">
            <v>20967.969473477726</v>
          </cell>
          <cell r="DD66">
            <v>21512.983255675659</v>
          </cell>
          <cell r="DE66">
            <v>21213.038409286397</v>
          </cell>
          <cell r="DF66">
            <v>21684.265699699601</v>
          </cell>
          <cell r="DG66">
            <v>22205.910280563632</v>
          </cell>
          <cell r="DH66">
            <v>22653.585936863299</v>
          </cell>
          <cell r="DI66">
            <v>23015.301433278019</v>
          </cell>
          <cell r="DJ66">
            <v>23288.205362354794</v>
          </cell>
          <cell r="DK66">
            <v>23238.657288969593</v>
          </cell>
          <cell r="DL66">
            <v>23682.717854516923</v>
          </cell>
          <cell r="DM66">
            <v>24198.92251863128</v>
          </cell>
          <cell r="DN66">
            <v>24634.387576987308</v>
          </cell>
          <cell r="DO66">
            <v>25668.568674285441</v>
          </cell>
          <cell r="DP66">
            <v>26331.575780210678</v>
          </cell>
          <cell r="DQ66">
            <v>26652.722205064249</v>
          </cell>
          <cell r="DR66">
            <v>26915.088998228726</v>
          </cell>
          <cell r="DS66">
            <v>27687.253452404286</v>
          </cell>
          <cell r="DT66">
            <v>27864.16508915857</v>
          </cell>
          <cell r="DU66">
            <v>28107.240874413808</v>
          </cell>
          <cell r="DV66">
            <v>28551.845976069057</v>
          </cell>
          <cell r="DW66">
            <v>28475.425493543531</v>
          </cell>
          <cell r="DX66">
            <v>27961.121444319713</v>
          </cell>
          <cell r="DY66">
            <v>28690.854318931724</v>
          </cell>
          <cell r="DZ66">
            <v>28795.469695692485</v>
          </cell>
          <cell r="EA66">
            <v>29069.014263273919</v>
          </cell>
          <cell r="EB66">
            <v>29260.04299735602</v>
          </cell>
          <cell r="EC66">
            <v>29594.658063767671</v>
          </cell>
          <cell r="ED66">
            <v>29806.529866280733</v>
          </cell>
          <cell r="EE66">
            <v>29967.146043923913</v>
          </cell>
          <cell r="EF66">
            <v>30712.853327423974</v>
          </cell>
          <cell r="EG66">
            <v>29665.933158672437</v>
          </cell>
          <cell r="EH66">
            <v>29700.107267395506</v>
          </cell>
          <cell r="EI66">
            <v>30284.862394808377</v>
          </cell>
          <cell r="EJ66">
            <v>30753.669259685579</v>
          </cell>
          <cell r="EK66">
            <v>31401.065180911308</v>
          </cell>
          <cell r="EL66">
            <v>31395.744493580158</v>
          </cell>
          <cell r="EM66">
            <v>32091.522523729869</v>
          </cell>
          <cell r="EN66">
            <v>32292.337564610069</v>
          </cell>
          <cell r="EO66">
            <v>32729.479740013219</v>
          </cell>
          <cell r="EP66">
            <v>32767.353076620406</v>
          </cell>
          <cell r="EQ66">
            <v>33565.346971902021</v>
          </cell>
          <cell r="ER66">
            <v>34078.540769132138</v>
          </cell>
          <cell r="ES66">
            <v>34313.089105118495</v>
          </cell>
          <cell r="ET66">
            <v>34465.565222204743</v>
          </cell>
          <cell r="EU66">
            <v>34438.723250201459</v>
          </cell>
          <cell r="EV66">
            <v>34162.089859572501</v>
          </cell>
          <cell r="EW66">
            <v>34926.255235016819</v>
          </cell>
          <cell r="EX66">
            <v>34437.459943284281</v>
          </cell>
          <cell r="EY66">
            <v>34398.42633156573</v>
          </cell>
          <cell r="EZ66">
            <v>35349.97463723908</v>
          </cell>
          <cell r="FA66">
            <v>35693.877750488457</v>
          </cell>
          <cell r="FB66">
            <v>35424.93224100527</v>
          </cell>
          <cell r="FC66">
            <v>35144.724559546856</v>
          </cell>
          <cell r="FD66">
            <v>35065.28495511644</v>
          </cell>
          <cell r="FE66">
            <v>35382.106462199612</v>
          </cell>
          <cell r="FF66">
            <v>35458.260586140183</v>
          </cell>
          <cell r="FG66">
            <v>35905.110844873547</v>
          </cell>
          <cell r="FH66">
            <v>35645.46869186547</v>
          </cell>
          <cell r="FI66">
            <v>36263.613187636423</v>
          </cell>
          <cell r="FJ66">
            <v>36771.381573309453</v>
          </cell>
          <cell r="FK66">
            <v>37549.075380483315</v>
          </cell>
          <cell r="FL66">
            <v>38035.059424833264</v>
          </cell>
          <cell r="FM66">
            <v>38389.129304362279</v>
          </cell>
          <cell r="FN66">
            <v>38766.501061634313</v>
          </cell>
          <cell r="FO66">
            <v>39052.810542746163</v>
          </cell>
          <cell r="FP66">
            <v>39497.71073748573</v>
          </cell>
          <cell r="FQ66">
            <v>38790.779119073319</v>
          </cell>
          <cell r="FR66">
            <v>38982.488639327596</v>
          </cell>
          <cell r="FS66">
            <v>38634.669576856504</v>
          </cell>
          <cell r="FT66">
            <v>38978.362177719799</v>
          </cell>
          <cell r="FU66">
            <v>39229.454381147247</v>
          </cell>
          <cell r="FV66">
            <v>39359.440023373529</v>
          </cell>
          <cell r="FW66">
            <v>39824.225927646708</v>
          </cell>
          <cell r="FX66">
            <v>40234.536202796262</v>
          </cell>
          <cell r="FY66">
            <v>41059.426994936497</v>
          </cell>
          <cell r="FZ66">
            <v>41052.376078134985</v>
          </cell>
          <cell r="GA66">
            <v>40743.725735806758</v>
          </cell>
          <cell r="GB66">
            <v>40563.681013946167</v>
          </cell>
          <cell r="GC66">
            <v>40632.730410974196</v>
          </cell>
          <cell r="GD66">
            <v>40994.204026669286</v>
          </cell>
          <cell r="GE66">
            <v>41075.129528710357</v>
          </cell>
          <cell r="GF66">
            <v>41118.866979606013</v>
          </cell>
          <cell r="GG66">
            <v>41647.203686140849</v>
          </cell>
          <cell r="GH66">
            <v>41725.471329355525</v>
          </cell>
          <cell r="GI66">
            <v>40797.231789045989</v>
          </cell>
          <cell r="GJ66">
            <v>40339.251741114778</v>
          </cell>
          <cell r="GK66">
            <v>40443.613552816263</v>
          </cell>
          <cell r="GL66">
            <v>40245.476922948023</v>
          </cell>
          <cell r="GM66">
            <v>40886.580033718426</v>
          </cell>
          <cell r="GN66">
            <v>41341.980645751733</v>
          </cell>
          <cell r="GO66">
            <v>41888.006962652005</v>
          </cell>
          <cell r="GP66">
            <v>42470.04348751896</v>
          </cell>
          <cell r="GQ66">
            <v>42442.292088722774</v>
          </cell>
          <cell r="GR66">
            <v>42943.939297765435</v>
          </cell>
          <cell r="GS66">
            <v>43234.581767217176</v>
          </cell>
          <cell r="GT66">
            <v>43200.432241866074</v>
          </cell>
          <cell r="GU66">
            <v>43906.606481704388</v>
          </cell>
          <cell r="GV66">
            <v>44407.888136591988</v>
          </cell>
          <cell r="GW66">
            <v>44759.914085850272</v>
          </cell>
          <cell r="GX66">
            <v>45223.300880801486</v>
          </cell>
          <cell r="GY66">
            <v>45634.329283293293</v>
          </cell>
          <cell r="GZ66">
            <v>44870.196695400591</v>
          </cell>
          <cell r="HA66">
            <v>42264.286074605639</v>
          </cell>
          <cell r="HB66">
            <v>43441.710712948217</v>
          </cell>
          <cell r="HC66">
            <v>44229.945301246073</v>
          </cell>
          <cell r="HD66">
            <v>44331.029139097125</v>
          </cell>
          <cell r="HE66" t="str">
            <v/>
          </cell>
          <cell r="HF66" t="str">
            <v/>
          </cell>
          <cell r="HG66" t="str">
            <v/>
          </cell>
          <cell r="HH66" t="str">
            <v/>
          </cell>
          <cell r="HI66" t="str">
            <v/>
          </cell>
          <cell r="HJ66" t="str">
            <v/>
          </cell>
          <cell r="HK66" t="str">
            <v/>
          </cell>
          <cell r="HL66" t="str">
            <v/>
          </cell>
          <cell r="HM66" t="str">
            <v/>
          </cell>
          <cell r="HN66" t="str">
            <v/>
          </cell>
          <cell r="HO66" t="str">
            <v/>
          </cell>
          <cell r="HP66" t="str">
            <v/>
          </cell>
          <cell r="HQ66" t="str">
            <v/>
          </cell>
          <cell r="HR66" t="str">
            <v/>
          </cell>
          <cell r="HS66" t="str">
            <v/>
          </cell>
          <cell r="HT66" t="str">
            <v/>
          </cell>
          <cell r="HU66" t="str">
            <v/>
          </cell>
          <cell r="HV66" t="str">
            <v/>
          </cell>
          <cell r="HW66" t="str">
            <v/>
          </cell>
          <cell r="HX66" t="str">
            <v/>
          </cell>
          <cell r="HY66" t="str">
            <v/>
          </cell>
          <cell r="HZ66" t="str">
            <v/>
          </cell>
          <cell r="IA66" t="str">
            <v/>
          </cell>
          <cell r="IB66" t="str">
            <v/>
          </cell>
          <cell r="IC66" t="str">
            <v/>
          </cell>
          <cell r="ID66" t="str">
            <v/>
          </cell>
          <cell r="IE66" t="str">
            <v/>
          </cell>
          <cell r="IF66" t="str">
            <v/>
          </cell>
          <cell r="IG66" t="str">
            <v/>
          </cell>
          <cell r="IH66" t="str">
            <v/>
          </cell>
          <cell r="II66" t="str">
            <v/>
          </cell>
          <cell r="IJ66" t="str">
            <v/>
          </cell>
          <cell r="IK66" t="str">
            <v/>
          </cell>
          <cell r="IL66" t="str">
            <v/>
          </cell>
          <cell r="IM66" t="str">
            <v/>
          </cell>
          <cell r="IN66" t="str">
            <v/>
          </cell>
          <cell r="IO66" t="str">
            <v/>
          </cell>
          <cell r="IP66" t="str">
            <v/>
          </cell>
          <cell r="IQ66" t="str">
            <v/>
          </cell>
          <cell r="IR66" t="str">
            <v/>
          </cell>
          <cell r="IS66" t="str">
            <v/>
          </cell>
          <cell r="IT66" t="str">
            <v/>
          </cell>
          <cell r="IU66" t="str">
            <v/>
          </cell>
          <cell r="IV66" t="str">
            <v/>
          </cell>
          <cell r="IW66" t="str">
            <v/>
          </cell>
          <cell r="IX66" t="str">
            <v/>
          </cell>
          <cell r="IY66" t="str">
            <v/>
          </cell>
          <cell r="IZ66" t="str">
            <v/>
          </cell>
          <cell r="JA66" t="str">
            <v/>
          </cell>
          <cell r="JB66" t="str">
            <v/>
          </cell>
          <cell r="JC66" t="str">
            <v/>
          </cell>
          <cell r="JD66" t="str">
            <v/>
          </cell>
          <cell r="JE66" t="str">
            <v/>
          </cell>
          <cell r="JF66" t="str">
            <v/>
          </cell>
          <cell r="JG66" t="str">
            <v/>
          </cell>
          <cell r="JH66" t="str">
            <v/>
          </cell>
          <cell r="JI66" t="str">
            <v/>
          </cell>
          <cell r="JJ66" t="str">
            <v/>
          </cell>
          <cell r="JK66" t="str">
            <v/>
          </cell>
          <cell r="JL66" t="str">
            <v/>
          </cell>
          <cell r="JM66" t="str">
            <v/>
          </cell>
          <cell r="JN66" t="str">
            <v/>
          </cell>
          <cell r="JO66" t="str">
            <v/>
          </cell>
          <cell r="JP66" t="str">
            <v/>
          </cell>
          <cell r="JQ66" t="str">
            <v/>
          </cell>
          <cell r="JR66" t="str">
            <v/>
          </cell>
          <cell r="JS66" t="str">
            <v/>
          </cell>
          <cell r="JT66" t="str">
            <v/>
          </cell>
          <cell r="JU66" t="str">
            <v/>
          </cell>
          <cell r="JV66" t="str">
            <v/>
          </cell>
          <cell r="JW66" t="str">
            <v/>
          </cell>
          <cell r="JX66" t="str">
            <v/>
          </cell>
          <cell r="JY66" t="str">
            <v/>
          </cell>
          <cell r="JZ66" t="str">
            <v/>
          </cell>
          <cell r="KA66" t="str">
            <v/>
          </cell>
          <cell r="KB66" t="str">
            <v/>
          </cell>
          <cell r="KC66" t="str">
            <v/>
          </cell>
          <cell r="KD66" t="str">
            <v/>
          </cell>
          <cell r="KE66" t="str">
            <v/>
          </cell>
          <cell r="KF66" t="str">
            <v/>
          </cell>
          <cell r="KG66" t="str">
            <v/>
          </cell>
          <cell r="KH66" t="str">
            <v/>
          </cell>
          <cell r="KI66" t="str">
            <v/>
          </cell>
          <cell r="KJ66" t="str">
            <v/>
          </cell>
          <cell r="KK66" t="str">
            <v/>
          </cell>
          <cell r="KL66" t="str">
            <v/>
          </cell>
          <cell r="KM66" t="str">
            <v/>
          </cell>
          <cell r="KN66" t="str">
            <v/>
          </cell>
          <cell r="KO66" t="str">
            <v/>
          </cell>
          <cell r="KP66" t="str">
            <v/>
          </cell>
          <cell r="KQ66" t="str">
            <v/>
          </cell>
          <cell r="KR66" t="str">
            <v/>
          </cell>
          <cell r="KS66" t="str">
            <v/>
          </cell>
          <cell r="KT66" t="str">
            <v/>
          </cell>
          <cell r="KU66" t="str">
            <v/>
          </cell>
          <cell r="KV66" t="str">
            <v/>
          </cell>
          <cell r="KW66" t="str">
            <v/>
          </cell>
          <cell r="KX66" t="str">
            <v/>
          </cell>
          <cell r="KY66" t="str">
            <v/>
          </cell>
          <cell r="KZ66" t="str">
            <v/>
          </cell>
          <cell r="LA66" t="str">
            <v/>
          </cell>
          <cell r="LB66" t="str">
            <v/>
          </cell>
          <cell r="LC66" t="str">
            <v/>
          </cell>
          <cell r="LD66" t="str">
            <v/>
          </cell>
          <cell r="LE66" t="str">
            <v/>
          </cell>
          <cell r="LF66" t="str">
            <v/>
          </cell>
          <cell r="LG66" t="str">
            <v/>
          </cell>
          <cell r="LH66" t="str">
            <v/>
          </cell>
          <cell r="LI66" t="str">
            <v/>
          </cell>
          <cell r="LJ66" t="str">
            <v/>
          </cell>
          <cell r="LK66" t="str">
            <v/>
          </cell>
          <cell r="LL66" t="str">
            <v/>
          </cell>
          <cell r="LM66" t="str">
            <v/>
          </cell>
          <cell r="LN66" t="str">
            <v/>
          </cell>
          <cell r="LO66" t="str">
            <v/>
          </cell>
          <cell r="LP66" t="str">
            <v/>
          </cell>
          <cell r="LQ66" t="str">
            <v/>
          </cell>
          <cell r="LR66" t="str">
            <v/>
          </cell>
          <cell r="LS66" t="str">
            <v/>
          </cell>
          <cell r="LT66" t="str">
            <v/>
          </cell>
          <cell r="LU66" t="str">
            <v/>
          </cell>
          <cell r="LV66" t="str">
            <v/>
          </cell>
          <cell r="LW66" t="str">
            <v/>
          </cell>
          <cell r="LX66" t="str">
            <v/>
          </cell>
          <cell r="LY66" t="str">
            <v/>
          </cell>
          <cell r="LZ66" t="str">
            <v/>
          </cell>
        </row>
        <row r="67">
          <cell r="A67" t="str">
            <v>Erste Plavi OMF C</v>
          </cell>
          <cell r="EL67">
            <v>83706.898742482241</v>
          </cell>
          <cell r="EM67">
            <v>82527.891392538091</v>
          </cell>
          <cell r="EN67">
            <v>83254.934243977448</v>
          </cell>
          <cell r="EO67">
            <v>86249.989273944375</v>
          </cell>
          <cell r="EP67">
            <v>84123.095861395792</v>
          </cell>
          <cell r="EQ67">
            <v>88915.518672566366</v>
          </cell>
          <cell r="ER67">
            <v>89568.770927734382</v>
          </cell>
          <cell r="ES67">
            <v>89593.682174535061</v>
          </cell>
          <cell r="ET67">
            <v>88301.260294255015</v>
          </cell>
          <cell r="EU67">
            <v>90855.039179174491</v>
          </cell>
          <cell r="EV67">
            <v>87228.575219707054</v>
          </cell>
          <cell r="EW67">
            <v>88934.86267587397</v>
          </cell>
          <cell r="EX67">
            <v>89802.285210614995</v>
          </cell>
          <cell r="EY67">
            <v>91954.807835497835</v>
          </cell>
          <cell r="EZ67">
            <v>95943.893956427011</v>
          </cell>
          <cell r="FA67">
            <v>94000.457662551446</v>
          </cell>
          <cell r="FB67">
            <v>94523.200874448463</v>
          </cell>
          <cell r="FC67">
            <v>98834.88627070708</v>
          </cell>
          <cell r="FD67">
            <v>98816.433608574822</v>
          </cell>
          <cell r="FE67">
            <v>98516.447660332531</v>
          </cell>
          <cell r="FF67">
            <v>100617.64759888135</v>
          </cell>
          <cell r="FG67">
            <v>97850.45639406619</v>
          </cell>
          <cell r="FH67">
            <v>98925.584131001116</v>
          </cell>
          <cell r="FI67">
            <v>102413.57508791619</v>
          </cell>
          <cell r="FJ67">
            <v>101139.07484352773</v>
          </cell>
          <cell r="FK67">
            <v>102384.90998956159</v>
          </cell>
          <cell r="FL67">
            <v>102789.48716604667</v>
          </cell>
          <cell r="FM67">
            <v>103482.77318226926</v>
          </cell>
          <cell r="FN67">
            <v>107684.38225108225</v>
          </cell>
          <cell r="FO67">
            <v>106343.4148633001</v>
          </cell>
          <cell r="FP67">
            <v>107943.19977934122</v>
          </cell>
          <cell r="FQ67">
            <v>107113.22843442363</v>
          </cell>
          <cell r="FR67">
            <v>109236.91467731629</v>
          </cell>
          <cell r="FS67">
            <v>106231.59725130089</v>
          </cell>
          <cell r="FT67">
            <v>107528.02729924812</v>
          </cell>
          <cell r="FU67">
            <v>107542.11220135016</v>
          </cell>
          <cell r="FV67">
            <v>107973.10502852254</v>
          </cell>
          <cell r="FW67">
            <v>113153.59386041125</v>
          </cell>
          <cell r="FX67">
            <v>111274.26423771174</v>
          </cell>
          <cell r="FY67">
            <v>114230.49963317822</v>
          </cell>
          <cell r="FZ67">
            <v>117550.13022050717</v>
          </cell>
          <cell r="GA67">
            <v>116173.07352467811</v>
          </cell>
          <cell r="GB67">
            <v>117171.9193667475</v>
          </cell>
          <cell r="GC67">
            <v>119202.79696763666</v>
          </cell>
          <cell r="GD67">
            <v>115425.91888370889</v>
          </cell>
          <cell r="GE67">
            <v>119510.47188982605</v>
          </cell>
          <cell r="GF67">
            <v>119950.94112397119</v>
          </cell>
          <cell r="GG67">
            <v>117521.92825672371</v>
          </cell>
          <cell r="GH67">
            <v>118380.48978375782</v>
          </cell>
          <cell r="GI67">
            <v>122257.20961960497</v>
          </cell>
          <cell r="GJ67">
            <v>118861.80643024894</v>
          </cell>
          <cell r="GK67">
            <v>118872.11823407203</v>
          </cell>
          <cell r="GL67">
            <v>119429.7682231779</v>
          </cell>
          <cell r="GM67">
            <v>121619.50037658802</v>
          </cell>
          <cell r="GN67">
            <v>122840.95662211145</v>
          </cell>
          <cell r="GO67">
            <v>126502.05853686374</v>
          </cell>
          <cell r="GP67">
            <v>125224.3991714922</v>
          </cell>
          <cell r="GQ67">
            <v>125492.7026261291</v>
          </cell>
          <cell r="GR67">
            <v>129616.84185406963</v>
          </cell>
          <cell r="GS67">
            <v>128499.79252672922</v>
          </cell>
          <cell r="GT67">
            <v>131668.71766820076</v>
          </cell>
          <cell r="GU67">
            <v>130152.15879605827</v>
          </cell>
          <cell r="GV67">
            <v>128459.0238490566</v>
          </cell>
          <cell r="GW67">
            <v>131979.13103114476</v>
          </cell>
          <cell r="GX67">
            <v>129871.59113641111</v>
          </cell>
          <cell r="GY67">
            <v>119745.1084824462</v>
          </cell>
          <cell r="GZ67">
            <v>132412.92027284869</v>
          </cell>
          <cell r="HA67">
            <v>128947.56073950203</v>
          </cell>
          <cell r="HB67">
            <v>127634.33610767551</v>
          </cell>
          <cell r="HC67">
            <v>132197.54861934768</v>
          </cell>
          <cell r="HD67">
            <v>127685.90430708941</v>
          </cell>
          <cell r="HE67" t="str">
            <v/>
          </cell>
          <cell r="HF67" t="str">
            <v/>
          </cell>
          <cell r="HG67" t="str">
            <v/>
          </cell>
          <cell r="HH67" t="str">
            <v/>
          </cell>
          <cell r="HI67" t="str">
            <v/>
          </cell>
          <cell r="HJ67" t="str">
            <v/>
          </cell>
          <cell r="HK67" t="str">
            <v/>
          </cell>
          <cell r="HL67" t="str">
            <v/>
          </cell>
          <cell r="HM67" t="str">
            <v/>
          </cell>
          <cell r="HN67" t="str">
            <v/>
          </cell>
          <cell r="HO67" t="str">
            <v/>
          </cell>
          <cell r="HP67" t="str">
            <v/>
          </cell>
          <cell r="HQ67" t="str">
            <v/>
          </cell>
          <cell r="HR67" t="str">
            <v/>
          </cell>
          <cell r="HS67" t="str">
            <v/>
          </cell>
          <cell r="HT67" t="str">
            <v/>
          </cell>
          <cell r="HU67" t="str">
            <v/>
          </cell>
          <cell r="HV67" t="str">
            <v/>
          </cell>
          <cell r="HW67" t="str">
            <v/>
          </cell>
          <cell r="HX67" t="str">
            <v/>
          </cell>
          <cell r="HY67" t="str">
            <v/>
          </cell>
          <cell r="HZ67" t="str">
            <v/>
          </cell>
          <cell r="IA67" t="str">
            <v/>
          </cell>
          <cell r="IB67" t="str">
            <v/>
          </cell>
          <cell r="IC67" t="str">
            <v/>
          </cell>
          <cell r="ID67" t="str">
            <v/>
          </cell>
          <cell r="IE67" t="str">
            <v/>
          </cell>
          <cell r="IF67" t="str">
            <v/>
          </cell>
          <cell r="IG67" t="str">
            <v/>
          </cell>
          <cell r="IH67" t="str">
            <v/>
          </cell>
          <cell r="II67" t="str">
            <v/>
          </cell>
          <cell r="IJ67" t="str">
            <v/>
          </cell>
          <cell r="IK67" t="str">
            <v/>
          </cell>
          <cell r="IL67" t="str">
            <v/>
          </cell>
          <cell r="IM67" t="str">
            <v/>
          </cell>
          <cell r="IN67" t="str">
            <v/>
          </cell>
          <cell r="IO67" t="str">
            <v/>
          </cell>
          <cell r="IP67" t="str">
            <v/>
          </cell>
          <cell r="IQ67" t="str">
            <v/>
          </cell>
          <cell r="IR67" t="str">
            <v/>
          </cell>
          <cell r="IS67" t="str">
            <v/>
          </cell>
          <cell r="IT67" t="str">
            <v/>
          </cell>
          <cell r="IU67" t="str">
            <v/>
          </cell>
          <cell r="IV67" t="str">
            <v/>
          </cell>
          <cell r="IW67" t="str">
            <v/>
          </cell>
          <cell r="IX67" t="str">
            <v/>
          </cell>
          <cell r="IY67" t="str">
            <v/>
          </cell>
          <cell r="IZ67" t="str">
            <v/>
          </cell>
          <cell r="JA67" t="str">
            <v/>
          </cell>
          <cell r="JB67" t="str">
            <v/>
          </cell>
          <cell r="JC67" t="str">
            <v/>
          </cell>
          <cell r="JD67" t="str">
            <v/>
          </cell>
          <cell r="JE67" t="str">
            <v/>
          </cell>
          <cell r="JF67" t="str">
            <v/>
          </cell>
          <cell r="JG67" t="str">
            <v/>
          </cell>
          <cell r="JH67" t="str">
            <v/>
          </cell>
          <cell r="JI67" t="str">
            <v/>
          </cell>
          <cell r="JJ67" t="str">
            <v/>
          </cell>
          <cell r="JK67" t="str">
            <v/>
          </cell>
          <cell r="JL67" t="str">
            <v/>
          </cell>
          <cell r="JM67" t="str">
            <v/>
          </cell>
          <cell r="JN67" t="str">
            <v/>
          </cell>
          <cell r="JO67" t="str">
            <v/>
          </cell>
          <cell r="JP67" t="str">
            <v/>
          </cell>
          <cell r="JQ67" t="str">
            <v/>
          </cell>
          <cell r="JR67" t="str">
            <v/>
          </cell>
          <cell r="JS67" t="str">
            <v/>
          </cell>
          <cell r="JT67" t="str">
            <v/>
          </cell>
          <cell r="JU67" t="str">
            <v/>
          </cell>
          <cell r="JV67" t="str">
            <v/>
          </cell>
          <cell r="JW67" t="str">
            <v/>
          </cell>
          <cell r="JX67" t="str">
            <v/>
          </cell>
          <cell r="JY67" t="str">
            <v/>
          </cell>
          <cell r="JZ67" t="str">
            <v/>
          </cell>
          <cell r="KA67" t="str">
            <v/>
          </cell>
          <cell r="KB67" t="str">
            <v/>
          </cell>
          <cell r="KC67" t="str">
            <v/>
          </cell>
          <cell r="KD67" t="str">
            <v/>
          </cell>
          <cell r="KE67" t="str">
            <v/>
          </cell>
          <cell r="KF67" t="str">
            <v/>
          </cell>
          <cell r="KG67" t="str">
            <v/>
          </cell>
          <cell r="KH67" t="str">
            <v/>
          </cell>
          <cell r="KI67" t="str">
            <v/>
          </cell>
          <cell r="KJ67" t="str">
            <v/>
          </cell>
          <cell r="KK67" t="str">
            <v/>
          </cell>
          <cell r="KL67" t="str">
            <v/>
          </cell>
          <cell r="KM67" t="str">
            <v/>
          </cell>
          <cell r="KN67" t="str">
            <v/>
          </cell>
          <cell r="KO67" t="str">
            <v/>
          </cell>
          <cell r="KP67" t="str">
            <v/>
          </cell>
          <cell r="KQ67" t="str">
            <v/>
          </cell>
          <cell r="KR67" t="str">
            <v/>
          </cell>
          <cell r="KS67" t="str">
            <v/>
          </cell>
          <cell r="KT67" t="str">
            <v/>
          </cell>
          <cell r="KU67" t="str">
            <v/>
          </cell>
          <cell r="KV67" t="str">
            <v/>
          </cell>
          <cell r="KW67" t="str">
            <v/>
          </cell>
          <cell r="KX67" t="str">
            <v/>
          </cell>
          <cell r="KY67" t="str">
            <v/>
          </cell>
          <cell r="KZ67" t="str">
            <v/>
          </cell>
          <cell r="LA67" t="str">
            <v/>
          </cell>
          <cell r="LB67" t="str">
            <v/>
          </cell>
          <cell r="LC67" t="str">
            <v/>
          </cell>
          <cell r="LD67" t="str">
            <v/>
          </cell>
          <cell r="LE67" t="str">
            <v/>
          </cell>
          <cell r="LF67" t="str">
            <v/>
          </cell>
          <cell r="LG67" t="str">
            <v/>
          </cell>
          <cell r="LH67" t="str">
            <v/>
          </cell>
          <cell r="LI67" t="str">
            <v/>
          </cell>
          <cell r="LJ67" t="str">
            <v/>
          </cell>
          <cell r="LK67" t="str">
            <v/>
          </cell>
          <cell r="LL67" t="str">
            <v/>
          </cell>
          <cell r="LM67" t="str">
            <v/>
          </cell>
          <cell r="LN67" t="str">
            <v/>
          </cell>
          <cell r="LO67" t="str">
            <v/>
          </cell>
          <cell r="LP67" t="str">
            <v/>
          </cell>
          <cell r="LQ67" t="str">
            <v/>
          </cell>
          <cell r="LR67" t="str">
            <v/>
          </cell>
          <cell r="LS67" t="str">
            <v/>
          </cell>
          <cell r="LT67" t="str">
            <v/>
          </cell>
          <cell r="LU67" t="str">
            <v/>
          </cell>
          <cell r="LV67" t="str">
            <v/>
          </cell>
          <cell r="LW67" t="str">
            <v/>
          </cell>
          <cell r="LX67" t="str">
            <v/>
          </cell>
          <cell r="LY67" t="str">
            <v/>
          </cell>
          <cell r="LZ67" t="str">
            <v/>
          </cell>
        </row>
        <row r="68">
          <cell r="A68" t="str">
            <v>PBZ/CO OMF A</v>
          </cell>
          <cell r="EL68">
            <v>61373.326404011459</v>
          </cell>
          <cell r="EM68">
            <v>61667.956713483145</v>
          </cell>
          <cell r="EN68">
            <v>61718.654667590032</v>
          </cell>
          <cell r="EO68">
            <v>61675.314459644316</v>
          </cell>
          <cell r="EP68">
            <v>63145.167036535859</v>
          </cell>
          <cell r="EQ68">
            <v>65589.700376850611</v>
          </cell>
          <cell r="ER68">
            <v>67536.031480000005</v>
          </cell>
          <cell r="ES68">
            <v>69245.987503320051</v>
          </cell>
          <cell r="ET68">
            <v>68913.157702349868</v>
          </cell>
          <cell r="EU68">
            <v>68131.218473479952</v>
          </cell>
          <cell r="EV68">
            <v>66802.833099489799</v>
          </cell>
          <cell r="EW68">
            <v>68394.658746835441</v>
          </cell>
          <cell r="EX68">
            <v>65973.853295739347</v>
          </cell>
          <cell r="EY68">
            <v>65491.694139650877</v>
          </cell>
          <cell r="EZ68">
            <v>67374.817304878045</v>
          </cell>
          <cell r="FA68">
            <v>66630.929086538468</v>
          </cell>
          <cell r="FB68">
            <v>64389.17936320755</v>
          </cell>
          <cell r="FC68">
            <v>63270.796487119442</v>
          </cell>
          <cell r="FD68">
            <v>63793.224871495331</v>
          </cell>
          <cell r="FE68">
            <v>64707.186437718272</v>
          </cell>
          <cell r="FF68">
            <v>65489.778886310902</v>
          </cell>
          <cell r="FG68">
            <v>66774.208712643682</v>
          </cell>
          <cell r="FH68">
            <v>66059.091757990871</v>
          </cell>
          <cell r="FI68">
            <v>68113.754557823137</v>
          </cell>
          <cell r="FJ68">
            <v>68825.538038331462</v>
          </cell>
          <cell r="FK68">
            <v>70382.63027964205</v>
          </cell>
          <cell r="FL68">
            <v>71751.60924528302</v>
          </cell>
          <cell r="FM68">
            <v>72036.506878422777</v>
          </cell>
          <cell r="FN68">
            <v>73313.961688453157</v>
          </cell>
          <cell r="FO68">
            <v>74411.192648648648</v>
          </cell>
          <cell r="FP68">
            <v>76411.703901918983</v>
          </cell>
          <cell r="FQ68">
            <v>74532.168906414299</v>
          </cell>
          <cell r="FR68">
            <v>74519.866116303208</v>
          </cell>
          <cell r="FS68">
            <v>73241.735526046992</v>
          </cell>
          <cell r="FT68">
            <v>74597.275172413792</v>
          </cell>
          <cell r="FU68">
            <v>74312.480039880364</v>
          </cell>
          <cell r="FV68">
            <v>75578.51711747286</v>
          </cell>
          <cell r="FW68">
            <v>77582.507326829276</v>
          </cell>
          <cell r="FX68">
            <v>77682.312117420603</v>
          </cell>
          <cell r="FY68">
            <v>76900.424516129031</v>
          </cell>
          <cell r="FZ68">
            <v>75558.407996254682</v>
          </cell>
          <cell r="GA68">
            <v>76047.491644981419</v>
          </cell>
          <cell r="GB68">
            <v>75934.802257169285</v>
          </cell>
          <cell r="GC68">
            <v>75333.511276400372</v>
          </cell>
          <cell r="GD68">
            <v>76763.133784277874</v>
          </cell>
          <cell r="GE68">
            <v>78364.215626134304</v>
          </cell>
          <cell r="GF68">
            <v>78285.888495495499</v>
          </cell>
          <cell r="GG68">
            <v>80283.754128686327</v>
          </cell>
          <cell r="GH68">
            <v>80690.957311446313</v>
          </cell>
          <cell r="GI68">
            <v>80581.702658450697</v>
          </cell>
          <cell r="GJ68">
            <v>79165.302243645929</v>
          </cell>
          <cell r="GK68">
            <v>78820.879757155242</v>
          </cell>
          <cell r="GL68">
            <v>78503.402645547947</v>
          </cell>
          <cell r="GM68">
            <v>79552.42786857624</v>
          </cell>
          <cell r="GN68">
            <v>78381.843534201951</v>
          </cell>
          <cell r="GO68">
            <v>77482.361674528292</v>
          </cell>
          <cell r="GP68">
            <v>77042.731713848509</v>
          </cell>
          <cell r="GQ68">
            <v>76573.99728965004</v>
          </cell>
          <cell r="GR68">
            <v>77355.040862573107</v>
          </cell>
          <cell r="GS68">
            <v>77536.643734265745</v>
          </cell>
          <cell r="GT68">
            <v>76750.521046195659</v>
          </cell>
          <cell r="GU68">
            <v>77415.230204620471</v>
          </cell>
          <cell r="GV68">
            <v>48213.809885103015</v>
          </cell>
          <cell r="GW68">
            <v>32843.244396122609</v>
          </cell>
          <cell r="GX68">
            <v>24890.799609013866</v>
          </cell>
          <cell r="GY68">
            <v>21038.657924438823</v>
          </cell>
          <cell r="GZ68">
            <v>16482.691930066423</v>
          </cell>
          <cell r="HA68">
            <v>10947.342344552701</v>
          </cell>
          <cell r="HB68">
            <v>9928.0359004720995</v>
          </cell>
          <cell r="HC68">
            <v>9425.3331492329162</v>
          </cell>
          <cell r="HD68">
            <v>9372.6651788249601</v>
          </cell>
          <cell r="HE68" t="str">
            <v/>
          </cell>
          <cell r="HF68" t="str">
            <v/>
          </cell>
          <cell r="HG68" t="str">
            <v/>
          </cell>
          <cell r="HH68" t="str">
            <v/>
          </cell>
          <cell r="HI68" t="str">
            <v/>
          </cell>
          <cell r="HJ68" t="str">
            <v/>
          </cell>
          <cell r="HK68" t="str">
            <v/>
          </cell>
          <cell r="HL68" t="str">
            <v/>
          </cell>
          <cell r="HM68" t="str">
            <v/>
          </cell>
          <cell r="HN68" t="str">
            <v/>
          </cell>
          <cell r="HO68" t="str">
            <v/>
          </cell>
          <cell r="HP68" t="str">
            <v/>
          </cell>
          <cell r="HQ68" t="str">
            <v/>
          </cell>
          <cell r="HR68" t="str">
            <v/>
          </cell>
          <cell r="HS68" t="str">
            <v/>
          </cell>
          <cell r="HT68" t="str">
            <v/>
          </cell>
          <cell r="HU68" t="str">
            <v/>
          </cell>
          <cell r="HV68" t="str">
            <v/>
          </cell>
          <cell r="HW68" t="str">
            <v/>
          </cell>
          <cell r="HX68" t="str">
            <v/>
          </cell>
          <cell r="HY68" t="str">
            <v/>
          </cell>
          <cell r="HZ68" t="str">
            <v/>
          </cell>
          <cell r="IA68" t="str">
            <v/>
          </cell>
          <cell r="IB68" t="str">
            <v/>
          </cell>
          <cell r="IC68" t="str">
            <v/>
          </cell>
          <cell r="ID68" t="str">
            <v/>
          </cell>
          <cell r="IE68" t="str">
            <v/>
          </cell>
          <cell r="IF68" t="str">
            <v/>
          </cell>
          <cell r="IG68" t="str">
            <v/>
          </cell>
          <cell r="IH68" t="str">
            <v/>
          </cell>
          <cell r="II68" t="str">
            <v/>
          </cell>
          <cell r="IJ68" t="str">
            <v/>
          </cell>
          <cell r="IK68" t="str">
            <v/>
          </cell>
          <cell r="IL68" t="str">
            <v/>
          </cell>
          <cell r="IM68" t="str">
            <v/>
          </cell>
          <cell r="IN68" t="str">
            <v/>
          </cell>
          <cell r="IO68" t="str">
            <v/>
          </cell>
          <cell r="IP68" t="str">
            <v/>
          </cell>
          <cell r="IQ68" t="str">
            <v/>
          </cell>
          <cell r="IR68" t="str">
            <v/>
          </cell>
          <cell r="IS68" t="str">
            <v/>
          </cell>
          <cell r="IT68" t="str">
            <v/>
          </cell>
          <cell r="IU68" t="str">
            <v/>
          </cell>
          <cell r="IV68" t="str">
            <v/>
          </cell>
          <cell r="IW68" t="str">
            <v/>
          </cell>
          <cell r="IX68" t="str">
            <v/>
          </cell>
          <cell r="IY68" t="str">
            <v/>
          </cell>
          <cell r="IZ68" t="str">
            <v/>
          </cell>
          <cell r="JA68" t="str">
            <v/>
          </cell>
          <cell r="JB68" t="str">
            <v/>
          </cell>
          <cell r="JC68" t="str">
            <v/>
          </cell>
          <cell r="JD68" t="str">
            <v/>
          </cell>
          <cell r="JE68" t="str">
            <v/>
          </cell>
          <cell r="JF68" t="str">
            <v/>
          </cell>
          <cell r="JG68" t="str">
            <v/>
          </cell>
          <cell r="JH68" t="str">
            <v/>
          </cell>
          <cell r="JI68" t="str">
            <v/>
          </cell>
          <cell r="JJ68" t="str">
            <v/>
          </cell>
          <cell r="JK68" t="str">
            <v/>
          </cell>
          <cell r="JL68" t="str">
            <v/>
          </cell>
          <cell r="JM68" t="str">
            <v/>
          </cell>
          <cell r="JN68" t="str">
            <v/>
          </cell>
          <cell r="JO68" t="str">
            <v/>
          </cell>
          <cell r="JP68" t="str">
            <v/>
          </cell>
          <cell r="JQ68" t="str">
            <v/>
          </cell>
          <cell r="JR68" t="str">
            <v/>
          </cell>
          <cell r="JS68" t="str">
            <v/>
          </cell>
          <cell r="JT68" t="str">
            <v/>
          </cell>
          <cell r="JU68" t="str">
            <v/>
          </cell>
          <cell r="JV68" t="str">
            <v/>
          </cell>
          <cell r="JW68" t="str">
            <v/>
          </cell>
          <cell r="JX68" t="str">
            <v/>
          </cell>
          <cell r="JY68" t="str">
            <v/>
          </cell>
          <cell r="JZ68" t="str">
            <v/>
          </cell>
          <cell r="KA68" t="str">
            <v/>
          </cell>
          <cell r="KB68" t="str">
            <v/>
          </cell>
          <cell r="KC68" t="str">
            <v/>
          </cell>
          <cell r="KD68" t="str">
            <v/>
          </cell>
          <cell r="KE68" t="str">
            <v/>
          </cell>
          <cell r="KF68" t="str">
            <v/>
          </cell>
          <cell r="KG68" t="str">
            <v/>
          </cell>
          <cell r="KH68" t="str">
            <v/>
          </cell>
          <cell r="KI68" t="str">
            <v/>
          </cell>
          <cell r="KJ68" t="str">
            <v/>
          </cell>
          <cell r="KK68" t="str">
            <v/>
          </cell>
          <cell r="KL68" t="str">
            <v/>
          </cell>
          <cell r="KM68" t="str">
            <v/>
          </cell>
          <cell r="KN68" t="str">
            <v/>
          </cell>
          <cell r="KO68" t="str">
            <v/>
          </cell>
          <cell r="KP68" t="str">
            <v/>
          </cell>
          <cell r="KQ68" t="str">
            <v/>
          </cell>
          <cell r="KR68" t="str">
            <v/>
          </cell>
          <cell r="KS68" t="str">
            <v/>
          </cell>
          <cell r="KT68" t="str">
            <v/>
          </cell>
          <cell r="KU68" t="str">
            <v/>
          </cell>
          <cell r="KV68" t="str">
            <v/>
          </cell>
          <cell r="KW68" t="str">
            <v/>
          </cell>
          <cell r="KX68" t="str">
            <v/>
          </cell>
          <cell r="KY68" t="str">
            <v/>
          </cell>
          <cell r="KZ68" t="str">
            <v/>
          </cell>
          <cell r="LA68" t="str">
            <v/>
          </cell>
          <cell r="LB68" t="str">
            <v/>
          </cell>
          <cell r="LC68" t="str">
            <v/>
          </cell>
          <cell r="LD68" t="str">
            <v/>
          </cell>
          <cell r="LE68" t="str">
            <v/>
          </cell>
          <cell r="LF68" t="str">
            <v/>
          </cell>
          <cell r="LG68" t="str">
            <v/>
          </cell>
          <cell r="LH68" t="str">
            <v/>
          </cell>
          <cell r="LI68" t="str">
            <v/>
          </cell>
          <cell r="LJ68" t="str">
            <v/>
          </cell>
          <cell r="LK68" t="str">
            <v/>
          </cell>
          <cell r="LL68" t="str">
            <v/>
          </cell>
          <cell r="LM68" t="str">
            <v/>
          </cell>
          <cell r="LN68" t="str">
            <v/>
          </cell>
          <cell r="LO68" t="str">
            <v/>
          </cell>
          <cell r="LP68" t="str">
            <v/>
          </cell>
          <cell r="LQ68" t="str">
            <v/>
          </cell>
          <cell r="LR68" t="str">
            <v/>
          </cell>
          <cell r="LS68" t="str">
            <v/>
          </cell>
          <cell r="LT68" t="str">
            <v/>
          </cell>
          <cell r="LU68" t="str">
            <v/>
          </cell>
          <cell r="LV68" t="str">
            <v/>
          </cell>
          <cell r="LW68" t="str">
            <v/>
          </cell>
          <cell r="LX68" t="str">
            <v/>
          </cell>
          <cell r="LY68" t="str">
            <v/>
          </cell>
          <cell r="LZ68" t="str">
            <v/>
          </cell>
        </row>
        <row r="69">
          <cell r="A69" t="str">
            <v>PBZ/CO OMF B</v>
          </cell>
          <cell r="B69">
            <v>1979.2675284960319</v>
          </cell>
          <cell r="C69">
            <v>2151.4504923661748</v>
          </cell>
          <cell r="D69">
            <v>2374.7956884019031</v>
          </cell>
          <cell r="E69">
            <v>2564.5300859830636</v>
          </cell>
          <cell r="F69">
            <v>2751.3128516396177</v>
          </cell>
          <cell r="G69">
            <v>2986.6767103558682</v>
          </cell>
          <cell r="H69">
            <v>3183.1400220614441</v>
          </cell>
          <cell r="I69">
            <v>3381.5019643735964</v>
          </cell>
          <cell r="J69">
            <v>3583.6421534232009</v>
          </cell>
          <cell r="K69">
            <v>3825.7810969063066</v>
          </cell>
          <cell r="L69">
            <v>4060.8520859378091</v>
          </cell>
          <cell r="M69">
            <v>4314.9534820878043</v>
          </cell>
          <cell r="N69">
            <v>4560.2277751882293</v>
          </cell>
          <cell r="O69">
            <v>4740.3763002454134</v>
          </cell>
          <cell r="P69">
            <v>4880.0493966115628</v>
          </cell>
          <cell r="Q69">
            <v>4953.8227124839659</v>
          </cell>
          <cell r="R69">
            <v>5142.7029682986167</v>
          </cell>
          <cell r="S69">
            <v>5239.4794093325136</v>
          </cell>
          <cell r="T69">
            <v>5469.9128333467152</v>
          </cell>
          <cell r="U69">
            <v>5734.0466704147593</v>
          </cell>
          <cell r="V69">
            <v>5940.6219099049549</v>
          </cell>
          <cell r="W69">
            <v>6280.9248024699136</v>
          </cell>
          <cell r="X69">
            <v>6406.3348559170954</v>
          </cell>
          <cell r="Y69">
            <v>6722.9330565247737</v>
          </cell>
          <cell r="Z69">
            <v>7047.3441913375227</v>
          </cell>
          <cell r="AA69">
            <v>7182.1607983497915</v>
          </cell>
          <cell r="AB69">
            <v>7308.4298910965881</v>
          </cell>
          <cell r="AC69">
            <v>7427.8730072618973</v>
          </cell>
          <cell r="AD69">
            <v>7598.706158097345</v>
          </cell>
          <cell r="AE69">
            <v>7783.698498292837</v>
          </cell>
          <cell r="AF69">
            <v>8033.133986187042</v>
          </cell>
          <cell r="AG69">
            <v>8227.717464115769</v>
          </cell>
          <cell r="AH69">
            <v>8529.6369800896791</v>
          </cell>
          <cell r="AI69">
            <v>8844.2363060656753</v>
          </cell>
          <cell r="AJ69">
            <v>8880.7599483816703</v>
          </cell>
          <cell r="AK69">
            <v>9104.4167011130667</v>
          </cell>
          <cell r="AL69">
            <v>9373.5145136216124</v>
          </cell>
          <cell r="AM69">
            <v>9617.8561865670254</v>
          </cell>
          <cell r="AN69">
            <v>9799.1844154039172</v>
          </cell>
          <cell r="AO69">
            <v>10074.003519756838</v>
          </cell>
          <cell r="AP69">
            <v>10193.43882173899</v>
          </cell>
          <cell r="AQ69">
            <v>10282.786570473356</v>
          </cell>
          <cell r="AR69">
            <v>10580.749855430329</v>
          </cell>
          <cell r="AS69">
            <v>10813.055943081534</v>
          </cell>
          <cell r="AT69">
            <v>11125.038576701783</v>
          </cell>
          <cell r="AU69">
            <v>11328.694778657724</v>
          </cell>
          <cell r="AV69">
            <v>11664.243842325979</v>
          </cell>
          <cell r="AW69">
            <v>11853.900365331125</v>
          </cell>
          <cell r="AX69">
            <v>12149.710586585408</v>
          </cell>
          <cell r="AY69">
            <v>12535.360416771009</v>
          </cell>
          <cell r="AZ69">
            <v>12854.782263109844</v>
          </cell>
          <cell r="BA69">
            <v>13258.287180185423</v>
          </cell>
          <cell r="BB69">
            <v>13714.044164168648</v>
          </cell>
          <cell r="BC69">
            <v>13980.84197046886</v>
          </cell>
          <cell r="BD69">
            <v>14078.694535546911</v>
          </cell>
          <cell r="BE69">
            <v>14303.553629535098</v>
          </cell>
          <cell r="BF69">
            <v>14387.081711167189</v>
          </cell>
          <cell r="BG69">
            <v>14723.723762940894</v>
          </cell>
          <cell r="BH69">
            <v>15061.373872349039</v>
          </cell>
          <cell r="BI69">
            <v>14862.231049952428</v>
          </cell>
          <cell r="BJ69">
            <v>15318.6897717142</v>
          </cell>
          <cell r="BK69">
            <v>14762.890536812492</v>
          </cell>
          <cell r="BL69">
            <v>14636.834718256167</v>
          </cell>
          <cell r="BM69">
            <v>14466.420666044936</v>
          </cell>
          <cell r="BN69">
            <v>14385.959693866071</v>
          </cell>
          <cell r="BO69">
            <v>14837.740198478992</v>
          </cell>
          <cell r="BP69">
            <v>14753.076983265151</v>
          </cell>
          <cell r="BQ69">
            <v>14992.651262676771</v>
          </cell>
          <cell r="BR69">
            <v>14983.185331055913</v>
          </cell>
          <cell r="BS69">
            <v>14641.976195409898</v>
          </cell>
          <cell r="BT69">
            <v>14057.039576772748</v>
          </cell>
          <cell r="BU69">
            <v>13762.184403138821</v>
          </cell>
          <cell r="BV69">
            <v>14245.653838537119</v>
          </cell>
          <cell r="BW69">
            <v>14382.575055950088</v>
          </cell>
          <cell r="BX69">
            <v>14400.08185549168</v>
          </cell>
          <cell r="BY69">
            <v>14721.721352623987</v>
          </cell>
          <cell r="BZ69">
            <v>15222.291318388456</v>
          </cell>
          <cell r="CA69">
            <v>15848.329088953895</v>
          </cell>
          <cell r="CB69">
            <v>15770.201467317907</v>
          </cell>
          <cell r="CC69">
            <v>16117.098501432052</v>
          </cell>
          <cell r="CD69">
            <v>16572.723953465698</v>
          </cell>
          <cell r="CE69">
            <v>17073.309128714722</v>
          </cell>
          <cell r="CF69">
            <v>17345.277053973095</v>
          </cell>
          <cell r="CG69">
            <v>17674.6694201846</v>
          </cell>
          <cell r="CH69">
            <v>18008.637140585593</v>
          </cell>
          <cell r="CI69">
            <v>18550.742344289221</v>
          </cell>
          <cell r="CJ69">
            <v>18713.302386627991</v>
          </cell>
          <cell r="CK69">
            <v>19245.258988079055</v>
          </cell>
          <cell r="CL69">
            <v>19538.004339396339</v>
          </cell>
          <cell r="CM69">
            <v>19494.462330677143</v>
          </cell>
          <cell r="CN69">
            <v>19423.163395152962</v>
          </cell>
          <cell r="CO69">
            <v>19916.197023886707</v>
          </cell>
          <cell r="CP69">
            <v>20289.304423580706</v>
          </cell>
          <cell r="CQ69">
            <v>20791.664461821161</v>
          </cell>
          <cell r="CR69">
            <v>21135.111978962588</v>
          </cell>
          <cell r="CS69">
            <v>21444.142408160325</v>
          </cell>
          <cell r="CT69">
            <v>22134.117595804382</v>
          </cell>
          <cell r="CU69">
            <v>22649.081786708924</v>
          </cell>
          <cell r="CV69">
            <v>22797.238518231716</v>
          </cell>
          <cell r="CW69">
            <v>23211.404749372359</v>
          </cell>
          <cell r="CX69">
            <v>23391.113092991793</v>
          </cell>
          <cell r="CY69">
            <v>23850.736035115238</v>
          </cell>
          <cell r="CZ69">
            <v>24017.837196818946</v>
          </cell>
          <cell r="DA69">
            <v>24254.596911218592</v>
          </cell>
          <cell r="DB69">
            <v>23734.438218939777</v>
          </cell>
          <cell r="DC69">
            <v>23431.106449692015</v>
          </cell>
          <cell r="DD69">
            <v>23795.659146810092</v>
          </cell>
          <cell r="DE69">
            <v>23555.913804713095</v>
          </cell>
          <cell r="DF69">
            <v>23979.915693911193</v>
          </cell>
          <cell r="DG69">
            <v>24347.291897671628</v>
          </cell>
          <cell r="DH69">
            <v>24845.134185398048</v>
          </cell>
          <cell r="DI69">
            <v>25144.030664742295</v>
          </cell>
          <cell r="DJ69">
            <v>25389.216032145239</v>
          </cell>
          <cell r="DK69">
            <v>25328.700484996101</v>
          </cell>
          <cell r="DL69">
            <v>25634.446612705495</v>
          </cell>
          <cell r="DM69">
            <v>26178.559032530717</v>
          </cell>
          <cell r="DN69">
            <v>26509.080316968295</v>
          </cell>
          <cell r="DO69">
            <v>27355.951187551524</v>
          </cell>
          <cell r="DP69">
            <v>27946.758160858382</v>
          </cell>
          <cell r="DQ69">
            <v>28123.699954668038</v>
          </cell>
          <cell r="DR69">
            <v>28357.561018159227</v>
          </cell>
          <cell r="DS69">
            <v>29126.58671327676</v>
          </cell>
          <cell r="DT69">
            <v>29334.688283219126</v>
          </cell>
          <cell r="DU69">
            <v>29540.462355503041</v>
          </cell>
          <cell r="DV69">
            <v>29949.084281336593</v>
          </cell>
          <cell r="DW69">
            <v>29863.712655841144</v>
          </cell>
          <cell r="DX69">
            <v>29583.233132617115</v>
          </cell>
          <cell r="DY69">
            <v>30491.553255559058</v>
          </cell>
          <cell r="DZ69">
            <v>30614.817097551033</v>
          </cell>
          <cell r="EA69">
            <v>30819.224377218281</v>
          </cell>
          <cell r="EB69">
            <v>31003.437204321737</v>
          </cell>
          <cell r="EC69">
            <v>31339.376067024579</v>
          </cell>
          <cell r="ED69">
            <v>31697.748154120738</v>
          </cell>
          <cell r="EE69">
            <v>31924.17385938701</v>
          </cell>
          <cell r="EF69">
            <v>32740.679503302694</v>
          </cell>
          <cell r="EG69">
            <v>31130.257517265389</v>
          </cell>
          <cell r="EH69">
            <v>31318.111347282626</v>
          </cell>
          <cell r="EI69">
            <v>32142.5177212382</v>
          </cell>
          <cell r="EJ69">
            <v>32893.9999591538</v>
          </cell>
          <cell r="EK69">
            <v>33292.199844827184</v>
          </cell>
          <cell r="EL69">
            <v>33277.911510950034</v>
          </cell>
          <cell r="EM69">
            <v>34096.551696434872</v>
          </cell>
          <cell r="EN69">
            <v>34195.935755034123</v>
          </cell>
          <cell r="EO69">
            <v>34398.936747764295</v>
          </cell>
          <cell r="EP69">
            <v>34482.447310543641</v>
          </cell>
          <cell r="EQ69">
            <v>35486.824571818863</v>
          </cell>
          <cell r="ER69">
            <v>36075.943391911824</v>
          </cell>
          <cell r="ES69">
            <v>36470.806466624417</v>
          </cell>
          <cell r="ET69">
            <v>36676.553979427816</v>
          </cell>
          <cell r="EU69">
            <v>36781.030057574186</v>
          </cell>
          <cell r="EV69">
            <v>36437.425314404725</v>
          </cell>
          <cell r="EW69">
            <v>37126.570554745762</v>
          </cell>
          <cell r="EX69">
            <v>36420.092198645027</v>
          </cell>
          <cell r="EY69">
            <v>36454.214916152356</v>
          </cell>
          <cell r="EZ69">
            <v>37401.75744668016</v>
          </cell>
          <cell r="FA69">
            <v>37859.649582903417</v>
          </cell>
          <cell r="FB69">
            <v>37678.520963370152</v>
          </cell>
          <cell r="FC69">
            <v>37287.796546070073</v>
          </cell>
          <cell r="FD69">
            <v>37178.522736415209</v>
          </cell>
          <cell r="FE69">
            <v>37421.255294694914</v>
          </cell>
          <cell r="FF69">
            <v>37524.276815025929</v>
          </cell>
          <cell r="FG69">
            <v>37938.453111702387</v>
          </cell>
          <cell r="FH69">
            <v>37659.90122333364</v>
          </cell>
          <cell r="FI69">
            <v>38397.709662476685</v>
          </cell>
          <cell r="FJ69">
            <v>38919.282540994202</v>
          </cell>
          <cell r="FK69">
            <v>39764.029798912939</v>
          </cell>
          <cell r="FL69">
            <v>40170.929347031677</v>
          </cell>
          <cell r="FM69">
            <v>40243.962601211249</v>
          </cell>
          <cell r="FN69">
            <v>41673.616555623805</v>
          </cell>
          <cell r="FO69">
            <v>42165.58107341126</v>
          </cell>
          <cell r="FP69">
            <v>42580.097533420187</v>
          </cell>
          <cell r="FQ69">
            <v>41652.232033448396</v>
          </cell>
          <cell r="FR69">
            <v>41702.241860465831</v>
          </cell>
          <cell r="FS69">
            <v>41137.832065835522</v>
          </cell>
          <cell r="FT69">
            <v>41495.461206898122</v>
          </cell>
          <cell r="FU69">
            <v>41851.386168257697</v>
          </cell>
          <cell r="FV69">
            <v>42172.659369553192</v>
          </cell>
          <cell r="FW69">
            <v>42749.88285798685</v>
          </cell>
          <cell r="FX69">
            <v>43155.386409634062</v>
          </cell>
          <cell r="FY69">
            <v>43270.265377064912</v>
          </cell>
          <cell r="FZ69">
            <v>43168.247360495247</v>
          </cell>
          <cell r="GA69">
            <v>42902.194068066608</v>
          </cell>
          <cell r="GB69">
            <v>42718.327311172914</v>
          </cell>
          <cell r="GC69">
            <v>42690.439552782052</v>
          </cell>
          <cell r="GD69">
            <v>43207.942003288976</v>
          </cell>
          <cell r="GE69">
            <v>43625.248007246591</v>
          </cell>
          <cell r="GF69">
            <v>43537.662966206633</v>
          </cell>
          <cell r="GG69">
            <v>44239.558897264709</v>
          </cell>
          <cell r="GH69">
            <v>44521.307218575072</v>
          </cell>
          <cell r="GI69">
            <v>43559.75735328973</v>
          </cell>
          <cell r="GJ69">
            <v>43151.212841189146</v>
          </cell>
          <cell r="GK69">
            <v>43174.699696975651</v>
          </cell>
          <cell r="GL69">
            <v>43286.137146828027</v>
          </cell>
          <cell r="GM69">
            <v>43868.909565470356</v>
          </cell>
          <cell r="GN69">
            <v>44236.118460318823</v>
          </cell>
          <cell r="GO69">
            <v>44838.426576844868</v>
          </cell>
          <cell r="GP69">
            <v>45434.599503750549</v>
          </cell>
          <cell r="GQ69">
            <v>45590.899192030243</v>
          </cell>
          <cell r="GR69">
            <v>46174.332900246016</v>
          </cell>
          <cell r="GS69">
            <v>46698.991706658227</v>
          </cell>
          <cell r="GT69">
            <v>46724.714270309094</v>
          </cell>
          <cell r="GU69">
            <v>47322.224727652938</v>
          </cell>
          <cell r="GV69">
            <v>47782.100753954401</v>
          </cell>
          <cell r="GW69">
            <v>48261.561813230634</v>
          </cell>
          <cell r="GX69">
            <v>48705.576874810089</v>
          </cell>
          <cell r="GY69">
            <v>49382.475167453282</v>
          </cell>
          <cell r="GZ69">
            <v>48567.945372655748</v>
          </cell>
          <cell r="HA69">
            <v>46639.429306345759</v>
          </cell>
          <cell r="HB69">
            <v>47867.2059649492</v>
          </cell>
          <cell r="HC69">
            <v>48791.231437061913</v>
          </cell>
          <cell r="HD69">
            <v>48833.728345158263</v>
          </cell>
          <cell r="HE69" t="str">
            <v/>
          </cell>
          <cell r="HF69" t="str">
            <v/>
          </cell>
          <cell r="HG69" t="str">
            <v/>
          </cell>
          <cell r="HH69" t="str">
            <v/>
          </cell>
          <cell r="HI69" t="str">
            <v/>
          </cell>
          <cell r="HJ69" t="str">
            <v/>
          </cell>
          <cell r="HK69" t="str">
            <v/>
          </cell>
          <cell r="HL69" t="str">
            <v/>
          </cell>
          <cell r="HM69" t="str">
            <v/>
          </cell>
          <cell r="HN69" t="str">
            <v/>
          </cell>
          <cell r="HO69" t="str">
            <v/>
          </cell>
          <cell r="HP69" t="str">
            <v/>
          </cell>
          <cell r="HQ69" t="str">
            <v/>
          </cell>
          <cell r="HR69" t="str">
            <v/>
          </cell>
          <cell r="HS69" t="str">
            <v/>
          </cell>
          <cell r="HT69" t="str">
            <v/>
          </cell>
          <cell r="HU69" t="str">
            <v/>
          </cell>
          <cell r="HV69" t="str">
            <v/>
          </cell>
          <cell r="HW69" t="str">
            <v/>
          </cell>
          <cell r="HX69" t="str">
            <v/>
          </cell>
          <cell r="HY69" t="str">
            <v/>
          </cell>
          <cell r="HZ69" t="str">
            <v/>
          </cell>
          <cell r="IA69" t="str">
            <v/>
          </cell>
          <cell r="IB69" t="str">
            <v/>
          </cell>
          <cell r="IC69" t="str">
            <v/>
          </cell>
          <cell r="ID69" t="str">
            <v/>
          </cell>
          <cell r="IE69" t="str">
            <v/>
          </cell>
          <cell r="IF69" t="str">
            <v/>
          </cell>
          <cell r="IG69" t="str">
            <v/>
          </cell>
          <cell r="IH69" t="str">
            <v/>
          </cell>
          <cell r="II69" t="str">
            <v/>
          </cell>
          <cell r="IJ69" t="str">
            <v/>
          </cell>
          <cell r="IK69" t="str">
            <v/>
          </cell>
          <cell r="IL69" t="str">
            <v/>
          </cell>
          <cell r="IM69" t="str">
            <v/>
          </cell>
          <cell r="IN69" t="str">
            <v/>
          </cell>
          <cell r="IO69" t="str">
            <v/>
          </cell>
          <cell r="IP69" t="str">
            <v/>
          </cell>
          <cell r="IQ69" t="str">
            <v/>
          </cell>
          <cell r="IR69" t="str">
            <v/>
          </cell>
          <cell r="IS69" t="str">
            <v/>
          </cell>
          <cell r="IT69" t="str">
            <v/>
          </cell>
          <cell r="IU69" t="str">
            <v/>
          </cell>
          <cell r="IV69" t="str">
            <v/>
          </cell>
          <cell r="IW69" t="str">
            <v/>
          </cell>
          <cell r="IX69" t="str">
            <v/>
          </cell>
          <cell r="IY69" t="str">
            <v/>
          </cell>
          <cell r="IZ69" t="str">
            <v/>
          </cell>
          <cell r="JA69" t="str">
            <v/>
          </cell>
          <cell r="JB69" t="str">
            <v/>
          </cell>
          <cell r="JC69" t="str">
            <v/>
          </cell>
          <cell r="JD69" t="str">
            <v/>
          </cell>
          <cell r="JE69" t="str">
            <v/>
          </cell>
          <cell r="JF69" t="str">
            <v/>
          </cell>
          <cell r="JG69" t="str">
            <v/>
          </cell>
          <cell r="JH69" t="str">
            <v/>
          </cell>
          <cell r="JI69" t="str">
            <v/>
          </cell>
          <cell r="JJ69" t="str">
            <v/>
          </cell>
          <cell r="JK69" t="str">
            <v/>
          </cell>
          <cell r="JL69" t="str">
            <v/>
          </cell>
          <cell r="JM69" t="str">
            <v/>
          </cell>
          <cell r="JN69" t="str">
            <v/>
          </cell>
          <cell r="JO69" t="str">
            <v/>
          </cell>
          <cell r="JP69" t="str">
            <v/>
          </cell>
          <cell r="JQ69" t="str">
            <v/>
          </cell>
          <cell r="JR69" t="str">
            <v/>
          </cell>
          <cell r="JS69" t="str">
            <v/>
          </cell>
          <cell r="JT69" t="str">
            <v/>
          </cell>
          <cell r="JU69" t="str">
            <v/>
          </cell>
          <cell r="JV69" t="str">
            <v/>
          </cell>
          <cell r="JW69" t="str">
            <v/>
          </cell>
          <cell r="JX69" t="str">
            <v/>
          </cell>
          <cell r="JY69" t="str">
            <v/>
          </cell>
          <cell r="JZ69" t="str">
            <v/>
          </cell>
          <cell r="KA69" t="str">
            <v/>
          </cell>
          <cell r="KB69" t="str">
            <v/>
          </cell>
          <cell r="KC69" t="str">
            <v/>
          </cell>
          <cell r="KD69" t="str">
            <v/>
          </cell>
          <cell r="KE69" t="str">
            <v/>
          </cell>
          <cell r="KF69" t="str">
            <v/>
          </cell>
          <cell r="KG69" t="str">
            <v/>
          </cell>
          <cell r="KH69" t="str">
            <v/>
          </cell>
          <cell r="KI69" t="str">
            <v/>
          </cell>
          <cell r="KJ69" t="str">
            <v/>
          </cell>
          <cell r="KK69" t="str">
            <v/>
          </cell>
          <cell r="KL69" t="str">
            <v/>
          </cell>
          <cell r="KM69" t="str">
            <v/>
          </cell>
          <cell r="KN69" t="str">
            <v/>
          </cell>
          <cell r="KO69" t="str">
            <v/>
          </cell>
          <cell r="KP69" t="str">
            <v/>
          </cell>
          <cell r="KQ69" t="str">
            <v/>
          </cell>
          <cell r="KR69" t="str">
            <v/>
          </cell>
          <cell r="KS69" t="str">
            <v/>
          </cell>
          <cell r="KT69" t="str">
            <v/>
          </cell>
          <cell r="KU69" t="str">
            <v/>
          </cell>
          <cell r="KV69" t="str">
            <v/>
          </cell>
          <cell r="KW69" t="str">
            <v/>
          </cell>
          <cell r="KX69" t="str">
            <v/>
          </cell>
          <cell r="KY69" t="str">
            <v/>
          </cell>
          <cell r="KZ69" t="str">
            <v/>
          </cell>
          <cell r="LA69" t="str">
            <v/>
          </cell>
          <cell r="LB69" t="str">
            <v/>
          </cell>
          <cell r="LC69" t="str">
            <v/>
          </cell>
          <cell r="LD69" t="str">
            <v/>
          </cell>
          <cell r="LE69" t="str">
            <v/>
          </cell>
          <cell r="LF69" t="str">
            <v/>
          </cell>
          <cell r="LG69" t="str">
            <v/>
          </cell>
          <cell r="LH69" t="str">
            <v/>
          </cell>
          <cell r="LI69" t="str">
            <v/>
          </cell>
          <cell r="LJ69" t="str">
            <v/>
          </cell>
          <cell r="LK69" t="str">
            <v/>
          </cell>
          <cell r="LL69" t="str">
            <v/>
          </cell>
          <cell r="LM69" t="str">
            <v/>
          </cell>
          <cell r="LN69" t="str">
            <v/>
          </cell>
          <cell r="LO69" t="str">
            <v/>
          </cell>
          <cell r="LP69" t="str">
            <v/>
          </cell>
          <cell r="LQ69" t="str">
            <v/>
          </cell>
          <cell r="LR69" t="str">
            <v/>
          </cell>
          <cell r="LS69" t="str">
            <v/>
          </cell>
          <cell r="LT69" t="str">
            <v/>
          </cell>
          <cell r="LU69" t="str">
            <v/>
          </cell>
          <cell r="LV69" t="str">
            <v/>
          </cell>
          <cell r="LW69" t="str">
            <v/>
          </cell>
          <cell r="LX69" t="str">
            <v/>
          </cell>
          <cell r="LY69" t="str">
            <v/>
          </cell>
          <cell r="LZ69" t="str">
            <v/>
          </cell>
        </row>
        <row r="70">
          <cell r="A70" t="str">
            <v>PBZ/CO OMF C</v>
          </cell>
          <cell r="EL70">
            <v>93643.555399558492</v>
          </cell>
          <cell r="EM70">
            <v>91328.613466440103</v>
          </cell>
          <cell r="EN70">
            <v>92953.502301358589</v>
          </cell>
          <cell r="EO70">
            <v>96859.398195020753</v>
          </cell>
          <cell r="EP70">
            <v>95158.884307086613</v>
          </cell>
          <cell r="EQ70">
            <v>99909.488585617801</v>
          </cell>
          <cell r="ER70">
            <v>100212.77242615203</v>
          </cell>
          <cell r="ES70">
            <v>99910.801004654772</v>
          </cell>
          <cell r="ET70">
            <v>98392.020902255637</v>
          </cell>
          <cell r="EU70">
            <v>101295.43328042328</v>
          </cell>
          <cell r="EV70">
            <v>98744.819964183378</v>
          </cell>
          <cell r="EW70">
            <v>98681.716349862254</v>
          </cell>
          <cell r="EX70">
            <v>100458.547748499</v>
          </cell>
          <cell r="EY70">
            <v>104247.75274375641</v>
          </cell>
          <cell r="EZ70">
            <v>107371.12545204538</v>
          </cell>
          <cell r="FA70">
            <v>105826.8522613229</v>
          </cell>
          <cell r="FB70">
            <v>106583.1060896</v>
          </cell>
          <cell r="FC70">
            <v>110191.54321103895</v>
          </cell>
          <cell r="FD70">
            <v>109582.88310884136</v>
          </cell>
          <cell r="FE70">
            <v>109441.45723713293</v>
          </cell>
          <cell r="FF70">
            <v>112224.81134885203</v>
          </cell>
          <cell r="FG70">
            <v>109487.47635783719</v>
          </cell>
          <cell r="FH70">
            <v>110307.91628342246</v>
          </cell>
          <cell r="FI70">
            <v>114130.6077701287</v>
          </cell>
          <cell r="FJ70">
            <v>111111.00233351986</v>
          </cell>
          <cell r="FK70">
            <v>113455.63533516484</v>
          </cell>
          <cell r="FL70">
            <v>113523.11698133334</v>
          </cell>
          <cell r="FM70">
            <v>114394.89003392485</v>
          </cell>
          <cell r="FN70">
            <v>119676.31494080504</v>
          </cell>
          <cell r="FO70">
            <v>117937.35595588235</v>
          </cell>
          <cell r="FP70">
            <v>120523.13059807399</v>
          </cell>
          <cell r="FQ70">
            <v>119242.72273776663</v>
          </cell>
          <cell r="FR70">
            <v>122163.93299036998</v>
          </cell>
          <cell r="FS70">
            <v>118689.93198689955</v>
          </cell>
          <cell r="FT70">
            <v>120330.72542002848</v>
          </cell>
          <cell r="FU70">
            <v>121575.32067938575</v>
          </cell>
          <cell r="FV70">
            <v>122684.10326344577</v>
          </cell>
          <cell r="FW70">
            <v>128117.22631090487</v>
          </cell>
          <cell r="FX70">
            <v>125018.78731458932</v>
          </cell>
          <cell r="FY70">
            <v>125167.54459588298</v>
          </cell>
          <cell r="FZ70">
            <v>130164.58281481481</v>
          </cell>
          <cell r="GA70">
            <v>128480.20218305374</v>
          </cell>
          <cell r="GB70">
            <v>129757.78982769624</v>
          </cell>
          <cell r="GC70">
            <v>132383.05754878835</v>
          </cell>
          <cell r="GD70">
            <v>128628.03327966976</v>
          </cell>
          <cell r="GE70">
            <v>133396.24130517023</v>
          </cell>
          <cell r="GF70">
            <v>133656.12639270342</v>
          </cell>
          <cell r="GG70">
            <v>131307.8053767661</v>
          </cell>
          <cell r="GH70">
            <v>131295.23759479128</v>
          </cell>
          <cell r="GI70">
            <v>136114.84664404808</v>
          </cell>
          <cell r="GJ70">
            <v>131154.61379494745</v>
          </cell>
          <cell r="GK70">
            <v>132883.54739825582</v>
          </cell>
          <cell r="GL70">
            <v>132929.26444602525</v>
          </cell>
          <cell r="GM70">
            <v>134848.33606825455</v>
          </cell>
          <cell r="GN70">
            <v>136402.79756123538</v>
          </cell>
          <cell r="GO70">
            <v>141185.37811817368</v>
          </cell>
          <cell r="GP70">
            <v>140262.78518272427</v>
          </cell>
          <cell r="GQ70">
            <v>141657.20187640644</v>
          </cell>
          <cell r="GR70">
            <v>145979.03368549939</v>
          </cell>
          <cell r="GS70">
            <v>144107.70875576822</v>
          </cell>
          <cell r="GT70">
            <v>148134.70626891335</v>
          </cell>
          <cell r="GU70">
            <v>146333.89822014052</v>
          </cell>
          <cell r="GV70">
            <v>145226.47250533925</v>
          </cell>
          <cell r="GW70">
            <v>148616.746904486</v>
          </cell>
          <cell r="GX70">
            <v>146343.37322190966</v>
          </cell>
          <cell r="GY70">
            <v>135310.59263354223</v>
          </cell>
          <cell r="GZ70">
            <v>149148.9023859702</v>
          </cell>
          <cell r="HA70">
            <v>144683.38328127281</v>
          </cell>
          <cell r="HB70">
            <v>143759.28069690897</v>
          </cell>
          <cell r="HC70">
            <v>148950.87313293447</v>
          </cell>
          <cell r="HD70">
            <v>143897.04957691231</v>
          </cell>
          <cell r="HE70" t="str">
            <v/>
          </cell>
          <cell r="HF70" t="str">
            <v/>
          </cell>
          <cell r="HG70" t="str">
            <v/>
          </cell>
          <cell r="HH70" t="str">
            <v/>
          </cell>
          <cell r="HI70" t="str">
            <v/>
          </cell>
          <cell r="HJ70" t="str">
            <v/>
          </cell>
          <cell r="HK70" t="str">
            <v/>
          </cell>
          <cell r="HL70" t="str">
            <v/>
          </cell>
          <cell r="HM70" t="str">
            <v/>
          </cell>
          <cell r="HN70" t="str">
            <v/>
          </cell>
          <cell r="HO70" t="str">
            <v/>
          </cell>
          <cell r="HP70" t="str">
            <v/>
          </cell>
          <cell r="HQ70" t="str">
            <v/>
          </cell>
          <cell r="HR70" t="str">
            <v/>
          </cell>
          <cell r="HS70" t="str">
            <v/>
          </cell>
          <cell r="HT70" t="str">
            <v/>
          </cell>
          <cell r="HU70" t="str">
            <v/>
          </cell>
          <cell r="HV70" t="str">
            <v/>
          </cell>
          <cell r="HW70" t="str">
            <v/>
          </cell>
          <cell r="HX70" t="str">
            <v/>
          </cell>
          <cell r="HY70" t="str">
            <v/>
          </cell>
          <cell r="HZ70" t="str">
            <v/>
          </cell>
          <cell r="IA70" t="str">
            <v/>
          </cell>
          <cell r="IB70" t="str">
            <v/>
          </cell>
          <cell r="IC70" t="str">
            <v/>
          </cell>
          <cell r="ID70" t="str">
            <v/>
          </cell>
          <cell r="IE70" t="str">
            <v/>
          </cell>
          <cell r="IF70" t="str">
            <v/>
          </cell>
          <cell r="IG70" t="str">
            <v/>
          </cell>
          <cell r="IH70" t="str">
            <v/>
          </cell>
          <cell r="II70" t="str">
            <v/>
          </cell>
          <cell r="IJ70" t="str">
            <v/>
          </cell>
          <cell r="IK70" t="str">
            <v/>
          </cell>
          <cell r="IL70" t="str">
            <v/>
          </cell>
          <cell r="IM70" t="str">
            <v/>
          </cell>
          <cell r="IN70" t="str">
            <v/>
          </cell>
          <cell r="IO70" t="str">
            <v/>
          </cell>
          <cell r="IP70" t="str">
            <v/>
          </cell>
          <cell r="IQ70" t="str">
            <v/>
          </cell>
          <cell r="IR70" t="str">
            <v/>
          </cell>
          <cell r="IS70" t="str">
            <v/>
          </cell>
          <cell r="IT70" t="str">
            <v/>
          </cell>
          <cell r="IU70" t="str">
            <v/>
          </cell>
          <cell r="IV70" t="str">
            <v/>
          </cell>
          <cell r="IW70" t="str">
            <v/>
          </cell>
          <cell r="IX70" t="str">
            <v/>
          </cell>
          <cell r="IY70" t="str">
            <v/>
          </cell>
          <cell r="IZ70" t="str">
            <v/>
          </cell>
          <cell r="JA70" t="str">
            <v/>
          </cell>
          <cell r="JB70" t="str">
            <v/>
          </cell>
          <cell r="JC70" t="str">
            <v/>
          </cell>
          <cell r="JD70" t="str">
            <v/>
          </cell>
          <cell r="JE70" t="str">
            <v/>
          </cell>
          <cell r="JF70" t="str">
            <v/>
          </cell>
          <cell r="JG70" t="str">
            <v/>
          </cell>
          <cell r="JH70" t="str">
            <v/>
          </cell>
          <cell r="JI70" t="str">
            <v/>
          </cell>
          <cell r="JJ70" t="str">
            <v/>
          </cell>
          <cell r="JK70" t="str">
            <v/>
          </cell>
          <cell r="JL70" t="str">
            <v/>
          </cell>
          <cell r="JM70" t="str">
            <v/>
          </cell>
          <cell r="JN70" t="str">
            <v/>
          </cell>
          <cell r="JO70" t="str">
            <v/>
          </cell>
          <cell r="JP70" t="str">
            <v/>
          </cell>
          <cell r="JQ70" t="str">
            <v/>
          </cell>
          <cell r="JR70" t="str">
            <v/>
          </cell>
          <cell r="JS70" t="str">
            <v/>
          </cell>
          <cell r="JT70" t="str">
            <v/>
          </cell>
          <cell r="JU70" t="str">
            <v/>
          </cell>
          <cell r="JV70" t="str">
            <v/>
          </cell>
          <cell r="JW70" t="str">
            <v/>
          </cell>
          <cell r="JX70" t="str">
            <v/>
          </cell>
          <cell r="JY70" t="str">
            <v/>
          </cell>
          <cell r="JZ70" t="str">
            <v/>
          </cell>
          <cell r="KA70" t="str">
            <v/>
          </cell>
          <cell r="KB70" t="str">
            <v/>
          </cell>
          <cell r="KC70" t="str">
            <v/>
          </cell>
          <cell r="KD70" t="str">
            <v/>
          </cell>
          <cell r="KE70" t="str">
            <v/>
          </cell>
          <cell r="KF70" t="str">
            <v/>
          </cell>
          <cell r="KG70" t="str">
            <v/>
          </cell>
          <cell r="KH70" t="str">
            <v/>
          </cell>
          <cell r="KI70" t="str">
            <v/>
          </cell>
          <cell r="KJ70" t="str">
            <v/>
          </cell>
          <cell r="KK70" t="str">
            <v/>
          </cell>
          <cell r="KL70" t="str">
            <v/>
          </cell>
          <cell r="KM70" t="str">
            <v/>
          </cell>
          <cell r="KN70" t="str">
            <v/>
          </cell>
          <cell r="KO70" t="str">
            <v/>
          </cell>
          <cell r="KP70" t="str">
            <v/>
          </cell>
          <cell r="KQ70" t="str">
            <v/>
          </cell>
          <cell r="KR70" t="str">
            <v/>
          </cell>
          <cell r="KS70" t="str">
            <v/>
          </cell>
          <cell r="KT70" t="str">
            <v/>
          </cell>
          <cell r="KU70" t="str">
            <v/>
          </cell>
          <cell r="KV70" t="str">
            <v/>
          </cell>
          <cell r="KW70" t="str">
            <v/>
          </cell>
          <cell r="KX70" t="str">
            <v/>
          </cell>
          <cell r="KY70" t="str">
            <v/>
          </cell>
          <cell r="KZ70" t="str">
            <v/>
          </cell>
          <cell r="LA70" t="str">
            <v/>
          </cell>
          <cell r="LB70" t="str">
            <v/>
          </cell>
          <cell r="LC70" t="str">
            <v/>
          </cell>
          <cell r="LD70" t="str">
            <v/>
          </cell>
          <cell r="LE70" t="str">
            <v/>
          </cell>
          <cell r="LF70" t="str">
            <v/>
          </cell>
          <cell r="LG70" t="str">
            <v/>
          </cell>
          <cell r="LH70" t="str">
            <v/>
          </cell>
          <cell r="LI70" t="str">
            <v/>
          </cell>
          <cell r="LJ70" t="str">
            <v/>
          </cell>
          <cell r="LK70" t="str">
            <v/>
          </cell>
          <cell r="LL70" t="str">
            <v/>
          </cell>
          <cell r="LM70" t="str">
            <v/>
          </cell>
          <cell r="LN70" t="str">
            <v/>
          </cell>
          <cell r="LO70" t="str">
            <v/>
          </cell>
          <cell r="LP70" t="str">
            <v/>
          </cell>
          <cell r="LQ70" t="str">
            <v/>
          </cell>
          <cell r="LR70" t="str">
            <v/>
          </cell>
          <cell r="LS70" t="str">
            <v/>
          </cell>
          <cell r="LT70" t="str">
            <v/>
          </cell>
          <cell r="LU70" t="str">
            <v/>
          </cell>
          <cell r="LV70" t="str">
            <v/>
          </cell>
          <cell r="LW70" t="str">
            <v/>
          </cell>
          <cell r="LX70" t="str">
            <v/>
          </cell>
          <cell r="LY70" t="str">
            <v/>
          </cell>
          <cell r="LZ70" t="str">
            <v/>
          </cell>
        </row>
        <row r="71">
          <cell r="A71" t="str">
            <v>Raiffeisen OMF A</v>
          </cell>
          <cell r="EL71">
            <v>67114.908673312879</v>
          </cell>
          <cell r="EM71">
            <v>68774.552375859435</v>
          </cell>
          <cell r="EN71">
            <v>69128.613163498099</v>
          </cell>
          <cell r="EO71">
            <v>69897.224270597129</v>
          </cell>
          <cell r="EP71">
            <v>70678.654129615679</v>
          </cell>
          <cell r="EQ71">
            <v>74439.929159789943</v>
          </cell>
          <cell r="ER71">
            <v>76600.810606287429</v>
          </cell>
          <cell r="ES71">
            <v>77460.068855869249</v>
          </cell>
          <cell r="ET71">
            <v>77406.295207715128</v>
          </cell>
          <cell r="EU71">
            <v>77286.468823093994</v>
          </cell>
          <cell r="EV71">
            <v>77050.14121212122</v>
          </cell>
          <cell r="EW71">
            <v>78933.841</v>
          </cell>
          <cell r="EX71">
            <v>77874.132256410259</v>
          </cell>
          <cell r="EY71">
            <v>77850.210712711239</v>
          </cell>
          <cell r="EZ71">
            <v>79919.886517922467</v>
          </cell>
          <cell r="FA71">
            <v>80231.741610541736</v>
          </cell>
          <cell r="FB71">
            <v>79973.084661325556</v>
          </cell>
          <cell r="FC71">
            <v>79201.844420289854</v>
          </cell>
          <cell r="FD71">
            <v>79021.645882778583</v>
          </cell>
          <cell r="FE71">
            <v>79901.663321299638</v>
          </cell>
          <cell r="FF71">
            <v>80602.764235209237</v>
          </cell>
          <cell r="FG71">
            <v>81642.067388167387</v>
          </cell>
          <cell r="FH71">
            <v>81243.840316774658</v>
          </cell>
          <cell r="FI71">
            <v>82636.864391988551</v>
          </cell>
          <cell r="FJ71">
            <v>83962.052709077907</v>
          </cell>
          <cell r="FK71">
            <v>85736.817798427437</v>
          </cell>
          <cell r="FL71">
            <v>88120.734544159539</v>
          </cell>
          <cell r="FM71">
            <v>89183.058235709235</v>
          </cell>
          <cell r="FN71">
            <v>90715.688009776539</v>
          </cell>
          <cell r="FO71">
            <v>92546.758207088264</v>
          </cell>
          <cell r="FP71">
            <v>94276.486514522825</v>
          </cell>
          <cell r="FQ71">
            <v>92194.277357973988</v>
          </cell>
          <cell r="FR71">
            <v>92880.206099050192</v>
          </cell>
          <cell r="FS71">
            <v>92876.66895693136</v>
          </cell>
          <cell r="FT71">
            <v>94069.518976588632</v>
          </cell>
          <cell r="FU71">
            <v>95057.248540146</v>
          </cell>
          <cell r="FV71">
            <v>95924.710690789478</v>
          </cell>
          <cell r="FW71">
            <v>97974.186569010417</v>
          </cell>
          <cell r="FX71">
            <v>100105.59765048543</v>
          </cell>
          <cell r="FY71">
            <v>100354.90067602041</v>
          </cell>
          <cell r="FZ71">
            <v>100190.56089127688</v>
          </cell>
          <cell r="GA71">
            <v>102257.65325828643</v>
          </cell>
          <cell r="GB71">
            <v>102565.99668319902</v>
          </cell>
          <cell r="GC71">
            <v>102507.27079656863</v>
          </cell>
          <cell r="GD71">
            <v>104728.98144336176</v>
          </cell>
          <cell r="GE71">
            <v>106456.88368674698</v>
          </cell>
          <cell r="GF71">
            <v>106108.07125819917</v>
          </cell>
          <cell r="GG71">
            <v>108549.57646536412</v>
          </cell>
          <cell r="GH71">
            <v>109155.40008230452</v>
          </cell>
          <cell r="GI71">
            <v>108762.88151780501</v>
          </cell>
          <cell r="GJ71">
            <v>107811.77513341069</v>
          </cell>
          <cell r="GK71">
            <v>107844.23735903337</v>
          </cell>
          <cell r="GL71">
            <v>106004.92235661557</v>
          </cell>
          <cell r="GM71">
            <v>108318.18261529808</v>
          </cell>
          <cell r="GN71">
            <v>108561.62451737451</v>
          </cell>
          <cell r="GO71">
            <v>109833.70201854884</v>
          </cell>
          <cell r="GP71">
            <v>110509.77469924813</v>
          </cell>
          <cell r="GQ71">
            <v>109151.09816781731</v>
          </cell>
          <cell r="GR71">
            <v>110304.18230728894</v>
          </cell>
          <cell r="GS71">
            <v>110796.85624677337</v>
          </cell>
          <cell r="GT71">
            <v>109537.9163106796</v>
          </cell>
          <cell r="GU71">
            <v>111346.54662966699</v>
          </cell>
          <cell r="GV71">
            <v>75524.62861987912</v>
          </cell>
          <cell r="GW71">
            <v>53870.221594715738</v>
          </cell>
          <cell r="GX71">
            <v>41791.996888412017</v>
          </cell>
          <cell r="GY71">
            <v>35275.533964514689</v>
          </cell>
          <cell r="GZ71">
            <v>30363.568149428345</v>
          </cell>
          <cell r="HA71">
            <v>23343.968618134262</v>
          </cell>
          <cell r="HB71">
            <v>22383.721914680551</v>
          </cell>
          <cell r="HC71">
            <v>21436.54672586223</v>
          </cell>
          <cell r="HD71">
            <v>21431.91999176277</v>
          </cell>
          <cell r="HE71" t="str">
            <v/>
          </cell>
          <cell r="HF71" t="str">
            <v/>
          </cell>
          <cell r="HG71" t="str">
            <v/>
          </cell>
          <cell r="HH71" t="str">
            <v/>
          </cell>
          <cell r="HI71" t="str">
            <v/>
          </cell>
          <cell r="HJ71" t="str">
            <v/>
          </cell>
          <cell r="HK71" t="str">
            <v/>
          </cell>
          <cell r="HL71" t="str">
            <v/>
          </cell>
          <cell r="HM71" t="str">
            <v/>
          </cell>
          <cell r="HN71" t="str">
            <v/>
          </cell>
          <cell r="HO71" t="str">
            <v/>
          </cell>
          <cell r="HP71" t="str">
            <v/>
          </cell>
          <cell r="HQ71" t="str">
            <v/>
          </cell>
          <cell r="HR71" t="str">
            <v/>
          </cell>
          <cell r="HS71" t="str">
            <v/>
          </cell>
          <cell r="HT71" t="str">
            <v/>
          </cell>
          <cell r="HU71" t="str">
            <v/>
          </cell>
          <cell r="HV71" t="str">
            <v/>
          </cell>
          <cell r="HW71" t="str">
            <v/>
          </cell>
          <cell r="HX71" t="str">
            <v/>
          </cell>
          <cell r="HY71" t="str">
            <v/>
          </cell>
          <cell r="HZ71" t="str">
            <v/>
          </cell>
          <cell r="IA71" t="str">
            <v/>
          </cell>
          <cell r="IB71" t="str">
            <v/>
          </cell>
          <cell r="IC71" t="str">
            <v/>
          </cell>
          <cell r="ID71" t="str">
            <v/>
          </cell>
          <cell r="IE71" t="str">
            <v/>
          </cell>
          <cell r="IF71" t="str">
            <v/>
          </cell>
          <cell r="IG71" t="str">
            <v/>
          </cell>
          <cell r="IH71" t="str">
            <v/>
          </cell>
          <cell r="II71" t="str">
            <v/>
          </cell>
          <cell r="IJ71" t="str">
            <v/>
          </cell>
          <cell r="IK71" t="str">
            <v/>
          </cell>
          <cell r="IL71" t="str">
            <v/>
          </cell>
          <cell r="IM71" t="str">
            <v/>
          </cell>
          <cell r="IN71" t="str">
            <v/>
          </cell>
          <cell r="IO71" t="str">
            <v/>
          </cell>
          <cell r="IP71" t="str">
            <v/>
          </cell>
          <cell r="IQ71" t="str">
            <v/>
          </cell>
          <cell r="IR71" t="str">
            <v/>
          </cell>
          <cell r="IS71" t="str">
            <v/>
          </cell>
          <cell r="IT71" t="str">
            <v/>
          </cell>
          <cell r="IU71" t="str">
            <v/>
          </cell>
          <cell r="IV71" t="str">
            <v/>
          </cell>
          <cell r="IW71" t="str">
            <v/>
          </cell>
          <cell r="IX71" t="str">
            <v/>
          </cell>
          <cell r="IY71" t="str">
            <v/>
          </cell>
          <cell r="IZ71" t="str">
            <v/>
          </cell>
          <cell r="JA71" t="str">
            <v/>
          </cell>
          <cell r="JB71" t="str">
            <v/>
          </cell>
          <cell r="JC71" t="str">
            <v/>
          </cell>
          <cell r="JD71" t="str">
            <v/>
          </cell>
          <cell r="JE71" t="str">
            <v/>
          </cell>
          <cell r="JF71" t="str">
            <v/>
          </cell>
          <cell r="JG71" t="str">
            <v/>
          </cell>
          <cell r="JH71" t="str">
            <v/>
          </cell>
          <cell r="JI71" t="str">
            <v/>
          </cell>
          <cell r="JJ71" t="str">
            <v/>
          </cell>
          <cell r="JK71" t="str">
            <v/>
          </cell>
          <cell r="JL71" t="str">
            <v/>
          </cell>
          <cell r="JM71" t="str">
            <v/>
          </cell>
          <cell r="JN71" t="str">
            <v/>
          </cell>
          <cell r="JO71" t="str">
            <v/>
          </cell>
          <cell r="JP71" t="str">
            <v/>
          </cell>
          <cell r="JQ71" t="str">
            <v/>
          </cell>
          <cell r="JR71" t="str">
            <v/>
          </cell>
          <cell r="JS71" t="str">
            <v/>
          </cell>
          <cell r="JT71" t="str">
            <v/>
          </cell>
          <cell r="JU71" t="str">
            <v/>
          </cell>
          <cell r="JV71" t="str">
            <v/>
          </cell>
          <cell r="JW71" t="str">
            <v/>
          </cell>
          <cell r="JX71" t="str">
            <v/>
          </cell>
          <cell r="JY71" t="str">
            <v/>
          </cell>
          <cell r="JZ71" t="str">
            <v/>
          </cell>
          <cell r="KA71" t="str">
            <v/>
          </cell>
          <cell r="KB71" t="str">
            <v/>
          </cell>
          <cell r="KC71" t="str">
            <v/>
          </cell>
          <cell r="KD71" t="str">
            <v/>
          </cell>
          <cell r="KE71" t="str">
            <v/>
          </cell>
          <cell r="KF71" t="str">
            <v/>
          </cell>
          <cell r="KG71" t="str">
            <v/>
          </cell>
          <cell r="KH71" t="str">
            <v/>
          </cell>
          <cell r="KI71" t="str">
            <v/>
          </cell>
          <cell r="KJ71" t="str">
            <v/>
          </cell>
          <cell r="KK71" t="str">
            <v/>
          </cell>
          <cell r="KL71" t="str">
            <v/>
          </cell>
          <cell r="KM71" t="str">
            <v/>
          </cell>
          <cell r="KN71" t="str">
            <v/>
          </cell>
          <cell r="KO71" t="str">
            <v/>
          </cell>
          <cell r="KP71" t="str">
            <v/>
          </cell>
          <cell r="KQ71" t="str">
            <v/>
          </cell>
          <cell r="KR71" t="str">
            <v/>
          </cell>
          <cell r="KS71" t="str">
            <v/>
          </cell>
          <cell r="KT71" t="str">
            <v/>
          </cell>
          <cell r="KU71" t="str">
            <v/>
          </cell>
          <cell r="KV71" t="str">
            <v/>
          </cell>
          <cell r="KW71" t="str">
            <v/>
          </cell>
          <cell r="KX71" t="str">
            <v/>
          </cell>
          <cell r="KY71" t="str">
            <v/>
          </cell>
          <cell r="KZ71" t="str">
            <v/>
          </cell>
          <cell r="LA71" t="str">
            <v/>
          </cell>
          <cell r="LB71" t="str">
            <v/>
          </cell>
          <cell r="LC71" t="str">
            <v/>
          </cell>
          <cell r="LD71" t="str">
            <v/>
          </cell>
          <cell r="LE71" t="str">
            <v/>
          </cell>
          <cell r="LF71" t="str">
            <v/>
          </cell>
          <cell r="LG71" t="str">
            <v/>
          </cell>
          <cell r="LH71" t="str">
            <v/>
          </cell>
          <cell r="LI71" t="str">
            <v/>
          </cell>
          <cell r="LJ71" t="str">
            <v/>
          </cell>
          <cell r="LK71" t="str">
            <v/>
          </cell>
          <cell r="LL71" t="str">
            <v/>
          </cell>
          <cell r="LM71" t="str">
            <v/>
          </cell>
          <cell r="LN71" t="str">
            <v/>
          </cell>
          <cell r="LO71" t="str">
            <v/>
          </cell>
          <cell r="LP71" t="str">
            <v/>
          </cell>
          <cell r="LQ71" t="str">
            <v/>
          </cell>
          <cell r="LR71" t="str">
            <v/>
          </cell>
          <cell r="LS71" t="str">
            <v/>
          </cell>
          <cell r="LT71" t="str">
            <v/>
          </cell>
          <cell r="LU71" t="str">
            <v/>
          </cell>
          <cell r="LV71" t="str">
            <v/>
          </cell>
          <cell r="LW71" t="str">
            <v/>
          </cell>
          <cell r="LX71" t="str">
            <v/>
          </cell>
          <cell r="LY71" t="str">
            <v/>
          </cell>
          <cell r="LZ71" t="str">
            <v/>
          </cell>
        </row>
        <row r="72">
          <cell r="A72" t="str">
            <v>Raiffeisen OMF B</v>
          </cell>
          <cell r="B72">
            <v>1776.1504119485533</v>
          </cell>
          <cell r="C72">
            <v>1933.1723369964425</v>
          </cell>
          <cell r="D72">
            <v>2108.7793589030839</v>
          </cell>
          <cell r="E72">
            <v>2264.1282449338191</v>
          </cell>
          <cell r="F72">
            <v>2439.1660292376605</v>
          </cell>
          <cell r="G72">
            <v>2654.5277610001294</v>
          </cell>
          <cell r="H72">
            <v>2852.5709646123491</v>
          </cell>
          <cell r="I72">
            <v>3053.2897922829861</v>
          </cell>
          <cell r="J72">
            <v>3227.0481175267532</v>
          </cell>
          <cell r="K72">
            <v>3454.9700516772045</v>
          </cell>
          <cell r="L72">
            <v>3656.167335253705</v>
          </cell>
          <cell r="M72">
            <v>3889.1804781725746</v>
          </cell>
          <cell r="N72">
            <v>4103.2892523512555</v>
          </cell>
          <cell r="O72">
            <v>4274.79281864312</v>
          </cell>
          <cell r="P72">
            <v>4407.3870966500681</v>
          </cell>
          <cell r="Q72">
            <v>4460.474485895018</v>
          </cell>
          <cell r="R72">
            <v>4667.9101443341833</v>
          </cell>
          <cell r="S72">
            <v>4739.2065611439084</v>
          </cell>
          <cell r="T72">
            <v>4928.0912651558265</v>
          </cell>
          <cell r="U72">
            <v>5150.3340035273368</v>
          </cell>
          <cell r="V72">
            <v>5414.0357753192357</v>
          </cell>
          <cell r="W72">
            <v>5736.487975533295</v>
          </cell>
          <cell r="X72">
            <v>5848.1113736057059</v>
          </cell>
          <cell r="Y72">
            <v>6142.6526216081083</v>
          </cell>
          <cell r="Z72">
            <v>6433.6470709645846</v>
          </cell>
          <cell r="AA72">
            <v>6612.5177599495919</v>
          </cell>
          <cell r="AB72">
            <v>6709.6087140684504</v>
          </cell>
          <cell r="AC72">
            <v>6829.7545713028849</v>
          </cell>
          <cell r="AD72">
            <v>7036.7713135482945</v>
          </cell>
          <cell r="AE72">
            <v>7246.0453209656525</v>
          </cell>
          <cell r="AF72">
            <v>7510.9525821737379</v>
          </cell>
          <cell r="AG72">
            <v>7700.7852352532891</v>
          </cell>
          <cell r="AH72">
            <v>8013.3731543199774</v>
          </cell>
          <cell r="AI72">
            <v>8437.2109498499249</v>
          </cell>
          <cell r="AJ72">
            <v>8561.3313016107168</v>
          </cell>
          <cell r="AK72">
            <v>8753.3905730651259</v>
          </cell>
          <cell r="AL72">
            <v>9081.4664669437207</v>
          </cell>
          <cell r="AM72">
            <v>9340.2559282810707</v>
          </cell>
          <cell r="AN72">
            <v>9507.1404448269241</v>
          </cell>
          <cell r="AO72">
            <v>9640.4586090275552</v>
          </cell>
          <cell r="AP72">
            <v>9701.6190720070517</v>
          </cell>
          <cell r="AQ72">
            <v>9805.7535539270884</v>
          </cell>
          <cell r="AR72">
            <v>10071.446889775325</v>
          </cell>
          <cell r="AS72">
            <v>10331.461256534569</v>
          </cell>
          <cell r="AT72">
            <v>10647.680985843355</v>
          </cell>
          <cell r="AU72">
            <v>10810.264916712051</v>
          </cell>
          <cell r="AV72">
            <v>11043.104092632846</v>
          </cell>
          <cell r="AW72">
            <v>11255.260534887542</v>
          </cell>
          <cell r="AX72">
            <v>11503.952294300847</v>
          </cell>
          <cell r="AY72">
            <v>11755.698007248449</v>
          </cell>
          <cell r="AZ72">
            <v>12085.524490947646</v>
          </cell>
          <cell r="BA72">
            <v>12401.074531190638</v>
          </cell>
          <cell r="BB72">
            <v>12864.400160212434</v>
          </cell>
          <cell r="BC72">
            <v>13127.184023719108</v>
          </cell>
          <cell r="BD72">
            <v>13326.894847537811</v>
          </cell>
          <cell r="BE72">
            <v>13577.427762271524</v>
          </cell>
          <cell r="BF72">
            <v>13731.431504775843</v>
          </cell>
          <cell r="BG72">
            <v>14031.683332956009</v>
          </cell>
          <cell r="BH72">
            <v>14400.673832585057</v>
          </cell>
          <cell r="BI72">
            <v>14215.572903123002</v>
          </cell>
          <cell r="BJ72">
            <v>14646.584634611952</v>
          </cell>
          <cell r="BK72">
            <v>14389.59825514576</v>
          </cell>
          <cell r="BL72">
            <v>14519.645709649649</v>
          </cell>
          <cell r="BM72">
            <v>14522.471366815575</v>
          </cell>
          <cell r="BN72">
            <v>14670.23371913878</v>
          </cell>
          <cell r="BO72">
            <v>15008.84420347678</v>
          </cell>
          <cell r="BP72">
            <v>15015.235917437754</v>
          </cell>
          <cell r="BQ72">
            <v>15240.542253926977</v>
          </cell>
          <cell r="BR72">
            <v>15366.805343191603</v>
          </cell>
          <cell r="BS72">
            <v>15117.237766533719</v>
          </cell>
          <cell r="BT72">
            <v>14800.121777964565</v>
          </cell>
          <cell r="BU72">
            <v>14549.856999015399</v>
          </cell>
          <cell r="BV72">
            <v>15013.522781804488</v>
          </cell>
          <cell r="BW72">
            <v>15265.652981477471</v>
          </cell>
          <cell r="BX72">
            <v>15245.304483688542</v>
          </cell>
          <cell r="BY72">
            <v>15613.204434205179</v>
          </cell>
          <cell r="BZ72">
            <v>16075.919744550165</v>
          </cell>
          <cell r="CA72">
            <v>16610.800275614827</v>
          </cell>
          <cell r="CB72">
            <v>16659.082250522446</v>
          </cell>
          <cell r="CC72">
            <v>17047.855739891056</v>
          </cell>
          <cell r="CD72">
            <v>17474.798623879509</v>
          </cell>
          <cell r="CE72">
            <v>18032.069184815173</v>
          </cell>
          <cell r="CF72">
            <v>18239.611849449437</v>
          </cell>
          <cell r="CG72">
            <v>18560.922034714498</v>
          </cell>
          <cell r="CH72">
            <v>18913.843271030026</v>
          </cell>
          <cell r="CI72">
            <v>19433.245161543004</v>
          </cell>
          <cell r="CJ72">
            <v>19610.915525963126</v>
          </cell>
          <cell r="CK72">
            <v>20218.94563023416</v>
          </cell>
          <cell r="CL72">
            <v>20479.887833932582</v>
          </cell>
          <cell r="CM72">
            <v>20492.691859498827</v>
          </cell>
          <cell r="CN72">
            <v>20470.65812758416</v>
          </cell>
          <cell r="CO72">
            <v>20838.781546026363</v>
          </cell>
          <cell r="CP72">
            <v>21191.301751086834</v>
          </cell>
          <cell r="CQ72">
            <v>21650.264594289576</v>
          </cell>
          <cell r="CR72">
            <v>21929.954401057112</v>
          </cell>
          <cell r="CS72">
            <v>22168.979750741284</v>
          </cell>
          <cell r="CT72">
            <v>22772.319802543818</v>
          </cell>
          <cell r="CU72">
            <v>23303.162232739225</v>
          </cell>
          <cell r="CV72">
            <v>23438.766560728207</v>
          </cell>
          <cell r="CW72">
            <v>23832.328480647953</v>
          </cell>
          <cell r="CX72">
            <v>24011.449760442578</v>
          </cell>
          <cell r="CY72">
            <v>24364.027370511871</v>
          </cell>
          <cell r="CZ72">
            <v>24474.311864909858</v>
          </cell>
          <cell r="DA72">
            <v>24671.601940041273</v>
          </cell>
          <cell r="DB72">
            <v>24482.155941001645</v>
          </cell>
          <cell r="DC72">
            <v>24276.325145685707</v>
          </cell>
          <cell r="DD72">
            <v>24518.985215768695</v>
          </cell>
          <cell r="DE72">
            <v>24359.235634941851</v>
          </cell>
          <cell r="DF72">
            <v>24832.875255269824</v>
          </cell>
          <cell r="DG72">
            <v>25229.691940730256</v>
          </cell>
          <cell r="DH72">
            <v>25588.700870177159</v>
          </cell>
          <cell r="DI72">
            <v>25867.984028189137</v>
          </cell>
          <cell r="DJ72">
            <v>26229.400752219553</v>
          </cell>
          <cell r="DK72">
            <v>26244.711199320755</v>
          </cell>
          <cell r="DL72">
            <v>26577.212322798852</v>
          </cell>
          <cell r="DM72">
            <v>27137.537213203294</v>
          </cell>
          <cell r="DN72">
            <v>27467.401536103214</v>
          </cell>
          <cell r="DO72">
            <v>28702.017688543259</v>
          </cell>
          <cell r="DP72">
            <v>29605.733875476668</v>
          </cell>
          <cell r="DQ72">
            <v>29885.975444407071</v>
          </cell>
          <cell r="DR72">
            <v>30220.301616239176</v>
          </cell>
          <cell r="DS72">
            <v>31284.341220081249</v>
          </cell>
          <cell r="DT72">
            <v>31231.357263957296</v>
          </cell>
          <cell r="DU72">
            <v>31456.1961436536</v>
          </cell>
          <cell r="DV72">
            <v>32006.967823292889</v>
          </cell>
          <cell r="DW72">
            <v>31967.875762979838</v>
          </cell>
          <cell r="DX72">
            <v>31136.112434243405</v>
          </cell>
          <cell r="DY72">
            <v>32171.626779753806</v>
          </cell>
          <cell r="DZ72">
            <v>32372.603694505327</v>
          </cell>
          <cell r="EA72">
            <v>32602.098363056528</v>
          </cell>
          <cell r="EB72">
            <v>32838.104167301783</v>
          </cell>
          <cell r="EC72">
            <v>33133.172341814992</v>
          </cell>
          <cell r="ED72">
            <v>33373.058746234754</v>
          </cell>
          <cell r="EE72">
            <v>33673.025965609675</v>
          </cell>
          <cell r="EF72">
            <v>34789.653720169641</v>
          </cell>
          <cell r="EG72">
            <v>33967.482400090092</v>
          </cell>
          <cell r="EH72">
            <v>34138.863054782014</v>
          </cell>
          <cell r="EI72">
            <v>35058.974200293887</v>
          </cell>
          <cell r="EJ72">
            <v>35931.976571484891</v>
          </cell>
          <cell r="EK72">
            <v>36229.908123770372</v>
          </cell>
          <cell r="EL72">
            <v>36017.574817899535</v>
          </cell>
          <cell r="EM72">
            <v>37082.315897759021</v>
          </cell>
          <cell r="EN72">
            <v>37153.608101490907</v>
          </cell>
          <cell r="EO72">
            <v>37593.285891263564</v>
          </cell>
          <cell r="EP72">
            <v>37795.23579223195</v>
          </cell>
          <cell r="EQ72">
            <v>39175.684636993516</v>
          </cell>
          <cell r="ER72">
            <v>39746.179652980994</v>
          </cell>
          <cell r="ES72">
            <v>40237.037753873847</v>
          </cell>
          <cell r="ET72">
            <v>40352.194977700427</v>
          </cell>
          <cell r="EU72">
            <v>40420.926840693945</v>
          </cell>
          <cell r="EV72">
            <v>40202.050252395413</v>
          </cell>
          <cell r="EW72">
            <v>41023.265484715259</v>
          </cell>
          <cell r="EX72">
            <v>40466.107558956079</v>
          </cell>
          <cell r="EY72">
            <v>40682.312177270076</v>
          </cell>
          <cell r="EZ72">
            <v>41452.242253972698</v>
          </cell>
          <cell r="FA72">
            <v>41710.26111351102</v>
          </cell>
          <cell r="FB72">
            <v>41664.721779603831</v>
          </cell>
          <cell r="FC72">
            <v>41528.997229625384</v>
          </cell>
          <cell r="FD72">
            <v>41592.317012974388</v>
          </cell>
          <cell r="FE72">
            <v>41807.526632583154</v>
          </cell>
          <cell r="FF72">
            <v>41940.792134412201</v>
          </cell>
          <cell r="FG72">
            <v>42424.875629269387</v>
          </cell>
          <cell r="FH72">
            <v>42349.979241471287</v>
          </cell>
          <cell r="FI72">
            <v>42784.432976592674</v>
          </cell>
          <cell r="FJ72">
            <v>43364.324002283538</v>
          </cell>
          <cell r="FK72">
            <v>44283.105581983298</v>
          </cell>
          <cell r="FL72">
            <v>45401.068598298101</v>
          </cell>
          <cell r="FM72">
            <v>45532.248114357637</v>
          </cell>
          <cell r="FN72">
            <v>46150.884610336936</v>
          </cell>
          <cell r="FO72">
            <v>46601.650559847913</v>
          </cell>
          <cell r="FP72">
            <v>47270.575498191298</v>
          </cell>
          <cell r="FQ72">
            <v>46391.483841055408</v>
          </cell>
          <cell r="FR72">
            <v>46658.184799940442</v>
          </cell>
          <cell r="FS72">
            <v>46425.840642562907</v>
          </cell>
          <cell r="FT72">
            <v>46972.108513694388</v>
          </cell>
          <cell r="FU72">
            <v>47341.736752994162</v>
          </cell>
          <cell r="FV72">
            <v>47700.28360144169</v>
          </cell>
          <cell r="FW72">
            <v>48761.90573013317</v>
          </cell>
          <cell r="FX72">
            <v>49385.170740599453</v>
          </cell>
          <cell r="FY72">
            <v>49568.143178645281</v>
          </cell>
          <cell r="FZ72">
            <v>49474.513907978522</v>
          </cell>
          <cell r="GA72">
            <v>49465.676510979923</v>
          </cell>
          <cell r="GB72">
            <v>49445.855356525157</v>
          </cell>
          <cell r="GC72">
            <v>49675.326655862926</v>
          </cell>
          <cell r="GD72">
            <v>50116.927273801637</v>
          </cell>
          <cell r="GE72">
            <v>50403.108980153753</v>
          </cell>
          <cell r="GF72">
            <v>50327.441834190759</v>
          </cell>
          <cell r="GG72">
            <v>50954.334291252024</v>
          </cell>
          <cell r="GH72">
            <v>51307.80748913862</v>
          </cell>
          <cell r="GI72">
            <v>50906.189437973575</v>
          </cell>
          <cell r="GJ72">
            <v>50790.253516669982</v>
          </cell>
          <cell r="GK72">
            <v>50813.836496401884</v>
          </cell>
          <cell r="GL72">
            <v>50496.180982429694</v>
          </cell>
          <cell r="GM72">
            <v>51277.138542311171</v>
          </cell>
          <cell r="GN72">
            <v>51878.96992655746</v>
          </cell>
          <cell r="GO72">
            <v>52592.226717243124</v>
          </cell>
          <cell r="GP72">
            <v>53136.590493918578</v>
          </cell>
          <cell r="GQ72">
            <v>53120.98754925972</v>
          </cell>
          <cell r="GR72">
            <v>53768.373051069109</v>
          </cell>
          <cell r="GS72">
            <v>54273.949474337336</v>
          </cell>
          <cell r="GT72">
            <v>54373.052241643854</v>
          </cell>
          <cell r="GU72">
            <v>55117.608330444906</v>
          </cell>
          <cell r="GV72">
            <v>55580.455549157537</v>
          </cell>
          <cell r="GW72">
            <v>55812.047458261419</v>
          </cell>
          <cell r="GX72">
            <v>56251.308452153906</v>
          </cell>
          <cell r="GY72">
            <v>56701.903915202485</v>
          </cell>
          <cell r="GZ72">
            <v>55669.621088609354</v>
          </cell>
          <cell r="HA72">
            <v>54370.228372488913</v>
          </cell>
          <cell r="HB72">
            <v>55362.313314845305</v>
          </cell>
          <cell r="HC72">
            <v>55951.570426512728</v>
          </cell>
          <cell r="HD72">
            <v>56261.654832790759</v>
          </cell>
          <cell r="HE72" t="str">
            <v/>
          </cell>
          <cell r="HF72" t="str">
            <v/>
          </cell>
          <cell r="HG72" t="str">
            <v/>
          </cell>
          <cell r="HH72" t="str">
            <v/>
          </cell>
          <cell r="HI72" t="str">
            <v/>
          </cell>
          <cell r="HJ72" t="str">
            <v/>
          </cell>
          <cell r="HK72" t="str">
            <v/>
          </cell>
          <cell r="HL72" t="str">
            <v/>
          </cell>
          <cell r="HM72" t="str">
            <v/>
          </cell>
          <cell r="HN72" t="str">
            <v/>
          </cell>
          <cell r="HO72" t="str">
            <v/>
          </cell>
          <cell r="HP72" t="str">
            <v/>
          </cell>
          <cell r="HQ72" t="str">
            <v/>
          </cell>
          <cell r="HR72" t="str">
            <v/>
          </cell>
          <cell r="HS72" t="str">
            <v/>
          </cell>
          <cell r="HT72" t="str">
            <v/>
          </cell>
          <cell r="HU72" t="str">
            <v/>
          </cell>
          <cell r="HV72" t="str">
            <v/>
          </cell>
          <cell r="HW72" t="str">
            <v/>
          </cell>
          <cell r="HX72" t="str">
            <v/>
          </cell>
          <cell r="HY72" t="str">
            <v/>
          </cell>
          <cell r="HZ72" t="str">
            <v/>
          </cell>
          <cell r="IA72" t="str">
            <v/>
          </cell>
          <cell r="IB72" t="str">
            <v/>
          </cell>
          <cell r="IC72" t="str">
            <v/>
          </cell>
          <cell r="ID72" t="str">
            <v/>
          </cell>
          <cell r="IE72" t="str">
            <v/>
          </cell>
          <cell r="IF72" t="str">
            <v/>
          </cell>
          <cell r="IG72" t="str">
            <v/>
          </cell>
          <cell r="IH72" t="str">
            <v/>
          </cell>
          <cell r="II72" t="str">
            <v/>
          </cell>
          <cell r="IJ72" t="str">
            <v/>
          </cell>
          <cell r="IK72" t="str">
            <v/>
          </cell>
          <cell r="IL72" t="str">
            <v/>
          </cell>
          <cell r="IM72" t="str">
            <v/>
          </cell>
          <cell r="IN72" t="str">
            <v/>
          </cell>
          <cell r="IO72" t="str">
            <v/>
          </cell>
          <cell r="IP72" t="str">
            <v/>
          </cell>
          <cell r="IQ72" t="str">
            <v/>
          </cell>
          <cell r="IR72" t="str">
            <v/>
          </cell>
          <cell r="IS72" t="str">
            <v/>
          </cell>
          <cell r="IT72" t="str">
            <v/>
          </cell>
          <cell r="IU72" t="str">
            <v/>
          </cell>
          <cell r="IV72" t="str">
            <v/>
          </cell>
          <cell r="IW72" t="str">
            <v/>
          </cell>
          <cell r="IX72" t="str">
            <v/>
          </cell>
          <cell r="IY72" t="str">
            <v/>
          </cell>
          <cell r="IZ72" t="str">
            <v/>
          </cell>
          <cell r="JA72" t="str">
            <v/>
          </cell>
          <cell r="JB72" t="str">
            <v/>
          </cell>
          <cell r="JC72" t="str">
            <v/>
          </cell>
          <cell r="JD72" t="str">
            <v/>
          </cell>
          <cell r="JE72" t="str">
            <v/>
          </cell>
          <cell r="JF72" t="str">
            <v/>
          </cell>
          <cell r="JG72" t="str">
            <v/>
          </cell>
          <cell r="JH72" t="str">
            <v/>
          </cell>
          <cell r="JI72" t="str">
            <v/>
          </cell>
          <cell r="JJ72" t="str">
            <v/>
          </cell>
          <cell r="JK72" t="str">
            <v/>
          </cell>
          <cell r="JL72" t="str">
            <v/>
          </cell>
          <cell r="JM72" t="str">
            <v/>
          </cell>
          <cell r="JN72" t="str">
            <v/>
          </cell>
          <cell r="JO72" t="str">
            <v/>
          </cell>
          <cell r="JP72" t="str">
            <v/>
          </cell>
          <cell r="JQ72" t="str">
            <v/>
          </cell>
          <cell r="JR72" t="str">
            <v/>
          </cell>
          <cell r="JS72" t="str">
            <v/>
          </cell>
          <cell r="JT72" t="str">
            <v/>
          </cell>
          <cell r="JU72" t="str">
            <v/>
          </cell>
          <cell r="JV72" t="str">
            <v/>
          </cell>
          <cell r="JW72" t="str">
            <v/>
          </cell>
          <cell r="JX72" t="str">
            <v/>
          </cell>
          <cell r="JY72" t="str">
            <v/>
          </cell>
          <cell r="JZ72" t="str">
            <v/>
          </cell>
          <cell r="KA72" t="str">
            <v/>
          </cell>
          <cell r="KB72" t="str">
            <v/>
          </cell>
          <cell r="KC72" t="str">
            <v/>
          </cell>
          <cell r="KD72" t="str">
            <v/>
          </cell>
          <cell r="KE72" t="str">
            <v/>
          </cell>
          <cell r="KF72" t="str">
            <v/>
          </cell>
          <cell r="KG72" t="str">
            <v/>
          </cell>
          <cell r="KH72" t="str">
            <v/>
          </cell>
          <cell r="KI72" t="str">
            <v/>
          </cell>
          <cell r="KJ72" t="str">
            <v/>
          </cell>
          <cell r="KK72" t="str">
            <v/>
          </cell>
          <cell r="KL72" t="str">
            <v/>
          </cell>
          <cell r="KM72" t="str">
            <v/>
          </cell>
          <cell r="KN72" t="str">
            <v/>
          </cell>
          <cell r="KO72" t="str">
            <v/>
          </cell>
          <cell r="KP72" t="str">
            <v/>
          </cell>
          <cell r="KQ72" t="str">
            <v/>
          </cell>
          <cell r="KR72" t="str">
            <v/>
          </cell>
          <cell r="KS72" t="str">
            <v/>
          </cell>
          <cell r="KT72" t="str">
            <v/>
          </cell>
          <cell r="KU72" t="str">
            <v/>
          </cell>
          <cell r="KV72" t="str">
            <v/>
          </cell>
          <cell r="KW72" t="str">
            <v/>
          </cell>
          <cell r="KX72" t="str">
            <v/>
          </cell>
          <cell r="KY72" t="str">
            <v/>
          </cell>
          <cell r="KZ72" t="str">
            <v/>
          </cell>
          <cell r="LA72" t="str">
            <v/>
          </cell>
          <cell r="LB72" t="str">
            <v/>
          </cell>
          <cell r="LC72" t="str">
            <v/>
          </cell>
          <cell r="LD72" t="str">
            <v/>
          </cell>
          <cell r="LE72" t="str">
            <v/>
          </cell>
          <cell r="LF72" t="str">
            <v/>
          </cell>
          <cell r="LG72" t="str">
            <v/>
          </cell>
          <cell r="LH72" t="str">
            <v/>
          </cell>
          <cell r="LI72" t="str">
            <v/>
          </cell>
          <cell r="LJ72" t="str">
            <v/>
          </cell>
          <cell r="LK72" t="str">
            <v/>
          </cell>
          <cell r="LL72" t="str">
            <v/>
          </cell>
          <cell r="LM72" t="str">
            <v/>
          </cell>
          <cell r="LN72" t="str">
            <v/>
          </cell>
          <cell r="LO72" t="str">
            <v/>
          </cell>
          <cell r="LP72" t="str">
            <v/>
          </cell>
          <cell r="LQ72" t="str">
            <v/>
          </cell>
          <cell r="LR72" t="str">
            <v/>
          </cell>
          <cell r="LS72" t="str">
            <v/>
          </cell>
          <cell r="LT72" t="str">
            <v/>
          </cell>
          <cell r="LU72" t="str">
            <v/>
          </cell>
          <cell r="LV72" t="str">
            <v/>
          </cell>
          <cell r="LW72" t="str">
            <v/>
          </cell>
          <cell r="LX72" t="str">
            <v/>
          </cell>
          <cell r="LY72" t="str">
            <v/>
          </cell>
          <cell r="LZ72" t="str">
            <v/>
          </cell>
        </row>
        <row r="73">
          <cell r="A73" t="str">
            <v>Raiffeisen OMF C</v>
          </cell>
          <cell r="EL73">
            <v>97744.84293765483</v>
          </cell>
          <cell r="EM73">
            <v>96690.358058097889</v>
          </cell>
          <cell r="EN73">
            <v>97451.27187427241</v>
          </cell>
          <cell r="EO73">
            <v>101600.83470634147</v>
          </cell>
          <cell r="EP73">
            <v>99100.777994853896</v>
          </cell>
          <cell r="EQ73">
            <v>106203.11562106044</v>
          </cell>
          <cell r="ER73">
            <v>107403.97459166819</v>
          </cell>
          <cell r="ES73">
            <v>106999.07786738352</v>
          </cell>
          <cell r="ET73">
            <v>106225.83910851361</v>
          </cell>
          <cell r="EU73">
            <v>110245.89392844615</v>
          </cell>
          <cell r="EV73">
            <v>106932.0926984127</v>
          </cell>
          <cell r="EW73">
            <v>108431.5583064776</v>
          </cell>
          <cell r="EX73">
            <v>108597.90418116283</v>
          </cell>
          <cell r="EY73">
            <v>112741.51570200572</v>
          </cell>
          <cell r="EZ73">
            <v>117520.29733151477</v>
          </cell>
          <cell r="FA73">
            <v>115278.98624490412</v>
          </cell>
          <cell r="FB73">
            <v>116962.74541456166</v>
          </cell>
          <cell r="FC73">
            <v>121267.65108022837</v>
          </cell>
          <cell r="FD73">
            <v>120208.54167380075</v>
          </cell>
          <cell r="FE73">
            <v>120308.08072142227</v>
          </cell>
          <cell r="FF73">
            <v>122737.14167111505</v>
          </cell>
          <cell r="FG73">
            <v>119814.20501412429</v>
          </cell>
          <cell r="FH73">
            <v>120477.43612867444</v>
          </cell>
          <cell r="FI73">
            <v>124434.97139005309</v>
          </cell>
          <cell r="FJ73">
            <v>121122.70278056509</v>
          </cell>
          <cell r="FK73">
            <v>122316.7788641052</v>
          </cell>
          <cell r="FL73">
            <v>125331.00244159759</v>
          </cell>
          <cell r="FM73">
            <v>124655.07654251409</v>
          </cell>
          <cell r="FN73">
            <v>130533.63474450754</v>
          </cell>
          <cell r="FO73">
            <v>130020.26049617407</v>
          </cell>
          <cell r="FP73">
            <v>132416.40413017469</v>
          </cell>
          <cell r="FQ73">
            <v>130659.65188739756</v>
          </cell>
          <cell r="FR73">
            <v>132867.70840892731</v>
          </cell>
          <cell r="FS73">
            <v>129330.53876767444</v>
          </cell>
          <cell r="FT73">
            <v>131696.66958687038</v>
          </cell>
          <cell r="FU73">
            <v>132584.56396197042</v>
          </cell>
          <cell r="FV73">
            <v>133484.97569657423</v>
          </cell>
          <cell r="FW73">
            <v>139480.74221633555</v>
          </cell>
          <cell r="FX73">
            <v>136283.20316260934</v>
          </cell>
          <cell r="FY73">
            <v>136514.34525525526</v>
          </cell>
          <cell r="FZ73">
            <v>140767.8574934862</v>
          </cell>
          <cell r="GA73">
            <v>139089.12407640726</v>
          </cell>
          <cell r="GB73">
            <v>140076.61307095457</v>
          </cell>
          <cell r="GC73">
            <v>143018.83190338264</v>
          </cell>
          <cell r="GD73">
            <v>139635.08921500348</v>
          </cell>
          <cell r="GE73">
            <v>144135.5916506621</v>
          </cell>
          <cell r="GF73">
            <v>143559.60849321799</v>
          </cell>
          <cell r="GG73">
            <v>139737.52273529136</v>
          </cell>
          <cell r="GH73">
            <v>139588.85662252872</v>
          </cell>
          <cell r="GI73">
            <v>144328.10052651196</v>
          </cell>
          <cell r="GJ73">
            <v>140016.73307864362</v>
          </cell>
          <cell r="GK73">
            <v>140333.59294655413</v>
          </cell>
          <cell r="GL73">
            <v>140572.17905012963</v>
          </cell>
          <cell r="GM73">
            <v>142552.50207347717</v>
          </cell>
          <cell r="GN73">
            <v>144276.36770550022</v>
          </cell>
          <cell r="GO73">
            <v>148206.11982636768</v>
          </cell>
          <cell r="GP73">
            <v>147014.50680823901</v>
          </cell>
          <cell r="GQ73">
            <v>148155.7828713707</v>
          </cell>
          <cell r="GR73">
            <v>151174.60827004939</v>
          </cell>
          <cell r="GS73">
            <v>149322.84492712349</v>
          </cell>
          <cell r="GT73">
            <v>152446.70468607979</v>
          </cell>
          <cell r="GU73">
            <v>150944.05200378227</v>
          </cell>
          <cell r="GV73">
            <v>148559.7777184544</v>
          </cell>
          <cell r="GW73">
            <v>152907.98321292931</v>
          </cell>
          <cell r="GX73">
            <v>150604.57407905263</v>
          </cell>
          <cell r="GY73">
            <v>138145.08535642424</v>
          </cell>
          <cell r="GZ73">
            <v>152932.86683002976</v>
          </cell>
          <cell r="HA73">
            <v>150281.78723078014</v>
          </cell>
          <cell r="HB73">
            <v>148733.08885209408</v>
          </cell>
          <cell r="HC73">
            <v>152723.96077429867</v>
          </cell>
          <cell r="HD73">
            <v>148062.17355859242</v>
          </cell>
          <cell r="HE73" t="str">
            <v/>
          </cell>
          <cell r="HF73" t="str">
            <v/>
          </cell>
          <cell r="HG73" t="str">
            <v/>
          </cell>
          <cell r="HH73" t="str">
            <v/>
          </cell>
          <cell r="HI73" t="str">
            <v/>
          </cell>
          <cell r="HJ73" t="str">
            <v/>
          </cell>
          <cell r="HK73" t="str">
            <v/>
          </cell>
          <cell r="HL73" t="str">
            <v/>
          </cell>
          <cell r="HM73" t="str">
            <v/>
          </cell>
          <cell r="HN73" t="str">
            <v/>
          </cell>
          <cell r="HO73" t="str">
            <v/>
          </cell>
          <cell r="HP73" t="str">
            <v/>
          </cell>
          <cell r="HQ73" t="str">
            <v/>
          </cell>
          <cell r="HR73" t="str">
            <v/>
          </cell>
          <cell r="HS73" t="str">
            <v/>
          </cell>
          <cell r="HT73" t="str">
            <v/>
          </cell>
          <cell r="HU73" t="str">
            <v/>
          </cell>
          <cell r="HV73" t="str">
            <v/>
          </cell>
          <cell r="HW73" t="str">
            <v/>
          </cell>
          <cell r="HX73" t="str">
            <v/>
          </cell>
          <cell r="HY73" t="str">
            <v/>
          </cell>
          <cell r="HZ73" t="str">
            <v/>
          </cell>
          <cell r="IA73" t="str">
            <v/>
          </cell>
          <cell r="IB73" t="str">
            <v/>
          </cell>
          <cell r="IC73" t="str">
            <v/>
          </cell>
          <cell r="ID73" t="str">
            <v/>
          </cell>
          <cell r="IE73" t="str">
            <v/>
          </cell>
          <cell r="IF73" t="str">
            <v/>
          </cell>
          <cell r="IG73" t="str">
            <v/>
          </cell>
          <cell r="IH73" t="str">
            <v/>
          </cell>
          <cell r="II73" t="str">
            <v/>
          </cell>
          <cell r="IJ73" t="str">
            <v/>
          </cell>
          <cell r="IK73" t="str">
            <v/>
          </cell>
          <cell r="IL73" t="str">
            <v/>
          </cell>
          <cell r="IM73" t="str">
            <v/>
          </cell>
          <cell r="IN73" t="str">
            <v/>
          </cell>
          <cell r="IO73" t="str">
            <v/>
          </cell>
          <cell r="IP73" t="str">
            <v/>
          </cell>
          <cell r="IQ73" t="str">
            <v/>
          </cell>
          <cell r="IR73" t="str">
            <v/>
          </cell>
          <cell r="IS73" t="str">
            <v/>
          </cell>
          <cell r="IT73" t="str">
            <v/>
          </cell>
          <cell r="IU73" t="str">
            <v/>
          </cell>
          <cell r="IV73" t="str">
            <v/>
          </cell>
          <cell r="IW73" t="str">
            <v/>
          </cell>
          <cell r="IX73" t="str">
            <v/>
          </cell>
          <cell r="IY73" t="str">
            <v/>
          </cell>
          <cell r="IZ73" t="str">
            <v/>
          </cell>
          <cell r="JA73" t="str">
            <v/>
          </cell>
          <cell r="JB73" t="str">
            <v/>
          </cell>
          <cell r="JC73" t="str">
            <v/>
          </cell>
          <cell r="JD73" t="str">
            <v/>
          </cell>
          <cell r="JE73" t="str">
            <v/>
          </cell>
          <cell r="JF73" t="str">
            <v/>
          </cell>
          <cell r="JG73" t="str">
            <v/>
          </cell>
          <cell r="JH73" t="str">
            <v/>
          </cell>
          <cell r="JI73" t="str">
            <v/>
          </cell>
          <cell r="JJ73" t="str">
            <v/>
          </cell>
          <cell r="JK73" t="str">
            <v/>
          </cell>
          <cell r="JL73" t="str">
            <v/>
          </cell>
          <cell r="JM73" t="str">
            <v/>
          </cell>
          <cell r="JN73" t="str">
            <v/>
          </cell>
          <cell r="JO73" t="str">
            <v/>
          </cell>
          <cell r="JP73" t="str">
            <v/>
          </cell>
          <cell r="JQ73" t="str">
            <v/>
          </cell>
          <cell r="JR73" t="str">
            <v/>
          </cell>
          <cell r="JS73" t="str">
            <v/>
          </cell>
          <cell r="JT73" t="str">
            <v/>
          </cell>
          <cell r="JU73" t="str">
            <v/>
          </cell>
          <cell r="JV73" t="str">
            <v/>
          </cell>
          <cell r="JW73" t="str">
            <v/>
          </cell>
          <cell r="JX73" t="str">
            <v/>
          </cell>
          <cell r="JY73" t="str">
            <v/>
          </cell>
          <cell r="JZ73" t="str">
            <v/>
          </cell>
          <cell r="KA73" t="str">
            <v/>
          </cell>
          <cell r="KB73" t="str">
            <v/>
          </cell>
          <cell r="KC73" t="str">
            <v/>
          </cell>
          <cell r="KD73" t="str">
            <v/>
          </cell>
          <cell r="KE73" t="str">
            <v/>
          </cell>
          <cell r="KF73" t="str">
            <v/>
          </cell>
          <cell r="KG73" t="str">
            <v/>
          </cell>
          <cell r="KH73" t="str">
            <v/>
          </cell>
          <cell r="KI73" t="str">
            <v/>
          </cell>
          <cell r="KJ73" t="str">
            <v/>
          </cell>
          <cell r="KK73" t="str">
            <v/>
          </cell>
          <cell r="KL73" t="str">
            <v/>
          </cell>
          <cell r="KM73" t="str">
            <v/>
          </cell>
          <cell r="KN73" t="str">
            <v/>
          </cell>
          <cell r="KO73" t="str">
            <v/>
          </cell>
          <cell r="KP73" t="str">
            <v/>
          </cell>
          <cell r="KQ73" t="str">
            <v/>
          </cell>
          <cell r="KR73" t="str">
            <v/>
          </cell>
          <cell r="KS73" t="str">
            <v/>
          </cell>
          <cell r="KT73" t="str">
            <v/>
          </cell>
          <cell r="KU73" t="str">
            <v/>
          </cell>
          <cell r="KV73" t="str">
            <v/>
          </cell>
          <cell r="KW73" t="str">
            <v/>
          </cell>
          <cell r="KX73" t="str">
            <v/>
          </cell>
          <cell r="KY73" t="str">
            <v/>
          </cell>
          <cell r="KZ73" t="str">
            <v/>
          </cell>
          <cell r="LA73" t="str">
            <v/>
          </cell>
          <cell r="LB73" t="str">
            <v/>
          </cell>
          <cell r="LC73" t="str">
            <v/>
          </cell>
          <cell r="LD73" t="str">
            <v/>
          </cell>
          <cell r="LE73" t="str">
            <v/>
          </cell>
          <cell r="LF73" t="str">
            <v/>
          </cell>
          <cell r="LG73" t="str">
            <v/>
          </cell>
          <cell r="LH73" t="str">
            <v/>
          </cell>
          <cell r="LI73" t="str">
            <v/>
          </cell>
          <cell r="LJ73" t="str">
            <v/>
          </cell>
          <cell r="LK73" t="str">
            <v/>
          </cell>
          <cell r="LL73" t="str">
            <v/>
          </cell>
          <cell r="LM73" t="str">
            <v/>
          </cell>
          <cell r="LN73" t="str">
            <v/>
          </cell>
          <cell r="LO73" t="str">
            <v/>
          </cell>
          <cell r="LP73" t="str">
            <v/>
          </cell>
          <cell r="LQ73" t="str">
            <v/>
          </cell>
          <cell r="LR73" t="str">
            <v/>
          </cell>
          <cell r="LS73" t="str">
            <v/>
          </cell>
          <cell r="LT73" t="str">
            <v/>
          </cell>
          <cell r="LU73" t="str">
            <v/>
          </cell>
          <cell r="LV73" t="str">
            <v/>
          </cell>
          <cell r="LW73" t="str">
            <v/>
          </cell>
          <cell r="LX73" t="str">
            <v/>
          </cell>
          <cell r="LY73" t="str">
            <v/>
          </cell>
          <cell r="LZ73" t="str">
            <v/>
          </cell>
        </row>
        <row r="74">
          <cell r="A74" t="str">
            <v>UKUPNO</v>
          </cell>
          <cell r="B74">
            <v>1916.9113777461992</v>
          </cell>
          <cell r="C74">
            <v>2082.6133408651376</v>
          </cell>
          <cell r="D74">
            <v>2277.0710311733897</v>
          </cell>
          <cell r="E74">
            <v>2457.0956575397254</v>
          </cell>
          <cell r="F74">
            <v>2641.0163105763663</v>
          </cell>
          <cell r="G74">
            <v>2861.8591585302161</v>
          </cell>
          <cell r="H74">
            <v>3066.2506044485017</v>
          </cell>
          <cell r="I74">
            <v>3277.8288028194866</v>
          </cell>
          <cell r="J74">
            <v>3466.1348198248647</v>
          </cell>
          <cell r="K74">
            <v>3701.9568129925983</v>
          </cell>
          <cell r="L74">
            <v>3921.1733286122312</v>
          </cell>
          <cell r="M74">
            <v>4164.4424932406682</v>
          </cell>
          <cell r="N74">
            <v>4401.7637872963151</v>
          </cell>
          <cell r="O74">
            <v>4576.6785870549602</v>
          </cell>
          <cell r="P74">
            <v>4715.5460992179023</v>
          </cell>
          <cell r="Q74">
            <v>4783.9980015581141</v>
          </cell>
          <cell r="R74">
            <v>4990.6890039523969</v>
          </cell>
          <cell r="S74">
            <v>5078.3402050402046</v>
          </cell>
          <cell r="T74">
            <v>5292.2853447555672</v>
          </cell>
          <cell r="U74">
            <v>5541.1892717335868</v>
          </cell>
          <cell r="V74">
            <v>5766.2139874863769</v>
          </cell>
          <cell r="W74">
            <v>6106.4539067288551</v>
          </cell>
          <cell r="X74">
            <v>6220.0827031285689</v>
          </cell>
          <cell r="Y74">
            <v>6507.2767948808796</v>
          </cell>
          <cell r="Z74">
            <v>6800.3940372141315</v>
          </cell>
          <cell r="AA74">
            <v>6950.9790710606021</v>
          </cell>
          <cell r="AB74">
            <v>7076.6056148005782</v>
          </cell>
          <cell r="AC74">
            <v>7187.4710821873832</v>
          </cell>
          <cell r="AD74">
            <v>7383.2331076122937</v>
          </cell>
          <cell r="AE74">
            <v>7595.7989884531353</v>
          </cell>
          <cell r="AF74">
            <v>7865.4521880074653</v>
          </cell>
          <cell r="AG74">
            <v>8067.4737153062442</v>
          </cell>
          <cell r="AH74">
            <v>8383.574936732688</v>
          </cell>
          <cell r="AI74">
            <v>8760.6212884383895</v>
          </cell>
          <cell r="AJ74">
            <v>8861.4832612908995</v>
          </cell>
          <cell r="AK74">
            <v>9070.3966677338831</v>
          </cell>
          <cell r="AL74">
            <v>9379.363307850288</v>
          </cell>
          <cell r="AM74">
            <v>9655.9031863683867</v>
          </cell>
          <cell r="AN74">
            <v>9841.9333115130939</v>
          </cell>
          <cell r="AO74">
            <v>10026.036486971156</v>
          </cell>
          <cell r="AP74">
            <v>10097.607419315036</v>
          </cell>
          <cell r="AQ74">
            <v>10221.585419366103</v>
          </cell>
          <cell r="AR74">
            <v>10525.214138839701</v>
          </cell>
          <cell r="AS74">
            <v>10796.263219874201</v>
          </cell>
          <cell r="AT74">
            <v>11121.859948444162</v>
          </cell>
          <cell r="AU74">
            <v>11317.207668323546</v>
          </cell>
          <cell r="AV74">
            <v>11572.255337659506</v>
          </cell>
          <cell r="AW74">
            <v>11774.895938342668</v>
          </cell>
          <cell r="AX74">
            <v>12041.832666689359</v>
          </cell>
          <cell r="AY74">
            <v>12348.362008353528</v>
          </cell>
          <cell r="AZ74">
            <v>12668.653999944587</v>
          </cell>
          <cell r="BA74">
            <v>13014.8917875672</v>
          </cell>
          <cell r="BB74">
            <v>13429.018977662667</v>
          </cell>
          <cell r="BC74">
            <v>13660.461938640745</v>
          </cell>
          <cell r="BD74">
            <v>13810.675361608544</v>
          </cell>
          <cell r="BE74">
            <v>14068.525554716083</v>
          </cell>
          <cell r="BF74">
            <v>14185.836757002602</v>
          </cell>
          <cell r="BG74">
            <v>14476.272937331987</v>
          </cell>
          <cell r="BH74">
            <v>14822.219396564646</v>
          </cell>
          <cell r="BI74">
            <v>14549.462925399768</v>
          </cell>
          <cell r="BJ74">
            <v>15047.640447863534</v>
          </cell>
          <cell r="BK74">
            <v>14669.87885788474</v>
          </cell>
          <cell r="BL74">
            <v>14771.950467191806</v>
          </cell>
          <cell r="BM74">
            <v>14754.589810293186</v>
          </cell>
          <cell r="BN74">
            <v>14888.351020406733</v>
          </cell>
          <cell r="BO74">
            <v>15344.160116171157</v>
          </cell>
          <cell r="BP74">
            <v>15314.983822234124</v>
          </cell>
          <cell r="BQ74">
            <v>15655.14365460298</v>
          </cell>
          <cell r="BR74">
            <v>15724.772748022408</v>
          </cell>
          <cell r="BS74">
            <v>15443.367750944215</v>
          </cell>
          <cell r="BT74">
            <v>14969.292876625048</v>
          </cell>
          <cell r="BU74">
            <v>14717.627412162503</v>
          </cell>
          <cell r="BV74">
            <v>15308.320860957534</v>
          </cell>
          <cell r="BW74">
            <v>15452.531140099678</v>
          </cell>
          <cell r="BX74">
            <v>15403.247644493471</v>
          </cell>
          <cell r="BY74">
            <v>15812.714870112528</v>
          </cell>
          <cell r="BZ74">
            <v>16292.340866021117</v>
          </cell>
          <cell r="CA74">
            <v>16868.444087516036</v>
          </cell>
          <cell r="CB74">
            <v>16880.835145585694</v>
          </cell>
          <cell r="CC74">
            <v>17287.017721692315</v>
          </cell>
          <cell r="CD74">
            <v>17718.310528358965</v>
          </cell>
          <cell r="CE74">
            <v>18255.047836771409</v>
          </cell>
          <cell r="CF74">
            <v>18490.725438213769</v>
          </cell>
          <cell r="CG74">
            <v>18888.104904040829</v>
          </cell>
          <cell r="CH74">
            <v>19225.867914336901</v>
          </cell>
          <cell r="CI74">
            <v>19726.943435212605</v>
          </cell>
          <cell r="CJ74">
            <v>19921.90819657017</v>
          </cell>
          <cell r="CK74">
            <v>20460.600564827666</v>
          </cell>
          <cell r="CL74">
            <v>20699.352312807838</v>
          </cell>
          <cell r="CM74">
            <v>20726.648439976729</v>
          </cell>
          <cell r="CN74">
            <v>20671.056795718821</v>
          </cell>
          <cell r="CO74">
            <v>21158.745703470555</v>
          </cell>
          <cell r="CP74">
            <v>21590.163859146378</v>
          </cell>
          <cell r="CQ74">
            <v>22035.629269822904</v>
          </cell>
          <cell r="CR74">
            <v>22377.546696161477</v>
          </cell>
          <cell r="CS74">
            <v>22614.688471391688</v>
          </cell>
          <cell r="CT74">
            <v>23265.529687989529</v>
          </cell>
          <cell r="CU74">
            <v>23820.041710208523</v>
          </cell>
          <cell r="CV74">
            <v>23995.508745761221</v>
          </cell>
          <cell r="CW74">
            <v>24469.149932201643</v>
          </cell>
          <cell r="CX74">
            <v>24707.921972212836</v>
          </cell>
          <cell r="CY74">
            <v>25224.981734207278</v>
          </cell>
          <cell r="CZ74">
            <v>25328.096231624473</v>
          </cell>
          <cell r="DA74">
            <v>25481.447143496669</v>
          </cell>
          <cell r="DB74">
            <v>25178.736035083562</v>
          </cell>
          <cell r="DC74">
            <v>24967.001322077245</v>
          </cell>
          <cell r="DD74">
            <v>25284.212603203883</v>
          </cell>
          <cell r="DE74">
            <v>25036.750593049881</v>
          </cell>
          <cell r="DF74">
            <v>25597.567429846364</v>
          </cell>
          <cell r="DG74">
            <v>25959.148010434135</v>
          </cell>
          <cell r="DH74">
            <v>26411.851097140247</v>
          </cell>
          <cell r="DI74">
            <v>26817.049375034025</v>
          </cell>
          <cell r="DJ74">
            <v>27183.559861708029</v>
          </cell>
          <cell r="DK74">
            <v>27219.761773915554</v>
          </cell>
          <cell r="DL74">
            <v>27590.186461517893</v>
          </cell>
          <cell r="DM74">
            <v>28223.305715525577</v>
          </cell>
          <cell r="DN74">
            <v>28570.435031279681</v>
          </cell>
          <cell r="DO74">
            <v>29692.448887420156</v>
          </cell>
          <cell r="DP74">
            <v>30383.048446180106</v>
          </cell>
          <cell r="DQ74">
            <v>30646.199741774904</v>
          </cell>
          <cell r="DR74">
            <v>30937.598900418801</v>
          </cell>
          <cell r="DS74">
            <v>31881.410076091699</v>
          </cell>
          <cell r="DT74">
            <v>31993.940040580812</v>
          </cell>
          <cell r="DU74">
            <v>32267.174264442539</v>
          </cell>
          <cell r="DV74">
            <v>32786.319989160256</v>
          </cell>
          <cell r="DW74">
            <v>32721.683315982238</v>
          </cell>
          <cell r="DX74">
            <v>32170.370327583802</v>
          </cell>
          <cell r="DY74">
            <v>33111.008944641864</v>
          </cell>
          <cell r="DZ74">
            <v>33205.692453793512</v>
          </cell>
          <cell r="EA74">
            <v>33469.954118161768</v>
          </cell>
          <cell r="EB74">
            <v>33696.156157138146</v>
          </cell>
          <cell r="EC74">
            <v>33988.430116558106</v>
          </cell>
          <cell r="ED74">
            <v>34212.834919369903</v>
          </cell>
          <cell r="EE74">
            <v>34487.309461708137</v>
          </cell>
          <cell r="EF74">
            <v>35529.957727998437</v>
          </cell>
          <cell r="EG74">
            <v>34459.502192092776</v>
          </cell>
          <cell r="EH74">
            <v>34600.87182332587</v>
          </cell>
          <cell r="EI74">
            <v>35458.240627918989</v>
          </cell>
          <cell r="EJ74">
            <v>36231.459154581273</v>
          </cell>
          <cell r="EK74">
            <v>36702.47550393713</v>
          </cell>
          <cell r="EL74">
            <v>37181.414336235677</v>
          </cell>
          <cell r="EM74">
            <v>38057.996381417426</v>
          </cell>
          <cell r="EN74">
            <v>38268.244359077602</v>
          </cell>
          <cell r="EO74">
            <v>38670.557433767164</v>
          </cell>
          <cell r="EP74">
            <v>38858.402116449361</v>
          </cell>
          <cell r="EQ74">
            <v>40068.942313087478</v>
          </cell>
          <cell r="ER74">
            <v>40666.965527535263</v>
          </cell>
          <cell r="ES74">
            <v>41122.022047778824</v>
          </cell>
          <cell r="ET74">
            <v>41301.512520978424</v>
          </cell>
          <cell r="EU74">
            <v>41390.169625849529</v>
          </cell>
          <cell r="EV74">
            <v>41065.277866744414</v>
          </cell>
          <cell r="EW74">
            <v>41952.492501754401</v>
          </cell>
          <cell r="EX74">
            <v>41422.838023813019</v>
          </cell>
          <cell r="EY74">
            <v>41559.695612595271</v>
          </cell>
          <cell r="EZ74">
            <v>42431.150237367823</v>
          </cell>
          <cell r="FA74">
            <v>42850.544052518242</v>
          </cell>
          <cell r="FB74">
            <v>42748.081707932324</v>
          </cell>
          <cell r="FC74">
            <v>42670.74844521565</v>
          </cell>
          <cell r="FD74">
            <v>42673.166592605121</v>
          </cell>
          <cell r="FE74">
            <v>42922.98883172933</v>
          </cell>
          <cell r="FF74">
            <v>43141.118420797313</v>
          </cell>
          <cell r="FG74">
            <v>43604.05078998419</v>
          </cell>
          <cell r="FH74">
            <v>43550.861053276691</v>
          </cell>
          <cell r="FI74">
            <v>44249.293911028399</v>
          </cell>
          <cell r="FJ74">
            <v>44805.988940845753</v>
          </cell>
          <cell r="FK74">
            <v>45761.117131169594</v>
          </cell>
          <cell r="FL74">
            <v>46407.033997056897</v>
          </cell>
          <cell r="FM74">
            <v>46472.401292528244</v>
          </cell>
          <cell r="FN74">
            <v>47181.273043007706</v>
          </cell>
          <cell r="FO74">
            <v>47586.576240407885</v>
          </cell>
          <cell r="FP74">
            <v>48188.06714877981</v>
          </cell>
          <cell r="FQ74">
            <v>47265.525891589787</v>
          </cell>
          <cell r="FR74">
            <v>47466.563050741548</v>
          </cell>
          <cell r="FS74">
            <v>47027.921514942202</v>
          </cell>
          <cell r="FT74">
            <v>47595.194061090056</v>
          </cell>
          <cell r="FU74">
            <v>47951.753275080358</v>
          </cell>
          <cell r="FV74">
            <v>48180.904357343075</v>
          </cell>
          <cell r="FW74">
            <v>49019.654351863486</v>
          </cell>
          <cell r="FX74">
            <v>49480.839297564089</v>
          </cell>
          <cell r="FY74">
            <v>49826.645549493587</v>
          </cell>
          <cell r="FZ74">
            <v>49843.268837188873</v>
          </cell>
          <cell r="GA74">
            <v>49708.730718394436</v>
          </cell>
          <cell r="GB74">
            <v>49595.209084005626</v>
          </cell>
          <cell r="GC74">
            <v>49760.093439084645</v>
          </cell>
          <cell r="GD74">
            <v>50154.84149484332</v>
          </cell>
          <cell r="GE74">
            <v>50446.33289587537</v>
          </cell>
          <cell r="GF74">
            <v>50530.667351464064</v>
          </cell>
          <cell r="GG74">
            <v>51215.514280350159</v>
          </cell>
          <cell r="GH74">
            <v>51514.032407434039</v>
          </cell>
          <cell r="GI74">
            <v>50871.013255339887</v>
          </cell>
          <cell r="GJ74">
            <v>50683.05641483263</v>
          </cell>
          <cell r="GK74">
            <v>50800.028156895773</v>
          </cell>
          <cell r="GL74">
            <v>50678.18519621063</v>
          </cell>
          <cell r="GM74">
            <v>51399.745297198009</v>
          </cell>
          <cell r="GN74">
            <v>51886.103024333759</v>
          </cell>
          <cell r="GO74">
            <v>52579.918650844913</v>
          </cell>
          <cell r="GP74">
            <v>53164.470276730186</v>
          </cell>
          <cell r="GQ74">
            <v>53263.318482532035</v>
          </cell>
          <cell r="GR74">
            <v>53975.63915657888</v>
          </cell>
          <cell r="GS74">
            <v>54436.65791011729</v>
          </cell>
          <cell r="GT74">
            <v>54603.382774924357</v>
          </cell>
          <cell r="GU74">
            <v>55281.493077843981</v>
          </cell>
          <cell r="GV74">
            <v>55602.282916981218</v>
          </cell>
          <cell r="GW74">
            <v>55807.726069813682</v>
          </cell>
          <cell r="GX74">
            <v>56007.728277106631</v>
          </cell>
          <cell r="GY74">
            <v>56347.110713871472</v>
          </cell>
          <cell r="GZ74">
            <v>55669.061343528141</v>
          </cell>
          <cell r="HA74">
            <v>53598.351314771149</v>
          </cell>
          <cell r="HB74">
            <v>54647.842096346227</v>
          </cell>
          <cell r="HC74">
            <v>55372.918808706861</v>
          </cell>
          <cell r="HD74">
            <v>55557.851182264894</v>
          </cell>
          <cell r="HE74" t="str">
            <v/>
          </cell>
          <cell r="HF74" t="str">
            <v/>
          </cell>
          <cell r="HG74" t="str">
            <v/>
          </cell>
          <cell r="HH74" t="str">
            <v/>
          </cell>
          <cell r="HI74" t="str">
            <v/>
          </cell>
          <cell r="HJ74" t="str">
            <v/>
          </cell>
          <cell r="HK74" t="str">
            <v/>
          </cell>
          <cell r="HL74" t="str">
            <v/>
          </cell>
          <cell r="HM74" t="str">
            <v/>
          </cell>
          <cell r="HN74" t="str">
            <v/>
          </cell>
          <cell r="HO74" t="str">
            <v/>
          </cell>
          <cell r="HP74" t="str">
            <v/>
          </cell>
          <cell r="HQ74" t="str">
            <v/>
          </cell>
          <cell r="HR74" t="str">
            <v/>
          </cell>
          <cell r="HS74" t="str">
            <v/>
          </cell>
          <cell r="HT74" t="str">
            <v/>
          </cell>
          <cell r="HU74" t="str">
            <v/>
          </cell>
          <cell r="HV74" t="str">
            <v/>
          </cell>
          <cell r="HW74" t="str">
            <v/>
          </cell>
          <cell r="HX74" t="str">
            <v/>
          </cell>
          <cell r="HY74" t="str">
            <v/>
          </cell>
          <cell r="HZ74" t="str">
            <v/>
          </cell>
          <cell r="IA74" t="str">
            <v/>
          </cell>
          <cell r="IB74" t="str">
            <v/>
          </cell>
          <cell r="IC74" t="str">
            <v/>
          </cell>
          <cell r="ID74" t="str">
            <v/>
          </cell>
          <cell r="IE74" t="str">
            <v/>
          </cell>
          <cell r="IF74" t="str">
            <v/>
          </cell>
          <cell r="IG74" t="str">
            <v/>
          </cell>
          <cell r="IH74" t="str">
            <v/>
          </cell>
          <cell r="II74" t="str">
            <v/>
          </cell>
          <cell r="IJ74" t="str">
            <v/>
          </cell>
          <cell r="IK74" t="str">
            <v/>
          </cell>
          <cell r="IL74" t="str">
            <v/>
          </cell>
          <cell r="IM74" t="str">
            <v/>
          </cell>
          <cell r="IN74" t="str">
            <v/>
          </cell>
          <cell r="IO74" t="str">
            <v/>
          </cell>
          <cell r="IP74" t="str">
            <v/>
          </cell>
          <cell r="IQ74" t="str">
            <v/>
          </cell>
          <cell r="IR74" t="str">
            <v/>
          </cell>
          <cell r="IS74" t="str">
            <v/>
          </cell>
          <cell r="IT74" t="str">
            <v/>
          </cell>
          <cell r="IU74" t="str">
            <v/>
          </cell>
          <cell r="IV74" t="str">
            <v/>
          </cell>
          <cell r="IW74" t="str">
            <v/>
          </cell>
          <cell r="IX74" t="str">
            <v/>
          </cell>
          <cell r="IY74" t="str">
            <v/>
          </cell>
          <cell r="IZ74" t="str">
            <v/>
          </cell>
          <cell r="JA74" t="str">
            <v/>
          </cell>
          <cell r="JB74" t="str">
            <v/>
          </cell>
          <cell r="JC74" t="str">
            <v/>
          </cell>
          <cell r="JD74" t="str">
            <v/>
          </cell>
          <cell r="JE74" t="str">
            <v/>
          </cell>
          <cell r="JF74" t="str">
            <v/>
          </cell>
          <cell r="JG74" t="str">
            <v/>
          </cell>
          <cell r="JH74" t="str">
            <v/>
          </cell>
          <cell r="JI74" t="str">
            <v/>
          </cell>
          <cell r="JJ74" t="str">
            <v/>
          </cell>
          <cell r="JK74" t="str">
            <v/>
          </cell>
          <cell r="JL74" t="str">
            <v/>
          </cell>
          <cell r="JM74" t="str">
            <v/>
          </cell>
          <cell r="JN74" t="str">
            <v/>
          </cell>
          <cell r="JO74" t="str">
            <v/>
          </cell>
          <cell r="JP74" t="str">
            <v/>
          </cell>
          <cell r="JQ74" t="str">
            <v/>
          </cell>
          <cell r="JR74" t="str">
            <v/>
          </cell>
          <cell r="JS74" t="str">
            <v/>
          </cell>
          <cell r="JT74" t="str">
            <v/>
          </cell>
          <cell r="JU74" t="str">
            <v/>
          </cell>
          <cell r="JV74" t="str">
            <v/>
          </cell>
          <cell r="JW74" t="str">
            <v/>
          </cell>
          <cell r="JX74" t="str">
            <v/>
          </cell>
          <cell r="JY74" t="str">
            <v/>
          </cell>
          <cell r="JZ74" t="str">
            <v/>
          </cell>
          <cell r="KA74" t="str">
            <v/>
          </cell>
          <cell r="KB74" t="str">
            <v/>
          </cell>
          <cell r="KC74" t="str">
            <v/>
          </cell>
          <cell r="KD74" t="str">
            <v/>
          </cell>
          <cell r="KE74" t="str">
            <v/>
          </cell>
          <cell r="KF74" t="str">
            <v/>
          </cell>
          <cell r="KG74" t="str">
            <v/>
          </cell>
          <cell r="KH74" t="str">
            <v/>
          </cell>
          <cell r="KI74" t="str">
            <v/>
          </cell>
          <cell r="KJ74" t="str">
            <v/>
          </cell>
          <cell r="KK74" t="str">
            <v/>
          </cell>
          <cell r="KL74" t="str">
            <v/>
          </cell>
          <cell r="KM74" t="str">
            <v/>
          </cell>
          <cell r="KN74" t="str">
            <v/>
          </cell>
          <cell r="KO74" t="str">
            <v/>
          </cell>
          <cell r="KP74" t="str">
            <v/>
          </cell>
          <cell r="KQ74" t="str">
            <v/>
          </cell>
          <cell r="KR74" t="str">
            <v/>
          </cell>
          <cell r="KS74" t="str">
            <v/>
          </cell>
          <cell r="KT74" t="str">
            <v/>
          </cell>
          <cell r="KU74" t="str">
            <v/>
          </cell>
          <cell r="KV74" t="str">
            <v/>
          </cell>
          <cell r="KW74" t="str">
            <v/>
          </cell>
          <cell r="KX74" t="str">
            <v/>
          </cell>
          <cell r="KY74" t="str">
            <v/>
          </cell>
          <cell r="KZ74" t="str">
            <v/>
          </cell>
          <cell r="LA74" t="str">
            <v/>
          </cell>
          <cell r="LB74" t="str">
            <v/>
          </cell>
          <cell r="LC74" t="str">
            <v/>
          </cell>
          <cell r="LD74" t="str">
            <v/>
          </cell>
          <cell r="LE74" t="str">
            <v/>
          </cell>
          <cell r="LF74" t="str">
            <v/>
          </cell>
          <cell r="LG74" t="str">
            <v/>
          </cell>
          <cell r="LH74" t="str">
            <v/>
          </cell>
          <cell r="LI74" t="str">
            <v/>
          </cell>
          <cell r="LJ74" t="str">
            <v/>
          </cell>
          <cell r="LK74" t="str">
            <v/>
          </cell>
          <cell r="LL74" t="str">
            <v/>
          </cell>
          <cell r="LM74" t="str">
            <v/>
          </cell>
          <cell r="LN74" t="str">
            <v/>
          </cell>
          <cell r="LO74" t="str">
            <v/>
          </cell>
          <cell r="LP74" t="str">
            <v/>
          </cell>
          <cell r="LQ74" t="str">
            <v/>
          </cell>
          <cell r="LR74" t="str">
            <v/>
          </cell>
          <cell r="LS74" t="str">
            <v/>
          </cell>
          <cell r="LT74" t="str">
            <v/>
          </cell>
          <cell r="LU74" t="str">
            <v/>
          </cell>
          <cell r="LV74" t="str">
            <v/>
          </cell>
          <cell r="LW74" t="str">
            <v/>
          </cell>
          <cell r="LX74" t="str">
            <v/>
          </cell>
          <cell r="LY74" t="str">
            <v/>
          </cell>
          <cell r="LZ74" t="str">
            <v/>
          </cell>
        </row>
        <row r="76">
          <cell r="A76" t="str">
            <v>neto imovina</v>
          </cell>
        </row>
        <row r="77">
          <cell r="EL77">
            <v>153720.57374000002</v>
          </cell>
          <cell r="EM77">
            <v>156896.99349000002</v>
          </cell>
          <cell r="EN77">
            <v>159843.67506000001</v>
          </cell>
          <cell r="EO77">
            <v>161642.88858</v>
          </cell>
          <cell r="EP77">
            <v>164402.20267</v>
          </cell>
          <cell r="EQ77">
            <v>171817.18393999999</v>
          </cell>
          <cell r="ER77">
            <v>175918.91175999999</v>
          </cell>
          <cell r="ES77">
            <v>178106.99867</v>
          </cell>
          <cell r="ET77">
            <v>180443.56740999999</v>
          </cell>
          <cell r="EU77">
            <v>181889.61950999999</v>
          </cell>
          <cell r="EV77">
            <v>180571.05863999997</v>
          </cell>
          <cell r="EW77">
            <v>187557.96769999998</v>
          </cell>
          <cell r="EX77">
            <v>185522.93355000002</v>
          </cell>
          <cell r="EY77">
            <v>185567.17555000001</v>
          </cell>
          <cell r="EZ77">
            <v>193886.70191999999</v>
          </cell>
          <cell r="FA77">
            <v>193970.88466000001</v>
          </cell>
          <cell r="FB77">
            <v>195086.17275999999</v>
          </cell>
          <cell r="FC77">
            <v>194591.46930000003</v>
          </cell>
          <cell r="FD77">
            <v>194778.41237999999</v>
          </cell>
          <cell r="FE77">
            <v>197526.32782000001</v>
          </cell>
          <cell r="FF77">
            <v>201755.09090000001</v>
          </cell>
          <cell r="FG77">
            <v>206489.29512999998</v>
          </cell>
          <cell r="FH77">
            <v>207760.45131999999</v>
          </cell>
          <cell r="FI77">
            <v>215994.71971</v>
          </cell>
          <cell r="FJ77">
            <v>219751.61690999998</v>
          </cell>
          <cell r="FK77">
            <v>228759.46982</v>
          </cell>
          <cell r="FL77">
            <v>231322.07984999998</v>
          </cell>
          <cell r="FM77">
            <v>234779.83386000001</v>
          </cell>
          <cell r="FN77">
            <v>239580.61934</v>
          </cell>
          <cell r="FO77">
            <v>246059.77142999999</v>
          </cell>
          <cell r="FP77">
            <v>253337.28322000001</v>
          </cell>
          <cell r="FQ77">
            <v>249032.72743999999</v>
          </cell>
          <cell r="FR77">
            <v>252400.17906999998</v>
          </cell>
          <cell r="FS77">
            <v>252194.80374999999</v>
          </cell>
          <cell r="FT77">
            <v>256116.31135</v>
          </cell>
          <cell r="FU77">
            <v>256797.26040999999</v>
          </cell>
          <cell r="FV77">
            <v>261463.18044</v>
          </cell>
          <cell r="FW77">
            <v>263356.80974</v>
          </cell>
          <cell r="FX77">
            <v>266888.66798999999</v>
          </cell>
          <cell r="FY77">
            <v>270137.35443000001</v>
          </cell>
          <cell r="FZ77">
            <v>270639.93780999997</v>
          </cell>
          <cell r="GA77">
            <v>271211.51605999999</v>
          </cell>
          <cell r="GB77">
            <v>270985.07338999998</v>
          </cell>
          <cell r="GC77">
            <v>271799.93057999999</v>
          </cell>
          <cell r="GD77">
            <v>274310.41573000001</v>
          </cell>
          <cell r="GE77">
            <v>276684.63193000003</v>
          </cell>
          <cell r="GF77">
            <v>281389.94188999996</v>
          </cell>
          <cell r="GG77">
            <v>285167.16719999997</v>
          </cell>
          <cell r="GH77">
            <v>286117.51487000001</v>
          </cell>
          <cell r="GI77">
            <v>284839.80764000001</v>
          </cell>
          <cell r="GJ77">
            <v>286071.93962999998</v>
          </cell>
          <cell r="GK77">
            <v>287409.93530000001</v>
          </cell>
          <cell r="GL77">
            <v>286600.87306000001</v>
          </cell>
          <cell r="GM77">
            <v>290445.98705</v>
          </cell>
          <cell r="GN77">
            <v>294941.90604000003</v>
          </cell>
          <cell r="GO77">
            <v>298516.45517000003</v>
          </cell>
          <cell r="GP77">
            <v>304491.26361000002</v>
          </cell>
          <cell r="GQ77">
            <v>307514.06567000004</v>
          </cell>
          <cell r="GR77">
            <v>315049.57816000003</v>
          </cell>
          <cell r="GS77">
            <v>321776.28220999998</v>
          </cell>
          <cell r="GT77">
            <v>327496.74838</v>
          </cell>
          <cell r="GU77">
            <v>335709.8039</v>
          </cell>
          <cell r="GV77">
            <v>338839.20085000002</v>
          </cell>
          <cell r="GW77">
            <v>342643.07666000002</v>
          </cell>
          <cell r="GX77">
            <v>345507.88509</v>
          </cell>
          <cell r="GY77">
            <v>351472.83030999999</v>
          </cell>
          <cell r="GZ77">
            <v>340580.63007999997</v>
          </cell>
          <cell r="HA77">
            <v>314084.88623</v>
          </cell>
          <cell r="HB77">
            <v>327492.55204000004</v>
          </cell>
          <cell r="HC77">
            <v>337326.92673000001</v>
          </cell>
          <cell r="HD77">
            <v>343709.25811</v>
          </cell>
          <cell r="HE77">
            <v>0</v>
          </cell>
          <cell r="HF77">
            <v>0</v>
          </cell>
          <cell r="HG77">
            <v>0</v>
          </cell>
          <cell r="HH77">
            <v>0</v>
          </cell>
          <cell r="HI77">
            <v>0</v>
          </cell>
          <cell r="HJ77">
            <v>0</v>
          </cell>
          <cell r="HK77">
            <v>0</v>
          </cell>
          <cell r="HL77">
            <v>0</v>
          </cell>
          <cell r="HM77">
            <v>0</v>
          </cell>
          <cell r="HN77">
            <v>0</v>
          </cell>
          <cell r="HO77">
            <v>0</v>
          </cell>
          <cell r="HP77">
            <v>0</v>
          </cell>
          <cell r="HQ77">
            <v>0</v>
          </cell>
          <cell r="HR77">
            <v>0</v>
          </cell>
          <cell r="HS77">
            <v>0</v>
          </cell>
          <cell r="HT77">
            <v>0</v>
          </cell>
          <cell r="HU77">
            <v>0</v>
          </cell>
          <cell r="HV77">
            <v>0</v>
          </cell>
          <cell r="HW77">
            <v>0</v>
          </cell>
          <cell r="HX77">
            <v>0</v>
          </cell>
          <cell r="HY77">
            <v>0</v>
          </cell>
          <cell r="HZ77">
            <v>0</v>
          </cell>
          <cell r="IA77">
            <v>0</v>
          </cell>
          <cell r="IB77">
            <v>0</v>
          </cell>
          <cell r="IC77">
            <v>0</v>
          </cell>
          <cell r="ID77">
            <v>0</v>
          </cell>
          <cell r="IE77">
            <v>0</v>
          </cell>
          <cell r="IF77">
            <v>0</v>
          </cell>
          <cell r="IG77">
            <v>0</v>
          </cell>
          <cell r="IH77">
            <v>0</v>
          </cell>
          <cell r="II77">
            <v>0</v>
          </cell>
          <cell r="IJ77">
            <v>0</v>
          </cell>
          <cell r="IK77">
            <v>0</v>
          </cell>
          <cell r="IL77">
            <v>0</v>
          </cell>
          <cell r="IM77">
            <v>0</v>
          </cell>
          <cell r="IN77">
            <v>0</v>
          </cell>
          <cell r="IO77">
            <v>0</v>
          </cell>
          <cell r="IP77">
            <v>0</v>
          </cell>
          <cell r="IQ77">
            <v>0</v>
          </cell>
          <cell r="IR77">
            <v>0</v>
          </cell>
          <cell r="IS77">
            <v>0</v>
          </cell>
          <cell r="IT77">
            <v>0</v>
          </cell>
          <cell r="IU77">
            <v>0</v>
          </cell>
          <cell r="IV77">
            <v>0</v>
          </cell>
          <cell r="IW77">
            <v>0</v>
          </cell>
          <cell r="IX77">
            <v>0</v>
          </cell>
          <cell r="IY77">
            <v>0</v>
          </cell>
          <cell r="IZ77">
            <v>0</v>
          </cell>
          <cell r="JA77">
            <v>0</v>
          </cell>
          <cell r="JB77">
            <v>0</v>
          </cell>
          <cell r="JC77">
            <v>0</v>
          </cell>
          <cell r="JD77">
            <v>0</v>
          </cell>
          <cell r="JE77">
            <v>0</v>
          </cell>
          <cell r="JF77">
            <v>0</v>
          </cell>
          <cell r="JG77">
            <v>0</v>
          </cell>
          <cell r="JH77">
            <v>0</v>
          </cell>
          <cell r="JI77">
            <v>0</v>
          </cell>
          <cell r="JJ77">
            <v>0</v>
          </cell>
          <cell r="JK77">
            <v>0</v>
          </cell>
          <cell r="JL77">
            <v>0</v>
          </cell>
          <cell r="JM77">
            <v>0</v>
          </cell>
          <cell r="JN77">
            <v>0</v>
          </cell>
          <cell r="JO77">
            <v>0</v>
          </cell>
          <cell r="JP77">
            <v>0</v>
          </cell>
          <cell r="JQ77">
            <v>0</v>
          </cell>
          <cell r="JR77">
            <v>0</v>
          </cell>
          <cell r="JS77">
            <v>0</v>
          </cell>
          <cell r="JT77">
            <v>0</v>
          </cell>
          <cell r="JU77">
            <v>0</v>
          </cell>
          <cell r="JV77">
            <v>0</v>
          </cell>
          <cell r="JW77">
            <v>0</v>
          </cell>
          <cell r="JX77">
            <v>0</v>
          </cell>
          <cell r="JY77">
            <v>0</v>
          </cell>
          <cell r="JZ77">
            <v>0</v>
          </cell>
          <cell r="KA77">
            <v>0</v>
          </cell>
          <cell r="KB77">
            <v>0</v>
          </cell>
          <cell r="KC77">
            <v>0</v>
          </cell>
          <cell r="KD77">
            <v>0</v>
          </cell>
          <cell r="KE77">
            <v>0</v>
          </cell>
          <cell r="KF77">
            <v>0</v>
          </cell>
          <cell r="KG77">
            <v>0</v>
          </cell>
          <cell r="KH77">
            <v>0</v>
          </cell>
          <cell r="KI77">
            <v>0</v>
          </cell>
          <cell r="KJ77">
            <v>0</v>
          </cell>
          <cell r="KK77">
            <v>0</v>
          </cell>
          <cell r="KL77">
            <v>0</v>
          </cell>
          <cell r="KM77">
            <v>0</v>
          </cell>
          <cell r="KN77">
            <v>0</v>
          </cell>
          <cell r="KO77">
            <v>0</v>
          </cell>
          <cell r="KP77">
            <v>0</v>
          </cell>
          <cell r="KQ77">
            <v>0</v>
          </cell>
          <cell r="KR77">
            <v>0</v>
          </cell>
          <cell r="KS77">
            <v>0</v>
          </cell>
          <cell r="KT77">
            <v>0</v>
          </cell>
          <cell r="KU77">
            <v>0</v>
          </cell>
          <cell r="KV77">
            <v>0</v>
          </cell>
          <cell r="KW77">
            <v>0</v>
          </cell>
          <cell r="KX77">
            <v>0</v>
          </cell>
          <cell r="KY77">
            <v>0</v>
          </cell>
          <cell r="KZ77">
            <v>0</v>
          </cell>
          <cell r="LA77">
            <v>0</v>
          </cell>
          <cell r="LB77">
            <v>0</v>
          </cell>
          <cell r="LC77">
            <v>0</v>
          </cell>
          <cell r="LD77">
            <v>0</v>
          </cell>
          <cell r="LE77">
            <v>0</v>
          </cell>
          <cell r="LF77">
            <v>0</v>
          </cell>
          <cell r="LG77">
            <v>0</v>
          </cell>
          <cell r="LH77">
            <v>0</v>
          </cell>
          <cell r="LI77">
            <v>0</v>
          </cell>
          <cell r="LJ77">
            <v>0</v>
          </cell>
          <cell r="LK77">
            <v>0</v>
          </cell>
          <cell r="LL77">
            <v>0</v>
          </cell>
          <cell r="LM77">
            <v>0</v>
          </cell>
          <cell r="LN77">
            <v>0</v>
          </cell>
          <cell r="LO77">
            <v>0</v>
          </cell>
          <cell r="LP77">
            <v>0</v>
          </cell>
          <cell r="LQ77">
            <v>0</v>
          </cell>
          <cell r="LR77">
            <v>0</v>
          </cell>
          <cell r="LS77">
            <v>0</v>
          </cell>
          <cell r="LT77">
            <v>0</v>
          </cell>
          <cell r="LU77">
            <v>0</v>
          </cell>
          <cell r="LV77">
            <v>0</v>
          </cell>
          <cell r="LW77">
            <v>0</v>
          </cell>
          <cell r="LX77">
            <v>0</v>
          </cell>
          <cell r="LY77">
            <v>0</v>
          </cell>
          <cell r="LZ77">
            <v>0</v>
          </cell>
        </row>
        <row r="78">
          <cell r="A78" t="str">
            <v>AZ OMF</v>
          </cell>
          <cell r="B78">
            <v>866060.35870999994</v>
          </cell>
          <cell r="C78">
            <v>939690.72784000007</v>
          </cell>
          <cell r="D78">
            <v>1025617.48515</v>
          </cell>
          <cell r="E78">
            <v>1110815.4458900001</v>
          </cell>
          <cell r="F78">
            <v>1193492.9005799999</v>
          </cell>
          <cell r="G78">
            <v>1288347.33965</v>
          </cell>
          <cell r="H78">
            <v>1379908.0149600001</v>
          </cell>
          <cell r="I78">
            <v>1478661.4908800002</v>
          </cell>
          <cell r="J78">
            <v>1562471.9417300001</v>
          </cell>
          <cell r="K78">
            <v>1667180.7710299999</v>
          </cell>
          <cell r="L78">
            <v>1765502.4715799999</v>
          </cell>
          <cell r="M78">
            <v>1873380.4164500001</v>
          </cell>
          <cell r="N78">
            <v>1983688.68515</v>
          </cell>
          <cell r="O78">
            <v>2077738.3749000002</v>
          </cell>
          <cell r="P78">
            <v>2158254.3950799997</v>
          </cell>
          <cell r="Q78">
            <v>2210383.52801</v>
          </cell>
          <cell r="R78">
            <v>2334341.8001799998</v>
          </cell>
          <cell r="S78">
            <v>2391480.3602800001</v>
          </cell>
          <cell r="T78">
            <v>2509818.1876999997</v>
          </cell>
          <cell r="U78">
            <v>2644729.7886300003</v>
          </cell>
          <cell r="V78">
            <v>2760289.2594899996</v>
          </cell>
          <cell r="W78">
            <v>2943525.1134699997</v>
          </cell>
          <cell r="X78">
            <v>3015167.9853300001</v>
          </cell>
          <cell r="Y78">
            <v>3168352.5153899998</v>
          </cell>
          <cell r="Z78">
            <v>3314902.8070999999</v>
          </cell>
          <cell r="AA78">
            <v>3395974.4293899997</v>
          </cell>
          <cell r="AB78">
            <v>3484731.28272</v>
          </cell>
          <cell r="AC78">
            <v>3544058.4483099999</v>
          </cell>
          <cell r="AD78">
            <v>3653993.5414</v>
          </cell>
          <cell r="AE78">
            <v>3774726.9945100001</v>
          </cell>
          <cell r="AF78">
            <v>3933545.7619499997</v>
          </cell>
          <cell r="AG78">
            <v>4055202.7392699998</v>
          </cell>
          <cell r="AH78">
            <v>4230456.9254200002</v>
          </cell>
          <cell r="AI78">
            <v>4442183.07601</v>
          </cell>
          <cell r="AJ78">
            <v>4526357.6396000003</v>
          </cell>
          <cell r="AK78">
            <v>4662077.6138800001</v>
          </cell>
          <cell r="AL78">
            <v>4839812.3812100003</v>
          </cell>
          <cell r="AM78">
            <v>5004796.8080900004</v>
          </cell>
          <cell r="AN78">
            <v>5127837.92576</v>
          </cell>
          <cell r="AO78">
            <v>5233567.8495299993</v>
          </cell>
          <cell r="AP78">
            <v>5277493.3244200004</v>
          </cell>
          <cell r="AQ78">
            <v>5368540.0637400001</v>
          </cell>
          <cell r="AR78">
            <v>5557174.9071000004</v>
          </cell>
          <cell r="AS78">
            <v>5721386.9390000002</v>
          </cell>
          <cell r="AT78">
            <v>5905676.4313100008</v>
          </cell>
          <cell r="AU78">
            <v>6032274.8898900002</v>
          </cell>
          <cell r="AV78">
            <v>6184211.1387600005</v>
          </cell>
          <cell r="AW78">
            <v>6319079.4354699999</v>
          </cell>
          <cell r="AX78">
            <v>6469167.4158600001</v>
          </cell>
          <cell r="AY78">
            <v>6650271.6597499996</v>
          </cell>
          <cell r="AZ78">
            <v>6836646.5199899999</v>
          </cell>
          <cell r="BA78">
            <v>7042914.0871099997</v>
          </cell>
          <cell r="BB78">
            <v>7251683.4517600005</v>
          </cell>
          <cell r="BC78">
            <v>7368845.3155699996</v>
          </cell>
          <cell r="BD78">
            <v>7457095.6563599994</v>
          </cell>
          <cell r="BE78">
            <v>7622567.6446899995</v>
          </cell>
          <cell r="BF78">
            <v>7687016.7579899998</v>
          </cell>
          <cell r="BG78">
            <v>7870302.4796400005</v>
          </cell>
          <cell r="BH78">
            <v>8087962.1787299998</v>
          </cell>
          <cell r="BI78">
            <v>7945690.6482700007</v>
          </cell>
          <cell r="BJ78">
            <v>8272117.4487899998</v>
          </cell>
          <cell r="BK78">
            <v>8080161.4331200002</v>
          </cell>
          <cell r="BL78">
            <v>8176451.1252199998</v>
          </cell>
          <cell r="BM78">
            <v>8214862.33201</v>
          </cell>
          <cell r="BN78">
            <v>8341228.5782899996</v>
          </cell>
          <cell r="BO78">
            <v>8674441.8782299999</v>
          </cell>
          <cell r="BP78">
            <v>8714869.98312</v>
          </cell>
          <cell r="BQ78">
            <v>8999286.0362800006</v>
          </cell>
          <cell r="BR78">
            <v>9035127.67086</v>
          </cell>
          <cell r="BS78">
            <v>8938337.1949400008</v>
          </cell>
          <cell r="BT78">
            <v>8714988.2620400004</v>
          </cell>
          <cell r="BU78">
            <v>8680777.498159999</v>
          </cell>
          <cell r="BV78">
            <v>9105943.8081800006</v>
          </cell>
          <cell r="BW78">
            <v>9183306.7673799992</v>
          </cell>
          <cell r="BX78">
            <v>9178548.8808899987</v>
          </cell>
          <cell r="BY78">
            <v>9473362.3772500008</v>
          </cell>
          <cell r="BZ78">
            <v>9745177.6552499998</v>
          </cell>
          <cell r="CA78">
            <v>10056770.913079999</v>
          </cell>
          <cell r="CB78">
            <v>10115095.505520001</v>
          </cell>
          <cell r="CC78">
            <v>10362534.054450002</v>
          </cell>
          <cell r="CD78">
            <v>10596587.85008</v>
          </cell>
          <cell r="CE78">
            <v>10927151.3454</v>
          </cell>
          <cell r="CF78">
            <v>11104905.019819999</v>
          </cell>
          <cell r="CG78">
            <v>11442664.31721</v>
          </cell>
          <cell r="CH78">
            <v>11646551.731729999</v>
          </cell>
          <cell r="CI78">
            <v>11923769.88768</v>
          </cell>
          <cell r="CJ78">
            <v>12091310.99315</v>
          </cell>
          <cell r="CK78">
            <v>12382339.32542</v>
          </cell>
          <cell r="CL78">
            <v>12514269.85761</v>
          </cell>
          <cell r="CM78">
            <v>12602878.435379999</v>
          </cell>
          <cell r="CN78">
            <v>12608115.31425</v>
          </cell>
          <cell r="CO78">
            <v>12954128.9002</v>
          </cell>
          <cell r="CP78">
            <v>13314621.481559999</v>
          </cell>
          <cell r="CQ78">
            <v>13584388.20441</v>
          </cell>
          <cell r="CR78">
            <v>13840984.73721</v>
          </cell>
          <cell r="CS78">
            <v>14026478.997819999</v>
          </cell>
          <cell r="CT78">
            <v>14393133.48593</v>
          </cell>
          <cell r="CU78">
            <v>14759551.082379999</v>
          </cell>
          <cell r="CV78">
            <v>14922426.54892</v>
          </cell>
          <cell r="CW78">
            <v>15297371.042479999</v>
          </cell>
          <cell r="CX78">
            <v>15516718.72855</v>
          </cell>
          <cell r="CY78">
            <v>15933584.912420001</v>
          </cell>
          <cell r="CZ78">
            <v>15996106.373850001</v>
          </cell>
          <cell r="DA78">
            <v>16111319.989049999</v>
          </cell>
          <cell r="DB78">
            <v>16052777.867690001</v>
          </cell>
          <cell r="DC78">
            <v>16024168.145749999</v>
          </cell>
          <cell r="DD78">
            <v>16225040.08031</v>
          </cell>
          <cell r="DE78">
            <v>16110300.699819999</v>
          </cell>
          <cell r="DF78">
            <v>16573299.849309999</v>
          </cell>
          <cell r="DG78">
            <v>16770590.41164</v>
          </cell>
          <cell r="DH78">
            <v>17113776.42128</v>
          </cell>
          <cell r="DI78">
            <v>17489548.313529998</v>
          </cell>
          <cell r="DJ78">
            <v>17838083.4507</v>
          </cell>
          <cell r="DK78">
            <v>17965932.062619999</v>
          </cell>
          <cell r="DL78">
            <v>18235992.298759997</v>
          </cell>
          <cell r="DM78">
            <v>18736972.439849999</v>
          </cell>
          <cell r="DN78">
            <v>18968967.493669998</v>
          </cell>
          <cell r="DO78">
            <v>19721603.213209998</v>
          </cell>
          <cell r="DP78">
            <v>20115286.444490001</v>
          </cell>
          <cell r="DQ78">
            <v>20329550.994320001</v>
          </cell>
          <cell r="DR78">
            <v>20539030.31419</v>
          </cell>
          <cell r="DS78">
            <v>21170359.890480001</v>
          </cell>
          <cell r="DT78">
            <v>21319176.777860001</v>
          </cell>
          <cell r="DU78">
            <v>21573649.901730001</v>
          </cell>
          <cell r="DV78">
            <v>21951376.59962</v>
          </cell>
          <cell r="DW78">
            <v>21954038.98246</v>
          </cell>
          <cell r="DX78">
            <v>21707881.797479998</v>
          </cell>
          <cell r="DY78">
            <v>22326400.504740003</v>
          </cell>
          <cell r="DZ78">
            <v>22396513.85678</v>
          </cell>
          <cell r="EA78">
            <v>22679998.894230001</v>
          </cell>
          <cell r="EB78">
            <v>22922231.156520002</v>
          </cell>
          <cell r="EC78">
            <v>23166676.80125</v>
          </cell>
          <cell r="ED78">
            <v>23302720.751340002</v>
          </cell>
          <cell r="EE78">
            <v>23568014.023479998</v>
          </cell>
          <cell r="EF78">
            <v>24375105.802869998</v>
          </cell>
          <cell r="EG78">
            <v>23377181.554230001</v>
          </cell>
          <cell r="EH78">
            <v>23549920.823119998</v>
          </cell>
          <cell r="EI78">
            <v>24147916.820179999</v>
          </cell>
          <cell r="EJ78">
            <v>24680837.488609999</v>
          </cell>
          <cell r="EK78">
            <v>25038489.984590001</v>
          </cell>
          <cell r="EL78">
            <v>24635954.896749999</v>
          </cell>
          <cell r="EM78">
            <v>25126060.7718</v>
          </cell>
          <cell r="EN78">
            <v>25345082.23113</v>
          </cell>
          <cell r="EO78">
            <v>25608352.736159999</v>
          </cell>
          <cell r="EP78">
            <v>25827599.862530001</v>
          </cell>
          <cell r="EQ78">
            <v>26669041.9483</v>
          </cell>
          <cell r="ER78">
            <v>27121694.785459999</v>
          </cell>
          <cell r="ES78">
            <v>27480165.73412</v>
          </cell>
          <cell r="ET78">
            <v>27658316.577040002</v>
          </cell>
          <cell r="EU78">
            <v>27753231.849209998</v>
          </cell>
          <cell r="EV78">
            <v>27503607.92557</v>
          </cell>
          <cell r="EW78">
            <v>28161613.604189999</v>
          </cell>
          <cell r="EX78">
            <v>27917725.637509998</v>
          </cell>
          <cell r="EY78">
            <v>27691318.374740001</v>
          </cell>
          <cell r="EZ78">
            <v>28201952.978160001</v>
          </cell>
          <cell r="FA78">
            <v>28448999.95896</v>
          </cell>
          <cell r="FB78">
            <v>28444271.52141</v>
          </cell>
          <cell r="FC78">
            <v>28604586.47366</v>
          </cell>
          <cell r="FD78">
            <v>28706153.321430001</v>
          </cell>
          <cell r="FE78">
            <v>28894053.93321</v>
          </cell>
          <cell r="FF78">
            <v>29171781.513049997</v>
          </cell>
          <cell r="FG78">
            <v>29481457.988060001</v>
          </cell>
          <cell r="FH78">
            <v>29639221.72744</v>
          </cell>
          <cell r="FI78">
            <v>30212901.419380002</v>
          </cell>
          <cell r="FJ78">
            <v>30541360.86564</v>
          </cell>
          <cell r="FK78">
            <v>31204739.319560003</v>
          </cell>
          <cell r="FL78">
            <v>31438496.67221</v>
          </cell>
          <cell r="FM78">
            <v>31356183.20476</v>
          </cell>
          <cell r="FN78">
            <v>31670436.020819999</v>
          </cell>
          <cell r="FO78">
            <v>31943729.993169997</v>
          </cell>
          <cell r="FP78">
            <v>32432189.935139999</v>
          </cell>
          <cell r="FQ78">
            <v>31822653.056930002</v>
          </cell>
          <cell r="FR78">
            <v>31995099.32525</v>
          </cell>
          <cell r="FS78">
            <v>31744362.840750001</v>
          </cell>
          <cell r="FT78">
            <v>32215040.309330001</v>
          </cell>
          <cell r="FU78">
            <v>32459084.000290003</v>
          </cell>
          <cell r="FV78">
            <v>32475269.232639998</v>
          </cell>
          <cell r="FW78">
            <v>33034082.627639998</v>
          </cell>
          <cell r="FX78">
            <v>33289365.351950001</v>
          </cell>
          <cell r="FY78">
            <v>33522754.96441</v>
          </cell>
          <cell r="FZ78">
            <v>33646266.897229999</v>
          </cell>
          <cell r="GA78">
            <v>33685670.421080001</v>
          </cell>
          <cell r="GB78">
            <v>33707833.805610001</v>
          </cell>
          <cell r="GC78">
            <v>33881910.492550001</v>
          </cell>
          <cell r="GD78">
            <v>34141902.549769998</v>
          </cell>
          <cell r="GE78">
            <v>34337338.104730003</v>
          </cell>
          <cell r="GF78">
            <v>34539567.758760005</v>
          </cell>
          <cell r="GG78">
            <v>35063815.998499997</v>
          </cell>
          <cell r="GH78">
            <v>35276253.516790003</v>
          </cell>
          <cell r="GI78">
            <v>35421075.488699995</v>
          </cell>
          <cell r="GJ78">
            <v>35450807.70944</v>
          </cell>
          <cell r="GK78">
            <v>35628507.98979</v>
          </cell>
          <cell r="GL78">
            <v>35625951.192989998</v>
          </cell>
          <cell r="GM78">
            <v>36164495.154449999</v>
          </cell>
          <cell r="GN78">
            <v>36486471.578779995</v>
          </cell>
          <cell r="GO78">
            <v>36967709.867899999</v>
          </cell>
          <cell r="GP78">
            <v>37396944.255559996</v>
          </cell>
          <cell r="GQ78">
            <v>37556632.825989999</v>
          </cell>
          <cell r="GR78">
            <v>38207325.072190002</v>
          </cell>
          <cell r="GS78">
            <v>38659096.809009999</v>
          </cell>
          <cell r="GT78">
            <v>39102616.277449995</v>
          </cell>
          <cell r="GU78">
            <v>39672151.531790003</v>
          </cell>
          <cell r="GV78">
            <v>39925038.083109997</v>
          </cell>
          <cell r="GW78">
            <v>40120294.223379999</v>
          </cell>
          <cell r="GX78">
            <v>40298003.676260002</v>
          </cell>
          <cell r="GY78">
            <v>40634101.268269993</v>
          </cell>
          <cell r="GZ78">
            <v>40098330.200279996</v>
          </cell>
          <cell r="HA78">
            <v>38792568.933820002</v>
          </cell>
          <cell r="HB78">
            <v>39620559.07367</v>
          </cell>
          <cell r="HC78">
            <v>40193243.913929999</v>
          </cell>
          <cell r="HD78">
            <v>40373602.511029996</v>
          </cell>
          <cell r="HE78">
            <v>0</v>
          </cell>
          <cell r="HF78">
            <v>0</v>
          </cell>
          <cell r="HG78">
            <v>0</v>
          </cell>
          <cell r="HH78">
            <v>0</v>
          </cell>
          <cell r="HI78">
            <v>0</v>
          </cell>
          <cell r="HJ78">
            <v>0</v>
          </cell>
          <cell r="HK78">
            <v>0</v>
          </cell>
          <cell r="HL78">
            <v>0</v>
          </cell>
          <cell r="HM78">
            <v>0</v>
          </cell>
          <cell r="HN78">
            <v>0</v>
          </cell>
          <cell r="HO78">
            <v>0</v>
          </cell>
          <cell r="HP78">
            <v>0</v>
          </cell>
          <cell r="HQ78">
            <v>0</v>
          </cell>
          <cell r="HR78">
            <v>0</v>
          </cell>
          <cell r="HS78">
            <v>0</v>
          </cell>
          <cell r="HT78">
            <v>0</v>
          </cell>
          <cell r="HU78">
            <v>0</v>
          </cell>
          <cell r="HV78">
            <v>0</v>
          </cell>
          <cell r="HW78">
            <v>0</v>
          </cell>
          <cell r="HX78">
            <v>0</v>
          </cell>
          <cell r="HY78">
            <v>0</v>
          </cell>
          <cell r="HZ78">
            <v>0</v>
          </cell>
          <cell r="IA78">
            <v>0</v>
          </cell>
          <cell r="IB78">
            <v>0</v>
          </cell>
          <cell r="IC78">
            <v>0</v>
          </cell>
          <cell r="ID78">
            <v>0</v>
          </cell>
          <cell r="IE78">
            <v>0</v>
          </cell>
          <cell r="IF78">
            <v>0</v>
          </cell>
          <cell r="IG78">
            <v>0</v>
          </cell>
          <cell r="IH78">
            <v>0</v>
          </cell>
          <cell r="II78">
            <v>0</v>
          </cell>
          <cell r="IJ78">
            <v>0</v>
          </cell>
          <cell r="IK78">
            <v>0</v>
          </cell>
          <cell r="IL78">
            <v>0</v>
          </cell>
          <cell r="IM78">
            <v>0</v>
          </cell>
          <cell r="IN78">
            <v>0</v>
          </cell>
          <cell r="IO78">
            <v>0</v>
          </cell>
          <cell r="IP78">
            <v>0</v>
          </cell>
          <cell r="IQ78">
            <v>0</v>
          </cell>
          <cell r="IR78">
            <v>0</v>
          </cell>
          <cell r="IS78">
            <v>0</v>
          </cell>
          <cell r="IT78">
            <v>0</v>
          </cell>
          <cell r="IU78">
            <v>0</v>
          </cell>
          <cell r="IV78">
            <v>0</v>
          </cell>
          <cell r="IW78">
            <v>0</v>
          </cell>
          <cell r="IX78">
            <v>0</v>
          </cell>
          <cell r="IY78">
            <v>0</v>
          </cell>
          <cell r="IZ78">
            <v>0</v>
          </cell>
          <cell r="JA78">
            <v>0</v>
          </cell>
          <cell r="JB78">
            <v>0</v>
          </cell>
          <cell r="JC78">
            <v>0</v>
          </cell>
          <cell r="JD78">
            <v>0</v>
          </cell>
          <cell r="JE78">
            <v>0</v>
          </cell>
          <cell r="JF78">
            <v>0</v>
          </cell>
          <cell r="JG78">
            <v>0</v>
          </cell>
          <cell r="JH78">
            <v>0</v>
          </cell>
          <cell r="JI78">
            <v>0</v>
          </cell>
          <cell r="JJ78">
            <v>0</v>
          </cell>
          <cell r="JK78">
            <v>0</v>
          </cell>
          <cell r="JL78">
            <v>0</v>
          </cell>
          <cell r="JM78">
            <v>0</v>
          </cell>
          <cell r="JN78">
            <v>0</v>
          </cell>
          <cell r="JO78">
            <v>0</v>
          </cell>
          <cell r="JP78">
            <v>0</v>
          </cell>
          <cell r="JQ78">
            <v>0</v>
          </cell>
          <cell r="JR78">
            <v>0</v>
          </cell>
          <cell r="JS78">
            <v>0</v>
          </cell>
          <cell r="JT78">
            <v>0</v>
          </cell>
          <cell r="JU78">
            <v>0</v>
          </cell>
          <cell r="JV78">
            <v>0</v>
          </cell>
          <cell r="JW78">
            <v>0</v>
          </cell>
          <cell r="JX78">
            <v>0</v>
          </cell>
          <cell r="JY78">
            <v>0</v>
          </cell>
          <cell r="JZ78">
            <v>0</v>
          </cell>
          <cell r="KA78">
            <v>0</v>
          </cell>
          <cell r="KB78">
            <v>0</v>
          </cell>
          <cell r="KC78">
            <v>0</v>
          </cell>
          <cell r="KD78">
            <v>0</v>
          </cell>
          <cell r="KE78">
            <v>0</v>
          </cell>
          <cell r="KF78">
            <v>0</v>
          </cell>
          <cell r="KG78">
            <v>0</v>
          </cell>
          <cell r="KH78">
            <v>0</v>
          </cell>
          <cell r="KI78">
            <v>0</v>
          </cell>
          <cell r="KJ78">
            <v>0</v>
          </cell>
          <cell r="KK78">
            <v>0</v>
          </cell>
          <cell r="KL78">
            <v>0</v>
          </cell>
          <cell r="KM78">
            <v>0</v>
          </cell>
          <cell r="KN78">
            <v>0</v>
          </cell>
          <cell r="KO78">
            <v>0</v>
          </cell>
          <cell r="KP78">
            <v>0</v>
          </cell>
          <cell r="KQ78">
            <v>0</v>
          </cell>
          <cell r="KR78">
            <v>0</v>
          </cell>
          <cell r="KS78">
            <v>0</v>
          </cell>
          <cell r="KT78">
            <v>0</v>
          </cell>
          <cell r="KU78">
            <v>0</v>
          </cell>
          <cell r="KV78">
            <v>0</v>
          </cell>
          <cell r="KW78">
            <v>0</v>
          </cell>
          <cell r="KX78">
            <v>0</v>
          </cell>
          <cell r="KY78">
            <v>0</v>
          </cell>
          <cell r="KZ78">
            <v>0</v>
          </cell>
          <cell r="LA78">
            <v>0</v>
          </cell>
          <cell r="LB78">
            <v>0</v>
          </cell>
          <cell r="LC78">
            <v>0</v>
          </cell>
          <cell r="LD78">
            <v>0</v>
          </cell>
          <cell r="LE78">
            <v>0</v>
          </cell>
          <cell r="LF78">
            <v>0</v>
          </cell>
          <cell r="LG78">
            <v>0</v>
          </cell>
          <cell r="LH78">
            <v>0</v>
          </cell>
          <cell r="LI78">
            <v>0</v>
          </cell>
          <cell r="LJ78">
            <v>0</v>
          </cell>
          <cell r="LK78">
            <v>0</v>
          </cell>
          <cell r="LL78">
            <v>0</v>
          </cell>
          <cell r="LM78">
            <v>0</v>
          </cell>
          <cell r="LN78">
            <v>0</v>
          </cell>
          <cell r="LO78">
            <v>0</v>
          </cell>
          <cell r="LP78">
            <v>0</v>
          </cell>
          <cell r="LQ78">
            <v>0</v>
          </cell>
          <cell r="LR78">
            <v>0</v>
          </cell>
          <cell r="LS78">
            <v>0</v>
          </cell>
          <cell r="LT78">
            <v>0</v>
          </cell>
          <cell r="LU78">
            <v>0</v>
          </cell>
          <cell r="LV78">
            <v>0</v>
          </cell>
          <cell r="LW78">
            <v>0</v>
          </cell>
          <cell r="LX78">
            <v>0</v>
          </cell>
          <cell r="LY78">
            <v>0</v>
          </cell>
          <cell r="LZ78">
            <v>0</v>
          </cell>
        </row>
        <row r="79">
          <cell r="EL79">
            <v>547267.34311999998</v>
          </cell>
          <cell r="EM79">
            <v>558692.91836999997</v>
          </cell>
          <cell r="EN79">
            <v>581228.47650999995</v>
          </cell>
          <cell r="EO79">
            <v>599744.72430999996</v>
          </cell>
          <cell r="EP79">
            <v>623703.00996000005</v>
          </cell>
          <cell r="EQ79">
            <v>649687.68389999995</v>
          </cell>
          <cell r="ER79">
            <v>661296.24372999999</v>
          </cell>
          <cell r="ES79">
            <v>672419.82400000002</v>
          </cell>
          <cell r="ET79">
            <v>683253.25984000007</v>
          </cell>
          <cell r="EU79">
            <v>704285.89911</v>
          </cell>
          <cell r="EV79">
            <v>722871.25352999999</v>
          </cell>
          <cell r="EW79">
            <v>754131.45909000002</v>
          </cell>
          <cell r="EX79">
            <v>779941.32212999999</v>
          </cell>
          <cell r="EY79">
            <v>793796.59370000008</v>
          </cell>
          <cell r="EZ79">
            <v>821500.01958000008</v>
          </cell>
          <cell r="FA79">
            <v>853355.47145000007</v>
          </cell>
          <cell r="FB79">
            <v>880443.74664000003</v>
          </cell>
          <cell r="FC79">
            <v>904595.20739999996</v>
          </cell>
          <cell r="FD79">
            <v>916894.74928999995</v>
          </cell>
          <cell r="FE79">
            <v>926233.79321000003</v>
          </cell>
          <cell r="FF79">
            <v>942704.53937999997</v>
          </cell>
          <cell r="FG79">
            <v>967720.84960000007</v>
          </cell>
          <cell r="FH79">
            <v>990776.91080999991</v>
          </cell>
          <cell r="FI79">
            <v>1023477.1993400001</v>
          </cell>
          <cell r="FJ79">
            <v>1064387.2415499999</v>
          </cell>
          <cell r="FK79">
            <v>1108894.9532600001</v>
          </cell>
          <cell r="FL79">
            <v>1140695.5783900002</v>
          </cell>
          <cell r="FM79">
            <v>1174776.2572999999</v>
          </cell>
          <cell r="FN79">
            <v>1213028.3364899999</v>
          </cell>
          <cell r="FO79">
            <v>1247138.1047400001</v>
          </cell>
          <cell r="FP79">
            <v>1270501.2750799998</v>
          </cell>
          <cell r="FQ79">
            <v>1273731.76731</v>
          </cell>
          <cell r="FR79">
            <v>1284957.97697</v>
          </cell>
          <cell r="FS79">
            <v>1312727.7174000002</v>
          </cell>
          <cell r="FT79">
            <v>1356694.9</v>
          </cell>
          <cell r="FU79">
            <v>1385072.1438399998</v>
          </cell>
          <cell r="FV79">
            <v>1434629.8080999998</v>
          </cell>
          <cell r="FW79">
            <v>1473706.0446500001</v>
          </cell>
          <cell r="FX79">
            <v>1501401.6245299999</v>
          </cell>
          <cell r="FY79">
            <v>1545879.1768</v>
          </cell>
          <cell r="FZ79">
            <v>1585601.0104200002</v>
          </cell>
          <cell r="GA79">
            <v>1618103.3531300002</v>
          </cell>
          <cell r="GB79">
            <v>1628017.0116400002</v>
          </cell>
          <cell r="GC79">
            <v>1644474.70682</v>
          </cell>
          <cell r="GD79">
            <v>1661762.7448699998</v>
          </cell>
          <cell r="GE79">
            <v>1690017.9705099999</v>
          </cell>
          <cell r="GF79">
            <v>1727112.1243499999</v>
          </cell>
          <cell r="GG79">
            <v>1761512.0261300001</v>
          </cell>
          <cell r="GH79">
            <v>1804426.8010499999</v>
          </cell>
          <cell r="GI79">
            <v>1831643.5083399999</v>
          </cell>
          <cell r="GJ79">
            <v>1856156.72908</v>
          </cell>
          <cell r="GK79">
            <v>1892857.2161099999</v>
          </cell>
          <cell r="GL79">
            <v>1937807.5200499999</v>
          </cell>
          <cell r="GM79">
            <v>1963434.2813800001</v>
          </cell>
          <cell r="GN79">
            <v>1980025.1176199999</v>
          </cell>
          <cell r="GO79">
            <v>2020838.48547</v>
          </cell>
          <cell r="GP79">
            <v>2048375.1908499999</v>
          </cell>
          <cell r="GQ79">
            <v>2085012.1514000001</v>
          </cell>
          <cell r="GR79">
            <v>2125146.4205899998</v>
          </cell>
          <cell r="GS79">
            <v>2135882.8213399998</v>
          </cell>
          <cell r="GT79">
            <v>2180813.6907600001</v>
          </cell>
          <cell r="GU79">
            <v>2207063.5455700001</v>
          </cell>
          <cell r="GV79">
            <v>2233346.42613</v>
          </cell>
          <cell r="GW79">
            <v>2269613.9089600001</v>
          </cell>
          <cell r="GX79">
            <v>2261645.1367199998</v>
          </cell>
          <cell r="GY79">
            <v>2311491.6339600002</v>
          </cell>
          <cell r="GZ79">
            <v>2523741.7408199999</v>
          </cell>
          <cell r="HA79">
            <v>2501817.4999199999</v>
          </cell>
          <cell r="HB79">
            <v>2540032.8522700001</v>
          </cell>
          <cell r="HC79">
            <v>2562434.3214000002</v>
          </cell>
          <cell r="HD79">
            <v>2580261.9058000003</v>
          </cell>
          <cell r="HE79">
            <v>0</v>
          </cell>
          <cell r="HF79">
            <v>0</v>
          </cell>
          <cell r="HG79">
            <v>0</v>
          </cell>
          <cell r="HH79">
            <v>0</v>
          </cell>
          <cell r="HI79">
            <v>0</v>
          </cell>
          <cell r="HJ79">
            <v>0</v>
          </cell>
          <cell r="HK79">
            <v>0</v>
          </cell>
          <cell r="HL79">
            <v>0</v>
          </cell>
          <cell r="HM79">
            <v>0</v>
          </cell>
          <cell r="HN79">
            <v>0</v>
          </cell>
          <cell r="HO79">
            <v>0</v>
          </cell>
          <cell r="HP79">
            <v>0</v>
          </cell>
          <cell r="HQ79">
            <v>0</v>
          </cell>
          <cell r="HR79">
            <v>0</v>
          </cell>
          <cell r="HS79">
            <v>0</v>
          </cell>
          <cell r="HT79">
            <v>0</v>
          </cell>
          <cell r="HU79">
            <v>0</v>
          </cell>
          <cell r="HV79">
            <v>0</v>
          </cell>
          <cell r="HW79">
            <v>0</v>
          </cell>
          <cell r="HX79">
            <v>0</v>
          </cell>
          <cell r="HY79">
            <v>0</v>
          </cell>
          <cell r="HZ79">
            <v>0</v>
          </cell>
          <cell r="IA79">
            <v>0</v>
          </cell>
          <cell r="IB79">
            <v>0</v>
          </cell>
          <cell r="IC79">
            <v>0</v>
          </cell>
          <cell r="ID79">
            <v>0</v>
          </cell>
          <cell r="IE79">
            <v>0</v>
          </cell>
          <cell r="IF79">
            <v>0</v>
          </cell>
          <cell r="IG79">
            <v>0</v>
          </cell>
          <cell r="IH79">
            <v>0</v>
          </cell>
          <cell r="II79">
            <v>0</v>
          </cell>
          <cell r="IJ79">
            <v>0</v>
          </cell>
          <cell r="IK79">
            <v>0</v>
          </cell>
          <cell r="IL79">
            <v>0</v>
          </cell>
          <cell r="IM79">
            <v>0</v>
          </cell>
          <cell r="IN79">
            <v>0</v>
          </cell>
          <cell r="IO79">
            <v>0</v>
          </cell>
          <cell r="IP79">
            <v>0</v>
          </cell>
          <cell r="IQ79">
            <v>0</v>
          </cell>
          <cell r="IR79">
            <v>0</v>
          </cell>
          <cell r="IS79">
            <v>0</v>
          </cell>
          <cell r="IT79">
            <v>0</v>
          </cell>
          <cell r="IU79">
            <v>0</v>
          </cell>
          <cell r="IV79">
            <v>0</v>
          </cell>
          <cell r="IW79">
            <v>0</v>
          </cell>
          <cell r="IX79">
            <v>0</v>
          </cell>
          <cell r="IY79">
            <v>0</v>
          </cell>
          <cell r="IZ79">
            <v>0</v>
          </cell>
          <cell r="JA79">
            <v>0</v>
          </cell>
          <cell r="JB79">
            <v>0</v>
          </cell>
          <cell r="JC79">
            <v>0</v>
          </cell>
          <cell r="JD79">
            <v>0</v>
          </cell>
          <cell r="JE79">
            <v>0</v>
          </cell>
          <cell r="JF79">
            <v>0</v>
          </cell>
          <cell r="JG79">
            <v>0</v>
          </cell>
          <cell r="JH79">
            <v>0</v>
          </cell>
          <cell r="JI79">
            <v>0</v>
          </cell>
          <cell r="JJ79">
            <v>0</v>
          </cell>
          <cell r="JK79">
            <v>0</v>
          </cell>
          <cell r="JL79">
            <v>0</v>
          </cell>
          <cell r="JM79">
            <v>0</v>
          </cell>
          <cell r="JN79">
            <v>0</v>
          </cell>
          <cell r="JO79">
            <v>0</v>
          </cell>
          <cell r="JP79">
            <v>0</v>
          </cell>
          <cell r="JQ79">
            <v>0</v>
          </cell>
          <cell r="JR79">
            <v>0</v>
          </cell>
          <cell r="JS79">
            <v>0</v>
          </cell>
          <cell r="JT79">
            <v>0</v>
          </cell>
          <cell r="JU79">
            <v>0</v>
          </cell>
          <cell r="JV79">
            <v>0</v>
          </cell>
          <cell r="JW79">
            <v>0</v>
          </cell>
          <cell r="JX79">
            <v>0</v>
          </cell>
          <cell r="JY79">
            <v>0</v>
          </cell>
          <cell r="JZ79">
            <v>0</v>
          </cell>
          <cell r="KA79">
            <v>0</v>
          </cell>
          <cell r="KB79">
            <v>0</v>
          </cell>
          <cell r="KC79">
            <v>0</v>
          </cell>
          <cell r="KD79">
            <v>0</v>
          </cell>
          <cell r="KE79">
            <v>0</v>
          </cell>
          <cell r="KF79">
            <v>0</v>
          </cell>
          <cell r="KG79">
            <v>0</v>
          </cell>
          <cell r="KH79">
            <v>0</v>
          </cell>
          <cell r="KI79">
            <v>0</v>
          </cell>
          <cell r="KJ79">
            <v>0</v>
          </cell>
          <cell r="KK79">
            <v>0</v>
          </cell>
          <cell r="KL79">
            <v>0</v>
          </cell>
          <cell r="KM79">
            <v>0</v>
          </cell>
          <cell r="KN79">
            <v>0</v>
          </cell>
          <cell r="KO79">
            <v>0</v>
          </cell>
          <cell r="KP79">
            <v>0</v>
          </cell>
          <cell r="KQ79">
            <v>0</v>
          </cell>
          <cell r="KR79">
            <v>0</v>
          </cell>
          <cell r="KS79">
            <v>0</v>
          </cell>
          <cell r="KT79">
            <v>0</v>
          </cell>
          <cell r="KU79">
            <v>0</v>
          </cell>
          <cell r="KV79">
            <v>0</v>
          </cell>
          <cell r="KW79">
            <v>0</v>
          </cell>
          <cell r="KX79">
            <v>0</v>
          </cell>
          <cell r="KY79">
            <v>0</v>
          </cell>
          <cell r="KZ79">
            <v>0</v>
          </cell>
          <cell r="LA79">
            <v>0</v>
          </cell>
          <cell r="LB79">
            <v>0</v>
          </cell>
          <cell r="LC79">
            <v>0</v>
          </cell>
          <cell r="LD79">
            <v>0</v>
          </cell>
          <cell r="LE79">
            <v>0</v>
          </cell>
          <cell r="LF79">
            <v>0</v>
          </cell>
          <cell r="LG79">
            <v>0</v>
          </cell>
          <cell r="LH79">
            <v>0</v>
          </cell>
          <cell r="LI79">
            <v>0</v>
          </cell>
          <cell r="LJ79">
            <v>0</v>
          </cell>
          <cell r="LK79">
            <v>0</v>
          </cell>
          <cell r="LL79">
            <v>0</v>
          </cell>
          <cell r="LM79">
            <v>0</v>
          </cell>
          <cell r="LN79">
            <v>0</v>
          </cell>
          <cell r="LO79">
            <v>0</v>
          </cell>
          <cell r="LP79">
            <v>0</v>
          </cell>
          <cell r="LQ79">
            <v>0</v>
          </cell>
          <cell r="LR79">
            <v>0</v>
          </cell>
          <cell r="LS79">
            <v>0</v>
          </cell>
          <cell r="LT79">
            <v>0</v>
          </cell>
          <cell r="LU79">
            <v>0</v>
          </cell>
          <cell r="LV79">
            <v>0</v>
          </cell>
          <cell r="LW79">
            <v>0</v>
          </cell>
          <cell r="LX79">
            <v>0</v>
          </cell>
          <cell r="LY79">
            <v>0</v>
          </cell>
          <cell r="LZ79">
            <v>0</v>
          </cell>
        </row>
        <row r="80">
          <cell r="EL80">
            <v>44652.917670000003</v>
          </cell>
          <cell r="EM80">
            <v>46027.310990000005</v>
          </cell>
          <cell r="EN80">
            <v>46710.026010000001</v>
          </cell>
          <cell r="EO80">
            <v>47940.54855</v>
          </cell>
          <cell r="EP80">
            <v>48660.391389999997</v>
          </cell>
          <cell r="EQ80">
            <v>50327.512299999995</v>
          </cell>
          <cell r="ER80">
            <v>51640.269569999997</v>
          </cell>
          <cell r="ES80">
            <v>52642.981749999999</v>
          </cell>
          <cell r="ET80">
            <v>52973.357360000002</v>
          </cell>
          <cell r="EU80">
            <v>53329.629759999996</v>
          </cell>
          <cell r="EV80">
            <v>53173.141149999996</v>
          </cell>
          <cell r="EW80">
            <v>55068.967579999997</v>
          </cell>
          <cell r="EX80">
            <v>54362.713389999997</v>
          </cell>
          <cell r="EY80">
            <v>53944.928350000002</v>
          </cell>
          <cell r="EZ80">
            <v>56621.327100000002</v>
          </cell>
          <cell r="FA80">
            <v>57108.721579999998</v>
          </cell>
          <cell r="FB80">
            <v>57071.299719999995</v>
          </cell>
          <cell r="FC80">
            <v>56486.39112</v>
          </cell>
          <cell r="FD80">
            <v>56968.692340000001</v>
          </cell>
          <cell r="FE80">
            <v>58367.281369999997</v>
          </cell>
          <cell r="FF80">
            <v>58723.185649999999</v>
          </cell>
          <cell r="FG80">
            <v>59765.675210000001</v>
          </cell>
          <cell r="FH80">
            <v>59894.745699999999</v>
          </cell>
          <cell r="FI80">
            <v>61678.510130000002</v>
          </cell>
          <cell r="FJ80">
            <v>63115.609710000004</v>
          </cell>
          <cell r="FK80">
            <v>65325.355479999998</v>
          </cell>
          <cell r="FL80">
            <v>66434.856570000004</v>
          </cell>
          <cell r="FM80">
            <v>67943.604900000006</v>
          </cell>
          <cell r="FN80">
            <v>69509.556799999991</v>
          </cell>
          <cell r="FO80">
            <v>71047.25426999999</v>
          </cell>
          <cell r="FP80">
            <v>73126.424620000005</v>
          </cell>
          <cell r="FQ80">
            <v>71551.289529999995</v>
          </cell>
          <cell r="FR80">
            <v>72686.042569999991</v>
          </cell>
          <cell r="FS80">
            <v>72320.585330000002</v>
          </cell>
          <cell r="FT80">
            <v>73740.253779999999</v>
          </cell>
          <cell r="FU80">
            <v>74790.560219999999</v>
          </cell>
          <cell r="FV80">
            <v>75300.699989999994</v>
          </cell>
          <cell r="FW80">
            <v>76321.480459999992</v>
          </cell>
          <cell r="FX80">
            <v>77710.420459999994</v>
          </cell>
          <cell r="FY80">
            <v>78849.623290000003</v>
          </cell>
          <cell r="FZ80">
            <v>79708.365780000007</v>
          </cell>
          <cell r="GA80">
            <v>80701.998389999993</v>
          </cell>
          <cell r="GB80">
            <v>80870.103589999999</v>
          </cell>
          <cell r="GC80">
            <v>81201.34246</v>
          </cell>
          <cell r="GD80">
            <v>82388.246350000001</v>
          </cell>
          <cell r="GE80">
            <v>84067.947010000004</v>
          </cell>
          <cell r="GF80">
            <v>84616.315099999993</v>
          </cell>
          <cell r="GG80">
            <v>85721.293049999993</v>
          </cell>
          <cell r="GH80">
            <v>87203.000109999994</v>
          </cell>
          <cell r="GI80">
            <v>87567.501799999998</v>
          </cell>
          <cell r="GJ80">
            <v>87343.595300000001</v>
          </cell>
          <cell r="GK80">
            <v>88264.312319999997</v>
          </cell>
          <cell r="GL80">
            <v>87927.569730000003</v>
          </cell>
          <cell r="GM80">
            <v>91293.68587999999</v>
          </cell>
          <cell r="GN80">
            <v>93371.89056</v>
          </cell>
          <cell r="GO80">
            <v>95383.71905</v>
          </cell>
          <cell r="GP80">
            <v>97973.200689999998</v>
          </cell>
          <cell r="GQ80">
            <v>98639.300870000006</v>
          </cell>
          <cell r="GR80">
            <v>101564.10184999999</v>
          </cell>
          <cell r="GS80">
            <v>102515.58854000001</v>
          </cell>
          <cell r="GT80">
            <v>104134.11558</v>
          </cell>
          <cell r="GU80">
            <v>108474.97648</v>
          </cell>
          <cell r="GV80">
            <v>111441.11578000001</v>
          </cell>
          <cell r="GW80">
            <v>115624.20419</v>
          </cell>
          <cell r="GX80">
            <v>120120.80536</v>
          </cell>
          <cell r="GY80">
            <v>123944.49889</v>
          </cell>
          <cell r="GZ80">
            <v>122934.36261</v>
          </cell>
          <cell r="HA80">
            <v>114434.3435</v>
          </cell>
          <cell r="HB80">
            <v>121215.68751999999</v>
          </cell>
          <cell r="HC80">
            <v>126781.38133</v>
          </cell>
          <cell r="HD80">
            <v>129543.02842</v>
          </cell>
          <cell r="HE80">
            <v>0</v>
          </cell>
          <cell r="HF80">
            <v>0</v>
          </cell>
          <cell r="HG80">
            <v>0</v>
          </cell>
          <cell r="HH80">
            <v>0</v>
          </cell>
          <cell r="HI80">
            <v>0</v>
          </cell>
          <cell r="HJ80">
            <v>0</v>
          </cell>
          <cell r="HK80">
            <v>0</v>
          </cell>
          <cell r="HL80">
            <v>0</v>
          </cell>
          <cell r="HM80">
            <v>0</v>
          </cell>
          <cell r="HN80">
            <v>0</v>
          </cell>
          <cell r="HO80">
            <v>0</v>
          </cell>
          <cell r="HP80">
            <v>0</v>
          </cell>
          <cell r="HQ80">
            <v>0</v>
          </cell>
          <cell r="HR80">
            <v>0</v>
          </cell>
          <cell r="HS80">
            <v>0</v>
          </cell>
          <cell r="HT80">
            <v>0</v>
          </cell>
          <cell r="HU80">
            <v>0</v>
          </cell>
          <cell r="HV80">
            <v>0</v>
          </cell>
          <cell r="HW80">
            <v>0</v>
          </cell>
          <cell r="HX80">
            <v>0</v>
          </cell>
          <cell r="HY80">
            <v>0</v>
          </cell>
          <cell r="HZ80">
            <v>0</v>
          </cell>
          <cell r="IA80">
            <v>0</v>
          </cell>
          <cell r="IB80">
            <v>0</v>
          </cell>
          <cell r="IC80">
            <v>0</v>
          </cell>
          <cell r="ID80">
            <v>0</v>
          </cell>
          <cell r="IE80">
            <v>0</v>
          </cell>
          <cell r="IF80">
            <v>0</v>
          </cell>
          <cell r="IG80">
            <v>0</v>
          </cell>
          <cell r="IH80">
            <v>0</v>
          </cell>
          <cell r="II80">
            <v>0</v>
          </cell>
          <cell r="IJ80">
            <v>0</v>
          </cell>
          <cell r="IK80">
            <v>0</v>
          </cell>
          <cell r="IL80">
            <v>0</v>
          </cell>
          <cell r="IM80">
            <v>0</v>
          </cell>
          <cell r="IN80">
            <v>0</v>
          </cell>
          <cell r="IO80">
            <v>0</v>
          </cell>
          <cell r="IP80">
            <v>0</v>
          </cell>
          <cell r="IQ80">
            <v>0</v>
          </cell>
          <cell r="IR80">
            <v>0</v>
          </cell>
          <cell r="IS80">
            <v>0</v>
          </cell>
          <cell r="IT80">
            <v>0</v>
          </cell>
          <cell r="IU80">
            <v>0</v>
          </cell>
          <cell r="IV80">
            <v>0</v>
          </cell>
          <cell r="IW80">
            <v>0</v>
          </cell>
          <cell r="IX80">
            <v>0</v>
          </cell>
          <cell r="IY80">
            <v>0</v>
          </cell>
          <cell r="IZ80">
            <v>0</v>
          </cell>
          <cell r="JA80">
            <v>0</v>
          </cell>
          <cell r="JB80">
            <v>0</v>
          </cell>
          <cell r="JC80">
            <v>0</v>
          </cell>
          <cell r="JD80">
            <v>0</v>
          </cell>
          <cell r="JE80">
            <v>0</v>
          </cell>
          <cell r="JF80">
            <v>0</v>
          </cell>
          <cell r="JG80">
            <v>0</v>
          </cell>
          <cell r="JH80">
            <v>0</v>
          </cell>
          <cell r="JI80">
            <v>0</v>
          </cell>
          <cell r="JJ80">
            <v>0</v>
          </cell>
          <cell r="JK80">
            <v>0</v>
          </cell>
          <cell r="JL80">
            <v>0</v>
          </cell>
          <cell r="JM80">
            <v>0</v>
          </cell>
          <cell r="JN80">
            <v>0</v>
          </cell>
          <cell r="JO80">
            <v>0</v>
          </cell>
          <cell r="JP80">
            <v>0</v>
          </cell>
          <cell r="JQ80">
            <v>0</v>
          </cell>
          <cell r="JR80">
            <v>0</v>
          </cell>
          <cell r="JS80">
            <v>0</v>
          </cell>
          <cell r="JT80">
            <v>0</v>
          </cell>
          <cell r="JU80">
            <v>0</v>
          </cell>
          <cell r="JV80">
            <v>0</v>
          </cell>
          <cell r="JW80">
            <v>0</v>
          </cell>
          <cell r="JX80">
            <v>0</v>
          </cell>
          <cell r="JY80">
            <v>0</v>
          </cell>
          <cell r="JZ80">
            <v>0</v>
          </cell>
          <cell r="KA80">
            <v>0</v>
          </cell>
          <cell r="KB80">
            <v>0</v>
          </cell>
          <cell r="KC80">
            <v>0</v>
          </cell>
          <cell r="KD80">
            <v>0</v>
          </cell>
          <cell r="KE80">
            <v>0</v>
          </cell>
          <cell r="KF80">
            <v>0</v>
          </cell>
          <cell r="KG80">
            <v>0</v>
          </cell>
          <cell r="KH80">
            <v>0</v>
          </cell>
          <cell r="KI80">
            <v>0</v>
          </cell>
          <cell r="KJ80">
            <v>0</v>
          </cell>
          <cell r="KK80">
            <v>0</v>
          </cell>
          <cell r="KL80">
            <v>0</v>
          </cell>
          <cell r="KM80">
            <v>0</v>
          </cell>
          <cell r="KN80">
            <v>0</v>
          </cell>
          <cell r="KO80">
            <v>0</v>
          </cell>
          <cell r="KP80">
            <v>0</v>
          </cell>
          <cell r="KQ80">
            <v>0</v>
          </cell>
          <cell r="KR80">
            <v>0</v>
          </cell>
          <cell r="KS80">
            <v>0</v>
          </cell>
          <cell r="KT80">
            <v>0</v>
          </cell>
          <cell r="KU80">
            <v>0</v>
          </cell>
          <cell r="KV80">
            <v>0</v>
          </cell>
          <cell r="KW80">
            <v>0</v>
          </cell>
          <cell r="KX80">
            <v>0</v>
          </cell>
          <cell r="KY80">
            <v>0</v>
          </cell>
          <cell r="KZ80">
            <v>0</v>
          </cell>
          <cell r="LA80">
            <v>0</v>
          </cell>
          <cell r="LB80">
            <v>0</v>
          </cell>
          <cell r="LC80">
            <v>0</v>
          </cell>
          <cell r="LD80">
            <v>0</v>
          </cell>
          <cell r="LE80">
            <v>0</v>
          </cell>
          <cell r="LF80">
            <v>0</v>
          </cell>
          <cell r="LG80">
            <v>0</v>
          </cell>
          <cell r="LH80">
            <v>0</v>
          </cell>
          <cell r="LI80">
            <v>0</v>
          </cell>
          <cell r="LJ80">
            <v>0</v>
          </cell>
          <cell r="LK80">
            <v>0</v>
          </cell>
          <cell r="LL80">
            <v>0</v>
          </cell>
          <cell r="LM80">
            <v>0</v>
          </cell>
          <cell r="LN80">
            <v>0</v>
          </cell>
          <cell r="LO80">
            <v>0</v>
          </cell>
          <cell r="LP80">
            <v>0</v>
          </cell>
          <cell r="LQ80">
            <v>0</v>
          </cell>
          <cell r="LR80">
            <v>0</v>
          </cell>
          <cell r="LS80">
            <v>0</v>
          </cell>
          <cell r="LT80">
            <v>0</v>
          </cell>
          <cell r="LU80">
            <v>0</v>
          </cell>
          <cell r="LV80">
            <v>0</v>
          </cell>
          <cell r="LW80">
            <v>0</v>
          </cell>
          <cell r="LX80">
            <v>0</v>
          </cell>
          <cell r="LY80">
            <v>0</v>
          </cell>
          <cell r="LZ80">
            <v>0</v>
          </cell>
        </row>
        <row r="81">
          <cell r="A81" t="str">
            <v>Erste Plavi OMF</v>
          </cell>
          <cell r="B81">
            <v>204366.82516000001</v>
          </cell>
          <cell r="C81">
            <v>221862.91199000002</v>
          </cell>
          <cell r="D81">
            <v>242122.27258999998</v>
          </cell>
          <cell r="E81">
            <v>260748.18034999998</v>
          </cell>
          <cell r="F81">
            <v>279721.21863999998</v>
          </cell>
          <cell r="G81">
            <v>303164.20444999996</v>
          </cell>
          <cell r="H81">
            <v>325308.62539999996</v>
          </cell>
          <cell r="I81">
            <v>346632.43054000003</v>
          </cell>
          <cell r="J81">
            <v>366861.68300999998</v>
          </cell>
          <cell r="K81">
            <v>390809.16342</v>
          </cell>
          <cell r="L81">
            <v>414025.77110000001</v>
          </cell>
          <cell r="M81">
            <v>438835.38857000001</v>
          </cell>
          <cell r="N81">
            <v>463017.63777999999</v>
          </cell>
          <cell r="O81">
            <v>485393.17076999997</v>
          </cell>
          <cell r="P81">
            <v>503614.35427999997</v>
          </cell>
          <cell r="Q81">
            <v>513868.13562000002</v>
          </cell>
          <cell r="R81">
            <v>541234.75219000003</v>
          </cell>
          <cell r="S81">
            <v>555977.81908000004</v>
          </cell>
          <cell r="T81">
            <v>583619.13251999998</v>
          </cell>
          <cell r="U81">
            <v>613262.95585999999</v>
          </cell>
          <cell r="V81">
            <v>637996.87670000002</v>
          </cell>
          <cell r="W81">
            <v>680706.04902999999</v>
          </cell>
          <cell r="X81">
            <v>700910.35536000005</v>
          </cell>
          <cell r="Y81">
            <v>739066.5649</v>
          </cell>
          <cell r="Z81">
            <v>782297.40194000001</v>
          </cell>
          <cell r="AA81">
            <v>808512.72096000006</v>
          </cell>
          <cell r="AB81">
            <v>829174.80115999992</v>
          </cell>
          <cell r="AC81">
            <v>851751.03794000007</v>
          </cell>
          <cell r="AD81">
            <v>879049.59630999994</v>
          </cell>
          <cell r="AE81">
            <v>913781.19351999997</v>
          </cell>
          <cell r="AF81">
            <v>953051.81978000002</v>
          </cell>
          <cell r="AG81">
            <v>985901.96069000009</v>
          </cell>
          <cell r="AH81">
            <v>1034196.9172799999</v>
          </cell>
          <cell r="AI81">
            <v>1084643.4691199998</v>
          </cell>
          <cell r="AJ81">
            <v>1104744.36347</v>
          </cell>
          <cell r="AK81">
            <v>1143675.84892</v>
          </cell>
          <cell r="AL81">
            <v>1187450.78779</v>
          </cell>
          <cell r="AM81">
            <v>1241277.2540199999</v>
          </cell>
          <cell r="AN81">
            <v>1276113.5282000001</v>
          </cell>
          <cell r="AO81">
            <v>1321109.1945400001</v>
          </cell>
          <cell r="AP81">
            <v>1338315.8809500001</v>
          </cell>
          <cell r="AQ81">
            <v>1364086.3988399999</v>
          </cell>
          <cell r="AR81">
            <v>1410139.6106099999</v>
          </cell>
          <cell r="AS81">
            <v>1460746.0431600001</v>
          </cell>
          <cell r="AT81">
            <v>1527143.1102100001</v>
          </cell>
          <cell r="AU81">
            <v>1579797.6277100001</v>
          </cell>
          <cell r="AV81">
            <v>1633711.0455399998</v>
          </cell>
          <cell r="AW81">
            <v>1684313.95722</v>
          </cell>
          <cell r="AX81">
            <v>1745214.9713299999</v>
          </cell>
          <cell r="AY81">
            <v>1816843.7565200001</v>
          </cell>
          <cell r="AZ81">
            <v>1894762.0557899999</v>
          </cell>
          <cell r="BA81">
            <v>1976061.7509300001</v>
          </cell>
          <cell r="BB81">
            <v>2056974.7635599999</v>
          </cell>
          <cell r="BC81">
            <v>2127938.0325599997</v>
          </cell>
          <cell r="BD81">
            <v>2196043.0704699997</v>
          </cell>
          <cell r="BE81">
            <v>2290389.6725300001</v>
          </cell>
          <cell r="BF81">
            <v>2375893.1057500001</v>
          </cell>
          <cell r="BG81">
            <v>2472691.36681</v>
          </cell>
          <cell r="BH81">
            <v>2595095.3548000003</v>
          </cell>
          <cell r="BI81">
            <v>2597157.7911799997</v>
          </cell>
          <cell r="BJ81">
            <v>2706929.7691799998</v>
          </cell>
          <cell r="BK81">
            <v>2649337.2435300001</v>
          </cell>
          <cell r="BL81">
            <v>2692901.7724299999</v>
          </cell>
          <cell r="BM81">
            <v>2711315.6573000001</v>
          </cell>
          <cell r="BN81">
            <v>2773073.9374000002</v>
          </cell>
          <cell r="BO81">
            <v>2868595.1093600001</v>
          </cell>
          <cell r="BP81">
            <v>2850615.5249200002</v>
          </cell>
          <cell r="BQ81">
            <v>2932062.0574099999</v>
          </cell>
          <cell r="BR81">
            <v>2975904.8292399999</v>
          </cell>
          <cell r="BS81">
            <v>2921798.99443</v>
          </cell>
          <cell r="BT81">
            <v>2825203.6691000001</v>
          </cell>
          <cell r="BU81">
            <v>2772179.1237399997</v>
          </cell>
          <cell r="BV81">
            <v>2911058.1817899998</v>
          </cell>
          <cell r="BW81">
            <v>2937941.4065399999</v>
          </cell>
          <cell r="BX81">
            <v>2913207.4741799999</v>
          </cell>
          <cell r="BY81">
            <v>3008105.4617300001</v>
          </cell>
          <cell r="BZ81">
            <v>3128739.0265799998</v>
          </cell>
          <cell r="CA81">
            <v>3296665.6184299998</v>
          </cell>
          <cell r="CB81">
            <v>3284136.0593499998</v>
          </cell>
          <cell r="CC81">
            <v>3376122.2423400003</v>
          </cell>
          <cell r="CD81">
            <v>3489650.6442600004</v>
          </cell>
          <cell r="CE81">
            <v>3624208.18732</v>
          </cell>
          <cell r="CF81">
            <v>3687618.9383299998</v>
          </cell>
          <cell r="CG81">
            <v>3772959.6864099996</v>
          </cell>
          <cell r="CH81">
            <v>3855301.7485599997</v>
          </cell>
          <cell r="CI81">
            <v>3983145.7732399995</v>
          </cell>
          <cell r="CJ81">
            <v>4029240.58329</v>
          </cell>
          <cell r="CK81">
            <v>4159762.3408899996</v>
          </cell>
          <cell r="CL81">
            <v>4220106.0709499996</v>
          </cell>
          <cell r="CM81">
            <v>4219855.2897199998</v>
          </cell>
          <cell r="CN81">
            <v>4199733.9328199998</v>
          </cell>
          <cell r="CO81">
            <v>4327035.0087299999</v>
          </cell>
          <cell r="CP81">
            <v>4403773.57981</v>
          </cell>
          <cell r="CQ81">
            <v>4509887.3629000001</v>
          </cell>
          <cell r="CR81">
            <v>4602567.0560100004</v>
          </cell>
          <cell r="CS81">
            <v>4653345.6352599999</v>
          </cell>
          <cell r="CT81">
            <v>4813016.6914600004</v>
          </cell>
          <cell r="CU81">
            <v>4959569.86625</v>
          </cell>
          <cell r="CV81">
            <v>5008951.9686000003</v>
          </cell>
          <cell r="CW81">
            <v>5117847.6546400003</v>
          </cell>
          <cell r="CX81">
            <v>5173632.6557499999</v>
          </cell>
          <cell r="CY81">
            <v>5294512.73618</v>
          </cell>
          <cell r="CZ81">
            <v>5323465.9249799997</v>
          </cell>
          <cell r="DA81">
            <v>5324284.2757399995</v>
          </cell>
          <cell r="DB81">
            <v>5199655.8476200001</v>
          </cell>
          <cell r="DC81">
            <v>5130862.1301600002</v>
          </cell>
          <cell r="DD81">
            <v>5281910.6749</v>
          </cell>
          <cell r="DE81">
            <v>5228335.1506599998</v>
          </cell>
          <cell r="DF81">
            <v>5356143.7334200004</v>
          </cell>
          <cell r="DG81">
            <v>5499959.8582899999</v>
          </cell>
          <cell r="DH81">
            <v>5626018.0674200002</v>
          </cell>
          <cell r="DI81">
            <v>5728301.3890300002</v>
          </cell>
          <cell r="DJ81">
            <v>5819885.53749</v>
          </cell>
          <cell r="DK81">
            <v>5823142.7434700001</v>
          </cell>
          <cell r="DL81">
            <v>5945948.9235800002</v>
          </cell>
          <cell r="DM81">
            <v>6088279.5132299997</v>
          </cell>
          <cell r="DN81">
            <v>6210008.8611199996</v>
          </cell>
          <cell r="DO81">
            <v>6486678.3211099999</v>
          </cell>
          <cell r="DP81">
            <v>6674264.5130099999</v>
          </cell>
          <cell r="DQ81">
            <v>6774429.0137499999</v>
          </cell>
          <cell r="DR81">
            <v>6853093.0456400001</v>
          </cell>
          <cell r="DS81">
            <v>7062630.7341599995</v>
          </cell>
          <cell r="DT81">
            <v>7122414.9667700008</v>
          </cell>
          <cell r="DU81">
            <v>7198348.7096600002</v>
          </cell>
          <cell r="DV81">
            <v>7323205.8707100004</v>
          </cell>
          <cell r="DW81">
            <v>7319010.1391799999</v>
          </cell>
          <cell r="DX81">
            <v>7198394.9879899994</v>
          </cell>
          <cell r="DY81">
            <v>7399686.9282499999</v>
          </cell>
          <cell r="DZ81">
            <v>7453707.3307299996</v>
          </cell>
          <cell r="EA81">
            <v>7555821.6704099998</v>
          </cell>
          <cell r="EB81">
            <v>7635993.4210200002</v>
          </cell>
          <cell r="EC81">
            <v>7755132.1723199999</v>
          </cell>
          <cell r="ED81">
            <v>7826151.5143400002</v>
          </cell>
          <cell r="EE81">
            <v>7890918.9291400006</v>
          </cell>
          <cell r="EF81">
            <v>8107824.7242000001</v>
          </cell>
          <cell r="EG81">
            <v>7709434.3796099992</v>
          </cell>
          <cell r="EH81">
            <v>7747926.3830600008</v>
          </cell>
          <cell r="EI81">
            <v>7910103.2089</v>
          </cell>
          <cell r="EJ81">
            <v>8041992.2503999993</v>
          </cell>
          <cell r="EK81">
            <v>8212540.3842200004</v>
          </cell>
          <cell r="EL81">
            <v>8125438.44515</v>
          </cell>
          <cell r="EM81">
            <v>8306922.6967900004</v>
          </cell>
          <cell r="EN81">
            <v>8377956.3501000004</v>
          </cell>
          <cell r="EO81">
            <v>8517650.7254600003</v>
          </cell>
          <cell r="EP81">
            <v>8577542.7822200004</v>
          </cell>
          <cell r="EQ81">
            <v>8851853.3034300003</v>
          </cell>
          <cell r="ER81">
            <v>9036572.5772099998</v>
          </cell>
          <cell r="ES81">
            <v>9125806.2391299997</v>
          </cell>
          <cell r="ET81">
            <v>9199410.8068500012</v>
          </cell>
          <cell r="EU81">
            <v>9231230.8897700012</v>
          </cell>
          <cell r="EV81">
            <v>9183521.3202299997</v>
          </cell>
          <cell r="EW81">
            <v>9416782.01021</v>
          </cell>
          <cell r="EX81">
            <v>9338647.0750400014</v>
          </cell>
          <cell r="EY81">
            <v>9243717.1159500014</v>
          </cell>
          <cell r="EZ81">
            <v>9525934.4153700005</v>
          </cell>
          <cell r="FA81">
            <v>9609291.6047200002</v>
          </cell>
          <cell r="FB81">
            <v>9585101.0411100015</v>
          </cell>
          <cell r="FC81">
            <v>9567483.5115699992</v>
          </cell>
          <cell r="FD81">
            <v>9605468.5730400011</v>
          </cell>
          <cell r="FE81">
            <v>9723427.4410900008</v>
          </cell>
          <cell r="FF81">
            <v>9786196.255690001</v>
          </cell>
          <cell r="FG81">
            <v>9940617.1782900002</v>
          </cell>
          <cell r="FH81">
            <v>9933108.8875500001</v>
          </cell>
          <cell r="FI81">
            <v>10150874.33987</v>
          </cell>
          <cell r="FJ81">
            <v>10308452.338879999</v>
          </cell>
          <cell r="FK81">
            <v>10555157.736680001</v>
          </cell>
          <cell r="FL81">
            <v>10715503.18658</v>
          </cell>
          <cell r="FM81">
            <v>10853336.2478</v>
          </cell>
          <cell r="FN81">
            <v>11007709.20995</v>
          </cell>
          <cell r="FO81">
            <v>11150006.990870001</v>
          </cell>
          <cell r="FP81">
            <v>11343426.54212</v>
          </cell>
          <cell r="FQ81">
            <v>11174964.020959999</v>
          </cell>
          <cell r="FR81">
            <v>11274983.154129999</v>
          </cell>
          <cell r="FS81">
            <v>11271471.675700001</v>
          </cell>
          <cell r="FT81">
            <v>11414540.515209999</v>
          </cell>
          <cell r="FU81">
            <v>11522828.405920001</v>
          </cell>
          <cell r="FV81">
            <v>11585451.170879999</v>
          </cell>
          <cell r="FW81">
            <v>11760133.740660001</v>
          </cell>
          <cell r="FX81">
            <v>11913848.515010001</v>
          </cell>
          <cell r="FY81">
            <v>12203888.18857</v>
          </cell>
          <cell r="FZ81">
            <v>12275522.547259999</v>
          </cell>
          <cell r="GA81">
            <v>12284192.565620001</v>
          </cell>
          <cell r="GB81">
            <v>12314971.301110001</v>
          </cell>
          <cell r="GC81">
            <v>12372503.87922</v>
          </cell>
          <cell r="GD81">
            <v>12527623.77953</v>
          </cell>
          <cell r="GE81">
            <v>12607805.63319</v>
          </cell>
          <cell r="GF81">
            <v>12663912.00898</v>
          </cell>
          <cell r="GG81">
            <v>12854326.12332</v>
          </cell>
          <cell r="GH81">
            <v>12909151.49629</v>
          </cell>
          <cell r="GI81">
            <v>12992979.98848</v>
          </cell>
          <cell r="GJ81">
            <v>12877822.04733</v>
          </cell>
          <cell r="GK81">
            <v>12966303.39226</v>
          </cell>
          <cell r="GL81">
            <v>12969104.93842</v>
          </cell>
          <cell r="GM81">
            <v>13229343.608870002</v>
          </cell>
          <cell r="GN81">
            <v>13416340.901139999</v>
          </cell>
          <cell r="GO81">
            <v>13630315.577639999</v>
          </cell>
          <cell r="GP81">
            <v>13857762.83976</v>
          </cell>
          <cell r="GQ81">
            <v>13899511.120719999</v>
          </cell>
          <cell r="GR81">
            <v>14136801.265309999</v>
          </cell>
          <cell r="GS81">
            <v>14319725.82712</v>
          </cell>
          <cell r="GT81">
            <v>14475514.434739999</v>
          </cell>
          <cell r="GU81">
            <v>14809434.92664</v>
          </cell>
          <cell r="GV81">
            <v>14974073.432329999</v>
          </cell>
          <cell r="GW81">
            <v>15093714.428459998</v>
          </cell>
          <cell r="GX81">
            <v>15234599.48422</v>
          </cell>
          <cell r="GY81">
            <v>15348832.84846</v>
          </cell>
          <cell r="GZ81">
            <v>15090026.629450001</v>
          </cell>
          <cell r="HA81">
            <v>14205618.249679999</v>
          </cell>
          <cell r="HB81">
            <v>14592722.254139999</v>
          </cell>
          <cell r="HC81">
            <v>14854848.27915</v>
          </cell>
          <cell r="HD81">
            <v>14872395.310729999</v>
          </cell>
          <cell r="HE81">
            <v>0</v>
          </cell>
          <cell r="HF81">
            <v>0</v>
          </cell>
          <cell r="HG81">
            <v>0</v>
          </cell>
          <cell r="HH81">
            <v>0</v>
          </cell>
          <cell r="HI81">
            <v>0</v>
          </cell>
          <cell r="HJ81">
            <v>0</v>
          </cell>
          <cell r="HK81">
            <v>0</v>
          </cell>
          <cell r="HL81">
            <v>0</v>
          </cell>
          <cell r="HM81">
            <v>0</v>
          </cell>
          <cell r="HN81">
            <v>0</v>
          </cell>
          <cell r="HO81">
            <v>0</v>
          </cell>
          <cell r="HP81">
            <v>0</v>
          </cell>
          <cell r="HQ81">
            <v>0</v>
          </cell>
          <cell r="HR81">
            <v>0</v>
          </cell>
          <cell r="HS81">
            <v>0</v>
          </cell>
          <cell r="HT81">
            <v>0</v>
          </cell>
          <cell r="HU81">
            <v>0</v>
          </cell>
          <cell r="HV81">
            <v>0</v>
          </cell>
          <cell r="HW81">
            <v>0</v>
          </cell>
          <cell r="HX81">
            <v>0</v>
          </cell>
          <cell r="HY81">
            <v>0</v>
          </cell>
          <cell r="HZ81">
            <v>0</v>
          </cell>
          <cell r="IA81">
            <v>0</v>
          </cell>
          <cell r="IB81">
            <v>0</v>
          </cell>
          <cell r="IC81">
            <v>0</v>
          </cell>
          <cell r="ID81">
            <v>0</v>
          </cell>
          <cell r="IE81">
            <v>0</v>
          </cell>
          <cell r="IF81">
            <v>0</v>
          </cell>
          <cell r="IG81">
            <v>0</v>
          </cell>
          <cell r="IH81">
            <v>0</v>
          </cell>
          <cell r="II81">
            <v>0</v>
          </cell>
          <cell r="IJ81">
            <v>0</v>
          </cell>
          <cell r="IK81">
            <v>0</v>
          </cell>
          <cell r="IL81">
            <v>0</v>
          </cell>
          <cell r="IM81">
            <v>0</v>
          </cell>
          <cell r="IN81">
            <v>0</v>
          </cell>
          <cell r="IO81">
            <v>0</v>
          </cell>
          <cell r="IP81">
            <v>0</v>
          </cell>
          <cell r="IQ81">
            <v>0</v>
          </cell>
          <cell r="IR81">
            <v>0</v>
          </cell>
          <cell r="IS81">
            <v>0</v>
          </cell>
          <cell r="IT81">
            <v>0</v>
          </cell>
          <cell r="IU81">
            <v>0</v>
          </cell>
          <cell r="IV81">
            <v>0</v>
          </cell>
          <cell r="IW81">
            <v>0</v>
          </cell>
          <cell r="IX81">
            <v>0</v>
          </cell>
          <cell r="IY81">
            <v>0</v>
          </cell>
          <cell r="IZ81">
            <v>0</v>
          </cell>
          <cell r="JA81">
            <v>0</v>
          </cell>
          <cell r="JB81">
            <v>0</v>
          </cell>
          <cell r="JC81">
            <v>0</v>
          </cell>
          <cell r="JD81">
            <v>0</v>
          </cell>
          <cell r="JE81">
            <v>0</v>
          </cell>
          <cell r="JF81">
            <v>0</v>
          </cell>
          <cell r="JG81">
            <v>0</v>
          </cell>
          <cell r="JH81">
            <v>0</v>
          </cell>
          <cell r="JI81">
            <v>0</v>
          </cell>
          <cell r="JJ81">
            <v>0</v>
          </cell>
          <cell r="JK81">
            <v>0</v>
          </cell>
          <cell r="JL81">
            <v>0</v>
          </cell>
          <cell r="JM81">
            <v>0</v>
          </cell>
          <cell r="JN81">
            <v>0</v>
          </cell>
          <cell r="JO81">
            <v>0</v>
          </cell>
          <cell r="JP81">
            <v>0</v>
          </cell>
          <cell r="JQ81">
            <v>0</v>
          </cell>
          <cell r="JR81">
            <v>0</v>
          </cell>
          <cell r="JS81">
            <v>0</v>
          </cell>
          <cell r="JT81">
            <v>0</v>
          </cell>
          <cell r="JU81">
            <v>0</v>
          </cell>
          <cell r="JV81">
            <v>0</v>
          </cell>
          <cell r="JW81">
            <v>0</v>
          </cell>
          <cell r="JX81">
            <v>0</v>
          </cell>
          <cell r="JY81">
            <v>0</v>
          </cell>
          <cell r="JZ81">
            <v>0</v>
          </cell>
          <cell r="KA81">
            <v>0</v>
          </cell>
          <cell r="KB81">
            <v>0</v>
          </cell>
          <cell r="KC81">
            <v>0</v>
          </cell>
          <cell r="KD81">
            <v>0</v>
          </cell>
          <cell r="KE81">
            <v>0</v>
          </cell>
          <cell r="KF81">
            <v>0</v>
          </cell>
          <cell r="KG81">
            <v>0</v>
          </cell>
          <cell r="KH81">
            <v>0</v>
          </cell>
          <cell r="KI81">
            <v>0</v>
          </cell>
          <cell r="KJ81">
            <v>0</v>
          </cell>
          <cell r="KK81">
            <v>0</v>
          </cell>
          <cell r="KL81">
            <v>0</v>
          </cell>
          <cell r="KM81">
            <v>0</v>
          </cell>
          <cell r="KN81">
            <v>0</v>
          </cell>
          <cell r="KO81">
            <v>0</v>
          </cell>
          <cell r="KP81">
            <v>0</v>
          </cell>
          <cell r="KQ81">
            <v>0</v>
          </cell>
          <cell r="KR81">
            <v>0</v>
          </cell>
          <cell r="KS81">
            <v>0</v>
          </cell>
          <cell r="KT81">
            <v>0</v>
          </cell>
          <cell r="KU81">
            <v>0</v>
          </cell>
          <cell r="KV81">
            <v>0</v>
          </cell>
          <cell r="KW81">
            <v>0</v>
          </cell>
          <cell r="KX81">
            <v>0</v>
          </cell>
          <cell r="KY81">
            <v>0</v>
          </cell>
          <cell r="KZ81">
            <v>0</v>
          </cell>
          <cell r="LA81">
            <v>0</v>
          </cell>
          <cell r="LB81">
            <v>0</v>
          </cell>
          <cell r="LC81">
            <v>0</v>
          </cell>
          <cell r="LD81">
            <v>0</v>
          </cell>
          <cell r="LE81">
            <v>0</v>
          </cell>
          <cell r="LF81">
            <v>0</v>
          </cell>
          <cell r="LG81">
            <v>0</v>
          </cell>
          <cell r="LH81">
            <v>0</v>
          </cell>
          <cell r="LI81">
            <v>0</v>
          </cell>
          <cell r="LJ81">
            <v>0</v>
          </cell>
          <cell r="LK81">
            <v>0</v>
          </cell>
          <cell r="LL81">
            <v>0</v>
          </cell>
          <cell r="LM81">
            <v>0</v>
          </cell>
          <cell r="LN81">
            <v>0</v>
          </cell>
          <cell r="LO81">
            <v>0</v>
          </cell>
          <cell r="LP81">
            <v>0</v>
          </cell>
          <cell r="LQ81">
            <v>0</v>
          </cell>
          <cell r="LR81">
            <v>0</v>
          </cell>
          <cell r="LS81">
            <v>0</v>
          </cell>
          <cell r="LT81">
            <v>0</v>
          </cell>
          <cell r="LU81">
            <v>0</v>
          </cell>
          <cell r="LV81">
            <v>0</v>
          </cell>
          <cell r="LW81">
            <v>0</v>
          </cell>
          <cell r="LX81">
            <v>0</v>
          </cell>
          <cell r="LY81">
            <v>0</v>
          </cell>
          <cell r="LZ81">
            <v>0</v>
          </cell>
        </row>
        <row r="82">
          <cell r="EL82">
            <v>153099.91780000002</v>
          </cell>
          <cell r="EM82">
            <v>157050.57731999998</v>
          </cell>
          <cell r="EN82">
            <v>162430.37671000001</v>
          </cell>
          <cell r="EO82">
            <v>167497.47916999998</v>
          </cell>
          <cell r="EP82">
            <v>172368.22341999999</v>
          </cell>
          <cell r="EQ82">
            <v>180854.16498</v>
          </cell>
          <cell r="ER82">
            <v>183436.84286</v>
          </cell>
          <cell r="ES82">
            <v>187877.95152</v>
          </cell>
          <cell r="ET82">
            <v>189052.99828999999</v>
          </cell>
          <cell r="EU82">
            <v>193702.94352999999</v>
          </cell>
          <cell r="EV82">
            <v>196525.97996999999</v>
          </cell>
          <cell r="EW82">
            <v>206062.07681999999</v>
          </cell>
          <cell r="EX82">
            <v>213190.62509000002</v>
          </cell>
          <cell r="EY82">
            <v>212415.6061</v>
          </cell>
          <cell r="EZ82">
            <v>220191.23663</v>
          </cell>
          <cell r="FA82">
            <v>228421.11212000001</v>
          </cell>
          <cell r="FB82">
            <v>235646.33978000001</v>
          </cell>
          <cell r="FC82">
            <v>244616.34352000002</v>
          </cell>
          <cell r="FD82">
            <v>248918.59625999999</v>
          </cell>
          <cell r="FE82">
            <v>248852.54678999999</v>
          </cell>
          <cell r="FF82">
            <v>251845.97193999999</v>
          </cell>
          <cell r="FG82">
            <v>257248.84986000002</v>
          </cell>
          <cell r="FH82">
            <v>265813.04456000001</v>
          </cell>
          <cell r="FI82">
            <v>273751.48621</v>
          </cell>
          <cell r="FJ82">
            <v>284403.07845999999</v>
          </cell>
          <cell r="FK82">
            <v>294254.23131</v>
          </cell>
          <cell r="FL82">
            <v>303948.51355000003</v>
          </cell>
          <cell r="FM82">
            <v>312828.42332999996</v>
          </cell>
          <cell r="FN82">
            <v>323376.19989999995</v>
          </cell>
          <cell r="FO82">
            <v>330621.67680999998</v>
          </cell>
          <cell r="FP82">
            <v>337538.38571</v>
          </cell>
          <cell r="FQ82">
            <v>337299.55633999995</v>
          </cell>
          <cell r="FR82">
            <v>341911.54294000001</v>
          </cell>
          <cell r="FS82">
            <v>347058.62822000001</v>
          </cell>
          <cell r="FT82">
            <v>357530.69076999999</v>
          </cell>
          <cell r="FU82">
            <v>366395.97626999998</v>
          </cell>
          <cell r="FV82">
            <v>378553.70623000001</v>
          </cell>
          <cell r="FW82">
            <v>390719.35960000003</v>
          </cell>
          <cell r="FX82">
            <v>400698.62552</v>
          </cell>
          <cell r="FY82">
            <v>417284.01516000001</v>
          </cell>
          <cell r="FZ82">
            <v>426471.87244000001</v>
          </cell>
          <cell r="GA82">
            <v>433093.2181</v>
          </cell>
          <cell r="GB82">
            <v>434824.99276999995</v>
          </cell>
          <cell r="GC82">
            <v>438308.68445</v>
          </cell>
          <cell r="GD82">
            <v>445659.47281000001</v>
          </cell>
          <cell r="GE82">
            <v>453422.73035000003</v>
          </cell>
          <cell r="GF82">
            <v>466369.25908999995</v>
          </cell>
          <cell r="GG82">
            <v>480664.68657000002</v>
          </cell>
          <cell r="GH82">
            <v>492699.59848000004</v>
          </cell>
          <cell r="GI82">
            <v>501376.81664999999</v>
          </cell>
          <cell r="GJ82">
            <v>506113.57178</v>
          </cell>
          <cell r="GK82">
            <v>514954.01618999999</v>
          </cell>
          <cell r="GL82">
            <v>527640.71600999997</v>
          </cell>
          <cell r="GM82">
            <v>536098.75766</v>
          </cell>
          <cell r="GN82">
            <v>542219.98252999992</v>
          </cell>
          <cell r="GO82">
            <v>554205.51845000009</v>
          </cell>
          <cell r="GP82">
            <v>562257.55227999995</v>
          </cell>
          <cell r="GQ82">
            <v>569611.37722000002</v>
          </cell>
          <cell r="GR82">
            <v>584442.33991999994</v>
          </cell>
          <cell r="GS82">
            <v>588914.54914999998</v>
          </cell>
          <cell r="GT82">
            <v>600804.35872000002</v>
          </cell>
          <cell r="GU82">
            <v>607550.27726</v>
          </cell>
          <cell r="GV82">
            <v>612749.54376000003</v>
          </cell>
          <cell r="GW82">
            <v>627164.83065999998</v>
          </cell>
          <cell r="GX82">
            <v>621695.30677000002</v>
          </cell>
          <cell r="GY82">
            <v>634409.58473999996</v>
          </cell>
          <cell r="GZ82">
            <v>693976.11514999997</v>
          </cell>
          <cell r="HA82">
            <v>693995.77189999993</v>
          </cell>
          <cell r="HB82">
            <v>701733.57991999993</v>
          </cell>
          <cell r="HC82">
            <v>713337.97235000005</v>
          </cell>
          <cell r="HD82">
            <v>716828.66677999997</v>
          </cell>
          <cell r="HE82">
            <v>0</v>
          </cell>
          <cell r="HF82">
            <v>0</v>
          </cell>
          <cell r="HG82">
            <v>0</v>
          </cell>
          <cell r="HH82">
            <v>0</v>
          </cell>
          <cell r="HI82">
            <v>0</v>
          </cell>
          <cell r="HJ82">
            <v>0</v>
          </cell>
          <cell r="HK82">
            <v>0</v>
          </cell>
          <cell r="HL82">
            <v>0</v>
          </cell>
          <cell r="HM82">
            <v>0</v>
          </cell>
          <cell r="HN82">
            <v>0</v>
          </cell>
          <cell r="HO82">
            <v>0</v>
          </cell>
          <cell r="HP82">
            <v>0</v>
          </cell>
          <cell r="HQ82">
            <v>0</v>
          </cell>
          <cell r="HR82">
            <v>0</v>
          </cell>
          <cell r="HS82">
            <v>0</v>
          </cell>
          <cell r="HT82">
            <v>0</v>
          </cell>
          <cell r="HU82">
            <v>0</v>
          </cell>
          <cell r="HV82">
            <v>0</v>
          </cell>
          <cell r="HW82">
            <v>0</v>
          </cell>
          <cell r="HX82">
            <v>0</v>
          </cell>
          <cell r="HY82">
            <v>0</v>
          </cell>
          <cell r="HZ82">
            <v>0</v>
          </cell>
          <cell r="IA82">
            <v>0</v>
          </cell>
          <cell r="IB82">
            <v>0</v>
          </cell>
          <cell r="IC82">
            <v>0</v>
          </cell>
          <cell r="ID82">
            <v>0</v>
          </cell>
          <cell r="IE82">
            <v>0</v>
          </cell>
          <cell r="IF82">
            <v>0</v>
          </cell>
          <cell r="IG82">
            <v>0</v>
          </cell>
          <cell r="IH82">
            <v>0</v>
          </cell>
          <cell r="II82">
            <v>0</v>
          </cell>
          <cell r="IJ82">
            <v>0</v>
          </cell>
          <cell r="IK82">
            <v>0</v>
          </cell>
          <cell r="IL82">
            <v>0</v>
          </cell>
          <cell r="IM82">
            <v>0</v>
          </cell>
          <cell r="IN82">
            <v>0</v>
          </cell>
          <cell r="IO82">
            <v>0</v>
          </cell>
          <cell r="IP82">
            <v>0</v>
          </cell>
          <cell r="IQ82">
            <v>0</v>
          </cell>
          <cell r="IR82">
            <v>0</v>
          </cell>
          <cell r="IS82">
            <v>0</v>
          </cell>
          <cell r="IT82">
            <v>0</v>
          </cell>
          <cell r="IU82">
            <v>0</v>
          </cell>
          <cell r="IV82">
            <v>0</v>
          </cell>
          <cell r="IW82">
            <v>0</v>
          </cell>
          <cell r="IX82">
            <v>0</v>
          </cell>
          <cell r="IY82">
            <v>0</v>
          </cell>
          <cell r="IZ82">
            <v>0</v>
          </cell>
          <cell r="JA82">
            <v>0</v>
          </cell>
          <cell r="JB82">
            <v>0</v>
          </cell>
          <cell r="JC82">
            <v>0</v>
          </cell>
          <cell r="JD82">
            <v>0</v>
          </cell>
          <cell r="JE82">
            <v>0</v>
          </cell>
          <cell r="JF82">
            <v>0</v>
          </cell>
          <cell r="JG82">
            <v>0</v>
          </cell>
          <cell r="JH82">
            <v>0</v>
          </cell>
          <cell r="JI82">
            <v>0</v>
          </cell>
          <cell r="JJ82">
            <v>0</v>
          </cell>
          <cell r="JK82">
            <v>0</v>
          </cell>
          <cell r="JL82">
            <v>0</v>
          </cell>
          <cell r="JM82">
            <v>0</v>
          </cell>
          <cell r="JN82">
            <v>0</v>
          </cell>
          <cell r="JO82">
            <v>0</v>
          </cell>
          <cell r="JP82">
            <v>0</v>
          </cell>
          <cell r="JQ82">
            <v>0</v>
          </cell>
          <cell r="JR82">
            <v>0</v>
          </cell>
          <cell r="JS82">
            <v>0</v>
          </cell>
          <cell r="JT82">
            <v>0</v>
          </cell>
          <cell r="JU82">
            <v>0</v>
          </cell>
          <cell r="JV82">
            <v>0</v>
          </cell>
          <cell r="JW82">
            <v>0</v>
          </cell>
          <cell r="JX82">
            <v>0</v>
          </cell>
          <cell r="JY82">
            <v>0</v>
          </cell>
          <cell r="JZ82">
            <v>0</v>
          </cell>
          <cell r="KA82">
            <v>0</v>
          </cell>
          <cell r="KB82">
            <v>0</v>
          </cell>
          <cell r="KC82">
            <v>0</v>
          </cell>
          <cell r="KD82">
            <v>0</v>
          </cell>
          <cell r="KE82">
            <v>0</v>
          </cell>
          <cell r="KF82">
            <v>0</v>
          </cell>
          <cell r="KG82">
            <v>0</v>
          </cell>
          <cell r="KH82">
            <v>0</v>
          </cell>
          <cell r="KI82">
            <v>0</v>
          </cell>
          <cell r="KJ82">
            <v>0</v>
          </cell>
          <cell r="KK82">
            <v>0</v>
          </cell>
          <cell r="KL82">
            <v>0</v>
          </cell>
          <cell r="KM82">
            <v>0</v>
          </cell>
          <cell r="KN82">
            <v>0</v>
          </cell>
          <cell r="KO82">
            <v>0</v>
          </cell>
          <cell r="KP82">
            <v>0</v>
          </cell>
          <cell r="KQ82">
            <v>0</v>
          </cell>
          <cell r="KR82">
            <v>0</v>
          </cell>
          <cell r="KS82">
            <v>0</v>
          </cell>
          <cell r="KT82">
            <v>0</v>
          </cell>
          <cell r="KU82">
            <v>0</v>
          </cell>
          <cell r="KV82">
            <v>0</v>
          </cell>
          <cell r="KW82">
            <v>0</v>
          </cell>
          <cell r="KX82">
            <v>0</v>
          </cell>
          <cell r="KY82">
            <v>0</v>
          </cell>
          <cell r="KZ82">
            <v>0</v>
          </cell>
          <cell r="LA82">
            <v>0</v>
          </cell>
          <cell r="LB82">
            <v>0</v>
          </cell>
          <cell r="LC82">
            <v>0</v>
          </cell>
          <cell r="LD82">
            <v>0</v>
          </cell>
          <cell r="LE82">
            <v>0</v>
          </cell>
          <cell r="LF82">
            <v>0</v>
          </cell>
          <cell r="LG82">
            <v>0</v>
          </cell>
          <cell r="LH82">
            <v>0</v>
          </cell>
          <cell r="LI82">
            <v>0</v>
          </cell>
          <cell r="LJ82">
            <v>0</v>
          </cell>
          <cell r="LK82">
            <v>0</v>
          </cell>
          <cell r="LL82">
            <v>0</v>
          </cell>
          <cell r="LM82">
            <v>0</v>
          </cell>
          <cell r="LN82">
            <v>0</v>
          </cell>
          <cell r="LO82">
            <v>0</v>
          </cell>
          <cell r="LP82">
            <v>0</v>
          </cell>
          <cell r="LQ82">
            <v>0</v>
          </cell>
          <cell r="LR82">
            <v>0</v>
          </cell>
          <cell r="LS82">
            <v>0</v>
          </cell>
          <cell r="LT82">
            <v>0</v>
          </cell>
          <cell r="LU82">
            <v>0</v>
          </cell>
          <cell r="LV82">
            <v>0</v>
          </cell>
          <cell r="LW82">
            <v>0</v>
          </cell>
          <cell r="LX82">
            <v>0</v>
          </cell>
          <cell r="LY82">
            <v>0</v>
          </cell>
          <cell r="LZ82">
            <v>0</v>
          </cell>
        </row>
        <row r="83">
          <cell r="EL83">
            <v>42838.581829999996</v>
          </cell>
          <cell r="EM83">
            <v>43907.585180000002</v>
          </cell>
          <cell r="EN83">
            <v>44560.868670000003</v>
          </cell>
          <cell r="EO83">
            <v>45084.654869999998</v>
          </cell>
          <cell r="EP83">
            <v>46664.278439999995</v>
          </cell>
          <cell r="EQ83">
            <v>48733.147380000002</v>
          </cell>
          <cell r="ER83">
            <v>50652.023609999997</v>
          </cell>
          <cell r="ES83">
            <v>52142.228590000006</v>
          </cell>
          <cell r="ET83">
            <v>52787.478799999997</v>
          </cell>
          <cell r="EU83">
            <v>52665.431880000004</v>
          </cell>
          <cell r="EV83">
            <v>52373.421150000002</v>
          </cell>
          <cell r="EW83">
            <v>54031.780409999999</v>
          </cell>
          <cell r="EX83">
            <v>52647.13493</v>
          </cell>
          <cell r="EY83">
            <v>52524.3387</v>
          </cell>
          <cell r="EZ83">
            <v>55247.350189999997</v>
          </cell>
          <cell r="FA83">
            <v>55436.932999999997</v>
          </cell>
          <cell r="FB83">
            <v>54602.024100000002</v>
          </cell>
          <cell r="FC83">
            <v>54033.260200000004</v>
          </cell>
          <cell r="FD83">
            <v>54607.000489999999</v>
          </cell>
          <cell r="FE83">
            <v>55583.473149999998</v>
          </cell>
          <cell r="FF83">
            <v>56452.189399999996</v>
          </cell>
          <cell r="FG83">
            <v>58093.561580000001</v>
          </cell>
          <cell r="FH83">
            <v>57867.764380000001</v>
          </cell>
          <cell r="FI83">
            <v>60076.33152</v>
          </cell>
          <cell r="FJ83">
            <v>61048.252240000002</v>
          </cell>
          <cell r="FK83">
            <v>62922.071469999995</v>
          </cell>
          <cell r="FL83">
            <v>64648.199930000002</v>
          </cell>
          <cell r="FM83">
            <v>65769.330780000004</v>
          </cell>
          <cell r="FN83">
            <v>67302.216830000005</v>
          </cell>
          <cell r="FO83">
            <v>68830.353199999998</v>
          </cell>
          <cell r="FP83">
            <v>71674.178260000001</v>
          </cell>
          <cell r="FQ83">
            <v>70880.092629999999</v>
          </cell>
          <cell r="FR83">
            <v>71762.631069999989</v>
          </cell>
          <cell r="FS83">
            <v>71703.659079999998</v>
          </cell>
          <cell r="FT83">
            <v>73552.913319999992</v>
          </cell>
          <cell r="FU83">
            <v>74535.417480000004</v>
          </cell>
          <cell r="FV83">
            <v>76561.037840000005</v>
          </cell>
          <cell r="FW83">
            <v>79522.07001000001</v>
          </cell>
          <cell r="FX83">
            <v>80711.922290000002</v>
          </cell>
          <cell r="FY83">
            <v>81053.047439999995</v>
          </cell>
          <cell r="FZ83">
            <v>80696.379739999989</v>
          </cell>
          <cell r="GA83">
            <v>81827.101009999998</v>
          </cell>
          <cell r="GB83">
            <v>82085.521240000002</v>
          </cell>
          <cell r="GC83">
            <v>82038.193780000001</v>
          </cell>
          <cell r="GD83">
            <v>83978.868359999993</v>
          </cell>
          <cell r="GE83">
            <v>86357.365620000011</v>
          </cell>
          <cell r="GF83">
            <v>86897.336230000001</v>
          </cell>
          <cell r="GG83">
            <v>89837.520870000008</v>
          </cell>
          <cell r="GH83">
            <v>90938.708889999994</v>
          </cell>
          <cell r="GI83">
            <v>91540.81422</v>
          </cell>
          <cell r="GJ83">
            <v>90327.609859999997</v>
          </cell>
          <cell r="GK83">
            <v>90880.474359999993</v>
          </cell>
          <cell r="GL83">
            <v>91691.974290000013</v>
          </cell>
          <cell r="GM83">
            <v>94428.731879999992</v>
          </cell>
          <cell r="GN83">
            <v>96252.903860000006</v>
          </cell>
          <cell r="GO83">
            <v>98557.564050000001</v>
          </cell>
          <cell r="GP83">
            <v>100694.85034999999</v>
          </cell>
          <cell r="GQ83">
            <v>102838.87836</v>
          </cell>
          <cell r="GR83">
            <v>105821.69590000001</v>
          </cell>
          <cell r="GS83">
            <v>110877.40054</v>
          </cell>
          <cell r="GT83">
            <v>112976.76698</v>
          </cell>
          <cell r="GU83">
            <v>117284.07376</v>
          </cell>
          <cell r="GV83">
            <v>121691.65615000001</v>
          </cell>
          <cell r="GW83">
            <v>125362.66386</v>
          </cell>
          <cell r="GX83">
            <v>129233.03156999999</v>
          </cell>
          <cell r="GY83">
            <v>133090.55003000001</v>
          </cell>
          <cell r="GZ83">
            <v>131515.39890999999</v>
          </cell>
          <cell r="HA83">
            <v>123595.49506999999</v>
          </cell>
          <cell r="HB83">
            <v>128280.15187</v>
          </cell>
          <cell r="HC83">
            <v>135159.27736000001</v>
          </cell>
          <cell r="HD83">
            <v>138631.09065999999</v>
          </cell>
          <cell r="HE83">
            <v>0</v>
          </cell>
          <cell r="HF83">
            <v>0</v>
          </cell>
          <cell r="HG83">
            <v>0</v>
          </cell>
          <cell r="HH83">
            <v>0</v>
          </cell>
          <cell r="HI83">
            <v>0</v>
          </cell>
          <cell r="HJ83">
            <v>0</v>
          </cell>
          <cell r="HK83">
            <v>0</v>
          </cell>
          <cell r="HL83">
            <v>0</v>
          </cell>
          <cell r="HM83">
            <v>0</v>
          </cell>
          <cell r="HN83">
            <v>0</v>
          </cell>
          <cell r="HO83">
            <v>0</v>
          </cell>
          <cell r="HP83">
            <v>0</v>
          </cell>
          <cell r="HQ83">
            <v>0</v>
          </cell>
          <cell r="HR83">
            <v>0</v>
          </cell>
          <cell r="HS83">
            <v>0</v>
          </cell>
          <cell r="HT83">
            <v>0</v>
          </cell>
          <cell r="HU83">
            <v>0</v>
          </cell>
          <cell r="HV83">
            <v>0</v>
          </cell>
          <cell r="HW83">
            <v>0</v>
          </cell>
          <cell r="HX83">
            <v>0</v>
          </cell>
          <cell r="HY83">
            <v>0</v>
          </cell>
          <cell r="HZ83">
            <v>0</v>
          </cell>
          <cell r="IA83">
            <v>0</v>
          </cell>
          <cell r="IB83">
            <v>0</v>
          </cell>
          <cell r="IC83">
            <v>0</v>
          </cell>
          <cell r="ID83">
            <v>0</v>
          </cell>
          <cell r="IE83">
            <v>0</v>
          </cell>
          <cell r="IF83">
            <v>0</v>
          </cell>
          <cell r="IG83">
            <v>0</v>
          </cell>
          <cell r="IH83">
            <v>0</v>
          </cell>
          <cell r="II83">
            <v>0</v>
          </cell>
          <cell r="IJ83">
            <v>0</v>
          </cell>
          <cell r="IK83">
            <v>0</v>
          </cell>
          <cell r="IL83">
            <v>0</v>
          </cell>
          <cell r="IM83">
            <v>0</v>
          </cell>
          <cell r="IN83">
            <v>0</v>
          </cell>
          <cell r="IO83">
            <v>0</v>
          </cell>
          <cell r="IP83">
            <v>0</v>
          </cell>
          <cell r="IQ83">
            <v>0</v>
          </cell>
          <cell r="IR83">
            <v>0</v>
          </cell>
          <cell r="IS83">
            <v>0</v>
          </cell>
          <cell r="IT83">
            <v>0</v>
          </cell>
          <cell r="IU83">
            <v>0</v>
          </cell>
          <cell r="IV83">
            <v>0</v>
          </cell>
          <cell r="IW83">
            <v>0</v>
          </cell>
          <cell r="IX83">
            <v>0</v>
          </cell>
          <cell r="IY83">
            <v>0</v>
          </cell>
          <cell r="IZ83">
            <v>0</v>
          </cell>
          <cell r="JA83">
            <v>0</v>
          </cell>
          <cell r="JB83">
            <v>0</v>
          </cell>
          <cell r="JC83">
            <v>0</v>
          </cell>
          <cell r="JD83">
            <v>0</v>
          </cell>
          <cell r="JE83">
            <v>0</v>
          </cell>
          <cell r="JF83">
            <v>0</v>
          </cell>
          <cell r="JG83">
            <v>0</v>
          </cell>
          <cell r="JH83">
            <v>0</v>
          </cell>
          <cell r="JI83">
            <v>0</v>
          </cell>
          <cell r="JJ83">
            <v>0</v>
          </cell>
          <cell r="JK83">
            <v>0</v>
          </cell>
          <cell r="JL83">
            <v>0</v>
          </cell>
          <cell r="JM83">
            <v>0</v>
          </cell>
          <cell r="JN83">
            <v>0</v>
          </cell>
          <cell r="JO83">
            <v>0</v>
          </cell>
          <cell r="JP83">
            <v>0</v>
          </cell>
          <cell r="JQ83">
            <v>0</v>
          </cell>
          <cell r="JR83">
            <v>0</v>
          </cell>
          <cell r="JS83">
            <v>0</v>
          </cell>
          <cell r="JT83">
            <v>0</v>
          </cell>
          <cell r="JU83">
            <v>0</v>
          </cell>
          <cell r="JV83">
            <v>0</v>
          </cell>
          <cell r="JW83">
            <v>0</v>
          </cell>
          <cell r="JX83">
            <v>0</v>
          </cell>
          <cell r="JY83">
            <v>0</v>
          </cell>
          <cell r="JZ83">
            <v>0</v>
          </cell>
          <cell r="KA83">
            <v>0</v>
          </cell>
          <cell r="KB83">
            <v>0</v>
          </cell>
          <cell r="KC83">
            <v>0</v>
          </cell>
          <cell r="KD83">
            <v>0</v>
          </cell>
          <cell r="KE83">
            <v>0</v>
          </cell>
          <cell r="KF83">
            <v>0</v>
          </cell>
          <cell r="KG83">
            <v>0</v>
          </cell>
          <cell r="KH83">
            <v>0</v>
          </cell>
          <cell r="KI83">
            <v>0</v>
          </cell>
          <cell r="KJ83">
            <v>0</v>
          </cell>
          <cell r="KK83">
            <v>0</v>
          </cell>
          <cell r="KL83">
            <v>0</v>
          </cell>
          <cell r="KM83">
            <v>0</v>
          </cell>
          <cell r="KN83">
            <v>0</v>
          </cell>
          <cell r="KO83">
            <v>0</v>
          </cell>
          <cell r="KP83">
            <v>0</v>
          </cell>
          <cell r="KQ83">
            <v>0</v>
          </cell>
          <cell r="KR83">
            <v>0</v>
          </cell>
          <cell r="KS83">
            <v>0</v>
          </cell>
          <cell r="KT83">
            <v>0</v>
          </cell>
          <cell r="KU83">
            <v>0</v>
          </cell>
          <cell r="KV83">
            <v>0</v>
          </cell>
          <cell r="KW83">
            <v>0</v>
          </cell>
          <cell r="KX83">
            <v>0</v>
          </cell>
          <cell r="KY83">
            <v>0</v>
          </cell>
          <cell r="KZ83">
            <v>0</v>
          </cell>
          <cell r="LA83">
            <v>0</v>
          </cell>
          <cell r="LB83">
            <v>0</v>
          </cell>
          <cell r="LC83">
            <v>0</v>
          </cell>
          <cell r="LD83">
            <v>0</v>
          </cell>
          <cell r="LE83">
            <v>0</v>
          </cell>
          <cell r="LF83">
            <v>0</v>
          </cell>
          <cell r="LG83">
            <v>0</v>
          </cell>
          <cell r="LH83">
            <v>0</v>
          </cell>
          <cell r="LI83">
            <v>0</v>
          </cell>
          <cell r="LJ83">
            <v>0</v>
          </cell>
          <cell r="LK83">
            <v>0</v>
          </cell>
          <cell r="LL83">
            <v>0</v>
          </cell>
          <cell r="LM83">
            <v>0</v>
          </cell>
          <cell r="LN83">
            <v>0</v>
          </cell>
          <cell r="LO83">
            <v>0</v>
          </cell>
          <cell r="LP83">
            <v>0</v>
          </cell>
          <cell r="LQ83">
            <v>0</v>
          </cell>
          <cell r="LR83">
            <v>0</v>
          </cell>
          <cell r="LS83">
            <v>0</v>
          </cell>
          <cell r="LT83">
            <v>0</v>
          </cell>
          <cell r="LU83">
            <v>0</v>
          </cell>
          <cell r="LV83">
            <v>0</v>
          </cell>
          <cell r="LW83">
            <v>0</v>
          </cell>
          <cell r="LX83">
            <v>0</v>
          </cell>
          <cell r="LY83">
            <v>0</v>
          </cell>
          <cell r="LZ83">
            <v>0</v>
          </cell>
        </row>
        <row r="84">
          <cell r="A84" t="str">
            <v>PBZ/CO OMF</v>
          </cell>
          <cell r="B84">
            <v>349892.93442000001</v>
          </cell>
          <cell r="C84">
            <v>380331.26658999996</v>
          </cell>
          <cell r="D84">
            <v>419814.00699999998</v>
          </cell>
          <cell r="E84">
            <v>453355.06406999996</v>
          </cell>
          <cell r="F84">
            <v>486374.3346</v>
          </cell>
          <cell r="G84">
            <v>527981.72218000004</v>
          </cell>
          <cell r="H84">
            <v>562712.30995999998</v>
          </cell>
          <cell r="I84">
            <v>597778.53576</v>
          </cell>
          <cell r="J84">
            <v>633512.67624000006</v>
          </cell>
          <cell r="K84">
            <v>676317.75653000001</v>
          </cell>
          <cell r="L84">
            <v>717873.37089999998</v>
          </cell>
          <cell r="M84">
            <v>762793.16161000007</v>
          </cell>
          <cell r="N84">
            <v>806152.50586999999</v>
          </cell>
          <cell r="O84">
            <v>846033.91980999999</v>
          </cell>
          <cell r="P84">
            <v>878813.93549000006</v>
          </cell>
          <cell r="Q84">
            <v>899856.94189999998</v>
          </cell>
          <cell r="R84">
            <v>947059.60782999999</v>
          </cell>
          <cell r="S84">
            <v>971933.90938999993</v>
          </cell>
          <cell r="T84">
            <v>1021916.4650900001</v>
          </cell>
          <cell r="U84">
            <v>1075999.5917499999</v>
          </cell>
          <cell r="V84">
            <v>1123175.5626400001</v>
          </cell>
          <cell r="W84">
            <v>1196214.6904800001</v>
          </cell>
          <cell r="X84">
            <v>1228952.84075</v>
          </cell>
          <cell r="Y84">
            <v>1300585.0144500001</v>
          </cell>
          <cell r="Z84">
            <v>1370666.1611500001</v>
          </cell>
          <cell r="AA84">
            <v>1406654.9210000001</v>
          </cell>
          <cell r="AB84">
            <v>1441507.40329</v>
          </cell>
          <cell r="AC84">
            <v>1473935.12445</v>
          </cell>
          <cell r="AD84">
            <v>1517940.3382600001</v>
          </cell>
          <cell r="AE84">
            <v>1566165.7585400001</v>
          </cell>
          <cell r="AF84">
            <v>1629545.3285000001</v>
          </cell>
          <cell r="AG84">
            <v>1680659.39096</v>
          </cell>
          <cell r="AH84">
            <v>1753881.0151199999</v>
          </cell>
          <cell r="AI84">
            <v>1834409.58495</v>
          </cell>
          <cell r="AJ84">
            <v>1858103.6424799999</v>
          </cell>
          <cell r="AK84">
            <v>1919748.2011800001</v>
          </cell>
          <cell r="AL84">
            <v>1987335.0531199998</v>
          </cell>
          <cell r="AM84">
            <v>2051450.2531700002</v>
          </cell>
          <cell r="AN84">
            <v>2101072.5280599999</v>
          </cell>
          <cell r="AO84">
            <v>2170897.3884899998</v>
          </cell>
          <cell r="AP84">
            <v>2203648.1848000004</v>
          </cell>
          <cell r="AQ84">
            <v>2229873.6817399999</v>
          </cell>
          <cell r="AR84">
            <v>2301027.4133099997</v>
          </cell>
          <cell r="AS84">
            <v>2359862.9551300001</v>
          </cell>
          <cell r="AT84">
            <v>2438241.32974</v>
          </cell>
          <cell r="AU84">
            <v>2493321.1051399997</v>
          </cell>
          <cell r="AV84">
            <v>2578392.76559</v>
          </cell>
          <cell r="AW84">
            <v>2633723.29097</v>
          </cell>
          <cell r="AX84">
            <v>2707344.3094299999</v>
          </cell>
          <cell r="AY84">
            <v>2803207.4378400003</v>
          </cell>
          <cell r="AZ84">
            <v>2886477.0832699998</v>
          </cell>
          <cell r="BA84">
            <v>2984533.2522700001</v>
          </cell>
          <cell r="BB84">
            <v>3092681.5275500002</v>
          </cell>
          <cell r="BC84">
            <v>3158705.6072300002</v>
          </cell>
          <cell r="BD84">
            <v>3184319.1300500003</v>
          </cell>
          <cell r="BE84">
            <v>3239125.54073</v>
          </cell>
          <cell r="BF84">
            <v>3261033.4889799999</v>
          </cell>
          <cell r="BG84">
            <v>3340768.7506399998</v>
          </cell>
          <cell r="BH84">
            <v>3422380.9236399997</v>
          </cell>
          <cell r="BI84">
            <v>3389733.07118</v>
          </cell>
          <cell r="BJ84">
            <v>3539689.64555</v>
          </cell>
          <cell r="BK84">
            <v>3468703.52342</v>
          </cell>
          <cell r="BL84">
            <v>3513176.97958</v>
          </cell>
          <cell r="BM84">
            <v>3521228.0550600002</v>
          </cell>
          <cell r="BN84">
            <v>3580348.8766899998</v>
          </cell>
          <cell r="BO84">
            <v>3730385.9387800004</v>
          </cell>
          <cell r="BP84">
            <v>3736128.2275500004</v>
          </cell>
          <cell r="BQ84">
            <v>3837818.8702199999</v>
          </cell>
          <cell r="BR84">
            <v>3881618.9077900001</v>
          </cell>
          <cell r="BS84">
            <v>3810017.9097600002</v>
          </cell>
          <cell r="BT84">
            <v>3664824.8451</v>
          </cell>
          <cell r="BU84">
            <v>3600559.01884</v>
          </cell>
          <cell r="BV84">
            <v>3736307.3518099999</v>
          </cell>
          <cell r="BW84">
            <v>3785220.4858000004</v>
          </cell>
          <cell r="BX84">
            <v>3802399.2142699999</v>
          </cell>
          <cell r="BY84">
            <v>3898694.5789299998</v>
          </cell>
          <cell r="BZ84">
            <v>4038260.7746899999</v>
          </cell>
          <cell r="CA84">
            <v>4214989.9078400005</v>
          </cell>
          <cell r="CB84">
            <v>4203831.0647399994</v>
          </cell>
          <cell r="CC84">
            <v>4293611.1578799998</v>
          </cell>
          <cell r="CD84">
            <v>4419696.8875299999</v>
          </cell>
          <cell r="CE84">
            <v>4570268.7541199997</v>
          </cell>
          <cell r="CF84">
            <v>4661456.4818700003</v>
          </cell>
          <cell r="CG84">
            <v>4770022.1084500002</v>
          </cell>
          <cell r="CH84">
            <v>4870003.7073800005</v>
          </cell>
          <cell r="CI84">
            <v>5026045.3770500002</v>
          </cell>
          <cell r="CJ84">
            <v>5083880.2859799992</v>
          </cell>
          <cell r="CK84">
            <v>5237135.3473900007</v>
          </cell>
          <cell r="CL84">
            <v>5326782.8890800001</v>
          </cell>
          <cell r="CM84">
            <v>5328304.4220699994</v>
          </cell>
          <cell r="CN84">
            <v>5322393.5030299993</v>
          </cell>
          <cell r="CO84">
            <v>5467912.2281200001</v>
          </cell>
          <cell r="CP84">
            <v>5584123.8099799994</v>
          </cell>
          <cell r="CQ84">
            <v>5736669.72499</v>
          </cell>
          <cell r="CR84">
            <v>5847028.7289799992</v>
          </cell>
          <cell r="CS84">
            <v>5954716.6846099999</v>
          </cell>
          <cell r="CT84">
            <v>6144940.1293000001</v>
          </cell>
          <cell r="CU84">
            <v>6302718.5323599996</v>
          </cell>
          <cell r="CV84">
            <v>6358993.3205600008</v>
          </cell>
          <cell r="CW84">
            <v>6490326.5732100001</v>
          </cell>
          <cell r="CX84">
            <v>6552856.5952099999</v>
          </cell>
          <cell r="CY84">
            <v>6690250.71153</v>
          </cell>
          <cell r="CZ84">
            <v>6746922.7004700005</v>
          </cell>
          <cell r="DA84">
            <v>6825219.3162200004</v>
          </cell>
          <cell r="DB84">
            <v>6698855.3117899997</v>
          </cell>
          <cell r="DC84">
            <v>6630229.8987499997</v>
          </cell>
          <cell r="DD84">
            <v>6755849.3840299994</v>
          </cell>
          <cell r="DE84">
            <v>6715272.79562</v>
          </cell>
          <cell r="DF84">
            <v>6851565.4919799995</v>
          </cell>
          <cell r="DG84">
            <v>6975718.2543100007</v>
          </cell>
          <cell r="DH84">
            <v>7137087.7814999996</v>
          </cell>
          <cell r="DI84">
            <v>7238614.4119499996</v>
          </cell>
          <cell r="DJ84">
            <v>7339082.9539000001</v>
          </cell>
          <cell r="DK84">
            <v>7341726.4651800003</v>
          </cell>
          <cell r="DL84">
            <v>7444089.4896499999</v>
          </cell>
          <cell r="DM84">
            <v>7619217.2493000003</v>
          </cell>
          <cell r="DN84">
            <v>7731055.16548</v>
          </cell>
          <cell r="DO84">
            <v>7997266.1261200001</v>
          </cell>
          <cell r="DP84">
            <v>8194045.3862799993</v>
          </cell>
          <cell r="DQ84">
            <v>8269858.3427700009</v>
          </cell>
          <cell r="DR84">
            <v>8353031.5310699996</v>
          </cell>
          <cell r="DS84">
            <v>8594440.1946600005</v>
          </cell>
          <cell r="DT84">
            <v>8673035.2684400007</v>
          </cell>
          <cell r="DU84">
            <v>8749884.9497000016</v>
          </cell>
          <cell r="DV84">
            <v>8883916.6667099986</v>
          </cell>
          <cell r="DW84">
            <v>8879138.7742599994</v>
          </cell>
          <cell r="DX84">
            <v>8808910.5802000016</v>
          </cell>
          <cell r="DY84">
            <v>9096910.9813700002</v>
          </cell>
          <cell r="DZ84">
            <v>9165831.3204699997</v>
          </cell>
          <cell r="EA84">
            <v>9265090.9668499995</v>
          </cell>
          <cell r="EB84">
            <v>9357550.4273199998</v>
          </cell>
          <cell r="EC84">
            <v>9497491.9352400005</v>
          </cell>
          <cell r="ED84">
            <v>9625686.87971</v>
          </cell>
          <cell r="EE84">
            <v>9722124.0587900002</v>
          </cell>
          <cell r="EF84">
            <v>9997595.6710899994</v>
          </cell>
          <cell r="EG84">
            <v>9299199.395299999</v>
          </cell>
          <cell r="EH84">
            <v>9390673.0512600001</v>
          </cell>
          <cell r="EI84">
            <v>9650533.8056600001</v>
          </cell>
          <cell r="EJ84">
            <v>9889252.1477199998</v>
          </cell>
          <cell r="EK84">
            <v>10010864.61674</v>
          </cell>
          <cell r="EL84">
            <v>9898248.555639999</v>
          </cell>
          <cell r="EM84">
            <v>10142530.750379998</v>
          </cell>
          <cell r="EN84">
            <v>10192645.786760001</v>
          </cell>
          <cell r="EO84">
            <v>10281807.79497</v>
          </cell>
          <cell r="EP84">
            <v>10358492.689639999</v>
          </cell>
          <cell r="EQ84">
            <v>10728980.080569999</v>
          </cell>
          <cell r="ER84">
            <v>10958139.957180001</v>
          </cell>
          <cell r="ES84">
            <v>11106053.51441</v>
          </cell>
          <cell r="ET84">
            <v>11203256.855110001</v>
          </cell>
          <cell r="EU84">
            <v>11275629.35548</v>
          </cell>
          <cell r="EV84">
            <v>11197038.611989999</v>
          </cell>
          <cell r="EW84">
            <v>11436208.90769</v>
          </cell>
          <cell r="EX84">
            <v>11273001.877969999</v>
          </cell>
          <cell r="EY84">
            <v>11151781.793430001</v>
          </cell>
          <cell r="EZ84">
            <v>11470632.786049999</v>
          </cell>
          <cell r="FA84">
            <v>11594896.281260001</v>
          </cell>
          <cell r="FB84">
            <v>11590591.261709999</v>
          </cell>
          <cell r="FC84">
            <v>11531922.262209998</v>
          </cell>
          <cell r="FD84">
            <v>11560141.145569999</v>
          </cell>
          <cell r="FE84">
            <v>11668471.298459999</v>
          </cell>
          <cell r="FF84">
            <v>11744310.63329</v>
          </cell>
          <cell r="FG84">
            <v>11906035.047780002</v>
          </cell>
          <cell r="FH84">
            <v>11885954.4048</v>
          </cell>
          <cell r="FI84">
            <v>12166967.067620002</v>
          </cell>
          <cell r="FJ84">
            <v>12344379.117070001</v>
          </cell>
          <cell r="FK84">
            <v>12641859.88173</v>
          </cell>
          <cell r="FL84">
            <v>12795646.124910001</v>
          </cell>
          <cell r="FM84">
            <v>12858147.2709</v>
          </cell>
          <cell r="FN84">
            <v>13365437.280870002</v>
          </cell>
          <cell r="FO84">
            <v>13587984.997649999</v>
          </cell>
          <cell r="FP84">
            <v>13791949.071659999</v>
          </cell>
          <cell r="FQ84">
            <v>13526104.178309999</v>
          </cell>
          <cell r="FR84">
            <v>13589509.55507</v>
          </cell>
          <cell r="FS84">
            <v>13505673.680709999</v>
          </cell>
          <cell r="FT84">
            <v>13664745.843660001</v>
          </cell>
          <cell r="FU84">
            <v>13818658.09058</v>
          </cell>
          <cell r="FV84">
            <v>13951263.964020001</v>
          </cell>
          <cell r="FW84">
            <v>14182615.637200002</v>
          </cell>
          <cell r="FX84">
            <v>14348604.96118</v>
          </cell>
          <cell r="FY84">
            <v>14432797.016520001</v>
          </cell>
          <cell r="FZ84">
            <v>14476342.2476</v>
          </cell>
          <cell r="GA84">
            <v>14489272.19822</v>
          </cell>
          <cell r="GB84">
            <v>14515474.028700002</v>
          </cell>
          <cell r="GC84">
            <v>14543949.7086</v>
          </cell>
          <cell r="GD84">
            <v>14766227.763739999</v>
          </cell>
          <cell r="GE84">
            <v>14965990.330870001</v>
          </cell>
          <cell r="GF84">
            <v>14978349.265590001</v>
          </cell>
          <cell r="GG84">
            <v>15246854.29703</v>
          </cell>
          <cell r="GH84">
            <v>15374231.372639999</v>
          </cell>
          <cell r="GI84">
            <v>15437839.36455</v>
          </cell>
          <cell r="GJ84">
            <v>15320622.363200001</v>
          </cell>
          <cell r="GK84">
            <v>15386340.429809999</v>
          </cell>
          <cell r="GL84">
            <v>15494835.51149</v>
          </cell>
          <cell r="GM84">
            <v>15758414.21847</v>
          </cell>
          <cell r="GN84">
            <v>15930886.04947</v>
          </cell>
          <cell r="GO84">
            <v>16185506.195149999</v>
          </cell>
          <cell r="GP84">
            <v>16438874.18485</v>
          </cell>
          <cell r="GQ84">
            <v>16545940.316569999</v>
          </cell>
          <cell r="GR84">
            <v>16835484.995760001</v>
          </cell>
          <cell r="GS84">
            <v>17114900.266540002</v>
          </cell>
          <cell r="GT84">
            <v>17305712.772580002</v>
          </cell>
          <cell r="GU84">
            <v>17628522.477770001</v>
          </cell>
          <cell r="GV84">
            <v>17792620.857749999</v>
          </cell>
          <cell r="GW84">
            <v>17970819.941459998</v>
          </cell>
          <cell r="GX84">
            <v>18113165.689549997</v>
          </cell>
          <cell r="GY84">
            <v>18331169.841959998</v>
          </cell>
          <cell r="GZ84">
            <v>18024535.886700001</v>
          </cell>
          <cell r="HA84">
            <v>17296792.031410001</v>
          </cell>
          <cell r="HB84">
            <v>17739825.866639998</v>
          </cell>
          <cell r="HC84">
            <v>18077102.4562</v>
          </cell>
          <cell r="HD84">
            <v>18067551.646869998</v>
          </cell>
          <cell r="HE84">
            <v>0</v>
          </cell>
          <cell r="HF84">
            <v>0</v>
          </cell>
          <cell r="HG84">
            <v>0</v>
          </cell>
          <cell r="HH84">
            <v>0</v>
          </cell>
          <cell r="HI84">
            <v>0</v>
          </cell>
          <cell r="HJ84">
            <v>0</v>
          </cell>
          <cell r="HK84">
            <v>0</v>
          </cell>
          <cell r="HL84">
            <v>0</v>
          </cell>
          <cell r="HM84">
            <v>0</v>
          </cell>
          <cell r="HN84">
            <v>0</v>
          </cell>
          <cell r="HO84">
            <v>0</v>
          </cell>
          <cell r="HP84">
            <v>0</v>
          </cell>
          <cell r="HQ84">
            <v>0</v>
          </cell>
          <cell r="HR84">
            <v>0</v>
          </cell>
          <cell r="HS84">
            <v>0</v>
          </cell>
          <cell r="HT84">
            <v>0</v>
          </cell>
          <cell r="HU84">
            <v>0</v>
          </cell>
          <cell r="HV84">
            <v>0</v>
          </cell>
          <cell r="HW84">
            <v>0</v>
          </cell>
          <cell r="HX84">
            <v>0</v>
          </cell>
          <cell r="HY84">
            <v>0</v>
          </cell>
          <cell r="HZ84">
            <v>0</v>
          </cell>
          <cell r="IA84">
            <v>0</v>
          </cell>
          <cell r="IB84">
            <v>0</v>
          </cell>
          <cell r="IC84">
            <v>0</v>
          </cell>
          <cell r="ID84">
            <v>0</v>
          </cell>
          <cell r="IE84">
            <v>0</v>
          </cell>
          <cell r="IF84">
            <v>0</v>
          </cell>
          <cell r="IG84">
            <v>0</v>
          </cell>
          <cell r="IH84">
            <v>0</v>
          </cell>
          <cell r="II84">
            <v>0</v>
          </cell>
          <cell r="IJ84">
            <v>0</v>
          </cell>
          <cell r="IK84">
            <v>0</v>
          </cell>
          <cell r="IL84">
            <v>0</v>
          </cell>
          <cell r="IM84">
            <v>0</v>
          </cell>
          <cell r="IN84">
            <v>0</v>
          </cell>
          <cell r="IO84">
            <v>0</v>
          </cell>
          <cell r="IP84">
            <v>0</v>
          </cell>
          <cell r="IQ84">
            <v>0</v>
          </cell>
          <cell r="IR84">
            <v>0</v>
          </cell>
          <cell r="IS84">
            <v>0</v>
          </cell>
          <cell r="IT84">
            <v>0</v>
          </cell>
          <cell r="IU84">
            <v>0</v>
          </cell>
          <cell r="IV84">
            <v>0</v>
          </cell>
          <cell r="IW84">
            <v>0</v>
          </cell>
          <cell r="IX84">
            <v>0</v>
          </cell>
          <cell r="IY84">
            <v>0</v>
          </cell>
          <cell r="IZ84">
            <v>0</v>
          </cell>
          <cell r="JA84">
            <v>0</v>
          </cell>
          <cell r="JB84">
            <v>0</v>
          </cell>
          <cell r="JC84">
            <v>0</v>
          </cell>
          <cell r="JD84">
            <v>0</v>
          </cell>
          <cell r="JE84">
            <v>0</v>
          </cell>
          <cell r="JF84">
            <v>0</v>
          </cell>
          <cell r="JG84">
            <v>0</v>
          </cell>
          <cell r="JH84">
            <v>0</v>
          </cell>
          <cell r="JI84">
            <v>0</v>
          </cell>
          <cell r="JJ84">
            <v>0</v>
          </cell>
          <cell r="JK84">
            <v>0</v>
          </cell>
          <cell r="JL84">
            <v>0</v>
          </cell>
          <cell r="JM84">
            <v>0</v>
          </cell>
          <cell r="JN84">
            <v>0</v>
          </cell>
          <cell r="JO84">
            <v>0</v>
          </cell>
          <cell r="JP84">
            <v>0</v>
          </cell>
          <cell r="JQ84">
            <v>0</v>
          </cell>
          <cell r="JR84">
            <v>0</v>
          </cell>
          <cell r="JS84">
            <v>0</v>
          </cell>
          <cell r="JT84">
            <v>0</v>
          </cell>
          <cell r="JU84">
            <v>0</v>
          </cell>
          <cell r="JV84">
            <v>0</v>
          </cell>
          <cell r="JW84">
            <v>0</v>
          </cell>
          <cell r="JX84">
            <v>0</v>
          </cell>
          <cell r="JY84">
            <v>0</v>
          </cell>
          <cell r="JZ84">
            <v>0</v>
          </cell>
          <cell r="KA84">
            <v>0</v>
          </cell>
          <cell r="KB84">
            <v>0</v>
          </cell>
          <cell r="KC84">
            <v>0</v>
          </cell>
          <cell r="KD84">
            <v>0</v>
          </cell>
          <cell r="KE84">
            <v>0</v>
          </cell>
          <cell r="KF84">
            <v>0</v>
          </cell>
          <cell r="KG84">
            <v>0</v>
          </cell>
          <cell r="KH84">
            <v>0</v>
          </cell>
          <cell r="KI84">
            <v>0</v>
          </cell>
          <cell r="KJ84">
            <v>0</v>
          </cell>
          <cell r="KK84">
            <v>0</v>
          </cell>
          <cell r="KL84">
            <v>0</v>
          </cell>
          <cell r="KM84">
            <v>0</v>
          </cell>
          <cell r="KN84">
            <v>0</v>
          </cell>
          <cell r="KO84">
            <v>0</v>
          </cell>
          <cell r="KP84">
            <v>0</v>
          </cell>
          <cell r="KQ84">
            <v>0</v>
          </cell>
          <cell r="KR84">
            <v>0</v>
          </cell>
          <cell r="KS84">
            <v>0</v>
          </cell>
          <cell r="KT84">
            <v>0</v>
          </cell>
          <cell r="KU84">
            <v>0</v>
          </cell>
          <cell r="KV84">
            <v>0</v>
          </cell>
          <cell r="KW84">
            <v>0</v>
          </cell>
          <cell r="KX84">
            <v>0</v>
          </cell>
          <cell r="KY84">
            <v>0</v>
          </cell>
          <cell r="KZ84">
            <v>0</v>
          </cell>
          <cell r="LA84">
            <v>0</v>
          </cell>
          <cell r="LB84">
            <v>0</v>
          </cell>
          <cell r="LC84">
            <v>0</v>
          </cell>
          <cell r="LD84">
            <v>0</v>
          </cell>
          <cell r="LE84">
            <v>0</v>
          </cell>
          <cell r="LF84">
            <v>0</v>
          </cell>
          <cell r="LG84">
            <v>0</v>
          </cell>
          <cell r="LH84">
            <v>0</v>
          </cell>
          <cell r="LI84">
            <v>0</v>
          </cell>
          <cell r="LJ84">
            <v>0</v>
          </cell>
          <cell r="LK84">
            <v>0</v>
          </cell>
          <cell r="LL84">
            <v>0</v>
          </cell>
          <cell r="LM84">
            <v>0</v>
          </cell>
          <cell r="LN84">
            <v>0</v>
          </cell>
          <cell r="LO84">
            <v>0</v>
          </cell>
          <cell r="LP84">
            <v>0</v>
          </cell>
          <cell r="LQ84">
            <v>0</v>
          </cell>
          <cell r="LR84">
            <v>0</v>
          </cell>
          <cell r="LS84">
            <v>0</v>
          </cell>
          <cell r="LT84">
            <v>0</v>
          </cell>
          <cell r="LU84">
            <v>0</v>
          </cell>
          <cell r="LV84">
            <v>0</v>
          </cell>
          <cell r="LW84">
            <v>0</v>
          </cell>
          <cell r="LX84">
            <v>0</v>
          </cell>
          <cell r="LY84">
            <v>0</v>
          </cell>
          <cell r="LZ84">
            <v>0</v>
          </cell>
        </row>
        <row r="85">
          <cell r="EL85">
            <v>212102.65297999998</v>
          </cell>
          <cell r="EM85">
            <v>214987.55609999999</v>
          </cell>
          <cell r="EN85">
            <v>225784.05709000002</v>
          </cell>
          <cell r="EO85">
            <v>233431.14965000001</v>
          </cell>
          <cell r="EP85">
            <v>241703.56613999998</v>
          </cell>
          <cell r="EQ85">
            <v>251472.18277000001</v>
          </cell>
          <cell r="ER85">
            <v>254440.22918999998</v>
          </cell>
          <cell r="ES85">
            <v>257570.04499000002</v>
          </cell>
          <cell r="ET85">
            <v>261722.77559999999</v>
          </cell>
          <cell r="EU85">
            <v>268027.71646000003</v>
          </cell>
          <cell r="EV85">
            <v>275695.53733999998</v>
          </cell>
          <cell r="EW85">
            <v>286571.70427999995</v>
          </cell>
          <cell r="EX85">
            <v>301174.72615</v>
          </cell>
          <cell r="EY85">
            <v>304716.18127</v>
          </cell>
          <cell r="EZ85">
            <v>312342.60394</v>
          </cell>
          <cell r="FA85">
            <v>324782.60958999995</v>
          </cell>
          <cell r="FB85">
            <v>333072.20652999997</v>
          </cell>
          <cell r="FC85">
            <v>339389.95308999997</v>
          </cell>
          <cell r="FD85">
            <v>343323.17277999996</v>
          </cell>
          <cell r="FE85">
            <v>346601.09506999998</v>
          </cell>
          <cell r="FF85">
            <v>351937.00838999997</v>
          </cell>
          <cell r="FG85">
            <v>360432.77217000001</v>
          </cell>
          <cell r="FH85">
            <v>371296.44620999997</v>
          </cell>
          <cell r="FI85">
            <v>381310.36056</v>
          </cell>
          <cell r="FJ85">
            <v>397110.72233999998</v>
          </cell>
          <cell r="FK85">
            <v>412978.51261999999</v>
          </cell>
          <cell r="FL85">
            <v>425711.68868000002</v>
          </cell>
          <cell r="FM85">
            <v>438361.21861000004</v>
          </cell>
          <cell r="FN85">
            <v>454889.67309</v>
          </cell>
          <cell r="FO85">
            <v>465144.93189000001</v>
          </cell>
          <cell r="FP85">
            <v>475584.27333999996</v>
          </cell>
          <cell r="FQ85">
            <v>475182.25011000002</v>
          </cell>
          <cell r="FR85">
            <v>482058.87958000001</v>
          </cell>
          <cell r="FS85">
            <v>489239.89964999998</v>
          </cell>
          <cell r="FT85">
            <v>507073.67692</v>
          </cell>
          <cell r="FU85">
            <v>522530.72827999998</v>
          </cell>
          <cell r="FV85">
            <v>538337.84511999995</v>
          </cell>
          <cell r="FW85">
            <v>552185.24540000001</v>
          </cell>
          <cell r="FX85">
            <v>564709.86229999992</v>
          </cell>
          <cell r="FY85">
            <v>577648.21830999991</v>
          </cell>
          <cell r="FZ85">
            <v>597455.43512000004</v>
          </cell>
          <cell r="GA85">
            <v>605013.27208000002</v>
          </cell>
          <cell r="GB85">
            <v>609991.36998000008</v>
          </cell>
          <cell r="GC85">
            <v>617302.19735000003</v>
          </cell>
          <cell r="GD85">
            <v>623202.82123999996</v>
          </cell>
          <cell r="GE85">
            <v>634699.31613000005</v>
          </cell>
          <cell r="GF85">
            <v>652108.24066999997</v>
          </cell>
          <cell r="GG85">
            <v>669144.57620000001</v>
          </cell>
          <cell r="GH85">
            <v>685623.73071999999</v>
          </cell>
          <cell r="GI85">
            <v>702080.37899</v>
          </cell>
          <cell r="GJ85">
            <v>711251.47060999996</v>
          </cell>
          <cell r="GK85">
            <v>731391.04487999994</v>
          </cell>
          <cell r="GL85">
            <v>747461.25398000004</v>
          </cell>
          <cell r="GM85">
            <v>758656.73872000002</v>
          </cell>
          <cell r="GN85">
            <v>768493.36146000004</v>
          </cell>
          <cell r="GO85">
            <v>788520.33678999997</v>
          </cell>
          <cell r="GP85">
            <v>802162.86846000003</v>
          </cell>
          <cell r="GQ85">
            <v>818353.65523999999</v>
          </cell>
          <cell r="GR85">
            <v>834562.13558</v>
          </cell>
          <cell r="GS85">
            <v>843174.20392999996</v>
          </cell>
          <cell r="GT85">
            <v>861551.45166000002</v>
          </cell>
          <cell r="GU85">
            <v>874784.0435599999</v>
          </cell>
          <cell r="GV85">
            <v>883993.53813999996</v>
          </cell>
          <cell r="GW85">
            <v>897793.76804999996</v>
          </cell>
          <cell r="GX85">
            <v>884353.00437999994</v>
          </cell>
          <cell r="GY85">
            <v>906851.59183000005</v>
          </cell>
          <cell r="GZ85">
            <v>990796.15854999993</v>
          </cell>
          <cell r="HA85">
            <v>991225.85886000004</v>
          </cell>
          <cell r="HB85">
            <v>1004589.85351</v>
          </cell>
          <cell r="HC85">
            <v>1020760.3335800001</v>
          </cell>
          <cell r="HD85">
            <v>1027137.13988</v>
          </cell>
          <cell r="HE85">
            <v>0</v>
          </cell>
          <cell r="HF85">
            <v>0</v>
          </cell>
          <cell r="HG85">
            <v>0</v>
          </cell>
          <cell r="HH85">
            <v>0</v>
          </cell>
          <cell r="HI85">
            <v>0</v>
          </cell>
          <cell r="HJ85">
            <v>0</v>
          </cell>
          <cell r="HK85">
            <v>0</v>
          </cell>
          <cell r="HL85">
            <v>0</v>
          </cell>
          <cell r="HM85">
            <v>0</v>
          </cell>
          <cell r="HN85">
            <v>0</v>
          </cell>
          <cell r="HO85">
            <v>0</v>
          </cell>
          <cell r="HP85">
            <v>0</v>
          </cell>
          <cell r="HQ85">
            <v>0</v>
          </cell>
          <cell r="HR85">
            <v>0</v>
          </cell>
          <cell r="HS85">
            <v>0</v>
          </cell>
          <cell r="HT85">
            <v>0</v>
          </cell>
          <cell r="HU85">
            <v>0</v>
          </cell>
          <cell r="HV85">
            <v>0</v>
          </cell>
          <cell r="HW85">
            <v>0</v>
          </cell>
          <cell r="HX85">
            <v>0</v>
          </cell>
          <cell r="HY85">
            <v>0</v>
          </cell>
          <cell r="HZ85">
            <v>0</v>
          </cell>
          <cell r="IA85">
            <v>0</v>
          </cell>
          <cell r="IB85">
            <v>0</v>
          </cell>
          <cell r="IC85">
            <v>0</v>
          </cell>
          <cell r="ID85">
            <v>0</v>
          </cell>
          <cell r="IE85">
            <v>0</v>
          </cell>
          <cell r="IF85">
            <v>0</v>
          </cell>
          <cell r="IG85">
            <v>0</v>
          </cell>
          <cell r="IH85">
            <v>0</v>
          </cell>
          <cell r="II85">
            <v>0</v>
          </cell>
          <cell r="IJ85">
            <v>0</v>
          </cell>
          <cell r="IK85">
            <v>0</v>
          </cell>
          <cell r="IL85">
            <v>0</v>
          </cell>
          <cell r="IM85">
            <v>0</v>
          </cell>
          <cell r="IN85">
            <v>0</v>
          </cell>
          <cell r="IO85">
            <v>0</v>
          </cell>
          <cell r="IP85">
            <v>0</v>
          </cell>
          <cell r="IQ85">
            <v>0</v>
          </cell>
          <cell r="IR85">
            <v>0</v>
          </cell>
          <cell r="IS85">
            <v>0</v>
          </cell>
          <cell r="IT85">
            <v>0</v>
          </cell>
          <cell r="IU85">
            <v>0</v>
          </cell>
          <cell r="IV85">
            <v>0</v>
          </cell>
          <cell r="IW85">
            <v>0</v>
          </cell>
          <cell r="IX85">
            <v>0</v>
          </cell>
          <cell r="IY85">
            <v>0</v>
          </cell>
          <cell r="IZ85">
            <v>0</v>
          </cell>
          <cell r="JA85">
            <v>0</v>
          </cell>
          <cell r="JB85">
            <v>0</v>
          </cell>
          <cell r="JC85">
            <v>0</v>
          </cell>
          <cell r="JD85">
            <v>0</v>
          </cell>
          <cell r="JE85">
            <v>0</v>
          </cell>
          <cell r="JF85">
            <v>0</v>
          </cell>
          <cell r="JG85">
            <v>0</v>
          </cell>
          <cell r="JH85">
            <v>0</v>
          </cell>
          <cell r="JI85">
            <v>0</v>
          </cell>
          <cell r="JJ85">
            <v>0</v>
          </cell>
          <cell r="JK85">
            <v>0</v>
          </cell>
          <cell r="JL85">
            <v>0</v>
          </cell>
          <cell r="JM85">
            <v>0</v>
          </cell>
          <cell r="JN85">
            <v>0</v>
          </cell>
          <cell r="JO85">
            <v>0</v>
          </cell>
          <cell r="JP85">
            <v>0</v>
          </cell>
          <cell r="JQ85">
            <v>0</v>
          </cell>
          <cell r="JR85">
            <v>0</v>
          </cell>
          <cell r="JS85">
            <v>0</v>
          </cell>
          <cell r="JT85">
            <v>0</v>
          </cell>
          <cell r="JU85">
            <v>0</v>
          </cell>
          <cell r="JV85">
            <v>0</v>
          </cell>
          <cell r="JW85">
            <v>0</v>
          </cell>
          <cell r="JX85">
            <v>0</v>
          </cell>
          <cell r="JY85">
            <v>0</v>
          </cell>
          <cell r="JZ85">
            <v>0</v>
          </cell>
          <cell r="KA85">
            <v>0</v>
          </cell>
          <cell r="KB85">
            <v>0</v>
          </cell>
          <cell r="KC85">
            <v>0</v>
          </cell>
          <cell r="KD85">
            <v>0</v>
          </cell>
          <cell r="KE85">
            <v>0</v>
          </cell>
          <cell r="KF85">
            <v>0</v>
          </cell>
          <cell r="KG85">
            <v>0</v>
          </cell>
          <cell r="KH85">
            <v>0</v>
          </cell>
          <cell r="KI85">
            <v>0</v>
          </cell>
          <cell r="KJ85">
            <v>0</v>
          </cell>
          <cell r="KK85">
            <v>0</v>
          </cell>
          <cell r="KL85">
            <v>0</v>
          </cell>
          <cell r="KM85">
            <v>0</v>
          </cell>
          <cell r="KN85">
            <v>0</v>
          </cell>
          <cell r="KO85">
            <v>0</v>
          </cell>
          <cell r="KP85">
            <v>0</v>
          </cell>
          <cell r="KQ85">
            <v>0</v>
          </cell>
          <cell r="KR85">
            <v>0</v>
          </cell>
          <cell r="KS85">
            <v>0</v>
          </cell>
          <cell r="KT85">
            <v>0</v>
          </cell>
          <cell r="KU85">
            <v>0</v>
          </cell>
          <cell r="KV85">
            <v>0</v>
          </cell>
          <cell r="KW85">
            <v>0</v>
          </cell>
          <cell r="KX85">
            <v>0</v>
          </cell>
          <cell r="KY85">
            <v>0</v>
          </cell>
          <cell r="KZ85">
            <v>0</v>
          </cell>
          <cell r="LA85">
            <v>0</v>
          </cell>
          <cell r="LB85">
            <v>0</v>
          </cell>
          <cell r="LC85">
            <v>0</v>
          </cell>
          <cell r="LD85">
            <v>0</v>
          </cell>
          <cell r="LE85">
            <v>0</v>
          </cell>
          <cell r="LF85">
            <v>0</v>
          </cell>
          <cell r="LG85">
            <v>0</v>
          </cell>
          <cell r="LH85">
            <v>0</v>
          </cell>
          <cell r="LI85">
            <v>0</v>
          </cell>
          <cell r="LJ85">
            <v>0</v>
          </cell>
          <cell r="LK85">
            <v>0</v>
          </cell>
          <cell r="LL85">
            <v>0</v>
          </cell>
          <cell r="LM85">
            <v>0</v>
          </cell>
          <cell r="LN85">
            <v>0</v>
          </cell>
          <cell r="LO85">
            <v>0</v>
          </cell>
          <cell r="LP85">
            <v>0</v>
          </cell>
          <cell r="LQ85">
            <v>0</v>
          </cell>
          <cell r="LR85">
            <v>0</v>
          </cell>
          <cell r="LS85">
            <v>0</v>
          </cell>
          <cell r="LT85">
            <v>0</v>
          </cell>
          <cell r="LU85">
            <v>0</v>
          </cell>
          <cell r="LV85">
            <v>0</v>
          </cell>
          <cell r="LW85">
            <v>0</v>
          </cell>
          <cell r="LX85">
            <v>0</v>
          </cell>
          <cell r="LY85">
            <v>0</v>
          </cell>
          <cell r="LZ85">
            <v>0</v>
          </cell>
        </row>
        <row r="86">
          <cell r="EL86">
            <v>87517.840909999999</v>
          </cell>
          <cell r="EM86">
            <v>90025.889060000001</v>
          </cell>
          <cell r="EN86">
            <v>90904.126310000007</v>
          </cell>
          <cell r="EO86">
            <v>92474.027709999995</v>
          </cell>
          <cell r="EP86">
            <v>93790.574030000003</v>
          </cell>
          <cell r="EQ86">
            <v>99228.425569999992</v>
          </cell>
          <cell r="ER86">
            <v>102338.68296999999</v>
          </cell>
          <cell r="ES86">
            <v>104261.25268000001</v>
          </cell>
          <cell r="ET86">
            <v>104343.68594</v>
          </cell>
          <cell r="EU86">
            <v>104414.01938</v>
          </cell>
          <cell r="EV86">
            <v>104248.84106000001</v>
          </cell>
          <cell r="EW86">
            <v>107350.02376000001</v>
          </cell>
          <cell r="EX86">
            <v>106298.19053000001</v>
          </cell>
          <cell r="EY86">
            <v>105954.13678</v>
          </cell>
          <cell r="EZ86">
            <v>109250.48487</v>
          </cell>
          <cell r="FA86">
            <v>109596.55904000001</v>
          </cell>
          <cell r="FB86">
            <v>109803.04523999999</v>
          </cell>
          <cell r="FC86">
            <v>109298.5453</v>
          </cell>
          <cell r="FD86">
            <v>109207.91460999999</v>
          </cell>
          <cell r="FE86">
            <v>110663.8037</v>
          </cell>
          <cell r="FF86">
            <v>111715.43123</v>
          </cell>
          <cell r="FG86">
            <v>113155.9054</v>
          </cell>
          <cell r="FH86">
            <v>112847.6942</v>
          </cell>
          <cell r="FI86">
            <v>115526.33642000001</v>
          </cell>
          <cell r="FJ86">
            <v>117462.91174</v>
          </cell>
          <cell r="FK86">
            <v>119945.80809999999</v>
          </cell>
          <cell r="FL86">
            <v>123721.5113</v>
          </cell>
          <cell r="FM86">
            <v>126372.39352</v>
          </cell>
          <cell r="FN86">
            <v>129904.86523000001</v>
          </cell>
          <cell r="FO86">
            <v>133174.78505999999</v>
          </cell>
          <cell r="FP86">
            <v>136323.79949999999</v>
          </cell>
          <cell r="FQ86">
            <v>134695.83921999999</v>
          </cell>
          <cell r="FR86">
            <v>136905.42379</v>
          </cell>
          <cell r="FS86">
            <v>138014.73006999999</v>
          </cell>
          <cell r="FT86">
            <v>140633.93087000001</v>
          </cell>
          <cell r="FU86">
            <v>143251.27355000001</v>
          </cell>
          <cell r="FV86">
            <v>145805.56025000001</v>
          </cell>
          <cell r="FW86">
            <v>150488.35056999998</v>
          </cell>
          <cell r="FX86">
            <v>154663.14837000001</v>
          </cell>
          <cell r="FY86">
            <v>157356.48426</v>
          </cell>
          <cell r="FZ86">
            <v>158501.46733000001</v>
          </cell>
          <cell r="GA86">
            <v>163509.98756000001</v>
          </cell>
          <cell r="GB86">
            <v>165438.95264999999</v>
          </cell>
          <cell r="GC86">
            <v>167291.86593999999</v>
          </cell>
          <cell r="GD86">
            <v>171964.98753000001</v>
          </cell>
          <cell r="GE86">
            <v>176718.42692</v>
          </cell>
          <cell r="GF86">
            <v>177943.23550000001</v>
          </cell>
          <cell r="GG86">
            <v>183340.23465</v>
          </cell>
          <cell r="GH86">
            <v>185673.33554</v>
          </cell>
          <cell r="GI86">
            <v>186310.81604000001</v>
          </cell>
          <cell r="GJ86">
            <v>185867.50033000001</v>
          </cell>
          <cell r="GK86">
            <v>187433.28453</v>
          </cell>
          <cell r="GL86">
            <v>186674.66827000002</v>
          </cell>
          <cell r="GM86">
            <v>192589.72868999999</v>
          </cell>
          <cell r="GN86">
            <v>196822.22524999999</v>
          </cell>
          <cell r="GO86">
            <v>201325.17580000003</v>
          </cell>
          <cell r="GP86">
            <v>205769.20049000002</v>
          </cell>
          <cell r="GQ86">
            <v>205531.51785</v>
          </cell>
          <cell r="GR86">
            <v>210350.07566</v>
          </cell>
          <cell r="GS86">
            <v>214613.51055000001</v>
          </cell>
          <cell r="GT86">
            <v>214365.70222000001</v>
          </cell>
          <cell r="GU86">
            <v>220688.85541999998</v>
          </cell>
          <cell r="GV86">
            <v>224912.34403000001</v>
          </cell>
          <cell r="GW86">
            <v>228355.86934</v>
          </cell>
          <cell r="GX86">
            <v>233700.84659999999</v>
          </cell>
          <cell r="GY86">
            <v>236593.00630000001</v>
          </cell>
          <cell r="GZ86">
            <v>228394.75962</v>
          </cell>
          <cell r="HA86">
            <v>214204.25603999998</v>
          </cell>
          <cell r="HB86">
            <v>223523.84703999999</v>
          </cell>
          <cell r="HC86">
            <v>229349.61341999998</v>
          </cell>
          <cell r="HD86">
            <v>234165.15783000001</v>
          </cell>
          <cell r="HE86">
            <v>0</v>
          </cell>
          <cell r="HF86">
            <v>0</v>
          </cell>
          <cell r="HG86">
            <v>0</v>
          </cell>
          <cell r="HH86">
            <v>0</v>
          </cell>
          <cell r="HI86">
            <v>0</v>
          </cell>
          <cell r="HJ86">
            <v>0</v>
          </cell>
          <cell r="HK86">
            <v>0</v>
          </cell>
          <cell r="HL86">
            <v>0</v>
          </cell>
          <cell r="HM86">
            <v>0</v>
          </cell>
          <cell r="HN86">
            <v>0</v>
          </cell>
          <cell r="HO86">
            <v>0</v>
          </cell>
          <cell r="HP86">
            <v>0</v>
          </cell>
          <cell r="HQ86">
            <v>0</v>
          </cell>
          <cell r="HR86">
            <v>0</v>
          </cell>
          <cell r="HS86">
            <v>0</v>
          </cell>
          <cell r="HT86">
            <v>0</v>
          </cell>
          <cell r="HU86">
            <v>0</v>
          </cell>
          <cell r="HV86">
            <v>0</v>
          </cell>
          <cell r="HW86">
            <v>0</v>
          </cell>
          <cell r="HX86">
            <v>0</v>
          </cell>
          <cell r="HY86">
            <v>0</v>
          </cell>
          <cell r="HZ86">
            <v>0</v>
          </cell>
          <cell r="IA86">
            <v>0</v>
          </cell>
          <cell r="IB86">
            <v>0</v>
          </cell>
          <cell r="IC86">
            <v>0</v>
          </cell>
          <cell r="ID86">
            <v>0</v>
          </cell>
          <cell r="IE86">
            <v>0</v>
          </cell>
          <cell r="IF86">
            <v>0</v>
          </cell>
          <cell r="IG86">
            <v>0</v>
          </cell>
          <cell r="IH86">
            <v>0</v>
          </cell>
          <cell r="II86">
            <v>0</v>
          </cell>
          <cell r="IJ86">
            <v>0</v>
          </cell>
          <cell r="IK86">
            <v>0</v>
          </cell>
          <cell r="IL86">
            <v>0</v>
          </cell>
          <cell r="IM86">
            <v>0</v>
          </cell>
          <cell r="IN86">
            <v>0</v>
          </cell>
          <cell r="IO86">
            <v>0</v>
          </cell>
          <cell r="IP86">
            <v>0</v>
          </cell>
          <cell r="IQ86">
            <v>0</v>
          </cell>
          <cell r="IR86">
            <v>0</v>
          </cell>
          <cell r="IS86">
            <v>0</v>
          </cell>
          <cell r="IT86">
            <v>0</v>
          </cell>
          <cell r="IU86">
            <v>0</v>
          </cell>
          <cell r="IV86">
            <v>0</v>
          </cell>
          <cell r="IW86">
            <v>0</v>
          </cell>
          <cell r="IX86">
            <v>0</v>
          </cell>
          <cell r="IY86">
            <v>0</v>
          </cell>
          <cell r="IZ86">
            <v>0</v>
          </cell>
          <cell r="JA86">
            <v>0</v>
          </cell>
          <cell r="JB86">
            <v>0</v>
          </cell>
          <cell r="JC86">
            <v>0</v>
          </cell>
          <cell r="JD86">
            <v>0</v>
          </cell>
          <cell r="JE86">
            <v>0</v>
          </cell>
          <cell r="JF86">
            <v>0</v>
          </cell>
          <cell r="JG86">
            <v>0</v>
          </cell>
          <cell r="JH86">
            <v>0</v>
          </cell>
          <cell r="JI86">
            <v>0</v>
          </cell>
          <cell r="JJ86">
            <v>0</v>
          </cell>
          <cell r="JK86">
            <v>0</v>
          </cell>
          <cell r="JL86">
            <v>0</v>
          </cell>
          <cell r="JM86">
            <v>0</v>
          </cell>
          <cell r="JN86">
            <v>0</v>
          </cell>
          <cell r="JO86">
            <v>0</v>
          </cell>
          <cell r="JP86">
            <v>0</v>
          </cell>
          <cell r="JQ86">
            <v>0</v>
          </cell>
          <cell r="JR86">
            <v>0</v>
          </cell>
          <cell r="JS86">
            <v>0</v>
          </cell>
          <cell r="JT86">
            <v>0</v>
          </cell>
          <cell r="JU86">
            <v>0</v>
          </cell>
          <cell r="JV86">
            <v>0</v>
          </cell>
          <cell r="JW86">
            <v>0</v>
          </cell>
          <cell r="JX86">
            <v>0</v>
          </cell>
          <cell r="JY86">
            <v>0</v>
          </cell>
          <cell r="JZ86">
            <v>0</v>
          </cell>
          <cell r="KA86">
            <v>0</v>
          </cell>
          <cell r="KB86">
            <v>0</v>
          </cell>
          <cell r="KC86">
            <v>0</v>
          </cell>
          <cell r="KD86">
            <v>0</v>
          </cell>
          <cell r="KE86">
            <v>0</v>
          </cell>
          <cell r="KF86">
            <v>0</v>
          </cell>
          <cell r="KG86">
            <v>0</v>
          </cell>
          <cell r="KH86">
            <v>0</v>
          </cell>
          <cell r="KI86">
            <v>0</v>
          </cell>
          <cell r="KJ86">
            <v>0</v>
          </cell>
          <cell r="KK86">
            <v>0</v>
          </cell>
          <cell r="KL86">
            <v>0</v>
          </cell>
          <cell r="KM86">
            <v>0</v>
          </cell>
          <cell r="KN86">
            <v>0</v>
          </cell>
          <cell r="KO86">
            <v>0</v>
          </cell>
          <cell r="KP86">
            <v>0</v>
          </cell>
          <cell r="KQ86">
            <v>0</v>
          </cell>
          <cell r="KR86">
            <v>0</v>
          </cell>
          <cell r="KS86">
            <v>0</v>
          </cell>
          <cell r="KT86">
            <v>0</v>
          </cell>
          <cell r="KU86">
            <v>0</v>
          </cell>
          <cell r="KV86">
            <v>0</v>
          </cell>
          <cell r="KW86">
            <v>0</v>
          </cell>
          <cell r="KX86">
            <v>0</v>
          </cell>
          <cell r="KY86">
            <v>0</v>
          </cell>
          <cell r="KZ86">
            <v>0</v>
          </cell>
          <cell r="LA86">
            <v>0</v>
          </cell>
          <cell r="LB86">
            <v>0</v>
          </cell>
          <cell r="LC86">
            <v>0</v>
          </cell>
          <cell r="LD86">
            <v>0</v>
          </cell>
          <cell r="LE86">
            <v>0</v>
          </cell>
          <cell r="LF86">
            <v>0</v>
          </cell>
          <cell r="LG86">
            <v>0</v>
          </cell>
          <cell r="LH86">
            <v>0</v>
          </cell>
          <cell r="LI86">
            <v>0</v>
          </cell>
          <cell r="LJ86">
            <v>0</v>
          </cell>
          <cell r="LK86">
            <v>0</v>
          </cell>
          <cell r="LL86">
            <v>0</v>
          </cell>
          <cell r="LM86">
            <v>0</v>
          </cell>
          <cell r="LN86">
            <v>0</v>
          </cell>
          <cell r="LO86">
            <v>0</v>
          </cell>
          <cell r="LP86">
            <v>0</v>
          </cell>
          <cell r="LQ86">
            <v>0</v>
          </cell>
          <cell r="LR86">
            <v>0</v>
          </cell>
          <cell r="LS86">
            <v>0</v>
          </cell>
          <cell r="LT86">
            <v>0</v>
          </cell>
          <cell r="LU86">
            <v>0</v>
          </cell>
          <cell r="LV86">
            <v>0</v>
          </cell>
          <cell r="LW86">
            <v>0</v>
          </cell>
          <cell r="LX86">
            <v>0</v>
          </cell>
          <cell r="LY86">
            <v>0</v>
          </cell>
          <cell r="LZ86">
            <v>0</v>
          </cell>
        </row>
        <row r="87">
          <cell r="A87" t="str">
            <v>Raiffeisen OMF</v>
          </cell>
          <cell r="B87">
            <v>616599.49626000004</v>
          </cell>
          <cell r="C87">
            <v>671110.44264999998</v>
          </cell>
          <cell r="D87">
            <v>732073.29833999998</v>
          </cell>
          <cell r="E87">
            <v>786003.44087000005</v>
          </cell>
          <cell r="F87">
            <v>846768.68287999998</v>
          </cell>
          <cell r="G87">
            <v>921532.58487000002</v>
          </cell>
          <cell r="H87">
            <v>990284.27321999997</v>
          </cell>
          <cell r="I87">
            <v>1059964.8178400001</v>
          </cell>
          <cell r="J87">
            <v>1120285.8892399999</v>
          </cell>
          <cell r="K87">
            <v>1199410.1282899999</v>
          </cell>
          <cell r="L87">
            <v>1269256.7712699999</v>
          </cell>
          <cell r="M87">
            <v>1350148.4489000002</v>
          </cell>
          <cell r="N87">
            <v>1424477.3804000001</v>
          </cell>
          <cell r="O87">
            <v>1497853.2053099999</v>
          </cell>
          <cell r="P87">
            <v>1557746.8954400001</v>
          </cell>
          <cell r="Q87">
            <v>1589391.9526099998</v>
          </cell>
          <cell r="R87">
            <v>1683995.26367</v>
          </cell>
          <cell r="S87">
            <v>1721166.0820499999</v>
          </cell>
          <cell r="T87">
            <v>1801394.7687000001</v>
          </cell>
          <cell r="U87">
            <v>1892315.11824</v>
          </cell>
          <cell r="V87">
            <v>2002473.1701099998</v>
          </cell>
          <cell r="W87">
            <v>2135470.7502600001</v>
          </cell>
          <cell r="X87">
            <v>2192053.4342800002</v>
          </cell>
          <cell r="Y87">
            <v>2321904.2630100003</v>
          </cell>
          <cell r="Z87">
            <v>2445371.3488499997</v>
          </cell>
          <cell r="AA87">
            <v>2529142.5677899998</v>
          </cell>
          <cell r="AB87">
            <v>2580884.5399099998</v>
          </cell>
          <cell r="AC87">
            <v>2639358.6540799998</v>
          </cell>
          <cell r="AD87">
            <v>2730766.8804200003</v>
          </cell>
          <cell r="AE87">
            <v>2825921.4449499999</v>
          </cell>
          <cell r="AF87">
            <v>2948214.12946</v>
          </cell>
          <cell r="AG87">
            <v>3040008.1841799999</v>
          </cell>
          <cell r="AH87">
            <v>3180788.2730100001</v>
          </cell>
          <cell r="AI87">
            <v>3373196.93775</v>
          </cell>
          <cell r="AJ87">
            <v>3447459.7658699998</v>
          </cell>
          <cell r="AK87">
            <v>3549990.0672499998</v>
          </cell>
          <cell r="AL87">
            <v>3699616.8907699999</v>
          </cell>
          <cell r="AM87">
            <v>3823415.0837300001</v>
          </cell>
          <cell r="AN87">
            <v>3910771.7291199998</v>
          </cell>
          <cell r="AO87">
            <v>3988151.68151</v>
          </cell>
          <cell r="AP87">
            <v>4028607.0212699999</v>
          </cell>
          <cell r="AQ87">
            <v>4093254.9290300002</v>
          </cell>
          <cell r="AR87">
            <v>4224035.3256999999</v>
          </cell>
          <cell r="AS87">
            <v>4355785.3916000007</v>
          </cell>
          <cell r="AT87">
            <v>4511294.6615300002</v>
          </cell>
          <cell r="AU87">
            <v>4605086.3723999998</v>
          </cell>
          <cell r="AV87">
            <v>4734929.6555900006</v>
          </cell>
          <cell r="AW87">
            <v>4864557.3689599996</v>
          </cell>
          <cell r="AX87">
            <v>4997696.5070699994</v>
          </cell>
          <cell r="AY87">
            <v>5137933.6153500006</v>
          </cell>
          <cell r="AZ87">
            <v>5300227.6207499998</v>
          </cell>
          <cell r="BA87">
            <v>5451152.7327500004</v>
          </cell>
          <cell r="BB87">
            <v>5663269.1537299994</v>
          </cell>
          <cell r="BC87">
            <v>5786804.0244399998</v>
          </cell>
          <cell r="BD87">
            <v>5876214.41823</v>
          </cell>
          <cell r="BE87">
            <v>5990143.8898700001</v>
          </cell>
          <cell r="BF87">
            <v>6060889.0890299994</v>
          </cell>
          <cell r="BG87">
            <v>6197892.7499500001</v>
          </cell>
          <cell r="BH87">
            <v>6360504.0190500002</v>
          </cell>
          <cell r="BI87">
            <v>6289353.27281</v>
          </cell>
          <cell r="BJ87">
            <v>6483149.57608</v>
          </cell>
          <cell r="BK87">
            <v>6377887.2450299999</v>
          </cell>
          <cell r="BL87">
            <v>6442744.3121600002</v>
          </cell>
          <cell r="BM87">
            <v>6459493.60666</v>
          </cell>
          <cell r="BN87">
            <v>6539784.8087200001</v>
          </cell>
          <cell r="BO87">
            <v>6699797.9639900001</v>
          </cell>
          <cell r="BP87">
            <v>6718116.8541800007</v>
          </cell>
          <cell r="BQ87">
            <v>6833447.6520200009</v>
          </cell>
          <cell r="BR87">
            <v>6902246.4887799993</v>
          </cell>
          <cell r="BS87">
            <v>6814941.4885799997</v>
          </cell>
          <cell r="BT87">
            <v>6690987.0546000004</v>
          </cell>
          <cell r="BU87">
            <v>6605504.1288400004</v>
          </cell>
          <cell r="BV87">
            <v>6837623.6940399995</v>
          </cell>
          <cell r="BW87">
            <v>6978220.0252399994</v>
          </cell>
          <cell r="BX87">
            <v>6992960.1854499998</v>
          </cell>
          <cell r="BY87">
            <v>7185368.4258699995</v>
          </cell>
          <cell r="BZ87">
            <v>7412108.2407</v>
          </cell>
          <cell r="CA87">
            <v>7677561.7197899995</v>
          </cell>
          <cell r="CB87">
            <v>7716620.1710999999</v>
          </cell>
          <cell r="CC87">
            <v>7899158.0527900001</v>
          </cell>
          <cell r="CD87">
            <v>8107799.79232</v>
          </cell>
          <cell r="CE87">
            <v>8396614.9838399999</v>
          </cell>
          <cell r="CF87">
            <v>8525760.0064000003</v>
          </cell>
          <cell r="CG87">
            <v>8710900.5637999997</v>
          </cell>
          <cell r="CH87">
            <v>8892778.4322699998</v>
          </cell>
          <cell r="CI87">
            <v>9154651.9971900005</v>
          </cell>
          <cell r="CJ87">
            <v>9263078.6722800005</v>
          </cell>
          <cell r="CK87">
            <v>9565461.8639899995</v>
          </cell>
          <cell r="CL87">
            <v>9705992.2813600004</v>
          </cell>
          <cell r="CM87">
            <v>9735770.5120700002</v>
          </cell>
          <cell r="CN87">
            <v>9748516.3428600002</v>
          </cell>
          <cell r="CO87">
            <v>9942328.547079999</v>
          </cell>
          <cell r="CP87">
            <v>10134167.89731</v>
          </cell>
          <cell r="CQ87">
            <v>10378465.688299999</v>
          </cell>
          <cell r="CR87">
            <v>10538549.237200001</v>
          </cell>
          <cell r="CS87">
            <v>10691433.864389999</v>
          </cell>
          <cell r="CT87">
            <v>10976964.08674</v>
          </cell>
          <cell r="CU87">
            <v>11258526.678989999</v>
          </cell>
          <cell r="CV87">
            <v>11347855.39161</v>
          </cell>
          <cell r="CW87">
            <v>11563922.425379999</v>
          </cell>
          <cell r="CX87">
            <v>11671077.30491</v>
          </cell>
          <cell r="CY87">
            <v>11855267.714190001</v>
          </cell>
          <cell r="CZ87">
            <v>11923174.985540001</v>
          </cell>
          <cell r="DA87">
            <v>12038976.92708</v>
          </cell>
          <cell r="DB87">
            <v>11977503.079639999</v>
          </cell>
          <cell r="DC87">
            <v>11905231.233069999</v>
          </cell>
          <cell r="DD87">
            <v>12062409.004719999</v>
          </cell>
          <cell r="DE87">
            <v>12027275.157809999</v>
          </cell>
          <cell r="DF87">
            <v>12286089.865420001</v>
          </cell>
          <cell r="DG87">
            <v>12515718.51073</v>
          </cell>
          <cell r="DH87">
            <v>12726463.611680001</v>
          </cell>
          <cell r="DI87">
            <v>12891258.10448</v>
          </cell>
          <cell r="DJ87">
            <v>13126215.083040001</v>
          </cell>
          <cell r="DK87">
            <v>13167863.928879999</v>
          </cell>
          <cell r="DL87">
            <v>13358637.115870001</v>
          </cell>
          <cell r="DM87">
            <v>13667332.141760001</v>
          </cell>
          <cell r="DN87">
            <v>13859913.47811</v>
          </cell>
          <cell r="DO87">
            <v>14515930.637909999</v>
          </cell>
          <cell r="DP87">
            <v>15015021.62669</v>
          </cell>
          <cell r="DQ87">
            <v>15194597.749469999</v>
          </cell>
          <cell r="DR87">
            <v>15388570.446909999</v>
          </cell>
          <cell r="DS87">
            <v>15956515.67062</v>
          </cell>
          <cell r="DT87">
            <v>15960504.047530001</v>
          </cell>
          <cell r="DU87">
            <v>16102804.28029</v>
          </cell>
          <cell r="DV87">
            <v>16406035.54596</v>
          </cell>
          <cell r="DW87">
            <v>16418221.47373</v>
          </cell>
          <cell r="DX87">
            <v>16012773.31102</v>
          </cell>
          <cell r="DY87">
            <v>16572216.215159999</v>
          </cell>
          <cell r="DZ87">
            <v>16734013.929160001</v>
          </cell>
          <cell r="EA87">
            <v>16919021.956</v>
          </cell>
          <cell r="EB87">
            <v>17105466.975060001</v>
          </cell>
          <cell r="EC87">
            <v>17326396.079050001</v>
          </cell>
          <cell r="ED87">
            <v>17483144.285390001</v>
          </cell>
          <cell r="EE87">
            <v>17687228.310800001</v>
          </cell>
          <cell r="EF87">
            <v>18317413.687090002</v>
          </cell>
          <cell r="EG87">
            <v>17645020.147410002</v>
          </cell>
          <cell r="EH87">
            <v>17800412.863119997</v>
          </cell>
          <cell r="EI87">
            <v>18299837.940250002</v>
          </cell>
          <cell r="EJ87">
            <v>18776038.76557</v>
          </cell>
          <cell r="EK87">
            <v>18930706.6732</v>
          </cell>
          <cell r="EL87">
            <v>18582331.270349998</v>
          </cell>
          <cell r="EM87">
            <v>19127095.62238</v>
          </cell>
          <cell r="EN87">
            <v>19181033.179299999</v>
          </cell>
          <cell r="EO87">
            <v>19436856.604359999</v>
          </cell>
          <cell r="EP87">
            <v>19587418.74456</v>
          </cell>
          <cell r="EQ87">
            <v>20377467.41804</v>
          </cell>
          <cell r="ER87">
            <v>20726440.303640001</v>
          </cell>
          <cell r="ES87">
            <v>21007355.040919997</v>
          </cell>
          <cell r="ET87">
            <v>21099355.709939998</v>
          </cell>
          <cell r="EU87">
            <v>21178948.82745</v>
          </cell>
          <cell r="EV87">
            <v>21079382.221140001</v>
          </cell>
          <cell r="EW87">
            <v>21535901.634980001</v>
          </cell>
          <cell r="EX87">
            <v>21298283.594860002</v>
          </cell>
          <cell r="EY87">
            <v>21186371.806430001</v>
          </cell>
          <cell r="EZ87">
            <v>21617219.978720002</v>
          </cell>
          <cell r="FA87">
            <v>21705602.780859999</v>
          </cell>
          <cell r="FB87">
            <v>21731818.903580002</v>
          </cell>
          <cell r="FC87">
            <v>21727971.350540001</v>
          </cell>
          <cell r="FD87">
            <v>21824570.136950001</v>
          </cell>
          <cell r="FE87">
            <v>21968768.249729998</v>
          </cell>
          <cell r="FF87">
            <v>22086188.901150003</v>
          </cell>
          <cell r="FG87">
            <v>22358248.855630003</v>
          </cell>
          <cell r="FH87">
            <v>22388528.275900003</v>
          </cell>
          <cell r="FI87">
            <v>22668647.261720002</v>
          </cell>
          <cell r="FJ87">
            <v>22977888.002330001</v>
          </cell>
          <cell r="FK87">
            <v>23488600.579689998</v>
          </cell>
          <cell r="FL87">
            <v>24099749.832279999</v>
          </cell>
          <cell r="FM87">
            <v>24202347.75945</v>
          </cell>
          <cell r="FN87">
            <v>24580607.255849998</v>
          </cell>
          <cell r="FO87">
            <v>24880388.225650001</v>
          </cell>
          <cell r="FP87">
            <v>25311833.250290003</v>
          </cell>
          <cell r="FQ87">
            <v>24875670.333380003</v>
          </cell>
          <cell r="FR87">
            <v>25068976.111159999</v>
          </cell>
          <cell r="FS87">
            <v>25042934.107730001</v>
          </cell>
          <cell r="FT87">
            <v>25373628.43747</v>
          </cell>
          <cell r="FU87">
            <v>25606482.625380002</v>
          </cell>
          <cell r="FV87">
            <v>25820688.216580003</v>
          </cell>
          <cell r="FW87">
            <v>26439826.810709998</v>
          </cell>
          <cell r="FX87">
            <v>26797776.428630002</v>
          </cell>
          <cell r="FY87">
            <v>26941475.453029998</v>
          </cell>
          <cell r="FZ87">
            <v>26976671.351520002</v>
          </cell>
          <cell r="GA87">
            <v>27073405.670959998</v>
          </cell>
          <cell r="GB87">
            <v>27159322.755099997</v>
          </cell>
          <cell r="GC87">
            <v>27327291.349270001</v>
          </cell>
          <cell r="GD87">
            <v>27607159.973409999</v>
          </cell>
          <cell r="GE87">
            <v>27824733.89384</v>
          </cell>
          <cell r="GF87">
            <v>27821815.08501</v>
          </cell>
          <cell r="GG87">
            <v>28182230.84448</v>
          </cell>
          <cell r="GH87">
            <v>28402309.06834</v>
          </cell>
          <cell r="GI87">
            <v>28640178.521129999</v>
          </cell>
          <cell r="GJ87">
            <v>28585161.00121</v>
          </cell>
          <cell r="GK87">
            <v>28654227.28334</v>
          </cell>
          <cell r="GL87">
            <v>28544077.2163</v>
          </cell>
          <cell r="GM87">
            <v>29039679.31639</v>
          </cell>
          <cell r="GN87">
            <v>29421082.635049999</v>
          </cell>
          <cell r="GO87">
            <v>29868124.805029999</v>
          </cell>
          <cell r="GP87">
            <v>30210011.476459999</v>
          </cell>
          <cell r="GQ87">
            <v>30256811.451269999</v>
          </cell>
          <cell r="GR87">
            <v>30713892.664470002</v>
          </cell>
          <cell r="GS87">
            <v>31096422.173169997</v>
          </cell>
          <cell r="GT87">
            <v>31361887.175509997</v>
          </cell>
          <cell r="GU87">
            <v>31899150.468419999</v>
          </cell>
          <cell r="GV87">
            <v>32142399.765900001</v>
          </cell>
          <cell r="GW87">
            <v>32272869.946359999</v>
          </cell>
          <cell r="GX87">
            <v>32473824.11812</v>
          </cell>
          <cell r="GY87">
            <v>32646007.775369998</v>
          </cell>
          <cell r="GZ87">
            <v>32041207.113759998</v>
          </cell>
          <cell r="HA87">
            <v>31268263.966790002</v>
          </cell>
          <cell r="HB87">
            <v>31811517.404589999</v>
          </cell>
          <cell r="HC87">
            <v>32140036.793820001</v>
          </cell>
          <cell r="HD87">
            <v>32266227.831569999</v>
          </cell>
          <cell r="HE87">
            <v>0</v>
          </cell>
          <cell r="HF87">
            <v>0</v>
          </cell>
          <cell r="HG87">
            <v>0</v>
          </cell>
          <cell r="HH87">
            <v>0</v>
          </cell>
          <cell r="HI87">
            <v>0</v>
          </cell>
          <cell r="HJ87">
            <v>0</v>
          </cell>
          <cell r="HK87">
            <v>0</v>
          </cell>
          <cell r="HL87">
            <v>0</v>
          </cell>
          <cell r="HM87">
            <v>0</v>
          </cell>
          <cell r="HN87">
            <v>0</v>
          </cell>
          <cell r="HO87">
            <v>0</v>
          </cell>
          <cell r="HP87">
            <v>0</v>
          </cell>
          <cell r="HQ87">
            <v>0</v>
          </cell>
          <cell r="HR87">
            <v>0</v>
          </cell>
          <cell r="HS87">
            <v>0</v>
          </cell>
          <cell r="HT87">
            <v>0</v>
          </cell>
          <cell r="HU87">
            <v>0</v>
          </cell>
          <cell r="HV87">
            <v>0</v>
          </cell>
          <cell r="HW87">
            <v>0</v>
          </cell>
          <cell r="HX87">
            <v>0</v>
          </cell>
          <cell r="HY87">
            <v>0</v>
          </cell>
          <cell r="HZ87">
            <v>0</v>
          </cell>
          <cell r="IA87">
            <v>0</v>
          </cell>
          <cell r="IB87">
            <v>0</v>
          </cell>
          <cell r="IC87">
            <v>0</v>
          </cell>
          <cell r="ID87">
            <v>0</v>
          </cell>
          <cell r="IE87">
            <v>0</v>
          </cell>
          <cell r="IF87">
            <v>0</v>
          </cell>
          <cell r="IG87">
            <v>0</v>
          </cell>
          <cell r="IH87">
            <v>0</v>
          </cell>
          <cell r="II87">
            <v>0</v>
          </cell>
          <cell r="IJ87">
            <v>0</v>
          </cell>
          <cell r="IK87">
            <v>0</v>
          </cell>
          <cell r="IL87">
            <v>0</v>
          </cell>
          <cell r="IM87">
            <v>0</v>
          </cell>
          <cell r="IN87">
            <v>0</v>
          </cell>
          <cell r="IO87">
            <v>0</v>
          </cell>
          <cell r="IP87">
            <v>0</v>
          </cell>
          <cell r="IQ87">
            <v>0</v>
          </cell>
          <cell r="IR87">
            <v>0</v>
          </cell>
          <cell r="IS87">
            <v>0</v>
          </cell>
          <cell r="IT87">
            <v>0</v>
          </cell>
          <cell r="IU87">
            <v>0</v>
          </cell>
          <cell r="IV87">
            <v>0</v>
          </cell>
          <cell r="IW87">
            <v>0</v>
          </cell>
          <cell r="IX87">
            <v>0</v>
          </cell>
          <cell r="IY87">
            <v>0</v>
          </cell>
          <cell r="IZ87">
            <v>0</v>
          </cell>
          <cell r="JA87">
            <v>0</v>
          </cell>
          <cell r="JB87">
            <v>0</v>
          </cell>
          <cell r="JC87">
            <v>0</v>
          </cell>
          <cell r="JD87">
            <v>0</v>
          </cell>
          <cell r="JE87">
            <v>0</v>
          </cell>
          <cell r="JF87">
            <v>0</v>
          </cell>
          <cell r="JG87">
            <v>0</v>
          </cell>
          <cell r="JH87">
            <v>0</v>
          </cell>
          <cell r="JI87">
            <v>0</v>
          </cell>
          <cell r="JJ87">
            <v>0</v>
          </cell>
          <cell r="JK87">
            <v>0</v>
          </cell>
          <cell r="JL87">
            <v>0</v>
          </cell>
          <cell r="JM87">
            <v>0</v>
          </cell>
          <cell r="JN87">
            <v>0</v>
          </cell>
          <cell r="JO87">
            <v>0</v>
          </cell>
          <cell r="JP87">
            <v>0</v>
          </cell>
          <cell r="JQ87">
            <v>0</v>
          </cell>
          <cell r="JR87">
            <v>0</v>
          </cell>
          <cell r="JS87">
            <v>0</v>
          </cell>
          <cell r="JT87">
            <v>0</v>
          </cell>
          <cell r="JU87">
            <v>0</v>
          </cell>
          <cell r="JV87">
            <v>0</v>
          </cell>
          <cell r="JW87">
            <v>0</v>
          </cell>
          <cell r="JX87">
            <v>0</v>
          </cell>
          <cell r="JY87">
            <v>0</v>
          </cell>
          <cell r="JZ87">
            <v>0</v>
          </cell>
          <cell r="KA87">
            <v>0</v>
          </cell>
          <cell r="KB87">
            <v>0</v>
          </cell>
          <cell r="KC87">
            <v>0</v>
          </cell>
          <cell r="KD87">
            <v>0</v>
          </cell>
          <cell r="KE87">
            <v>0</v>
          </cell>
          <cell r="KF87">
            <v>0</v>
          </cell>
          <cell r="KG87">
            <v>0</v>
          </cell>
          <cell r="KH87">
            <v>0</v>
          </cell>
          <cell r="KI87">
            <v>0</v>
          </cell>
          <cell r="KJ87">
            <v>0</v>
          </cell>
          <cell r="KK87">
            <v>0</v>
          </cell>
          <cell r="KL87">
            <v>0</v>
          </cell>
          <cell r="KM87">
            <v>0</v>
          </cell>
          <cell r="KN87">
            <v>0</v>
          </cell>
          <cell r="KO87">
            <v>0</v>
          </cell>
          <cell r="KP87">
            <v>0</v>
          </cell>
          <cell r="KQ87">
            <v>0</v>
          </cell>
          <cell r="KR87">
            <v>0</v>
          </cell>
          <cell r="KS87">
            <v>0</v>
          </cell>
          <cell r="KT87">
            <v>0</v>
          </cell>
          <cell r="KU87">
            <v>0</v>
          </cell>
          <cell r="KV87">
            <v>0</v>
          </cell>
          <cell r="KW87">
            <v>0</v>
          </cell>
          <cell r="KX87">
            <v>0</v>
          </cell>
          <cell r="KY87">
            <v>0</v>
          </cell>
          <cell r="KZ87">
            <v>0</v>
          </cell>
          <cell r="LA87">
            <v>0</v>
          </cell>
          <cell r="LB87">
            <v>0</v>
          </cell>
          <cell r="LC87">
            <v>0</v>
          </cell>
          <cell r="LD87">
            <v>0</v>
          </cell>
          <cell r="LE87">
            <v>0</v>
          </cell>
          <cell r="LF87">
            <v>0</v>
          </cell>
          <cell r="LG87">
            <v>0</v>
          </cell>
          <cell r="LH87">
            <v>0</v>
          </cell>
          <cell r="LI87">
            <v>0</v>
          </cell>
          <cell r="LJ87">
            <v>0</v>
          </cell>
          <cell r="LK87">
            <v>0</v>
          </cell>
          <cell r="LL87">
            <v>0</v>
          </cell>
          <cell r="LM87">
            <v>0</v>
          </cell>
          <cell r="LN87">
            <v>0</v>
          </cell>
          <cell r="LO87">
            <v>0</v>
          </cell>
          <cell r="LP87">
            <v>0</v>
          </cell>
          <cell r="LQ87">
            <v>0</v>
          </cell>
          <cell r="LR87">
            <v>0</v>
          </cell>
          <cell r="LS87">
            <v>0</v>
          </cell>
          <cell r="LT87">
            <v>0</v>
          </cell>
          <cell r="LU87">
            <v>0</v>
          </cell>
          <cell r="LV87">
            <v>0</v>
          </cell>
          <cell r="LW87">
            <v>0</v>
          </cell>
          <cell r="LX87">
            <v>0</v>
          </cell>
          <cell r="LY87">
            <v>0</v>
          </cell>
          <cell r="LZ87">
            <v>0</v>
          </cell>
        </row>
        <row r="88">
          <cell r="EL88">
            <v>473476.01919000002</v>
          </cell>
          <cell r="EM88">
            <v>485965.73960000003</v>
          </cell>
          <cell r="EN88">
            <v>502263.85524</v>
          </cell>
          <cell r="EO88">
            <v>520704.27786999999</v>
          </cell>
          <cell r="EP88">
            <v>539207.33307000005</v>
          </cell>
          <cell r="EQ88">
            <v>572859.60566</v>
          </cell>
          <cell r="ER88">
            <v>585244.25754999998</v>
          </cell>
          <cell r="ES88">
            <v>597054.85450000002</v>
          </cell>
          <cell r="ET88">
            <v>608886.50977</v>
          </cell>
          <cell r="EU88">
            <v>628622.08717999991</v>
          </cell>
          <cell r="EV88">
            <v>646725.29663999996</v>
          </cell>
          <cell r="EW88">
            <v>672926.25085000007</v>
          </cell>
          <cell r="EX88">
            <v>692963.22658000002</v>
          </cell>
          <cell r="EY88">
            <v>708242.20163999998</v>
          </cell>
          <cell r="EZ88">
            <v>732386.49297000002</v>
          </cell>
          <cell r="FA88">
            <v>763492.72589999996</v>
          </cell>
          <cell r="FB88">
            <v>787159.27663999994</v>
          </cell>
          <cell r="FC88">
            <v>807157.48559000005</v>
          </cell>
          <cell r="FD88">
            <v>814412.86984000006</v>
          </cell>
          <cell r="FE88">
            <v>818816.79738999996</v>
          </cell>
          <cell r="FF88">
            <v>827739.28342999995</v>
          </cell>
          <cell r="FG88">
            <v>848284.57149999996</v>
          </cell>
          <cell r="FH88">
            <v>868883.26936000003</v>
          </cell>
          <cell r="FI88">
            <v>890705.52520999999</v>
          </cell>
          <cell r="FJ88">
            <v>917383.35086000001</v>
          </cell>
          <cell r="FK88">
            <v>948688.93686999998</v>
          </cell>
          <cell r="FL88">
            <v>997885.44144000008</v>
          </cell>
          <cell r="FM88">
            <v>1017434.73474</v>
          </cell>
          <cell r="FN88">
            <v>1057583.5087000001</v>
          </cell>
          <cell r="FO88">
            <v>1087489.4587900001</v>
          </cell>
          <cell r="FP88">
            <v>1106736.3057200001</v>
          </cell>
          <cell r="FQ88">
            <v>1100023.6092399999</v>
          </cell>
          <cell r="FR88">
            <v>1107319.4818800001</v>
          </cell>
          <cell r="FS88">
            <v>1125046.35674</v>
          </cell>
          <cell r="FT88">
            <v>1163540.0758</v>
          </cell>
          <cell r="FU88">
            <v>1192332.9837100001</v>
          </cell>
          <cell r="FV88">
            <v>1227394.3515299999</v>
          </cell>
          <cell r="FW88">
            <v>1263695.5244799999</v>
          </cell>
          <cell r="FX88">
            <v>1293191.3148099999</v>
          </cell>
          <cell r="FY88">
            <v>1318319.0321300002</v>
          </cell>
          <cell r="FZ88">
            <v>1350667.59265</v>
          </cell>
          <cell r="GA88">
            <v>1368915.15916</v>
          </cell>
          <cell r="GB88">
            <v>1372050.42503</v>
          </cell>
          <cell r="GC88">
            <v>1382563.04801</v>
          </cell>
          <cell r="GD88">
            <v>1403472.2816999999</v>
          </cell>
          <cell r="GE88">
            <v>1425933.4081999999</v>
          </cell>
          <cell r="GF88">
            <v>1460575.4568099999</v>
          </cell>
          <cell r="GG88">
            <v>1489182.7797900001</v>
          </cell>
          <cell r="GH88">
            <v>1518028.81577</v>
          </cell>
          <cell r="GI88">
            <v>1548784.84675</v>
          </cell>
          <cell r="GJ88">
            <v>1564967.02562</v>
          </cell>
          <cell r="GK88">
            <v>1596434.9533599999</v>
          </cell>
          <cell r="GL88">
            <v>1626420.1116099998</v>
          </cell>
          <cell r="GM88">
            <v>1645198.42643</v>
          </cell>
          <cell r="GN88">
            <v>1665670.6651600001</v>
          </cell>
          <cell r="GO88">
            <v>1698590.3393299999</v>
          </cell>
          <cell r="GP88">
            <v>1727273.4404899999</v>
          </cell>
          <cell r="GQ88">
            <v>1755349.7154600001</v>
          </cell>
          <cell r="GR88">
            <v>1775696.9487399999</v>
          </cell>
          <cell r="GS88">
            <v>1782616.12274</v>
          </cell>
          <cell r="GT88">
            <v>1811371.74508</v>
          </cell>
          <cell r="GU88">
            <v>1835781.5604700001</v>
          </cell>
          <cell r="GV88">
            <v>1853134.66726</v>
          </cell>
          <cell r="GW88">
            <v>1892236.29226</v>
          </cell>
          <cell r="GX88">
            <v>1882255.9668399999</v>
          </cell>
          <cell r="GY88">
            <v>1922427.0078199999</v>
          </cell>
          <cell r="GZ88">
            <v>2106344.3748499998</v>
          </cell>
          <cell r="HA88">
            <v>2117019.5367200002</v>
          </cell>
          <cell r="HB88">
            <v>2137889.41916</v>
          </cell>
          <cell r="HC88">
            <v>2155851.43029</v>
          </cell>
          <cell r="HD88">
            <v>2166889.9100300004</v>
          </cell>
          <cell r="HE88">
            <v>0</v>
          </cell>
          <cell r="HF88">
            <v>0</v>
          </cell>
          <cell r="HG88">
            <v>0</v>
          </cell>
          <cell r="HH88">
            <v>0</v>
          </cell>
          <cell r="HI88">
            <v>0</v>
          </cell>
          <cell r="HJ88">
            <v>0</v>
          </cell>
          <cell r="HK88">
            <v>0</v>
          </cell>
          <cell r="HL88">
            <v>0</v>
          </cell>
          <cell r="HM88">
            <v>0</v>
          </cell>
          <cell r="HN88">
            <v>0</v>
          </cell>
          <cell r="HO88">
            <v>0</v>
          </cell>
          <cell r="HP88">
            <v>0</v>
          </cell>
          <cell r="HQ88">
            <v>0</v>
          </cell>
          <cell r="HR88">
            <v>0</v>
          </cell>
          <cell r="HS88">
            <v>0</v>
          </cell>
          <cell r="HT88">
            <v>0</v>
          </cell>
          <cell r="HU88">
            <v>0</v>
          </cell>
          <cell r="HV88">
            <v>0</v>
          </cell>
          <cell r="HW88">
            <v>0</v>
          </cell>
          <cell r="HX88">
            <v>0</v>
          </cell>
          <cell r="HY88">
            <v>0</v>
          </cell>
          <cell r="HZ88">
            <v>0</v>
          </cell>
          <cell r="IA88">
            <v>0</v>
          </cell>
          <cell r="IB88">
            <v>0</v>
          </cell>
          <cell r="IC88">
            <v>0</v>
          </cell>
          <cell r="ID88">
            <v>0</v>
          </cell>
          <cell r="IE88">
            <v>0</v>
          </cell>
          <cell r="IF88">
            <v>0</v>
          </cell>
          <cell r="IG88">
            <v>0</v>
          </cell>
          <cell r="IH88">
            <v>0</v>
          </cell>
          <cell r="II88">
            <v>0</v>
          </cell>
          <cell r="IJ88">
            <v>0</v>
          </cell>
          <cell r="IK88">
            <v>0</v>
          </cell>
          <cell r="IL88">
            <v>0</v>
          </cell>
          <cell r="IM88">
            <v>0</v>
          </cell>
          <cell r="IN88">
            <v>0</v>
          </cell>
          <cell r="IO88">
            <v>0</v>
          </cell>
          <cell r="IP88">
            <v>0</v>
          </cell>
          <cell r="IQ88">
            <v>0</v>
          </cell>
          <cell r="IR88">
            <v>0</v>
          </cell>
          <cell r="IS88">
            <v>0</v>
          </cell>
          <cell r="IT88">
            <v>0</v>
          </cell>
          <cell r="IU88">
            <v>0</v>
          </cell>
          <cell r="IV88">
            <v>0</v>
          </cell>
          <cell r="IW88">
            <v>0</v>
          </cell>
          <cell r="IX88">
            <v>0</v>
          </cell>
          <cell r="IY88">
            <v>0</v>
          </cell>
          <cell r="IZ88">
            <v>0</v>
          </cell>
          <cell r="JA88">
            <v>0</v>
          </cell>
          <cell r="JB88">
            <v>0</v>
          </cell>
          <cell r="JC88">
            <v>0</v>
          </cell>
          <cell r="JD88">
            <v>0</v>
          </cell>
          <cell r="JE88">
            <v>0</v>
          </cell>
          <cell r="JF88">
            <v>0</v>
          </cell>
          <cell r="JG88">
            <v>0</v>
          </cell>
          <cell r="JH88">
            <v>0</v>
          </cell>
          <cell r="JI88">
            <v>0</v>
          </cell>
          <cell r="JJ88">
            <v>0</v>
          </cell>
          <cell r="JK88">
            <v>0</v>
          </cell>
          <cell r="JL88">
            <v>0</v>
          </cell>
          <cell r="JM88">
            <v>0</v>
          </cell>
          <cell r="JN88">
            <v>0</v>
          </cell>
          <cell r="JO88">
            <v>0</v>
          </cell>
          <cell r="JP88">
            <v>0</v>
          </cell>
          <cell r="JQ88">
            <v>0</v>
          </cell>
          <cell r="JR88">
            <v>0</v>
          </cell>
          <cell r="JS88">
            <v>0</v>
          </cell>
          <cell r="JT88">
            <v>0</v>
          </cell>
          <cell r="JU88">
            <v>0</v>
          </cell>
          <cell r="JV88">
            <v>0</v>
          </cell>
          <cell r="JW88">
            <v>0</v>
          </cell>
          <cell r="JX88">
            <v>0</v>
          </cell>
          <cell r="JY88">
            <v>0</v>
          </cell>
          <cell r="JZ88">
            <v>0</v>
          </cell>
          <cell r="KA88">
            <v>0</v>
          </cell>
          <cell r="KB88">
            <v>0</v>
          </cell>
          <cell r="KC88">
            <v>0</v>
          </cell>
          <cell r="KD88">
            <v>0</v>
          </cell>
          <cell r="KE88">
            <v>0</v>
          </cell>
          <cell r="KF88">
            <v>0</v>
          </cell>
          <cell r="KG88">
            <v>0</v>
          </cell>
          <cell r="KH88">
            <v>0</v>
          </cell>
          <cell r="KI88">
            <v>0</v>
          </cell>
          <cell r="KJ88">
            <v>0</v>
          </cell>
          <cell r="KK88">
            <v>0</v>
          </cell>
          <cell r="KL88">
            <v>0</v>
          </cell>
          <cell r="KM88">
            <v>0</v>
          </cell>
          <cell r="KN88">
            <v>0</v>
          </cell>
          <cell r="KO88">
            <v>0</v>
          </cell>
          <cell r="KP88">
            <v>0</v>
          </cell>
          <cell r="KQ88">
            <v>0</v>
          </cell>
          <cell r="KR88">
            <v>0</v>
          </cell>
          <cell r="KS88">
            <v>0</v>
          </cell>
          <cell r="KT88">
            <v>0</v>
          </cell>
          <cell r="KU88">
            <v>0</v>
          </cell>
          <cell r="KV88">
            <v>0</v>
          </cell>
          <cell r="KW88">
            <v>0</v>
          </cell>
          <cell r="KX88">
            <v>0</v>
          </cell>
          <cell r="KY88">
            <v>0</v>
          </cell>
          <cell r="KZ88">
            <v>0</v>
          </cell>
          <cell r="LA88">
            <v>0</v>
          </cell>
          <cell r="LB88">
            <v>0</v>
          </cell>
          <cell r="LC88">
            <v>0</v>
          </cell>
          <cell r="LD88">
            <v>0</v>
          </cell>
          <cell r="LE88">
            <v>0</v>
          </cell>
          <cell r="LF88">
            <v>0</v>
          </cell>
          <cell r="LG88">
            <v>0</v>
          </cell>
          <cell r="LH88">
            <v>0</v>
          </cell>
          <cell r="LI88">
            <v>0</v>
          </cell>
          <cell r="LJ88">
            <v>0</v>
          </cell>
          <cell r="LK88">
            <v>0</v>
          </cell>
          <cell r="LL88">
            <v>0</v>
          </cell>
          <cell r="LM88">
            <v>0</v>
          </cell>
          <cell r="LN88">
            <v>0</v>
          </cell>
          <cell r="LO88">
            <v>0</v>
          </cell>
          <cell r="LP88">
            <v>0</v>
          </cell>
          <cell r="LQ88">
            <v>0</v>
          </cell>
          <cell r="LR88">
            <v>0</v>
          </cell>
          <cell r="LS88">
            <v>0</v>
          </cell>
          <cell r="LT88">
            <v>0</v>
          </cell>
          <cell r="LU88">
            <v>0</v>
          </cell>
          <cell r="LV88">
            <v>0</v>
          </cell>
          <cell r="LW88">
            <v>0</v>
          </cell>
          <cell r="LX88">
            <v>0</v>
          </cell>
          <cell r="LY88">
            <v>0</v>
          </cell>
          <cell r="LZ88">
            <v>0</v>
          </cell>
        </row>
        <row r="89">
          <cell r="A89" t="str">
            <v>UKUPNO</v>
          </cell>
          <cell r="B89">
            <v>2036919.6145500001</v>
          </cell>
          <cell r="C89">
            <v>2212995.3490699995</v>
          </cell>
          <cell r="D89">
            <v>2419627.0630799998</v>
          </cell>
          <cell r="E89">
            <v>2610922.13118</v>
          </cell>
          <cell r="F89">
            <v>2806357.1366999997</v>
          </cell>
          <cell r="G89">
            <v>3041025.85115</v>
          </cell>
          <cell r="H89">
            <v>3258213.2235400002</v>
          </cell>
          <cell r="I89">
            <v>3483037.2750200005</v>
          </cell>
          <cell r="J89">
            <v>3683132.1902200002</v>
          </cell>
          <cell r="K89">
            <v>3933717.8192699999</v>
          </cell>
          <cell r="L89">
            <v>4166658.38485</v>
          </cell>
          <cell r="M89">
            <v>4425157.4155300008</v>
          </cell>
          <cell r="N89">
            <v>4677336.2092000004</v>
          </cell>
          <cell r="O89">
            <v>4907018.6707899999</v>
          </cell>
          <cell r="P89">
            <v>5098429.580289999</v>
          </cell>
          <cell r="Q89">
            <v>5213500.5581400003</v>
          </cell>
          <cell r="R89">
            <v>5506631.4238700001</v>
          </cell>
          <cell r="S89">
            <v>5640558.1708000004</v>
          </cell>
          <cell r="T89">
            <v>5916748.5540100001</v>
          </cell>
          <cell r="U89">
            <v>6226307.4544799998</v>
          </cell>
          <cell r="V89">
            <v>6523934.8689399995</v>
          </cell>
          <cell r="W89">
            <v>6955916.6032400001</v>
          </cell>
          <cell r="X89">
            <v>7137084.615720001</v>
          </cell>
          <cell r="Y89">
            <v>7529908.3577500004</v>
          </cell>
          <cell r="Z89">
            <v>7913237.7190400008</v>
          </cell>
          <cell r="AA89">
            <v>8140284.6391400006</v>
          </cell>
          <cell r="AB89">
            <v>8336298.0270800004</v>
          </cell>
          <cell r="AC89">
            <v>8509103.2647799999</v>
          </cell>
          <cell r="AD89">
            <v>8781750.3563899994</v>
          </cell>
          <cell r="AE89">
            <v>9080595.391520001</v>
          </cell>
          <cell r="AF89">
            <v>9464357.0396899991</v>
          </cell>
          <cell r="AG89">
            <v>9761772.2751000002</v>
          </cell>
          <cell r="AH89">
            <v>10199323.130829999</v>
          </cell>
          <cell r="AI89">
            <v>10734433.06783</v>
          </cell>
          <cell r="AJ89">
            <v>10936665.411420003</v>
          </cell>
          <cell r="AK89">
            <v>11275491.73123</v>
          </cell>
          <cell r="AL89">
            <v>11714215.11289</v>
          </cell>
          <cell r="AM89">
            <v>12120939.399010001</v>
          </cell>
          <cell r="AN89">
            <v>12415795.711139999</v>
          </cell>
          <cell r="AO89">
            <v>12713726.11407</v>
          </cell>
          <cell r="AP89">
            <v>12848064.41144</v>
          </cell>
          <cell r="AQ89">
            <v>13055755.073350001</v>
          </cell>
          <cell r="AR89">
            <v>13492377.256720001</v>
          </cell>
          <cell r="AS89">
            <v>13897781.328890001</v>
          </cell>
          <cell r="AT89">
            <v>14382355.532790001</v>
          </cell>
          <cell r="AU89">
            <v>14710479.995139999</v>
          </cell>
          <cell r="AV89">
            <v>15131244.60548</v>
          </cell>
          <cell r="AW89">
            <v>15501674.052619999</v>
          </cell>
          <cell r="AX89">
            <v>15919423.203689998</v>
          </cell>
          <cell r="AY89">
            <v>16408256.469460001</v>
          </cell>
          <cell r="AZ89">
            <v>16918113.279799998</v>
          </cell>
          <cell r="BA89">
            <v>17454661.823059998</v>
          </cell>
          <cell r="BB89">
            <v>18064608.896599997</v>
          </cell>
          <cell r="BC89">
            <v>18442292.979800001</v>
          </cell>
          <cell r="BD89">
            <v>18713672.275109999</v>
          </cell>
          <cell r="BE89">
            <v>19142226.747820001</v>
          </cell>
          <cell r="BF89">
            <v>19384832.441750001</v>
          </cell>
          <cell r="BG89">
            <v>19881655.347040001</v>
          </cell>
          <cell r="BH89">
            <v>20465942.476219997</v>
          </cell>
          <cell r="BI89">
            <v>20221934.783440001</v>
          </cell>
          <cell r="BJ89">
            <v>21001886.439599998</v>
          </cell>
          <cell r="BK89">
            <v>20576089.445099998</v>
          </cell>
          <cell r="BL89">
            <v>20825274.18939</v>
          </cell>
          <cell r="BM89">
            <v>20906899.65103</v>
          </cell>
          <cell r="BN89">
            <v>21234436.201100003</v>
          </cell>
          <cell r="BO89">
            <v>21973220.890360001</v>
          </cell>
          <cell r="BP89">
            <v>22019730.58977</v>
          </cell>
          <cell r="BQ89">
            <v>22602614.615929998</v>
          </cell>
          <cell r="BR89">
            <v>22794897.896669999</v>
          </cell>
          <cell r="BS89">
            <v>22485095.587710001</v>
          </cell>
          <cell r="BT89">
            <v>21896003.830840003</v>
          </cell>
          <cell r="BU89">
            <v>21659019.769580003</v>
          </cell>
          <cell r="BV89">
            <v>22590933.03582</v>
          </cell>
          <cell r="BW89">
            <v>22884688.68496</v>
          </cell>
          <cell r="BX89">
            <v>22887115.754790001</v>
          </cell>
          <cell r="BY89">
            <v>23565530.84378</v>
          </cell>
          <cell r="BZ89">
            <v>24324285.697220001</v>
          </cell>
          <cell r="CA89">
            <v>25245988.159139998</v>
          </cell>
          <cell r="CB89">
            <v>25319682.80071</v>
          </cell>
          <cell r="CC89">
            <v>25931425.507460002</v>
          </cell>
          <cell r="CD89">
            <v>26613735.17419</v>
          </cell>
          <cell r="CE89">
            <v>27518243.270679999</v>
          </cell>
          <cell r="CF89">
            <v>27979740.446419999</v>
          </cell>
          <cell r="CG89">
            <v>28696546.675869998</v>
          </cell>
          <cell r="CH89">
            <v>29264635.619939998</v>
          </cell>
          <cell r="CI89">
            <v>30087613.035160005</v>
          </cell>
          <cell r="CJ89">
            <v>30467510.534699999</v>
          </cell>
          <cell r="CK89">
            <v>31344698.877690002</v>
          </cell>
          <cell r="CL89">
            <v>31767151.098999999</v>
          </cell>
          <cell r="CM89">
            <v>31886808.659239996</v>
          </cell>
          <cell r="CN89">
            <v>31878759.09296</v>
          </cell>
          <cell r="CO89">
            <v>32691404.684129998</v>
          </cell>
          <cell r="CP89">
            <v>33436686.768659998</v>
          </cell>
          <cell r="CQ89">
            <v>34209410.980599992</v>
          </cell>
          <cell r="CR89">
            <v>34829129.759400003</v>
          </cell>
          <cell r="CS89">
            <v>35325975.182080001</v>
          </cell>
          <cell r="CT89">
            <v>36328054.393430002</v>
          </cell>
          <cell r="CU89">
            <v>37280366.159979999</v>
          </cell>
          <cell r="CV89">
            <v>37638227.22969</v>
          </cell>
          <cell r="CW89">
            <v>38469467.695709996</v>
          </cell>
          <cell r="CX89">
            <v>38914285.284419999</v>
          </cell>
          <cell r="CY89">
            <v>39773616.074320003</v>
          </cell>
          <cell r="CZ89">
            <v>39989669.984840006</v>
          </cell>
          <cell r="DA89">
            <v>40299800.508090004</v>
          </cell>
          <cell r="DB89">
            <v>39928792.106740005</v>
          </cell>
          <cell r="DC89">
            <v>39690491.407729998</v>
          </cell>
          <cell r="DD89">
            <v>40325209.143959999</v>
          </cell>
          <cell r="DE89">
            <v>40081183.803909995</v>
          </cell>
          <cell r="DF89">
            <v>41067098.940129995</v>
          </cell>
          <cell r="DG89">
            <v>41761987.03497</v>
          </cell>
          <cell r="DH89">
            <v>42603345.881880008</v>
          </cell>
          <cell r="DI89">
            <v>43347722.218989998</v>
          </cell>
          <cell r="DJ89">
            <v>44123267.025130004</v>
          </cell>
          <cell r="DK89">
            <v>44298665.200149998</v>
          </cell>
          <cell r="DL89">
            <v>44984667.827859998</v>
          </cell>
          <cell r="DM89">
            <v>46111801.344140001</v>
          </cell>
          <cell r="DN89">
            <v>46769944.998379998</v>
          </cell>
          <cell r="DO89">
            <v>48721478.298349999</v>
          </cell>
          <cell r="DP89">
            <v>49998617.970470004</v>
          </cell>
          <cell r="DQ89">
            <v>50568436.100309998</v>
          </cell>
          <cell r="DR89">
            <v>51133725.337809995</v>
          </cell>
          <cell r="DS89">
            <v>52783946.489920005</v>
          </cell>
          <cell r="DT89">
            <v>53075131.060599998</v>
          </cell>
          <cell r="DU89">
            <v>53624687.84138</v>
          </cell>
          <cell r="DV89">
            <v>54564534.682999991</v>
          </cell>
          <cell r="DW89">
            <v>54570409.369630001</v>
          </cell>
          <cell r="DX89">
            <v>53727960.676690005</v>
          </cell>
          <cell r="DY89">
            <v>55395214.629520006</v>
          </cell>
          <cell r="DZ89">
            <v>55750066.437140003</v>
          </cell>
          <cell r="EA89">
            <v>56419933.487489998</v>
          </cell>
          <cell r="EB89">
            <v>57021241.97992</v>
          </cell>
          <cell r="EC89">
            <v>57745696.987860002</v>
          </cell>
          <cell r="ED89">
            <v>58237703.430780001</v>
          </cell>
          <cell r="EE89">
            <v>58868285.322210006</v>
          </cell>
          <cell r="EF89">
            <v>60797939.885250002</v>
          </cell>
          <cell r="EG89">
            <v>58030835.476550005</v>
          </cell>
          <cell r="EH89">
            <v>58488933.120559998</v>
          </cell>
          <cell r="EI89">
            <v>60008391.774990007</v>
          </cell>
          <cell r="EJ89">
            <v>61388120.6523</v>
          </cell>
          <cell r="EK89">
            <v>62192601.658749998</v>
          </cell>
          <cell r="EL89">
            <v>62956649.015130006</v>
          </cell>
          <cell r="EM89">
            <v>64456164.411459997</v>
          </cell>
          <cell r="EN89">
            <v>64910443.008889988</v>
          </cell>
          <cell r="EO89">
            <v>65713187.611660011</v>
          </cell>
          <cell r="EP89">
            <v>66281553.658069998</v>
          </cell>
          <cell r="EQ89">
            <v>68652322.656839997</v>
          </cell>
          <cell r="ER89">
            <v>69907815.084729999</v>
          </cell>
          <cell r="ES89">
            <v>70821456.665279984</v>
          </cell>
          <cell r="ET89">
            <v>71293803.581950009</v>
          </cell>
          <cell r="EU89">
            <v>71625978.268719986</v>
          </cell>
          <cell r="EV89">
            <v>71195734.608409986</v>
          </cell>
          <cell r="EW89">
            <v>72874206.38756001</v>
          </cell>
          <cell r="EX89">
            <v>72213759.057729989</v>
          </cell>
          <cell r="EY89">
            <v>71690350.252639994</v>
          </cell>
          <cell r="EZ89">
            <v>73317166.375499994</v>
          </cell>
          <cell r="FA89">
            <v>73944955.643140003</v>
          </cell>
          <cell r="FB89">
            <v>74004666.839219987</v>
          </cell>
          <cell r="FC89">
            <v>74142132.2535</v>
          </cell>
          <cell r="FD89">
            <v>74435444.584979996</v>
          </cell>
          <cell r="FE89">
            <v>75017366.040989995</v>
          </cell>
          <cell r="FF89">
            <v>75591350.0035</v>
          </cell>
          <cell r="FG89">
            <v>76557550.550210014</v>
          </cell>
          <cell r="FH89">
            <v>76781953.622229993</v>
          </cell>
          <cell r="FI89">
            <v>78221910.557690009</v>
          </cell>
          <cell r="FJ89">
            <v>79296743.107730001</v>
          </cell>
          <cell r="FK89">
            <v>81132126.856590003</v>
          </cell>
          <cell r="FL89">
            <v>82403763.685690001</v>
          </cell>
          <cell r="FM89">
            <v>82708280.279949993</v>
          </cell>
          <cell r="FN89">
            <v>84179364.743870005</v>
          </cell>
          <cell r="FO89">
            <v>85211616.543529987</v>
          </cell>
          <cell r="FP89">
            <v>86604220.724660009</v>
          </cell>
          <cell r="FQ89">
            <v>85111788.721399993</v>
          </cell>
          <cell r="FR89">
            <v>85678570.303480014</v>
          </cell>
          <cell r="FS89">
            <v>85372748.685130015</v>
          </cell>
          <cell r="FT89">
            <v>86596837.858479992</v>
          </cell>
          <cell r="FU89">
            <v>87422759.465930015</v>
          </cell>
          <cell r="FV89">
            <v>87970718.773619995</v>
          </cell>
          <cell r="FW89">
            <v>89666653.701119974</v>
          </cell>
          <cell r="FX89">
            <v>90689570.843040004</v>
          </cell>
          <cell r="FY89">
            <v>91547442.574349999</v>
          </cell>
          <cell r="FZ89">
            <v>91924545.104899988</v>
          </cell>
          <cell r="GA89">
            <v>92154916.461370006</v>
          </cell>
          <cell r="GB89">
            <v>92341865.340810001</v>
          </cell>
          <cell r="GC89">
            <v>92810635.39903</v>
          </cell>
          <cell r="GD89">
            <v>93789653.905039996</v>
          </cell>
          <cell r="GE89">
            <v>94563769.759300008</v>
          </cell>
          <cell r="GF89">
            <v>94940656.02798</v>
          </cell>
          <cell r="GG89">
            <v>96391797.547789991</v>
          </cell>
          <cell r="GH89">
            <v>97112656.959490016</v>
          </cell>
          <cell r="GI89">
            <v>97726217.853289992</v>
          </cell>
          <cell r="GJ89">
            <v>97522512.563390017</v>
          </cell>
          <cell r="GK89">
            <v>98025004.332249999</v>
          </cell>
          <cell r="GL89">
            <v>98126193.546199992</v>
          </cell>
          <cell r="GM89">
            <v>99764078.635869995</v>
          </cell>
          <cell r="GN89">
            <v>100892579.21692002</v>
          </cell>
          <cell r="GO89">
            <v>102407594.03983</v>
          </cell>
          <cell r="GP89">
            <v>103752590.32385002</v>
          </cell>
          <cell r="GQ89">
            <v>104201746.37662002</v>
          </cell>
          <cell r="GR89">
            <v>105946137.29413</v>
          </cell>
          <cell r="GS89">
            <v>107290515.55484001</v>
          </cell>
          <cell r="GT89">
            <v>108459245.23966001</v>
          </cell>
          <cell r="GU89">
            <v>110316596.54104</v>
          </cell>
          <cell r="GV89">
            <v>111214240.63118999</v>
          </cell>
          <cell r="GW89">
            <v>111956493.15364</v>
          </cell>
          <cell r="GX89">
            <v>112598104.95148</v>
          </cell>
          <cell r="GY89">
            <v>113580392.43794</v>
          </cell>
          <cell r="GZ89">
            <v>112392383.37078002</v>
          </cell>
          <cell r="HA89">
            <v>108633620.82994001</v>
          </cell>
          <cell r="HB89">
            <v>110949382.54236998</v>
          </cell>
          <cell r="HC89">
            <v>112546232.69956002</v>
          </cell>
          <cell r="HD89">
            <v>112916943.45771</v>
          </cell>
          <cell r="HE89" t="e">
            <v>#VALUE!</v>
          </cell>
          <cell r="HF89" t="e">
            <v>#VALUE!</v>
          </cell>
          <cell r="HG89" t="e">
            <v>#VALUE!</v>
          </cell>
          <cell r="HH89" t="e">
            <v>#VALUE!</v>
          </cell>
          <cell r="HI89" t="e">
            <v>#VALUE!</v>
          </cell>
          <cell r="HJ89" t="e">
            <v>#VALUE!</v>
          </cell>
          <cell r="HK89" t="e">
            <v>#VALUE!</v>
          </cell>
          <cell r="HL89" t="e">
            <v>#VALUE!</v>
          </cell>
          <cell r="HM89" t="e">
            <v>#VALUE!</v>
          </cell>
          <cell r="HN89" t="e">
            <v>#VALUE!</v>
          </cell>
          <cell r="HO89" t="e">
            <v>#VALUE!</v>
          </cell>
          <cell r="HP89" t="e">
            <v>#VALUE!</v>
          </cell>
          <cell r="HQ89" t="e">
            <v>#VALUE!</v>
          </cell>
          <cell r="HR89" t="e">
            <v>#VALUE!</v>
          </cell>
          <cell r="HS89" t="e">
            <v>#VALUE!</v>
          </cell>
          <cell r="HT89" t="e">
            <v>#VALUE!</v>
          </cell>
          <cell r="HU89" t="e">
            <v>#VALUE!</v>
          </cell>
          <cell r="HV89" t="e">
            <v>#VALUE!</v>
          </cell>
          <cell r="HW89" t="e">
            <v>#VALUE!</v>
          </cell>
          <cell r="HX89" t="e">
            <v>#VALUE!</v>
          </cell>
          <cell r="HY89" t="e">
            <v>#VALUE!</v>
          </cell>
          <cell r="HZ89" t="e">
            <v>#VALUE!</v>
          </cell>
          <cell r="IA89" t="e">
            <v>#VALUE!</v>
          </cell>
          <cell r="IB89" t="e">
            <v>#VALUE!</v>
          </cell>
          <cell r="IC89" t="e">
            <v>#VALUE!</v>
          </cell>
          <cell r="ID89" t="e">
            <v>#VALUE!</v>
          </cell>
          <cell r="IE89" t="e">
            <v>#VALUE!</v>
          </cell>
          <cell r="IF89" t="e">
            <v>#VALUE!</v>
          </cell>
          <cell r="IG89" t="e">
            <v>#VALUE!</v>
          </cell>
          <cell r="IH89" t="e">
            <v>#VALUE!</v>
          </cell>
          <cell r="II89" t="e">
            <v>#VALUE!</v>
          </cell>
          <cell r="IJ89" t="e">
            <v>#VALUE!</v>
          </cell>
          <cell r="IK89" t="e">
            <v>#VALUE!</v>
          </cell>
          <cell r="IL89" t="e">
            <v>#VALUE!</v>
          </cell>
          <cell r="IM89" t="e">
            <v>#VALUE!</v>
          </cell>
          <cell r="IN89" t="e">
            <v>#VALUE!</v>
          </cell>
          <cell r="IO89" t="e">
            <v>#VALUE!</v>
          </cell>
          <cell r="IP89" t="e">
            <v>#VALUE!</v>
          </cell>
          <cell r="IQ89" t="e">
            <v>#VALUE!</v>
          </cell>
          <cell r="IR89" t="e">
            <v>#VALUE!</v>
          </cell>
          <cell r="IS89" t="e">
            <v>#VALUE!</v>
          </cell>
          <cell r="IT89" t="e">
            <v>#VALUE!</v>
          </cell>
          <cell r="IU89" t="e">
            <v>#VALUE!</v>
          </cell>
          <cell r="IV89" t="e">
            <v>#VALUE!</v>
          </cell>
          <cell r="IW89" t="e">
            <v>#VALUE!</v>
          </cell>
          <cell r="IX89" t="e">
            <v>#VALUE!</v>
          </cell>
          <cell r="IY89" t="e">
            <v>#VALUE!</v>
          </cell>
          <cell r="IZ89" t="e">
            <v>#VALUE!</v>
          </cell>
          <cell r="JA89" t="e">
            <v>#VALUE!</v>
          </cell>
          <cell r="JB89" t="e">
            <v>#VALUE!</v>
          </cell>
          <cell r="JC89" t="e">
            <v>#VALUE!</v>
          </cell>
          <cell r="JD89" t="e">
            <v>#VALUE!</v>
          </cell>
          <cell r="JE89" t="e">
            <v>#VALUE!</v>
          </cell>
          <cell r="JF89" t="e">
            <v>#VALUE!</v>
          </cell>
          <cell r="JG89" t="e">
            <v>#VALUE!</v>
          </cell>
          <cell r="JH89" t="e">
            <v>#VALUE!</v>
          </cell>
          <cell r="JI89" t="e">
            <v>#VALUE!</v>
          </cell>
          <cell r="JJ89" t="e">
            <v>#VALUE!</v>
          </cell>
          <cell r="JK89" t="e">
            <v>#VALUE!</v>
          </cell>
          <cell r="JL89" t="e">
            <v>#VALUE!</v>
          </cell>
          <cell r="JM89" t="e">
            <v>#VALUE!</v>
          </cell>
          <cell r="JN89" t="e">
            <v>#VALUE!</v>
          </cell>
          <cell r="JO89" t="e">
            <v>#VALUE!</v>
          </cell>
          <cell r="JP89" t="e">
            <v>#VALUE!</v>
          </cell>
          <cell r="JQ89" t="e">
            <v>#VALUE!</v>
          </cell>
          <cell r="JR89" t="e">
            <v>#VALUE!</v>
          </cell>
          <cell r="JS89" t="e">
            <v>#VALUE!</v>
          </cell>
          <cell r="JT89" t="e">
            <v>#VALUE!</v>
          </cell>
          <cell r="JU89" t="e">
            <v>#VALUE!</v>
          </cell>
          <cell r="JV89" t="e">
            <v>#VALUE!</v>
          </cell>
          <cell r="JW89" t="e">
            <v>#VALUE!</v>
          </cell>
          <cell r="JX89" t="e">
            <v>#VALUE!</v>
          </cell>
          <cell r="JY89" t="e">
            <v>#VALUE!</v>
          </cell>
          <cell r="JZ89" t="e">
            <v>#VALUE!</v>
          </cell>
          <cell r="KA89" t="e">
            <v>#VALUE!</v>
          </cell>
          <cell r="KB89" t="e">
            <v>#VALUE!</v>
          </cell>
          <cell r="KC89" t="e">
            <v>#VALUE!</v>
          </cell>
          <cell r="KD89" t="e">
            <v>#VALUE!</v>
          </cell>
          <cell r="KE89" t="e">
            <v>#VALUE!</v>
          </cell>
          <cell r="KF89" t="e">
            <v>#VALUE!</v>
          </cell>
          <cell r="KG89" t="e">
            <v>#VALUE!</v>
          </cell>
          <cell r="KH89" t="e">
            <v>#VALUE!</v>
          </cell>
          <cell r="KI89" t="e">
            <v>#VALUE!</v>
          </cell>
          <cell r="KJ89" t="e">
            <v>#VALUE!</v>
          </cell>
          <cell r="KK89" t="e">
            <v>#VALUE!</v>
          </cell>
          <cell r="KL89" t="e">
            <v>#VALUE!</v>
          </cell>
          <cell r="KM89" t="e">
            <v>#VALUE!</v>
          </cell>
          <cell r="KN89" t="e">
            <v>#VALUE!</v>
          </cell>
          <cell r="KO89" t="e">
            <v>#VALUE!</v>
          </cell>
          <cell r="KP89" t="e">
            <v>#VALUE!</v>
          </cell>
          <cell r="KQ89" t="e">
            <v>#VALUE!</v>
          </cell>
          <cell r="KR89" t="e">
            <v>#VALUE!</v>
          </cell>
          <cell r="KS89" t="e">
            <v>#VALUE!</v>
          </cell>
          <cell r="KT89" t="e">
            <v>#VALUE!</v>
          </cell>
          <cell r="KU89" t="e">
            <v>#VALUE!</v>
          </cell>
          <cell r="KV89" t="e">
            <v>#VALUE!</v>
          </cell>
          <cell r="KW89" t="e">
            <v>#VALUE!</v>
          </cell>
          <cell r="KX89" t="e">
            <v>#VALUE!</v>
          </cell>
          <cell r="KY89" t="e">
            <v>#VALUE!</v>
          </cell>
          <cell r="KZ89" t="e">
            <v>#VALUE!</v>
          </cell>
          <cell r="LA89" t="e">
            <v>#VALUE!</v>
          </cell>
          <cell r="LB89" t="e">
            <v>#VALUE!</v>
          </cell>
          <cell r="LC89" t="e">
            <v>#VALUE!</v>
          </cell>
          <cell r="LD89" t="e">
            <v>#VALUE!</v>
          </cell>
          <cell r="LE89" t="e">
            <v>#VALUE!</v>
          </cell>
          <cell r="LF89" t="e">
            <v>#VALUE!</v>
          </cell>
          <cell r="LG89" t="e">
            <v>#VALUE!</v>
          </cell>
          <cell r="LH89" t="e">
            <v>#VALUE!</v>
          </cell>
          <cell r="LI89" t="e">
            <v>#VALUE!</v>
          </cell>
          <cell r="LJ89" t="e">
            <v>#VALUE!</v>
          </cell>
          <cell r="LK89" t="e">
            <v>#VALUE!</v>
          </cell>
          <cell r="LL89" t="e">
            <v>#VALUE!</v>
          </cell>
          <cell r="LM89" t="e">
            <v>#VALUE!</v>
          </cell>
          <cell r="LN89" t="e">
            <v>#VALUE!</v>
          </cell>
          <cell r="LO89" t="e">
            <v>#VALUE!</v>
          </cell>
          <cell r="LP89" t="e">
            <v>#VALUE!</v>
          </cell>
          <cell r="LQ89" t="e">
            <v>#VALUE!</v>
          </cell>
          <cell r="LR89" t="e">
            <v>#VALUE!</v>
          </cell>
          <cell r="LS89" t="e">
            <v>#VALUE!</v>
          </cell>
          <cell r="LT89" t="e">
            <v>#VALUE!</v>
          </cell>
          <cell r="LU89" t="e">
            <v>#VALUE!</v>
          </cell>
          <cell r="LV89" t="e">
            <v>#VALUE!</v>
          </cell>
          <cell r="LW89" t="e">
            <v>#VALUE!</v>
          </cell>
          <cell r="LX89" t="e">
            <v>#VALUE!</v>
          </cell>
          <cell r="LY89" t="e">
            <v>#VALUE!</v>
          </cell>
          <cell r="LZ89" t="e">
            <v>#VALUE!</v>
          </cell>
        </row>
        <row r="91">
          <cell r="A91" t="str">
            <v>Mjesečna promjena</v>
          </cell>
        </row>
        <row r="92">
          <cell r="A92" t="str">
            <v>AZ OMF</v>
          </cell>
          <cell r="C92">
            <v>73630.369130000108</v>
          </cell>
          <cell r="D92">
            <v>85926.757309999943</v>
          </cell>
          <cell r="E92">
            <v>85197.960740000126</v>
          </cell>
          <cell r="F92">
            <v>82677.454689999824</v>
          </cell>
          <cell r="G92">
            <v>94854.439070000168</v>
          </cell>
          <cell r="H92">
            <v>91560.675309999948</v>
          </cell>
          <cell r="I92">
            <v>98753.47592000007</v>
          </cell>
          <cell r="J92">
            <v>83810.450849999906</v>
          </cell>
          <cell r="K92">
            <v>104708.82929999995</v>
          </cell>
          <cell r="L92">
            <v>98321.70054999995</v>
          </cell>
          <cell r="M92">
            <v>107877.94487000012</v>
          </cell>
          <cell r="N92">
            <v>110308.26870000004</v>
          </cell>
          <cell r="O92">
            <v>94049.689750000005</v>
          </cell>
          <cell r="P92">
            <v>80516.020179999832</v>
          </cell>
          <cell r="Q92">
            <v>52129.132930000305</v>
          </cell>
          <cell r="R92">
            <v>123958.2721699996</v>
          </cell>
          <cell r="S92">
            <v>57138.560100000381</v>
          </cell>
          <cell r="T92">
            <v>118337.82741999959</v>
          </cell>
          <cell r="U92">
            <v>134911.60093000031</v>
          </cell>
          <cell r="V92">
            <v>115559.47085999965</v>
          </cell>
          <cell r="W92">
            <v>183235.85398000001</v>
          </cell>
          <cell r="X92">
            <v>71642.87186000013</v>
          </cell>
          <cell r="Y92">
            <v>153184.53005999993</v>
          </cell>
          <cell r="Z92">
            <v>146550.29171000005</v>
          </cell>
          <cell r="AA92">
            <v>81071.622289999956</v>
          </cell>
          <cell r="AB92">
            <v>88756.853329999925</v>
          </cell>
          <cell r="AC92">
            <v>59327.16559000015</v>
          </cell>
          <cell r="AD92">
            <v>109935.09309000015</v>
          </cell>
          <cell r="AE92">
            <v>120733.45311000013</v>
          </cell>
          <cell r="AF92">
            <v>158818.76743999959</v>
          </cell>
          <cell r="AG92">
            <v>121656.97732000017</v>
          </cell>
          <cell r="AH92">
            <v>175254.18615000008</v>
          </cell>
          <cell r="AI92">
            <v>211726.15059000015</v>
          </cell>
          <cell r="AJ92">
            <v>84174.563590000151</v>
          </cell>
          <cell r="AK92">
            <v>135719.97427999973</v>
          </cell>
          <cell r="AL92">
            <v>177734.76732999992</v>
          </cell>
          <cell r="AM92">
            <v>164984.4268800001</v>
          </cell>
          <cell r="AN92">
            <v>123041.11767000008</v>
          </cell>
          <cell r="AO92">
            <v>105729.9237699995</v>
          </cell>
          <cell r="AP92">
            <v>43925.474890000347</v>
          </cell>
          <cell r="AQ92">
            <v>91046.739319999688</v>
          </cell>
          <cell r="AR92">
            <v>188634.84336000061</v>
          </cell>
          <cell r="AS92">
            <v>164212.03189999962</v>
          </cell>
          <cell r="AT92">
            <v>184289.49231000041</v>
          </cell>
          <cell r="AU92">
            <v>126598.45857999992</v>
          </cell>
          <cell r="AV92">
            <v>151936.24886999989</v>
          </cell>
          <cell r="AW92">
            <v>134868.29671000002</v>
          </cell>
          <cell r="AX92">
            <v>150087.9803899994</v>
          </cell>
          <cell r="AY92">
            <v>181104.24389000033</v>
          </cell>
          <cell r="AZ92">
            <v>186374.86023999978</v>
          </cell>
          <cell r="BA92">
            <v>206267.56711999988</v>
          </cell>
          <cell r="BB92">
            <v>208769.36465000059</v>
          </cell>
          <cell r="BC92">
            <v>117161.86380999947</v>
          </cell>
          <cell r="BD92">
            <v>88250.340789999958</v>
          </cell>
          <cell r="BE92">
            <v>165471.98832999993</v>
          </cell>
          <cell r="BF92">
            <v>64449.113300000194</v>
          </cell>
          <cell r="BG92">
            <v>183285.72165000057</v>
          </cell>
          <cell r="BH92">
            <v>217659.69908999919</v>
          </cell>
          <cell r="BI92">
            <v>-142271.53045999908</v>
          </cell>
          <cell r="BJ92">
            <v>326426.80051999952</v>
          </cell>
          <cell r="BK92">
            <v>-191956.01567000008</v>
          </cell>
          <cell r="BL92">
            <v>96289.692100000379</v>
          </cell>
          <cell r="BM92">
            <v>38411.20678999996</v>
          </cell>
          <cell r="BN92">
            <v>126366.24627999973</v>
          </cell>
          <cell r="BO92">
            <v>333213.29993999959</v>
          </cell>
          <cell r="BP92">
            <v>40428.104890001297</v>
          </cell>
          <cell r="BQ92">
            <v>284416.05315999984</v>
          </cell>
          <cell r="BR92">
            <v>35841.634579999925</v>
          </cell>
          <cell r="BS92">
            <v>-96790.47592000007</v>
          </cell>
          <cell r="BT92">
            <v>-223348.93289999961</v>
          </cell>
          <cell r="BU92">
            <v>-34210.763880001068</v>
          </cell>
          <cell r="BV92">
            <v>425166.31002000044</v>
          </cell>
          <cell r="BW92">
            <v>77362.959199998862</v>
          </cell>
          <cell r="BX92">
            <v>-4757.8864899997707</v>
          </cell>
          <cell r="BY92">
            <v>294813.49636000063</v>
          </cell>
          <cell r="BZ92">
            <v>271815.27799999999</v>
          </cell>
          <cell r="CA92">
            <v>311593.2578299999</v>
          </cell>
          <cell r="CB92">
            <v>58324.592440000531</v>
          </cell>
          <cell r="CC92">
            <v>247438.54893000031</v>
          </cell>
          <cell r="CD92">
            <v>234053.79562999916</v>
          </cell>
          <cell r="CE92">
            <v>330563.4953199997</v>
          </cell>
          <cell r="CF92">
            <v>177753.67442000008</v>
          </cell>
          <cell r="CG92">
            <v>337759.29738999938</v>
          </cell>
          <cell r="CH92">
            <v>203887.41452000046</v>
          </cell>
          <cell r="CI92">
            <v>277218.15595000074</v>
          </cell>
          <cell r="CJ92">
            <v>167541.10546999931</v>
          </cell>
          <cell r="CK92">
            <v>291028.33227000048</v>
          </cell>
          <cell r="CL92">
            <v>131930.53219000052</v>
          </cell>
          <cell r="CM92">
            <v>88608.577769998548</v>
          </cell>
          <cell r="CN92">
            <v>5236.878870000839</v>
          </cell>
          <cell r="CO92">
            <v>346013.58595000074</v>
          </cell>
          <cell r="CP92">
            <v>360492.58135999873</v>
          </cell>
          <cell r="CQ92">
            <v>269766.72285000037</v>
          </cell>
          <cell r="CR92">
            <v>256596.53279999923</v>
          </cell>
          <cell r="CS92">
            <v>185494.26061000061</v>
          </cell>
          <cell r="CT92">
            <v>366654.48811000062</v>
          </cell>
          <cell r="CU92">
            <v>366417.59644999885</v>
          </cell>
          <cell r="CV92">
            <v>162875.46654000093</v>
          </cell>
          <cell r="CW92">
            <v>374944.49355999945</v>
          </cell>
          <cell r="CX92">
            <v>219347.68606999971</v>
          </cell>
          <cell r="CY92">
            <v>416866.18387000082</v>
          </cell>
          <cell r="CZ92">
            <v>62521.461430000309</v>
          </cell>
          <cell r="DA92">
            <v>115213.61519999885</v>
          </cell>
          <cell r="DB92">
            <v>-58542.121359998702</v>
          </cell>
          <cell r="DC92">
            <v>-28609.721940000534</v>
          </cell>
          <cell r="DD92">
            <v>200871.93455999947</v>
          </cell>
          <cell r="DE92">
            <v>-114739.38048999978</v>
          </cell>
          <cell r="DF92">
            <v>462999.14948999975</v>
          </cell>
          <cell r="DG92">
            <v>197290.56232999993</v>
          </cell>
          <cell r="DH92">
            <v>343186.00964000128</v>
          </cell>
          <cell r="DI92">
            <v>375771.89224999811</v>
          </cell>
          <cell r="DJ92">
            <v>348535.13717000198</v>
          </cell>
          <cell r="DK92">
            <v>127848.61191999816</v>
          </cell>
          <cell r="DL92">
            <v>270060.23613999941</v>
          </cell>
          <cell r="DM92">
            <v>500980.14109000016</v>
          </cell>
          <cell r="DN92">
            <v>231995.05381999968</v>
          </cell>
          <cell r="DO92">
            <v>752635.71954000089</v>
          </cell>
          <cell r="DP92">
            <v>393683.23128000257</v>
          </cell>
          <cell r="DQ92">
            <v>214264.54982999802</v>
          </cell>
          <cell r="DR92">
            <v>209479.31986999893</v>
          </cell>
          <cell r="DS92">
            <v>631329.57629000093</v>
          </cell>
          <cell r="DT92">
            <v>148816.88738000108</v>
          </cell>
          <cell r="DU92">
            <v>254473.12386999893</v>
          </cell>
          <cell r="DV92">
            <v>377726.69788999937</v>
          </cell>
          <cell r="DW92">
            <v>2662.3828400001526</v>
          </cell>
          <cell r="DX92">
            <v>-246157.18497999955</v>
          </cell>
          <cell r="DY92">
            <v>618518.70726000215</v>
          </cell>
          <cell r="DZ92">
            <v>70113.352039997102</v>
          </cell>
          <cell r="EA92">
            <v>283485.03745000076</v>
          </cell>
          <cell r="EB92">
            <v>242232.26229000092</v>
          </cell>
          <cell r="EC92">
            <v>244445.64472999953</v>
          </cell>
          <cell r="ED92">
            <v>136043.95009000014</v>
          </cell>
          <cell r="EE92">
            <v>265293.27213999938</v>
          </cell>
          <cell r="EF92">
            <v>807091.77938999934</v>
          </cell>
          <cell r="EG92">
            <v>-997924.24863999942</v>
          </cell>
          <cell r="EH92">
            <v>172739.2688899994</v>
          </cell>
          <cell r="EI92">
            <v>597995.99706000136</v>
          </cell>
          <cell r="EJ92">
            <v>532920.66843000031</v>
          </cell>
          <cell r="EK92">
            <v>357652.49597999954</v>
          </cell>
          <cell r="EL92">
            <v>-402535.08784000017</v>
          </cell>
          <cell r="EM92">
            <v>490105.87504999922</v>
          </cell>
          <cell r="EN92">
            <v>219021.45933000182</v>
          </cell>
          <cell r="EO92">
            <v>263270.50502999878</v>
          </cell>
          <cell r="EP92">
            <v>219247.12636999894</v>
          </cell>
          <cell r="EQ92">
            <v>841442.08577000047</v>
          </cell>
        </row>
        <row r="93">
          <cell r="A93" t="str">
            <v>Erste Plavi OMF</v>
          </cell>
          <cell r="C93">
            <v>17496.086830000015</v>
          </cell>
          <cell r="D93">
            <v>20259.360599999964</v>
          </cell>
          <cell r="E93">
            <v>18625.90776000002</v>
          </cell>
          <cell r="F93">
            <v>18973.038289999993</v>
          </cell>
          <cell r="G93">
            <v>23442.985810000002</v>
          </cell>
          <cell r="H93">
            <v>22144.420949999989</v>
          </cell>
          <cell r="I93">
            <v>21323.805140000044</v>
          </cell>
          <cell r="J93">
            <v>20229.25246999997</v>
          </cell>
          <cell r="K93">
            <v>23947.480410000026</v>
          </cell>
          <cell r="L93">
            <v>23216.607680000008</v>
          </cell>
          <cell r="M93">
            <v>24809.617469999968</v>
          </cell>
          <cell r="N93">
            <v>24182.24920999998</v>
          </cell>
          <cell r="O93">
            <v>22375.532990000011</v>
          </cell>
          <cell r="P93">
            <v>18221.183509999992</v>
          </cell>
          <cell r="Q93">
            <v>10253.781340000034</v>
          </cell>
          <cell r="R93">
            <v>27366.616570000053</v>
          </cell>
          <cell r="S93">
            <v>14743.066889999986</v>
          </cell>
          <cell r="T93">
            <v>27641.313439999936</v>
          </cell>
          <cell r="U93">
            <v>29643.823340000032</v>
          </cell>
          <cell r="V93">
            <v>24733.920840000032</v>
          </cell>
          <cell r="W93">
            <v>42709.172329999921</v>
          </cell>
          <cell r="X93">
            <v>20204.306330000043</v>
          </cell>
          <cell r="Y93">
            <v>38156.20953999996</v>
          </cell>
          <cell r="Z93">
            <v>43230.837040000079</v>
          </cell>
          <cell r="AA93">
            <v>26215.319019999981</v>
          </cell>
          <cell r="AB93">
            <v>20662.080199999928</v>
          </cell>
          <cell r="AC93">
            <v>22576.23678000009</v>
          </cell>
          <cell r="AD93">
            <v>27298.558369999886</v>
          </cell>
          <cell r="AE93">
            <v>34731.597210000036</v>
          </cell>
          <cell r="AF93">
            <v>39270.62625999999</v>
          </cell>
          <cell r="AG93">
            <v>32850.140910000089</v>
          </cell>
          <cell r="AH93">
            <v>48294.956589999914</v>
          </cell>
          <cell r="AI93">
            <v>50446.551839999913</v>
          </cell>
          <cell r="AJ93">
            <v>20100.894350000144</v>
          </cell>
          <cell r="AK93">
            <v>38931.485450000051</v>
          </cell>
          <cell r="AL93">
            <v>43774.938869999889</v>
          </cell>
          <cell r="AM93">
            <v>53826.46623000002</v>
          </cell>
          <cell r="AN93">
            <v>34836.274180000066</v>
          </cell>
          <cell r="AO93">
            <v>44995.666339999916</v>
          </cell>
          <cell r="AP93">
            <v>17206.686410000086</v>
          </cell>
          <cell r="AQ93">
            <v>25770.517889999868</v>
          </cell>
          <cell r="AR93">
            <v>46053.21176999998</v>
          </cell>
          <cell r="AS93">
            <v>50606.432550000194</v>
          </cell>
          <cell r="AT93">
            <v>66397.067049999954</v>
          </cell>
          <cell r="AU93">
            <v>52654.517500000002</v>
          </cell>
          <cell r="AV93">
            <v>53913.417829999926</v>
          </cell>
          <cell r="AW93">
            <v>50602.91168000007</v>
          </cell>
          <cell r="AX93">
            <v>60901.014109999895</v>
          </cell>
          <cell r="AY93">
            <v>71628.785190000053</v>
          </cell>
          <cell r="AZ93">
            <v>77918.299269999974</v>
          </cell>
          <cell r="BA93">
            <v>81299.695140000098</v>
          </cell>
          <cell r="BB93">
            <v>80913.012629999881</v>
          </cell>
          <cell r="BC93">
            <v>70963.269</v>
          </cell>
          <cell r="BD93">
            <v>68105.037909999854</v>
          </cell>
          <cell r="BE93">
            <v>94346.602060000427</v>
          </cell>
          <cell r="BF93">
            <v>85503.433219999788</v>
          </cell>
          <cell r="BG93">
            <v>96798.261059999946</v>
          </cell>
          <cell r="BH93">
            <v>122403.98799000024</v>
          </cell>
          <cell r="BI93">
            <v>2062.4363799996377</v>
          </cell>
          <cell r="BJ93">
            <v>109771.978</v>
          </cell>
          <cell r="BK93">
            <v>-57592.525649999618</v>
          </cell>
          <cell r="BL93">
            <v>43564.528899999619</v>
          </cell>
          <cell r="BM93">
            <v>18413.884870000362</v>
          </cell>
          <cell r="BN93">
            <v>61758.280099999902</v>
          </cell>
          <cell r="BO93">
            <v>95521.171960000036</v>
          </cell>
          <cell r="BP93">
            <v>-17979.584440000057</v>
          </cell>
          <cell r="BQ93">
            <v>81446.532489999765</v>
          </cell>
          <cell r="BR93">
            <v>43842.771829999925</v>
          </cell>
          <cell r="BS93">
            <v>-54105.834809999942</v>
          </cell>
          <cell r="BT93">
            <v>-96595.32532999992</v>
          </cell>
          <cell r="BU93">
            <v>-53024.545360000135</v>
          </cell>
          <cell r="BV93">
            <v>138879.0580500002</v>
          </cell>
          <cell r="BW93">
            <v>26883.224750000001</v>
          </cell>
          <cell r="BX93">
            <v>-24733.932360000133</v>
          </cell>
          <cell r="BY93">
            <v>94897.987550000194</v>
          </cell>
          <cell r="BZ93">
            <v>120633.56484999991</v>
          </cell>
          <cell r="CA93">
            <v>167926.59184999991</v>
          </cell>
          <cell r="CB93">
            <v>-12529.559079999925</v>
          </cell>
          <cell r="CC93">
            <v>91986.182990000249</v>
          </cell>
          <cell r="CD93">
            <v>113528.40192000008</v>
          </cell>
          <cell r="CE93">
            <v>134557.54305999994</v>
          </cell>
          <cell r="CF93">
            <v>63410.751009999753</v>
          </cell>
          <cell r="CG93">
            <v>85340.748079999918</v>
          </cell>
          <cell r="CH93">
            <v>82342.0621500001</v>
          </cell>
          <cell r="CI93">
            <v>127844.02467999983</v>
          </cell>
          <cell r="CJ93">
            <v>46094.810050000189</v>
          </cell>
          <cell r="CK93">
            <v>130521.75759999991</v>
          </cell>
          <cell r="CL93">
            <v>60343.730059999943</v>
          </cell>
          <cell r="CM93">
            <v>-250.78123000001906</v>
          </cell>
          <cell r="CN93">
            <v>-20121.356899999617</v>
          </cell>
          <cell r="CO93">
            <v>127301.07590999937</v>
          </cell>
          <cell r="CP93">
            <v>76738.571080000882</v>
          </cell>
          <cell r="CQ93">
            <v>106113.7830899992</v>
          </cell>
          <cell r="CR93">
            <v>92679.693110000604</v>
          </cell>
          <cell r="CS93">
            <v>50778.579250000003</v>
          </cell>
          <cell r="CT93">
            <v>159671.05619999982</v>
          </cell>
          <cell r="CU93">
            <v>146553.17478999996</v>
          </cell>
          <cell r="CV93">
            <v>49382.102350000379</v>
          </cell>
          <cell r="CW93">
            <v>108895.68603999996</v>
          </cell>
          <cell r="CX93">
            <v>55785.001109999655</v>
          </cell>
          <cell r="CY93">
            <v>120880.08043000031</v>
          </cell>
          <cell r="CZ93">
            <v>28953.188799999236</v>
          </cell>
          <cell r="DA93">
            <v>818.35076000022889</v>
          </cell>
          <cell r="DB93">
            <v>-124628.42811999988</v>
          </cell>
          <cell r="DC93">
            <v>-68793.717460000044</v>
          </cell>
          <cell r="DD93">
            <v>151048.54473999978</v>
          </cell>
          <cell r="DE93">
            <v>-53575.524239999773</v>
          </cell>
          <cell r="DF93">
            <v>127808.58276000022</v>
          </cell>
          <cell r="DG93">
            <v>143816.12486999988</v>
          </cell>
          <cell r="DH93">
            <v>126058.20913000012</v>
          </cell>
          <cell r="DI93">
            <v>102283.32160999965</v>
          </cell>
          <cell r="DJ93">
            <v>91584.14846000004</v>
          </cell>
          <cell r="DK93">
            <v>3257.2059800004959</v>
          </cell>
          <cell r="DL93">
            <v>122806.18010999965</v>
          </cell>
          <cell r="DM93">
            <v>142330.58964999963</v>
          </cell>
          <cell r="DN93">
            <v>121729.34789000034</v>
          </cell>
          <cell r="DO93">
            <v>276669.45998999977</v>
          </cell>
          <cell r="DP93">
            <v>187586.19190000056</v>
          </cell>
          <cell r="DQ93">
            <v>100164.50073999977</v>
          </cell>
          <cell r="DR93">
            <v>78664.031890000348</v>
          </cell>
          <cell r="DS93">
            <v>209537.6885199995</v>
          </cell>
          <cell r="DT93">
            <v>59784.23261000061</v>
          </cell>
          <cell r="DU93">
            <v>75933.742889999383</v>
          </cell>
          <cell r="DV93">
            <v>124857.16105000018</v>
          </cell>
          <cell r="DW93">
            <v>-4195.7315299997326</v>
          </cell>
          <cell r="DX93">
            <v>-120615.15119000053</v>
          </cell>
          <cell r="DY93">
            <v>201291.94026000024</v>
          </cell>
          <cell r="DZ93">
            <v>54020.402479999539</v>
          </cell>
          <cell r="EA93">
            <v>102114.33968000031</v>
          </cell>
          <cell r="EB93">
            <v>80171.750610000614</v>
          </cell>
          <cell r="EC93">
            <v>119138.75129999923</v>
          </cell>
          <cell r="ED93">
            <v>71019.342020000462</v>
          </cell>
          <cell r="EE93">
            <v>64767.414800000188</v>
          </cell>
          <cell r="EF93">
            <v>216905.79505999948</v>
          </cell>
          <cell r="EG93">
            <v>-398390.34459000017</v>
          </cell>
          <cell r="EH93">
            <v>38492.00345000076</v>
          </cell>
          <cell r="EI93">
            <v>162176.82583999919</v>
          </cell>
          <cell r="EJ93">
            <v>131889.04149999999</v>
          </cell>
          <cell r="EK93">
            <v>170548.13382000066</v>
          </cell>
          <cell r="EL93">
            <v>-87101.939070000648</v>
          </cell>
          <cell r="EM93">
            <v>181484.25164000035</v>
          </cell>
          <cell r="EN93">
            <v>71033.653310000416</v>
          </cell>
          <cell r="EO93">
            <v>139694.37535999966</v>
          </cell>
          <cell r="EP93">
            <v>59892.056760000232</v>
          </cell>
          <cell r="EQ93">
            <v>274310.52121000004</v>
          </cell>
        </row>
        <row r="94">
          <cell r="A94" t="str">
            <v>PBZ/CO OMF</v>
          </cell>
          <cell r="C94">
            <v>30438.332169999958</v>
          </cell>
          <cell r="D94">
            <v>39482.740410000028</v>
          </cell>
          <cell r="E94">
            <v>33541.057069999995</v>
          </cell>
          <cell r="F94">
            <v>33019.270530000031</v>
          </cell>
          <cell r="G94">
            <v>41607.387579999981</v>
          </cell>
          <cell r="H94">
            <v>34730.587780000031</v>
          </cell>
          <cell r="I94">
            <v>35066.225799999949</v>
          </cell>
          <cell r="J94">
            <v>35734.140480000016</v>
          </cell>
          <cell r="K94">
            <v>42805.080289999962</v>
          </cell>
          <cell r="L94">
            <v>41555.614370000003</v>
          </cell>
          <cell r="M94">
            <v>44919.790710000038</v>
          </cell>
          <cell r="N94">
            <v>43359.344259999991</v>
          </cell>
          <cell r="O94">
            <v>39881.41393999994</v>
          </cell>
          <cell r="P94">
            <v>32780.01568000007</v>
          </cell>
          <cell r="Q94">
            <v>21043.006409999965</v>
          </cell>
          <cell r="R94">
            <v>47202.665930000068</v>
          </cell>
          <cell r="S94">
            <v>24874.301559999942</v>
          </cell>
          <cell r="T94">
            <v>49982.555700000048</v>
          </cell>
          <cell r="U94">
            <v>54083.126659999965</v>
          </cell>
          <cell r="V94">
            <v>47175.970890000106</v>
          </cell>
          <cell r="W94">
            <v>73039.127839999914</v>
          </cell>
          <cell r="X94">
            <v>32738.15026999998</v>
          </cell>
          <cell r="Y94">
            <v>71632.173700000043</v>
          </cell>
          <cell r="Z94">
            <v>70081.146700000041</v>
          </cell>
          <cell r="AA94">
            <v>35988.759849999908</v>
          </cell>
          <cell r="AB94">
            <v>34852.482289999964</v>
          </cell>
          <cell r="AC94">
            <v>32427.721160000085</v>
          </cell>
          <cell r="AD94">
            <v>44005.213809999943</v>
          </cell>
          <cell r="AE94">
            <v>48225.420279999969</v>
          </cell>
          <cell r="AF94">
            <v>63379.569960000037</v>
          </cell>
          <cell r="AG94">
            <v>51114.062460000037</v>
          </cell>
          <cell r="AH94">
            <v>73221.624159999847</v>
          </cell>
          <cell r="AI94">
            <v>80528.569830000168</v>
          </cell>
          <cell r="AJ94">
            <v>23694.057529999973</v>
          </cell>
          <cell r="AK94">
            <v>61644.558700000045</v>
          </cell>
          <cell r="AL94">
            <v>67586.851939999819</v>
          </cell>
          <cell r="AM94">
            <v>64115.200050000189</v>
          </cell>
          <cell r="AN94">
            <v>49622.27488999987</v>
          </cell>
          <cell r="AO94">
            <v>69824.860429999826</v>
          </cell>
          <cell r="AP94">
            <v>32750.79631000042</v>
          </cell>
          <cell r="AQ94">
            <v>26225.496939999579</v>
          </cell>
          <cell r="AR94">
            <v>71153.731570000178</v>
          </cell>
          <cell r="AS94">
            <v>58835.541820000173</v>
          </cell>
          <cell r="AT94">
            <v>78378.37460999965</v>
          </cell>
          <cell r="AU94">
            <v>55079.775400000093</v>
          </cell>
          <cell r="AV94">
            <v>85071.660450000287</v>
          </cell>
          <cell r="AW94">
            <v>55330.525379999635</v>
          </cell>
          <cell r="AX94">
            <v>73621.018460000036</v>
          </cell>
          <cell r="AY94">
            <v>95863.128410000325</v>
          </cell>
          <cell r="AZ94">
            <v>83269.64542999983</v>
          </cell>
          <cell r="BA94">
            <v>98056.168999999994</v>
          </cell>
          <cell r="BB94">
            <v>108148.27528000021</v>
          </cell>
          <cell r="BC94">
            <v>66024.079679999835</v>
          </cell>
          <cell r="BD94">
            <v>25613.522820000173</v>
          </cell>
          <cell r="BE94">
            <v>54806.410679999826</v>
          </cell>
          <cell r="BF94">
            <v>21907.948250000001</v>
          </cell>
          <cell r="BG94">
            <v>79735.261659999844</v>
          </cell>
          <cell r="BH94">
            <v>81612.172999999995</v>
          </cell>
          <cell r="BI94">
            <v>-32647.852460000038</v>
          </cell>
          <cell r="BJ94">
            <v>149956.57437000037</v>
          </cell>
          <cell r="BK94">
            <v>-70986.12213000012</v>
          </cell>
          <cell r="BL94">
            <v>44473.456159999849</v>
          </cell>
          <cell r="BM94">
            <v>8051.0754800000195</v>
          </cell>
          <cell r="BN94">
            <v>59120.821630000115</v>
          </cell>
          <cell r="BO94">
            <v>150037.06209000017</v>
          </cell>
          <cell r="BP94">
            <v>5742.288769999981</v>
          </cell>
          <cell r="BQ94">
            <v>101690.64266999959</v>
          </cell>
          <cell r="BR94">
            <v>43800.037570000175</v>
          </cell>
          <cell r="BS94">
            <v>-71600.998029999726</v>
          </cell>
          <cell r="BT94">
            <v>-145193.06466000032</v>
          </cell>
          <cell r="BU94">
            <v>-64265.826259999754</v>
          </cell>
          <cell r="BV94">
            <v>135748.33296999978</v>
          </cell>
          <cell r="BW94">
            <v>48913.133990000249</v>
          </cell>
          <cell r="BX94">
            <v>17178.728469999791</v>
          </cell>
          <cell r="BY94">
            <v>96295.364659999846</v>
          </cell>
          <cell r="BZ94">
            <v>139566.19576000024</v>
          </cell>
          <cell r="CA94">
            <v>176729.1331500001</v>
          </cell>
          <cell r="CB94">
            <v>-11158.843100000382</v>
          </cell>
          <cell r="CC94">
            <v>89780.093140000346</v>
          </cell>
          <cell r="CD94">
            <v>126085.72964999962</v>
          </cell>
          <cell r="CE94">
            <v>150571.86659000017</v>
          </cell>
          <cell r="CF94">
            <v>91187.727750000005</v>
          </cell>
          <cell r="CG94">
            <v>108565.62657999992</v>
          </cell>
          <cell r="CH94">
            <v>99981.598930000298</v>
          </cell>
          <cell r="CI94">
            <v>156041.66967000009</v>
          </cell>
          <cell r="CJ94">
            <v>57834.90892999935</v>
          </cell>
          <cell r="CK94">
            <v>153255.06141000081</v>
          </cell>
          <cell r="CL94">
            <v>89647.541689999576</v>
          </cell>
          <cell r="CM94">
            <v>1521.5329899997712</v>
          </cell>
          <cell r="CN94">
            <v>-5910.9190399999616</v>
          </cell>
          <cell r="CO94">
            <v>145518.72509000014</v>
          </cell>
          <cell r="CP94">
            <v>116211.58185999966</v>
          </cell>
          <cell r="CQ94">
            <v>152545.91501000023</v>
          </cell>
          <cell r="CR94">
            <v>110359.00398999976</v>
          </cell>
          <cell r="CS94">
            <v>107687.95563000011</v>
          </cell>
          <cell r="CT94">
            <v>190223.44469000053</v>
          </cell>
          <cell r="CU94">
            <v>157778.40305999946</v>
          </cell>
          <cell r="CV94">
            <v>56274.788200000759</v>
          </cell>
          <cell r="CW94">
            <v>131333.25264999963</v>
          </cell>
          <cell r="CX94">
            <v>62530.021999999997</v>
          </cell>
          <cell r="CY94">
            <v>137394.11631999968</v>
          </cell>
          <cell r="CZ94">
            <v>56671.988940000534</v>
          </cell>
          <cell r="DA94">
            <v>78296.615749999997</v>
          </cell>
          <cell r="DB94">
            <v>-126364.00443000031</v>
          </cell>
          <cell r="DC94">
            <v>-68625.413039999956</v>
          </cell>
          <cell r="DD94">
            <v>125619.48527999973</v>
          </cell>
          <cell r="DE94">
            <v>-40576.588409999844</v>
          </cell>
          <cell r="DF94">
            <v>136292.69635999965</v>
          </cell>
          <cell r="DG94">
            <v>124152.76233000087</v>
          </cell>
          <cell r="DH94">
            <v>161369.52718999959</v>
          </cell>
          <cell r="DI94">
            <v>101526.63044999981</v>
          </cell>
          <cell r="DJ94">
            <v>100468.54194999981</v>
          </cell>
          <cell r="DK94">
            <v>2643.5112800006868</v>
          </cell>
          <cell r="DL94">
            <v>102363.02446999932</v>
          </cell>
          <cell r="DM94">
            <v>175127.75965000057</v>
          </cell>
          <cell r="DN94">
            <v>111837.91617999935</v>
          </cell>
          <cell r="DO94">
            <v>266210.96064000035</v>
          </cell>
          <cell r="DP94">
            <v>196779.26015999986</v>
          </cell>
          <cell r="DQ94">
            <v>75812.956490000724</v>
          </cell>
          <cell r="DR94">
            <v>83173.188299999238</v>
          </cell>
          <cell r="DS94">
            <v>241408.66359000016</v>
          </cell>
          <cell r="DT94">
            <v>78595.07378000069</v>
          </cell>
          <cell r="DU94">
            <v>76849.68126000023</v>
          </cell>
          <cell r="DV94">
            <v>134031.71700999833</v>
          </cell>
          <cell r="DW94">
            <v>-4777.8924499988552</v>
          </cell>
          <cell r="DX94">
            <v>-70228.19405999947</v>
          </cell>
          <cell r="DY94">
            <v>288000.40117000008</v>
          </cell>
          <cell r="DZ94">
            <v>68920.339099998469</v>
          </cell>
          <cell r="EA94">
            <v>99259.646380001068</v>
          </cell>
          <cell r="EB94">
            <v>92459.460469999307</v>
          </cell>
          <cell r="EC94">
            <v>139941.50792000006</v>
          </cell>
          <cell r="ED94">
            <v>128194.94446999932</v>
          </cell>
          <cell r="EE94">
            <v>96437.179080001835</v>
          </cell>
          <cell r="EF94">
            <v>275471.61229999922</v>
          </cell>
          <cell r="EG94">
            <v>-698396.27579000092</v>
          </cell>
          <cell r="EH94">
            <v>91473.655960000993</v>
          </cell>
          <cell r="EI94">
            <v>259860.75439999963</v>
          </cell>
          <cell r="EJ94">
            <v>238718.34205999947</v>
          </cell>
          <cell r="EK94">
            <v>121612.46902000046</v>
          </cell>
          <cell r="EL94">
            <v>-112616.06110000038</v>
          </cell>
          <cell r="EM94">
            <v>244282.19473999977</v>
          </cell>
          <cell r="EN94">
            <v>50115.036380001067</v>
          </cell>
          <cell r="EO94">
            <v>89162.008209999083</v>
          </cell>
          <cell r="EP94">
            <v>76684.894670000082</v>
          </cell>
          <cell r="EQ94">
            <v>370487.39093000029</v>
          </cell>
        </row>
        <row r="95">
          <cell r="A95" t="str">
            <v>Raiffeisen OMF</v>
          </cell>
          <cell r="C95">
            <v>54510.946389999983</v>
          </cell>
          <cell r="D95">
            <v>60962.855690000055</v>
          </cell>
          <cell r="E95">
            <v>53930.142529999968</v>
          </cell>
          <cell r="F95">
            <v>60765.242009999987</v>
          </cell>
          <cell r="G95">
            <v>74763.901990000013</v>
          </cell>
          <cell r="H95">
            <v>68751.688350000026</v>
          </cell>
          <cell r="I95">
            <v>69680.544620000001</v>
          </cell>
          <cell r="J95">
            <v>60321.071399999979</v>
          </cell>
          <cell r="K95">
            <v>79124.239049999946</v>
          </cell>
          <cell r="L95">
            <v>69846.642980000019</v>
          </cell>
          <cell r="M95">
            <v>80891.677630000107</v>
          </cell>
          <cell r="N95">
            <v>74328.931500000006</v>
          </cell>
          <cell r="O95">
            <v>73375.82490999985</v>
          </cell>
          <cell r="P95">
            <v>59893.690130000112</v>
          </cell>
          <cell r="Q95">
            <v>31645.057169999836</v>
          </cell>
          <cell r="R95">
            <v>94603.311060000182</v>
          </cell>
          <cell r="S95">
            <v>37170.818379999873</v>
          </cell>
          <cell r="T95">
            <v>80228.686650000091</v>
          </cell>
          <cell r="U95">
            <v>90920.349539999967</v>
          </cell>
          <cell r="V95">
            <v>110158.05186999988</v>
          </cell>
          <cell r="W95">
            <v>132997.58015000008</v>
          </cell>
          <cell r="X95">
            <v>56582.684020000219</v>
          </cell>
          <cell r="Y95">
            <v>129850.82873000002</v>
          </cell>
          <cell r="Z95">
            <v>123467.08583999968</v>
          </cell>
          <cell r="AA95">
            <v>83771.218940000064</v>
          </cell>
          <cell r="AB95">
            <v>51741.972119999882</v>
          </cell>
          <cell r="AC95">
            <v>58474.114170000073</v>
          </cell>
          <cell r="AD95">
            <v>91408.226340000154</v>
          </cell>
          <cell r="AE95">
            <v>95154.564529999727</v>
          </cell>
          <cell r="AF95">
            <v>122292.68451000022</v>
          </cell>
          <cell r="AG95">
            <v>91794.054719999796</v>
          </cell>
          <cell r="AH95">
            <v>140780.0888300004</v>
          </cell>
          <cell r="AI95">
            <v>192408.66473999977</v>
          </cell>
          <cell r="AJ95">
            <v>74262.828119999889</v>
          </cell>
          <cell r="AK95">
            <v>102530.30138000012</v>
          </cell>
          <cell r="AL95">
            <v>149626.82351999998</v>
          </cell>
          <cell r="AM95">
            <v>123798.19296000004</v>
          </cell>
          <cell r="AN95">
            <v>87356.64538999986</v>
          </cell>
          <cell r="AO95">
            <v>77379.952390000341</v>
          </cell>
          <cell r="AP95">
            <v>40455.339759999755</v>
          </cell>
          <cell r="AQ95">
            <v>64647.907760000227</v>
          </cell>
          <cell r="AR95">
            <v>130780.39666999959</v>
          </cell>
          <cell r="AS95">
            <v>131750.06590000057</v>
          </cell>
          <cell r="AT95">
            <v>155509.26992999934</v>
          </cell>
          <cell r="AU95">
            <v>93791.710869999879</v>
          </cell>
          <cell r="AV95">
            <v>129843.28319000054</v>
          </cell>
          <cell r="AW95">
            <v>129627.71336999988</v>
          </cell>
          <cell r="AX95">
            <v>133139.13810999965</v>
          </cell>
          <cell r="AY95">
            <v>140237.10828000068</v>
          </cell>
          <cell r="AZ95">
            <v>162294.00539999962</v>
          </cell>
          <cell r="BA95">
            <v>150925.11199999999</v>
          </cell>
          <cell r="BB95">
            <v>212116.42097999953</v>
          </cell>
          <cell r="BC95">
            <v>123534.87071000003</v>
          </cell>
          <cell r="BD95">
            <v>89410.393789999958</v>
          </cell>
          <cell r="BE95">
            <v>113929.47164000034</v>
          </cell>
          <cell r="BF95">
            <v>70745.199159999844</v>
          </cell>
          <cell r="BG95">
            <v>137003.66092000008</v>
          </cell>
          <cell r="BH95">
            <v>162611.26910000038</v>
          </cell>
          <cell r="BI95">
            <v>-71150.746239999775</v>
          </cell>
          <cell r="BJ95">
            <v>193796.30326999951</v>
          </cell>
          <cell r="BK95">
            <v>-105262.3310500002</v>
          </cell>
          <cell r="BL95">
            <v>64857.067130000112</v>
          </cell>
          <cell r="BM95">
            <v>16749.2945</v>
          </cell>
          <cell r="BN95">
            <v>80291.202060000418</v>
          </cell>
          <cell r="BO95">
            <v>160013.15526999949</v>
          </cell>
          <cell r="BP95">
            <v>18318.890190000533</v>
          </cell>
          <cell r="BQ95">
            <v>115330.79784000016</v>
          </cell>
          <cell r="BR95">
            <v>68798.836759999278</v>
          </cell>
          <cell r="BS95">
            <v>-87305.000199999806</v>
          </cell>
          <cell r="BT95">
            <v>-123954.43397999954</v>
          </cell>
          <cell r="BU95">
            <v>-85482.925760000231</v>
          </cell>
          <cell r="BV95">
            <v>232119.56519999981</v>
          </cell>
          <cell r="BW95">
            <v>140596.33119999981</v>
          </cell>
          <cell r="BX95">
            <v>14740.160210000038</v>
          </cell>
          <cell r="BY95">
            <v>192408.24042000007</v>
          </cell>
          <cell r="BZ95">
            <v>226739.81482999993</v>
          </cell>
          <cell r="CA95">
            <v>265453.47909000015</v>
          </cell>
          <cell r="CB95">
            <v>39058.451310000419</v>
          </cell>
          <cell r="CC95">
            <v>182537.88168999957</v>
          </cell>
          <cell r="CD95">
            <v>208641.73952999973</v>
          </cell>
          <cell r="CE95">
            <v>288815.19152000046</v>
          </cell>
          <cell r="CF95">
            <v>129145.02255999946</v>
          </cell>
          <cell r="CG95">
            <v>185140.55739999961</v>
          </cell>
          <cell r="CH95">
            <v>181877.86847000121</v>
          </cell>
          <cell r="CI95">
            <v>261873.56492000006</v>
          </cell>
          <cell r="CJ95">
            <v>108426.67509000015</v>
          </cell>
          <cell r="CK95">
            <v>302383.19170999911</v>
          </cell>
          <cell r="CL95">
            <v>140530.41737000083</v>
          </cell>
          <cell r="CM95">
            <v>29778.230709999083</v>
          </cell>
          <cell r="CN95">
            <v>12745.830790000915</v>
          </cell>
          <cell r="CO95">
            <v>193812.20421999932</v>
          </cell>
          <cell r="CP95">
            <v>191839.35022999955</v>
          </cell>
          <cell r="CQ95">
            <v>244297.79098999978</v>
          </cell>
          <cell r="CR95">
            <v>160083.54890000154</v>
          </cell>
          <cell r="CS95">
            <v>152884.62718999863</v>
          </cell>
          <cell r="CT95">
            <v>285530.2223500004</v>
          </cell>
          <cell r="CU95">
            <v>281562.59224999999</v>
          </cell>
          <cell r="CV95">
            <v>89328.712620000835</v>
          </cell>
          <cell r="CW95">
            <v>216067.03376999855</v>
          </cell>
          <cell r="CX95">
            <v>107154.87953000069</v>
          </cell>
          <cell r="CY95">
            <v>184190.40928000069</v>
          </cell>
          <cell r="CZ95">
            <v>67907.271350000388</v>
          </cell>
          <cell r="DA95">
            <v>115801.94153999901</v>
          </cell>
          <cell r="DB95">
            <v>-61473.847440000536</v>
          </cell>
          <cell r="DC95">
            <v>-72271.846569999689</v>
          </cell>
          <cell r="DD95">
            <v>157177.77164999963</v>
          </cell>
          <cell r="DE95">
            <v>-35133.846909999847</v>
          </cell>
          <cell r="DF95">
            <v>258814.70761000062</v>
          </cell>
          <cell r="DG95">
            <v>229628.64530999947</v>
          </cell>
          <cell r="DH95">
            <v>210745.10095000075</v>
          </cell>
          <cell r="DI95">
            <v>164794.49279999925</v>
          </cell>
          <cell r="DJ95">
            <v>234956.97856000139</v>
          </cell>
          <cell r="DK95">
            <v>41648.845839998248</v>
          </cell>
          <cell r="DL95">
            <v>190773.18699000168</v>
          </cell>
          <cell r="DM95">
            <v>308695.02588999941</v>
          </cell>
          <cell r="DN95">
            <v>192581.33635000038</v>
          </cell>
          <cell r="DO95">
            <v>656017.15979999921</v>
          </cell>
          <cell r="DP95">
            <v>499090.98878000071</v>
          </cell>
          <cell r="DQ95">
            <v>179576.12277999878</v>
          </cell>
          <cell r="DR95">
            <v>193972.69744000054</v>
          </cell>
          <cell r="DS95">
            <v>567945.22371000098</v>
          </cell>
          <cell r="DT95">
            <v>3988.3769099998476</v>
          </cell>
          <cell r="DU95">
            <v>142300.23276000022</v>
          </cell>
          <cell r="DV95">
            <v>303231.26566999819</v>
          </cell>
          <cell r="DW95">
            <v>12185.927770000459</v>
          </cell>
          <cell r="DX95">
            <v>-405448.16270999907</v>
          </cell>
          <cell r="DY95">
            <v>559442.90413999942</v>
          </cell>
          <cell r="DZ95">
            <v>161797.71400000001</v>
          </cell>
          <cell r="EA95">
            <v>185008.02684000015</v>
          </cell>
          <cell r="EB95">
            <v>186445.01905999947</v>
          </cell>
          <cell r="EC95">
            <v>220929.10398999977</v>
          </cell>
          <cell r="ED95">
            <v>156748.20634000015</v>
          </cell>
          <cell r="EE95">
            <v>204084.02540999986</v>
          </cell>
          <cell r="EF95">
            <v>630185.37629000086</v>
          </cell>
          <cell r="EG95">
            <v>-672393.53968000028</v>
          </cell>
          <cell r="EH95">
            <v>155392.71570999909</v>
          </cell>
          <cell r="EI95">
            <v>499425.0771300011</v>
          </cell>
          <cell r="EJ95">
            <v>476200.82531999971</v>
          </cell>
          <cell r="EK95">
            <v>154667.90763000108</v>
          </cell>
          <cell r="EL95">
            <v>-348375.40285000228</v>
          </cell>
          <cell r="EM95">
            <v>544764.35203000263</v>
          </cell>
          <cell r="EN95">
            <v>53937.556919998169</v>
          </cell>
          <cell r="EO95">
            <v>255823.42506000138</v>
          </cell>
          <cell r="EP95">
            <v>150562.14020000075</v>
          </cell>
          <cell r="EQ95">
            <v>790048.67347999953</v>
          </cell>
        </row>
        <row r="96">
          <cell r="A96" t="str">
            <v>UKUPNO</v>
          </cell>
          <cell r="C96">
            <v>176075.73451999974</v>
          </cell>
          <cell r="D96">
            <v>206631.71401000023</v>
          </cell>
          <cell r="E96">
            <v>191295.06809999992</v>
          </cell>
          <cell r="F96">
            <v>195435.00551999998</v>
          </cell>
          <cell r="G96">
            <v>234668.71445000029</v>
          </cell>
          <cell r="H96">
            <v>217187.37238999986</v>
          </cell>
          <cell r="I96">
            <v>224824.05148000049</v>
          </cell>
          <cell r="J96">
            <v>200094.91519999981</v>
          </cell>
          <cell r="K96">
            <v>250585.62904999973</v>
          </cell>
          <cell r="L96">
            <v>232940.56557999994</v>
          </cell>
          <cell r="M96">
            <v>258499.03068000078</v>
          </cell>
          <cell r="N96">
            <v>252178.79367000007</v>
          </cell>
          <cell r="O96">
            <v>229682.46158999921</v>
          </cell>
          <cell r="P96">
            <v>191410.90949999905</v>
          </cell>
          <cell r="Q96">
            <v>115070.97785000133</v>
          </cell>
          <cell r="R96">
            <v>293130.86572999955</v>
          </cell>
          <cell r="S96">
            <v>133926.74693000031</v>
          </cell>
          <cell r="T96">
            <v>276190.38321000006</v>
          </cell>
          <cell r="U96">
            <v>309558.90046999929</v>
          </cell>
          <cell r="V96">
            <v>297627.41446000006</v>
          </cell>
          <cell r="W96">
            <v>431981.73430000019</v>
          </cell>
          <cell r="X96">
            <v>181168.01248000146</v>
          </cell>
          <cell r="Y96">
            <v>392823.7420299988</v>
          </cell>
          <cell r="Z96">
            <v>383329.3612900009</v>
          </cell>
          <cell r="AA96">
            <v>227046.92009999944</v>
          </cell>
          <cell r="AB96">
            <v>196013.38793999958</v>
          </cell>
          <cell r="AC96">
            <v>172805.23769999982</v>
          </cell>
          <cell r="AD96">
            <v>272647.09160999965</v>
          </cell>
          <cell r="AE96">
            <v>298845.03513000108</v>
          </cell>
          <cell r="AF96">
            <v>383761.6481699982</v>
          </cell>
          <cell r="AG96">
            <v>297415.23541000177</v>
          </cell>
          <cell r="AH96">
            <v>437550.85572999954</v>
          </cell>
          <cell r="AI96">
            <v>535109.93700000003</v>
          </cell>
          <cell r="AJ96">
            <v>202232.34359000207</v>
          </cell>
          <cell r="AK96">
            <v>338826.31980999757</v>
          </cell>
          <cell r="AL96">
            <v>438723.38165999984</v>
          </cell>
          <cell r="AM96">
            <v>406724.28612000082</v>
          </cell>
          <cell r="AN96">
            <v>294856.31212999916</v>
          </cell>
          <cell r="AO96">
            <v>297930.40293000033</v>
          </cell>
          <cell r="AP96">
            <v>134338.29737000083</v>
          </cell>
          <cell r="AQ96">
            <v>207690.66190999985</v>
          </cell>
          <cell r="AR96">
            <v>436622.18337000086</v>
          </cell>
          <cell r="AS96">
            <v>405404.07217000006</v>
          </cell>
          <cell r="AT96">
            <v>484574.20389999961</v>
          </cell>
          <cell r="AU96">
            <v>328124.46234999847</v>
          </cell>
          <cell r="AV96">
            <v>420764.61034000013</v>
          </cell>
          <cell r="AW96">
            <v>370429.44713999936</v>
          </cell>
          <cell r="AX96">
            <v>417749.15106999967</v>
          </cell>
          <cell r="AY96">
            <v>488833.26577000238</v>
          </cell>
          <cell r="AZ96">
            <v>509856.81033999822</v>
          </cell>
          <cell r="BA96">
            <v>536548.54325999832</v>
          </cell>
          <cell r="BB96">
            <v>609947.07354000094</v>
          </cell>
          <cell r="BC96">
            <v>377684.08320000075</v>
          </cell>
          <cell r="BD96">
            <v>271379.29531000135</v>
          </cell>
          <cell r="BE96">
            <v>428554.47270999907</v>
          </cell>
          <cell r="BF96">
            <v>242605.6939300003</v>
          </cell>
          <cell r="BG96">
            <v>496822.9052900009</v>
          </cell>
          <cell r="BH96">
            <v>584287.12917999644</v>
          </cell>
          <cell r="BI96">
            <v>-244007.69277999498</v>
          </cell>
          <cell r="BJ96">
            <v>779951.65615999606</v>
          </cell>
          <cell r="BK96">
            <v>-425796.99449999997</v>
          </cell>
          <cell r="BL96">
            <v>249184.7442900009</v>
          </cell>
          <cell r="BM96">
            <v>81625.461639999383</v>
          </cell>
          <cell r="BN96">
            <v>327536.55007000349</v>
          </cell>
          <cell r="BO96">
            <v>738784.68925999827</v>
          </cell>
          <cell r="BP96">
            <v>46509.699409999848</v>
          </cell>
          <cell r="BQ96">
            <v>582884.02615999989</v>
          </cell>
          <cell r="BR96">
            <v>192283.28073999786</v>
          </cell>
          <cell r="BS96">
            <v>-309802.30895999906</v>
          </cell>
          <cell r="BT96">
            <v>-589091.75686999515</v>
          </cell>
          <cell r="BU96">
            <v>-236984.06126000214</v>
          </cell>
          <cell r="BV96">
            <v>931913.26623999781</v>
          </cell>
          <cell r="BW96">
            <v>293755.64913999941</v>
          </cell>
          <cell r="BX96">
            <v>2427.0698300018312</v>
          </cell>
          <cell r="BY96">
            <v>678415.08898999786</v>
          </cell>
          <cell r="BZ96">
            <v>758754.85344000242</v>
          </cell>
          <cell r="CA96">
            <v>921702.46191999817</v>
          </cell>
          <cell r="CB96">
            <v>73694.641569999701</v>
          </cell>
          <cell r="CC96">
            <v>611742.70675000385</v>
          </cell>
          <cell r="CD96">
            <v>682309.66672999575</v>
          </cell>
          <cell r="CE96">
            <v>904508.09649000166</v>
          </cell>
          <cell r="CF96">
            <v>461497.17573999788</v>
          </cell>
          <cell r="CG96">
            <v>716806.2294500008</v>
          </cell>
          <cell r="CH96">
            <v>568088.94406999974</v>
          </cell>
          <cell r="CI96">
            <v>822977.41522000509</v>
          </cell>
          <cell r="CJ96">
            <v>379897.4995399933</v>
          </cell>
          <cell r="CK96">
            <v>877188.34299000551</v>
          </cell>
          <cell r="CL96">
            <v>422452.22130999755</v>
          </cell>
          <cell r="CM96">
            <v>119657.56023999787</v>
          </cell>
          <cell r="CN96">
            <v>-8049.5662799987795</v>
          </cell>
          <cell r="CO96">
            <v>812645.59116999817</v>
          </cell>
          <cell r="CP96">
            <v>745282.08452999883</v>
          </cell>
          <cell r="CQ96">
            <v>772724.21193999867</v>
          </cell>
          <cell r="CR96">
            <v>619718.77880000684</v>
          </cell>
          <cell r="CS96">
            <v>496845.42268000031</v>
          </cell>
          <cell r="CT96">
            <v>1002079.2113499985</v>
          </cell>
          <cell r="CU96">
            <v>952311.7665499954</v>
          </cell>
          <cell r="CV96">
            <v>357861.0697100067</v>
          </cell>
          <cell r="CW96">
            <v>831240.46601999667</v>
          </cell>
          <cell r="CX96">
            <v>444817.58870999911</v>
          </cell>
          <cell r="CY96">
            <v>859330.78990000149</v>
          </cell>
          <cell r="CZ96">
            <v>216053.91052000428</v>
          </cell>
          <cell r="DA96">
            <v>310130.52325000003</v>
          </cell>
          <cell r="DB96">
            <v>-371008.40134999849</v>
          </cell>
          <cell r="DC96">
            <v>-238300.69901000976</v>
          </cell>
          <cell r="DD96">
            <v>634717.73623000341</v>
          </cell>
          <cell r="DE96">
            <v>-244025.34005000305</v>
          </cell>
          <cell r="DF96">
            <v>985915.13622000127</v>
          </cell>
          <cell r="DG96">
            <v>694888.09484000399</v>
          </cell>
          <cell r="DH96">
            <v>841358.84691000369</v>
          </cell>
          <cell r="DI96">
            <v>744376.33710999298</v>
          </cell>
          <cell r="DJ96">
            <v>775544.80614000699</v>
          </cell>
          <cell r="DK96">
            <v>175398.17501999665</v>
          </cell>
          <cell r="DL96">
            <v>686002.6277099991</v>
          </cell>
          <cell r="DM96">
            <v>1127133.5162799987</v>
          </cell>
          <cell r="DN96">
            <v>658143.65423999785</v>
          </cell>
          <cell r="DO96">
            <v>1951533.2999700012</v>
          </cell>
          <cell r="DP96">
            <v>1277139.6721200028</v>
          </cell>
          <cell r="DQ96">
            <v>569818.12983999634</v>
          </cell>
          <cell r="DR96">
            <v>565289.23750000005</v>
          </cell>
          <cell r="DS96">
            <v>1650221.1521100083</v>
          </cell>
          <cell r="DT96">
            <v>291184.57067999267</v>
          </cell>
          <cell r="DU96">
            <v>549556.78077999875</v>
          </cell>
          <cell r="DV96">
            <v>939846.84161999507</v>
          </cell>
          <cell r="DW96">
            <v>5874.6866300125121</v>
          </cell>
          <cell r="DX96">
            <v>-842448.69294000242</v>
          </cell>
          <cell r="DY96">
            <v>1667253.9528300019</v>
          </cell>
          <cell r="DZ96">
            <v>354851.80761999509</v>
          </cell>
          <cell r="EA96">
            <v>669867.05034999852</v>
          </cell>
          <cell r="EB96">
            <v>601308.49243000033</v>
          </cell>
          <cell r="EC96">
            <v>724455.00794000248</v>
          </cell>
          <cell r="ED96">
            <v>492006.4429199982</v>
          </cell>
          <cell r="EE96">
            <v>630581.89143000799</v>
          </cell>
          <cell r="EF96">
            <v>1929654.5630399934</v>
          </cell>
          <cell r="EG96">
            <v>-2767104.4086999968</v>
          </cell>
          <cell r="EH96">
            <v>458097.64400999452</v>
          </cell>
          <cell r="EI96">
            <v>1519458.654430008</v>
          </cell>
          <cell r="EJ96">
            <v>1379728.8773099976</v>
          </cell>
          <cell r="EK96">
            <v>804481.00644999696</v>
          </cell>
          <cell r="EL96">
            <v>764047.3563800049</v>
          </cell>
          <cell r="EM96">
            <v>1499515.3963299943</v>
          </cell>
          <cell r="EN96">
            <v>454278.59742999269</v>
          </cell>
          <cell r="EO96">
            <v>802744.60277001956</v>
          </cell>
          <cell r="EP96">
            <v>568366.04640998843</v>
          </cell>
          <cell r="EQ96">
            <v>2370768.9987699967</v>
          </cell>
        </row>
      </sheetData>
      <sheetData sheetId="10" refreshError="1"/>
      <sheetData sheetId="11" refreshError="1"/>
      <sheetData sheetId="12" refreshError="1"/>
      <sheetData sheetId="13">
        <row r="2">
          <cell r="B2">
            <v>44012</v>
          </cell>
        </row>
        <row r="3">
          <cell r="B3">
            <v>43982</v>
          </cell>
        </row>
      </sheetData>
      <sheetData sheetId="14" refreshError="1"/>
      <sheetData sheetId="15" refreshError="1"/>
      <sheetData sheetId="1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lider.media/poslovna-scena/hrvatska/stize-10-milijardi-bespovratnih-eura-za-pomoc-gospodarstvu-131657" TargetMode="External"/><Relationship Id="rId1" Type="http://schemas.openxmlformats.org/officeDocument/2006/relationships/hyperlink" Target="https://ec.europa.eu/info/sites/info/files/about_the_european_commission/eu_budget/2020.2138_hr_01.pdf"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1"/>
  <sheetViews>
    <sheetView zoomScale="78" workbookViewId="0">
      <selection activeCell="R24" sqref="R24"/>
    </sheetView>
  </sheetViews>
  <sheetFormatPr defaultColWidth="12.625" defaultRowHeight="15" customHeight="1"/>
  <cols>
    <col min="1" max="1" width="29.625" style="358" customWidth="1"/>
    <col min="2" max="2" width="9.25" style="425" hidden="1" customWidth="1"/>
    <col min="3" max="8" width="9.25" style="358" hidden="1" customWidth="1"/>
    <col min="9" max="10" width="9.25" style="425" hidden="1" customWidth="1"/>
    <col min="11" max="12" width="9.25" hidden="1" customWidth="1"/>
    <col min="13" max="15" width="9.25" bestFit="1" customWidth="1"/>
    <col min="16" max="17" width="10.25" bestFit="1" customWidth="1"/>
    <col min="18" max="18" width="9.25" bestFit="1" customWidth="1"/>
    <col min="19" max="29" width="8.75" customWidth="1"/>
    <col min="30" max="49" width="8.625" customWidth="1"/>
  </cols>
  <sheetData>
    <row r="1" spans="1:49" s="358" customFormat="1" ht="15" customHeight="1">
      <c r="A1" s="454"/>
      <c r="B1" s="455"/>
      <c r="C1" s="455"/>
      <c r="D1" s="455"/>
      <c r="E1" s="455"/>
      <c r="F1" s="455"/>
      <c r="G1" s="455"/>
      <c r="H1" s="455"/>
      <c r="I1" s="455"/>
      <c r="J1" s="455"/>
      <c r="K1" s="455"/>
      <c r="L1" s="455"/>
      <c r="M1" s="455"/>
      <c r="N1" s="455"/>
      <c r="O1" s="455"/>
      <c r="P1" s="622" t="s">
        <v>1159</v>
      </c>
      <c r="Q1" s="622"/>
      <c r="R1" s="623"/>
    </row>
    <row r="2" spans="1:49" ht="13.5" customHeight="1">
      <c r="A2" s="474" t="s">
        <v>1290</v>
      </c>
      <c r="B2" s="456" t="s">
        <v>46</v>
      </c>
      <c r="C2" s="456" t="s">
        <v>47</v>
      </c>
      <c r="D2" s="456" t="s">
        <v>48</v>
      </c>
      <c r="E2" s="456" t="s">
        <v>49</v>
      </c>
      <c r="F2" s="456" t="s">
        <v>50</v>
      </c>
      <c r="G2" s="456" t="s">
        <v>51</v>
      </c>
      <c r="H2" s="456" t="s">
        <v>52</v>
      </c>
      <c r="I2" s="456" t="s">
        <v>53</v>
      </c>
      <c r="J2" s="456" t="s">
        <v>54</v>
      </c>
      <c r="K2" s="456" t="s">
        <v>55</v>
      </c>
      <c r="L2" s="456" t="s">
        <v>56</v>
      </c>
      <c r="M2" s="456" t="s">
        <v>57</v>
      </c>
      <c r="N2" s="456" t="s">
        <v>1161</v>
      </c>
      <c r="O2" s="456" t="s">
        <v>1160</v>
      </c>
      <c r="P2" s="457" t="s">
        <v>1162</v>
      </c>
      <c r="Q2" s="458" t="s">
        <v>1164</v>
      </c>
      <c r="R2" s="459" t="s">
        <v>1163</v>
      </c>
      <c r="S2" s="357"/>
      <c r="T2" s="357"/>
      <c r="U2" s="357"/>
      <c r="V2" s="357"/>
      <c r="W2" s="357"/>
      <c r="X2" s="357"/>
      <c r="Y2" s="1"/>
      <c r="Z2" s="1"/>
      <c r="AA2" s="1"/>
      <c r="AB2" s="1"/>
      <c r="AC2" s="1"/>
      <c r="AD2" s="1"/>
      <c r="AE2" s="1"/>
      <c r="AF2" s="1"/>
      <c r="AG2" s="1"/>
      <c r="AH2" s="1"/>
      <c r="AI2" s="1"/>
      <c r="AJ2" s="1"/>
      <c r="AK2" s="1"/>
      <c r="AL2" s="1"/>
      <c r="AM2" s="1"/>
      <c r="AN2" s="1"/>
      <c r="AO2" s="1"/>
      <c r="AP2" s="1"/>
      <c r="AQ2" s="1"/>
      <c r="AR2" s="1"/>
      <c r="AS2" s="1"/>
      <c r="AT2" s="1"/>
      <c r="AU2" s="1"/>
      <c r="AV2" s="1"/>
      <c r="AW2" s="1"/>
    </row>
    <row r="3" spans="1:49" ht="13.5" customHeight="1">
      <c r="A3" s="460" t="s">
        <v>1148</v>
      </c>
      <c r="B3" s="466">
        <f>bdp!BF56*100</f>
        <v>9.0476121686037025</v>
      </c>
      <c r="C3" s="467">
        <f>bdp!BF60*100</f>
        <v>9.6271448173579124</v>
      </c>
      <c r="D3" s="467">
        <f>bdp!BF64*100</f>
        <v>7.4177289374123712</v>
      </c>
      <c r="E3" s="467">
        <f>bdp!BF68*100</f>
        <v>-4.6042078885172311</v>
      </c>
      <c r="F3" s="467">
        <f>bdp!BF72*100</f>
        <v>-0.58850103520974306</v>
      </c>
      <c r="G3" s="467">
        <f>bdp!BF76*100</f>
        <v>1.3352544431709967</v>
      </c>
      <c r="H3" s="467">
        <f>bdp!BF80*100</f>
        <v>-0.81190562111931319</v>
      </c>
      <c r="I3" s="467">
        <f>bdp!BF84*100</f>
        <v>0.21168783895837429</v>
      </c>
      <c r="J3" s="467">
        <f>bdp!BF88*100</f>
        <v>4.0370279146073607E-2</v>
      </c>
      <c r="K3" s="467">
        <f>bdp!BF92*100</f>
        <v>2.5210454280067296</v>
      </c>
      <c r="L3" s="467">
        <f>bdp!BF96*100</f>
        <v>3.377309098452641</v>
      </c>
      <c r="M3" s="467">
        <f>bdp!BF100*100</f>
        <v>4.3447693361095219</v>
      </c>
      <c r="N3" s="467">
        <f>bdp!BF104*100</f>
        <v>4.5136112244087201</v>
      </c>
      <c r="O3" s="471">
        <f>bdp!BF108*100</f>
        <v>4.4748295481397138</v>
      </c>
      <c r="P3" s="467">
        <f>bdp!BF112*100</f>
        <v>-14.038504768718841</v>
      </c>
      <c r="Q3" s="467">
        <f>bdp!BG112*100</f>
        <v>-11.527211660713677</v>
      </c>
      <c r="R3" s="469">
        <f>bdp!BH112*100</f>
        <v>-8.7872904803352974</v>
      </c>
      <c r="S3" s="357"/>
      <c r="T3" s="357"/>
      <c r="U3" s="357"/>
      <c r="V3" s="357"/>
      <c r="W3" s="357"/>
      <c r="X3" s="357"/>
      <c r="Y3" s="1"/>
      <c r="Z3" s="1"/>
      <c r="AA3" s="1"/>
      <c r="AB3" s="1"/>
      <c r="AC3" s="1"/>
      <c r="AD3" s="1"/>
      <c r="AE3" s="1"/>
      <c r="AF3" s="1"/>
      <c r="AG3" s="1"/>
      <c r="AH3" s="1"/>
      <c r="AI3" s="1"/>
      <c r="AJ3" s="1"/>
      <c r="AK3" s="1"/>
      <c r="AL3" s="1"/>
      <c r="AM3" s="1"/>
      <c r="AN3" s="1"/>
      <c r="AO3" s="1"/>
      <c r="AP3" s="1"/>
      <c r="AQ3" s="1"/>
      <c r="AR3" s="1"/>
      <c r="AS3" s="1"/>
      <c r="AT3" s="1"/>
      <c r="AU3" s="1"/>
      <c r="AV3" s="1"/>
      <c r="AW3" s="1"/>
    </row>
    <row r="4" spans="1:49" ht="13.5" customHeight="1">
      <c r="A4" s="460" t="s">
        <v>1149</v>
      </c>
      <c r="B4" s="468">
        <f>nezaposlenost!V31</f>
        <v>16.162138456568286</v>
      </c>
      <c r="C4" s="461">
        <f>nezaposlenost!V35</f>
        <v>13.922104331539007</v>
      </c>
      <c r="D4" s="461">
        <f>nezaposlenost!V39</f>
        <v>13.039082497357368</v>
      </c>
      <c r="E4" s="461">
        <f>nezaposlenost!V43</f>
        <v>16.241494412794179</v>
      </c>
      <c r="F4" s="461">
        <f>nezaposlenost!V47</f>
        <v>18.028569494376001</v>
      </c>
      <c r="G4" s="461">
        <f>nezaposlenost!V51</f>
        <v>17.810598847324883</v>
      </c>
      <c r="H4" s="461">
        <f>nezaposlenost!V55</f>
        <v>20.044749524123521</v>
      </c>
      <c r="I4" s="461">
        <f>nezaposlenost!V59</f>
        <v>20.574774920846803</v>
      </c>
      <c r="J4" s="461">
        <f>nezaposlenost!V63</f>
        <v>18.431312682574564</v>
      </c>
      <c r="K4" s="461">
        <f>nezaposlenost!V67</f>
        <v>16.247671207355332</v>
      </c>
      <c r="L4" s="461">
        <f>nezaposlenost!V71</f>
        <v>13.153759540026808</v>
      </c>
      <c r="M4" s="461">
        <f>nezaposlenost!V75</f>
        <v>10.334561530735394</v>
      </c>
      <c r="N4" s="461">
        <f>nezaposlenost!V79</f>
        <v>8.1202592724147955</v>
      </c>
      <c r="O4" s="472">
        <f>nezaposlenost!V83</f>
        <v>7.057800125895926</v>
      </c>
      <c r="P4" s="461">
        <f>nezaposlenost!V87</f>
        <v>14.217152464071326</v>
      </c>
      <c r="Q4" s="461">
        <f>nezaposlenost!W87</f>
        <v>13.096067093281343</v>
      </c>
      <c r="R4" s="462">
        <f>nezaposlenost!X87</f>
        <v>12.0389301496221</v>
      </c>
      <c r="S4" s="357"/>
      <c r="T4" s="357"/>
      <c r="U4" s="357"/>
      <c r="V4" s="357"/>
      <c r="W4" s="357"/>
      <c r="X4" s="357"/>
      <c r="Y4" s="1"/>
      <c r="Z4" s="1"/>
      <c r="AA4" s="1"/>
      <c r="AB4" s="1"/>
      <c r="AC4" s="1"/>
      <c r="AD4" s="1"/>
      <c r="AE4" s="1"/>
      <c r="AF4" s="1"/>
      <c r="AG4" s="1"/>
      <c r="AH4" s="1"/>
      <c r="AI4" s="1"/>
      <c r="AJ4" s="1"/>
      <c r="AK4" s="1"/>
      <c r="AL4" s="1"/>
      <c r="AM4" s="1"/>
      <c r="AN4" s="1"/>
      <c r="AO4" s="1"/>
      <c r="AP4" s="1"/>
      <c r="AQ4" s="1"/>
      <c r="AR4" s="1"/>
      <c r="AS4" s="1"/>
      <c r="AT4" s="1"/>
      <c r="AU4" s="1"/>
      <c r="AV4" s="1"/>
      <c r="AW4" s="1"/>
    </row>
    <row r="5" spans="1:49" ht="13.5" customHeight="1">
      <c r="A5" s="460" t="s">
        <v>1150</v>
      </c>
      <c r="B5" s="468">
        <f>place!B38*100</f>
        <v>7.9182011103679617</v>
      </c>
      <c r="C5" s="461">
        <f>place!B42*100</f>
        <v>6.1429495690434432</v>
      </c>
      <c r="D5" s="461">
        <f>place!B46*100</f>
        <v>5.6711465210062206</v>
      </c>
      <c r="E5" s="461">
        <f>place!B50*100</f>
        <v>-0.8150077769422448</v>
      </c>
      <c r="F5" s="461">
        <f>place!B54*100</f>
        <v>0.61023244129625454</v>
      </c>
      <c r="G5" s="461">
        <f>place!B58*100</f>
        <v>3.2688579913241922</v>
      </c>
      <c r="H5" s="461">
        <f>place!B62*100</f>
        <v>-0.48601404775974189</v>
      </c>
      <c r="I5" s="461">
        <f>place!B66*100</f>
        <v>-4.6080400105852348E-2</v>
      </c>
      <c r="J5" s="461">
        <f>place!B70*100</f>
        <v>1.0968618498350402</v>
      </c>
      <c r="K5" s="461">
        <f>place!B74*100</f>
        <v>-3.9597923379698585</v>
      </c>
      <c r="L5" s="461">
        <f>place!B78*100</f>
        <v>2.0244539623962998</v>
      </c>
      <c r="M5" s="461">
        <f>place!B82*100</f>
        <v>5.5072021872400123</v>
      </c>
      <c r="N5" s="461">
        <f>place!B86*100</f>
        <v>1.0938974227132192</v>
      </c>
      <c r="O5" s="472">
        <f>place!B90*100</f>
        <v>8.4350815265816337</v>
      </c>
      <c r="P5" s="461">
        <f>place!B94*100</f>
        <v>-5.9638864249854917</v>
      </c>
      <c r="Q5" s="461">
        <f>place!L94*100</f>
        <v>-5.1577367523509166</v>
      </c>
      <c r="R5" s="462">
        <f>place!S94*100</f>
        <v>-3.395695224218731</v>
      </c>
      <c r="S5" s="357"/>
      <c r="T5" s="357"/>
      <c r="U5" s="357"/>
      <c r="V5" s="357"/>
      <c r="W5" s="357"/>
      <c r="X5" s="357"/>
      <c r="Y5" s="1"/>
      <c r="Z5" s="1"/>
      <c r="AA5" s="1"/>
      <c r="AB5" s="1"/>
      <c r="AC5" s="1"/>
      <c r="AD5" s="1"/>
      <c r="AE5" s="1"/>
      <c r="AF5" s="1"/>
      <c r="AG5" s="1"/>
      <c r="AH5" s="1"/>
      <c r="AI5" s="1"/>
      <c r="AJ5" s="1"/>
      <c r="AK5" s="1"/>
      <c r="AL5" s="1"/>
      <c r="AM5" s="1"/>
      <c r="AN5" s="1"/>
      <c r="AO5" s="1"/>
      <c r="AP5" s="1"/>
      <c r="AQ5" s="1"/>
      <c r="AR5" s="1"/>
      <c r="AS5" s="1"/>
      <c r="AT5" s="1"/>
      <c r="AU5" s="1"/>
      <c r="AV5" s="1"/>
      <c r="AW5" s="1"/>
    </row>
    <row r="6" spans="1:49" ht="13.5" customHeight="1">
      <c r="A6" s="460" t="s">
        <v>1151</v>
      </c>
      <c r="B6" s="468">
        <f>vanjski_sektor!V30*100</f>
        <v>-7.7381529590185796</v>
      </c>
      <c r="C6" s="461">
        <f>vanjski_sektor!V34*100</f>
        <v>-7.843959856040164</v>
      </c>
      <c r="D6" s="461">
        <f>vanjski_sektor!V38*100</f>
        <v>-10.64816828075937</v>
      </c>
      <c r="E6" s="461">
        <f>vanjski_sektor!V42*100</f>
        <v>-6.6187541321737999</v>
      </c>
      <c r="F6" s="461">
        <f>vanjski_sektor!V46*100</f>
        <v>-2.1643857707248353</v>
      </c>
      <c r="G6" s="461">
        <f>vanjski_sektor!V50*100</f>
        <v>-1.7374736379519782</v>
      </c>
      <c r="H6" s="461">
        <f>vanjski_sektor!V54*100</f>
        <v>-1.8379567925277476</v>
      </c>
      <c r="I6" s="461">
        <f>vanjski_sektor!V58*100</f>
        <v>-1.0238114955735433</v>
      </c>
      <c r="J6" s="461">
        <f>vanjski_sektor!V62*100</f>
        <v>0.25152440246893365</v>
      </c>
      <c r="K6" s="461">
        <f>vanjski_sektor!V66*100</f>
        <v>3.2645508006358517</v>
      </c>
      <c r="L6" s="461">
        <f>vanjski_sektor!V70*100</f>
        <v>2.1099160901029195</v>
      </c>
      <c r="M6" s="461">
        <f>vanjski_sektor!V74*100</f>
        <v>3.5053763797917483</v>
      </c>
      <c r="N6" s="461">
        <f>vanjski_sektor!V78*100</f>
        <v>1.8422863349976271</v>
      </c>
      <c r="O6" s="472">
        <f>vanjski_sektor!V82*100</f>
        <v>2.75570897273961</v>
      </c>
      <c r="P6" s="461">
        <f>vanjski_sektor!V86*100</f>
        <v>-3.3023874160542381</v>
      </c>
      <c r="Q6" s="461">
        <f>vanjski_sektor!V91*100</f>
        <v>-1.2466446942190095</v>
      </c>
      <c r="R6" s="462">
        <f>vanjski_sektor!V96*100</f>
        <v>2.4540074526302571</v>
      </c>
      <c r="S6" s="357"/>
      <c r="T6" s="357"/>
      <c r="U6" s="357"/>
      <c r="V6" s="357"/>
      <c r="W6" s="357"/>
      <c r="X6" s="357"/>
      <c r="Y6" s="1"/>
      <c r="Z6" s="1"/>
      <c r="AA6" s="1"/>
      <c r="AB6" s="1"/>
      <c r="AC6" s="1"/>
      <c r="AD6" s="1"/>
      <c r="AE6" s="1"/>
      <c r="AF6" s="1"/>
      <c r="AG6" s="1"/>
      <c r="AH6" s="1"/>
      <c r="AI6" s="1"/>
      <c r="AJ6" s="1"/>
      <c r="AK6" s="1"/>
      <c r="AL6" s="1"/>
      <c r="AM6" s="1"/>
      <c r="AN6" s="1"/>
      <c r="AO6" s="1"/>
      <c r="AP6" s="1"/>
      <c r="AQ6" s="1"/>
      <c r="AR6" s="1"/>
      <c r="AS6" s="1"/>
      <c r="AT6" s="1"/>
      <c r="AU6" s="1"/>
      <c r="AV6" s="1"/>
      <c r="AW6" s="1"/>
    </row>
    <row r="7" spans="1:49" ht="13.5" customHeight="1">
      <c r="A7" s="460" t="s">
        <v>1152</v>
      </c>
      <c r="B7" s="468">
        <f>krediti!P56</f>
        <v>22</v>
      </c>
      <c r="C7" s="461">
        <f>krediti!P60</f>
        <v>11</v>
      </c>
      <c r="D7" s="461">
        <f>krediti!P64</f>
        <v>5</v>
      </c>
      <c r="E7" s="461">
        <f>krediti!P66</f>
        <v>-1</v>
      </c>
      <c r="F7" s="461">
        <f>krediti!P70</f>
        <v>4</v>
      </c>
      <c r="G7" s="461">
        <f>krediti!P74</f>
        <v>4</v>
      </c>
      <c r="H7" s="461">
        <f>krediti!P78</f>
        <v>-7</v>
      </c>
      <c r="I7" s="461">
        <f>krediti!P82</f>
        <v>-1</v>
      </c>
      <c r="J7" s="461">
        <f>krediti!P86</f>
        <v>-2</v>
      </c>
      <c r="K7" s="461">
        <f>krediti!P90</f>
        <v>-3</v>
      </c>
      <c r="L7" s="461">
        <f>krediti!P94</f>
        <v>-4</v>
      </c>
      <c r="M7" s="461">
        <f>krediti!P98</f>
        <v>0</v>
      </c>
      <c r="N7" s="461">
        <f>krediti!P102</f>
        <v>2</v>
      </c>
      <c r="O7" s="472">
        <f>krediti!P106</f>
        <v>4</v>
      </c>
      <c r="P7" s="461">
        <f>krediti!P110</f>
        <v>0</v>
      </c>
      <c r="Q7" s="461">
        <f>krediti!V110</f>
        <v>1</v>
      </c>
      <c r="R7" s="462">
        <f>krediti!AB110</f>
        <v>2</v>
      </c>
      <c r="S7" s="357"/>
      <c r="T7" s="357"/>
      <c r="U7" s="357"/>
      <c r="V7" s="357"/>
      <c r="W7" s="357"/>
      <c r="X7" s="357"/>
      <c r="Y7" s="1"/>
      <c r="Z7" s="1"/>
      <c r="AA7" s="1"/>
      <c r="AB7" s="1"/>
      <c r="AC7" s="1"/>
      <c r="AD7" s="1"/>
      <c r="AE7" s="1"/>
      <c r="AF7" s="1"/>
      <c r="AG7" s="1"/>
      <c r="AH7" s="1"/>
      <c r="AI7" s="1"/>
      <c r="AJ7" s="1"/>
      <c r="AK7" s="1"/>
      <c r="AL7" s="1"/>
      <c r="AM7" s="1"/>
      <c r="AN7" s="1"/>
      <c r="AO7" s="1"/>
      <c r="AP7" s="1"/>
      <c r="AQ7" s="1"/>
      <c r="AR7" s="1"/>
      <c r="AS7" s="1"/>
      <c r="AT7" s="1"/>
      <c r="AU7" s="1"/>
      <c r="AV7" s="1"/>
      <c r="AW7" s="1"/>
    </row>
    <row r="8" spans="1:49" ht="13.5" customHeight="1">
      <c r="A8" s="460" t="s">
        <v>1153</v>
      </c>
      <c r="B8" s="468">
        <f>inflacija!C26</f>
        <v>2.1005891101427476</v>
      </c>
      <c r="C8" s="461">
        <f>inflacija!C30</f>
        <v>10.941940492810541</v>
      </c>
      <c r="D8" s="461">
        <f>inflacija!C34</f>
        <v>2.5090413938206435</v>
      </c>
      <c r="E8" s="461">
        <f>inflacija!C38</f>
        <v>-2.2382822930989144</v>
      </c>
      <c r="F8" s="461">
        <f>inflacija!C42</f>
        <v>0.4038901724113142</v>
      </c>
      <c r="G8" s="461">
        <f>inflacija!C46</f>
        <v>4.2655174204735191</v>
      </c>
      <c r="H8" s="461">
        <f>inflacija!C50</f>
        <v>4.5908685735620791</v>
      </c>
      <c r="I8" s="461">
        <f>inflacija!C54</f>
        <v>-1.6992614916387705</v>
      </c>
      <c r="J8" s="461">
        <f>inflacija!C58</f>
        <v>-0.21922774717144655</v>
      </c>
      <c r="K8" s="461">
        <f>inflacija!C62</f>
        <v>-1.1066789866219562</v>
      </c>
      <c r="L8" s="461">
        <f>inflacija!C66</f>
        <v>1.3900718446254512</v>
      </c>
      <c r="M8" s="461">
        <f>inflacija!C70</f>
        <v>0.91691067229475731</v>
      </c>
      <c r="N8" s="461">
        <f>inflacija!C74</f>
        <v>3.2073553268536559</v>
      </c>
      <c r="O8" s="472">
        <f>inflacija!C78</f>
        <v>1.1347260556296757</v>
      </c>
      <c r="P8" s="461">
        <f>inflacija!C82</f>
        <v>-0.47105108787512306</v>
      </c>
      <c r="Q8" s="461">
        <f>inflacija!G82</f>
        <v>-0.25839019616758008</v>
      </c>
      <c r="R8" s="462">
        <f>inflacija!J82</f>
        <v>-7.8406184763628373E-2</v>
      </c>
      <c r="S8" s="357"/>
      <c r="T8" s="357"/>
      <c r="U8" s="357"/>
      <c r="V8" s="357"/>
      <c r="W8" s="357"/>
      <c r="X8" s="357"/>
      <c r="Y8" s="1"/>
      <c r="Z8" s="1"/>
      <c r="AA8" s="1"/>
      <c r="AB8" s="1"/>
      <c r="AC8" s="1"/>
      <c r="AD8" s="1"/>
      <c r="AE8" s="1"/>
      <c r="AF8" s="1"/>
      <c r="AG8" s="1"/>
      <c r="AH8" s="1"/>
      <c r="AI8" s="1"/>
      <c r="AJ8" s="1"/>
      <c r="AK8" s="1"/>
      <c r="AL8" s="1"/>
      <c r="AM8" s="1"/>
      <c r="AN8" s="1"/>
      <c r="AO8" s="1"/>
      <c r="AP8" s="1"/>
      <c r="AQ8" s="1"/>
      <c r="AR8" s="1"/>
      <c r="AS8" s="1"/>
      <c r="AT8" s="1"/>
      <c r="AU8" s="1"/>
      <c r="AV8" s="1"/>
      <c r="AW8" s="1"/>
    </row>
    <row r="9" spans="1:49" ht="13.5" customHeight="1">
      <c r="A9" s="460" t="s">
        <v>1154</v>
      </c>
      <c r="B9" s="468">
        <f>nekretnine!E18</f>
        <v>15.253386853988957</v>
      </c>
      <c r="C9" s="461">
        <f>nekretnine!E22</f>
        <v>8.3761427949499421</v>
      </c>
      <c r="D9" s="461">
        <f>nekretnine!E26</f>
        <v>-1.1649393428135255</v>
      </c>
      <c r="E9" s="461">
        <f>nekretnine!E30</f>
        <v>-7.1045358478296237</v>
      </c>
      <c r="F9" s="461">
        <f>nekretnine!E34</f>
        <v>-3.9201960098004918</v>
      </c>
      <c r="G9" s="461">
        <f>nekretnine!E38</f>
        <v>1.9945355191256766</v>
      </c>
      <c r="H9" s="461">
        <f>nekretnine!E42</f>
        <v>-5.8844539691043707</v>
      </c>
      <c r="I9" s="461">
        <f>nekretnine!E46</f>
        <v>-1.6793168880455482</v>
      </c>
      <c r="J9" s="461">
        <f>nekretnine!E50</f>
        <v>-1.4378075846762499</v>
      </c>
      <c r="K9" s="461">
        <f>nekretnine!E54</f>
        <v>-2.13432543567653</v>
      </c>
      <c r="L9" s="461">
        <f>nekretnine!E58</f>
        <v>0.79031612645059113</v>
      </c>
      <c r="M9" s="461">
        <f>nekretnine!E62</f>
        <v>7.6426799007444117</v>
      </c>
      <c r="N9" s="461">
        <f>nekretnine!E66</f>
        <v>4.6934071000461159</v>
      </c>
      <c r="O9" s="472">
        <f>nekretnine!E70</f>
        <v>10</v>
      </c>
      <c r="P9" s="461">
        <f>nekretnine!E74</f>
        <v>-11.468143653134511</v>
      </c>
      <c r="Q9" s="461">
        <f>nekretnine!L74</f>
        <v>-9.1408466602398928</v>
      </c>
      <c r="R9" s="462">
        <f>nekretnine!S74</f>
        <v>-6.6963293879811703</v>
      </c>
      <c r="S9" s="357"/>
      <c r="T9" s="357"/>
      <c r="U9" s="357"/>
      <c r="V9" s="357"/>
      <c r="W9" s="357"/>
      <c r="X9" s="357"/>
      <c r="Y9" s="1"/>
      <c r="Z9" s="1"/>
      <c r="AA9" s="1"/>
      <c r="AB9" s="1"/>
      <c r="AC9" s="1"/>
      <c r="AD9" s="1"/>
      <c r="AE9" s="1"/>
      <c r="AF9" s="1"/>
      <c r="AG9" s="1"/>
      <c r="AH9" s="1"/>
      <c r="AI9" s="1"/>
      <c r="AJ9" s="1"/>
      <c r="AK9" s="1"/>
      <c r="AL9" s="1"/>
      <c r="AM9" s="1"/>
      <c r="AN9" s="1"/>
      <c r="AO9" s="1"/>
      <c r="AP9" s="1"/>
      <c r="AQ9" s="1"/>
      <c r="AR9" s="1"/>
      <c r="AS9" s="1"/>
      <c r="AT9" s="1"/>
      <c r="AU9" s="1"/>
      <c r="AV9" s="1"/>
      <c r="AW9" s="1"/>
    </row>
    <row r="10" spans="1:49" ht="13.5" customHeight="1">
      <c r="A10" s="460" t="s">
        <v>1155</v>
      </c>
      <c r="B10" s="468">
        <f>javne_financije!AE10*100</f>
        <v>-3.1323363808934648</v>
      </c>
      <c r="C10" s="461">
        <f>javne_financije!AE11*100</f>
        <v>-2.229458601910403</v>
      </c>
      <c r="D10" s="461">
        <f>javne_financije!AE12*100</f>
        <v>-2.8237690069133135</v>
      </c>
      <c r="E10" s="461">
        <f>javne_financije!AE13*100</f>
        <v>-6.04817681786988</v>
      </c>
      <c r="F10" s="461">
        <f>javne_financije!AE14*100</f>
        <v>-6.4654615903470063</v>
      </c>
      <c r="G10" s="461">
        <f>javne_financije!AE15*100</f>
        <v>-7.9134839661361713</v>
      </c>
      <c r="H10" s="461">
        <f>javne_financije!AE16*100</f>
        <v>-5.3535237709838732</v>
      </c>
      <c r="I10" s="461">
        <f>javne_financije!AE17*100</f>
        <v>-5.3372030114290299</v>
      </c>
      <c r="J10" s="461">
        <f>javne_financije!AE18*100</f>
        <v>-5.3494452053566119</v>
      </c>
      <c r="K10" s="461">
        <f>javne_financije!AE19*100</f>
        <v>-3.3149926912521761</v>
      </c>
      <c r="L10" s="461">
        <f>javne_financije!AE20*100</f>
        <v>-1.1061066794052083</v>
      </c>
      <c r="M10" s="461">
        <f>javne_financije!AE21*100</f>
        <v>0.79519438666494779</v>
      </c>
      <c r="N10" s="461">
        <f>javne_financije!AE22*100</f>
        <v>0.2589791592494346</v>
      </c>
      <c r="O10" s="472">
        <f>javne_financije!AE23*100</f>
        <v>0.34056297111703132</v>
      </c>
      <c r="P10" s="461">
        <f>javne_financije!AE24*100</f>
        <v>-8.4492591743531431</v>
      </c>
      <c r="Q10" s="461">
        <f>javne_financije!AE50*100</f>
        <v>-7.739736058976546</v>
      </c>
      <c r="R10" s="462">
        <f>javne_financije!AE76*100</f>
        <v>-6.9746696512875168</v>
      </c>
      <c r="S10" s="357"/>
      <c r="T10" s="357"/>
      <c r="U10" s="357"/>
      <c r="V10" s="357"/>
      <c r="W10" s="357"/>
      <c r="X10" s="357"/>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49" ht="13.5" customHeight="1">
      <c r="A11" s="460" t="s">
        <v>1156</v>
      </c>
      <c r="B11" s="468">
        <f>javne_financije!AY17*100</f>
        <v>38.747220651025359</v>
      </c>
      <c r="C11" s="461">
        <f>javne_financije!AY18*100</f>
        <v>37.353404144202749</v>
      </c>
      <c r="D11" s="461">
        <f>javne_financije!AY19*100</f>
        <v>39.280963603624734</v>
      </c>
      <c r="E11" s="461">
        <f>javne_financije!AY20*100</f>
        <v>48.66625714840783</v>
      </c>
      <c r="F11" s="461">
        <f>javne_financije!AY21*100</f>
        <v>57.791327735781081</v>
      </c>
      <c r="G11" s="461">
        <f>javne_financije!AY22*100</f>
        <v>64.36928611888591</v>
      </c>
      <c r="H11" s="461">
        <f>javne_financije!AY23*100</f>
        <v>70.122226222110328</v>
      </c>
      <c r="I11" s="461">
        <f>javne_financije!AY24*100</f>
        <v>81.189614083040709</v>
      </c>
      <c r="J11" s="461">
        <f>javne_financije!AY25*100</f>
        <v>84.688109242167712</v>
      </c>
      <c r="K11" s="461">
        <f>javne_financije!AY26*100</f>
        <v>84.313720727367539</v>
      </c>
      <c r="L11" s="461">
        <f>javne_financije!AY27*100</f>
        <v>80.802475984671418</v>
      </c>
      <c r="M11" s="461">
        <f>javne_financije!AY28*100</f>
        <v>77.75642769733075</v>
      </c>
      <c r="N11" s="461">
        <f>javne_financije!AY29*100</f>
        <v>74.783102459497826</v>
      </c>
      <c r="O11" s="472">
        <f>javne_financije!AY30*100</f>
        <v>73.236259075629789</v>
      </c>
      <c r="P11" s="461">
        <f>javne_financije!AY31*100</f>
        <v>93.645845016172373</v>
      </c>
      <c r="Q11" s="461">
        <f>javne_financije!AZ31*100</f>
        <v>90.298331745248916</v>
      </c>
      <c r="R11" s="462">
        <f>javne_financije!BA31*100</f>
        <v>86.864856676839764</v>
      </c>
      <c r="S11" s="357"/>
      <c r="T11" s="357"/>
      <c r="U11" s="357"/>
      <c r="V11" s="357"/>
      <c r="W11" s="357"/>
      <c r="X11" s="357"/>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49" ht="13.5" customHeight="1">
      <c r="A12" s="460" t="s">
        <v>1157</v>
      </c>
      <c r="B12" s="468">
        <f>prinos!B22</f>
        <v>4.75</v>
      </c>
      <c r="C12" s="461">
        <f>prinos!B26</f>
        <v>5.22</v>
      </c>
      <c r="D12" s="461">
        <f>prinos!B30</f>
        <v>6.26</v>
      </c>
      <c r="E12" s="461">
        <f>prinos!B34</f>
        <v>8.64</v>
      </c>
      <c r="F12" s="461">
        <f>prinos!B38</f>
        <v>6.41</v>
      </c>
      <c r="G12" s="461">
        <f>prinos!B42</f>
        <v>6.81</v>
      </c>
      <c r="H12" s="461">
        <f>prinos!B46</f>
        <v>4.78</v>
      </c>
      <c r="I12" s="461">
        <f>prinos!B50</f>
        <v>4.99</v>
      </c>
      <c r="J12" s="461">
        <f>prinos!B54</f>
        <v>3.54</v>
      </c>
      <c r="K12" s="461">
        <f>prinos!B58</f>
        <v>3.93</v>
      </c>
      <c r="L12" s="461">
        <f>prinos!B62</f>
        <v>3.07</v>
      </c>
      <c r="M12" s="461">
        <f>prinos!B66</f>
        <v>2.66</v>
      </c>
      <c r="N12" s="461">
        <f>prinos!B70</f>
        <v>2.09</v>
      </c>
      <c r="O12" s="472">
        <f>prinos!B74</f>
        <v>0.47</v>
      </c>
      <c r="P12" s="461">
        <f>prinos!B78</f>
        <v>1.6728332801114423</v>
      </c>
      <c r="Q12" s="461">
        <f>prinos!N78</f>
        <v>1.6827392291892114</v>
      </c>
      <c r="R12" s="462">
        <f>prinos!Z78</f>
        <v>1.6973551560480951</v>
      </c>
      <c r="S12" s="357"/>
      <c r="T12" s="357"/>
      <c r="U12" s="357"/>
      <c r="V12" s="357"/>
      <c r="W12" s="357"/>
      <c r="X12" s="357"/>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49" ht="13.5" customHeight="1">
      <c r="A13" s="460" t="s">
        <v>1288</v>
      </c>
      <c r="B13" s="468">
        <f>kstope!B22</f>
        <v>8.7935166132953935</v>
      </c>
      <c r="C13" s="461">
        <f>kstope!B26</f>
        <v>9.0134137687054157</v>
      </c>
      <c r="D13" s="461">
        <f>kstope!B30</f>
        <v>10.13248673066844</v>
      </c>
      <c r="E13" s="461">
        <f>kstope!B34</f>
        <v>10.622468297818509</v>
      </c>
      <c r="F13" s="461">
        <f>kstope!B38</f>
        <v>9.2989757834066147</v>
      </c>
      <c r="G13" s="461">
        <f>kstope!B42</f>
        <v>9.2620734426870364</v>
      </c>
      <c r="H13" s="461">
        <f>kstope!B46</f>
        <v>9.0516177399443372</v>
      </c>
      <c r="I13" s="461">
        <f>kstope!B50</f>
        <v>8.1627736169334426</v>
      </c>
      <c r="J13" s="461">
        <f>kstope!B54</f>
        <v>7.9207029171446734</v>
      </c>
      <c r="K13" s="461">
        <f>kstope!B58</f>
        <v>7.3669886765019656</v>
      </c>
      <c r="L13" s="461">
        <f>kstope!B62</f>
        <v>6.6976397205007254</v>
      </c>
      <c r="M13" s="461">
        <f>kstope!B66</f>
        <v>6.0833202722275148</v>
      </c>
      <c r="N13" s="461">
        <f>kstope!B70</f>
        <v>5.7731940247603148</v>
      </c>
      <c r="O13" s="472">
        <f>kstope!B74</f>
        <v>5.3034085089182197</v>
      </c>
      <c r="P13" s="461">
        <f>kstope!B78</f>
        <v>5.374976755777455</v>
      </c>
      <c r="Q13" s="461">
        <f>kstope!F78</f>
        <v>5.3759063567324166</v>
      </c>
      <c r="R13" s="462">
        <f>kstope!I78</f>
        <v>5.3784073452915404</v>
      </c>
      <c r="S13" s="357"/>
      <c r="T13" s="357"/>
      <c r="U13" s="357"/>
      <c r="V13" s="357"/>
      <c r="W13" s="357"/>
      <c r="X13" s="357"/>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49" ht="13.5" customHeight="1">
      <c r="A14" s="460" t="s">
        <v>1289</v>
      </c>
      <c r="B14" s="468">
        <f>kstope!C22</f>
        <v>6.6005280834442237</v>
      </c>
      <c r="C14" s="461">
        <f>kstope!C26</f>
        <v>7.1304071031017289</v>
      </c>
      <c r="D14" s="461">
        <f>kstope!C30</f>
        <v>7.8633992841038092</v>
      </c>
      <c r="E14" s="461">
        <f>kstope!C34</f>
        <v>8.1994379061833058</v>
      </c>
      <c r="F14" s="461">
        <f>kstope!C38</f>
        <v>7.4719224729320421</v>
      </c>
      <c r="G14" s="461">
        <f>kstope!C42</f>
        <v>8.2973139186193876</v>
      </c>
      <c r="H14" s="461">
        <f>kstope!C46</f>
        <v>8.1681318649890269</v>
      </c>
      <c r="I14" s="461">
        <f>kstope!C50</f>
        <v>7.9815141439801991</v>
      </c>
      <c r="J14" s="461">
        <f>kstope!C54</f>
        <v>7.4199699024953247</v>
      </c>
      <c r="K14" s="461">
        <f>kstope!C58</f>
        <v>6.1542007858131074</v>
      </c>
      <c r="L14" s="461">
        <f>kstope!C62</f>
        <v>5.5566104476887261</v>
      </c>
      <c r="M14" s="461">
        <f>kstope!C66</f>
        <v>4.6785761835220567</v>
      </c>
      <c r="N14" s="461">
        <f>kstope!C70</f>
        <v>4.7195912536756222</v>
      </c>
      <c r="O14" s="472">
        <f>kstope!C74</f>
        <v>3.8212305193457872</v>
      </c>
      <c r="P14" s="461">
        <f>kstope!C78</f>
        <v>4.1106805317535109</v>
      </c>
      <c r="Q14" s="461">
        <f>kstope!G78</f>
        <v>4.110135798832923</v>
      </c>
      <c r="R14" s="462">
        <f>kstope!J78</f>
        <v>4.1097774964752434</v>
      </c>
      <c r="S14" s="357"/>
      <c r="T14" s="357"/>
      <c r="U14" s="357"/>
      <c r="V14" s="357"/>
      <c r="W14" s="357"/>
      <c r="X14" s="357"/>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49" ht="13.5" customHeight="1" thickBot="1">
      <c r="A15" s="463" t="s">
        <v>1158</v>
      </c>
      <c r="B15" s="470">
        <f>tecaj!E31</f>
        <v>7.382466</v>
      </c>
      <c r="C15" s="464">
        <f>tecaj!E35</f>
        <v>7.2566519999999999</v>
      </c>
      <c r="D15" s="464">
        <f>tecaj!E39</f>
        <v>7.457249</v>
      </c>
      <c r="E15" s="464">
        <f>tecaj!E43</f>
        <v>7.259334</v>
      </c>
      <c r="F15" s="464">
        <f>tecaj!E47</f>
        <v>7.3828069999999997</v>
      </c>
      <c r="G15" s="464">
        <f>tecaj!E51</f>
        <v>7.5069169999999996</v>
      </c>
      <c r="H15" s="464">
        <f>tecaj!E55</f>
        <v>7.5867269999999998</v>
      </c>
      <c r="I15" s="464">
        <f>tecaj!E59</f>
        <v>7.6583940000000004</v>
      </c>
      <c r="J15" s="464">
        <f>tecaj!E63</f>
        <v>7.6445959999999999</v>
      </c>
      <c r="K15" s="464">
        <f>tecaj!E67</f>
        <v>7.5237030000000003</v>
      </c>
      <c r="L15" s="464">
        <f>tecaj!E71</f>
        <v>7.4383900000000001</v>
      </c>
      <c r="M15" s="464">
        <f>tecaj!E75</f>
        <v>7.4320259999999996</v>
      </c>
      <c r="N15" s="464">
        <f>tecaj!E79</f>
        <v>7.4250579999999999</v>
      </c>
      <c r="O15" s="473">
        <f>tecaj!E83</f>
        <v>7.6092310000000003</v>
      </c>
      <c r="P15" s="464">
        <f>tecaj!E86</f>
        <v>7.640255420183732</v>
      </c>
      <c r="Q15" s="464">
        <f>tecaj!H86</f>
        <v>7.5994602411762573</v>
      </c>
      <c r="R15" s="465">
        <f>tecaj!K86</f>
        <v>7.670437325074837</v>
      </c>
      <c r="S15" s="357"/>
      <c r="T15" s="357"/>
      <c r="U15" s="357"/>
      <c r="V15" s="357"/>
      <c r="W15" s="357"/>
      <c r="X15" s="357"/>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49" ht="13.5" customHeight="1">
      <c r="A16" s="1"/>
      <c r="B16" s="357"/>
      <c r="C16" s="357"/>
      <c r="D16" s="357"/>
      <c r="E16" s="357"/>
      <c r="F16" s="357"/>
      <c r="G16" s="357"/>
      <c r="H16" s="357"/>
      <c r="I16" s="357"/>
      <c r="J16" s="357"/>
      <c r="K16" s="357"/>
      <c r="L16" s="357"/>
      <c r="M16" s="357"/>
      <c r="N16" s="357"/>
      <c r="O16" s="357"/>
      <c r="P16" s="357"/>
      <c r="Q16" s="357"/>
      <c r="R16" s="357"/>
      <c r="S16" s="357"/>
      <c r="T16" s="357"/>
      <c r="U16" s="357"/>
      <c r="V16" s="357"/>
      <c r="W16" s="357"/>
      <c r="X16" s="357"/>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13.5" customHeight="1">
      <c r="A17" s="1"/>
      <c r="B17" s="357"/>
      <c r="C17" s="357"/>
      <c r="D17" s="357"/>
      <c r="E17" s="357"/>
      <c r="F17" s="357"/>
      <c r="G17" s="357"/>
      <c r="H17" s="357"/>
      <c r="I17" s="357"/>
      <c r="J17" s="357"/>
      <c r="K17" s="357"/>
      <c r="L17" s="357"/>
      <c r="M17" s="357"/>
      <c r="N17" s="357"/>
      <c r="O17" s="357"/>
      <c r="P17" s="357"/>
      <c r="Q17" s="357"/>
      <c r="R17" s="357"/>
      <c r="S17" s="357"/>
      <c r="T17" s="357"/>
      <c r="U17" s="357"/>
      <c r="V17" s="357"/>
      <c r="W17" s="357"/>
      <c r="X17" s="357"/>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13.5" customHeight="1">
      <c r="A18" s="1"/>
      <c r="B18" s="357"/>
      <c r="C18" s="357"/>
      <c r="D18" s="357"/>
      <c r="E18" s="357"/>
      <c r="F18" s="357"/>
      <c r="G18" s="357"/>
      <c r="H18" s="357"/>
      <c r="I18" s="357"/>
      <c r="J18" s="357"/>
      <c r="K18" s="357"/>
      <c r="L18" s="357"/>
      <c r="M18" s="357"/>
      <c r="N18" s="357"/>
      <c r="O18" s="357"/>
      <c r="P18" s="357"/>
      <c r="Q18" s="357"/>
      <c r="R18" s="357"/>
      <c r="S18" s="357"/>
      <c r="T18" s="357"/>
      <c r="U18" s="357"/>
      <c r="V18" s="357"/>
      <c r="W18" s="357"/>
      <c r="X18" s="357"/>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13.5" customHeight="1">
      <c r="A19" s="1"/>
      <c r="B19" s="357"/>
      <c r="C19" s="357"/>
      <c r="D19" s="357"/>
      <c r="E19" s="357"/>
      <c r="F19" s="357"/>
      <c r="G19" s="357"/>
      <c r="H19" s="357"/>
      <c r="I19" s="357"/>
      <c r="J19" s="357"/>
      <c r="K19" s="357"/>
      <c r="L19" s="357"/>
      <c r="M19" s="357"/>
      <c r="N19" s="357"/>
      <c r="O19" s="357"/>
      <c r="P19" s="357"/>
      <c r="Q19" s="357"/>
      <c r="R19" s="357"/>
      <c r="S19" s="357"/>
      <c r="T19" s="357"/>
      <c r="U19" s="357"/>
      <c r="V19" s="357"/>
      <c r="W19" s="357"/>
      <c r="X19" s="357"/>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13.5" customHeight="1">
      <c r="A20" s="1"/>
      <c r="B20" s="357"/>
      <c r="C20" s="357"/>
      <c r="D20" s="357"/>
      <c r="E20" s="357"/>
      <c r="F20" s="357"/>
      <c r="G20" s="357"/>
      <c r="H20" s="357"/>
      <c r="I20" s="357"/>
      <c r="J20" s="357"/>
      <c r="K20" s="357"/>
      <c r="L20" s="357"/>
      <c r="M20" s="357"/>
      <c r="N20" s="357"/>
      <c r="O20" s="357"/>
      <c r="P20" s="357"/>
      <c r="Q20" s="357"/>
      <c r="R20" s="357"/>
      <c r="S20" s="357"/>
      <c r="T20" s="357"/>
      <c r="U20" s="357"/>
      <c r="V20" s="357"/>
      <c r="W20" s="357"/>
      <c r="X20" s="357"/>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13.5" customHeight="1">
      <c r="A21" s="1"/>
      <c r="B21" s="357"/>
      <c r="C21" s="357"/>
      <c r="D21" s="357"/>
      <c r="E21" s="357"/>
      <c r="F21" s="357"/>
      <c r="G21" s="357"/>
      <c r="H21" s="357"/>
      <c r="I21" s="357"/>
      <c r="J21" s="357"/>
      <c r="K21" s="357"/>
      <c r="L21" s="357"/>
      <c r="M21" s="357"/>
      <c r="N21" s="357"/>
      <c r="O21" s="357"/>
      <c r="P21" s="357"/>
      <c r="Q21" s="357"/>
      <c r="R21" s="357"/>
      <c r="S21" s="357"/>
      <c r="T21" s="357"/>
      <c r="U21" s="357"/>
      <c r="V21" s="357"/>
      <c r="W21" s="357"/>
      <c r="X21" s="357"/>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13.5" customHeight="1">
      <c r="A22" s="1"/>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13.5" customHeight="1">
      <c r="A23" s="1"/>
      <c r="B23" s="357"/>
      <c r="C23" s="357"/>
      <c r="D23" s="357"/>
      <c r="E23" s="357"/>
      <c r="F23" s="357"/>
      <c r="G23" s="357"/>
      <c r="H23" s="357"/>
      <c r="I23" s="357"/>
      <c r="J23" s="357"/>
      <c r="K23" s="357"/>
      <c r="L23" s="357"/>
      <c r="M23" s="357"/>
      <c r="N23" s="357"/>
      <c r="O23" s="357"/>
      <c r="P23" s="357"/>
      <c r="Q23" s="357"/>
      <c r="R23" s="357"/>
      <c r="S23" s="357"/>
      <c r="T23" s="357"/>
      <c r="U23" s="357"/>
      <c r="V23" s="357"/>
      <c r="W23" s="357"/>
      <c r="X23" s="357"/>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13.5" customHeight="1">
      <c r="A24" s="1"/>
      <c r="B24" s="357"/>
      <c r="C24" s="357"/>
      <c r="D24" s="357"/>
      <c r="E24" s="357"/>
      <c r="F24" s="357"/>
      <c r="G24" s="357"/>
      <c r="H24" s="357"/>
      <c r="I24" s="357"/>
      <c r="J24" s="357"/>
      <c r="K24" s="357"/>
      <c r="L24" s="357"/>
      <c r="M24" s="357"/>
      <c r="N24" s="357"/>
      <c r="O24" s="357"/>
      <c r="P24" s="357"/>
      <c r="Q24" s="357"/>
      <c r="R24" s="357"/>
      <c r="S24" s="357"/>
      <c r="T24" s="357"/>
      <c r="U24" s="357"/>
      <c r="V24" s="357"/>
      <c r="W24" s="357"/>
      <c r="X24" s="357"/>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13.5" customHeight="1">
      <c r="A25" s="1"/>
      <c r="B25" s="357"/>
      <c r="C25" s="357"/>
      <c r="D25" s="357"/>
      <c r="E25" s="357"/>
      <c r="F25" s="357"/>
      <c r="G25" s="357"/>
      <c r="H25" s="357"/>
      <c r="I25" s="357"/>
      <c r="J25" s="357"/>
      <c r="K25" s="357"/>
      <c r="L25" s="357"/>
      <c r="M25" s="357"/>
      <c r="N25" s="357"/>
      <c r="O25" s="357"/>
      <c r="P25" s="357"/>
      <c r="Q25" s="357"/>
      <c r="R25" s="357"/>
      <c r="S25" s="357"/>
      <c r="T25" s="357"/>
      <c r="U25" s="357"/>
      <c r="V25" s="357"/>
      <c r="W25" s="357"/>
      <c r="X25" s="357"/>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13.5" customHeight="1">
      <c r="A26" s="1"/>
      <c r="B26" s="357"/>
      <c r="C26" s="357"/>
      <c r="D26" s="357"/>
      <c r="E26" s="357"/>
      <c r="F26" s="357"/>
      <c r="G26" s="357"/>
      <c r="H26" s="357"/>
      <c r="I26" s="357"/>
      <c r="J26" s="357"/>
      <c r="K26" s="357"/>
      <c r="L26" s="357"/>
      <c r="M26" s="357"/>
      <c r="N26" s="357"/>
      <c r="O26" s="357"/>
      <c r="P26" s="357"/>
      <c r="Q26" s="357"/>
      <c r="R26" s="357"/>
      <c r="S26" s="357"/>
      <c r="T26" s="357"/>
      <c r="U26" s="357"/>
      <c r="V26" s="357"/>
      <c r="W26" s="357"/>
      <c r="X26" s="357"/>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13.5" customHeight="1">
      <c r="A27" s="1"/>
      <c r="B27" s="357"/>
      <c r="C27" s="357"/>
      <c r="D27" s="357"/>
      <c r="E27" s="357"/>
      <c r="F27" s="357"/>
      <c r="G27" s="357"/>
      <c r="H27" s="357"/>
      <c r="I27" s="357"/>
      <c r="J27" s="357"/>
      <c r="K27" s="357"/>
      <c r="L27" s="357"/>
      <c r="M27" s="357"/>
      <c r="N27" s="357"/>
      <c r="O27" s="357"/>
      <c r="P27" s="357"/>
      <c r="Q27" s="357"/>
      <c r="R27" s="357"/>
      <c r="S27" s="357"/>
      <c r="T27" s="357"/>
      <c r="U27" s="357"/>
      <c r="V27" s="357"/>
      <c r="W27" s="357"/>
      <c r="X27" s="357"/>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13.5" customHeight="1">
      <c r="A28" s="1"/>
      <c r="B28" s="357"/>
      <c r="C28" s="357"/>
      <c r="D28" s="357"/>
      <c r="E28" s="357"/>
      <c r="F28" s="357"/>
      <c r="G28" s="357"/>
      <c r="H28" s="357"/>
      <c r="I28" s="357"/>
      <c r="J28" s="357"/>
      <c r="K28" s="357"/>
      <c r="L28" s="357"/>
      <c r="M28" s="357"/>
      <c r="N28" s="357"/>
      <c r="O28" s="357"/>
      <c r="P28" s="357"/>
      <c r="Q28" s="357"/>
      <c r="R28" s="357"/>
      <c r="S28" s="357"/>
      <c r="T28" s="357"/>
      <c r="U28" s="357"/>
      <c r="V28" s="357"/>
      <c r="W28" s="357"/>
      <c r="X28" s="357"/>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13.5" customHeight="1">
      <c r="A29" s="1"/>
      <c r="B29" s="357"/>
      <c r="C29" s="453">
        <v>43921</v>
      </c>
      <c r="D29" s="453">
        <v>44012</v>
      </c>
      <c r="E29" s="453">
        <v>44104</v>
      </c>
      <c r="F29" s="453">
        <v>44196</v>
      </c>
      <c r="H29" s="357"/>
      <c r="I29" s="357"/>
      <c r="J29" s="357"/>
      <c r="K29" s="357"/>
      <c r="L29" s="357"/>
      <c r="M29" s="357"/>
      <c r="N29" s="357"/>
      <c r="O29" s="357"/>
      <c r="P29" s="357"/>
      <c r="Q29" s="357"/>
      <c r="R29" s="357"/>
      <c r="S29" s="357"/>
      <c r="T29" s="357"/>
      <c r="U29" s="357"/>
      <c r="V29" s="357"/>
      <c r="W29" s="357"/>
      <c r="X29" s="357"/>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13.5" customHeight="1">
      <c r="A30" s="1"/>
      <c r="B30" s="624" t="s">
        <v>1287</v>
      </c>
      <c r="C30" s="448">
        <v>0.1</v>
      </c>
      <c r="D30" s="449">
        <v>0.8</v>
      </c>
      <c r="E30" s="449">
        <v>0.5</v>
      </c>
      <c r="F30" s="449">
        <v>0.3</v>
      </c>
      <c r="G30" s="450" t="s">
        <v>5</v>
      </c>
      <c r="I30" s="357"/>
      <c r="J30" s="357"/>
      <c r="K30" s="357"/>
      <c r="L30" s="357"/>
      <c r="M30" s="357"/>
      <c r="N30" s="357"/>
      <c r="O30" s="357"/>
      <c r="P30" s="357"/>
      <c r="Q30" s="357"/>
      <c r="R30" s="357"/>
      <c r="S30" s="357"/>
      <c r="T30" s="357"/>
      <c r="U30" s="357"/>
      <c r="V30" s="357"/>
      <c r="W30" s="357"/>
      <c r="X30" s="357"/>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13.5" customHeight="1">
      <c r="A31" s="1"/>
      <c r="B31" s="624"/>
      <c r="C31" s="448">
        <v>0.1</v>
      </c>
      <c r="D31" s="449">
        <v>0.8</v>
      </c>
      <c r="E31" s="449">
        <v>0.33</v>
      </c>
      <c r="F31" s="449">
        <v>0.15</v>
      </c>
      <c r="G31" s="451" t="s">
        <v>6</v>
      </c>
      <c r="I31" s="357"/>
      <c r="J31" s="357"/>
      <c r="K31" s="357"/>
      <c r="L31" s="357"/>
      <c r="M31" s="357"/>
      <c r="N31" s="357"/>
      <c r="O31" s="357"/>
      <c r="P31" s="357"/>
      <c r="Q31" s="357"/>
      <c r="R31" s="357"/>
      <c r="S31" s="357"/>
      <c r="T31" s="357"/>
      <c r="U31" s="357"/>
      <c r="V31" s="357"/>
      <c r="W31" s="357"/>
      <c r="X31" s="357"/>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15.75">
      <c r="A32" s="374" t="str">
        <f t="shared" ref="A32:A52" si="0">CONCATENATE(I32," - ",J32)</f>
        <v>NKD 2007 - djelatnost</v>
      </c>
      <c r="B32" s="624"/>
      <c r="C32" s="448">
        <v>0.1</v>
      </c>
      <c r="D32" s="449">
        <v>0.8</v>
      </c>
      <c r="E32" s="449">
        <v>0</v>
      </c>
      <c r="F32" s="449">
        <v>0</v>
      </c>
      <c r="G32" s="452" t="s">
        <v>7</v>
      </c>
      <c r="I32" s="427" t="s">
        <v>71</v>
      </c>
      <c r="J32" s="428" t="s">
        <v>1253</v>
      </c>
      <c r="K32" s="357"/>
      <c r="L32" s="357"/>
      <c r="M32" s="357"/>
      <c r="N32" s="357"/>
      <c r="O32" s="357"/>
      <c r="P32" s="357"/>
      <c r="Q32" s="357"/>
      <c r="R32" s="357"/>
      <c r="S32" s="357"/>
      <c r="T32" s="357"/>
      <c r="U32" s="357"/>
      <c r="V32" s="357"/>
      <c r="W32" s="357"/>
      <c r="X32" s="357"/>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29.25">
      <c r="A33" s="444" t="str">
        <f t="shared" si="0"/>
        <v>A - Poljoprivreda, šumarstvo i ribarstvo</v>
      </c>
      <c r="B33" s="445">
        <v>0.03</v>
      </c>
      <c r="F33" s="357"/>
      <c r="G33" s="357"/>
      <c r="I33" s="57" t="s">
        <v>65</v>
      </c>
      <c r="J33" s="58" t="s">
        <v>60</v>
      </c>
      <c r="K33" s="357"/>
      <c r="L33" s="357"/>
      <c r="M33" s="357"/>
      <c r="N33" s="357"/>
      <c r="O33" s="357"/>
      <c r="P33" s="357"/>
      <c r="Q33" s="357"/>
      <c r="R33" s="357"/>
      <c r="S33" s="357"/>
      <c r="T33" s="357"/>
      <c r="U33" s="357"/>
      <c r="V33" s="357"/>
      <c r="W33" s="357"/>
      <c r="X33" s="357"/>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15.75">
      <c r="A34" s="444" t="str">
        <f t="shared" si="0"/>
        <v>B - Rudarstvo i vađenje</v>
      </c>
      <c r="B34" s="445">
        <v>-0.2</v>
      </c>
      <c r="C34" s="446"/>
      <c r="F34" s="357"/>
      <c r="G34" s="357"/>
      <c r="I34" s="66" t="s">
        <v>69</v>
      </c>
      <c r="J34" s="67" t="s">
        <v>70</v>
      </c>
      <c r="K34" s="357"/>
      <c r="L34" s="357"/>
      <c r="M34" s="357"/>
      <c r="N34" s="357"/>
      <c r="O34" s="357"/>
      <c r="P34" s="357"/>
      <c r="Q34" s="357"/>
      <c r="R34" s="357"/>
      <c r="S34" s="357"/>
      <c r="T34" s="357"/>
      <c r="U34" s="357"/>
      <c r="V34" s="357"/>
      <c r="W34" s="357"/>
      <c r="X34" s="357"/>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15.75">
      <c r="A35" s="444" t="str">
        <f t="shared" si="0"/>
        <v>C - Prerađivačka industrija</v>
      </c>
      <c r="B35" s="445">
        <v>-0.2478229848390735</v>
      </c>
      <c r="C35" s="446"/>
      <c r="F35" s="357"/>
      <c r="G35" s="357"/>
      <c r="I35" s="66" t="s">
        <v>73</v>
      </c>
      <c r="J35" s="67" t="s">
        <v>75</v>
      </c>
      <c r="K35" s="357"/>
      <c r="L35" s="357"/>
      <c r="M35" s="357"/>
      <c r="N35" s="357"/>
      <c r="O35" s="357"/>
      <c r="P35" s="357"/>
      <c r="Q35" s="357"/>
      <c r="R35" s="357"/>
      <c r="S35" s="357"/>
      <c r="T35" s="357"/>
      <c r="U35" s="357"/>
      <c r="V35" s="357"/>
      <c r="W35" s="357"/>
      <c r="X35" s="357"/>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43.5">
      <c r="A36" s="444" t="str">
        <f t="shared" si="0"/>
        <v>D - Opskrba električnom energijom, plinom, parom i klimatizacija</v>
      </c>
      <c r="B36" s="445">
        <v>0</v>
      </c>
      <c r="C36" s="446"/>
      <c r="F36" s="357"/>
      <c r="G36" s="357"/>
      <c r="I36" s="66" t="s">
        <v>78</v>
      </c>
      <c r="J36" s="67" t="s">
        <v>79</v>
      </c>
      <c r="K36" s="357"/>
      <c r="L36" s="357"/>
      <c r="M36" s="357"/>
      <c r="N36" s="357"/>
      <c r="O36" s="357"/>
      <c r="P36" s="357"/>
      <c r="Q36" s="357"/>
      <c r="R36" s="357"/>
      <c r="S36" s="357"/>
      <c r="T36" s="357"/>
      <c r="U36" s="357"/>
      <c r="V36" s="357"/>
      <c r="W36" s="357"/>
      <c r="X36" s="357"/>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57.75">
      <c r="A37" s="444" t="str">
        <f t="shared" si="0"/>
        <v>E - Opskrba vodom; uklanjanje otpadnih voda,  gospodarenje otpadom te djelatnosti sanacije i okoliša</v>
      </c>
      <c r="B37" s="445">
        <v>0</v>
      </c>
      <c r="F37" s="357"/>
      <c r="G37" s="357"/>
      <c r="I37" s="66" t="s">
        <v>83</v>
      </c>
      <c r="J37" s="67" t="s">
        <v>94</v>
      </c>
      <c r="K37" s="357"/>
      <c r="L37" s="357"/>
      <c r="M37" s="357"/>
      <c r="N37" s="357"/>
      <c r="O37" s="357"/>
      <c r="P37" s="357"/>
      <c r="Q37" s="357"/>
      <c r="R37" s="357"/>
      <c r="S37" s="357"/>
      <c r="T37" s="357"/>
      <c r="U37" s="357"/>
      <c r="V37" s="357"/>
      <c r="W37" s="357"/>
      <c r="X37" s="357"/>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15.75">
      <c r="A38" s="444" t="str">
        <f t="shared" si="0"/>
        <v>F - Građevinarstvo</v>
      </c>
      <c r="B38" s="445">
        <v>-0.3</v>
      </c>
      <c r="C38" s="447"/>
      <c r="F38" s="357"/>
      <c r="G38" s="357"/>
      <c r="I38" s="66" t="s">
        <v>88</v>
      </c>
      <c r="J38" s="67" t="s">
        <v>89</v>
      </c>
      <c r="K38" s="357"/>
      <c r="L38" s="357"/>
      <c r="M38" s="357"/>
      <c r="N38" s="357"/>
      <c r="O38" s="357"/>
      <c r="P38" s="357"/>
      <c r="Q38" s="357"/>
      <c r="R38" s="357"/>
      <c r="S38" s="357"/>
      <c r="T38" s="357"/>
      <c r="U38" s="357"/>
      <c r="V38" s="357"/>
      <c r="W38" s="357"/>
      <c r="X38" s="357"/>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43.5">
      <c r="A39" s="444" t="str">
        <f t="shared" si="0"/>
        <v>G - Trgovina na veliko i malo; popravak motornih vozila i motocikala</v>
      </c>
      <c r="B39" s="44">
        <v>-0.31311608042053396</v>
      </c>
      <c r="C39" s="447"/>
      <c r="F39" s="357"/>
      <c r="G39" s="357"/>
      <c r="I39" s="66" t="s">
        <v>92</v>
      </c>
      <c r="J39" s="67" t="s">
        <v>104</v>
      </c>
      <c r="K39" s="357"/>
      <c r="L39" s="357"/>
      <c r="M39" s="357"/>
      <c r="N39" s="357"/>
      <c r="O39" s="357"/>
      <c r="P39" s="357"/>
      <c r="Q39" s="357"/>
      <c r="R39" s="357"/>
      <c r="S39" s="357"/>
      <c r="T39" s="357"/>
      <c r="U39" s="357"/>
      <c r="V39" s="357"/>
      <c r="W39" s="357"/>
      <c r="X39" s="357"/>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15.75">
      <c r="A40" s="444" t="str">
        <f t="shared" si="0"/>
        <v>H - Prijevoz i skladištenje</v>
      </c>
      <c r="B40" s="44">
        <v>-0.54505006636843933</v>
      </c>
      <c r="C40" s="447"/>
      <c r="F40" s="357"/>
      <c r="G40" s="357"/>
      <c r="I40" s="66" t="s">
        <v>100</v>
      </c>
      <c r="J40" s="67" t="s">
        <v>101</v>
      </c>
      <c r="K40" s="357"/>
      <c r="L40" s="357"/>
      <c r="M40" s="357"/>
      <c r="N40" s="357"/>
      <c r="O40" s="357"/>
      <c r="P40" s="357"/>
      <c r="Q40" s="357"/>
      <c r="R40" s="357"/>
      <c r="S40" s="357"/>
      <c r="T40" s="357"/>
      <c r="U40" s="357"/>
      <c r="V40" s="357"/>
      <c r="W40" s="357"/>
      <c r="X40" s="357"/>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29.25">
      <c r="A41" s="444" t="str">
        <f t="shared" si="0"/>
        <v>I - Djelatnosti pružanja smještaja te pripreme i usluživanja hrane</v>
      </c>
      <c r="B41" s="44">
        <v>-0.82908055045047135</v>
      </c>
      <c r="F41" s="357"/>
      <c r="G41" s="357"/>
      <c r="I41" s="66" t="s">
        <v>105</v>
      </c>
      <c r="J41" s="67" t="s">
        <v>106</v>
      </c>
      <c r="K41" s="357"/>
      <c r="L41" s="357"/>
      <c r="M41" s="357"/>
      <c r="N41" s="357"/>
      <c r="O41" s="357"/>
      <c r="P41" s="357"/>
      <c r="Q41" s="357"/>
      <c r="R41" s="357"/>
      <c r="S41" s="357"/>
      <c r="T41" s="357"/>
      <c r="U41" s="357"/>
      <c r="V41" s="357"/>
      <c r="W41" s="357"/>
      <c r="X41" s="357"/>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15.75">
      <c r="A42" s="444" t="str">
        <f t="shared" si="0"/>
        <v>J - Informacije i komunikacije</v>
      </c>
      <c r="B42" s="44">
        <v>-4.1528142175114642E-2</v>
      </c>
      <c r="F42" s="357"/>
      <c r="G42" s="357"/>
      <c r="I42" s="66" t="s">
        <v>111</v>
      </c>
      <c r="J42" s="67" t="s">
        <v>112</v>
      </c>
      <c r="K42" s="357"/>
      <c r="L42" s="357"/>
      <c r="M42" s="357"/>
      <c r="N42" s="357"/>
      <c r="O42" s="357"/>
      <c r="P42" s="357"/>
      <c r="Q42" s="357"/>
      <c r="R42" s="357"/>
      <c r="S42" s="357"/>
      <c r="T42" s="357"/>
      <c r="U42" s="357"/>
      <c r="V42" s="357"/>
      <c r="W42" s="357"/>
      <c r="X42" s="357"/>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29.25">
      <c r="A43" s="444" t="str">
        <f t="shared" si="0"/>
        <v>K - Financijske djelatnosti i djelatnosti osiguranja</v>
      </c>
      <c r="B43" s="44">
        <v>-0.1</v>
      </c>
      <c r="F43" s="357"/>
      <c r="G43" s="357"/>
      <c r="I43" s="66" t="s">
        <v>116</v>
      </c>
      <c r="J43" s="67" t="s">
        <v>117</v>
      </c>
      <c r="K43" s="357"/>
      <c r="L43" s="357"/>
      <c r="M43" s="357"/>
      <c r="N43" s="357"/>
      <c r="O43" s="357"/>
      <c r="P43" s="357"/>
      <c r="Q43" s="357"/>
      <c r="R43" s="357"/>
      <c r="S43" s="357"/>
      <c r="T43" s="357"/>
      <c r="U43" s="357"/>
      <c r="V43" s="357"/>
      <c r="W43" s="357"/>
      <c r="X43" s="357"/>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15.75">
      <c r="A44" s="444" t="str">
        <f t="shared" si="0"/>
        <v>L - Poslovanje nekretninama</v>
      </c>
      <c r="B44" s="44">
        <v>-0.51667782010950702</v>
      </c>
      <c r="F44" s="357"/>
      <c r="G44" s="357"/>
      <c r="I44" s="66" t="s">
        <v>120</v>
      </c>
      <c r="J44" s="67" t="s">
        <v>121</v>
      </c>
      <c r="K44" s="357"/>
      <c r="L44" s="357"/>
      <c r="M44" s="357"/>
      <c r="N44" s="357"/>
      <c r="O44" s="357"/>
      <c r="P44" s="357"/>
      <c r="Q44" s="357"/>
      <c r="R44" s="357"/>
      <c r="S44" s="357"/>
      <c r="T44" s="357"/>
      <c r="U44" s="357"/>
      <c r="V44" s="357"/>
      <c r="W44" s="357"/>
      <c r="X44" s="357"/>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29.25">
      <c r="A45" s="444" t="str">
        <f t="shared" si="0"/>
        <v>M - Stručne, znanstvene i tehničke djelatnosti</v>
      </c>
      <c r="B45" s="44">
        <v>-0.31677438905694238</v>
      </c>
      <c r="F45" s="357"/>
      <c r="G45" s="357"/>
      <c r="I45" s="66" t="s">
        <v>126</v>
      </c>
      <c r="J45" s="67" t="s">
        <v>127</v>
      </c>
      <c r="K45" s="357"/>
      <c r="L45" s="357"/>
      <c r="M45" s="357"/>
      <c r="N45" s="357"/>
      <c r="O45" s="357"/>
      <c r="P45" s="357"/>
      <c r="Q45" s="357"/>
      <c r="R45" s="357"/>
      <c r="S45" s="357"/>
      <c r="T45" s="357"/>
      <c r="U45" s="357"/>
      <c r="V45" s="357"/>
      <c r="W45" s="357"/>
      <c r="X45" s="357"/>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29.25">
      <c r="A46" s="444" t="str">
        <f t="shared" si="0"/>
        <v>N - Administrativne i pomoćne uslužne djelatnosti</v>
      </c>
      <c r="B46" s="44">
        <v>-0.61837167656011627</v>
      </c>
      <c r="F46" s="357"/>
      <c r="G46" s="357"/>
      <c r="I46" s="66" t="s">
        <v>131</v>
      </c>
      <c r="J46" s="67" t="s">
        <v>132</v>
      </c>
      <c r="K46" s="357"/>
      <c r="L46" s="357"/>
      <c r="M46" s="357"/>
      <c r="N46" s="357"/>
      <c r="O46" s="357"/>
      <c r="P46" s="357"/>
      <c r="Q46" s="357"/>
      <c r="R46" s="357"/>
      <c r="S46" s="357"/>
      <c r="T46" s="357"/>
      <c r="U46" s="357"/>
      <c r="V46" s="357"/>
      <c r="W46" s="357"/>
      <c r="X46" s="357"/>
      <c r="Y46" s="1"/>
      <c r="Z46" s="1"/>
      <c r="AA46" s="1"/>
      <c r="AB46" s="1"/>
      <c r="AC46" s="1"/>
      <c r="AD46" s="1"/>
      <c r="AE46" s="1"/>
      <c r="AF46" s="1"/>
      <c r="AG46" s="1"/>
      <c r="AH46" s="1"/>
      <c r="AI46" s="1"/>
      <c r="AJ46" s="1"/>
      <c r="AK46" s="1"/>
      <c r="AL46" s="1"/>
      <c r="AM46" s="1"/>
      <c r="AN46" s="1"/>
      <c r="AO46" s="1"/>
      <c r="AP46" s="1"/>
      <c r="AQ46" s="1"/>
      <c r="AR46" s="1"/>
      <c r="AS46" s="1"/>
      <c r="AT46" s="1"/>
      <c r="AU46" s="1"/>
      <c r="AV46" s="1"/>
      <c r="AW46" s="1"/>
    </row>
    <row r="47" spans="1:49" ht="29.25">
      <c r="A47" s="444" t="str">
        <f t="shared" si="0"/>
        <v>O - Javna uprava i obrana; obvezno socijalno osiguranje</v>
      </c>
      <c r="B47" s="44">
        <v>-0.05</v>
      </c>
      <c r="F47" s="357"/>
      <c r="G47" s="357"/>
      <c r="I47" s="66" t="s">
        <v>136</v>
      </c>
      <c r="J47" s="67" t="s">
        <v>137</v>
      </c>
      <c r="K47" s="357"/>
      <c r="L47" s="357"/>
      <c r="M47" s="357"/>
      <c r="N47" s="357"/>
      <c r="O47" s="357"/>
      <c r="P47" s="357"/>
      <c r="Q47" s="357"/>
      <c r="R47" s="357"/>
      <c r="S47" s="357"/>
      <c r="T47" s="357"/>
      <c r="U47" s="357"/>
      <c r="V47" s="357"/>
      <c r="W47" s="357"/>
      <c r="X47" s="357"/>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15.75">
      <c r="A48" s="444" t="str">
        <f t="shared" si="0"/>
        <v>P - Obrazovanje</v>
      </c>
      <c r="B48" s="44">
        <v>-0.05</v>
      </c>
      <c r="F48" s="357"/>
      <c r="G48" s="357"/>
      <c r="I48" s="66" t="s">
        <v>140</v>
      </c>
      <c r="J48" s="67" t="s">
        <v>141</v>
      </c>
      <c r="K48" s="357"/>
      <c r="L48" s="357"/>
      <c r="M48" s="357"/>
      <c r="N48" s="357"/>
      <c r="O48" s="357"/>
      <c r="P48" s="357"/>
      <c r="Q48" s="357"/>
      <c r="R48" s="357"/>
      <c r="S48" s="357"/>
      <c r="T48" s="357"/>
      <c r="U48" s="357"/>
      <c r="V48" s="357"/>
      <c r="W48" s="357"/>
      <c r="X48" s="357"/>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29.25">
      <c r="A49" s="444" t="str">
        <f t="shared" si="0"/>
        <v>Q - Djelatnosti zdravstvene zaštite i socijalne skrbi</v>
      </c>
      <c r="B49" s="44">
        <v>0</v>
      </c>
      <c r="F49" s="357"/>
      <c r="G49" s="357"/>
      <c r="I49" s="66" t="s">
        <v>144</v>
      </c>
      <c r="J49" s="67" t="s">
        <v>145</v>
      </c>
      <c r="K49" s="357"/>
      <c r="L49" s="357"/>
      <c r="M49" s="357"/>
      <c r="N49" s="357"/>
      <c r="O49" s="357"/>
      <c r="P49" s="357"/>
      <c r="Q49" s="357"/>
      <c r="R49" s="357"/>
      <c r="S49" s="357"/>
      <c r="T49" s="357"/>
      <c r="U49" s="357"/>
      <c r="V49" s="357"/>
      <c r="W49" s="357"/>
      <c r="X49" s="357"/>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15.75">
      <c r="A50" s="444" t="str">
        <f t="shared" si="0"/>
        <v>R - Umjetnost, zabava i rekreacija</v>
      </c>
      <c r="B50" s="44">
        <v>-0.8</v>
      </c>
      <c r="F50" s="357"/>
      <c r="G50" s="357"/>
      <c r="I50" s="66" t="s">
        <v>148</v>
      </c>
      <c r="J50" s="67" t="s">
        <v>149</v>
      </c>
      <c r="K50" s="357"/>
      <c r="L50" s="357"/>
      <c r="M50" s="357"/>
      <c r="N50" s="357"/>
      <c r="O50" s="357"/>
      <c r="P50" s="357"/>
      <c r="Q50" s="357"/>
      <c r="R50" s="357"/>
      <c r="S50" s="357"/>
      <c r="T50" s="357"/>
      <c r="U50" s="357"/>
      <c r="V50" s="357"/>
      <c r="W50" s="357"/>
      <c r="X50" s="357"/>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15.75">
      <c r="A51" s="444" t="str">
        <f t="shared" si="0"/>
        <v>S - Ostale uslužne djelatnosti</v>
      </c>
      <c r="B51" s="44">
        <v>-0.5</v>
      </c>
      <c r="F51" s="357"/>
      <c r="G51" s="357"/>
      <c r="I51" s="66" t="s">
        <v>152</v>
      </c>
      <c r="J51" s="67" t="s">
        <v>153</v>
      </c>
      <c r="K51" s="357"/>
      <c r="L51" s="357"/>
      <c r="M51" s="357"/>
      <c r="N51" s="357"/>
      <c r="O51" s="357"/>
      <c r="P51" s="357"/>
      <c r="Q51" s="357"/>
      <c r="R51" s="357"/>
      <c r="S51" s="357"/>
      <c r="T51" s="357"/>
      <c r="U51" s="357"/>
      <c r="V51" s="357"/>
      <c r="W51" s="357"/>
      <c r="X51" s="357"/>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72">
      <c r="A52" s="444" t="str">
        <f t="shared" si="0"/>
        <v>T - Djelatnosti kućanstava kao poslodavaca; djelatnosti kućanstava koja proizvode različitu robu i obavljaju različite usluge za vlastite potrebe</v>
      </c>
      <c r="B52" s="44">
        <v>0</v>
      </c>
      <c r="F52" s="357"/>
      <c r="G52" s="357"/>
      <c r="I52" s="71" t="s">
        <v>157</v>
      </c>
      <c r="J52" s="72" t="s">
        <v>158</v>
      </c>
      <c r="K52" s="357"/>
      <c r="L52" s="357"/>
      <c r="M52" s="357"/>
      <c r="N52" s="357"/>
      <c r="O52" s="357"/>
      <c r="P52" s="357"/>
      <c r="Q52" s="357"/>
      <c r="R52" s="357"/>
      <c r="S52" s="357"/>
      <c r="T52" s="357"/>
      <c r="U52" s="357"/>
      <c r="V52" s="357"/>
      <c r="W52" s="357"/>
      <c r="X52" s="357"/>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13.5" customHeight="1">
      <c r="A53" s="1"/>
      <c r="B53" s="357"/>
      <c r="C53" s="357"/>
      <c r="D53" s="357"/>
      <c r="E53" s="357"/>
      <c r="F53" s="357"/>
      <c r="G53" s="357"/>
      <c r="H53" s="357"/>
      <c r="I53" s="357"/>
      <c r="J53" s="357"/>
      <c r="K53" s="357"/>
      <c r="L53" s="357"/>
      <c r="M53" s="357"/>
      <c r="N53" s="357"/>
      <c r="O53" s="357"/>
      <c r="P53" s="357"/>
      <c r="Q53" s="357"/>
      <c r="R53" s="357"/>
      <c r="S53" s="357"/>
      <c r="T53" s="357"/>
      <c r="U53" s="357"/>
      <c r="V53" s="357"/>
      <c r="W53" s="357"/>
      <c r="X53" s="357"/>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13.5" customHeight="1">
      <c r="A54" s="1"/>
      <c r="B54" s="357"/>
      <c r="C54" s="357"/>
      <c r="D54" s="357"/>
      <c r="E54" s="357"/>
      <c r="F54" s="357"/>
      <c r="G54" s="357"/>
      <c r="H54" s="357"/>
      <c r="I54" s="357"/>
      <c r="J54" s="357"/>
      <c r="K54" s="357"/>
      <c r="L54" s="357"/>
      <c r="M54" s="357"/>
      <c r="N54" s="357"/>
      <c r="O54" s="357"/>
      <c r="P54" s="357"/>
      <c r="Q54" s="357"/>
      <c r="R54" s="357"/>
      <c r="S54" s="357"/>
      <c r="T54" s="357"/>
      <c r="U54" s="357"/>
      <c r="V54" s="357"/>
      <c r="W54" s="357"/>
      <c r="X54" s="357"/>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13.5" customHeight="1">
      <c r="A55" s="1"/>
      <c r="B55" s="357"/>
      <c r="C55" s="357"/>
      <c r="D55" s="357"/>
      <c r="E55" s="357"/>
      <c r="F55" s="357"/>
      <c r="G55" s="357"/>
      <c r="H55" s="357"/>
      <c r="I55" s="357"/>
      <c r="J55" s="357"/>
      <c r="K55" s="357"/>
      <c r="L55" s="357"/>
      <c r="M55" s="357"/>
      <c r="N55" s="357"/>
      <c r="O55" s="357"/>
      <c r="P55" s="357"/>
      <c r="Q55" s="357"/>
      <c r="R55" s="357"/>
      <c r="S55" s="357"/>
      <c r="T55" s="357"/>
      <c r="U55" s="357"/>
      <c r="V55" s="357"/>
      <c r="W55" s="357"/>
      <c r="X55" s="357"/>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13.5" customHeight="1">
      <c r="A56" s="1"/>
      <c r="B56" s="357"/>
      <c r="C56" s="357"/>
      <c r="D56" s="357"/>
      <c r="E56" s="357"/>
      <c r="F56" s="357"/>
      <c r="G56" s="357"/>
      <c r="H56" s="357"/>
      <c r="I56" s="357"/>
      <c r="J56" s="357"/>
      <c r="K56" s="357"/>
      <c r="L56" s="357"/>
      <c r="M56" s="357"/>
      <c r="N56" s="357"/>
      <c r="O56" s="357"/>
      <c r="P56" s="357"/>
      <c r="Q56" s="357"/>
      <c r="R56" s="357"/>
      <c r="S56" s="357"/>
      <c r="T56" s="357"/>
      <c r="U56" s="357"/>
      <c r="V56" s="357"/>
      <c r="W56" s="357"/>
      <c r="X56" s="357"/>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13.5" customHeight="1">
      <c r="A57" s="1"/>
      <c r="B57" s="357"/>
      <c r="C57" s="357"/>
      <c r="D57" s="357"/>
      <c r="E57" s="357"/>
      <c r="F57" s="357"/>
      <c r="G57" s="357"/>
      <c r="H57" s="357"/>
      <c r="I57" s="357"/>
      <c r="J57" s="357"/>
      <c r="K57" s="357"/>
      <c r="L57" s="357"/>
      <c r="M57" s="357"/>
      <c r="N57" s="357"/>
      <c r="O57" s="357"/>
      <c r="P57" s="357"/>
      <c r="Q57" s="357"/>
      <c r="R57" s="357"/>
      <c r="S57" s="357"/>
      <c r="T57" s="357"/>
      <c r="U57" s="357"/>
      <c r="V57" s="357"/>
      <c r="W57" s="357"/>
      <c r="X57" s="357"/>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13.5" customHeight="1">
      <c r="A58" s="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13.5" customHeight="1">
      <c r="A59" s="1"/>
      <c r="B59" s="357"/>
      <c r="C59" s="357"/>
      <c r="D59" s="357"/>
      <c r="E59" s="357"/>
      <c r="F59" s="357"/>
      <c r="G59" s="357"/>
      <c r="H59" s="357"/>
      <c r="I59" s="357"/>
      <c r="J59" s="357"/>
      <c r="K59" s="357"/>
      <c r="L59" s="357"/>
      <c r="M59" s="357"/>
      <c r="N59" s="357"/>
      <c r="O59" s="357"/>
      <c r="P59" s="357"/>
      <c r="Q59" s="357"/>
      <c r="R59" s="357"/>
      <c r="S59" s="357"/>
      <c r="T59" s="357"/>
      <c r="U59" s="357"/>
      <c r="V59" s="357"/>
      <c r="W59" s="357"/>
      <c r="X59" s="357"/>
      <c r="Y59" s="1"/>
      <c r="Z59" s="1"/>
      <c r="AA59" s="1"/>
      <c r="AB59" s="1"/>
      <c r="AC59" s="1"/>
      <c r="AD59" s="1"/>
      <c r="AE59" s="1"/>
      <c r="AF59" s="1"/>
      <c r="AG59" s="1"/>
      <c r="AH59" s="1"/>
      <c r="AI59" s="1"/>
      <c r="AJ59" s="1"/>
      <c r="AK59" s="1"/>
      <c r="AL59" s="1"/>
      <c r="AM59" s="1"/>
      <c r="AN59" s="1"/>
      <c r="AO59" s="1"/>
      <c r="AP59" s="1"/>
      <c r="AQ59" s="1"/>
      <c r="AR59" s="1"/>
      <c r="AS59" s="1"/>
      <c r="AT59" s="1"/>
      <c r="AU59" s="1"/>
      <c r="AV59" s="1"/>
      <c r="AW59" s="1"/>
    </row>
    <row r="60" spans="1:49" ht="13.5" customHeight="1">
      <c r="A60" s="1"/>
      <c r="B60" s="357"/>
      <c r="C60" s="357"/>
      <c r="D60" s="357"/>
      <c r="E60" s="357"/>
      <c r="F60" s="357"/>
      <c r="G60" s="357"/>
      <c r="H60" s="357"/>
      <c r="I60" s="357"/>
      <c r="J60" s="357"/>
      <c r="K60" s="357"/>
      <c r="L60" s="357"/>
      <c r="M60" s="357"/>
      <c r="N60" s="357"/>
      <c r="O60" s="357"/>
      <c r="P60" s="357"/>
      <c r="Q60" s="357"/>
      <c r="R60" s="357"/>
      <c r="S60" s="357"/>
      <c r="T60" s="357"/>
      <c r="U60" s="357"/>
      <c r="V60" s="357"/>
      <c r="W60" s="357"/>
      <c r="X60" s="357"/>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13.5" customHeight="1">
      <c r="A61" s="1"/>
      <c r="B61" s="357"/>
      <c r="C61" s="357"/>
      <c r="D61" s="357"/>
      <c r="E61" s="357"/>
      <c r="F61" s="357"/>
      <c r="G61" s="357"/>
      <c r="H61" s="357"/>
      <c r="I61" s="357"/>
      <c r="J61" s="357"/>
      <c r="K61" s="357"/>
      <c r="L61" s="357"/>
      <c r="M61" s="357"/>
      <c r="N61" s="357"/>
      <c r="O61" s="357"/>
      <c r="P61" s="357"/>
      <c r="Q61" s="357"/>
      <c r="R61" s="357"/>
      <c r="S61" s="357"/>
      <c r="T61" s="357"/>
      <c r="U61" s="357"/>
      <c r="V61" s="357"/>
      <c r="W61" s="357"/>
      <c r="X61" s="357"/>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ht="13.5" customHeight="1">
      <c r="A62" s="1"/>
      <c r="B62" s="357"/>
      <c r="C62" s="357"/>
      <c r="D62" s="357"/>
      <c r="E62" s="357"/>
      <c r="F62" s="357"/>
      <c r="G62" s="357"/>
      <c r="H62" s="357"/>
      <c r="I62" s="357"/>
      <c r="J62" s="357"/>
      <c r="K62" s="357"/>
      <c r="L62" s="357"/>
      <c r="M62" s="357"/>
      <c r="N62" s="357"/>
      <c r="O62" s="357"/>
      <c r="P62" s="357"/>
      <c r="Q62" s="357"/>
      <c r="R62" s="357"/>
      <c r="S62" s="357"/>
      <c r="T62" s="357"/>
      <c r="U62" s="357"/>
      <c r="V62" s="357"/>
      <c r="W62" s="357"/>
      <c r="X62" s="357"/>
      <c r="Y62" s="1"/>
      <c r="Z62" s="1"/>
      <c r="AA62" s="1"/>
      <c r="AB62" s="1"/>
      <c r="AC62" s="1"/>
      <c r="AD62" s="1"/>
      <c r="AE62" s="1"/>
      <c r="AF62" s="1"/>
      <c r="AG62" s="1"/>
      <c r="AH62" s="1"/>
      <c r="AI62" s="1"/>
      <c r="AJ62" s="1"/>
      <c r="AK62" s="1"/>
      <c r="AL62" s="1"/>
      <c r="AM62" s="1"/>
      <c r="AN62" s="1"/>
      <c r="AO62" s="1"/>
      <c r="AP62" s="1"/>
      <c r="AQ62" s="1"/>
      <c r="AR62" s="1"/>
      <c r="AS62" s="1"/>
      <c r="AT62" s="1"/>
      <c r="AU62" s="1"/>
      <c r="AV62" s="1"/>
      <c r="AW62" s="1"/>
    </row>
    <row r="63" spans="1:49" ht="13.5" customHeight="1">
      <c r="A63" s="1"/>
      <c r="B63" s="357"/>
      <c r="C63" s="357"/>
      <c r="D63" s="357"/>
      <c r="E63" s="357"/>
      <c r="F63" s="357"/>
      <c r="G63" s="357"/>
      <c r="H63" s="357"/>
      <c r="I63" s="357"/>
      <c r="J63" s="357"/>
      <c r="K63" s="357"/>
      <c r="L63" s="357"/>
      <c r="M63" s="357"/>
      <c r="N63" s="357"/>
      <c r="O63" s="357"/>
      <c r="P63" s="357"/>
      <c r="Q63" s="357"/>
      <c r="R63" s="357"/>
      <c r="S63" s="357"/>
      <c r="T63" s="357"/>
      <c r="U63" s="357"/>
      <c r="V63" s="357"/>
      <c r="W63" s="357"/>
      <c r="X63" s="357"/>
      <c r="Y63" s="1"/>
      <c r="Z63" s="1"/>
      <c r="AA63" s="1"/>
      <c r="AB63" s="1"/>
      <c r="AC63" s="1"/>
      <c r="AD63" s="1"/>
      <c r="AE63" s="1"/>
      <c r="AF63" s="1"/>
      <c r="AG63" s="1"/>
      <c r="AH63" s="1"/>
      <c r="AI63" s="1"/>
      <c r="AJ63" s="1"/>
      <c r="AK63" s="1"/>
      <c r="AL63" s="1"/>
      <c r="AM63" s="1"/>
      <c r="AN63" s="1"/>
      <c r="AO63" s="1"/>
      <c r="AP63" s="1"/>
      <c r="AQ63" s="1"/>
      <c r="AR63" s="1"/>
      <c r="AS63" s="1"/>
      <c r="AT63" s="1"/>
      <c r="AU63" s="1"/>
      <c r="AV63" s="1"/>
      <c r="AW63" s="1"/>
    </row>
    <row r="64" spans="1:49" ht="13.5" customHeight="1">
      <c r="A64" s="1"/>
      <c r="B64" s="357"/>
      <c r="C64" s="357"/>
      <c r="D64" s="357"/>
      <c r="E64" s="357"/>
      <c r="F64" s="357"/>
      <c r="G64" s="357"/>
      <c r="H64" s="357"/>
      <c r="I64" s="357"/>
      <c r="J64" s="357"/>
      <c r="K64" s="357"/>
      <c r="L64" s="357"/>
      <c r="M64" s="357"/>
      <c r="N64" s="357"/>
      <c r="O64" s="357"/>
      <c r="P64" s="357"/>
      <c r="Q64" s="357"/>
      <c r="R64" s="357"/>
      <c r="S64" s="357"/>
      <c r="T64" s="357"/>
      <c r="U64" s="357"/>
      <c r="V64" s="357"/>
      <c r="W64" s="357"/>
      <c r="X64" s="357"/>
      <c r="Y64" s="1"/>
      <c r="Z64" s="1"/>
      <c r="AA64" s="1"/>
      <c r="AB64" s="1"/>
      <c r="AC64" s="1"/>
      <c r="AD64" s="1"/>
      <c r="AE64" s="1"/>
      <c r="AF64" s="1"/>
      <c r="AG64" s="1"/>
      <c r="AH64" s="1"/>
      <c r="AI64" s="1"/>
      <c r="AJ64" s="1"/>
      <c r="AK64" s="1"/>
      <c r="AL64" s="1"/>
      <c r="AM64" s="1"/>
      <c r="AN64" s="1"/>
      <c r="AO64" s="1"/>
      <c r="AP64" s="1"/>
      <c r="AQ64" s="1"/>
      <c r="AR64" s="1"/>
      <c r="AS64" s="1"/>
      <c r="AT64" s="1"/>
      <c r="AU64" s="1"/>
      <c r="AV64" s="1"/>
      <c r="AW64" s="1"/>
    </row>
    <row r="65" spans="1:49" ht="13.5" customHeight="1">
      <c r="A65" s="1"/>
      <c r="B65" s="357"/>
      <c r="C65" s="357"/>
      <c r="D65" s="357"/>
      <c r="E65" s="357"/>
      <c r="F65" s="357"/>
      <c r="G65" s="357"/>
      <c r="H65" s="357"/>
      <c r="I65" s="357"/>
      <c r="J65" s="357"/>
      <c r="K65" s="357"/>
      <c r="L65" s="357"/>
      <c r="M65" s="357"/>
      <c r="N65" s="357"/>
      <c r="O65" s="357"/>
      <c r="P65" s="357"/>
      <c r="Q65" s="357"/>
      <c r="R65" s="357"/>
      <c r="S65" s="357"/>
      <c r="T65" s="357"/>
      <c r="U65" s="357"/>
      <c r="V65" s="357"/>
      <c r="W65" s="357"/>
      <c r="X65" s="357"/>
      <c r="Y65" s="1"/>
      <c r="Z65" s="1"/>
      <c r="AA65" s="1"/>
      <c r="AB65" s="1"/>
      <c r="AC65" s="1"/>
      <c r="AD65" s="1"/>
      <c r="AE65" s="1"/>
      <c r="AF65" s="1"/>
      <c r="AG65" s="1"/>
      <c r="AH65" s="1"/>
      <c r="AI65" s="1"/>
      <c r="AJ65" s="1"/>
      <c r="AK65" s="1"/>
      <c r="AL65" s="1"/>
      <c r="AM65" s="1"/>
      <c r="AN65" s="1"/>
      <c r="AO65" s="1"/>
      <c r="AP65" s="1"/>
      <c r="AQ65" s="1"/>
      <c r="AR65" s="1"/>
      <c r="AS65" s="1"/>
      <c r="AT65" s="1"/>
      <c r="AU65" s="1"/>
      <c r="AV65" s="1"/>
      <c r="AW65" s="1"/>
    </row>
    <row r="66" spans="1:49" ht="13.5" customHeight="1">
      <c r="A66" s="1"/>
      <c r="B66" s="357"/>
      <c r="C66" s="357"/>
      <c r="D66" s="357"/>
      <c r="E66" s="357"/>
      <c r="F66" s="357"/>
      <c r="G66" s="357"/>
      <c r="H66" s="357"/>
      <c r="I66" s="357"/>
      <c r="J66" s="357"/>
      <c r="K66" s="357"/>
      <c r="L66" s="357"/>
      <c r="M66" s="357"/>
      <c r="N66" s="357"/>
      <c r="O66" s="357"/>
      <c r="P66" s="357"/>
      <c r="Q66" s="357"/>
      <c r="R66" s="357"/>
      <c r="S66" s="357"/>
      <c r="T66" s="357"/>
      <c r="U66" s="357"/>
      <c r="V66" s="357"/>
      <c r="W66" s="357"/>
      <c r="X66" s="357"/>
      <c r="Y66" s="1"/>
      <c r="Z66" s="1"/>
      <c r="AA66" s="1"/>
      <c r="AB66" s="1"/>
      <c r="AC66" s="1"/>
      <c r="AD66" s="1"/>
      <c r="AE66" s="1"/>
      <c r="AF66" s="1"/>
      <c r="AG66" s="1"/>
      <c r="AH66" s="1"/>
      <c r="AI66" s="1"/>
      <c r="AJ66" s="1"/>
      <c r="AK66" s="1"/>
      <c r="AL66" s="1"/>
      <c r="AM66" s="1"/>
      <c r="AN66" s="1"/>
      <c r="AO66" s="1"/>
      <c r="AP66" s="1"/>
      <c r="AQ66" s="1"/>
      <c r="AR66" s="1"/>
      <c r="AS66" s="1"/>
      <c r="AT66" s="1"/>
      <c r="AU66" s="1"/>
      <c r="AV66" s="1"/>
      <c r="AW66" s="1"/>
    </row>
    <row r="67" spans="1:49" ht="13.5" customHeight="1">
      <c r="A67" s="1"/>
      <c r="B67" s="357"/>
      <c r="C67" s="357"/>
      <c r="D67" s="357"/>
      <c r="E67" s="357"/>
      <c r="F67" s="357"/>
      <c r="G67" s="357"/>
      <c r="H67" s="357"/>
      <c r="I67" s="357"/>
      <c r="J67" s="357"/>
      <c r="K67" s="357"/>
      <c r="L67" s="357"/>
      <c r="M67" s="357"/>
      <c r="N67" s="357"/>
      <c r="O67" s="357"/>
      <c r="P67" s="357"/>
      <c r="Q67" s="357"/>
      <c r="R67" s="357"/>
      <c r="S67" s="357"/>
      <c r="T67" s="357"/>
      <c r="U67" s="357"/>
      <c r="V67" s="357"/>
      <c r="W67" s="357"/>
      <c r="X67" s="357"/>
      <c r="Y67" s="1"/>
      <c r="Z67" s="1"/>
      <c r="AA67" s="1"/>
      <c r="AB67" s="1"/>
      <c r="AC67" s="1"/>
      <c r="AD67" s="1"/>
      <c r="AE67" s="1"/>
      <c r="AF67" s="1"/>
      <c r="AG67" s="1"/>
      <c r="AH67" s="1"/>
      <c r="AI67" s="1"/>
      <c r="AJ67" s="1"/>
      <c r="AK67" s="1"/>
      <c r="AL67" s="1"/>
      <c r="AM67" s="1"/>
      <c r="AN67" s="1"/>
      <c r="AO67" s="1"/>
      <c r="AP67" s="1"/>
      <c r="AQ67" s="1"/>
      <c r="AR67" s="1"/>
      <c r="AS67" s="1"/>
      <c r="AT67" s="1"/>
      <c r="AU67" s="1"/>
      <c r="AV67" s="1"/>
      <c r="AW67" s="1"/>
    </row>
    <row r="68" spans="1:49" ht="13.5" customHeight="1">
      <c r="A68" s="1"/>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1"/>
      <c r="Z68" s="1"/>
      <c r="AA68" s="1"/>
      <c r="AB68" s="1"/>
      <c r="AC68" s="1"/>
      <c r="AD68" s="1"/>
      <c r="AE68" s="1"/>
      <c r="AF68" s="1"/>
      <c r="AG68" s="1"/>
      <c r="AH68" s="1"/>
      <c r="AI68" s="1"/>
      <c r="AJ68" s="1"/>
      <c r="AK68" s="1"/>
      <c r="AL68" s="1"/>
      <c r="AM68" s="1"/>
      <c r="AN68" s="1"/>
      <c r="AO68" s="1"/>
      <c r="AP68" s="1"/>
      <c r="AQ68" s="1"/>
      <c r="AR68" s="1"/>
      <c r="AS68" s="1"/>
      <c r="AT68" s="1"/>
      <c r="AU68" s="1"/>
      <c r="AV68" s="1"/>
      <c r="AW68" s="1"/>
    </row>
    <row r="69" spans="1:49" ht="13.5" customHeight="1">
      <c r="A69" s="1"/>
      <c r="B69" s="357"/>
      <c r="C69" s="357"/>
      <c r="D69" s="357"/>
      <c r="E69" s="357"/>
      <c r="F69" s="357"/>
      <c r="G69" s="357"/>
      <c r="H69" s="357"/>
      <c r="I69" s="357"/>
      <c r="J69" s="357"/>
      <c r="K69" s="357"/>
      <c r="L69" s="357"/>
      <c r="M69" s="357"/>
      <c r="N69" s="357"/>
      <c r="O69" s="357"/>
      <c r="P69" s="357"/>
      <c r="Q69" s="357"/>
      <c r="R69" s="357"/>
      <c r="S69" s="357"/>
      <c r="T69" s="357"/>
      <c r="U69" s="357"/>
      <c r="V69" s="357"/>
      <c r="W69" s="357"/>
      <c r="X69" s="357"/>
      <c r="Y69" s="1"/>
      <c r="Z69" s="1"/>
      <c r="AA69" s="1"/>
      <c r="AB69" s="1"/>
      <c r="AC69" s="1"/>
      <c r="AD69" s="1"/>
      <c r="AE69" s="1"/>
      <c r="AF69" s="1"/>
      <c r="AG69" s="1"/>
      <c r="AH69" s="1"/>
      <c r="AI69" s="1"/>
      <c r="AJ69" s="1"/>
      <c r="AK69" s="1"/>
      <c r="AL69" s="1"/>
      <c r="AM69" s="1"/>
      <c r="AN69" s="1"/>
      <c r="AO69" s="1"/>
      <c r="AP69" s="1"/>
      <c r="AQ69" s="1"/>
      <c r="AR69" s="1"/>
      <c r="AS69" s="1"/>
      <c r="AT69" s="1"/>
      <c r="AU69" s="1"/>
      <c r="AV69" s="1"/>
      <c r="AW69" s="1"/>
    </row>
    <row r="70" spans="1:49" ht="13.5" customHeight="1">
      <c r="A70" s="1"/>
      <c r="B70" s="357"/>
      <c r="C70" s="357"/>
      <c r="D70" s="357"/>
      <c r="E70" s="357"/>
      <c r="F70" s="357"/>
      <c r="G70" s="357"/>
      <c r="H70" s="357"/>
      <c r="I70" s="357"/>
      <c r="J70" s="357"/>
      <c r="K70" s="357"/>
      <c r="L70" s="357"/>
      <c r="M70" s="357"/>
      <c r="N70" s="357"/>
      <c r="O70" s="357"/>
      <c r="P70" s="357"/>
      <c r="Q70" s="357"/>
      <c r="R70" s="357"/>
      <c r="S70" s="357"/>
      <c r="T70" s="357"/>
      <c r="U70" s="357"/>
      <c r="V70" s="357"/>
      <c r="W70" s="357"/>
      <c r="X70" s="357"/>
      <c r="Y70" s="1"/>
      <c r="Z70" s="1"/>
      <c r="AA70" s="1"/>
      <c r="AB70" s="1"/>
      <c r="AC70" s="1"/>
      <c r="AD70" s="1"/>
      <c r="AE70" s="1"/>
      <c r="AF70" s="1"/>
      <c r="AG70" s="1"/>
      <c r="AH70" s="1"/>
      <c r="AI70" s="1"/>
      <c r="AJ70" s="1"/>
      <c r="AK70" s="1"/>
      <c r="AL70" s="1"/>
      <c r="AM70" s="1"/>
      <c r="AN70" s="1"/>
      <c r="AO70" s="1"/>
      <c r="AP70" s="1"/>
      <c r="AQ70" s="1"/>
      <c r="AR70" s="1"/>
      <c r="AS70" s="1"/>
      <c r="AT70" s="1"/>
      <c r="AU70" s="1"/>
      <c r="AV70" s="1"/>
      <c r="AW70" s="1"/>
    </row>
    <row r="71" spans="1:49" ht="13.5" customHeight="1">
      <c r="A71" s="1"/>
      <c r="B71" s="357"/>
      <c r="C71" s="357"/>
      <c r="D71" s="357"/>
      <c r="E71" s="357"/>
      <c r="F71" s="357"/>
      <c r="G71" s="357"/>
      <c r="H71" s="357"/>
      <c r="I71" s="357"/>
      <c r="J71" s="357"/>
      <c r="K71" s="357"/>
      <c r="L71" s="357"/>
      <c r="M71" s="357"/>
      <c r="N71" s="357"/>
      <c r="O71" s="357"/>
      <c r="P71" s="357"/>
      <c r="Q71" s="357"/>
      <c r="R71" s="357"/>
      <c r="S71" s="357"/>
      <c r="T71" s="357"/>
      <c r="U71" s="357"/>
      <c r="V71" s="357"/>
      <c r="W71" s="357"/>
      <c r="X71" s="357"/>
      <c r="Y71" s="1"/>
      <c r="Z71" s="1"/>
      <c r="AA71" s="1"/>
      <c r="AB71" s="1"/>
      <c r="AC71" s="1"/>
      <c r="AD71" s="1"/>
      <c r="AE71" s="1"/>
      <c r="AF71" s="1"/>
      <c r="AG71" s="1"/>
      <c r="AH71" s="1"/>
      <c r="AI71" s="1"/>
      <c r="AJ71" s="1"/>
      <c r="AK71" s="1"/>
      <c r="AL71" s="1"/>
      <c r="AM71" s="1"/>
      <c r="AN71" s="1"/>
      <c r="AO71" s="1"/>
      <c r="AP71" s="1"/>
      <c r="AQ71" s="1"/>
      <c r="AR71" s="1"/>
      <c r="AS71" s="1"/>
      <c r="AT71" s="1"/>
      <c r="AU71" s="1"/>
      <c r="AV71" s="1"/>
      <c r="AW71" s="1"/>
    </row>
    <row r="72" spans="1:49" ht="13.5" customHeight="1">
      <c r="A72" s="1"/>
      <c r="B72" s="357"/>
      <c r="C72" s="357"/>
      <c r="D72" s="357"/>
      <c r="E72" s="357"/>
      <c r="F72" s="357"/>
      <c r="G72" s="357"/>
      <c r="H72" s="357"/>
      <c r="I72" s="357"/>
      <c r="J72" s="357"/>
      <c r="K72" s="357"/>
      <c r="L72" s="357"/>
      <c r="M72" s="357"/>
      <c r="N72" s="357"/>
      <c r="O72" s="357"/>
      <c r="P72" s="357"/>
      <c r="Q72" s="357"/>
      <c r="R72" s="357"/>
      <c r="S72" s="357"/>
      <c r="T72" s="357"/>
      <c r="U72" s="357"/>
      <c r="V72" s="357"/>
      <c r="W72" s="357"/>
      <c r="X72" s="357"/>
      <c r="Y72" s="1"/>
      <c r="Z72" s="1"/>
      <c r="AA72" s="1"/>
      <c r="AB72" s="1"/>
      <c r="AC72" s="1"/>
      <c r="AD72" s="1"/>
      <c r="AE72" s="1"/>
      <c r="AF72" s="1"/>
      <c r="AG72" s="1"/>
      <c r="AH72" s="1"/>
      <c r="AI72" s="1"/>
      <c r="AJ72" s="1"/>
      <c r="AK72" s="1"/>
      <c r="AL72" s="1"/>
      <c r="AM72" s="1"/>
      <c r="AN72" s="1"/>
      <c r="AO72" s="1"/>
      <c r="AP72" s="1"/>
      <c r="AQ72" s="1"/>
      <c r="AR72" s="1"/>
      <c r="AS72" s="1"/>
      <c r="AT72" s="1"/>
      <c r="AU72" s="1"/>
      <c r="AV72" s="1"/>
      <c r="AW72" s="1"/>
    </row>
    <row r="73" spans="1:49" ht="13.5" customHeight="1">
      <c r="A73" s="1"/>
      <c r="B73" s="357"/>
      <c r="C73" s="357"/>
      <c r="D73" s="357"/>
      <c r="E73" s="357"/>
      <c r="F73" s="357"/>
      <c r="G73" s="357"/>
      <c r="H73" s="357"/>
      <c r="I73" s="357"/>
      <c r="J73" s="357"/>
      <c r="K73" s="357"/>
      <c r="L73" s="357"/>
      <c r="M73" s="357"/>
      <c r="N73" s="357"/>
      <c r="O73" s="357"/>
      <c r="P73" s="357"/>
      <c r="Q73" s="357"/>
      <c r="R73" s="357"/>
      <c r="S73" s="357"/>
      <c r="T73" s="357"/>
      <c r="U73" s="357"/>
      <c r="V73" s="357"/>
      <c r="W73" s="357"/>
      <c r="X73" s="357"/>
      <c r="Y73" s="1"/>
      <c r="Z73" s="1"/>
      <c r="AA73" s="1"/>
      <c r="AB73" s="1"/>
      <c r="AC73" s="1"/>
      <c r="AD73" s="1"/>
      <c r="AE73" s="1"/>
      <c r="AF73" s="1"/>
      <c r="AG73" s="1"/>
      <c r="AH73" s="1"/>
      <c r="AI73" s="1"/>
      <c r="AJ73" s="1"/>
      <c r="AK73" s="1"/>
      <c r="AL73" s="1"/>
      <c r="AM73" s="1"/>
      <c r="AN73" s="1"/>
      <c r="AO73" s="1"/>
      <c r="AP73" s="1"/>
      <c r="AQ73" s="1"/>
      <c r="AR73" s="1"/>
      <c r="AS73" s="1"/>
      <c r="AT73" s="1"/>
      <c r="AU73" s="1"/>
      <c r="AV73" s="1"/>
      <c r="AW73" s="1"/>
    </row>
    <row r="74" spans="1:49" ht="13.5" customHeight="1">
      <c r="A74" s="1"/>
      <c r="B74" s="357"/>
      <c r="C74" s="357"/>
      <c r="D74" s="357"/>
      <c r="E74" s="357"/>
      <c r="F74" s="357"/>
      <c r="G74" s="357"/>
      <c r="H74" s="357"/>
      <c r="I74" s="357"/>
      <c r="J74" s="357"/>
      <c r="K74" s="357"/>
      <c r="L74" s="357"/>
      <c r="M74" s="357"/>
      <c r="N74" s="357"/>
      <c r="O74" s="357"/>
      <c r="P74" s="357"/>
      <c r="Q74" s="357"/>
      <c r="R74" s="357"/>
      <c r="S74" s="357"/>
      <c r="T74" s="357"/>
      <c r="U74" s="357"/>
      <c r="V74" s="357"/>
      <c r="W74" s="357"/>
      <c r="X74" s="357"/>
      <c r="Y74" s="1"/>
      <c r="Z74" s="1"/>
      <c r="AA74" s="1"/>
      <c r="AB74" s="1"/>
      <c r="AC74" s="1"/>
      <c r="AD74" s="1"/>
      <c r="AE74" s="1"/>
      <c r="AF74" s="1"/>
      <c r="AG74" s="1"/>
      <c r="AH74" s="1"/>
      <c r="AI74" s="1"/>
      <c r="AJ74" s="1"/>
      <c r="AK74" s="1"/>
      <c r="AL74" s="1"/>
      <c r="AM74" s="1"/>
      <c r="AN74" s="1"/>
      <c r="AO74" s="1"/>
      <c r="AP74" s="1"/>
      <c r="AQ74" s="1"/>
      <c r="AR74" s="1"/>
      <c r="AS74" s="1"/>
      <c r="AT74" s="1"/>
      <c r="AU74" s="1"/>
      <c r="AV74" s="1"/>
      <c r="AW74" s="1"/>
    </row>
    <row r="75" spans="1:49" ht="13.5" customHeight="1">
      <c r="A75" s="1"/>
      <c r="B75" s="357"/>
      <c r="C75" s="357"/>
      <c r="D75" s="357"/>
      <c r="E75" s="357"/>
      <c r="F75" s="357"/>
      <c r="G75" s="357"/>
      <c r="H75" s="357"/>
      <c r="I75" s="357"/>
      <c r="J75" s="357"/>
      <c r="K75" s="357"/>
      <c r="L75" s="357"/>
      <c r="M75" s="357"/>
      <c r="N75" s="357"/>
      <c r="O75" s="357"/>
      <c r="P75" s="357"/>
      <c r="Q75" s="357"/>
      <c r="R75" s="357"/>
      <c r="S75" s="357"/>
      <c r="T75" s="357"/>
      <c r="U75" s="357"/>
      <c r="V75" s="357"/>
      <c r="W75" s="357"/>
      <c r="X75" s="357"/>
      <c r="Y75" s="1"/>
      <c r="Z75" s="1"/>
      <c r="AA75" s="1"/>
      <c r="AB75" s="1"/>
      <c r="AC75" s="1"/>
      <c r="AD75" s="1"/>
      <c r="AE75" s="1"/>
      <c r="AF75" s="1"/>
      <c r="AG75" s="1"/>
      <c r="AH75" s="1"/>
      <c r="AI75" s="1"/>
      <c r="AJ75" s="1"/>
      <c r="AK75" s="1"/>
      <c r="AL75" s="1"/>
      <c r="AM75" s="1"/>
      <c r="AN75" s="1"/>
      <c r="AO75" s="1"/>
      <c r="AP75" s="1"/>
      <c r="AQ75" s="1"/>
      <c r="AR75" s="1"/>
      <c r="AS75" s="1"/>
      <c r="AT75" s="1"/>
      <c r="AU75" s="1"/>
      <c r="AV75" s="1"/>
      <c r="AW75" s="1"/>
    </row>
    <row r="76" spans="1:49" ht="13.5" customHeight="1">
      <c r="A76" s="1"/>
      <c r="B76" s="357"/>
      <c r="C76" s="357"/>
      <c r="D76" s="357"/>
      <c r="E76" s="357"/>
      <c r="F76" s="357"/>
      <c r="G76" s="357"/>
      <c r="H76" s="357"/>
      <c r="I76" s="357"/>
      <c r="J76" s="357"/>
      <c r="K76" s="357"/>
      <c r="L76" s="357"/>
      <c r="M76" s="357"/>
      <c r="N76" s="357"/>
      <c r="O76" s="357"/>
      <c r="P76" s="357"/>
      <c r="Q76" s="357"/>
      <c r="R76" s="357"/>
      <c r="S76" s="357"/>
      <c r="T76" s="357"/>
      <c r="U76" s="357"/>
      <c r="V76" s="357"/>
      <c r="W76" s="357"/>
      <c r="X76" s="357"/>
      <c r="Y76" s="1"/>
      <c r="Z76" s="1"/>
      <c r="AA76" s="1"/>
      <c r="AB76" s="1"/>
      <c r="AC76" s="1"/>
      <c r="AD76" s="1"/>
      <c r="AE76" s="1"/>
      <c r="AF76" s="1"/>
      <c r="AG76" s="1"/>
      <c r="AH76" s="1"/>
      <c r="AI76" s="1"/>
      <c r="AJ76" s="1"/>
      <c r="AK76" s="1"/>
      <c r="AL76" s="1"/>
      <c r="AM76" s="1"/>
      <c r="AN76" s="1"/>
      <c r="AO76" s="1"/>
      <c r="AP76" s="1"/>
      <c r="AQ76" s="1"/>
      <c r="AR76" s="1"/>
      <c r="AS76" s="1"/>
      <c r="AT76" s="1"/>
      <c r="AU76" s="1"/>
      <c r="AV76" s="1"/>
      <c r="AW76" s="1"/>
    </row>
    <row r="77" spans="1:49" ht="13.5" customHeight="1">
      <c r="A77" s="1"/>
      <c r="B77" s="357"/>
      <c r="C77" s="357"/>
      <c r="D77" s="357"/>
      <c r="E77" s="357"/>
      <c r="F77" s="357"/>
      <c r="G77" s="357"/>
      <c r="H77" s="357"/>
      <c r="I77" s="357"/>
      <c r="J77" s="357"/>
      <c r="K77" s="357"/>
      <c r="L77" s="357"/>
      <c r="M77" s="357"/>
      <c r="N77" s="357"/>
      <c r="O77" s="357"/>
      <c r="P77" s="357"/>
      <c r="Q77" s="357"/>
      <c r="R77" s="357"/>
      <c r="S77" s="357"/>
      <c r="T77" s="357"/>
      <c r="U77" s="357"/>
      <c r="V77" s="357"/>
      <c r="W77" s="357"/>
      <c r="X77" s="357"/>
      <c r="Y77" s="1"/>
      <c r="Z77" s="1"/>
      <c r="AA77" s="1"/>
      <c r="AB77" s="1"/>
      <c r="AC77" s="1"/>
      <c r="AD77" s="1"/>
      <c r="AE77" s="1"/>
      <c r="AF77" s="1"/>
      <c r="AG77" s="1"/>
      <c r="AH77" s="1"/>
      <c r="AI77" s="1"/>
      <c r="AJ77" s="1"/>
      <c r="AK77" s="1"/>
      <c r="AL77" s="1"/>
      <c r="AM77" s="1"/>
      <c r="AN77" s="1"/>
      <c r="AO77" s="1"/>
      <c r="AP77" s="1"/>
      <c r="AQ77" s="1"/>
      <c r="AR77" s="1"/>
      <c r="AS77" s="1"/>
      <c r="AT77" s="1"/>
      <c r="AU77" s="1"/>
      <c r="AV77" s="1"/>
      <c r="AW77" s="1"/>
    </row>
    <row r="78" spans="1:49" ht="13.5" customHeight="1">
      <c r="A78" s="1"/>
      <c r="B78" s="357"/>
      <c r="C78" s="357"/>
      <c r="D78" s="357"/>
      <c r="E78" s="357"/>
      <c r="F78" s="357"/>
      <c r="G78" s="357"/>
      <c r="H78" s="357"/>
      <c r="I78" s="357"/>
      <c r="J78" s="357"/>
      <c r="K78" s="357"/>
      <c r="L78" s="357"/>
      <c r="M78" s="357"/>
      <c r="N78" s="357"/>
      <c r="O78" s="357"/>
      <c r="P78" s="357"/>
      <c r="Q78" s="357"/>
      <c r="R78" s="357"/>
      <c r="S78" s="357"/>
      <c r="T78" s="357"/>
      <c r="U78" s="357"/>
      <c r="V78" s="357"/>
      <c r="W78" s="357"/>
      <c r="X78" s="357"/>
      <c r="Y78" s="1"/>
      <c r="Z78" s="1"/>
      <c r="AA78" s="1"/>
      <c r="AB78" s="1"/>
      <c r="AC78" s="1"/>
      <c r="AD78" s="1"/>
      <c r="AE78" s="1"/>
      <c r="AF78" s="1"/>
      <c r="AG78" s="1"/>
      <c r="AH78" s="1"/>
      <c r="AI78" s="1"/>
      <c r="AJ78" s="1"/>
      <c r="AK78" s="1"/>
      <c r="AL78" s="1"/>
      <c r="AM78" s="1"/>
      <c r="AN78" s="1"/>
      <c r="AO78" s="1"/>
      <c r="AP78" s="1"/>
      <c r="AQ78" s="1"/>
      <c r="AR78" s="1"/>
      <c r="AS78" s="1"/>
      <c r="AT78" s="1"/>
      <c r="AU78" s="1"/>
      <c r="AV78" s="1"/>
      <c r="AW78" s="1"/>
    </row>
    <row r="79" spans="1:49" ht="13.5" customHeight="1">
      <c r="A79" s="1"/>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1"/>
      <c r="Z79" s="1"/>
      <c r="AA79" s="1"/>
      <c r="AB79" s="1"/>
      <c r="AC79" s="1"/>
      <c r="AD79" s="1"/>
      <c r="AE79" s="1"/>
      <c r="AF79" s="1"/>
      <c r="AG79" s="1"/>
      <c r="AH79" s="1"/>
      <c r="AI79" s="1"/>
      <c r="AJ79" s="1"/>
      <c r="AK79" s="1"/>
      <c r="AL79" s="1"/>
      <c r="AM79" s="1"/>
      <c r="AN79" s="1"/>
      <c r="AO79" s="1"/>
      <c r="AP79" s="1"/>
      <c r="AQ79" s="1"/>
      <c r="AR79" s="1"/>
      <c r="AS79" s="1"/>
      <c r="AT79" s="1"/>
      <c r="AU79" s="1"/>
      <c r="AV79" s="1"/>
      <c r="AW79" s="1"/>
    </row>
    <row r="80" spans="1:49" ht="13.5" customHeight="1">
      <c r="A80" s="1"/>
      <c r="B80" s="357"/>
      <c r="C80" s="357"/>
      <c r="D80" s="357"/>
      <c r="E80" s="357"/>
      <c r="F80" s="357"/>
      <c r="G80" s="357"/>
      <c r="H80" s="357"/>
      <c r="I80" s="357"/>
      <c r="J80" s="357"/>
      <c r="K80" s="357"/>
      <c r="L80" s="357"/>
      <c r="M80" s="357"/>
      <c r="N80" s="357"/>
      <c r="O80" s="357"/>
      <c r="P80" s="357"/>
      <c r="Q80" s="357"/>
      <c r="R80" s="357"/>
      <c r="S80" s="357"/>
      <c r="T80" s="357"/>
      <c r="U80" s="357"/>
      <c r="V80" s="357"/>
      <c r="W80" s="357"/>
      <c r="X80" s="357"/>
      <c r="Y80" s="1"/>
      <c r="Z80" s="1"/>
      <c r="AA80" s="1"/>
      <c r="AB80" s="1"/>
      <c r="AC80" s="1"/>
      <c r="AD80" s="1"/>
      <c r="AE80" s="1"/>
      <c r="AF80" s="1"/>
      <c r="AG80" s="1"/>
      <c r="AH80" s="1"/>
      <c r="AI80" s="1"/>
      <c r="AJ80" s="1"/>
      <c r="AK80" s="1"/>
      <c r="AL80" s="1"/>
      <c r="AM80" s="1"/>
      <c r="AN80" s="1"/>
      <c r="AO80" s="1"/>
      <c r="AP80" s="1"/>
      <c r="AQ80" s="1"/>
      <c r="AR80" s="1"/>
      <c r="AS80" s="1"/>
      <c r="AT80" s="1"/>
      <c r="AU80" s="1"/>
      <c r="AV80" s="1"/>
      <c r="AW80" s="1"/>
    </row>
    <row r="81" spans="1:49" ht="13.5" customHeight="1">
      <c r="A81" s="1"/>
      <c r="B81" s="357"/>
      <c r="C81" s="357"/>
      <c r="D81" s="357"/>
      <c r="E81" s="357"/>
      <c r="F81" s="357"/>
      <c r="G81" s="357"/>
      <c r="H81" s="357"/>
      <c r="I81" s="357"/>
      <c r="J81" s="357"/>
      <c r="K81" s="357"/>
      <c r="L81" s="357"/>
      <c r="M81" s="357"/>
      <c r="N81" s="357"/>
      <c r="O81" s="357"/>
      <c r="P81" s="357"/>
      <c r="Q81" s="357"/>
      <c r="R81" s="357"/>
      <c r="S81" s="357"/>
      <c r="T81" s="357"/>
      <c r="U81" s="357"/>
      <c r="V81" s="357"/>
      <c r="W81" s="357"/>
      <c r="X81" s="357"/>
      <c r="Y81" s="1"/>
      <c r="Z81" s="1"/>
      <c r="AA81" s="1"/>
      <c r="AB81" s="1"/>
      <c r="AC81" s="1"/>
      <c r="AD81" s="1"/>
      <c r="AE81" s="1"/>
      <c r="AF81" s="1"/>
      <c r="AG81" s="1"/>
      <c r="AH81" s="1"/>
      <c r="AI81" s="1"/>
      <c r="AJ81" s="1"/>
      <c r="AK81" s="1"/>
      <c r="AL81" s="1"/>
      <c r="AM81" s="1"/>
      <c r="AN81" s="1"/>
      <c r="AO81" s="1"/>
      <c r="AP81" s="1"/>
      <c r="AQ81" s="1"/>
      <c r="AR81" s="1"/>
      <c r="AS81" s="1"/>
      <c r="AT81" s="1"/>
      <c r="AU81" s="1"/>
      <c r="AV81" s="1"/>
      <c r="AW81" s="1"/>
    </row>
    <row r="82" spans="1:49" ht="13.5" customHeight="1">
      <c r="A82" s="1"/>
      <c r="B82" s="357"/>
      <c r="C82" s="357"/>
      <c r="D82" s="357"/>
      <c r="E82" s="357"/>
      <c r="F82" s="357"/>
      <c r="G82" s="357"/>
      <c r="H82" s="357"/>
      <c r="I82" s="357"/>
      <c r="J82" s="357"/>
      <c r="K82" s="357"/>
      <c r="L82" s="357"/>
      <c r="M82" s="357"/>
      <c r="N82" s="357"/>
      <c r="O82" s="357"/>
      <c r="P82" s="357"/>
      <c r="Q82" s="357"/>
      <c r="R82" s="357"/>
      <c r="S82" s="357"/>
      <c r="T82" s="357"/>
      <c r="U82" s="357"/>
      <c r="V82" s="357"/>
      <c r="W82" s="357"/>
      <c r="X82" s="357"/>
      <c r="Y82" s="1"/>
      <c r="Z82" s="1"/>
      <c r="AA82" s="1"/>
      <c r="AB82" s="1"/>
      <c r="AC82" s="1"/>
      <c r="AD82" s="1"/>
      <c r="AE82" s="1"/>
      <c r="AF82" s="1"/>
      <c r="AG82" s="1"/>
      <c r="AH82" s="1"/>
      <c r="AI82" s="1"/>
      <c r="AJ82" s="1"/>
      <c r="AK82" s="1"/>
      <c r="AL82" s="1"/>
      <c r="AM82" s="1"/>
      <c r="AN82" s="1"/>
      <c r="AO82" s="1"/>
      <c r="AP82" s="1"/>
      <c r="AQ82" s="1"/>
      <c r="AR82" s="1"/>
      <c r="AS82" s="1"/>
      <c r="AT82" s="1"/>
      <c r="AU82" s="1"/>
      <c r="AV82" s="1"/>
      <c r="AW82" s="1"/>
    </row>
    <row r="83" spans="1:49" ht="13.5" customHeight="1">
      <c r="A83" s="1"/>
      <c r="B83" s="357"/>
      <c r="C83" s="357"/>
      <c r="D83" s="357"/>
      <c r="E83" s="357"/>
      <c r="F83" s="357"/>
      <c r="G83" s="357"/>
      <c r="H83" s="357"/>
      <c r="I83" s="357"/>
      <c r="J83" s="357"/>
      <c r="K83" s="357"/>
      <c r="L83" s="357"/>
      <c r="M83" s="357"/>
      <c r="N83" s="357"/>
      <c r="O83" s="357"/>
      <c r="P83" s="357"/>
      <c r="Q83" s="357"/>
      <c r="R83" s="357"/>
      <c r="S83" s="357"/>
      <c r="T83" s="357"/>
      <c r="U83" s="357"/>
      <c r="V83" s="357"/>
      <c r="W83" s="357"/>
      <c r="X83" s="357"/>
      <c r="Y83" s="1"/>
      <c r="Z83" s="1"/>
      <c r="AA83" s="1"/>
      <c r="AB83" s="1"/>
      <c r="AC83" s="1"/>
      <c r="AD83" s="1"/>
      <c r="AE83" s="1"/>
      <c r="AF83" s="1"/>
      <c r="AG83" s="1"/>
      <c r="AH83" s="1"/>
      <c r="AI83" s="1"/>
      <c r="AJ83" s="1"/>
      <c r="AK83" s="1"/>
      <c r="AL83" s="1"/>
      <c r="AM83" s="1"/>
      <c r="AN83" s="1"/>
      <c r="AO83" s="1"/>
      <c r="AP83" s="1"/>
      <c r="AQ83" s="1"/>
      <c r="AR83" s="1"/>
      <c r="AS83" s="1"/>
      <c r="AT83" s="1"/>
      <c r="AU83" s="1"/>
      <c r="AV83" s="1"/>
      <c r="AW83" s="1"/>
    </row>
    <row r="84" spans="1:49" ht="13.5" customHeight="1">
      <c r="A84" s="1"/>
      <c r="B84" s="357"/>
      <c r="C84" s="357"/>
      <c r="D84" s="357"/>
      <c r="E84" s="357"/>
      <c r="F84" s="357"/>
      <c r="G84" s="357"/>
      <c r="H84" s="357"/>
      <c r="I84" s="357"/>
      <c r="J84" s="357"/>
      <c r="K84" s="357"/>
      <c r="L84" s="357"/>
      <c r="M84" s="357"/>
      <c r="N84" s="357"/>
      <c r="O84" s="357"/>
      <c r="P84" s="357"/>
      <c r="Q84" s="357"/>
      <c r="R84" s="357"/>
      <c r="S84" s="357"/>
      <c r="T84" s="357"/>
      <c r="U84" s="357"/>
      <c r="V84" s="357"/>
      <c r="W84" s="357"/>
      <c r="X84" s="357"/>
      <c r="Y84" s="1"/>
      <c r="Z84" s="1"/>
      <c r="AA84" s="1"/>
      <c r="AB84" s="1"/>
      <c r="AC84" s="1"/>
      <c r="AD84" s="1"/>
      <c r="AE84" s="1"/>
      <c r="AF84" s="1"/>
      <c r="AG84" s="1"/>
      <c r="AH84" s="1"/>
      <c r="AI84" s="1"/>
      <c r="AJ84" s="1"/>
      <c r="AK84" s="1"/>
      <c r="AL84" s="1"/>
      <c r="AM84" s="1"/>
      <c r="AN84" s="1"/>
      <c r="AO84" s="1"/>
      <c r="AP84" s="1"/>
      <c r="AQ84" s="1"/>
      <c r="AR84" s="1"/>
      <c r="AS84" s="1"/>
      <c r="AT84" s="1"/>
      <c r="AU84" s="1"/>
      <c r="AV84" s="1"/>
      <c r="AW84" s="1"/>
    </row>
    <row r="85" spans="1:49" ht="13.5" customHeight="1">
      <c r="A85" s="1"/>
      <c r="B85" s="357"/>
      <c r="C85" s="357"/>
      <c r="D85" s="357"/>
      <c r="E85" s="357"/>
      <c r="F85" s="357"/>
      <c r="G85" s="357"/>
      <c r="H85" s="357"/>
      <c r="I85" s="357"/>
      <c r="J85" s="357"/>
      <c r="K85" s="357"/>
      <c r="L85" s="357"/>
      <c r="M85" s="357"/>
      <c r="N85" s="357"/>
      <c r="O85" s="357"/>
      <c r="P85" s="357"/>
      <c r="Q85" s="357"/>
      <c r="R85" s="357"/>
      <c r="S85" s="357"/>
      <c r="T85" s="357"/>
      <c r="U85" s="357"/>
      <c r="V85" s="357"/>
      <c r="W85" s="357"/>
      <c r="X85" s="357"/>
      <c r="Y85" s="1"/>
      <c r="Z85" s="1"/>
      <c r="AA85" s="1"/>
      <c r="AB85" s="1"/>
      <c r="AC85" s="1"/>
      <c r="AD85" s="1"/>
      <c r="AE85" s="1"/>
      <c r="AF85" s="1"/>
      <c r="AG85" s="1"/>
      <c r="AH85" s="1"/>
      <c r="AI85" s="1"/>
      <c r="AJ85" s="1"/>
      <c r="AK85" s="1"/>
      <c r="AL85" s="1"/>
      <c r="AM85" s="1"/>
      <c r="AN85" s="1"/>
      <c r="AO85" s="1"/>
      <c r="AP85" s="1"/>
      <c r="AQ85" s="1"/>
      <c r="AR85" s="1"/>
      <c r="AS85" s="1"/>
      <c r="AT85" s="1"/>
      <c r="AU85" s="1"/>
      <c r="AV85" s="1"/>
      <c r="AW85" s="1"/>
    </row>
    <row r="86" spans="1:49" ht="13.5" customHeight="1">
      <c r="A86" s="1"/>
      <c r="B86" s="357"/>
      <c r="C86" s="357"/>
      <c r="D86" s="357"/>
      <c r="E86" s="357"/>
      <c r="F86" s="357"/>
      <c r="G86" s="357"/>
      <c r="H86" s="357"/>
      <c r="I86" s="357"/>
      <c r="J86" s="357"/>
      <c r="K86" s="357"/>
      <c r="L86" s="357"/>
      <c r="M86" s="357"/>
      <c r="N86" s="357"/>
      <c r="O86" s="357"/>
      <c r="P86" s="357"/>
      <c r="Q86" s="357"/>
      <c r="R86" s="357"/>
      <c r="S86" s="357"/>
      <c r="T86" s="357"/>
      <c r="U86" s="357"/>
      <c r="V86" s="357"/>
      <c r="W86" s="357"/>
      <c r="X86" s="357"/>
      <c r="Y86" s="1"/>
      <c r="Z86" s="1"/>
      <c r="AA86" s="1"/>
      <c r="AB86" s="1"/>
      <c r="AC86" s="1"/>
      <c r="AD86" s="1"/>
      <c r="AE86" s="1"/>
      <c r="AF86" s="1"/>
      <c r="AG86" s="1"/>
      <c r="AH86" s="1"/>
      <c r="AI86" s="1"/>
      <c r="AJ86" s="1"/>
      <c r="AK86" s="1"/>
      <c r="AL86" s="1"/>
      <c r="AM86" s="1"/>
      <c r="AN86" s="1"/>
      <c r="AO86" s="1"/>
      <c r="AP86" s="1"/>
      <c r="AQ86" s="1"/>
      <c r="AR86" s="1"/>
      <c r="AS86" s="1"/>
      <c r="AT86" s="1"/>
      <c r="AU86" s="1"/>
      <c r="AV86" s="1"/>
      <c r="AW86" s="1"/>
    </row>
    <row r="87" spans="1:49" ht="13.5" customHeight="1">
      <c r="A87" s="1"/>
      <c r="B87" s="357"/>
      <c r="C87" s="357"/>
      <c r="D87" s="357"/>
      <c r="E87" s="357"/>
      <c r="F87" s="357"/>
      <c r="G87" s="357"/>
      <c r="H87" s="357"/>
      <c r="I87" s="357"/>
      <c r="J87" s="357"/>
      <c r="K87" s="357"/>
      <c r="L87" s="357"/>
      <c r="M87" s="357"/>
      <c r="N87" s="357"/>
      <c r="O87" s="357"/>
      <c r="P87" s="357"/>
      <c r="Q87" s="357"/>
      <c r="R87" s="357"/>
      <c r="S87" s="357"/>
      <c r="T87" s="357"/>
      <c r="U87" s="357"/>
      <c r="V87" s="357"/>
      <c r="W87" s="357"/>
      <c r="X87" s="357"/>
      <c r="Y87" s="1"/>
      <c r="Z87" s="1"/>
      <c r="AA87" s="1"/>
      <c r="AB87" s="1"/>
      <c r="AC87" s="1"/>
      <c r="AD87" s="1"/>
      <c r="AE87" s="1"/>
      <c r="AF87" s="1"/>
      <c r="AG87" s="1"/>
      <c r="AH87" s="1"/>
      <c r="AI87" s="1"/>
      <c r="AJ87" s="1"/>
      <c r="AK87" s="1"/>
      <c r="AL87" s="1"/>
      <c r="AM87" s="1"/>
      <c r="AN87" s="1"/>
      <c r="AO87" s="1"/>
      <c r="AP87" s="1"/>
      <c r="AQ87" s="1"/>
      <c r="AR87" s="1"/>
      <c r="AS87" s="1"/>
      <c r="AT87" s="1"/>
      <c r="AU87" s="1"/>
      <c r="AV87" s="1"/>
      <c r="AW87" s="1"/>
    </row>
    <row r="88" spans="1:49" ht="13.5" customHeight="1">
      <c r="A88" s="1"/>
      <c r="B88" s="357"/>
      <c r="C88" s="357"/>
      <c r="D88" s="357"/>
      <c r="E88" s="357"/>
      <c r="F88" s="357"/>
      <c r="G88" s="357"/>
      <c r="H88" s="357"/>
      <c r="I88" s="357"/>
      <c r="J88" s="357"/>
      <c r="K88" s="357"/>
      <c r="L88" s="357"/>
      <c r="M88" s="357"/>
      <c r="N88" s="357"/>
      <c r="O88" s="357"/>
      <c r="P88" s="357"/>
      <c r="Q88" s="357"/>
      <c r="R88" s="357"/>
      <c r="S88" s="357"/>
      <c r="T88" s="357"/>
      <c r="U88" s="357"/>
      <c r="V88" s="357"/>
      <c r="W88" s="357"/>
      <c r="X88" s="357"/>
      <c r="Y88" s="1"/>
      <c r="Z88" s="1"/>
      <c r="AA88" s="1"/>
      <c r="AB88" s="1"/>
      <c r="AC88" s="1"/>
      <c r="AD88" s="1"/>
      <c r="AE88" s="1"/>
      <c r="AF88" s="1"/>
      <c r="AG88" s="1"/>
      <c r="AH88" s="1"/>
      <c r="AI88" s="1"/>
      <c r="AJ88" s="1"/>
      <c r="AK88" s="1"/>
      <c r="AL88" s="1"/>
      <c r="AM88" s="1"/>
      <c r="AN88" s="1"/>
      <c r="AO88" s="1"/>
      <c r="AP88" s="1"/>
      <c r="AQ88" s="1"/>
      <c r="AR88" s="1"/>
      <c r="AS88" s="1"/>
      <c r="AT88" s="1"/>
      <c r="AU88" s="1"/>
      <c r="AV88" s="1"/>
      <c r="AW88" s="1"/>
    </row>
    <row r="89" spans="1:49" ht="13.5" customHeight="1">
      <c r="A89" s="1"/>
      <c r="B89" s="357"/>
      <c r="C89" s="357"/>
      <c r="D89" s="357"/>
      <c r="E89" s="357"/>
      <c r="F89" s="357"/>
      <c r="G89" s="357"/>
      <c r="H89" s="357"/>
      <c r="I89" s="357"/>
      <c r="J89" s="357"/>
      <c r="K89" s="357"/>
      <c r="L89" s="357"/>
      <c r="M89" s="357"/>
      <c r="N89" s="357"/>
      <c r="O89" s="357"/>
      <c r="P89" s="357"/>
      <c r="Q89" s="357"/>
      <c r="R89" s="357"/>
      <c r="S89" s="357"/>
      <c r="T89" s="357"/>
      <c r="U89" s="357"/>
      <c r="V89" s="357"/>
      <c r="W89" s="357"/>
      <c r="X89" s="357"/>
      <c r="Y89" s="1"/>
      <c r="Z89" s="1"/>
      <c r="AA89" s="1"/>
      <c r="AB89" s="1"/>
      <c r="AC89" s="1"/>
      <c r="AD89" s="1"/>
      <c r="AE89" s="1"/>
      <c r="AF89" s="1"/>
      <c r="AG89" s="1"/>
      <c r="AH89" s="1"/>
      <c r="AI89" s="1"/>
      <c r="AJ89" s="1"/>
      <c r="AK89" s="1"/>
      <c r="AL89" s="1"/>
      <c r="AM89" s="1"/>
      <c r="AN89" s="1"/>
      <c r="AO89" s="1"/>
      <c r="AP89" s="1"/>
      <c r="AQ89" s="1"/>
      <c r="AR89" s="1"/>
      <c r="AS89" s="1"/>
      <c r="AT89" s="1"/>
      <c r="AU89" s="1"/>
      <c r="AV89" s="1"/>
      <c r="AW89" s="1"/>
    </row>
    <row r="90" spans="1:49" ht="13.5" customHeight="1">
      <c r="A90" s="1"/>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1"/>
      <c r="Z90" s="1"/>
      <c r="AA90" s="1"/>
      <c r="AB90" s="1"/>
      <c r="AC90" s="1"/>
      <c r="AD90" s="1"/>
      <c r="AE90" s="1"/>
      <c r="AF90" s="1"/>
      <c r="AG90" s="1"/>
      <c r="AH90" s="1"/>
      <c r="AI90" s="1"/>
      <c r="AJ90" s="1"/>
      <c r="AK90" s="1"/>
      <c r="AL90" s="1"/>
      <c r="AM90" s="1"/>
      <c r="AN90" s="1"/>
      <c r="AO90" s="1"/>
      <c r="AP90" s="1"/>
      <c r="AQ90" s="1"/>
      <c r="AR90" s="1"/>
      <c r="AS90" s="1"/>
      <c r="AT90" s="1"/>
      <c r="AU90" s="1"/>
      <c r="AV90" s="1"/>
      <c r="AW90" s="1"/>
    </row>
    <row r="91" spans="1:49" ht="13.5" customHeight="1">
      <c r="A91" s="1"/>
      <c r="B91" s="357"/>
      <c r="C91" s="357"/>
      <c r="D91" s="357"/>
      <c r="E91" s="357"/>
      <c r="F91" s="357"/>
      <c r="G91" s="357"/>
      <c r="H91" s="357"/>
      <c r="I91" s="357"/>
      <c r="J91" s="357"/>
      <c r="K91" s="357"/>
      <c r="L91" s="357"/>
      <c r="M91" s="357"/>
      <c r="N91" s="357"/>
      <c r="O91" s="357"/>
      <c r="P91" s="357"/>
      <c r="Q91" s="357"/>
      <c r="R91" s="357"/>
      <c r="S91" s="357"/>
      <c r="T91" s="357"/>
      <c r="U91" s="357"/>
      <c r="V91" s="357"/>
      <c r="W91" s="357"/>
      <c r="X91" s="357"/>
      <c r="Y91" s="1"/>
      <c r="Z91" s="1"/>
      <c r="AA91" s="1"/>
      <c r="AB91" s="1"/>
      <c r="AC91" s="1"/>
      <c r="AD91" s="1"/>
      <c r="AE91" s="1"/>
      <c r="AF91" s="1"/>
      <c r="AG91" s="1"/>
      <c r="AH91" s="1"/>
      <c r="AI91" s="1"/>
      <c r="AJ91" s="1"/>
      <c r="AK91" s="1"/>
      <c r="AL91" s="1"/>
      <c r="AM91" s="1"/>
      <c r="AN91" s="1"/>
      <c r="AO91" s="1"/>
      <c r="AP91" s="1"/>
      <c r="AQ91" s="1"/>
      <c r="AR91" s="1"/>
      <c r="AS91" s="1"/>
      <c r="AT91" s="1"/>
      <c r="AU91" s="1"/>
      <c r="AV91" s="1"/>
      <c r="AW91" s="1"/>
    </row>
    <row r="92" spans="1:49" ht="13.5" customHeight="1">
      <c r="A92" s="1"/>
      <c r="B92" s="357"/>
      <c r="C92" s="357"/>
      <c r="D92" s="357"/>
      <c r="E92" s="357"/>
      <c r="F92" s="357"/>
      <c r="G92" s="357"/>
      <c r="H92" s="357"/>
      <c r="I92" s="357"/>
      <c r="J92" s="357"/>
      <c r="K92" s="357"/>
      <c r="L92" s="357"/>
      <c r="M92" s="357"/>
      <c r="N92" s="357"/>
      <c r="O92" s="357"/>
      <c r="P92" s="357"/>
      <c r="Q92" s="357"/>
      <c r="R92" s="357"/>
      <c r="S92" s="357"/>
      <c r="T92" s="357"/>
      <c r="U92" s="357"/>
      <c r="V92" s="357"/>
      <c r="W92" s="357"/>
      <c r="X92" s="357"/>
      <c r="Y92" s="1"/>
      <c r="Z92" s="1"/>
      <c r="AA92" s="1"/>
      <c r="AB92" s="1"/>
      <c r="AC92" s="1"/>
      <c r="AD92" s="1"/>
      <c r="AE92" s="1"/>
      <c r="AF92" s="1"/>
      <c r="AG92" s="1"/>
      <c r="AH92" s="1"/>
      <c r="AI92" s="1"/>
      <c r="AJ92" s="1"/>
      <c r="AK92" s="1"/>
      <c r="AL92" s="1"/>
      <c r="AM92" s="1"/>
      <c r="AN92" s="1"/>
      <c r="AO92" s="1"/>
      <c r="AP92" s="1"/>
      <c r="AQ92" s="1"/>
      <c r="AR92" s="1"/>
      <c r="AS92" s="1"/>
      <c r="AT92" s="1"/>
      <c r="AU92" s="1"/>
      <c r="AV92" s="1"/>
      <c r="AW92" s="1"/>
    </row>
    <row r="93" spans="1:49" ht="13.5" customHeight="1">
      <c r="A93" s="1"/>
      <c r="B93" s="357"/>
      <c r="C93" s="357"/>
      <c r="D93" s="357"/>
      <c r="E93" s="357"/>
      <c r="F93" s="357"/>
      <c r="G93" s="357"/>
      <c r="H93" s="357"/>
      <c r="I93" s="357"/>
      <c r="J93" s="357"/>
      <c r="K93" s="357"/>
      <c r="L93" s="357"/>
      <c r="M93" s="357"/>
      <c r="N93" s="357"/>
      <c r="O93" s="357"/>
      <c r="P93" s="357"/>
      <c r="Q93" s="357"/>
      <c r="R93" s="357"/>
      <c r="S93" s="357"/>
      <c r="T93" s="357"/>
      <c r="U93" s="357"/>
      <c r="V93" s="357"/>
      <c r="W93" s="357"/>
      <c r="X93" s="357"/>
      <c r="Y93" s="1"/>
      <c r="Z93" s="1"/>
      <c r="AA93" s="1"/>
      <c r="AB93" s="1"/>
      <c r="AC93" s="1"/>
      <c r="AD93" s="1"/>
      <c r="AE93" s="1"/>
      <c r="AF93" s="1"/>
      <c r="AG93" s="1"/>
      <c r="AH93" s="1"/>
      <c r="AI93" s="1"/>
      <c r="AJ93" s="1"/>
      <c r="AK93" s="1"/>
      <c r="AL93" s="1"/>
      <c r="AM93" s="1"/>
      <c r="AN93" s="1"/>
      <c r="AO93" s="1"/>
      <c r="AP93" s="1"/>
      <c r="AQ93" s="1"/>
      <c r="AR93" s="1"/>
      <c r="AS93" s="1"/>
      <c r="AT93" s="1"/>
      <c r="AU93" s="1"/>
      <c r="AV93" s="1"/>
      <c r="AW93" s="1"/>
    </row>
    <row r="94" spans="1:49" ht="13.5" customHeight="1">
      <c r="A94" s="1"/>
      <c r="B94" s="357"/>
      <c r="C94" s="357"/>
      <c r="D94" s="357"/>
      <c r="E94" s="357"/>
      <c r="F94" s="357"/>
      <c r="G94" s="357"/>
      <c r="H94" s="357"/>
      <c r="I94" s="357"/>
      <c r="J94" s="357"/>
      <c r="K94" s="357"/>
      <c r="L94" s="357"/>
      <c r="M94" s="357"/>
      <c r="N94" s="357"/>
      <c r="O94" s="357"/>
      <c r="P94" s="357"/>
      <c r="Q94" s="357"/>
      <c r="R94" s="357"/>
      <c r="S94" s="357"/>
      <c r="T94" s="357"/>
      <c r="U94" s="357"/>
      <c r="V94" s="357"/>
      <c r="W94" s="357"/>
      <c r="X94" s="357"/>
      <c r="Y94" s="1"/>
      <c r="Z94" s="1"/>
      <c r="AA94" s="1"/>
      <c r="AB94" s="1"/>
      <c r="AC94" s="1"/>
      <c r="AD94" s="1"/>
      <c r="AE94" s="1"/>
      <c r="AF94" s="1"/>
      <c r="AG94" s="1"/>
      <c r="AH94" s="1"/>
      <c r="AI94" s="1"/>
      <c r="AJ94" s="1"/>
      <c r="AK94" s="1"/>
      <c r="AL94" s="1"/>
      <c r="AM94" s="1"/>
      <c r="AN94" s="1"/>
      <c r="AO94" s="1"/>
      <c r="AP94" s="1"/>
      <c r="AQ94" s="1"/>
      <c r="AR94" s="1"/>
      <c r="AS94" s="1"/>
      <c r="AT94" s="1"/>
      <c r="AU94" s="1"/>
      <c r="AV94" s="1"/>
      <c r="AW94" s="1"/>
    </row>
    <row r="95" spans="1:49" ht="13.5" customHeight="1">
      <c r="A95" s="1"/>
      <c r="B95" s="357"/>
      <c r="C95" s="357"/>
      <c r="D95" s="357"/>
      <c r="E95" s="357"/>
      <c r="F95" s="357"/>
      <c r="G95" s="357"/>
      <c r="H95" s="357"/>
      <c r="I95" s="357"/>
      <c r="J95" s="357"/>
      <c r="K95" s="357"/>
      <c r="L95" s="357"/>
      <c r="M95" s="357"/>
      <c r="N95" s="357"/>
      <c r="O95" s="357"/>
      <c r="P95" s="357"/>
      <c r="Q95" s="357"/>
      <c r="R95" s="357"/>
      <c r="S95" s="357"/>
      <c r="T95" s="357"/>
      <c r="U95" s="357"/>
      <c r="V95" s="357"/>
      <c r="W95" s="357"/>
      <c r="X95" s="357"/>
      <c r="Y95" s="1"/>
      <c r="Z95" s="1"/>
      <c r="AA95" s="1"/>
      <c r="AB95" s="1"/>
      <c r="AC95" s="1"/>
      <c r="AD95" s="1"/>
      <c r="AE95" s="1"/>
      <c r="AF95" s="1"/>
      <c r="AG95" s="1"/>
      <c r="AH95" s="1"/>
      <c r="AI95" s="1"/>
      <c r="AJ95" s="1"/>
      <c r="AK95" s="1"/>
      <c r="AL95" s="1"/>
      <c r="AM95" s="1"/>
      <c r="AN95" s="1"/>
      <c r="AO95" s="1"/>
      <c r="AP95" s="1"/>
      <c r="AQ95" s="1"/>
      <c r="AR95" s="1"/>
      <c r="AS95" s="1"/>
      <c r="AT95" s="1"/>
      <c r="AU95" s="1"/>
      <c r="AV95" s="1"/>
      <c r="AW95" s="1"/>
    </row>
    <row r="96" spans="1:49" ht="13.5" customHeight="1">
      <c r="A96" s="1"/>
      <c r="B96" s="357"/>
      <c r="C96" s="357"/>
      <c r="D96" s="357"/>
      <c r="E96" s="357"/>
      <c r="F96" s="357"/>
      <c r="G96" s="357"/>
      <c r="H96" s="357"/>
      <c r="I96" s="357"/>
      <c r="J96" s="357"/>
      <c r="K96" s="357"/>
      <c r="L96" s="357"/>
      <c r="M96" s="357"/>
      <c r="N96" s="357"/>
      <c r="O96" s="357"/>
      <c r="P96" s="357"/>
      <c r="Q96" s="357"/>
      <c r="R96" s="357"/>
      <c r="S96" s="357"/>
      <c r="T96" s="357"/>
      <c r="U96" s="357"/>
      <c r="V96" s="357"/>
      <c r="W96" s="357"/>
      <c r="X96" s="357"/>
      <c r="Y96" s="1"/>
      <c r="Z96" s="1"/>
      <c r="AA96" s="1"/>
      <c r="AB96" s="1"/>
      <c r="AC96" s="1"/>
      <c r="AD96" s="1"/>
      <c r="AE96" s="1"/>
      <c r="AF96" s="1"/>
      <c r="AG96" s="1"/>
      <c r="AH96" s="1"/>
      <c r="AI96" s="1"/>
      <c r="AJ96" s="1"/>
      <c r="AK96" s="1"/>
      <c r="AL96" s="1"/>
      <c r="AM96" s="1"/>
      <c r="AN96" s="1"/>
      <c r="AO96" s="1"/>
      <c r="AP96" s="1"/>
      <c r="AQ96" s="1"/>
      <c r="AR96" s="1"/>
      <c r="AS96" s="1"/>
      <c r="AT96" s="1"/>
      <c r="AU96" s="1"/>
      <c r="AV96" s="1"/>
      <c r="AW96" s="1"/>
    </row>
    <row r="97" spans="1:49" ht="13.5" customHeight="1">
      <c r="A97" s="1"/>
      <c r="B97" s="357"/>
      <c r="C97" s="357"/>
      <c r="D97" s="357"/>
      <c r="E97" s="357"/>
      <c r="F97" s="357"/>
      <c r="G97" s="357"/>
      <c r="H97" s="357"/>
      <c r="I97" s="357"/>
      <c r="J97" s="357"/>
      <c r="K97" s="357"/>
      <c r="L97" s="357"/>
      <c r="M97" s="357"/>
      <c r="N97" s="357"/>
      <c r="O97" s="357"/>
      <c r="P97" s="357"/>
      <c r="Q97" s="357"/>
      <c r="R97" s="357"/>
      <c r="S97" s="357"/>
      <c r="T97" s="357"/>
      <c r="U97" s="357"/>
      <c r="V97" s="357"/>
      <c r="W97" s="357"/>
      <c r="X97" s="357"/>
      <c r="Y97" s="1"/>
      <c r="Z97" s="1"/>
      <c r="AA97" s="1"/>
      <c r="AB97" s="1"/>
      <c r="AC97" s="1"/>
      <c r="AD97" s="1"/>
      <c r="AE97" s="1"/>
      <c r="AF97" s="1"/>
      <c r="AG97" s="1"/>
      <c r="AH97" s="1"/>
      <c r="AI97" s="1"/>
      <c r="AJ97" s="1"/>
      <c r="AK97" s="1"/>
      <c r="AL97" s="1"/>
      <c r="AM97" s="1"/>
      <c r="AN97" s="1"/>
      <c r="AO97" s="1"/>
      <c r="AP97" s="1"/>
      <c r="AQ97" s="1"/>
      <c r="AR97" s="1"/>
      <c r="AS97" s="1"/>
      <c r="AT97" s="1"/>
      <c r="AU97" s="1"/>
      <c r="AV97" s="1"/>
      <c r="AW97" s="1"/>
    </row>
    <row r="98" spans="1:49" ht="13.5" customHeight="1">
      <c r="A98" s="1"/>
      <c r="B98" s="357"/>
      <c r="C98" s="357"/>
      <c r="D98" s="357"/>
      <c r="E98" s="357"/>
      <c r="F98" s="357"/>
      <c r="G98" s="357"/>
      <c r="H98" s="357"/>
      <c r="I98" s="357"/>
      <c r="J98" s="357"/>
      <c r="K98" s="357"/>
      <c r="L98" s="357"/>
      <c r="M98" s="357"/>
      <c r="N98" s="357"/>
      <c r="O98" s="357"/>
      <c r="P98" s="357"/>
      <c r="Q98" s="357"/>
      <c r="R98" s="357"/>
      <c r="S98" s="357"/>
      <c r="T98" s="357"/>
      <c r="U98" s="357"/>
      <c r="V98" s="357"/>
      <c r="W98" s="357"/>
      <c r="X98" s="357"/>
      <c r="Y98" s="1"/>
      <c r="Z98" s="1"/>
      <c r="AA98" s="1"/>
      <c r="AB98" s="1"/>
      <c r="AC98" s="1"/>
      <c r="AD98" s="1"/>
      <c r="AE98" s="1"/>
      <c r="AF98" s="1"/>
      <c r="AG98" s="1"/>
      <c r="AH98" s="1"/>
      <c r="AI98" s="1"/>
      <c r="AJ98" s="1"/>
      <c r="AK98" s="1"/>
      <c r="AL98" s="1"/>
      <c r="AM98" s="1"/>
      <c r="AN98" s="1"/>
      <c r="AO98" s="1"/>
      <c r="AP98" s="1"/>
      <c r="AQ98" s="1"/>
      <c r="AR98" s="1"/>
      <c r="AS98" s="1"/>
      <c r="AT98" s="1"/>
      <c r="AU98" s="1"/>
      <c r="AV98" s="1"/>
      <c r="AW98" s="1"/>
    </row>
    <row r="99" spans="1:49" ht="13.5" customHeight="1">
      <c r="A99" s="1"/>
      <c r="B99" s="357"/>
      <c r="C99" s="357"/>
      <c r="D99" s="357"/>
      <c r="E99" s="357"/>
      <c r="F99" s="357"/>
      <c r="G99" s="357"/>
      <c r="H99" s="357"/>
      <c r="I99" s="357"/>
      <c r="J99" s="357"/>
      <c r="K99" s="357"/>
      <c r="L99" s="357"/>
      <c r="M99" s="357"/>
      <c r="N99" s="357"/>
      <c r="O99" s="357"/>
      <c r="P99" s="357"/>
      <c r="Q99" s="357"/>
      <c r="R99" s="357"/>
      <c r="S99" s="357"/>
      <c r="T99" s="357"/>
      <c r="U99" s="357"/>
      <c r="V99" s="357"/>
      <c r="W99" s="357"/>
      <c r="X99" s="357"/>
      <c r="Y99" s="1"/>
      <c r="Z99" s="1"/>
      <c r="AA99" s="1"/>
      <c r="AB99" s="1"/>
      <c r="AC99" s="1"/>
      <c r="AD99" s="1"/>
      <c r="AE99" s="1"/>
      <c r="AF99" s="1"/>
      <c r="AG99" s="1"/>
      <c r="AH99" s="1"/>
      <c r="AI99" s="1"/>
      <c r="AJ99" s="1"/>
      <c r="AK99" s="1"/>
      <c r="AL99" s="1"/>
      <c r="AM99" s="1"/>
      <c r="AN99" s="1"/>
      <c r="AO99" s="1"/>
      <c r="AP99" s="1"/>
      <c r="AQ99" s="1"/>
      <c r="AR99" s="1"/>
      <c r="AS99" s="1"/>
      <c r="AT99" s="1"/>
      <c r="AU99" s="1"/>
      <c r="AV99" s="1"/>
      <c r="AW99" s="1"/>
    </row>
    <row r="100" spans="1:49" ht="13.5" customHeight="1">
      <c r="A100" s="1"/>
      <c r="B100" s="357"/>
      <c r="C100" s="357"/>
      <c r="D100" s="357"/>
      <c r="E100" s="357"/>
      <c r="F100" s="357"/>
      <c r="G100" s="357"/>
      <c r="H100" s="357"/>
      <c r="I100" s="357"/>
      <c r="J100" s="357"/>
      <c r="K100" s="357"/>
      <c r="L100" s="357"/>
      <c r="M100" s="357"/>
      <c r="N100" s="357"/>
      <c r="O100" s="357"/>
      <c r="P100" s="357"/>
      <c r="Q100" s="357"/>
      <c r="R100" s="357"/>
      <c r="S100" s="357"/>
      <c r="T100" s="357"/>
      <c r="U100" s="357"/>
      <c r="V100" s="357"/>
      <c r="W100" s="357"/>
      <c r="X100" s="357"/>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row>
    <row r="101" spans="1:49" ht="13.5" customHeight="1">
      <c r="A101" s="1"/>
      <c r="B101" s="357"/>
      <c r="C101" s="357"/>
      <c r="D101" s="357"/>
      <c r="E101" s="357"/>
      <c r="F101" s="357"/>
      <c r="G101" s="357"/>
      <c r="H101" s="357"/>
      <c r="I101" s="357"/>
      <c r="J101" s="357"/>
      <c r="K101" s="357"/>
      <c r="L101" s="357"/>
      <c r="M101" s="357"/>
      <c r="N101" s="357"/>
      <c r="O101" s="357"/>
      <c r="P101" s="357"/>
      <c r="Q101" s="357"/>
      <c r="R101" s="357"/>
      <c r="S101" s="357"/>
      <c r="T101" s="357"/>
      <c r="U101" s="357"/>
      <c r="V101" s="357"/>
      <c r="W101" s="357"/>
      <c r="X101" s="357"/>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row>
    <row r="102" spans="1:49" ht="13.5" customHeight="1">
      <c r="A102" s="1"/>
      <c r="B102" s="357"/>
      <c r="C102" s="357"/>
      <c r="D102" s="357"/>
      <c r="E102" s="357"/>
      <c r="F102" s="357"/>
      <c r="G102" s="357"/>
      <c r="H102" s="357"/>
      <c r="I102" s="357"/>
      <c r="J102" s="357"/>
      <c r="K102" s="357"/>
      <c r="L102" s="357"/>
      <c r="M102" s="357"/>
      <c r="N102" s="357"/>
      <c r="O102" s="357"/>
      <c r="P102" s="357"/>
      <c r="Q102" s="357"/>
      <c r="R102" s="357"/>
      <c r="S102" s="357"/>
      <c r="T102" s="357"/>
      <c r="U102" s="357"/>
      <c r="V102" s="357"/>
      <c r="W102" s="357"/>
      <c r="X102" s="357"/>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row>
    <row r="103" spans="1:49" ht="13.5" customHeight="1">
      <c r="A103" s="1"/>
      <c r="B103" s="357"/>
      <c r="C103" s="357"/>
      <c r="D103" s="357"/>
      <c r="E103" s="357"/>
      <c r="F103" s="357"/>
      <c r="G103" s="357"/>
      <c r="H103" s="357"/>
      <c r="I103" s="357"/>
      <c r="J103" s="357"/>
      <c r="K103" s="357"/>
      <c r="L103" s="357"/>
      <c r="M103" s="357"/>
      <c r="N103" s="357"/>
      <c r="O103" s="357"/>
      <c r="P103" s="357"/>
      <c r="Q103" s="357"/>
      <c r="R103" s="357"/>
      <c r="S103" s="357"/>
      <c r="T103" s="357"/>
      <c r="U103" s="357"/>
      <c r="V103" s="357"/>
      <c r="W103" s="357"/>
      <c r="X103" s="357"/>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row>
    <row r="104" spans="1:49" ht="13.5" customHeight="1">
      <c r="A104" s="1"/>
      <c r="B104" s="357"/>
      <c r="C104" s="357"/>
      <c r="D104" s="357"/>
      <c r="E104" s="357"/>
      <c r="F104" s="357"/>
      <c r="G104" s="357"/>
      <c r="H104" s="357"/>
      <c r="I104" s="357"/>
      <c r="J104" s="357"/>
      <c r="K104" s="357"/>
      <c r="L104" s="357"/>
      <c r="M104" s="357"/>
      <c r="N104" s="357"/>
      <c r="O104" s="357"/>
      <c r="P104" s="357"/>
      <c r="Q104" s="357"/>
      <c r="R104" s="357"/>
      <c r="S104" s="357"/>
      <c r="T104" s="357"/>
      <c r="U104" s="357"/>
      <c r="V104" s="357"/>
      <c r="W104" s="357"/>
      <c r="X104" s="357"/>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row>
    <row r="105" spans="1:49" ht="13.5" customHeight="1">
      <c r="A105" s="1"/>
      <c r="B105" s="357"/>
      <c r="C105" s="357"/>
      <c r="D105" s="357"/>
      <c r="E105" s="357"/>
      <c r="F105" s="357"/>
      <c r="G105" s="357"/>
      <c r="H105" s="357"/>
      <c r="I105" s="357"/>
      <c r="J105" s="357"/>
      <c r="K105" s="357"/>
      <c r="L105" s="357"/>
      <c r="M105" s="357"/>
      <c r="N105" s="357"/>
      <c r="O105" s="357"/>
      <c r="P105" s="357"/>
      <c r="Q105" s="357"/>
      <c r="R105" s="357"/>
      <c r="S105" s="357"/>
      <c r="T105" s="357"/>
      <c r="U105" s="357"/>
      <c r="V105" s="357"/>
      <c r="W105" s="357"/>
      <c r="X105" s="357"/>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row>
    <row r="106" spans="1:49" ht="13.5" customHeight="1">
      <c r="A106" s="1"/>
      <c r="B106" s="357"/>
      <c r="C106" s="357"/>
      <c r="D106" s="357"/>
      <c r="E106" s="357"/>
      <c r="F106" s="357"/>
      <c r="G106" s="357"/>
      <c r="H106" s="357"/>
      <c r="I106" s="357"/>
      <c r="J106" s="357"/>
      <c r="K106" s="357"/>
      <c r="L106" s="357"/>
      <c r="M106" s="357"/>
      <c r="N106" s="357"/>
      <c r="O106" s="357"/>
      <c r="P106" s="357"/>
      <c r="Q106" s="357"/>
      <c r="R106" s="357"/>
      <c r="S106" s="357"/>
      <c r="T106" s="357"/>
      <c r="U106" s="357"/>
      <c r="V106" s="357"/>
      <c r="W106" s="357"/>
      <c r="X106" s="357"/>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row>
    <row r="107" spans="1:49" ht="13.5" customHeight="1">
      <c r="A107" s="1"/>
      <c r="B107" s="357"/>
      <c r="C107" s="357"/>
      <c r="D107" s="357"/>
      <c r="E107" s="357"/>
      <c r="F107" s="357"/>
      <c r="G107" s="357"/>
      <c r="H107" s="357"/>
      <c r="I107" s="357"/>
      <c r="J107" s="357"/>
      <c r="K107" s="357"/>
      <c r="L107" s="357"/>
      <c r="M107" s="357"/>
      <c r="N107" s="357"/>
      <c r="O107" s="357"/>
      <c r="P107" s="357"/>
      <c r="Q107" s="357"/>
      <c r="R107" s="357"/>
      <c r="S107" s="357"/>
      <c r="T107" s="357"/>
      <c r="U107" s="357"/>
      <c r="V107" s="357"/>
      <c r="W107" s="357"/>
      <c r="X107" s="357"/>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row>
    <row r="108" spans="1:49" ht="13.5" customHeight="1">
      <c r="A108" s="1"/>
      <c r="B108" s="357"/>
      <c r="C108" s="357"/>
      <c r="D108" s="357"/>
      <c r="E108" s="357"/>
      <c r="F108" s="357"/>
      <c r="G108" s="357"/>
      <c r="H108" s="357"/>
      <c r="I108" s="357"/>
      <c r="J108" s="357"/>
      <c r="K108" s="357"/>
      <c r="L108" s="357"/>
      <c r="M108" s="357"/>
      <c r="N108" s="357"/>
      <c r="O108" s="357"/>
      <c r="P108" s="357"/>
      <c r="Q108" s="357"/>
      <c r="R108" s="357"/>
      <c r="S108" s="357"/>
      <c r="T108" s="357"/>
      <c r="U108" s="357"/>
      <c r="V108" s="357"/>
      <c r="W108" s="357"/>
      <c r="X108" s="357"/>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row>
    <row r="109" spans="1:49" ht="13.5" customHeight="1">
      <c r="A109" s="1"/>
      <c r="B109" s="357"/>
      <c r="C109" s="357"/>
      <c r="D109" s="357"/>
      <c r="E109" s="357"/>
      <c r="F109" s="357"/>
      <c r="G109" s="357"/>
      <c r="H109" s="357"/>
      <c r="I109" s="357"/>
      <c r="J109" s="357"/>
      <c r="K109" s="357"/>
      <c r="L109" s="357"/>
      <c r="M109" s="357"/>
      <c r="N109" s="357"/>
      <c r="O109" s="357"/>
      <c r="P109" s="357"/>
      <c r="Q109" s="357"/>
      <c r="R109" s="357"/>
      <c r="S109" s="357"/>
      <c r="T109" s="357"/>
      <c r="U109" s="357"/>
      <c r="V109" s="357"/>
      <c r="W109" s="357"/>
      <c r="X109" s="357"/>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row>
    <row r="110" spans="1:49" ht="13.5" customHeight="1">
      <c r="A110" s="1"/>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row>
    <row r="111" spans="1:49" ht="13.5" customHeight="1">
      <c r="A111" s="1"/>
      <c r="B111" s="357"/>
      <c r="C111" s="357"/>
      <c r="D111" s="357"/>
      <c r="E111" s="357"/>
      <c r="F111" s="357"/>
      <c r="G111" s="357"/>
      <c r="H111" s="357"/>
      <c r="I111" s="357"/>
      <c r="J111" s="357"/>
      <c r="K111" s="357"/>
      <c r="L111" s="357"/>
      <c r="M111" s="357"/>
      <c r="N111" s="357"/>
      <c r="O111" s="357"/>
      <c r="P111" s="357"/>
      <c r="Q111" s="357"/>
      <c r="R111" s="357"/>
      <c r="S111" s="357"/>
      <c r="T111" s="357"/>
      <c r="U111" s="357"/>
      <c r="V111" s="357"/>
      <c r="W111" s="357"/>
      <c r="X111" s="357"/>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row>
    <row r="112" spans="1:49" ht="13.5" customHeight="1">
      <c r="A112" s="1"/>
      <c r="B112" s="357"/>
      <c r="C112" s="357"/>
      <c r="D112" s="357"/>
      <c r="E112" s="357"/>
      <c r="F112" s="357"/>
      <c r="G112" s="357"/>
      <c r="H112" s="357"/>
      <c r="I112" s="357"/>
      <c r="J112" s="357"/>
      <c r="K112" s="357"/>
      <c r="L112" s="357"/>
      <c r="M112" s="357"/>
      <c r="N112" s="357"/>
      <c r="O112" s="357"/>
      <c r="P112" s="357"/>
      <c r="Q112" s="357"/>
      <c r="R112" s="357"/>
      <c r="S112" s="357"/>
      <c r="T112" s="357"/>
      <c r="U112" s="357"/>
      <c r="V112" s="357"/>
      <c r="W112" s="357"/>
      <c r="X112" s="357"/>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row>
    <row r="113" spans="1:49" ht="13.5" customHeight="1">
      <c r="A113" s="1"/>
      <c r="B113" s="357"/>
      <c r="C113" s="357"/>
      <c r="D113" s="357"/>
      <c r="E113" s="357"/>
      <c r="F113" s="357"/>
      <c r="G113" s="357"/>
      <c r="H113" s="357"/>
      <c r="I113" s="357"/>
      <c r="J113" s="357"/>
      <c r="K113" s="357"/>
      <c r="L113" s="357"/>
      <c r="M113" s="357"/>
      <c r="N113" s="357"/>
      <c r="O113" s="357"/>
      <c r="P113" s="357"/>
      <c r="Q113" s="357"/>
      <c r="R113" s="357"/>
      <c r="S113" s="357"/>
      <c r="T113" s="357"/>
      <c r="U113" s="357"/>
      <c r="V113" s="357"/>
      <c r="W113" s="357"/>
      <c r="X113" s="357"/>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row>
    <row r="114" spans="1:49" ht="13.5" customHeight="1">
      <c r="A114" s="1"/>
      <c r="B114" s="357"/>
      <c r="C114" s="357"/>
      <c r="D114" s="357"/>
      <c r="E114" s="357"/>
      <c r="F114" s="357"/>
      <c r="G114" s="357"/>
      <c r="H114" s="357"/>
      <c r="I114" s="357"/>
      <c r="J114" s="357"/>
      <c r="K114" s="357"/>
      <c r="L114" s="357"/>
      <c r="M114" s="357"/>
      <c r="N114" s="357"/>
      <c r="O114" s="357"/>
      <c r="P114" s="357"/>
      <c r="Q114" s="357"/>
      <c r="R114" s="357"/>
      <c r="S114" s="357"/>
      <c r="T114" s="357"/>
      <c r="U114" s="357"/>
      <c r="V114" s="357"/>
      <c r="W114" s="357"/>
      <c r="X114" s="357"/>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row>
    <row r="115" spans="1:49" ht="13.5" customHeight="1">
      <c r="A115" s="1"/>
      <c r="B115" s="357"/>
      <c r="C115" s="357"/>
      <c r="D115" s="357"/>
      <c r="E115" s="357"/>
      <c r="F115" s="357"/>
      <c r="G115" s="357"/>
      <c r="H115" s="357"/>
      <c r="I115" s="357"/>
      <c r="J115" s="357"/>
      <c r="K115" s="357"/>
      <c r="L115" s="357"/>
      <c r="M115" s="357"/>
      <c r="N115" s="357"/>
      <c r="O115" s="357"/>
      <c r="P115" s="357"/>
      <c r="Q115" s="357"/>
      <c r="R115" s="357"/>
      <c r="S115" s="357"/>
      <c r="T115" s="357"/>
      <c r="U115" s="357"/>
      <c r="V115" s="357"/>
      <c r="W115" s="357"/>
      <c r="X115" s="357"/>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row>
    <row r="116" spans="1:49" ht="13.5" customHeight="1">
      <c r="A116" s="1"/>
      <c r="B116" s="357"/>
      <c r="C116" s="357"/>
      <c r="D116" s="357"/>
      <c r="E116" s="357"/>
      <c r="F116" s="357"/>
      <c r="G116" s="357"/>
      <c r="H116" s="357"/>
      <c r="I116" s="357"/>
      <c r="J116" s="357"/>
      <c r="K116" s="357"/>
      <c r="L116" s="357"/>
      <c r="M116" s="357"/>
      <c r="N116" s="357"/>
      <c r="O116" s="357"/>
      <c r="P116" s="357"/>
      <c r="Q116" s="357"/>
      <c r="R116" s="357"/>
      <c r="S116" s="357"/>
      <c r="T116" s="357"/>
      <c r="U116" s="357"/>
      <c r="V116" s="357"/>
      <c r="W116" s="357"/>
      <c r="X116" s="357"/>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row>
    <row r="117" spans="1:49" ht="13.5" customHeight="1">
      <c r="A117" s="1"/>
      <c r="B117" s="357"/>
      <c r="C117" s="357"/>
      <c r="D117" s="357"/>
      <c r="E117" s="357"/>
      <c r="F117" s="357"/>
      <c r="G117" s="357"/>
      <c r="H117" s="357"/>
      <c r="I117" s="357"/>
      <c r="J117" s="357"/>
      <c r="K117" s="357"/>
      <c r="L117" s="357"/>
      <c r="M117" s="357"/>
      <c r="N117" s="357"/>
      <c r="O117" s="357"/>
      <c r="P117" s="357"/>
      <c r="Q117" s="357"/>
      <c r="R117" s="357"/>
      <c r="S117" s="357"/>
      <c r="T117" s="357"/>
      <c r="U117" s="357"/>
      <c r="V117" s="357"/>
      <c r="W117" s="357"/>
      <c r="X117" s="357"/>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row>
    <row r="118" spans="1:49" ht="13.5" customHeight="1">
      <c r="A118" s="1"/>
      <c r="B118" s="357"/>
      <c r="C118" s="357"/>
      <c r="D118" s="357"/>
      <c r="E118" s="357"/>
      <c r="F118" s="357"/>
      <c r="G118" s="357"/>
      <c r="H118" s="357"/>
      <c r="I118" s="357"/>
      <c r="J118" s="357"/>
      <c r="K118" s="357"/>
      <c r="L118" s="357"/>
      <c r="M118" s="357"/>
      <c r="N118" s="357"/>
      <c r="O118" s="357"/>
      <c r="P118" s="357"/>
      <c r="Q118" s="357"/>
      <c r="R118" s="357"/>
      <c r="S118" s="357"/>
      <c r="T118" s="357"/>
      <c r="U118" s="357"/>
      <c r="V118" s="357"/>
      <c r="W118" s="357"/>
      <c r="X118" s="357"/>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row>
    <row r="119" spans="1:49" ht="13.5" customHeight="1">
      <c r="A119" s="1"/>
      <c r="B119" s="357"/>
      <c r="C119" s="357"/>
      <c r="D119" s="357"/>
      <c r="E119" s="357"/>
      <c r="F119" s="357"/>
      <c r="G119" s="357"/>
      <c r="H119" s="357"/>
      <c r="I119" s="357"/>
      <c r="J119" s="357"/>
      <c r="K119" s="357"/>
      <c r="L119" s="357"/>
      <c r="M119" s="357"/>
      <c r="N119" s="357"/>
      <c r="O119" s="357"/>
      <c r="P119" s="357"/>
      <c r="Q119" s="357"/>
      <c r="R119" s="357"/>
      <c r="S119" s="357"/>
      <c r="T119" s="357"/>
      <c r="U119" s="357"/>
      <c r="V119" s="357"/>
      <c r="W119" s="357"/>
      <c r="X119" s="357"/>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row>
    <row r="120" spans="1:49" ht="13.5" customHeight="1">
      <c r="A120" s="1"/>
      <c r="B120" s="357"/>
      <c r="C120" s="357"/>
      <c r="D120" s="357"/>
      <c r="E120" s="357"/>
      <c r="F120" s="357"/>
      <c r="G120" s="357"/>
      <c r="H120" s="357"/>
      <c r="I120" s="357"/>
      <c r="J120" s="357"/>
      <c r="K120" s="357"/>
      <c r="L120" s="357"/>
      <c r="M120" s="357"/>
      <c r="N120" s="357"/>
      <c r="O120" s="357"/>
      <c r="P120" s="357"/>
      <c r="Q120" s="357"/>
      <c r="R120" s="357"/>
      <c r="S120" s="357"/>
      <c r="T120" s="357"/>
      <c r="U120" s="357"/>
      <c r="V120" s="357"/>
      <c r="W120" s="357"/>
      <c r="X120" s="357"/>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row>
    <row r="121" spans="1:49" ht="13.5" customHeight="1">
      <c r="A121" s="1"/>
      <c r="B121" s="357"/>
      <c r="C121" s="357"/>
      <c r="D121" s="357"/>
      <c r="E121" s="357"/>
      <c r="F121" s="357"/>
      <c r="G121" s="357"/>
      <c r="H121" s="357"/>
      <c r="I121" s="357"/>
      <c r="J121" s="357"/>
      <c r="K121" s="357"/>
      <c r="L121" s="357"/>
      <c r="M121" s="357"/>
      <c r="N121" s="357"/>
      <c r="O121" s="357"/>
      <c r="P121" s="357"/>
      <c r="Q121" s="357"/>
      <c r="R121" s="357"/>
      <c r="S121" s="357"/>
      <c r="T121" s="357"/>
      <c r="U121" s="357"/>
      <c r="V121" s="357"/>
      <c r="W121" s="357"/>
      <c r="X121" s="357"/>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row>
    <row r="122" spans="1:49" ht="13.5" customHeight="1">
      <c r="A122" s="1"/>
      <c r="B122" s="357"/>
      <c r="C122" s="357"/>
      <c r="D122" s="357"/>
      <c r="E122" s="357"/>
      <c r="F122" s="357"/>
      <c r="G122" s="357"/>
      <c r="H122" s="357"/>
      <c r="I122" s="357"/>
      <c r="J122" s="357"/>
      <c r="K122" s="357"/>
      <c r="L122" s="357"/>
      <c r="M122" s="357"/>
      <c r="N122" s="357"/>
      <c r="O122" s="357"/>
      <c r="P122" s="357"/>
      <c r="Q122" s="357"/>
      <c r="R122" s="357"/>
      <c r="S122" s="357"/>
      <c r="T122" s="357"/>
      <c r="U122" s="357"/>
      <c r="V122" s="357"/>
      <c r="W122" s="357"/>
      <c r="X122" s="357"/>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row>
    <row r="123" spans="1:49" ht="13.5" customHeight="1">
      <c r="A123" s="1"/>
      <c r="B123" s="357"/>
      <c r="C123" s="357"/>
      <c r="D123" s="357"/>
      <c r="E123" s="357"/>
      <c r="F123" s="357"/>
      <c r="G123" s="357"/>
      <c r="H123" s="357"/>
      <c r="I123" s="357"/>
      <c r="J123" s="357"/>
      <c r="K123" s="357"/>
      <c r="L123" s="357"/>
      <c r="M123" s="357"/>
      <c r="N123" s="357"/>
      <c r="O123" s="357"/>
      <c r="P123" s="357"/>
      <c r="Q123" s="357"/>
      <c r="R123" s="357"/>
      <c r="S123" s="357"/>
      <c r="T123" s="357"/>
      <c r="U123" s="357"/>
      <c r="V123" s="357"/>
      <c r="W123" s="357"/>
      <c r="X123" s="357"/>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row>
    <row r="124" spans="1:49" ht="13.5" customHeight="1">
      <c r="A124" s="1"/>
      <c r="B124" s="357"/>
      <c r="C124" s="357"/>
      <c r="D124" s="357"/>
      <c r="E124" s="357"/>
      <c r="F124" s="357"/>
      <c r="G124" s="357"/>
      <c r="H124" s="357"/>
      <c r="I124" s="357"/>
      <c r="J124" s="357"/>
      <c r="K124" s="357"/>
      <c r="L124" s="357"/>
      <c r="M124" s="357"/>
      <c r="N124" s="357"/>
      <c r="O124" s="357"/>
      <c r="P124" s="357"/>
      <c r="Q124" s="357"/>
      <c r="R124" s="357"/>
      <c r="S124" s="357"/>
      <c r="T124" s="357"/>
      <c r="U124" s="357"/>
      <c r="V124" s="357"/>
      <c r="W124" s="357"/>
      <c r="X124" s="357"/>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row>
    <row r="125" spans="1:49" ht="13.5" customHeight="1">
      <c r="A125" s="1"/>
      <c r="B125" s="357"/>
      <c r="C125" s="357"/>
      <c r="D125" s="357"/>
      <c r="E125" s="357"/>
      <c r="F125" s="357"/>
      <c r="G125" s="357"/>
      <c r="H125" s="357"/>
      <c r="I125" s="357"/>
      <c r="J125" s="357"/>
      <c r="K125" s="357"/>
      <c r="L125" s="357"/>
      <c r="M125" s="357"/>
      <c r="N125" s="357"/>
      <c r="O125" s="357"/>
      <c r="P125" s="357"/>
      <c r="Q125" s="357"/>
      <c r="R125" s="357"/>
      <c r="S125" s="357"/>
      <c r="T125" s="357"/>
      <c r="U125" s="357"/>
      <c r="V125" s="357"/>
      <c r="W125" s="357"/>
      <c r="X125" s="357"/>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row>
    <row r="126" spans="1:49" ht="13.5" customHeight="1">
      <c r="A126" s="1"/>
      <c r="B126" s="357"/>
      <c r="C126" s="357"/>
      <c r="D126" s="357"/>
      <c r="E126" s="357"/>
      <c r="F126" s="357"/>
      <c r="G126" s="357"/>
      <c r="H126" s="357"/>
      <c r="I126" s="357"/>
      <c r="J126" s="357"/>
      <c r="K126" s="357"/>
      <c r="L126" s="357"/>
      <c r="M126" s="357"/>
      <c r="N126" s="357"/>
      <c r="O126" s="357"/>
      <c r="P126" s="357"/>
      <c r="Q126" s="357"/>
      <c r="R126" s="357"/>
      <c r="S126" s="357"/>
      <c r="T126" s="357"/>
      <c r="U126" s="357"/>
      <c r="V126" s="357"/>
      <c r="W126" s="357"/>
      <c r="X126" s="357"/>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row>
    <row r="127" spans="1:49" ht="13.5" customHeight="1">
      <c r="A127" s="1"/>
      <c r="B127" s="357"/>
      <c r="C127" s="357"/>
      <c r="D127" s="357"/>
      <c r="E127" s="357"/>
      <c r="F127" s="357"/>
      <c r="G127" s="357"/>
      <c r="H127" s="357"/>
      <c r="I127" s="357"/>
      <c r="J127" s="357"/>
      <c r="K127" s="357"/>
      <c r="L127" s="357"/>
      <c r="M127" s="357"/>
      <c r="N127" s="357"/>
      <c r="O127" s="357"/>
      <c r="P127" s="357"/>
      <c r="Q127" s="357"/>
      <c r="R127" s="357"/>
      <c r="S127" s="357"/>
      <c r="T127" s="357"/>
      <c r="U127" s="357"/>
      <c r="V127" s="357"/>
      <c r="W127" s="357"/>
      <c r="X127" s="357"/>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row>
    <row r="128" spans="1:49" ht="13.5" customHeight="1">
      <c r="A128" s="1"/>
      <c r="B128" s="357"/>
      <c r="C128" s="357"/>
      <c r="D128" s="357"/>
      <c r="E128" s="357"/>
      <c r="F128" s="357"/>
      <c r="G128" s="357"/>
      <c r="H128" s="357"/>
      <c r="I128" s="357"/>
      <c r="J128" s="357"/>
      <c r="K128" s="357"/>
      <c r="L128" s="357"/>
      <c r="M128" s="357"/>
      <c r="N128" s="357"/>
      <c r="O128" s="357"/>
      <c r="P128" s="357"/>
      <c r="Q128" s="357"/>
      <c r="R128" s="357"/>
      <c r="S128" s="357"/>
      <c r="T128" s="357"/>
      <c r="U128" s="357"/>
      <c r="V128" s="357"/>
      <c r="W128" s="357"/>
      <c r="X128" s="357"/>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row>
    <row r="129" spans="1:49" ht="13.5" customHeight="1">
      <c r="A129" s="1"/>
      <c r="B129" s="357"/>
      <c r="C129" s="357"/>
      <c r="D129" s="357"/>
      <c r="E129" s="357"/>
      <c r="F129" s="357"/>
      <c r="G129" s="357"/>
      <c r="H129" s="357"/>
      <c r="I129" s="357"/>
      <c r="J129" s="357"/>
      <c r="K129" s="357"/>
      <c r="L129" s="357"/>
      <c r="M129" s="357"/>
      <c r="N129" s="357"/>
      <c r="O129" s="357"/>
      <c r="P129" s="357"/>
      <c r="Q129" s="357"/>
      <c r="R129" s="357"/>
      <c r="S129" s="357"/>
      <c r="T129" s="357"/>
      <c r="U129" s="357"/>
      <c r="V129" s="357"/>
      <c r="W129" s="357"/>
      <c r="X129" s="357"/>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row>
    <row r="130" spans="1:49" ht="13.5" customHeight="1">
      <c r="A130" s="1"/>
      <c r="B130" s="357"/>
      <c r="C130" s="357"/>
      <c r="D130" s="357"/>
      <c r="E130" s="357"/>
      <c r="F130" s="357"/>
      <c r="G130" s="357"/>
      <c r="H130" s="357"/>
      <c r="I130" s="357"/>
      <c r="J130" s="357"/>
      <c r="K130" s="357"/>
      <c r="L130" s="357"/>
      <c r="M130" s="357"/>
      <c r="N130" s="357"/>
      <c r="O130" s="357"/>
      <c r="P130" s="357"/>
      <c r="Q130" s="357"/>
      <c r="R130" s="357"/>
      <c r="S130" s="357"/>
      <c r="T130" s="357"/>
      <c r="U130" s="357"/>
      <c r="V130" s="357"/>
      <c r="W130" s="357"/>
      <c r="X130" s="357"/>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row>
    <row r="131" spans="1:49" ht="13.5" customHeight="1">
      <c r="A131" s="1"/>
      <c r="B131" s="357"/>
      <c r="C131" s="357"/>
      <c r="D131" s="357"/>
      <c r="E131" s="357"/>
      <c r="F131" s="357"/>
      <c r="G131" s="357"/>
      <c r="H131" s="357"/>
      <c r="I131" s="357"/>
      <c r="J131" s="357"/>
      <c r="K131" s="357"/>
      <c r="L131" s="357"/>
      <c r="M131" s="357"/>
      <c r="N131" s="357"/>
      <c r="O131" s="357"/>
      <c r="P131" s="357"/>
      <c r="Q131" s="357"/>
      <c r="R131" s="357"/>
      <c r="S131" s="357"/>
      <c r="T131" s="357"/>
      <c r="U131" s="357"/>
      <c r="V131" s="357"/>
      <c r="W131" s="357"/>
      <c r="X131" s="357"/>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row>
    <row r="132" spans="1:49" ht="13.5" customHeight="1">
      <c r="A132" s="1"/>
      <c r="B132" s="357"/>
      <c r="C132" s="357"/>
      <c r="D132" s="357"/>
      <c r="E132" s="357"/>
      <c r="F132" s="357"/>
      <c r="G132" s="357"/>
      <c r="H132" s="357"/>
      <c r="I132" s="357"/>
      <c r="J132" s="357"/>
      <c r="K132" s="357"/>
      <c r="L132" s="357"/>
      <c r="M132" s="357"/>
      <c r="N132" s="357"/>
      <c r="O132" s="357"/>
      <c r="P132" s="357"/>
      <c r="Q132" s="357"/>
      <c r="R132" s="357"/>
      <c r="S132" s="357"/>
      <c r="T132" s="357"/>
      <c r="U132" s="357"/>
      <c r="V132" s="357"/>
      <c r="W132" s="357"/>
      <c r="X132" s="357"/>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row>
    <row r="133" spans="1:49" ht="13.5" customHeight="1">
      <c r="A133" s="1"/>
      <c r="B133" s="357"/>
      <c r="C133" s="357"/>
      <c r="D133" s="357"/>
      <c r="E133" s="357"/>
      <c r="F133" s="357"/>
      <c r="G133" s="357"/>
      <c r="H133" s="357"/>
      <c r="I133" s="357"/>
      <c r="J133" s="357"/>
      <c r="K133" s="357"/>
      <c r="L133" s="357"/>
      <c r="M133" s="357"/>
      <c r="N133" s="357"/>
      <c r="O133" s="357"/>
      <c r="P133" s="357"/>
      <c r="Q133" s="357"/>
      <c r="R133" s="357"/>
      <c r="S133" s="357"/>
      <c r="T133" s="357"/>
      <c r="U133" s="357"/>
      <c r="V133" s="357"/>
      <c r="W133" s="357"/>
      <c r="X133" s="357"/>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row>
    <row r="134" spans="1:49" ht="13.5" customHeight="1">
      <c r="A134" s="1"/>
      <c r="B134" s="357"/>
      <c r="C134" s="357"/>
      <c r="D134" s="357"/>
      <c r="E134" s="357"/>
      <c r="F134" s="357"/>
      <c r="G134" s="357"/>
      <c r="H134" s="357"/>
      <c r="I134" s="357"/>
      <c r="J134" s="357"/>
      <c r="K134" s="357"/>
      <c r="L134" s="357"/>
      <c r="M134" s="357"/>
      <c r="N134" s="357"/>
      <c r="O134" s="357"/>
      <c r="P134" s="357"/>
      <c r="Q134" s="357"/>
      <c r="R134" s="357"/>
      <c r="S134" s="357"/>
      <c r="T134" s="357"/>
      <c r="U134" s="357"/>
      <c r="V134" s="357"/>
      <c r="W134" s="357"/>
      <c r="X134" s="357"/>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row>
    <row r="135" spans="1:49" ht="13.5" customHeight="1">
      <c r="A135" s="1"/>
      <c r="B135" s="357"/>
      <c r="C135" s="357"/>
      <c r="D135" s="357"/>
      <c r="E135" s="357"/>
      <c r="F135" s="357"/>
      <c r="G135" s="357"/>
      <c r="H135" s="357"/>
      <c r="I135" s="357"/>
      <c r="J135" s="357"/>
      <c r="K135" s="357"/>
      <c r="L135" s="357"/>
      <c r="M135" s="357"/>
      <c r="N135" s="357"/>
      <c r="O135" s="357"/>
      <c r="P135" s="357"/>
      <c r="Q135" s="357"/>
      <c r="R135" s="357"/>
      <c r="S135" s="357"/>
      <c r="T135" s="357"/>
      <c r="U135" s="357"/>
      <c r="V135" s="357"/>
      <c r="W135" s="357"/>
      <c r="X135" s="357"/>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row>
    <row r="136" spans="1:49" ht="13.5" customHeight="1">
      <c r="A136" s="1"/>
      <c r="B136" s="357"/>
      <c r="C136" s="357"/>
      <c r="D136" s="357"/>
      <c r="E136" s="357"/>
      <c r="F136" s="357"/>
      <c r="G136" s="357"/>
      <c r="H136" s="357"/>
      <c r="I136" s="357"/>
      <c r="J136" s="357"/>
      <c r="K136" s="357"/>
      <c r="L136" s="357"/>
      <c r="M136" s="357"/>
      <c r="N136" s="357"/>
      <c r="O136" s="357"/>
      <c r="P136" s="357"/>
      <c r="Q136" s="357"/>
      <c r="R136" s="357"/>
      <c r="S136" s="357"/>
      <c r="T136" s="357"/>
      <c r="U136" s="357"/>
      <c r="V136" s="357"/>
      <c r="W136" s="357"/>
      <c r="X136" s="357"/>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row>
    <row r="137" spans="1:49" ht="13.5" customHeight="1">
      <c r="A137" s="1"/>
      <c r="B137" s="357"/>
      <c r="C137" s="357"/>
      <c r="D137" s="357"/>
      <c r="E137" s="357"/>
      <c r="F137" s="357"/>
      <c r="G137" s="357"/>
      <c r="H137" s="357"/>
      <c r="I137" s="357"/>
      <c r="J137" s="357"/>
      <c r="K137" s="357"/>
      <c r="L137" s="357"/>
      <c r="M137" s="357"/>
      <c r="N137" s="357"/>
      <c r="O137" s="357"/>
      <c r="P137" s="357"/>
      <c r="Q137" s="357"/>
      <c r="R137" s="357"/>
      <c r="S137" s="357"/>
      <c r="T137" s="357"/>
      <c r="U137" s="357"/>
      <c r="V137" s="357"/>
      <c r="W137" s="357"/>
      <c r="X137" s="357"/>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row>
    <row r="138" spans="1:49" ht="13.5" customHeight="1">
      <c r="A138" s="1"/>
      <c r="B138" s="357"/>
      <c r="C138" s="357"/>
      <c r="D138" s="357"/>
      <c r="E138" s="357"/>
      <c r="F138" s="357"/>
      <c r="G138" s="357"/>
      <c r="H138" s="357"/>
      <c r="I138" s="357"/>
      <c r="J138" s="357"/>
      <c r="K138" s="357"/>
      <c r="L138" s="357"/>
      <c r="M138" s="357"/>
      <c r="N138" s="357"/>
      <c r="O138" s="357"/>
      <c r="P138" s="357"/>
      <c r="Q138" s="357"/>
      <c r="R138" s="357"/>
      <c r="S138" s="357"/>
      <c r="T138" s="357"/>
      <c r="U138" s="357"/>
      <c r="V138" s="357"/>
      <c r="W138" s="357"/>
      <c r="X138" s="357"/>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row>
    <row r="139" spans="1:49" ht="13.5" customHeight="1">
      <c r="A139" s="1"/>
      <c r="B139" s="357"/>
      <c r="C139" s="357"/>
      <c r="D139" s="357"/>
      <c r="E139" s="357"/>
      <c r="F139" s="357"/>
      <c r="G139" s="357"/>
      <c r="H139" s="357"/>
      <c r="I139" s="357"/>
      <c r="J139" s="357"/>
      <c r="K139" s="357"/>
      <c r="L139" s="357"/>
      <c r="M139" s="357"/>
      <c r="N139" s="357"/>
      <c r="O139" s="357"/>
      <c r="P139" s="357"/>
      <c r="Q139" s="357"/>
      <c r="R139" s="357"/>
      <c r="S139" s="357"/>
      <c r="T139" s="357"/>
      <c r="U139" s="357"/>
      <c r="V139" s="357"/>
      <c r="W139" s="357"/>
      <c r="X139" s="357"/>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row>
    <row r="140" spans="1:49" ht="13.5" customHeight="1">
      <c r="A140" s="1"/>
      <c r="B140" s="357"/>
      <c r="C140" s="357"/>
      <c r="D140" s="357"/>
      <c r="E140" s="357"/>
      <c r="F140" s="357"/>
      <c r="G140" s="357"/>
      <c r="H140" s="357"/>
      <c r="I140" s="357"/>
      <c r="J140" s="357"/>
      <c r="K140" s="357"/>
      <c r="L140" s="357"/>
      <c r="M140" s="357"/>
      <c r="N140" s="357"/>
      <c r="O140" s="357"/>
      <c r="P140" s="357"/>
      <c r="Q140" s="357"/>
      <c r="R140" s="357"/>
      <c r="S140" s="357"/>
      <c r="T140" s="357"/>
      <c r="U140" s="357"/>
      <c r="V140" s="357"/>
      <c r="W140" s="357"/>
      <c r="X140" s="357"/>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row>
    <row r="141" spans="1:49" ht="13.5" customHeight="1">
      <c r="A141" s="1"/>
      <c r="B141" s="357"/>
      <c r="C141" s="357"/>
      <c r="D141" s="357"/>
      <c r="E141" s="357"/>
      <c r="F141" s="357"/>
      <c r="G141" s="357"/>
      <c r="H141" s="357"/>
      <c r="I141" s="357"/>
      <c r="J141" s="357"/>
      <c r="K141" s="357"/>
      <c r="L141" s="357"/>
      <c r="M141" s="357"/>
      <c r="N141" s="357"/>
      <c r="O141" s="357"/>
      <c r="P141" s="357"/>
      <c r="Q141" s="357"/>
      <c r="R141" s="357"/>
      <c r="S141" s="357"/>
      <c r="T141" s="357"/>
      <c r="U141" s="357"/>
      <c r="V141" s="357"/>
      <c r="W141" s="357"/>
      <c r="X141" s="357"/>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row>
    <row r="142" spans="1:49" ht="13.5" customHeight="1">
      <c r="A142" s="1"/>
      <c r="B142" s="357"/>
      <c r="C142" s="357"/>
      <c r="D142" s="357"/>
      <c r="E142" s="357"/>
      <c r="F142" s="357"/>
      <c r="G142" s="357"/>
      <c r="H142" s="357"/>
      <c r="I142" s="357"/>
      <c r="J142" s="357"/>
      <c r="K142" s="357"/>
      <c r="L142" s="357"/>
      <c r="M142" s="357"/>
      <c r="N142" s="357"/>
      <c r="O142" s="357"/>
      <c r="P142" s="357"/>
      <c r="Q142" s="357"/>
      <c r="R142" s="357"/>
      <c r="S142" s="357"/>
      <c r="T142" s="357"/>
      <c r="U142" s="357"/>
      <c r="V142" s="357"/>
      <c r="W142" s="357"/>
      <c r="X142" s="357"/>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row>
    <row r="143" spans="1:49" ht="13.5" customHeight="1">
      <c r="A143" s="1"/>
      <c r="B143" s="357"/>
      <c r="C143" s="357"/>
      <c r="D143" s="357"/>
      <c r="E143" s="357"/>
      <c r="F143" s="357"/>
      <c r="G143" s="357"/>
      <c r="H143" s="357"/>
      <c r="I143" s="357"/>
      <c r="J143" s="357"/>
      <c r="K143" s="357"/>
      <c r="L143" s="357"/>
      <c r="M143" s="357"/>
      <c r="N143" s="357"/>
      <c r="O143" s="357"/>
      <c r="P143" s="357"/>
      <c r="Q143" s="357"/>
      <c r="R143" s="357"/>
      <c r="S143" s="357"/>
      <c r="T143" s="357"/>
      <c r="U143" s="357"/>
      <c r="V143" s="357"/>
      <c r="W143" s="357"/>
      <c r="X143" s="357"/>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row>
    <row r="144" spans="1:49" ht="13.5" customHeight="1">
      <c r="A144" s="1"/>
      <c r="B144" s="357"/>
      <c r="C144" s="357"/>
      <c r="D144" s="357"/>
      <c r="E144" s="357"/>
      <c r="F144" s="357"/>
      <c r="G144" s="357"/>
      <c r="H144" s="357"/>
      <c r="I144" s="357"/>
      <c r="J144" s="357"/>
      <c r="K144" s="357"/>
      <c r="L144" s="357"/>
      <c r="M144" s="357"/>
      <c r="N144" s="357"/>
      <c r="O144" s="357"/>
      <c r="P144" s="357"/>
      <c r="Q144" s="357"/>
      <c r="R144" s="357"/>
      <c r="S144" s="357"/>
      <c r="T144" s="357"/>
      <c r="U144" s="357"/>
      <c r="V144" s="357"/>
      <c r="W144" s="357"/>
      <c r="X144" s="357"/>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row>
    <row r="145" spans="1:49" ht="13.5" customHeight="1">
      <c r="A145" s="1"/>
      <c r="B145" s="357"/>
      <c r="C145" s="357"/>
      <c r="D145" s="357"/>
      <c r="E145" s="357"/>
      <c r="F145" s="357"/>
      <c r="G145" s="357"/>
      <c r="H145" s="357"/>
      <c r="I145" s="357"/>
      <c r="J145" s="357"/>
      <c r="K145" s="357"/>
      <c r="L145" s="357"/>
      <c r="M145" s="357"/>
      <c r="N145" s="357"/>
      <c r="O145" s="357"/>
      <c r="P145" s="357"/>
      <c r="Q145" s="357"/>
      <c r="R145" s="357"/>
      <c r="S145" s="357"/>
      <c r="T145" s="357"/>
      <c r="U145" s="357"/>
      <c r="V145" s="357"/>
      <c r="W145" s="357"/>
      <c r="X145" s="357"/>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row>
    <row r="146" spans="1:49" ht="13.5" customHeight="1">
      <c r="A146" s="1"/>
      <c r="B146" s="357"/>
      <c r="C146" s="357"/>
      <c r="D146" s="357"/>
      <c r="E146" s="357"/>
      <c r="F146" s="357"/>
      <c r="G146" s="357"/>
      <c r="H146" s="357"/>
      <c r="I146" s="357"/>
      <c r="J146" s="357"/>
      <c r="K146" s="357"/>
      <c r="L146" s="357"/>
      <c r="M146" s="357"/>
      <c r="N146" s="357"/>
      <c r="O146" s="357"/>
      <c r="P146" s="357"/>
      <c r="Q146" s="357"/>
      <c r="R146" s="357"/>
      <c r="S146" s="357"/>
      <c r="T146" s="357"/>
      <c r="U146" s="357"/>
      <c r="V146" s="357"/>
      <c r="W146" s="357"/>
      <c r="X146" s="357"/>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row>
    <row r="147" spans="1:49" ht="13.5" customHeight="1">
      <c r="A147" s="1"/>
      <c r="B147" s="357"/>
      <c r="C147" s="357"/>
      <c r="D147" s="357"/>
      <c r="E147" s="357"/>
      <c r="F147" s="357"/>
      <c r="G147" s="357"/>
      <c r="H147" s="357"/>
      <c r="I147" s="357"/>
      <c r="J147" s="357"/>
      <c r="K147" s="357"/>
      <c r="L147" s="357"/>
      <c r="M147" s="357"/>
      <c r="N147" s="357"/>
      <c r="O147" s="357"/>
      <c r="P147" s="357"/>
      <c r="Q147" s="357"/>
      <c r="R147" s="357"/>
      <c r="S147" s="357"/>
      <c r="T147" s="357"/>
      <c r="U147" s="357"/>
      <c r="V147" s="357"/>
      <c r="W147" s="357"/>
      <c r="X147" s="357"/>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row>
    <row r="148" spans="1:49" ht="13.5" customHeight="1">
      <c r="A148" s="1"/>
      <c r="B148" s="357"/>
      <c r="C148" s="357"/>
      <c r="D148" s="357"/>
      <c r="E148" s="357"/>
      <c r="F148" s="357"/>
      <c r="G148" s="357"/>
      <c r="H148" s="357"/>
      <c r="I148" s="357"/>
      <c r="J148" s="357"/>
      <c r="K148" s="357"/>
      <c r="L148" s="357"/>
      <c r="M148" s="357"/>
      <c r="N148" s="357"/>
      <c r="O148" s="357"/>
      <c r="P148" s="357"/>
      <c r="Q148" s="357"/>
      <c r="R148" s="357"/>
      <c r="S148" s="357"/>
      <c r="T148" s="357"/>
      <c r="U148" s="357"/>
      <c r="V148" s="357"/>
      <c r="W148" s="357"/>
      <c r="X148" s="357"/>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row>
    <row r="149" spans="1:49" ht="13.5" customHeight="1">
      <c r="A149" s="1"/>
      <c r="B149" s="357"/>
      <c r="C149" s="357"/>
      <c r="D149" s="357"/>
      <c r="E149" s="357"/>
      <c r="F149" s="357"/>
      <c r="G149" s="357"/>
      <c r="H149" s="357"/>
      <c r="I149" s="357"/>
      <c r="J149" s="357"/>
      <c r="K149" s="357"/>
      <c r="L149" s="357"/>
      <c r="M149" s="357"/>
      <c r="N149" s="357"/>
      <c r="O149" s="357"/>
      <c r="P149" s="357"/>
      <c r="Q149" s="357"/>
      <c r="R149" s="357"/>
      <c r="S149" s="357"/>
      <c r="T149" s="357"/>
      <c r="U149" s="357"/>
      <c r="V149" s="357"/>
      <c r="W149" s="357"/>
      <c r="X149" s="357"/>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row>
    <row r="150" spans="1:49" ht="13.5" customHeight="1">
      <c r="A150" s="1"/>
      <c r="B150" s="357"/>
      <c r="C150" s="357"/>
      <c r="D150" s="357"/>
      <c r="E150" s="357"/>
      <c r="F150" s="357"/>
      <c r="G150" s="357"/>
      <c r="H150" s="357"/>
      <c r="I150" s="357"/>
      <c r="J150" s="357"/>
      <c r="K150" s="357"/>
      <c r="L150" s="357"/>
      <c r="M150" s="357"/>
      <c r="N150" s="357"/>
      <c r="O150" s="357"/>
      <c r="P150" s="357"/>
      <c r="Q150" s="357"/>
      <c r="R150" s="357"/>
      <c r="S150" s="357"/>
      <c r="T150" s="357"/>
      <c r="U150" s="357"/>
      <c r="V150" s="357"/>
      <c r="W150" s="357"/>
      <c r="X150" s="357"/>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row>
    <row r="151" spans="1:49" ht="13.5" customHeight="1">
      <c r="A151" s="1"/>
      <c r="B151" s="357"/>
      <c r="C151" s="357"/>
      <c r="D151" s="357"/>
      <c r="E151" s="357"/>
      <c r="F151" s="357"/>
      <c r="G151" s="357"/>
      <c r="H151" s="357"/>
      <c r="I151" s="357"/>
      <c r="J151" s="357"/>
      <c r="K151" s="357"/>
      <c r="L151" s="357"/>
      <c r="M151" s="357"/>
      <c r="N151" s="357"/>
      <c r="O151" s="357"/>
      <c r="P151" s="357"/>
      <c r="Q151" s="357"/>
      <c r="R151" s="357"/>
      <c r="S151" s="357"/>
      <c r="T151" s="357"/>
      <c r="U151" s="357"/>
      <c r="V151" s="357"/>
      <c r="W151" s="357"/>
      <c r="X151" s="357"/>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row>
    <row r="152" spans="1:49" ht="13.5" customHeight="1">
      <c r="A152" s="1"/>
      <c r="B152" s="357"/>
      <c r="C152" s="357"/>
      <c r="D152" s="357"/>
      <c r="E152" s="357"/>
      <c r="F152" s="357"/>
      <c r="G152" s="357"/>
      <c r="H152" s="357"/>
      <c r="I152" s="357"/>
      <c r="J152" s="357"/>
      <c r="K152" s="357"/>
      <c r="L152" s="357"/>
      <c r="M152" s="357"/>
      <c r="N152" s="357"/>
      <c r="O152" s="357"/>
      <c r="P152" s="357"/>
      <c r="Q152" s="357"/>
      <c r="R152" s="357"/>
      <c r="S152" s="357"/>
      <c r="T152" s="357"/>
      <c r="U152" s="357"/>
      <c r="V152" s="357"/>
      <c r="W152" s="357"/>
      <c r="X152" s="357"/>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row>
    <row r="153" spans="1:49" ht="13.5" customHeight="1">
      <c r="A153" s="1"/>
      <c r="B153" s="357"/>
      <c r="C153" s="357"/>
      <c r="D153" s="357"/>
      <c r="E153" s="357"/>
      <c r="F153" s="357"/>
      <c r="G153" s="357"/>
      <c r="H153" s="357"/>
      <c r="I153" s="357"/>
      <c r="J153" s="357"/>
      <c r="K153" s="357"/>
      <c r="L153" s="357"/>
      <c r="M153" s="357"/>
      <c r="N153" s="357"/>
      <c r="O153" s="357"/>
      <c r="P153" s="357"/>
      <c r="Q153" s="357"/>
      <c r="R153" s="357"/>
      <c r="S153" s="357"/>
      <c r="T153" s="357"/>
      <c r="U153" s="357"/>
      <c r="V153" s="357"/>
      <c r="W153" s="357"/>
      <c r="X153" s="357"/>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row>
    <row r="154" spans="1:49" ht="13.5" customHeight="1">
      <c r="A154" s="1"/>
      <c r="B154" s="357"/>
      <c r="C154" s="357"/>
      <c r="D154" s="357"/>
      <c r="E154" s="357"/>
      <c r="F154" s="357"/>
      <c r="G154" s="357"/>
      <c r="H154" s="357"/>
      <c r="I154" s="357"/>
      <c r="J154" s="357"/>
      <c r="K154" s="357"/>
      <c r="L154" s="357"/>
      <c r="M154" s="357"/>
      <c r="N154" s="357"/>
      <c r="O154" s="357"/>
      <c r="P154" s="357"/>
      <c r="Q154" s="357"/>
      <c r="R154" s="357"/>
      <c r="S154" s="357"/>
      <c r="T154" s="357"/>
      <c r="U154" s="357"/>
      <c r="V154" s="357"/>
      <c r="W154" s="357"/>
      <c r="X154" s="357"/>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row>
    <row r="155" spans="1:49" ht="13.5" customHeight="1">
      <c r="A155" s="1"/>
      <c r="B155" s="357"/>
      <c r="C155" s="357"/>
      <c r="D155" s="357"/>
      <c r="E155" s="357"/>
      <c r="F155" s="357"/>
      <c r="G155" s="357"/>
      <c r="H155" s="357"/>
      <c r="I155" s="357"/>
      <c r="J155" s="357"/>
      <c r="K155" s="357"/>
      <c r="L155" s="357"/>
      <c r="M155" s="357"/>
      <c r="N155" s="357"/>
      <c r="O155" s="357"/>
      <c r="P155" s="357"/>
      <c r="Q155" s="357"/>
      <c r="R155" s="357"/>
      <c r="S155" s="357"/>
      <c r="T155" s="357"/>
      <c r="U155" s="357"/>
      <c r="V155" s="357"/>
      <c r="W155" s="357"/>
      <c r="X155" s="357"/>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row>
    <row r="156" spans="1:49" ht="13.5" customHeight="1">
      <c r="A156" s="1"/>
      <c r="B156" s="357"/>
      <c r="C156" s="357"/>
      <c r="D156" s="357"/>
      <c r="E156" s="357"/>
      <c r="F156" s="357"/>
      <c r="G156" s="357"/>
      <c r="H156" s="357"/>
      <c r="I156" s="357"/>
      <c r="J156" s="357"/>
      <c r="K156" s="357"/>
      <c r="L156" s="357"/>
      <c r="M156" s="357"/>
      <c r="N156" s="357"/>
      <c r="O156" s="357"/>
      <c r="P156" s="357"/>
      <c r="Q156" s="357"/>
      <c r="R156" s="357"/>
      <c r="S156" s="357"/>
      <c r="T156" s="357"/>
      <c r="U156" s="357"/>
      <c r="V156" s="357"/>
      <c r="W156" s="357"/>
      <c r="X156" s="357"/>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row>
    <row r="157" spans="1:49" ht="13.5" customHeight="1">
      <c r="A157" s="1"/>
      <c r="B157" s="357"/>
      <c r="C157" s="357"/>
      <c r="D157" s="357"/>
      <c r="E157" s="357"/>
      <c r="F157" s="357"/>
      <c r="G157" s="357"/>
      <c r="H157" s="357"/>
      <c r="I157" s="357"/>
      <c r="J157" s="357"/>
      <c r="K157" s="357"/>
      <c r="L157" s="357"/>
      <c r="M157" s="357"/>
      <c r="N157" s="357"/>
      <c r="O157" s="357"/>
      <c r="P157" s="357"/>
      <c r="Q157" s="357"/>
      <c r="R157" s="357"/>
      <c r="S157" s="357"/>
      <c r="T157" s="357"/>
      <c r="U157" s="357"/>
      <c r="V157" s="357"/>
      <c r="W157" s="357"/>
      <c r="X157" s="357"/>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row>
    <row r="158" spans="1:49" ht="13.5" customHeight="1">
      <c r="A158" s="1"/>
      <c r="B158" s="357"/>
      <c r="C158" s="357"/>
      <c r="D158" s="357"/>
      <c r="E158" s="357"/>
      <c r="F158" s="357"/>
      <c r="G158" s="357"/>
      <c r="H158" s="357"/>
      <c r="I158" s="357"/>
      <c r="J158" s="357"/>
      <c r="K158" s="357"/>
      <c r="L158" s="357"/>
      <c r="M158" s="357"/>
      <c r="N158" s="357"/>
      <c r="O158" s="357"/>
      <c r="P158" s="357"/>
      <c r="Q158" s="357"/>
      <c r="R158" s="357"/>
      <c r="S158" s="357"/>
      <c r="T158" s="357"/>
      <c r="U158" s="357"/>
      <c r="V158" s="357"/>
      <c r="W158" s="357"/>
      <c r="X158" s="357"/>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row>
    <row r="159" spans="1:49" ht="13.5" customHeight="1">
      <c r="A159" s="1"/>
      <c r="B159" s="357"/>
      <c r="C159" s="357"/>
      <c r="D159" s="357"/>
      <c r="E159" s="357"/>
      <c r="F159" s="357"/>
      <c r="G159" s="357"/>
      <c r="H159" s="357"/>
      <c r="I159" s="357"/>
      <c r="J159" s="357"/>
      <c r="K159" s="357"/>
      <c r="L159" s="357"/>
      <c r="M159" s="357"/>
      <c r="N159" s="357"/>
      <c r="O159" s="357"/>
      <c r="P159" s="357"/>
      <c r="Q159" s="357"/>
      <c r="R159" s="357"/>
      <c r="S159" s="357"/>
      <c r="T159" s="357"/>
      <c r="U159" s="357"/>
      <c r="V159" s="357"/>
      <c r="W159" s="357"/>
      <c r="X159" s="357"/>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row>
    <row r="160" spans="1:49" ht="13.5" customHeight="1">
      <c r="A160" s="1"/>
      <c r="B160" s="357"/>
      <c r="C160" s="357"/>
      <c r="D160" s="357"/>
      <c r="E160" s="357"/>
      <c r="F160" s="357"/>
      <c r="G160" s="357"/>
      <c r="H160" s="357"/>
      <c r="I160" s="357"/>
      <c r="J160" s="357"/>
      <c r="K160" s="357"/>
      <c r="L160" s="357"/>
      <c r="M160" s="357"/>
      <c r="N160" s="357"/>
      <c r="O160" s="357"/>
      <c r="P160" s="357"/>
      <c r="Q160" s="357"/>
      <c r="R160" s="357"/>
      <c r="S160" s="357"/>
      <c r="T160" s="357"/>
      <c r="U160" s="357"/>
      <c r="V160" s="357"/>
      <c r="W160" s="357"/>
      <c r="X160" s="357"/>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row>
    <row r="161" spans="1:49" ht="13.5" customHeight="1">
      <c r="A161" s="1"/>
      <c r="B161" s="357"/>
      <c r="C161" s="357"/>
      <c r="D161" s="357"/>
      <c r="E161" s="357"/>
      <c r="F161" s="357"/>
      <c r="G161" s="357"/>
      <c r="H161" s="357"/>
      <c r="I161" s="357"/>
      <c r="J161" s="357"/>
      <c r="K161" s="357"/>
      <c r="L161" s="357"/>
      <c r="M161" s="357"/>
      <c r="N161" s="357"/>
      <c r="O161" s="357"/>
      <c r="P161" s="357"/>
      <c r="Q161" s="357"/>
      <c r="R161" s="357"/>
      <c r="S161" s="357"/>
      <c r="T161" s="357"/>
      <c r="U161" s="357"/>
      <c r="V161" s="357"/>
      <c r="W161" s="357"/>
      <c r="X161" s="357"/>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row>
    <row r="162" spans="1:49" ht="13.5" customHeight="1">
      <c r="A162" s="1"/>
      <c r="B162" s="357"/>
      <c r="C162" s="357"/>
      <c r="D162" s="357"/>
      <c r="E162" s="357"/>
      <c r="F162" s="357"/>
      <c r="G162" s="357"/>
      <c r="H162" s="357"/>
      <c r="I162" s="357"/>
      <c r="J162" s="357"/>
      <c r="K162" s="357"/>
      <c r="L162" s="357"/>
      <c r="M162" s="357"/>
      <c r="N162" s="357"/>
      <c r="O162" s="357"/>
      <c r="P162" s="357"/>
      <c r="Q162" s="357"/>
      <c r="R162" s="357"/>
      <c r="S162" s="357"/>
      <c r="T162" s="357"/>
      <c r="U162" s="357"/>
      <c r="V162" s="357"/>
      <c r="W162" s="357"/>
      <c r="X162" s="357"/>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row>
    <row r="163" spans="1:49" ht="13.5" customHeight="1">
      <c r="A163" s="1"/>
      <c r="B163" s="357"/>
      <c r="C163" s="357"/>
      <c r="D163" s="357"/>
      <c r="E163" s="357"/>
      <c r="F163" s="357"/>
      <c r="G163" s="357"/>
      <c r="H163" s="357"/>
      <c r="I163" s="357"/>
      <c r="J163" s="357"/>
      <c r="K163" s="357"/>
      <c r="L163" s="357"/>
      <c r="M163" s="357"/>
      <c r="N163" s="357"/>
      <c r="O163" s="357"/>
      <c r="P163" s="357"/>
      <c r="Q163" s="357"/>
      <c r="R163" s="357"/>
      <c r="S163" s="357"/>
      <c r="T163" s="357"/>
      <c r="U163" s="357"/>
      <c r="V163" s="357"/>
      <c r="W163" s="357"/>
      <c r="X163" s="357"/>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row>
    <row r="164" spans="1:49" ht="13.5" customHeight="1">
      <c r="A164" s="1"/>
      <c r="B164" s="357"/>
      <c r="C164" s="357"/>
      <c r="D164" s="357"/>
      <c r="E164" s="357"/>
      <c r="F164" s="357"/>
      <c r="G164" s="357"/>
      <c r="H164" s="357"/>
      <c r="I164" s="357"/>
      <c r="J164" s="357"/>
      <c r="K164" s="357"/>
      <c r="L164" s="357"/>
      <c r="M164" s="357"/>
      <c r="N164" s="357"/>
      <c r="O164" s="357"/>
      <c r="P164" s="357"/>
      <c r="Q164" s="357"/>
      <c r="R164" s="357"/>
      <c r="S164" s="357"/>
      <c r="T164" s="357"/>
      <c r="U164" s="357"/>
      <c r="V164" s="357"/>
      <c r="W164" s="357"/>
      <c r="X164" s="357"/>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row>
    <row r="165" spans="1:49" ht="13.5" customHeight="1">
      <c r="A165" s="1"/>
      <c r="B165" s="357"/>
      <c r="C165" s="357"/>
      <c r="D165" s="357"/>
      <c r="E165" s="357"/>
      <c r="F165" s="357"/>
      <c r="G165" s="357"/>
      <c r="H165" s="357"/>
      <c r="I165" s="357"/>
      <c r="J165" s="357"/>
      <c r="K165" s="357"/>
      <c r="L165" s="357"/>
      <c r="M165" s="357"/>
      <c r="N165" s="357"/>
      <c r="O165" s="357"/>
      <c r="P165" s="357"/>
      <c r="Q165" s="357"/>
      <c r="R165" s="357"/>
      <c r="S165" s="357"/>
      <c r="T165" s="357"/>
      <c r="U165" s="357"/>
      <c r="V165" s="357"/>
      <c r="W165" s="357"/>
      <c r="X165" s="357"/>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row>
    <row r="166" spans="1:49" ht="13.5" customHeight="1">
      <c r="A166" s="1"/>
      <c r="B166" s="357"/>
      <c r="C166" s="357"/>
      <c r="D166" s="357"/>
      <c r="E166" s="357"/>
      <c r="F166" s="357"/>
      <c r="G166" s="357"/>
      <c r="H166" s="357"/>
      <c r="I166" s="357"/>
      <c r="J166" s="357"/>
      <c r="K166" s="357"/>
      <c r="L166" s="357"/>
      <c r="M166" s="357"/>
      <c r="N166" s="357"/>
      <c r="O166" s="357"/>
      <c r="P166" s="357"/>
      <c r="Q166" s="357"/>
      <c r="R166" s="357"/>
      <c r="S166" s="357"/>
      <c r="T166" s="357"/>
      <c r="U166" s="357"/>
      <c r="V166" s="357"/>
      <c r="W166" s="357"/>
      <c r="X166" s="357"/>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row>
    <row r="167" spans="1:49" ht="13.5" customHeight="1">
      <c r="A167" s="1"/>
      <c r="B167" s="357"/>
      <c r="C167" s="357"/>
      <c r="D167" s="357"/>
      <c r="E167" s="357"/>
      <c r="F167" s="357"/>
      <c r="G167" s="357"/>
      <c r="H167" s="357"/>
      <c r="I167" s="357"/>
      <c r="J167" s="357"/>
      <c r="K167" s="357"/>
      <c r="L167" s="357"/>
      <c r="M167" s="357"/>
      <c r="N167" s="357"/>
      <c r="O167" s="357"/>
      <c r="P167" s="357"/>
      <c r="Q167" s="357"/>
      <c r="R167" s="357"/>
      <c r="S167" s="357"/>
      <c r="T167" s="357"/>
      <c r="U167" s="357"/>
      <c r="V167" s="357"/>
      <c r="W167" s="357"/>
      <c r="X167" s="357"/>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row>
    <row r="168" spans="1:49" ht="13.5" customHeight="1">
      <c r="A168" s="1"/>
      <c r="B168" s="357"/>
      <c r="C168" s="357"/>
      <c r="D168" s="357"/>
      <c r="E168" s="357"/>
      <c r="F168" s="357"/>
      <c r="G168" s="357"/>
      <c r="H168" s="357"/>
      <c r="I168" s="357"/>
      <c r="J168" s="357"/>
      <c r="K168" s="357"/>
      <c r="L168" s="357"/>
      <c r="M168" s="357"/>
      <c r="N168" s="357"/>
      <c r="O168" s="357"/>
      <c r="P168" s="357"/>
      <c r="Q168" s="357"/>
      <c r="R168" s="357"/>
      <c r="S168" s="357"/>
      <c r="T168" s="357"/>
      <c r="U168" s="357"/>
      <c r="V168" s="357"/>
      <c r="W168" s="357"/>
      <c r="X168" s="357"/>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row>
    <row r="169" spans="1:49" ht="13.5" customHeight="1">
      <c r="A169" s="1"/>
      <c r="B169" s="357"/>
      <c r="C169" s="357"/>
      <c r="D169" s="357"/>
      <c r="E169" s="357"/>
      <c r="F169" s="357"/>
      <c r="G169" s="357"/>
      <c r="H169" s="357"/>
      <c r="I169" s="357"/>
      <c r="J169" s="357"/>
      <c r="K169" s="357"/>
      <c r="L169" s="357"/>
      <c r="M169" s="357"/>
      <c r="N169" s="357"/>
      <c r="O169" s="357"/>
      <c r="P169" s="357"/>
      <c r="Q169" s="357"/>
      <c r="R169" s="357"/>
      <c r="S169" s="357"/>
      <c r="T169" s="357"/>
      <c r="U169" s="357"/>
      <c r="V169" s="357"/>
      <c r="W169" s="357"/>
      <c r="X169" s="357"/>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row>
    <row r="170" spans="1:49" ht="13.5" customHeight="1">
      <c r="A170" s="1"/>
      <c r="B170" s="357"/>
      <c r="C170" s="357"/>
      <c r="D170" s="357"/>
      <c r="E170" s="357"/>
      <c r="F170" s="357"/>
      <c r="G170" s="357"/>
      <c r="H170" s="357"/>
      <c r="I170" s="357"/>
      <c r="J170" s="357"/>
      <c r="K170" s="357"/>
      <c r="L170" s="357"/>
      <c r="M170" s="357"/>
      <c r="N170" s="357"/>
      <c r="O170" s="357"/>
      <c r="P170" s="357"/>
      <c r="Q170" s="357"/>
      <c r="R170" s="357"/>
      <c r="S170" s="357"/>
      <c r="T170" s="357"/>
      <c r="U170" s="357"/>
      <c r="V170" s="357"/>
      <c r="W170" s="357"/>
      <c r="X170" s="357"/>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row>
    <row r="171" spans="1:49" ht="13.5" customHeight="1">
      <c r="A171" s="1"/>
      <c r="B171" s="357"/>
      <c r="C171" s="357"/>
      <c r="D171" s="357"/>
      <c r="E171" s="357"/>
      <c r="F171" s="357"/>
      <c r="G171" s="357"/>
      <c r="H171" s="357"/>
      <c r="I171" s="357"/>
      <c r="J171" s="357"/>
      <c r="K171" s="357"/>
      <c r="L171" s="357"/>
      <c r="M171" s="357"/>
      <c r="N171" s="357"/>
      <c r="O171" s="357"/>
      <c r="P171" s="357"/>
      <c r="Q171" s="357"/>
      <c r="R171" s="357"/>
      <c r="S171" s="357"/>
      <c r="T171" s="357"/>
      <c r="U171" s="357"/>
      <c r="V171" s="357"/>
      <c r="W171" s="357"/>
      <c r="X171" s="357"/>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row>
    <row r="172" spans="1:49" ht="13.5" customHeight="1">
      <c r="A172" s="1"/>
      <c r="B172" s="357"/>
      <c r="C172" s="357"/>
      <c r="D172" s="357"/>
      <c r="E172" s="357"/>
      <c r="F172" s="357"/>
      <c r="G172" s="357"/>
      <c r="H172" s="357"/>
      <c r="I172" s="357"/>
      <c r="J172" s="357"/>
      <c r="K172" s="357"/>
      <c r="L172" s="357"/>
      <c r="M172" s="357"/>
      <c r="N172" s="357"/>
      <c r="O172" s="357"/>
      <c r="P172" s="357"/>
      <c r="Q172" s="357"/>
      <c r="R172" s="357"/>
      <c r="S172" s="357"/>
      <c r="T172" s="357"/>
      <c r="U172" s="357"/>
      <c r="V172" s="357"/>
      <c r="W172" s="357"/>
      <c r="X172" s="357"/>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row>
    <row r="173" spans="1:49" ht="13.5" customHeight="1">
      <c r="A173" s="1"/>
      <c r="B173" s="357"/>
      <c r="C173" s="357"/>
      <c r="D173" s="357"/>
      <c r="E173" s="357"/>
      <c r="F173" s="357"/>
      <c r="G173" s="357"/>
      <c r="H173" s="357"/>
      <c r="I173" s="357"/>
      <c r="J173" s="357"/>
      <c r="K173" s="357"/>
      <c r="L173" s="357"/>
      <c r="M173" s="357"/>
      <c r="N173" s="357"/>
      <c r="O173" s="357"/>
      <c r="P173" s="357"/>
      <c r="Q173" s="357"/>
      <c r="R173" s="357"/>
      <c r="S173" s="357"/>
      <c r="T173" s="357"/>
      <c r="U173" s="357"/>
      <c r="V173" s="357"/>
      <c r="W173" s="357"/>
      <c r="X173" s="357"/>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row>
    <row r="174" spans="1:49" ht="13.5" customHeight="1">
      <c r="A174" s="1"/>
      <c r="B174" s="357"/>
      <c r="C174" s="357"/>
      <c r="D174" s="357"/>
      <c r="E174" s="357"/>
      <c r="F174" s="357"/>
      <c r="G174" s="357"/>
      <c r="H174" s="357"/>
      <c r="I174" s="357"/>
      <c r="J174" s="357"/>
      <c r="K174" s="357"/>
      <c r="L174" s="357"/>
      <c r="M174" s="357"/>
      <c r="N174" s="357"/>
      <c r="O174" s="357"/>
      <c r="P174" s="357"/>
      <c r="Q174" s="357"/>
      <c r="R174" s="357"/>
      <c r="S174" s="357"/>
      <c r="T174" s="357"/>
      <c r="U174" s="357"/>
      <c r="V174" s="357"/>
      <c r="W174" s="357"/>
      <c r="X174" s="357"/>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row>
    <row r="175" spans="1:49" ht="13.5" customHeight="1">
      <c r="A175" s="1"/>
      <c r="B175" s="357"/>
      <c r="C175" s="357"/>
      <c r="D175" s="357"/>
      <c r="E175" s="357"/>
      <c r="F175" s="357"/>
      <c r="G175" s="357"/>
      <c r="H175" s="357"/>
      <c r="I175" s="357"/>
      <c r="J175" s="357"/>
      <c r="K175" s="357"/>
      <c r="L175" s="357"/>
      <c r="M175" s="357"/>
      <c r="N175" s="357"/>
      <c r="O175" s="357"/>
      <c r="P175" s="357"/>
      <c r="Q175" s="357"/>
      <c r="R175" s="357"/>
      <c r="S175" s="357"/>
      <c r="T175" s="357"/>
      <c r="U175" s="357"/>
      <c r="V175" s="357"/>
      <c r="W175" s="357"/>
      <c r="X175" s="357"/>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row>
    <row r="176" spans="1:49" ht="13.5" customHeight="1">
      <c r="A176" s="1"/>
      <c r="B176" s="357"/>
      <c r="C176" s="357"/>
      <c r="D176" s="357"/>
      <c r="E176" s="357"/>
      <c r="F176" s="357"/>
      <c r="G176" s="357"/>
      <c r="H176" s="357"/>
      <c r="I176" s="357"/>
      <c r="J176" s="357"/>
      <c r="K176" s="357"/>
      <c r="L176" s="357"/>
      <c r="M176" s="357"/>
      <c r="N176" s="357"/>
      <c r="O176" s="357"/>
      <c r="P176" s="357"/>
      <c r="Q176" s="357"/>
      <c r="R176" s="357"/>
      <c r="S176" s="357"/>
      <c r="T176" s="357"/>
      <c r="U176" s="357"/>
      <c r="V176" s="357"/>
      <c r="W176" s="357"/>
      <c r="X176" s="357"/>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row>
    <row r="177" spans="1:49" ht="13.5" customHeight="1">
      <c r="A177" s="1"/>
      <c r="B177" s="357"/>
      <c r="C177" s="357"/>
      <c r="D177" s="357"/>
      <c r="E177" s="357"/>
      <c r="F177" s="357"/>
      <c r="G177" s="357"/>
      <c r="H177" s="357"/>
      <c r="I177" s="357"/>
      <c r="J177" s="357"/>
      <c r="K177" s="357"/>
      <c r="L177" s="357"/>
      <c r="M177" s="357"/>
      <c r="N177" s="357"/>
      <c r="O177" s="357"/>
      <c r="P177" s="357"/>
      <c r="Q177" s="357"/>
      <c r="R177" s="357"/>
      <c r="S177" s="357"/>
      <c r="T177" s="357"/>
      <c r="U177" s="357"/>
      <c r="V177" s="357"/>
      <c r="W177" s="357"/>
      <c r="X177" s="357"/>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row>
    <row r="178" spans="1:49" ht="13.5" customHeight="1">
      <c r="A178" s="1"/>
      <c r="B178" s="357"/>
      <c r="C178" s="357"/>
      <c r="D178" s="357"/>
      <c r="E178" s="357"/>
      <c r="F178" s="357"/>
      <c r="G178" s="357"/>
      <c r="H178" s="357"/>
      <c r="I178" s="357"/>
      <c r="J178" s="357"/>
      <c r="K178" s="357"/>
      <c r="L178" s="357"/>
      <c r="M178" s="357"/>
      <c r="N178" s="357"/>
      <c r="O178" s="357"/>
      <c r="P178" s="357"/>
      <c r="Q178" s="357"/>
      <c r="R178" s="357"/>
      <c r="S178" s="357"/>
      <c r="T178" s="357"/>
      <c r="U178" s="357"/>
      <c r="V178" s="357"/>
      <c r="W178" s="357"/>
      <c r="X178" s="357"/>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row>
    <row r="179" spans="1:49" ht="13.5" customHeight="1">
      <c r="A179" s="1"/>
      <c r="B179" s="357"/>
      <c r="C179" s="357"/>
      <c r="D179" s="357"/>
      <c r="E179" s="357"/>
      <c r="F179" s="357"/>
      <c r="G179" s="357"/>
      <c r="H179" s="357"/>
      <c r="I179" s="357"/>
      <c r="J179" s="357"/>
      <c r="K179" s="357"/>
      <c r="L179" s="357"/>
      <c r="M179" s="357"/>
      <c r="N179" s="357"/>
      <c r="O179" s="357"/>
      <c r="P179" s="357"/>
      <c r="Q179" s="357"/>
      <c r="R179" s="357"/>
      <c r="S179" s="357"/>
      <c r="T179" s="357"/>
      <c r="U179" s="357"/>
      <c r="V179" s="357"/>
      <c r="W179" s="357"/>
      <c r="X179" s="357"/>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row>
    <row r="180" spans="1:49" ht="13.5" customHeight="1">
      <c r="A180" s="1"/>
      <c r="B180" s="357"/>
      <c r="C180" s="357"/>
      <c r="D180" s="357"/>
      <c r="E180" s="357"/>
      <c r="F180" s="357"/>
      <c r="G180" s="357"/>
      <c r="H180" s="357"/>
      <c r="I180" s="357"/>
      <c r="J180" s="357"/>
      <c r="K180" s="357"/>
      <c r="L180" s="357"/>
      <c r="M180" s="357"/>
      <c r="N180" s="357"/>
      <c r="O180" s="357"/>
      <c r="P180" s="357"/>
      <c r="Q180" s="357"/>
      <c r="R180" s="357"/>
      <c r="S180" s="357"/>
      <c r="T180" s="357"/>
      <c r="U180" s="357"/>
      <c r="V180" s="357"/>
      <c r="W180" s="357"/>
      <c r="X180" s="357"/>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row>
    <row r="181" spans="1:49" ht="13.5" customHeight="1">
      <c r="A181" s="1"/>
      <c r="B181" s="357"/>
      <c r="C181" s="357"/>
      <c r="D181" s="357"/>
      <c r="E181" s="357"/>
      <c r="F181" s="357"/>
      <c r="G181" s="357"/>
      <c r="H181" s="357"/>
      <c r="I181" s="357"/>
      <c r="J181" s="357"/>
      <c r="K181" s="357"/>
      <c r="L181" s="357"/>
      <c r="M181" s="357"/>
      <c r="N181" s="357"/>
      <c r="O181" s="357"/>
      <c r="P181" s="357"/>
      <c r="Q181" s="357"/>
      <c r="R181" s="357"/>
      <c r="S181" s="357"/>
      <c r="T181" s="357"/>
      <c r="U181" s="357"/>
      <c r="V181" s="357"/>
      <c r="W181" s="357"/>
      <c r="X181" s="357"/>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row>
    <row r="182" spans="1:49" ht="13.5" customHeight="1">
      <c r="A182" s="1"/>
      <c r="B182" s="357"/>
      <c r="C182" s="357"/>
      <c r="D182" s="357"/>
      <c r="E182" s="357"/>
      <c r="F182" s="357"/>
      <c r="G182" s="357"/>
      <c r="H182" s="357"/>
      <c r="I182" s="357"/>
      <c r="J182" s="357"/>
      <c r="K182" s="357"/>
      <c r="L182" s="357"/>
      <c r="M182" s="357"/>
      <c r="N182" s="357"/>
      <c r="O182" s="357"/>
      <c r="P182" s="357"/>
      <c r="Q182" s="357"/>
      <c r="R182" s="357"/>
      <c r="S182" s="357"/>
      <c r="T182" s="357"/>
      <c r="U182" s="357"/>
      <c r="V182" s="357"/>
      <c r="W182" s="357"/>
      <c r="X182" s="357"/>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row>
    <row r="183" spans="1:49" ht="13.5" customHeight="1">
      <c r="A183" s="1"/>
      <c r="B183" s="357"/>
      <c r="C183" s="357"/>
      <c r="D183" s="357"/>
      <c r="E183" s="357"/>
      <c r="F183" s="357"/>
      <c r="G183" s="357"/>
      <c r="H183" s="357"/>
      <c r="I183" s="357"/>
      <c r="J183" s="357"/>
      <c r="K183" s="357"/>
      <c r="L183" s="357"/>
      <c r="M183" s="357"/>
      <c r="N183" s="357"/>
      <c r="O183" s="357"/>
      <c r="P183" s="357"/>
      <c r="Q183" s="357"/>
      <c r="R183" s="357"/>
      <c r="S183" s="357"/>
      <c r="T183" s="357"/>
      <c r="U183" s="357"/>
      <c r="V183" s="357"/>
      <c r="W183" s="357"/>
      <c r="X183" s="357"/>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row>
    <row r="184" spans="1:49" ht="13.5" customHeight="1">
      <c r="A184" s="1"/>
      <c r="B184" s="357"/>
      <c r="C184" s="357"/>
      <c r="D184" s="357"/>
      <c r="E184" s="357"/>
      <c r="F184" s="357"/>
      <c r="G184" s="357"/>
      <c r="H184" s="357"/>
      <c r="I184" s="357"/>
      <c r="J184" s="357"/>
      <c r="K184" s="357"/>
      <c r="L184" s="357"/>
      <c r="M184" s="357"/>
      <c r="N184" s="357"/>
      <c r="O184" s="357"/>
      <c r="P184" s="357"/>
      <c r="Q184" s="357"/>
      <c r="R184" s="357"/>
      <c r="S184" s="357"/>
      <c r="T184" s="357"/>
      <c r="U184" s="357"/>
      <c r="V184" s="357"/>
      <c r="W184" s="357"/>
      <c r="X184" s="357"/>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row>
    <row r="185" spans="1:49" ht="13.5" customHeight="1">
      <c r="A185" s="1"/>
      <c r="B185" s="357"/>
      <c r="C185" s="357"/>
      <c r="D185" s="357"/>
      <c r="E185" s="357"/>
      <c r="F185" s="357"/>
      <c r="G185" s="357"/>
      <c r="H185" s="357"/>
      <c r="I185" s="357"/>
      <c r="J185" s="357"/>
      <c r="K185" s="357"/>
      <c r="L185" s="357"/>
      <c r="M185" s="357"/>
      <c r="N185" s="357"/>
      <c r="O185" s="357"/>
      <c r="P185" s="357"/>
      <c r="Q185" s="357"/>
      <c r="R185" s="357"/>
      <c r="S185" s="357"/>
      <c r="T185" s="357"/>
      <c r="U185" s="357"/>
      <c r="V185" s="357"/>
      <c r="W185" s="357"/>
      <c r="X185" s="357"/>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row>
    <row r="186" spans="1:49" ht="13.5" customHeight="1">
      <c r="A186" s="1"/>
      <c r="B186" s="357"/>
      <c r="C186" s="357"/>
      <c r="D186" s="357"/>
      <c r="E186" s="357"/>
      <c r="F186" s="357"/>
      <c r="G186" s="357"/>
      <c r="H186" s="357"/>
      <c r="I186" s="357"/>
      <c r="J186" s="357"/>
      <c r="K186" s="357"/>
      <c r="L186" s="357"/>
      <c r="M186" s="357"/>
      <c r="N186" s="357"/>
      <c r="O186" s="357"/>
      <c r="P186" s="357"/>
      <c r="Q186" s="357"/>
      <c r="R186" s="357"/>
      <c r="S186" s="357"/>
      <c r="T186" s="357"/>
      <c r="U186" s="357"/>
      <c r="V186" s="357"/>
      <c r="W186" s="357"/>
      <c r="X186" s="357"/>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row>
    <row r="187" spans="1:49" ht="13.5" customHeight="1">
      <c r="A187" s="1"/>
      <c r="B187" s="357"/>
      <c r="C187" s="357"/>
      <c r="D187" s="357"/>
      <c r="E187" s="357"/>
      <c r="F187" s="357"/>
      <c r="G187" s="357"/>
      <c r="H187" s="357"/>
      <c r="I187" s="357"/>
      <c r="J187" s="357"/>
      <c r="K187" s="357"/>
      <c r="L187" s="357"/>
      <c r="M187" s="357"/>
      <c r="N187" s="357"/>
      <c r="O187" s="357"/>
      <c r="P187" s="357"/>
      <c r="Q187" s="357"/>
      <c r="R187" s="357"/>
      <c r="S187" s="357"/>
      <c r="T187" s="357"/>
      <c r="U187" s="357"/>
      <c r="V187" s="357"/>
      <c r="W187" s="357"/>
      <c r="X187" s="357"/>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row>
    <row r="188" spans="1:49" ht="13.5" customHeight="1">
      <c r="A188" s="1"/>
      <c r="B188" s="357"/>
      <c r="C188" s="357"/>
      <c r="D188" s="357"/>
      <c r="E188" s="357"/>
      <c r="F188" s="357"/>
      <c r="G188" s="357"/>
      <c r="H188" s="357"/>
      <c r="I188" s="357"/>
      <c r="J188" s="357"/>
      <c r="K188" s="357"/>
      <c r="L188" s="357"/>
      <c r="M188" s="357"/>
      <c r="N188" s="357"/>
      <c r="O188" s="357"/>
      <c r="P188" s="357"/>
      <c r="Q188" s="357"/>
      <c r="R188" s="357"/>
      <c r="S188" s="357"/>
      <c r="T188" s="357"/>
      <c r="U188" s="357"/>
      <c r="V188" s="357"/>
      <c r="W188" s="357"/>
      <c r="X188" s="357"/>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row>
    <row r="189" spans="1:49" ht="13.5" customHeight="1">
      <c r="A189" s="1"/>
      <c r="B189" s="357"/>
      <c r="C189" s="357"/>
      <c r="D189" s="357"/>
      <c r="E189" s="357"/>
      <c r="F189" s="357"/>
      <c r="G189" s="357"/>
      <c r="H189" s="357"/>
      <c r="I189" s="357"/>
      <c r="J189" s="357"/>
      <c r="K189" s="357"/>
      <c r="L189" s="357"/>
      <c r="M189" s="357"/>
      <c r="N189" s="357"/>
      <c r="O189" s="357"/>
      <c r="P189" s="357"/>
      <c r="Q189" s="357"/>
      <c r="R189" s="357"/>
      <c r="S189" s="357"/>
      <c r="T189" s="357"/>
      <c r="U189" s="357"/>
      <c r="V189" s="357"/>
      <c r="W189" s="357"/>
      <c r="X189" s="357"/>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row>
    <row r="190" spans="1:49" ht="13.5" customHeight="1">
      <c r="A190" s="1"/>
      <c r="B190" s="357"/>
      <c r="C190" s="357"/>
      <c r="D190" s="357"/>
      <c r="E190" s="357"/>
      <c r="F190" s="357"/>
      <c r="G190" s="357"/>
      <c r="H190" s="357"/>
      <c r="I190" s="357"/>
      <c r="J190" s="357"/>
      <c r="K190" s="357"/>
      <c r="L190" s="357"/>
      <c r="M190" s="357"/>
      <c r="N190" s="357"/>
      <c r="O190" s="357"/>
      <c r="P190" s="357"/>
      <c r="Q190" s="357"/>
      <c r="R190" s="357"/>
      <c r="S190" s="357"/>
      <c r="T190" s="357"/>
      <c r="U190" s="357"/>
      <c r="V190" s="357"/>
      <c r="W190" s="357"/>
      <c r="X190" s="357"/>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row>
    <row r="191" spans="1:49" ht="13.5" customHeight="1">
      <c r="A191" s="1"/>
      <c r="B191" s="357"/>
      <c r="C191" s="357"/>
      <c r="D191" s="357"/>
      <c r="E191" s="357"/>
      <c r="F191" s="357"/>
      <c r="G191" s="357"/>
      <c r="H191" s="357"/>
      <c r="I191" s="357"/>
      <c r="J191" s="357"/>
      <c r="K191" s="357"/>
      <c r="L191" s="357"/>
      <c r="M191" s="357"/>
      <c r="N191" s="357"/>
      <c r="O191" s="357"/>
      <c r="P191" s="357"/>
      <c r="Q191" s="357"/>
      <c r="R191" s="357"/>
      <c r="S191" s="357"/>
      <c r="T191" s="357"/>
      <c r="U191" s="357"/>
      <c r="V191" s="357"/>
      <c r="W191" s="357"/>
      <c r="X191" s="357"/>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row>
    <row r="192" spans="1:49" ht="13.5" customHeight="1">
      <c r="A192" s="1"/>
      <c r="B192" s="357"/>
      <c r="C192" s="357"/>
      <c r="D192" s="357"/>
      <c r="E192" s="357"/>
      <c r="F192" s="357"/>
      <c r="G192" s="357"/>
      <c r="H192" s="357"/>
      <c r="I192" s="357"/>
      <c r="J192" s="357"/>
      <c r="K192" s="357"/>
      <c r="L192" s="357"/>
      <c r="M192" s="357"/>
      <c r="N192" s="357"/>
      <c r="O192" s="357"/>
      <c r="P192" s="357"/>
      <c r="Q192" s="357"/>
      <c r="R192" s="357"/>
      <c r="S192" s="357"/>
      <c r="T192" s="357"/>
      <c r="U192" s="357"/>
      <c r="V192" s="357"/>
      <c r="W192" s="357"/>
      <c r="X192" s="357"/>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row>
    <row r="193" spans="1:49" ht="13.5" customHeight="1">
      <c r="A193" s="1"/>
      <c r="B193" s="357"/>
      <c r="C193" s="357"/>
      <c r="D193" s="357"/>
      <c r="E193" s="357"/>
      <c r="F193" s="357"/>
      <c r="G193" s="357"/>
      <c r="H193" s="357"/>
      <c r="I193" s="357"/>
      <c r="J193" s="357"/>
      <c r="K193" s="357"/>
      <c r="L193" s="357"/>
      <c r="M193" s="357"/>
      <c r="N193" s="357"/>
      <c r="O193" s="357"/>
      <c r="P193" s="357"/>
      <c r="Q193" s="357"/>
      <c r="R193" s="357"/>
      <c r="S193" s="357"/>
      <c r="T193" s="357"/>
      <c r="U193" s="357"/>
      <c r="V193" s="357"/>
      <c r="W193" s="357"/>
      <c r="X193" s="357"/>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row>
    <row r="194" spans="1:49" ht="13.5" customHeight="1">
      <c r="A194" s="1"/>
      <c r="B194" s="357"/>
      <c r="C194" s="357"/>
      <c r="D194" s="357"/>
      <c r="E194" s="357"/>
      <c r="F194" s="357"/>
      <c r="G194" s="357"/>
      <c r="H194" s="357"/>
      <c r="I194" s="357"/>
      <c r="J194" s="357"/>
      <c r="K194" s="357"/>
      <c r="L194" s="357"/>
      <c r="M194" s="357"/>
      <c r="N194" s="357"/>
      <c r="O194" s="357"/>
      <c r="P194" s="357"/>
      <c r="Q194" s="357"/>
      <c r="R194" s="357"/>
      <c r="S194" s="357"/>
      <c r="T194" s="357"/>
      <c r="U194" s="357"/>
      <c r="V194" s="357"/>
      <c r="W194" s="357"/>
      <c r="X194" s="357"/>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row>
    <row r="195" spans="1:49" ht="13.5" customHeight="1">
      <c r="A195" s="1"/>
      <c r="B195" s="357"/>
      <c r="C195" s="357"/>
      <c r="D195" s="357"/>
      <c r="E195" s="357"/>
      <c r="F195" s="357"/>
      <c r="G195" s="357"/>
      <c r="H195" s="357"/>
      <c r="I195" s="357"/>
      <c r="J195" s="357"/>
      <c r="K195" s="357"/>
      <c r="L195" s="357"/>
      <c r="M195" s="357"/>
      <c r="N195" s="357"/>
      <c r="O195" s="357"/>
      <c r="P195" s="357"/>
      <c r="Q195" s="357"/>
      <c r="R195" s="357"/>
      <c r="S195" s="357"/>
      <c r="T195" s="357"/>
      <c r="U195" s="357"/>
      <c r="V195" s="357"/>
      <c r="W195" s="357"/>
      <c r="X195" s="357"/>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row>
    <row r="196" spans="1:49" ht="13.5" customHeight="1">
      <c r="A196" s="1"/>
      <c r="B196" s="357"/>
      <c r="C196" s="357"/>
      <c r="D196" s="357"/>
      <c r="E196" s="357"/>
      <c r="F196" s="357"/>
      <c r="G196" s="357"/>
      <c r="H196" s="357"/>
      <c r="I196" s="357"/>
      <c r="J196" s="357"/>
      <c r="K196" s="357"/>
      <c r="L196" s="357"/>
      <c r="M196" s="357"/>
      <c r="N196" s="357"/>
      <c r="O196" s="357"/>
      <c r="P196" s="357"/>
      <c r="Q196" s="357"/>
      <c r="R196" s="357"/>
      <c r="S196" s="357"/>
      <c r="T196" s="357"/>
      <c r="U196" s="357"/>
      <c r="V196" s="357"/>
      <c r="W196" s="357"/>
      <c r="X196" s="357"/>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row>
    <row r="197" spans="1:49" ht="13.5" customHeight="1">
      <c r="A197" s="1"/>
      <c r="B197" s="357"/>
      <c r="C197" s="357"/>
      <c r="D197" s="357"/>
      <c r="E197" s="357"/>
      <c r="F197" s="357"/>
      <c r="G197" s="357"/>
      <c r="H197" s="357"/>
      <c r="I197" s="357"/>
      <c r="J197" s="357"/>
      <c r="K197" s="357"/>
      <c r="L197" s="357"/>
      <c r="M197" s="357"/>
      <c r="N197" s="357"/>
      <c r="O197" s="357"/>
      <c r="P197" s="357"/>
      <c r="Q197" s="357"/>
      <c r="R197" s="357"/>
      <c r="S197" s="357"/>
      <c r="T197" s="357"/>
      <c r="U197" s="357"/>
      <c r="V197" s="357"/>
      <c r="W197" s="357"/>
      <c r="X197" s="357"/>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row>
    <row r="198" spans="1:49" ht="13.5" customHeight="1">
      <c r="A198" s="1"/>
      <c r="B198" s="357"/>
      <c r="C198" s="357"/>
      <c r="D198" s="357"/>
      <c r="E198" s="357"/>
      <c r="F198" s="357"/>
      <c r="G198" s="357"/>
      <c r="H198" s="357"/>
      <c r="I198" s="357"/>
      <c r="J198" s="357"/>
      <c r="K198" s="357"/>
      <c r="L198" s="357"/>
      <c r="M198" s="357"/>
      <c r="N198" s="357"/>
      <c r="O198" s="357"/>
      <c r="P198" s="357"/>
      <c r="Q198" s="357"/>
      <c r="R198" s="357"/>
      <c r="S198" s="357"/>
      <c r="T198" s="357"/>
      <c r="U198" s="357"/>
      <c r="V198" s="357"/>
      <c r="W198" s="357"/>
      <c r="X198" s="357"/>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row>
    <row r="199" spans="1:49" ht="13.5" customHeight="1">
      <c r="A199" s="1"/>
      <c r="B199" s="357"/>
      <c r="C199" s="357"/>
      <c r="D199" s="357"/>
      <c r="E199" s="357"/>
      <c r="F199" s="357"/>
      <c r="G199" s="357"/>
      <c r="H199" s="357"/>
      <c r="I199" s="357"/>
      <c r="J199" s="357"/>
      <c r="K199" s="357"/>
      <c r="L199" s="357"/>
      <c r="M199" s="357"/>
      <c r="N199" s="357"/>
      <c r="O199" s="357"/>
      <c r="P199" s="357"/>
      <c r="Q199" s="357"/>
      <c r="R199" s="357"/>
      <c r="S199" s="357"/>
      <c r="T199" s="357"/>
      <c r="U199" s="357"/>
      <c r="V199" s="357"/>
      <c r="W199" s="357"/>
      <c r="X199" s="357"/>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row>
    <row r="200" spans="1:49" ht="13.5" customHeight="1">
      <c r="A200" s="1"/>
      <c r="B200" s="357"/>
      <c r="C200" s="357"/>
      <c r="D200" s="357"/>
      <c r="E200" s="357"/>
      <c r="F200" s="357"/>
      <c r="G200" s="357"/>
      <c r="H200" s="357"/>
      <c r="I200" s="357"/>
      <c r="J200" s="357"/>
      <c r="K200" s="357"/>
      <c r="L200" s="357"/>
      <c r="M200" s="357"/>
      <c r="N200" s="357"/>
      <c r="O200" s="357"/>
      <c r="P200" s="357"/>
      <c r="Q200" s="357"/>
      <c r="R200" s="357"/>
      <c r="S200" s="357"/>
      <c r="T200" s="357"/>
      <c r="U200" s="357"/>
      <c r="V200" s="357"/>
      <c r="W200" s="357"/>
      <c r="X200" s="357"/>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row>
    <row r="201" spans="1:49" ht="13.5" customHeight="1">
      <c r="A201" s="1"/>
      <c r="B201" s="357"/>
      <c r="C201" s="357"/>
      <c r="D201" s="357"/>
      <c r="E201" s="357"/>
      <c r="F201" s="357"/>
      <c r="G201" s="357"/>
      <c r="H201" s="357"/>
      <c r="I201" s="357"/>
      <c r="J201" s="357"/>
      <c r="K201" s="357"/>
      <c r="L201" s="357"/>
      <c r="M201" s="357"/>
      <c r="N201" s="357"/>
      <c r="O201" s="357"/>
      <c r="P201" s="357"/>
      <c r="Q201" s="357"/>
      <c r="R201" s="357"/>
      <c r="S201" s="357"/>
      <c r="T201" s="357"/>
      <c r="U201" s="357"/>
      <c r="V201" s="357"/>
      <c r="W201" s="357"/>
      <c r="X201" s="357"/>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row>
    <row r="202" spans="1:49" ht="13.5" customHeight="1">
      <c r="A202" s="1"/>
      <c r="B202" s="357"/>
      <c r="C202" s="357"/>
      <c r="D202" s="357"/>
      <c r="E202" s="357"/>
      <c r="F202" s="357"/>
      <c r="G202" s="357"/>
      <c r="H202" s="357"/>
      <c r="I202" s="357"/>
      <c r="J202" s="357"/>
      <c r="K202" s="357"/>
      <c r="L202" s="357"/>
      <c r="M202" s="357"/>
      <c r="N202" s="357"/>
      <c r="O202" s="357"/>
      <c r="P202" s="357"/>
      <c r="Q202" s="357"/>
      <c r="R202" s="357"/>
      <c r="S202" s="357"/>
      <c r="T202" s="357"/>
      <c r="U202" s="357"/>
      <c r="V202" s="357"/>
      <c r="W202" s="357"/>
      <c r="X202" s="357"/>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row>
    <row r="203" spans="1:49" ht="13.5" customHeight="1">
      <c r="A203" s="1"/>
      <c r="B203" s="357"/>
      <c r="C203" s="357"/>
      <c r="D203" s="357"/>
      <c r="E203" s="357"/>
      <c r="F203" s="357"/>
      <c r="G203" s="357"/>
      <c r="H203" s="357"/>
      <c r="I203" s="357"/>
      <c r="J203" s="357"/>
      <c r="K203" s="357"/>
      <c r="L203" s="357"/>
      <c r="M203" s="357"/>
      <c r="N203" s="357"/>
      <c r="O203" s="357"/>
      <c r="P203" s="357"/>
      <c r="Q203" s="357"/>
      <c r="R203" s="357"/>
      <c r="S203" s="357"/>
      <c r="T203" s="357"/>
      <c r="U203" s="357"/>
      <c r="V203" s="357"/>
      <c r="W203" s="357"/>
      <c r="X203" s="357"/>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row>
    <row r="204" spans="1:49" ht="13.5" customHeight="1">
      <c r="A204" s="1"/>
      <c r="B204" s="357"/>
      <c r="C204" s="357"/>
      <c r="D204" s="357"/>
      <c r="E204" s="357"/>
      <c r="F204" s="357"/>
      <c r="G204" s="357"/>
      <c r="H204" s="357"/>
      <c r="I204" s="357"/>
      <c r="J204" s="357"/>
      <c r="K204" s="357"/>
      <c r="L204" s="357"/>
      <c r="M204" s="357"/>
      <c r="N204" s="357"/>
      <c r="O204" s="357"/>
      <c r="P204" s="357"/>
      <c r="Q204" s="357"/>
      <c r="R204" s="357"/>
      <c r="S204" s="357"/>
      <c r="T204" s="357"/>
      <c r="U204" s="357"/>
      <c r="V204" s="357"/>
      <c r="W204" s="357"/>
      <c r="X204" s="357"/>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row>
    <row r="205" spans="1:49" ht="13.5" customHeight="1">
      <c r="A205" s="1"/>
      <c r="B205" s="357"/>
      <c r="C205" s="357"/>
      <c r="D205" s="357"/>
      <c r="E205" s="357"/>
      <c r="F205" s="357"/>
      <c r="G205" s="357"/>
      <c r="H205" s="357"/>
      <c r="I205" s="357"/>
      <c r="J205" s="357"/>
      <c r="K205" s="357"/>
      <c r="L205" s="357"/>
      <c r="M205" s="357"/>
      <c r="N205" s="357"/>
      <c r="O205" s="357"/>
      <c r="P205" s="357"/>
      <c r="Q205" s="357"/>
      <c r="R205" s="357"/>
      <c r="S205" s="357"/>
      <c r="T205" s="357"/>
      <c r="U205" s="357"/>
      <c r="V205" s="357"/>
      <c r="W205" s="357"/>
      <c r="X205" s="357"/>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row>
    <row r="206" spans="1:49" ht="13.5" customHeight="1">
      <c r="A206" s="1"/>
      <c r="B206" s="357"/>
      <c r="C206" s="357"/>
      <c r="D206" s="357"/>
      <c r="E206" s="357"/>
      <c r="F206" s="357"/>
      <c r="G206" s="357"/>
      <c r="H206" s="357"/>
      <c r="I206" s="357"/>
      <c r="J206" s="357"/>
      <c r="K206" s="357"/>
      <c r="L206" s="357"/>
      <c r="M206" s="357"/>
      <c r="N206" s="357"/>
      <c r="O206" s="357"/>
      <c r="P206" s="357"/>
      <c r="Q206" s="357"/>
      <c r="R206" s="357"/>
      <c r="S206" s="357"/>
      <c r="T206" s="357"/>
      <c r="U206" s="357"/>
      <c r="V206" s="357"/>
      <c r="W206" s="357"/>
      <c r="X206" s="357"/>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row>
    <row r="207" spans="1:49" ht="13.5" customHeight="1">
      <c r="A207" s="1"/>
      <c r="B207" s="357"/>
      <c r="C207" s="357"/>
      <c r="D207" s="357"/>
      <c r="E207" s="357"/>
      <c r="F207" s="357"/>
      <c r="G207" s="357"/>
      <c r="H207" s="357"/>
      <c r="I207" s="357"/>
      <c r="J207" s="357"/>
      <c r="K207" s="357"/>
      <c r="L207" s="357"/>
      <c r="M207" s="357"/>
      <c r="N207" s="357"/>
      <c r="O207" s="357"/>
      <c r="P207" s="357"/>
      <c r="Q207" s="357"/>
      <c r="R207" s="357"/>
      <c r="S207" s="357"/>
      <c r="T207" s="357"/>
      <c r="U207" s="357"/>
      <c r="V207" s="357"/>
      <c r="W207" s="357"/>
      <c r="X207" s="357"/>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row>
    <row r="208" spans="1:49" ht="13.5" customHeight="1">
      <c r="A208" s="1"/>
      <c r="B208" s="357"/>
      <c r="C208" s="357"/>
      <c r="D208" s="357"/>
      <c r="E208" s="357"/>
      <c r="F208" s="357"/>
      <c r="G208" s="357"/>
      <c r="H208" s="357"/>
      <c r="I208" s="357"/>
      <c r="J208" s="357"/>
      <c r="K208" s="357"/>
      <c r="L208" s="357"/>
      <c r="M208" s="357"/>
      <c r="N208" s="357"/>
      <c r="O208" s="357"/>
      <c r="P208" s="357"/>
      <c r="Q208" s="357"/>
      <c r="R208" s="357"/>
      <c r="S208" s="357"/>
      <c r="T208" s="357"/>
      <c r="U208" s="357"/>
      <c r="V208" s="357"/>
      <c r="W208" s="357"/>
      <c r="X208" s="357"/>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row>
    <row r="209" spans="1:49" ht="13.5" customHeight="1">
      <c r="A209" s="1"/>
      <c r="B209" s="357"/>
      <c r="C209" s="357"/>
      <c r="D209" s="357"/>
      <c r="E209" s="357"/>
      <c r="F209" s="357"/>
      <c r="G209" s="357"/>
      <c r="H209" s="357"/>
      <c r="I209" s="357"/>
      <c r="J209" s="357"/>
      <c r="K209" s="357"/>
      <c r="L209" s="357"/>
      <c r="M209" s="357"/>
      <c r="N209" s="357"/>
      <c r="O209" s="357"/>
      <c r="P209" s="357"/>
      <c r="Q209" s="357"/>
      <c r="R209" s="357"/>
      <c r="S209" s="357"/>
      <c r="T209" s="357"/>
      <c r="U209" s="357"/>
      <c r="V209" s="357"/>
      <c r="W209" s="357"/>
      <c r="X209" s="357"/>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row>
    <row r="210" spans="1:49" ht="13.5" customHeight="1">
      <c r="A210" s="1"/>
      <c r="B210" s="357"/>
      <c r="C210" s="357"/>
      <c r="D210" s="357"/>
      <c r="E210" s="357"/>
      <c r="F210" s="357"/>
      <c r="G210" s="357"/>
      <c r="H210" s="357"/>
      <c r="I210" s="357"/>
      <c r="J210" s="357"/>
      <c r="K210" s="357"/>
      <c r="L210" s="357"/>
      <c r="M210" s="357"/>
      <c r="N210" s="357"/>
      <c r="O210" s="357"/>
      <c r="P210" s="357"/>
      <c r="Q210" s="357"/>
      <c r="R210" s="357"/>
      <c r="S210" s="357"/>
      <c r="T210" s="357"/>
      <c r="U210" s="357"/>
      <c r="V210" s="357"/>
      <c r="W210" s="357"/>
      <c r="X210" s="357"/>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row>
    <row r="211" spans="1:49" ht="13.5" customHeight="1">
      <c r="A211" s="1"/>
      <c r="B211" s="357"/>
      <c r="C211" s="357"/>
      <c r="D211" s="357"/>
      <c r="E211" s="357"/>
      <c r="F211" s="357"/>
      <c r="G211" s="357"/>
      <c r="H211" s="357"/>
      <c r="I211" s="357"/>
      <c r="J211" s="357"/>
      <c r="K211" s="357"/>
      <c r="L211" s="357"/>
      <c r="M211" s="357"/>
      <c r="N211" s="357"/>
      <c r="O211" s="357"/>
      <c r="P211" s="357"/>
      <c r="Q211" s="357"/>
      <c r="R211" s="357"/>
      <c r="S211" s="357"/>
      <c r="T211" s="357"/>
      <c r="U211" s="357"/>
      <c r="V211" s="357"/>
      <c r="W211" s="357"/>
      <c r="X211" s="357"/>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row>
    <row r="212" spans="1:49" ht="13.5" customHeight="1">
      <c r="A212" s="1"/>
      <c r="B212" s="357"/>
      <c r="C212" s="357"/>
      <c r="D212" s="357"/>
      <c r="E212" s="357"/>
      <c r="F212" s="357"/>
      <c r="G212" s="357"/>
      <c r="H212" s="357"/>
      <c r="I212" s="357"/>
      <c r="J212" s="357"/>
      <c r="K212" s="357"/>
      <c r="L212" s="357"/>
      <c r="M212" s="357"/>
      <c r="N212" s="357"/>
      <c r="O212" s="357"/>
      <c r="P212" s="357"/>
      <c r="Q212" s="357"/>
      <c r="R212" s="357"/>
      <c r="S212" s="357"/>
      <c r="T212" s="357"/>
      <c r="U212" s="357"/>
      <c r="V212" s="357"/>
      <c r="W212" s="357"/>
      <c r="X212" s="357"/>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row>
    <row r="213" spans="1:49" ht="13.5" customHeight="1">
      <c r="A213" s="1"/>
      <c r="B213" s="357"/>
      <c r="C213" s="357"/>
      <c r="D213" s="357"/>
      <c r="E213" s="357"/>
      <c r="F213" s="357"/>
      <c r="G213" s="357"/>
      <c r="H213" s="357"/>
      <c r="I213" s="357"/>
      <c r="J213" s="357"/>
      <c r="K213" s="357"/>
      <c r="L213" s="357"/>
      <c r="M213" s="357"/>
      <c r="N213" s="357"/>
      <c r="O213" s="357"/>
      <c r="P213" s="357"/>
      <c r="Q213" s="357"/>
      <c r="R213" s="357"/>
      <c r="S213" s="357"/>
      <c r="T213" s="357"/>
      <c r="U213" s="357"/>
      <c r="V213" s="357"/>
      <c r="W213" s="357"/>
      <c r="X213" s="357"/>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row>
    <row r="214" spans="1:49" ht="13.5" customHeight="1">
      <c r="A214" s="1"/>
      <c r="B214" s="357"/>
      <c r="C214" s="357"/>
      <c r="D214" s="357"/>
      <c r="E214" s="357"/>
      <c r="F214" s="357"/>
      <c r="G214" s="357"/>
      <c r="H214" s="357"/>
      <c r="I214" s="357"/>
      <c r="J214" s="357"/>
      <c r="K214" s="357"/>
      <c r="L214" s="357"/>
      <c r="M214" s="357"/>
      <c r="N214" s="357"/>
      <c r="O214" s="357"/>
      <c r="P214" s="357"/>
      <c r="Q214" s="357"/>
      <c r="R214" s="357"/>
      <c r="S214" s="357"/>
      <c r="T214" s="357"/>
      <c r="U214" s="357"/>
      <c r="V214" s="357"/>
      <c r="W214" s="357"/>
      <c r="X214" s="357"/>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row>
    <row r="215" spans="1:49" ht="13.5" customHeight="1">
      <c r="A215" s="1"/>
      <c r="B215" s="357"/>
      <c r="C215" s="357"/>
      <c r="D215" s="357"/>
      <c r="E215" s="357"/>
      <c r="F215" s="357"/>
      <c r="G215" s="357"/>
      <c r="H215" s="357"/>
      <c r="I215" s="357"/>
      <c r="J215" s="357"/>
      <c r="K215" s="357"/>
      <c r="L215" s="357"/>
      <c r="M215" s="357"/>
      <c r="N215" s="357"/>
      <c r="O215" s="357"/>
      <c r="P215" s="357"/>
      <c r="Q215" s="357"/>
      <c r="R215" s="357"/>
      <c r="S215" s="357"/>
      <c r="T215" s="357"/>
      <c r="U215" s="357"/>
      <c r="V215" s="357"/>
      <c r="W215" s="357"/>
      <c r="X215" s="357"/>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row>
    <row r="216" spans="1:49" ht="13.5" customHeight="1">
      <c r="A216" s="1"/>
      <c r="B216" s="357"/>
      <c r="C216" s="357"/>
      <c r="D216" s="357"/>
      <c r="E216" s="357"/>
      <c r="F216" s="357"/>
      <c r="G216" s="357"/>
      <c r="H216" s="357"/>
      <c r="I216" s="357"/>
      <c r="J216" s="357"/>
      <c r="K216" s="357"/>
      <c r="L216" s="357"/>
      <c r="M216" s="357"/>
      <c r="N216" s="357"/>
      <c r="O216" s="357"/>
      <c r="P216" s="357"/>
      <c r="Q216" s="357"/>
      <c r="R216" s="357"/>
      <c r="S216" s="357"/>
      <c r="T216" s="357"/>
      <c r="U216" s="357"/>
      <c r="V216" s="357"/>
      <c r="W216" s="357"/>
      <c r="X216" s="357"/>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row>
    <row r="217" spans="1:49" ht="13.5" customHeight="1">
      <c r="A217" s="1"/>
      <c r="B217" s="357"/>
      <c r="C217" s="357"/>
      <c r="D217" s="357"/>
      <c r="E217" s="357"/>
      <c r="F217" s="357"/>
      <c r="G217" s="357"/>
      <c r="H217" s="357"/>
      <c r="I217" s="357"/>
      <c r="J217" s="357"/>
      <c r="K217" s="357"/>
      <c r="L217" s="357"/>
      <c r="M217" s="357"/>
      <c r="N217" s="357"/>
      <c r="O217" s="357"/>
      <c r="P217" s="357"/>
      <c r="Q217" s="357"/>
      <c r="R217" s="357"/>
      <c r="S217" s="357"/>
      <c r="T217" s="357"/>
      <c r="U217" s="357"/>
      <c r="V217" s="357"/>
      <c r="W217" s="357"/>
      <c r="X217" s="357"/>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row>
    <row r="218" spans="1:49" ht="13.5" customHeight="1">
      <c r="A218" s="1"/>
      <c r="B218" s="357"/>
      <c r="C218" s="357"/>
      <c r="D218" s="357"/>
      <c r="E218" s="357"/>
      <c r="F218" s="357"/>
      <c r="G218" s="357"/>
      <c r="H218" s="357"/>
      <c r="I218" s="357"/>
      <c r="J218" s="357"/>
      <c r="K218" s="357"/>
      <c r="L218" s="357"/>
      <c r="M218" s="357"/>
      <c r="N218" s="357"/>
      <c r="O218" s="357"/>
      <c r="P218" s="357"/>
      <c r="Q218" s="357"/>
      <c r="R218" s="357"/>
      <c r="S218" s="357"/>
      <c r="T218" s="357"/>
      <c r="U218" s="357"/>
      <c r="V218" s="357"/>
      <c r="W218" s="357"/>
      <c r="X218" s="357"/>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row>
    <row r="219" spans="1:49" ht="13.5" customHeight="1">
      <c r="A219" s="1"/>
      <c r="B219" s="357"/>
      <c r="C219" s="357"/>
      <c r="D219" s="357"/>
      <c r="E219" s="357"/>
      <c r="F219" s="357"/>
      <c r="G219" s="357"/>
      <c r="H219" s="357"/>
      <c r="I219" s="357"/>
      <c r="J219" s="357"/>
      <c r="K219" s="357"/>
      <c r="L219" s="357"/>
      <c r="M219" s="357"/>
      <c r="N219" s="357"/>
      <c r="O219" s="357"/>
      <c r="P219" s="357"/>
      <c r="Q219" s="357"/>
      <c r="R219" s="357"/>
      <c r="S219" s="357"/>
      <c r="T219" s="357"/>
      <c r="U219" s="357"/>
      <c r="V219" s="357"/>
      <c r="W219" s="357"/>
      <c r="X219" s="357"/>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row>
    <row r="220" spans="1:49" ht="13.5" customHeight="1">
      <c r="A220" s="1"/>
      <c r="B220" s="357"/>
      <c r="C220" s="357"/>
      <c r="D220" s="357"/>
      <c r="E220" s="357"/>
      <c r="F220" s="357"/>
      <c r="G220" s="357"/>
      <c r="H220" s="357"/>
      <c r="I220" s="357"/>
      <c r="J220" s="357"/>
      <c r="K220" s="357"/>
      <c r="L220" s="357"/>
      <c r="M220" s="357"/>
      <c r="N220" s="357"/>
      <c r="O220" s="357"/>
      <c r="P220" s="357"/>
      <c r="Q220" s="357"/>
      <c r="R220" s="357"/>
      <c r="S220" s="357"/>
      <c r="T220" s="357"/>
      <c r="U220" s="357"/>
      <c r="V220" s="357"/>
      <c r="W220" s="357"/>
      <c r="X220" s="357"/>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row>
    <row r="221" spans="1:49" ht="13.5" customHeight="1">
      <c r="A221" s="1"/>
      <c r="B221" s="357"/>
      <c r="C221" s="357"/>
      <c r="D221" s="357"/>
      <c r="E221" s="357"/>
      <c r="F221" s="357"/>
      <c r="G221" s="357"/>
      <c r="H221" s="357"/>
      <c r="I221" s="357"/>
      <c r="J221" s="357"/>
      <c r="K221" s="357"/>
      <c r="L221" s="357"/>
      <c r="M221" s="357"/>
      <c r="N221" s="357"/>
      <c r="O221" s="357"/>
      <c r="P221" s="357"/>
      <c r="Q221" s="357"/>
      <c r="R221" s="357"/>
      <c r="S221" s="357"/>
      <c r="T221" s="357"/>
      <c r="U221" s="357"/>
      <c r="V221" s="357"/>
      <c r="W221" s="357"/>
      <c r="X221" s="357"/>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row>
    <row r="222" spans="1:49" ht="13.5" customHeight="1">
      <c r="A222" s="1"/>
      <c r="B222" s="357"/>
      <c r="C222" s="357"/>
      <c r="D222" s="357"/>
      <c r="E222" s="357"/>
      <c r="F222" s="357"/>
      <c r="G222" s="357"/>
      <c r="H222" s="357"/>
      <c r="I222" s="357"/>
      <c r="J222" s="357"/>
      <c r="K222" s="357"/>
      <c r="L222" s="357"/>
      <c r="M222" s="357"/>
      <c r="N222" s="357"/>
      <c r="O222" s="357"/>
      <c r="P222" s="357"/>
      <c r="Q222" s="357"/>
      <c r="R222" s="357"/>
      <c r="S222" s="357"/>
      <c r="T222" s="357"/>
      <c r="U222" s="357"/>
      <c r="V222" s="357"/>
      <c r="W222" s="357"/>
      <c r="X222" s="357"/>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row>
    <row r="223" spans="1:49" ht="13.5" customHeight="1">
      <c r="A223" s="1"/>
      <c r="B223" s="357"/>
      <c r="C223" s="357"/>
      <c r="D223" s="357"/>
      <c r="E223" s="357"/>
      <c r="F223" s="357"/>
      <c r="G223" s="357"/>
      <c r="H223" s="357"/>
      <c r="I223" s="357"/>
      <c r="J223" s="357"/>
      <c r="K223" s="357"/>
      <c r="L223" s="357"/>
      <c r="M223" s="357"/>
      <c r="N223" s="357"/>
      <c r="O223" s="357"/>
      <c r="P223" s="357"/>
      <c r="Q223" s="357"/>
      <c r="R223" s="357"/>
      <c r="S223" s="357"/>
      <c r="T223" s="357"/>
      <c r="U223" s="357"/>
      <c r="V223" s="357"/>
      <c r="W223" s="357"/>
      <c r="X223" s="357"/>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row>
    <row r="224" spans="1:49" ht="13.5" customHeight="1">
      <c r="A224" s="1"/>
      <c r="B224" s="357"/>
      <c r="C224" s="357"/>
      <c r="D224" s="357"/>
      <c r="E224" s="357"/>
      <c r="F224" s="357"/>
      <c r="G224" s="357"/>
      <c r="H224" s="357"/>
      <c r="I224" s="357"/>
      <c r="J224" s="357"/>
      <c r="K224" s="357"/>
      <c r="L224" s="357"/>
      <c r="M224" s="357"/>
      <c r="N224" s="357"/>
      <c r="O224" s="357"/>
      <c r="P224" s="357"/>
      <c r="Q224" s="357"/>
      <c r="R224" s="357"/>
      <c r="S224" s="357"/>
      <c r="T224" s="357"/>
      <c r="U224" s="357"/>
      <c r="V224" s="357"/>
      <c r="W224" s="357"/>
      <c r="X224" s="357"/>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row>
    <row r="225" spans="1:49" ht="13.5" customHeight="1">
      <c r="A225" s="1"/>
      <c r="B225" s="357"/>
      <c r="C225" s="357"/>
      <c r="D225" s="357"/>
      <c r="E225" s="357"/>
      <c r="F225" s="357"/>
      <c r="G225" s="357"/>
      <c r="H225" s="357"/>
      <c r="I225" s="357"/>
      <c r="J225" s="357"/>
      <c r="K225" s="357"/>
      <c r="L225" s="357"/>
      <c r="M225" s="357"/>
      <c r="N225" s="357"/>
      <c r="O225" s="357"/>
      <c r="P225" s="357"/>
      <c r="Q225" s="357"/>
      <c r="R225" s="357"/>
      <c r="S225" s="357"/>
      <c r="T225" s="357"/>
      <c r="U225" s="357"/>
      <c r="V225" s="357"/>
      <c r="W225" s="357"/>
      <c r="X225" s="357"/>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row>
    <row r="226" spans="1:49" ht="13.5" customHeight="1">
      <c r="A226" s="1"/>
      <c r="B226" s="357"/>
      <c r="C226" s="357"/>
      <c r="D226" s="357"/>
      <c r="E226" s="357"/>
      <c r="F226" s="357"/>
      <c r="G226" s="357"/>
      <c r="H226" s="357"/>
      <c r="I226" s="357"/>
      <c r="J226" s="357"/>
      <c r="K226" s="357"/>
      <c r="L226" s="357"/>
      <c r="M226" s="357"/>
      <c r="N226" s="357"/>
      <c r="O226" s="357"/>
      <c r="P226" s="357"/>
      <c r="Q226" s="357"/>
      <c r="R226" s="357"/>
      <c r="S226" s="357"/>
      <c r="T226" s="357"/>
      <c r="U226" s="357"/>
      <c r="V226" s="357"/>
      <c r="W226" s="357"/>
      <c r="X226" s="357"/>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row>
    <row r="227" spans="1:49" ht="13.5" customHeight="1">
      <c r="A227" s="1"/>
      <c r="B227" s="357"/>
      <c r="C227" s="357"/>
      <c r="D227" s="357"/>
      <c r="E227" s="357"/>
      <c r="F227" s="357"/>
      <c r="G227" s="357"/>
      <c r="H227" s="357"/>
      <c r="I227" s="357"/>
      <c r="J227" s="357"/>
      <c r="K227" s="357"/>
      <c r="L227" s="357"/>
      <c r="M227" s="357"/>
      <c r="N227" s="357"/>
      <c r="O227" s="357"/>
      <c r="P227" s="357"/>
      <c r="Q227" s="357"/>
      <c r="R227" s="357"/>
      <c r="S227" s="357"/>
      <c r="T227" s="357"/>
      <c r="U227" s="357"/>
      <c r="V227" s="357"/>
      <c r="W227" s="357"/>
      <c r="X227" s="357"/>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row>
    <row r="228" spans="1:49" ht="13.5" customHeight="1">
      <c r="A228" s="1"/>
      <c r="B228" s="357"/>
      <c r="C228" s="357"/>
      <c r="D228" s="357"/>
      <c r="E228" s="357"/>
      <c r="F228" s="357"/>
      <c r="G228" s="357"/>
      <c r="H228" s="357"/>
      <c r="I228" s="357"/>
      <c r="J228" s="357"/>
      <c r="K228" s="357"/>
      <c r="L228" s="357"/>
      <c r="M228" s="357"/>
      <c r="N228" s="357"/>
      <c r="O228" s="357"/>
      <c r="P228" s="357"/>
      <c r="Q228" s="357"/>
      <c r="R228" s="357"/>
      <c r="S228" s="357"/>
      <c r="T228" s="357"/>
      <c r="U228" s="357"/>
      <c r="V228" s="357"/>
      <c r="W228" s="357"/>
      <c r="X228" s="357"/>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row>
    <row r="229" spans="1:49" ht="13.5" customHeight="1">
      <c r="A229" s="1"/>
      <c r="B229" s="357"/>
      <c r="C229" s="357"/>
      <c r="D229" s="357"/>
      <c r="E229" s="357"/>
      <c r="F229" s="357"/>
      <c r="G229" s="357"/>
      <c r="H229" s="357"/>
      <c r="I229" s="357"/>
      <c r="J229" s="357"/>
      <c r="K229" s="357"/>
      <c r="L229" s="357"/>
      <c r="M229" s="357"/>
      <c r="N229" s="357"/>
      <c r="O229" s="357"/>
      <c r="P229" s="357"/>
      <c r="Q229" s="357"/>
      <c r="R229" s="357"/>
      <c r="S229" s="357"/>
      <c r="T229" s="357"/>
      <c r="U229" s="357"/>
      <c r="V229" s="357"/>
      <c r="W229" s="357"/>
      <c r="X229" s="357"/>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row>
    <row r="230" spans="1:49" ht="13.5" customHeight="1">
      <c r="A230" s="1"/>
      <c r="B230" s="357"/>
      <c r="C230" s="357"/>
      <c r="D230" s="357"/>
      <c r="E230" s="357"/>
      <c r="F230" s="357"/>
      <c r="G230" s="357"/>
      <c r="H230" s="357"/>
      <c r="I230" s="357"/>
      <c r="J230" s="357"/>
      <c r="K230" s="357"/>
      <c r="L230" s="357"/>
      <c r="M230" s="357"/>
      <c r="N230" s="357"/>
      <c r="O230" s="357"/>
      <c r="P230" s="357"/>
      <c r="Q230" s="357"/>
      <c r="R230" s="357"/>
      <c r="S230" s="357"/>
      <c r="T230" s="357"/>
      <c r="U230" s="357"/>
      <c r="V230" s="357"/>
      <c r="W230" s="357"/>
      <c r="X230" s="357"/>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row>
    <row r="231" spans="1:49" ht="13.5" customHeight="1">
      <c r="A231" s="1"/>
      <c r="B231" s="357"/>
      <c r="C231" s="357"/>
      <c r="D231" s="357"/>
      <c r="E231" s="357"/>
      <c r="F231" s="357"/>
      <c r="G231" s="357"/>
      <c r="H231" s="357"/>
      <c r="I231" s="357"/>
      <c r="J231" s="357"/>
      <c r="K231" s="357"/>
      <c r="L231" s="357"/>
      <c r="M231" s="357"/>
      <c r="N231" s="357"/>
      <c r="O231" s="357"/>
      <c r="P231" s="357"/>
      <c r="Q231" s="357"/>
      <c r="R231" s="357"/>
      <c r="S231" s="357"/>
      <c r="T231" s="357"/>
      <c r="U231" s="357"/>
      <c r="V231" s="357"/>
      <c r="W231" s="357"/>
      <c r="X231" s="357"/>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row>
    <row r="232" spans="1:49" ht="13.5" customHeight="1">
      <c r="A232" s="1"/>
      <c r="B232" s="357"/>
      <c r="C232" s="357"/>
      <c r="D232" s="357"/>
      <c r="E232" s="357"/>
      <c r="F232" s="357"/>
      <c r="G232" s="357"/>
      <c r="H232" s="357"/>
      <c r="I232" s="357"/>
      <c r="J232" s="357"/>
      <c r="K232" s="357"/>
      <c r="L232" s="357"/>
      <c r="M232" s="357"/>
      <c r="N232" s="357"/>
      <c r="O232" s="357"/>
      <c r="P232" s="357"/>
      <c r="Q232" s="357"/>
      <c r="R232" s="357"/>
      <c r="S232" s="357"/>
      <c r="T232" s="357"/>
      <c r="U232" s="357"/>
      <c r="V232" s="357"/>
      <c r="W232" s="357"/>
      <c r="X232" s="357"/>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row>
    <row r="233" spans="1:49" ht="13.5" customHeight="1">
      <c r="A233" s="1"/>
      <c r="B233" s="357"/>
      <c r="C233" s="357"/>
      <c r="D233" s="357"/>
      <c r="E233" s="357"/>
      <c r="F233" s="357"/>
      <c r="G233" s="357"/>
      <c r="H233" s="357"/>
      <c r="I233" s="357"/>
      <c r="J233" s="357"/>
      <c r="K233" s="357"/>
      <c r="L233" s="357"/>
      <c r="M233" s="357"/>
      <c r="N233" s="357"/>
      <c r="O233" s="357"/>
      <c r="P233" s="357"/>
      <c r="Q233" s="357"/>
      <c r="R233" s="357"/>
      <c r="S233" s="357"/>
      <c r="T233" s="357"/>
      <c r="U233" s="357"/>
      <c r="V233" s="357"/>
      <c r="W233" s="357"/>
      <c r="X233" s="357"/>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row>
    <row r="234" spans="1:49" ht="13.5" customHeight="1">
      <c r="A234" s="1"/>
      <c r="B234" s="357"/>
      <c r="C234" s="357"/>
      <c r="D234" s="357"/>
      <c r="E234" s="357"/>
      <c r="F234" s="357"/>
      <c r="G234" s="357"/>
      <c r="H234" s="357"/>
      <c r="I234" s="357"/>
      <c r="J234" s="357"/>
      <c r="K234" s="357"/>
      <c r="L234" s="357"/>
      <c r="M234" s="357"/>
      <c r="N234" s="357"/>
      <c r="O234" s="357"/>
      <c r="P234" s="357"/>
      <c r="Q234" s="357"/>
      <c r="R234" s="357"/>
      <c r="S234" s="357"/>
      <c r="T234" s="357"/>
      <c r="U234" s="357"/>
      <c r="V234" s="357"/>
      <c r="W234" s="357"/>
      <c r="X234" s="357"/>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1:49" ht="13.5" customHeight="1">
      <c r="A235" s="1"/>
      <c r="B235" s="357"/>
      <c r="C235" s="357"/>
      <c r="D235" s="357"/>
      <c r="E235" s="357"/>
      <c r="F235" s="357"/>
      <c r="G235" s="357"/>
      <c r="H235" s="357"/>
      <c r="I235" s="357"/>
      <c r="J235" s="357"/>
      <c r="K235" s="357"/>
      <c r="L235" s="357"/>
      <c r="M235" s="357"/>
      <c r="N235" s="357"/>
      <c r="O235" s="357"/>
      <c r="P235" s="357"/>
      <c r="Q235" s="357"/>
      <c r="R235" s="357"/>
      <c r="S235" s="357"/>
      <c r="T235" s="357"/>
      <c r="U235" s="357"/>
      <c r="V235" s="357"/>
      <c r="W235" s="357"/>
      <c r="X235" s="357"/>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1:49" ht="13.5" customHeight="1">
      <c r="A236" s="1"/>
      <c r="B236" s="357"/>
      <c r="C236" s="357"/>
      <c r="D236" s="357"/>
      <c r="E236" s="357"/>
      <c r="F236" s="357"/>
      <c r="G236" s="357"/>
      <c r="H236" s="357"/>
      <c r="I236" s="357"/>
      <c r="J236" s="357"/>
      <c r="K236" s="357"/>
      <c r="L236" s="357"/>
      <c r="M236" s="357"/>
      <c r="N236" s="357"/>
      <c r="O236" s="357"/>
      <c r="P236" s="357"/>
      <c r="Q236" s="357"/>
      <c r="R236" s="357"/>
      <c r="S236" s="357"/>
      <c r="T236" s="357"/>
      <c r="U236" s="357"/>
      <c r="V236" s="357"/>
      <c r="W236" s="357"/>
      <c r="X236" s="357"/>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1:49" ht="13.5" customHeight="1">
      <c r="A237" s="1"/>
      <c r="B237" s="357"/>
      <c r="C237" s="357"/>
      <c r="D237" s="357"/>
      <c r="E237" s="357"/>
      <c r="F237" s="357"/>
      <c r="G237" s="357"/>
      <c r="H237" s="357"/>
      <c r="I237" s="357"/>
      <c r="J237" s="357"/>
      <c r="K237" s="357"/>
      <c r="L237" s="357"/>
      <c r="M237" s="357"/>
      <c r="N237" s="357"/>
      <c r="O237" s="357"/>
      <c r="P237" s="357"/>
      <c r="Q237" s="357"/>
      <c r="R237" s="357"/>
      <c r="S237" s="357"/>
      <c r="T237" s="357"/>
      <c r="U237" s="357"/>
      <c r="V237" s="357"/>
      <c r="W237" s="357"/>
      <c r="X237" s="357"/>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1:49" ht="13.5" customHeight="1">
      <c r="A238" s="1"/>
      <c r="B238" s="357"/>
      <c r="C238" s="357"/>
      <c r="D238" s="357"/>
      <c r="E238" s="357"/>
      <c r="F238" s="357"/>
      <c r="G238" s="357"/>
      <c r="H238" s="357"/>
      <c r="I238" s="357"/>
      <c r="J238" s="357"/>
      <c r="K238" s="357"/>
      <c r="L238" s="357"/>
      <c r="M238" s="357"/>
      <c r="N238" s="357"/>
      <c r="O238" s="357"/>
      <c r="P238" s="357"/>
      <c r="Q238" s="357"/>
      <c r="R238" s="357"/>
      <c r="S238" s="357"/>
      <c r="T238" s="357"/>
      <c r="U238" s="357"/>
      <c r="V238" s="357"/>
      <c r="W238" s="357"/>
      <c r="X238" s="357"/>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1:49" ht="13.5" customHeight="1">
      <c r="A239" s="1"/>
      <c r="B239" s="357"/>
      <c r="C239" s="357"/>
      <c r="D239" s="357"/>
      <c r="E239" s="357"/>
      <c r="F239" s="357"/>
      <c r="G239" s="357"/>
      <c r="H239" s="357"/>
      <c r="I239" s="357"/>
      <c r="J239" s="357"/>
      <c r="K239" s="357"/>
      <c r="L239" s="357"/>
      <c r="M239" s="357"/>
      <c r="N239" s="357"/>
      <c r="O239" s="357"/>
      <c r="P239" s="357"/>
      <c r="Q239" s="357"/>
      <c r="R239" s="357"/>
      <c r="S239" s="357"/>
      <c r="T239" s="357"/>
      <c r="U239" s="357"/>
      <c r="V239" s="357"/>
      <c r="W239" s="357"/>
      <c r="X239" s="357"/>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1:49" ht="13.5" customHeight="1">
      <c r="A240" s="1"/>
      <c r="B240" s="357"/>
      <c r="C240" s="357"/>
      <c r="D240" s="357"/>
      <c r="E240" s="357"/>
      <c r="F240" s="357"/>
      <c r="G240" s="357"/>
      <c r="H240" s="357"/>
      <c r="I240" s="357"/>
      <c r="J240" s="357"/>
      <c r="K240" s="357"/>
      <c r="L240" s="357"/>
      <c r="M240" s="357"/>
      <c r="N240" s="357"/>
      <c r="O240" s="357"/>
      <c r="P240" s="357"/>
      <c r="Q240" s="357"/>
      <c r="R240" s="357"/>
      <c r="S240" s="357"/>
      <c r="T240" s="357"/>
      <c r="U240" s="357"/>
      <c r="V240" s="357"/>
      <c r="W240" s="357"/>
      <c r="X240" s="357"/>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1:49" ht="13.5" customHeight="1">
      <c r="A241" s="1"/>
      <c r="B241" s="357"/>
      <c r="C241" s="357"/>
      <c r="D241" s="357"/>
      <c r="E241" s="357"/>
      <c r="F241" s="357"/>
      <c r="G241" s="357"/>
      <c r="H241" s="357"/>
      <c r="I241" s="357"/>
      <c r="J241" s="357"/>
      <c r="K241" s="357"/>
      <c r="L241" s="357"/>
      <c r="M241" s="357"/>
      <c r="N241" s="357"/>
      <c r="O241" s="357"/>
      <c r="P241" s="357"/>
      <c r="Q241" s="357"/>
      <c r="R241" s="357"/>
      <c r="S241" s="357"/>
      <c r="T241" s="357"/>
      <c r="U241" s="357"/>
      <c r="V241" s="357"/>
      <c r="W241" s="357"/>
      <c r="X241" s="357"/>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1:49" ht="13.5" customHeight="1">
      <c r="A242" s="1"/>
      <c r="B242" s="357"/>
      <c r="C242" s="357"/>
      <c r="D242" s="357"/>
      <c r="E242" s="357"/>
      <c r="F242" s="357"/>
      <c r="G242" s="357"/>
      <c r="H242" s="357"/>
      <c r="I242" s="357"/>
      <c r="J242" s="357"/>
      <c r="K242" s="357"/>
      <c r="L242" s="357"/>
      <c r="M242" s="357"/>
      <c r="N242" s="357"/>
      <c r="O242" s="357"/>
      <c r="P242" s="357"/>
      <c r="Q242" s="357"/>
      <c r="R242" s="357"/>
      <c r="S242" s="357"/>
      <c r="T242" s="357"/>
      <c r="U242" s="357"/>
      <c r="V242" s="357"/>
      <c r="W242" s="357"/>
      <c r="X242" s="357"/>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1:49" ht="13.5" customHeight="1">
      <c r="A243" s="1"/>
      <c r="B243" s="357"/>
      <c r="C243" s="357"/>
      <c r="D243" s="357"/>
      <c r="E243" s="357"/>
      <c r="F243" s="357"/>
      <c r="G243" s="357"/>
      <c r="H243" s="357"/>
      <c r="I243" s="357"/>
      <c r="J243" s="357"/>
      <c r="K243" s="357"/>
      <c r="L243" s="357"/>
      <c r="M243" s="357"/>
      <c r="N243" s="357"/>
      <c r="O243" s="357"/>
      <c r="P243" s="357"/>
      <c r="Q243" s="357"/>
      <c r="R243" s="357"/>
      <c r="S243" s="357"/>
      <c r="T243" s="357"/>
      <c r="U243" s="357"/>
      <c r="V243" s="357"/>
      <c r="W243" s="357"/>
      <c r="X243" s="357"/>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1:49" ht="13.5" customHeight="1">
      <c r="A244" s="1"/>
      <c r="B244" s="357"/>
      <c r="C244" s="357"/>
      <c r="D244" s="357"/>
      <c r="E244" s="357"/>
      <c r="F244" s="357"/>
      <c r="G244" s="357"/>
      <c r="H244" s="357"/>
      <c r="I244" s="357"/>
      <c r="J244" s="357"/>
      <c r="K244" s="357"/>
      <c r="L244" s="357"/>
      <c r="M244" s="357"/>
      <c r="N244" s="357"/>
      <c r="O244" s="357"/>
      <c r="P244" s="357"/>
      <c r="Q244" s="357"/>
      <c r="R244" s="357"/>
      <c r="S244" s="357"/>
      <c r="T244" s="357"/>
      <c r="U244" s="357"/>
      <c r="V244" s="357"/>
      <c r="W244" s="357"/>
      <c r="X244" s="357"/>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1:49" ht="13.5" customHeight="1">
      <c r="A245" s="1"/>
      <c r="B245" s="357"/>
      <c r="C245" s="357"/>
      <c r="D245" s="357"/>
      <c r="E245" s="357"/>
      <c r="F245" s="357"/>
      <c r="G245" s="357"/>
      <c r="H245" s="357"/>
      <c r="I245" s="357"/>
      <c r="J245" s="357"/>
      <c r="K245" s="357"/>
      <c r="L245" s="357"/>
      <c r="M245" s="357"/>
      <c r="N245" s="357"/>
      <c r="O245" s="357"/>
      <c r="P245" s="357"/>
      <c r="Q245" s="357"/>
      <c r="R245" s="357"/>
      <c r="S245" s="357"/>
      <c r="T245" s="357"/>
      <c r="U245" s="357"/>
      <c r="V245" s="357"/>
      <c r="W245" s="357"/>
      <c r="X245" s="357"/>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1:49" ht="13.5" customHeight="1">
      <c r="A246" s="1"/>
      <c r="B246" s="357"/>
      <c r="C246" s="357"/>
      <c r="D246" s="357"/>
      <c r="E246" s="357"/>
      <c r="F246" s="357"/>
      <c r="G246" s="357"/>
      <c r="H246" s="357"/>
      <c r="I246" s="357"/>
      <c r="J246" s="357"/>
      <c r="K246" s="357"/>
      <c r="L246" s="357"/>
      <c r="M246" s="357"/>
      <c r="N246" s="357"/>
      <c r="O246" s="357"/>
      <c r="P246" s="357"/>
      <c r="Q246" s="357"/>
      <c r="R246" s="357"/>
      <c r="S246" s="357"/>
      <c r="T246" s="357"/>
      <c r="U246" s="357"/>
      <c r="V246" s="357"/>
      <c r="W246" s="357"/>
      <c r="X246" s="357"/>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1:49" ht="13.5" customHeight="1">
      <c r="A247" s="1"/>
      <c r="B247" s="357"/>
      <c r="C247" s="357"/>
      <c r="D247" s="357"/>
      <c r="E247" s="357"/>
      <c r="F247" s="357"/>
      <c r="G247" s="357"/>
      <c r="H247" s="357"/>
      <c r="I247" s="357"/>
      <c r="J247" s="357"/>
      <c r="K247" s="357"/>
      <c r="L247" s="357"/>
      <c r="M247" s="357"/>
      <c r="N247" s="357"/>
      <c r="O247" s="357"/>
      <c r="P247" s="357"/>
      <c r="Q247" s="357"/>
      <c r="R247" s="357"/>
      <c r="S247" s="357"/>
      <c r="T247" s="357"/>
      <c r="U247" s="357"/>
      <c r="V247" s="357"/>
      <c r="W247" s="357"/>
      <c r="X247" s="357"/>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1:49" ht="13.5" customHeight="1">
      <c r="A248" s="1"/>
      <c r="B248" s="357"/>
      <c r="C248" s="357"/>
      <c r="D248" s="357"/>
      <c r="E248" s="357"/>
      <c r="F248" s="357"/>
      <c r="G248" s="357"/>
      <c r="H248" s="357"/>
      <c r="I248" s="357"/>
      <c r="J248" s="357"/>
      <c r="K248" s="357"/>
      <c r="L248" s="357"/>
      <c r="M248" s="357"/>
      <c r="N248" s="357"/>
      <c r="O248" s="357"/>
      <c r="P248" s="357"/>
      <c r="Q248" s="357"/>
      <c r="R248" s="357"/>
      <c r="S248" s="357"/>
      <c r="T248" s="357"/>
      <c r="U248" s="357"/>
      <c r="V248" s="357"/>
      <c r="W248" s="357"/>
      <c r="X248" s="357"/>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1:49" ht="13.5" customHeight="1">
      <c r="A249" s="1"/>
      <c r="B249" s="357"/>
      <c r="C249" s="357"/>
      <c r="D249" s="357"/>
      <c r="E249" s="357"/>
      <c r="F249" s="357"/>
      <c r="G249" s="357"/>
      <c r="H249" s="357"/>
      <c r="I249" s="357"/>
      <c r="J249" s="357"/>
      <c r="K249" s="357"/>
      <c r="L249" s="357"/>
      <c r="M249" s="357"/>
      <c r="N249" s="357"/>
      <c r="O249" s="357"/>
      <c r="P249" s="357"/>
      <c r="Q249" s="357"/>
      <c r="R249" s="357"/>
      <c r="S249" s="357"/>
      <c r="T249" s="357"/>
      <c r="U249" s="357"/>
      <c r="V249" s="357"/>
      <c r="W249" s="357"/>
      <c r="X249" s="357"/>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1:49" ht="13.5" customHeight="1">
      <c r="A250" s="1"/>
      <c r="B250" s="357"/>
      <c r="C250" s="357"/>
      <c r="D250" s="357"/>
      <c r="E250" s="357"/>
      <c r="F250" s="357"/>
      <c r="G250" s="357"/>
      <c r="H250" s="357"/>
      <c r="I250" s="357"/>
      <c r="J250" s="357"/>
      <c r="K250" s="357"/>
      <c r="L250" s="357"/>
      <c r="M250" s="357"/>
      <c r="N250" s="357"/>
      <c r="O250" s="357"/>
      <c r="P250" s="357"/>
      <c r="Q250" s="357"/>
      <c r="R250" s="357"/>
      <c r="S250" s="357"/>
      <c r="T250" s="357"/>
      <c r="U250" s="357"/>
      <c r="V250" s="357"/>
      <c r="W250" s="357"/>
      <c r="X250" s="357"/>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1:49" ht="13.5" customHeight="1">
      <c r="A251" s="1"/>
      <c r="B251" s="357"/>
      <c r="C251" s="357"/>
      <c r="D251" s="357"/>
      <c r="E251" s="357"/>
      <c r="F251" s="357"/>
      <c r="G251" s="357"/>
      <c r="H251" s="357"/>
      <c r="I251" s="357"/>
      <c r="J251" s="357"/>
      <c r="K251" s="357"/>
      <c r="L251" s="357"/>
      <c r="M251" s="357"/>
      <c r="N251" s="357"/>
      <c r="O251" s="357"/>
      <c r="P251" s="357"/>
      <c r="Q251" s="357"/>
      <c r="R251" s="357"/>
      <c r="S251" s="357"/>
      <c r="T251" s="357"/>
      <c r="U251" s="357"/>
      <c r="V251" s="357"/>
      <c r="W251" s="357"/>
      <c r="X251" s="357"/>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1:49" ht="13.5" customHeight="1">
      <c r="A252" s="1"/>
      <c r="B252" s="357"/>
      <c r="C252" s="357"/>
      <c r="D252" s="357"/>
      <c r="E252" s="357"/>
      <c r="F252" s="357"/>
      <c r="G252" s="357"/>
      <c r="H252" s="357"/>
      <c r="I252" s="357"/>
      <c r="J252" s="357"/>
      <c r="K252" s="357"/>
      <c r="L252" s="357"/>
      <c r="M252" s="357"/>
      <c r="N252" s="357"/>
      <c r="O252" s="357"/>
      <c r="P252" s="357"/>
      <c r="Q252" s="357"/>
      <c r="R252" s="357"/>
      <c r="S252" s="357"/>
      <c r="T252" s="357"/>
      <c r="U252" s="357"/>
      <c r="V252" s="357"/>
      <c r="W252" s="357"/>
      <c r="X252" s="357"/>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1:49" ht="13.5" customHeight="1">
      <c r="A253" s="1"/>
      <c r="B253" s="357"/>
      <c r="C253" s="357"/>
      <c r="D253" s="357"/>
      <c r="E253" s="357"/>
      <c r="F253" s="357"/>
      <c r="G253" s="357"/>
      <c r="H253" s="357"/>
      <c r="I253" s="357"/>
      <c r="J253" s="357"/>
      <c r="K253" s="357"/>
      <c r="L253" s="357"/>
      <c r="M253" s="357"/>
      <c r="N253" s="357"/>
      <c r="O253" s="357"/>
      <c r="P253" s="357"/>
      <c r="Q253" s="357"/>
      <c r="R253" s="357"/>
      <c r="S253" s="357"/>
      <c r="T253" s="357"/>
      <c r="U253" s="357"/>
      <c r="V253" s="357"/>
      <c r="W253" s="357"/>
      <c r="X253" s="357"/>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1:49" ht="13.5" customHeight="1">
      <c r="A254" s="1"/>
      <c r="B254" s="357"/>
      <c r="C254" s="357"/>
      <c r="D254" s="357"/>
      <c r="E254" s="357"/>
      <c r="F254" s="357"/>
      <c r="G254" s="357"/>
      <c r="H254" s="357"/>
      <c r="I254" s="357"/>
      <c r="J254" s="357"/>
      <c r="K254" s="357"/>
      <c r="L254" s="357"/>
      <c r="M254" s="357"/>
      <c r="N254" s="357"/>
      <c r="O254" s="357"/>
      <c r="P254" s="357"/>
      <c r="Q254" s="357"/>
      <c r="R254" s="357"/>
      <c r="S254" s="357"/>
      <c r="T254" s="357"/>
      <c r="U254" s="357"/>
      <c r="V254" s="357"/>
      <c r="W254" s="357"/>
      <c r="X254" s="357"/>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1:49" ht="13.5" customHeight="1">
      <c r="A255" s="1"/>
      <c r="B255" s="357"/>
      <c r="C255" s="357"/>
      <c r="D255" s="357"/>
      <c r="E255" s="357"/>
      <c r="F255" s="357"/>
      <c r="G255" s="357"/>
      <c r="H255" s="357"/>
      <c r="I255" s="357"/>
      <c r="J255" s="357"/>
      <c r="K255" s="357"/>
      <c r="L255" s="357"/>
      <c r="M255" s="357"/>
      <c r="N255" s="357"/>
      <c r="O255" s="357"/>
      <c r="P255" s="357"/>
      <c r="Q255" s="357"/>
      <c r="R255" s="357"/>
      <c r="S255" s="357"/>
      <c r="T255" s="357"/>
      <c r="U255" s="357"/>
      <c r="V255" s="357"/>
      <c r="W255" s="357"/>
      <c r="X255" s="357"/>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1:49" ht="13.5" customHeight="1">
      <c r="A256" s="1"/>
      <c r="B256" s="357"/>
      <c r="C256" s="357"/>
      <c r="D256" s="357"/>
      <c r="E256" s="357"/>
      <c r="F256" s="357"/>
      <c r="G256" s="357"/>
      <c r="H256" s="357"/>
      <c r="I256" s="357"/>
      <c r="J256" s="357"/>
      <c r="K256" s="357"/>
      <c r="L256" s="357"/>
      <c r="M256" s="357"/>
      <c r="N256" s="357"/>
      <c r="O256" s="357"/>
      <c r="P256" s="357"/>
      <c r="Q256" s="357"/>
      <c r="R256" s="357"/>
      <c r="S256" s="357"/>
      <c r="T256" s="357"/>
      <c r="U256" s="357"/>
      <c r="V256" s="357"/>
      <c r="W256" s="357"/>
      <c r="X256" s="357"/>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1:49" ht="13.5" customHeight="1">
      <c r="A257" s="1"/>
      <c r="B257" s="357"/>
      <c r="C257" s="357"/>
      <c r="D257" s="357"/>
      <c r="E257" s="357"/>
      <c r="F257" s="357"/>
      <c r="G257" s="357"/>
      <c r="H257" s="357"/>
      <c r="I257" s="357"/>
      <c r="J257" s="357"/>
      <c r="K257" s="357"/>
      <c r="L257" s="357"/>
      <c r="M257" s="357"/>
      <c r="N257" s="357"/>
      <c r="O257" s="357"/>
      <c r="P257" s="357"/>
      <c r="Q257" s="357"/>
      <c r="R257" s="357"/>
      <c r="S257" s="357"/>
      <c r="T257" s="357"/>
      <c r="U257" s="357"/>
      <c r="V257" s="357"/>
      <c r="W257" s="357"/>
      <c r="X257" s="357"/>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1:49" ht="13.5" customHeight="1">
      <c r="A258" s="1"/>
      <c r="B258" s="357"/>
      <c r="C258" s="357"/>
      <c r="D258" s="357"/>
      <c r="E258" s="357"/>
      <c r="F258" s="357"/>
      <c r="G258" s="357"/>
      <c r="H258" s="357"/>
      <c r="I258" s="357"/>
      <c r="J258" s="357"/>
      <c r="K258" s="357"/>
      <c r="L258" s="357"/>
      <c r="M258" s="357"/>
      <c r="N258" s="357"/>
      <c r="O258" s="357"/>
      <c r="P258" s="357"/>
      <c r="Q258" s="357"/>
      <c r="R258" s="357"/>
      <c r="S258" s="357"/>
      <c r="T258" s="357"/>
      <c r="U258" s="357"/>
      <c r="V258" s="357"/>
      <c r="W258" s="357"/>
      <c r="X258" s="357"/>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1:49" ht="13.5" customHeight="1">
      <c r="A259" s="1"/>
      <c r="B259" s="357"/>
      <c r="C259" s="357"/>
      <c r="D259" s="357"/>
      <c r="E259" s="357"/>
      <c r="F259" s="357"/>
      <c r="G259" s="357"/>
      <c r="H259" s="357"/>
      <c r="I259" s="357"/>
      <c r="J259" s="357"/>
      <c r="K259" s="357"/>
      <c r="L259" s="357"/>
      <c r="M259" s="357"/>
      <c r="N259" s="357"/>
      <c r="O259" s="357"/>
      <c r="P259" s="357"/>
      <c r="Q259" s="357"/>
      <c r="R259" s="357"/>
      <c r="S259" s="357"/>
      <c r="T259" s="357"/>
      <c r="U259" s="357"/>
      <c r="V259" s="357"/>
      <c r="W259" s="357"/>
      <c r="X259" s="357"/>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1:49" ht="13.5" customHeight="1">
      <c r="A260" s="1"/>
      <c r="B260" s="357"/>
      <c r="C260" s="357"/>
      <c r="D260" s="357"/>
      <c r="E260" s="357"/>
      <c r="F260" s="357"/>
      <c r="G260" s="357"/>
      <c r="H260" s="357"/>
      <c r="I260" s="357"/>
      <c r="J260" s="357"/>
      <c r="K260" s="357"/>
      <c r="L260" s="357"/>
      <c r="M260" s="357"/>
      <c r="N260" s="357"/>
      <c r="O260" s="357"/>
      <c r="P260" s="357"/>
      <c r="Q260" s="357"/>
      <c r="R260" s="357"/>
      <c r="S260" s="357"/>
      <c r="T260" s="357"/>
      <c r="U260" s="357"/>
      <c r="V260" s="357"/>
      <c r="W260" s="357"/>
      <c r="X260" s="357"/>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1:49" ht="13.5" customHeight="1">
      <c r="A261" s="1"/>
      <c r="B261" s="357"/>
      <c r="C261" s="357"/>
      <c r="D261" s="357"/>
      <c r="E261" s="357"/>
      <c r="F261" s="357"/>
      <c r="G261" s="357"/>
      <c r="H261" s="357"/>
      <c r="I261" s="357"/>
      <c r="J261" s="357"/>
      <c r="K261" s="357"/>
      <c r="L261" s="357"/>
      <c r="M261" s="357"/>
      <c r="N261" s="357"/>
      <c r="O261" s="357"/>
      <c r="P261" s="357"/>
      <c r="Q261" s="357"/>
      <c r="R261" s="357"/>
      <c r="S261" s="357"/>
      <c r="T261" s="357"/>
      <c r="U261" s="357"/>
      <c r="V261" s="357"/>
      <c r="W261" s="357"/>
      <c r="X261" s="357"/>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1:49" ht="13.5" customHeight="1">
      <c r="A262" s="1"/>
      <c r="B262" s="357"/>
      <c r="C262" s="357"/>
      <c r="D262" s="357"/>
      <c r="E262" s="357"/>
      <c r="F262" s="357"/>
      <c r="G262" s="357"/>
      <c r="H262" s="357"/>
      <c r="I262" s="357"/>
      <c r="J262" s="357"/>
      <c r="K262" s="357"/>
      <c r="L262" s="357"/>
      <c r="M262" s="357"/>
      <c r="N262" s="357"/>
      <c r="O262" s="357"/>
      <c r="P262" s="357"/>
      <c r="Q262" s="357"/>
      <c r="R262" s="357"/>
      <c r="S262" s="357"/>
      <c r="T262" s="357"/>
      <c r="U262" s="357"/>
      <c r="V262" s="357"/>
      <c r="W262" s="357"/>
      <c r="X262" s="357"/>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1:49" ht="13.5" customHeight="1">
      <c r="A263" s="1"/>
      <c r="B263" s="357"/>
      <c r="C263" s="357"/>
      <c r="D263" s="357"/>
      <c r="E263" s="357"/>
      <c r="F263" s="357"/>
      <c r="G263" s="357"/>
      <c r="H263" s="357"/>
      <c r="I263" s="357"/>
      <c r="J263" s="357"/>
      <c r="K263" s="357"/>
      <c r="L263" s="357"/>
      <c r="M263" s="357"/>
      <c r="N263" s="357"/>
      <c r="O263" s="357"/>
      <c r="P263" s="357"/>
      <c r="Q263" s="357"/>
      <c r="R263" s="357"/>
      <c r="S263" s="357"/>
      <c r="T263" s="357"/>
      <c r="U263" s="357"/>
      <c r="V263" s="357"/>
      <c r="W263" s="357"/>
      <c r="X263" s="357"/>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1:49" ht="13.5" customHeight="1">
      <c r="A264" s="1"/>
      <c r="B264" s="357"/>
      <c r="C264" s="357"/>
      <c r="D264" s="357"/>
      <c r="E264" s="357"/>
      <c r="F264" s="357"/>
      <c r="G264" s="357"/>
      <c r="H264" s="357"/>
      <c r="I264" s="357"/>
      <c r="J264" s="357"/>
      <c r="K264" s="357"/>
      <c r="L264" s="357"/>
      <c r="M264" s="357"/>
      <c r="N264" s="357"/>
      <c r="O264" s="357"/>
      <c r="P264" s="357"/>
      <c r="Q264" s="357"/>
      <c r="R264" s="357"/>
      <c r="S264" s="357"/>
      <c r="T264" s="357"/>
      <c r="U264" s="357"/>
      <c r="V264" s="357"/>
      <c r="W264" s="357"/>
      <c r="X264" s="357"/>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1:49" ht="13.5" customHeight="1">
      <c r="A265" s="1"/>
      <c r="B265" s="357"/>
      <c r="C265" s="357"/>
      <c r="D265" s="357"/>
      <c r="E265" s="357"/>
      <c r="F265" s="357"/>
      <c r="G265" s="357"/>
      <c r="H265" s="357"/>
      <c r="I265" s="357"/>
      <c r="J265" s="357"/>
      <c r="K265" s="357"/>
      <c r="L265" s="357"/>
      <c r="M265" s="357"/>
      <c r="N265" s="357"/>
      <c r="O265" s="357"/>
      <c r="P265" s="357"/>
      <c r="Q265" s="357"/>
      <c r="R265" s="357"/>
      <c r="S265" s="357"/>
      <c r="T265" s="357"/>
      <c r="U265" s="357"/>
      <c r="V265" s="357"/>
      <c r="W265" s="357"/>
      <c r="X265" s="357"/>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1:49" ht="13.5" customHeight="1">
      <c r="A266" s="1"/>
      <c r="B266" s="357"/>
      <c r="C266" s="357"/>
      <c r="D266" s="357"/>
      <c r="E266" s="357"/>
      <c r="F266" s="357"/>
      <c r="G266" s="357"/>
      <c r="H266" s="357"/>
      <c r="I266" s="357"/>
      <c r="J266" s="357"/>
      <c r="K266" s="357"/>
      <c r="L266" s="357"/>
      <c r="M266" s="357"/>
      <c r="N266" s="357"/>
      <c r="O266" s="357"/>
      <c r="P266" s="357"/>
      <c r="Q266" s="357"/>
      <c r="R266" s="357"/>
      <c r="S266" s="357"/>
      <c r="T266" s="357"/>
      <c r="U266" s="357"/>
      <c r="V266" s="357"/>
      <c r="W266" s="357"/>
      <c r="X266" s="357"/>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1:49" ht="13.5" customHeight="1">
      <c r="A267" s="1"/>
      <c r="B267" s="357"/>
      <c r="C267" s="357"/>
      <c r="D267" s="357"/>
      <c r="E267" s="357"/>
      <c r="F267" s="357"/>
      <c r="G267" s="357"/>
      <c r="H267" s="357"/>
      <c r="I267" s="357"/>
      <c r="J267" s="357"/>
      <c r="K267" s="357"/>
      <c r="L267" s="357"/>
      <c r="M267" s="357"/>
      <c r="N267" s="357"/>
      <c r="O267" s="357"/>
      <c r="P267" s="357"/>
      <c r="Q267" s="357"/>
      <c r="R267" s="357"/>
      <c r="S267" s="357"/>
      <c r="T267" s="357"/>
      <c r="U267" s="357"/>
      <c r="V267" s="357"/>
      <c r="W267" s="357"/>
      <c r="X267" s="357"/>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1:49" ht="13.5" customHeight="1">
      <c r="A268" s="1"/>
      <c r="B268" s="357"/>
      <c r="C268" s="357"/>
      <c r="D268" s="357"/>
      <c r="E268" s="357"/>
      <c r="F268" s="357"/>
      <c r="G268" s="357"/>
      <c r="H268" s="357"/>
      <c r="I268" s="357"/>
      <c r="J268" s="357"/>
      <c r="K268" s="357"/>
      <c r="L268" s="357"/>
      <c r="M268" s="357"/>
      <c r="N268" s="357"/>
      <c r="O268" s="357"/>
      <c r="P268" s="357"/>
      <c r="Q268" s="357"/>
      <c r="R268" s="357"/>
      <c r="S268" s="357"/>
      <c r="T268" s="357"/>
      <c r="U268" s="357"/>
      <c r="V268" s="357"/>
      <c r="W268" s="357"/>
      <c r="X268" s="357"/>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1:49" ht="13.5" customHeight="1">
      <c r="A269" s="1"/>
      <c r="B269" s="357"/>
      <c r="C269" s="357"/>
      <c r="D269" s="357"/>
      <c r="E269" s="357"/>
      <c r="F269" s="357"/>
      <c r="G269" s="357"/>
      <c r="H269" s="357"/>
      <c r="I269" s="357"/>
      <c r="J269" s="357"/>
      <c r="K269" s="357"/>
      <c r="L269" s="357"/>
      <c r="M269" s="357"/>
      <c r="N269" s="357"/>
      <c r="O269" s="357"/>
      <c r="P269" s="357"/>
      <c r="Q269" s="357"/>
      <c r="R269" s="357"/>
      <c r="S269" s="357"/>
      <c r="T269" s="357"/>
      <c r="U269" s="357"/>
      <c r="V269" s="357"/>
      <c r="W269" s="357"/>
      <c r="X269" s="357"/>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1:49" ht="13.5" customHeight="1">
      <c r="A270" s="1"/>
      <c r="B270" s="357"/>
      <c r="C270" s="357"/>
      <c r="D270" s="357"/>
      <c r="E270" s="357"/>
      <c r="F270" s="357"/>
      <c r="G270" s="357"/>
      <c r="H270" s="357"/>
      <c r="I270" s="357"/>
      <c r="J270" s="357"/>
      <c r="K270" s="357"/>
      <c r="L270" s="357"/>
      <c r="M270" s="357"/>
      <c r="N270" s="357"/>
      <c r="O270" s="357"/>
      <c r="P270" s="357"/>
      <c r="Q270" s="357"/>
      <c r="R270" s="357"/>
      <c r="S270" s="357"/>
      <c r="T270" s="357"/>
      <c r="U270" s="357"/>
      <c r="V270" s="357"/>
      <c r="W270" s="357"/>
      <c r="X270" s="357"/>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1:49" ht="13.5" customHeight="1">
      <c r="A271" s="1"/>
      <c r="B271" s="357"/>
      <c r="C271" s="357"/>
      <c r="D271" s="357"/>
      <c r="E271" s="357"/>
      <c r="F271" s="357"/>
      <c r="G271" s="357"/>
      <c r="H271" s="357"/>
      <c r="I271" s="357"/>
      <c r="J271" s="357"/>
      <c r="K271" s="357"/>
      <c r="L271" s="357"/>
      <c r="M271" s="357"/>
      <c r="N271" s="357"/>
      <c r="O271" s="357"/>
      <c r="P271" s="357"/>
      <c r="Q271" s="357"/>
      <c r="R271" s="357"/>
      <c r="S271" s="357"/>
      <c r="T271" s="357"/>
      <c r="U271" s="357"/>
      <c r="V271" s="357"/>
      <c r="W271" s="357"/>
      <c r="X271" s="357"/>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1:49" ht="13.5" customHeight="1">
      <c r="A272" s="1"/>
      <c r="B272" s="357"/>
      <c r="C272" s="357"/>
      <c r="D272" s="357"/>
      <c r="E272" s="357"/>
      <c r="F272" s="357"/>
      <c r="G272" s="357"/>
      <c r="H272" s="357"/>
      <c r="I272" s="357"/>
      <c r="J272" s="357"/>
      <c r="K272" s="357"/>
      <c r="L272" s="357"/>
      <c r="M272" s="357"/>
      <c r="N272" s="357"/>
      <c r="O272" s="357"/>
      <c r="P272" s="357"/>
      <c r="Q272" s="357"/>
      <c r="R272" s="357"/>
      <c r="S272" s="357"/>
      <c r="T272" s="357"/>
      <c r="U272" s="357"/>
      <c r="V272" s="357"/>
      <c r="W272" s="357"/>
      <c r="X272" s="357"/>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1:49" ht="13.5" customHeight="1">
      <c r="A273" s="1"/>
      <c r="B273" s="357"/>
      <c r="C273" s="357"/>
      <c r="D273" s="357"/>
      <c r="E273" s="357"/>
      <c r="F273" s="357"/>
      <c r="G273" s="357"/>
      <c r="H273" s="357"/>
      <c r="I273" s="357"/>
      <c r="J273" s="357"/>
      <c r="K273" s="357"/>
      <c r="L273" s="357"/>
      <c r="M273" s="357"/>
      <c r="N273" s="357"/>
      <c r="O273" s="357"/>
      <c r="P273" s="357"/>
      <c r="Q273" s="357"/>
      <c r="R273" s="357"/>
      <c r="S273" s="357"/>
      <c r="T273" s="357"/>
      <c r="U273" s="357"/>
      <c r="V273" s="357"/>
      <c r="W273" s="357"/>
      <c r="X273" s="357"/>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1:49" ht="13.5" customHeight="1">
      <c r="A274" s="1"/>
      <c r="B274" s="357"/>
      <c r="C274" s="357"/>
      <c r="D274" s="357"/>
      <c r="E274" s="357"/>
      <c r="F274" s="357"/>
      <c r="G274" s="357"/>
      <c r="H274" s="357"/>
      <c r="I274" s="357"/>
      <c r="J274" s="357"/>
      <c r="K274" s="357"/>
      <c r="L274" s="357"/>
      <c r="M274" s="357"/>
      <c r="N274" s="357"/>
      <c r="O274" s="357"/>
      <c r="P274" s="357"/>
      <c r="Q274" s="357"/>
      <c r="R274" s="357"/>
      <c r="S274" s="357"/>
      <c r="T274" s="357"/>
      <c r="U274" s="357"/>
      <c r="V274" s="357"/>
      <c r="W274" s="357"/>
      <c r="X274" s="357"/>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1:49" ht="13.5" customHeight="1">
      <c r="A275" s="1"/>
      <c r="B275" s="357"/>
      <c r="C275" s="357"/>
      <c r="D275" s="357"/>
      <c r="E275" s="357"/>
      <c r="F275" s="357"/>
      <c r="G275" s="357"/>
      <c r="H275" s="357"/>
      <c r="I275" s="357"/>
      <c r="J275" s="357"/>
      <c r="K275" s="357"/>
      <c r="L275" s="357"/>
      <c r="M275" s="357"/>
      <c r="N275" s="357"/>
      <c r="O275" s="357"/>
      <c r="P275" s="357"/>
      <c r="Q275" s="357"/>
      <c r="R275" s="357"/>
      <c r="S275" s="357"/>
      <c r="T275" s="357"/>
      <c r="U275" s="357"/>
      <c r="V275" s="357"/>
      <c r="W275" s="357"/>
      <c r="X275" s="357"/>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1:49" ht="13.5" customHeight="1">
      <c r="A276" s="1"/>
      <c r="B276" s="357"/>
      <c r="C276" s="357"/>
      <c r="D276" s="357"/>
      <c r="E276" s="357"/>
      <c r="F276" s="357"/>
      <c r="G276" s="357"/>
      <c r="H276" s="357"/>
      <c r="I276" s="357"/>
      <c r="J276" s="357"/>
      <c r="K276" s="357"/>
      <c r="L276" s="357"/>
      <c r="M276" s="357"/>
      <c r="N276" s="357"/>
      <c r="O276" s="357"/>
      <c r="P276" s="357"/>
      <c r="Q276" s="357"/>
      <c r="R276" s="357"/>
      <c r="S276" s="357"/>
      <c r="T276" s="357"/>
      <c r="U276" s="357"/>
      <c r="V276" s="357"/>
      <c r="W276" s="357"/>
      <c r="X276" s="357"/>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1:49" ht="13.5" customHeight="1">
      <c r="A277" s="1"/>
      <c r="B277" s="357"/>
      <c r="C277" s="357"/>
      <c r="D277" s="357"/>
      <c r="E277" s="357"/>
      <c r="F277" s="357"/>
      <c r="G277" s="357"/>
      <c r="H277" s="357"/>
      <c r="I277" s="357"/>
      <c r="J277" s="357"/>
      <c r="K277" s="357"/>
      <c r="L277" s="357"/>
      <c r="M277" s="357"/>
      <c r="N277" s="357"/>
      <c r="O277" s="357"/>
      <c r="P277" s="357"/>
      <c r="Q277" s="357"/>
      <c r="R277" s="357"/>
      <c r="S277" s="357"/>
      <c r="T277" s="357"/>
      <c r="U277" s="357"/>
      <c r="V277" s="357"/>
      <c r="W277" s="357"/>
      <c r="X277" s="357"/>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1:49" ht="13.5" customHeight="1">
      <c r="A278" s="1"/>
      <c r="B278" s="357"/>
      <c r="C278" s="357"/>
      <c r="D278" s="357"/>
      <c r="E278" s="357"/>
      <c r="F278" s="357"/>
      <c r="G278" s="357"/>
      <c r="H278" s="357"/>
      <c r="I278" s="357"/>
      <c r="J278" s="357"/>
      <c r="K278" s="357"/>
      <c r="L278" s="357"/>
      <c r="M278" s="357"/>
      <c r="N278" s="357"/>
      <c r="O278" s="357"/>
      <c r="P278" s="357"/>
      <c r="Q278" s="357"/>
      <c r="R278" s="357"/>
      <c r="S278" s="357"/>
      <c r="T278" s="357"/>
      <c r="U278" s="357"/>
      <c r="V278" s="357"/>
      <c r="W278" s="357"/>
      <c r="X278" s="357"/>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1:49" ht="13.5" customHeight="1">
      <c r="A279" s="1"/>
      <c r="B279" s="357"/>
      <c r="C279" s="357"/>
      <c r="D279" s="357"/>
      <c r="E279" s="357"/>
      <c r="F279" s="357"/>
      <c r="G279" s="357"/>
      <c r="H279" s="357"/>
      <c r="I279" s="357"/>
      <c r="J279" s="357"/>
      <c r="K279" s="357"/>
      <c r="L279" s="357"/>
      <c r="M279" s="357"/>
      <c r="N279" s="357"/>
      <c r="O279" s="357"/>
      <c r="P279" s="357"/>
      <c r="Q279" s="357"/>
      <c r="R279" s="357"/>
      <c r="S279" s="357"/>
      <c r="T279" s="357"/>
      <c r="U279" s="357"/>
      <c r="V279" s="357"/>
      <c r="W279" s="357"/>
      <c r="X279" s="357"/>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1:49" ht="13.5" customHeight="1">
      <c r="A280" s="1"/>
      <c r="B280" s="357"/>
      <c r="C280" s="357"/>
      <c r="D280" s="357"/>
      <c r="E280" s="357"/>
      <c r="F280" s="357"/>
      <c r="G280" s="357"/>
      <c r="H280" s="357"/>
      <c r="I280" s="357"/>
      <c r="J280" s="357"/>
      <c r="K280" s="357"/>
      <c r="L280" s="357"/>
      <c r="M280" s="357"/>
      <c r="N280" s="357"/>
      <c r="O280" s="357"/>
      <c r="P280" s="357"/>
      <c r="Q280" s="357"/>
      <c r="R280" s="357"/>
      <c r="S280" s="357"/>
      <c r="T280" s="357"/>
      <c r="U280" s="357"/>
      <c r="V280" s="357"/>
      <c r="W280" s="357"/>
      <c r="X280" s="357"/>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1:49" ht="13.5" customHeight="1">
      <c r="A281" s="1"/>
      <c r="B281" s="357"/>
      <c r="C281" s="357"/>
      <c r="D281" s="357"/>
      <c r="E281" s="357"/>
      <c r="F281" s="357"/>
      <c r="G281" s="357"/>
      <c r="H281" s="357"/>
      <c r="I281" s="357"/>
      <c r="J281" s="357"/>
      <c r="K281" s="357"/>
      <c r="L281" s="357"/>
      <c r="M281" s="357"/>
      <c r="N281" s="357"/>
      <c r="O281" s="357"/>
      <c r="P281" s="357"/>
      <c r="Q281" s="357"/>
      <c r="R281" s="357"/>
      <c r="S281" s="357"/>
      <c r="T281" s="357"/>
      <c r="U281" s="357"/>
      <c r="V281" s="357"/>
      <c r="W281" s="357"/>
      <c r="X281" s="357"/>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1:49" ht="13.5" customHeight="1">
      <c r="A282" s="1"/>
      <c r="B282" s="357"/>
      <c r="C282" s="357"/>
      <c r="D282" s="357"/>
      <c r="E282" s="357"/>
      <c r="F282" s="357"/>
      <c r="G282" s="357"/>
      <c r="H282" s="357"/>
      <c r="I282" s="357"/>
      <c r="J282" s="357"/>
      <c r="K282" s="357"/>
      <c r="L282" s="357"/>
      <c r="M282" s="357"/>
      <c r="N282" s="357"/>
      <c r="O282" s="357"/>
      <c r="P282" s="357"/>
      <c r="Q282" s="357"/>
      <c r="R282" s="357"/>
      <c r="S282" s="357"/>
      <c r="T282" s="357"/>
      <c r="U282" s="357"/>
      <c r="V282" s="357"/>
      <c r="W282" s="357"/>
      <c r="X282" s="357"/>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1:49" ht="13.5" customHeight="1">
      <c r="A283" s="1"/>
      <c r="B283" s="357"/>
      <c r="C283" s="357"/>
      <c r="D283" s="357"/>
      <c r="E283" s="357"/>
      <c r="F283" s="357"/>
      <c r="G283" s="357"/>
      <c r="H283" s="357"/>
      <c r="I283" s="357"/>
      <c r="J283" s="357"/>
      <c r="K283" s="357"/>
      <c r="L283" s="357"/>
      <c r="M283" s="357"/>
      <c r="N283" s="357"/>
      <c r="O283" s="357"/>
      <c r="P283" s="357"/>
      <c r="Q283" s="357"/>
      <c r="R283" s="357"/>
      <c r="S283" s="357"/>
      <c r="T283" s="357"/>
      <c r="U283" s="357"/>
      <c r="V283" s="357"/>
      <c r="W283" s="357"/>
      <c r="X283" s="357"/>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1:49" ht="13.5" customHeight="1">
      <c r="A284" s="1"/>
      <c r="B284" s="357"/>
      <c r="C284" s="357"/>
      <c r="D284" s="357"/>
      <c r="E284" s="357"/>
      <c r="F284" s="357"/>
      <c r="G284" s="357"/>
      <c r="H284" s="357"/>
      <c r="I284" s="357"/>
      <c r="J284" s="357"/>
      <c r="K284" s="357"/>
      <c r="L284" s="357"/>
      <c r="M284" s="357"/>
      <c r="N284" s="357"/>
      <c r="O284" s="357"/>
      <c r="P284" s="357"/>
      <c r="Q284" s="357"/>
      <c r="R284" s="357"/>
      <c r="S284" s="357"/>
      <c r="T284" s="357"/>
      <c r="U284" s="357"/>
      <c r="V284" s="357"/>
      <c r="W284" s="357"/>
      <c r="X284" s="357"/>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1:49" ht="13.5" customHeight="1">
      <c r="A285" s="1"/>
      <c r="B285" s="357"/>
      <c r="C285" s="357"/>
      <c r="D285" s="357"/>
      <c r="E285" s="357"/>
      <c r="F285" s="357"/>
      <c r="G285" s="357"/>
      <c r="H285" s="357"/>
      <c r="I285" s="357"/>
      <c r="J285" s="357"/>
      <c r="K285" s="357"/>
      <c r="L285" s="357"/>
      <c r="M285" s="357"/>
      <c r="N285" s="357"/>
      <c r="O285" s="357"/>
      <c r="P285" s="357"/>
      <c r="Q285" s="357"/>
      <c r="R285" s="357"/>
      <c r="S285" s="357"/>
      <c r="T285" s="357"/>
      <c r="U285" s="357"/>
      <c r="V285" s="357"/>
      <c r="W285" s="357"/>
      <c r="X285" s="357"/>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1:49" ht="13.5" customHeight="1">
      <c r="A286" s="1"/>
      <c r="B286" s="357"/>
      <c r="C286" s="357"/>
      <c r="D286" s="357"/>
      <c r="E286" s="357"/>
      <c r="F286" s="357"/>
      <c r="G286" s="357"/>
      <c r="H286" s="357"/>
      <c r="I286" s="357"/>
      <c r="J286" s="357"/>
      <c r="K286" s="357"/>
      <c r="L286" s="357"/>
      <c r="M286" s="357"/>
      <c r="N286" s="357"/>
      <c r="O286" s="357"/>
      <c r="P286" s="357"/>
      <c r="Q286" s="357"/>
      <c r="R286" s="357"/>
      <c r="S286" s="357"/>
      <c r="T286" s="357"/>
      <c r="U286" s="357"/>
      <c r="V286" s="357"/>
      <c r="W286" s="357"/>
      <c r="X286" s="357"/>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1:49" ht="13.5" customHeight="1">
      <c r="A287" s="1"/>
      <c r="B287" s="357"/>
      <c r="C287" s="357"/>
      <c r="D287" s="357"/>
      <c r="E287" s="357"/>
      <c r="F287" s="357"/>
      <c r="G287" s="357"/>
      <c r="H287" s="357"/>
      <c r="I287" s="357"/>
      <c r="J287" s="357"/>
      <c r="K287" s="357"/>
      <c r="L287" s="357"/>
      <c r="M287" s="357"/>
      <c r="N287" s="357"/>
      <c r="O287" s="357"/>
      <c r="P287" s="357"/>
      <c r="Q287" s="357"/>
      <c r="R287" s="357"/>
      <c r="S287" s="357"/>
      <c r="T287" s="357"/>
      <c r="U287" s="357"/>
      <c r="V287" s="357"/>
      <c r="W287" s="357"/>
      <c r="X287" s="357"/>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1:49" ht="13.5" customHeight="1">
      <c r="A288" s="1"/>
      <c r="B288" s="357"/>
      <c r="C288" s="357"/>
      <c r="D288" s="357"/>
      <c r="E288" s="357"/>
      <c r="F288" s="357"/>
      <c r="G288" s="357"/>
      <c r="H288" s="357"/>
      <c r="I288" s="357"/>
      <c r="J288" s="357"/>
      <c r="K288" s="357"/>
      <c r="L288" s="357"/>
      <c r="M288" s="357"/>
      <c r="N288" s="357"/>
      <c r="O288" s="357"/>
      <c r="P288" s="357"/>
      <c r="Q288" s="357"/>
      <c r="R288" s="357"/>
      <c r="S288" s="357"/>
      <c r="T288" s="357"/>
      <c r="U288" s="357"/>
      <c r="V288" s="357"/>
      <c r="W288" s="357"/>
      <c r="X288" s="357"/>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1:49" ht="13.5" customHeight="1">
      <c r="A289" s="1"/>
      <c r="B289" s="357"/>
      <c r="C289" s="357"/>
      <c r="D289" s="357"/>
      <c r="E289" s="357"/>
      <c r="F289" s="357"/>
      <c r="G289" s="357"/>
      <c r="H289" s="357"/>
      <c r="I289" s="357"/>
      <c r="J289" s="357"/>
      <c r="K289" s="357"/>
      <c r="L289" s="357"/>
      <c r="M289" s="357"/>
      <c r="N289" s="357"/>
      <c r="O289" s="357"/>
      <c r="P289" s="357"/>
      <c r="Q289" s="357"/>
      <c r="R289" s="357"/>
      <c r="S289" s="357"/>
      <c r="T289" s="357"/>
      <c r="U289" s="357"/>
      <c r="V289" s="357"/>
      <c r="W289" s="357"/>
      <c r="X289" s="357"/>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1:49" ht="13.5" customHeight="1">
      <c r="A290" s="1"/>
      <c r="B290" s="357"/>
      <c r="C290" s="357"/>
      <c r="D290" s="357"/>
      <c r="E290" s="357"/>
      <c r="F290" s="357"/>
      <c r="G290" s="357"/>
      <c r="H290" s="357"/>
      <c r="I290" s="357"/>
      <c r="J290" s="357"/>
      <c r="K290" s="357"/>
      <c r="L290" s="357"/>
      <c r="M290" s="357"/>
      <c r="N290" s="357"/>
      <c r="O290" s="357"/>
      <c r="P290" s="357"/>
      <c r="Q290" s="357"/>
      <c r="R290" s="357"/>
      <c r="S290" s="357"/>
      <c r="T290" s="357"/>
      <c r="U290" s="357"/>
      <c r="V290" s="357"/>
      <c r="W290" s="357"/>
      <c r="X290" s="357"/>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1:49" ht="13.5" customHeight="1">
      <c r="A291" s="1"/>
      <c r="B291" s="357"/>
      <c r="C291" s="357"/>
      <c r="D291" s="357"/>
      <c r="E291" s="357"/>
      <c r="F291" s="357"/>
      <c r="G291" s="357"/>
      <c r="H291" s="357"/>
      <c r="I291" s="357"/>
      <c r="J291" s="357"/>
      <c r="K291" s="357"/>
      <c r="L291" s="357"/>
      <c r="M291" s="357"/>
      <c r="N291" s="357"/>
      <c r="O291" s="357"/>
      <c r="P291" s="357"/>
      <c r="Q291" s="357"/>
      <c r="R291" s="357"/>
      <c r="S291" s="357"/>
      <c r="T291" s="357"/>
      <c r="U291" s="357"/>
      <c r="V291" s="357"/>
      <c r="W291" s="357"/>
      <c r="X291" s="357"/>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1:49" ht="13.5" customHeight="1">
      <c r="A292" s="1"/>
      <c r="B292" s="357"/>
      <c r="C292" s="357"/>
      <c r="D292" s="357"/>
      <c r="E292" s="357"/>
      <c r="F292" s="357"/>
      <c r="G292" s="357"/>
      <c r="H292" s="357"/>
      <c r="I292" s="357"/>
      <c r="J292" s="357"/>
      <c r="K292" s="357"/>
      <c r="L292" s="357"/>
      <c r="M292" s="357"/>
      <c r="N292" s="357"/>
      <c r="O292" s="357"/>
      <c r="P292" s="357"/>
      <c r="Q292" s="357"/>
      <c r="R292" s="357"/>
      <c r="S292" s="357"/>
      <c r="T292" s="357"/>
      <c r="U292" s="357"/>
      <c r="V292" s="357"/>
      <c r="W292" s="357"/>
      <c r="X292" s="357"/>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1:49" ht="13.5" customHeight="1">
      <c r="A293" s="1"/>
      <c r="B293" s="357"/>
      <c r="C293" s="357"/>
      <c r="D293" s="357"/>
      <c r="E293" s="357"/>
      <c r="F293" s="357"/>
      <c r="G293" s="357"/>
      <c r="H293" s="357"/>
      <c r="I293" s="357"/>
      <c r="J293" s="357"/>
      <c r="K293" s="357"/>
      <c r="L293" s="357"/>
      <c r="M293" s="357"/>
      <c r="N293" s="357"/>
      <c r="O293" s="357"/>
      <c r="P293" s="357"/>
      <c r="Q293" s="357"/>
      <c r="R293" s="357"/>
      <c r="S293" s="357"/>
      <c r="T293" s="357"/>
      <c r="U293" s="357"/>
      <c r="V293" s="357"/>
      <c r="W293" s="357"/>
      <c r="X293" s="357"/>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1:49" ht="13.5" customHeight="1">
      <c r="A294" s="1"/>
      <c r="B294" s="357"/>
      <c r="C294" s="357"/>
      <c r="D294" s="357"/>
      <c r="E294" s="357"/>
      <c r="F294" s="357"/>
      <c r="G294" s="357"/>
      <c r="H294" s="357"/>
      <c r="I294" s="357"/>
      <c r="J294" s="357"/>
      <c r="K294" s="357"/>
      <c r="L294" s="357"/>
      <c r="M294" s="357"/>
      <c r="N294" s="357"/>
      <c r="O294" s="357"/>
      <c r="P294" s="357"/>
      <c r="Q294" s="357"/>
      <c r="R294" s="357"/>
      <c r="S294" s="357"/>
      <c r="T294" s="357"/>
      <c r="U294" s="357"/>
      <c r="V294" s="357"/>
      <c r="W294" s="357"/>
      <c r="X294" s="357"/>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1:49" ht="13.5" customHeight="1">
      <c r="A295" s="1"/>
      <c r="B295" s="357"/>
      <c r="C295" s="357"/>
      <c r="D295" s="357"/>
      <c r="E295" s="357"/>
      <c r="F295" s="357"/>
      <c r="G295" s="357"/>
      <c r="H295" s="357"/>
      <c r="I295" s="357"/>
      <c r="J295" s="357"/>
      <c r="K295" s="357"/>
      <c r="L295" s="357"/>
      <c r="M295" s="357"/>
      <c r="N295" s="357"/>
      <c r="O295" s="357"/>
      <c r="P295" s="357"/>
      <c r="Q295" s="357"/>
      <c r="R295" s="357"/>
      <c r="S295" s="357"/>
      <c r="T295" s="357"/>
      <c r="U295" s="357"/>
      <c r="V295" s="357"/>
      <c r="W295" s="357"/>
      <c r="X295" s="357"/>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1:49" ht="13.5" customHeight="1">
      <c r="A296" s="1"/>
      <c r="B296" s="357"/>
      <c r="C296" s="357"/>
      <c r="D296" s="357"/>
      <c r="E296" s="357"/>
      <c r="F296" s="357"/>
      <c r="G296" s="357"/>
      <c r="H296" s="357"/>
      <c r="I296" s="357"/>
      <c r="J296" s="357"/>
      <c r="K296" s="357"/>
      <c r="L296" s="357"/>
      <c r="M296" s="357"/>
      <c r="N296" s="357"/>
      <c r="O296" s="357"/>
      <c r="P296" s="357"/>
      <c r="Q296" s="357"/>
      <c r="R296" s="357"/>
      <c r="S296" s="357"/>
      <c r="T296" s="357"/>
      <c r="U296" s="357"/>
      <c r="V296" s="357"/>
      <c r="W296" s="357"/>
      <c r="X296" s="357"/>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1:49" ht="13.5" customHeight="1">
      <c r="A297" s="1"/>
      <c r="B297" s="357"/>
      <c r="C297" s="357"/>
      <c r="D297" s="357"/>
      <c r="E297" s="357"/>
      <c r="F297" s="357"/>
      <c r="G297" s="357"/>
      <c r="H297" s="357"/>
      <c r="I297" s="357"/>
      <c r="J297" s="357"/>
      <c r="K297" s="357"/>
      <c r="L297" s="357"/>
      <c r="M297" s="357"/>
      <c r="N297" s="357"/>
      <c r="O297" s="357"/>
      <c r="P297" s="357"/>
      <c r="Q297" s="357"/>
      <c r="R297" s="357"/>
      <c r="S297" s="357"/>
      <c r="T297" s="357"/>
      <c r="U297" s="357"/>
      <c r="V297" s="357"/>
      <c r="W297" s="357"/>
      <c r="X297" s="357"/>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1:49" ht="13.5" customHeight="1">
      <c r="A298" s="1"/>
      <c r="B298" s="357"/>
      <c r="C298" s="357"/>
      <c r="D298" s="357"/>
      <c r="E298" s="357"/>
      <c r="F298" s="357"/>
      <c r="G298" s="357"/>
      <c r="H298" s="357"/>
      <c r="I298" s="357"/>
      <c r="J298" s="357"/>
      <c r="K298" s="357"/>
      <c r="L298" s="357"/>
      <c r="M298" s="357"/>
      <c r="N298" s="357"/>
      <c r="O298" s="357"/>
      <c r="P298" s="357"/>
      <c r="Q298" s="357"/>
      <c r="R298" s="357"/>
      <c r="S298" s="357"/>
      <c r="T298" s="357"/>
      <c r="U298" s="357"/>
      <c r="V298" s="357"/>
      <c r="W298" s="357"/>
      <c r="X298" s="357"/>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1:49" ht="13.5" customHeight="1">
      <c r="A299" s="1"/>
      <c r="B299" s="357"/>
      <c r="C299" s="357"/>
      <c r="D299" s="357"/>
      <c r="E299" s="357"/>
      <c r="F299" s="357"/>
      <c r="G299" s="357"/>
      <c r="H299" s="357"/>
      <c r="I299" s="357"/>
      <c r="J299" s="357"/>
      <c r="K299" s="357"/>
      <c r="L299" s="357"/>
      <c r="M299" s="357"/>
      <c r="N299" s="357"/>
      <c r="O299" s="357"/>
      <c r="P299" s="357"/>
      <c r="Q299" s="357"/>
      <c r="R299" s="357"/>
      <c r="S299" s="357"/>
      <c r="T299" s="357"/>
      <c r="U299" s="357"/>
      <c r="V299" s="357"/>
      <c r="W299" s="357"/>
      <c r="X299" s="357"/>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1:49" ht="13.5" customHeight="1">
      <c r="A300" s="1"/>
      <c r="B300" s="357"/>
      <c r="C300" s="357"/>
      <c r="D300" s="357"/>
      <c r="E300" s="357"/>
      <c r="F300" s="357"/>
      <c r="G300" s="357"/>
      <c r="H300" s="357"/>
      <c r="I300" s="357"/>
      <c r="J300" s="357"/>
      <c r="K300" s="357"/>
      <c r="L300" s="357"/>
      <c r="M300" s="357"/>
      <c r="N300" s="357"/>
      <c r="O300" s="357"/>
      <c r="P300" s="357"/>
      <c r="Q300" s="357"/>
      <c r="R300" s="357"/>
      <c r="S300" s="357"/>
      <c r="T300" s="357"/>
      <c r="U300" s="357"/>
      <c r="V300" s="357"/>
      <c r="W300" s="357"/>
      <c r="X300" s="357"/>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1:49" ht="13.5" customHeight="1">
      <c r="A301" s="1"/>
      <c r="B301" s="357"/>
      <c r="C301" s="357"/>
      <c r="D301" s="357"/>
      <c r="E301" s="357"/>
      <c r="F301" s="357"/>
      <c r="G301" s="357"/>
      <c r="H301" s="357"/>
      <c r="I301" s="357"/>
      <c r="J301" s="357"/>
      <c r="K301" s="357"/>
      <c r="L301" s="357"/>
      <c r="M301" s="357"/>
      <c r="N301" s="357"/>
      <c r="O301" s="357"/>
      <c r="P301" s="357"/>
      <c r="Q301" s="357"/>
      <c r="R301" s="357"/>
      <c r="S301" s="357"/>
      <c r="T301" s="357"/>
      <c r="U301" s="357"/>
      <c r="V301" s="357"/>
      <c r="W301" s="357"/>
      <c r="X301" s="357"/>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1:49" ht="13.5" customHeight="1">
      <c r="A302" s="1"/>
      <c r="B302" s="357"/>
      <c r="C302" s="357"/>
      <c r="D302" s="357"/>
      <c r="E302" s="357"/>
      <c r="F302" s="357"/>
      <c r="G302" s="357"/>
      <c r="H302" s="357"/>
      <c r="I302" s="357"/>
      <c r="J302" s="357"/>
      <c r="K302" s="357"/>
      <c r="L302" s="357"/>
      <c r="M302" s="357"/>
      <c r="N302" s="357"/>
      <c r="O302" s="357"/>
      <c r="P302" s="357"/>
      <c r="Q302" s="357"/>
      <c r="R302" s="357"/>
      <c r="S302" s="357"/>
      <c r="T302" s="357"/>
      <c r="U302" s="357"/>
      <c r="V302" s="357"/>
      <c r="W302" s="357"/>
      <c r="X302" s="357"/>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1:49" ht="13.5" customHeight="1">
      <c r="A303" s="1"/>
      <c r="B303" s="357"/>
      <c r="C303" s="357"/>
      <c r="D303" s="357"/>
      <c r="E303" s="357"/>
      <c r="F303" s="357"/>
      <c r="G303" s="357"/>
      <c r="H303" s="357"/>
      <c r="I303" s="357"/>
      <c r="J303" s="357"/>
      <c r="K303" s="357"/>
      <c r="L303" s="357"/>
      <c r="M303" s="357"/>
      <c r="N303" s="357"/>
      <c r="O303" s="357"/>
      <c r="P303" s="357"/>
      <c r="Q303" s="357"/>
      <c r="R303" s="357"/>
      <c r="S303" s="357"/>
      <c r="T303" s="357"/>
      <c r="U303" s="357"/>
      <c r="V303" s="357"/>
      <c r="W303" s="357"/>
      <c r="X303" s="357"/>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1:49" ht="13.5" customHeight="1">
      <c r="A304" s="1"/>
      <c r="B304" s="357"/>
      <c r="C304" s="357"/>
      <c r="D304" s="357"/>
      <c r="E304" s="357"/>
      <c r="F304" s="357"/>
      <c r="G304" s="357"/>
      <c r="H304" s="357"/>
      <c r="I304" s="357"/>
      <c r="J304" s="357"/>
      <c r="K304" s="357"/>
      <c r="L304" s="357"/>
      <c r="M304" s="357"/>
      <c r="N304" s="357"/>
      <c r="O304" s="357"/>
      <c r="P304" s="357"/>
      <c r="Q304" s="357"/>
      <c r="R304" s="357"/>
      <c r="S304" s="357"/>
      <c r="T304" s="357"/>
      <c r="U304" s="357"/>
      <c r="V304" s="357"/>
      <c r="W304" s="357"/>
      <c r="X304" s="357"/>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1:49" ht="13.5" customHeight="1">
      <c r="A305" s="1"/>
      <c r="B305" s="357"/>
      <c r="C305" s="357"/>
      <c r="D305" s="357"/>
      <c r="E305" s="357"/>
      <c r="F305" s="357"/>
      <c r="G305" s="357"/>
      <c r="H305" s="357"/>
      <c r="I305" s="357"/>
      <c r="J305" s="357"/>
      <c r="K305" s="357"/>
      <c r="L305" s="357"/>
      <c r="M305" s="357"/>
      <c r="N305" s="357"/>
      <c r="O305" s="357"/>
      <c r="P305" s="357"/>
      <c r="Q305" s="357"/>
      <c r="R305" s="357"/>
      <c r="S305" s="357"/>
      <c r="T305" s="357"/>
      <c r="U305" s="357"/>
      <c r="V305" s="357"/>
      <c r="W305" s="357"/>
      <c r="X305" s="357"/>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1:49" ht="13.5" customHeight="1">
      <c r="A306" s="1"/>
      <c r="B306" s="357"/>
      <c r="C306" s="357"/>
      <c r="D306" s="357"/>
      <c r="E306" s="357"/>
      <c r="F306" s="357"/>
      <c r="G306" s="357"/>
      <c r="H306" s="357"/>
      <c r="I306" s="357"/>
      <c r="J306" s="357"/>
      <c r="K306" s="357"/>
      <c r="L306" s="357"/>
      <c r="M306" s="357"/>
      <c r="N306" s="357"/>
      <c r="O306" s="357"/>
      <c r="P306" s="357"/>
      <c r="Q306" s="357"/>
      <c r="R306" s="357"/>
      <c r="S306" s="357"/>
      <c r="T306" s="357"/>
      <c r="U306" s="357"/>
      <c r="V306" s="357"/>
      <c r="W306" s="357"/>
      <c r="X306" s="357"/>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1:49" ht="13.5" customHeight="1">
      <c r="A307" s="1"/>
      <c r="B307" s="357"/>
      <c r="C307" s="357"/>
      <c r="D307" s="357"/>
      <c r="E307" s="357"/>
      <c r="F307" s="357"/>
      <c r="G307" s="357"/>
      <c r="H307" s="357"/>
      <c r="I307" s="357"/>
      <c r="J307" s="357"/>
      <c r="K307" s="357"/>
      <c r="L307" s="357"/>
      <c r="M307" s="357"/>
      <c r="N307" s="357"/>
      <c r="O307" s="357"/>
      <c r="P307" s="357"/>
      <c r="Q307" s="357"/>
      <c r="R307" s="357"/>
      <c r="S307" s="357"/>
      <c r="T307" s="357"/>
      <c r="U307" s="357"/>
      <c r="V307" s="357"/>
      <c r="W307" s="357"/>
      <c r="X307" s="357"/>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1:49" ht="13.5" customHeight="1">
      <c r="A308" s="1"/>
      <c r="B308" s="357"/>
      <c r="C308" s="357"/>
      <c r="D308" s="357"/>
      <c r="E308" s="357"/>
      <c r="F308" s="357"/>
      <c r="G308" s="357"/>
      <c r="H308" s="357"/>
      <c r="I308" s="357"/>
      <c r="J308" s="357"/>
      <c r="K308" s="357"/>
      <c r="L308" s="357"/>
      <c r="M308" s="357"/>
      <c r="N308" s="357"/>
      <c r="O308" s="357"/>
      <c r="P308" s="357"/>
      <c r="Q308" s="357"/>
      <c r="R308" s="357"/>
      <c r="S308" s="357"/>
      <c r="T308" s="357"/>
      <c r="U308" s="357"/>
      <c r="V308" s="357"/>
      <c r="W308" s="357"/>
      <c r="X308" s="357"/>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1:49" ht="13.5" customHeight="1">
      <c r="A309" s="1"/>
      <c r="B309" s="357"/>
      <c r="C309" s="357"/>
      <c r="D309" s="357"/>
      <c r="E309" s="357"/>
      <c r="F309" s="357"/>
      <c r="G309" s="357"/>
      <c r="H309" s="357"/>
      <c r="I309" s="357"/>
      <c r="J309" s="357"/>
      <c r="K309" s="357"/>
      <c r="L309" s="357"/>
      <c r="M309" s="357"/>
      <c r="N309" s="357"/>
      <c r="O309" s="357"/>
      <c r="P309" s="357"/>
      <c r="Q309" s="357"/>
      <c r="R309" s="357"/>
      <c r="S309" s="357"/>
      <c r="T309" s="357"/>
      <c r="U309" s="357"/>
      <c r="V309" s="357"/>
      <c r="W309" s="357"/>
      <c r="X309" s="357"/>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1:49" ht="13.5" customHeight="1">
      <c r="A310" s="1"/>
      <c r="B310" s="357"/>
      <c r="C310" s="357"/>
      <c r="D310" s="357"/>
      <c r="E310" s="357"/>
      <c r="F310" s="357"/>
      <c r="G310" s="357"/>
      <c r="H310" s="357"/>
      <c r="I310" s="357"/>
      <c r="J310" s="357"/>
      <c r="K310" s="357"/>
      <c r="L310" s="357"/>
      <c r="M310" s="357"/>
      <c r="N310" s="357"/>
      <c r="O310" s="357"/>
      <c r="P310" s="357"/>
      <c r="Q310" s="357"/>
      <c r="R310" s="357"/>
      <c r="S310" s="357"/>
      <c r="T310" s="357"/>
      <c r="U310" s="357"/>
      <c r="V310" s="357"/>
      <c r="W310" s="357"/>
      <c r="X310" s="357"/>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1:49" ht="13.5" customHeight="1">
      <c r="A311" s="1"/>
      <c r="B311" s="357"/>
      <c r="C311" s="357"/>
      <c r="D311" s="357"/>
      <c r="E311" s="357"/>
      <c r="F311" s="357"/>
      <c r="G311" s="357"/>
      <c r="H311" s="357"/>
      <c r="I311" s="357"/>
      <c r="J311" s="357"/>
      <c r="K311" s="357"/>
      <c r="L311" s="357"/>
      <c r="M311" s="357"/>
      <c r="N311" s="357"/>
      <c r="O311" s="357"/>
      <c r="P311" s="357"/>
      <c r="Q311" s="357"/>
      <c r="R311" s="357"/>
      <c r="S311" s="357"/>
      <c r="T311" s="357"/>
      <c r="U311" s="357"/>
      <c r="V311" s="357"/>
      <c r="W311" s="357"/>
      <c r="X311" s="357"/>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1:49" ht="13.5" customHeight="1">
      <c r="A312" s="1"/>
      <c r="B312" s="357"/>
      <c r="C312" s="357"/>
      <c r="D312" s="357"/>
      <c r="E312" s="357"/>
      <c r="F312" s="357"/>
      <c r="G312" s="357"/>
      <c r="H312" s="357"/>
      <c r="I312" s="357"/>
      <c r="J312" s="357"/>
      <c r="K312" s="357"/>
      <c r="L312" s="357"/>
      <c r="M312" s="357"/>
      <c r="N312" s="357"/>
      <c r="O312" s="357"/>
      <c r="P312" s="357"/>
      <c r="Q312" s="357"/>
      <c r="R312" s="357"/>
      <c r="S312" s="357"/>
      <c r="T312" s="357"/>
      <c r="U312" s="357"/>
      <c r="V312" s="357"/>
      <c r="W312" s="357"/>
      <c r="X312" s="357"/>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1:49" ht="13.5" customHeight="1">
      <c r="A313" s="1"/>
      <c r="B313" s="357"/>
      <c r="C313" s="357"/>
      <c r="D313" s="357"/>
      <c r="E313" s="357"/>
      <c r="F313" s="357"/>
      <c r="G313" s="357"/>
      <c r="H313" s="357"/>
      <c r="I313" s="357"/>
      <c r="J313" s="357"/>
      <c r="K313" s="357"/>
      <c r="L313" s="357"/>
      <c r="M313" s="357"/>
      <c r="N313" s="357"/>
      <c r="O313" s="357"/>
      <c r="P313" s="357"/>
      <c r="Q313" s="357"/>
      <c r="R313" s="357"/>
      <c r="S313" s="357"/>
      <c r="T313" s="357"/>
      <c r="U313" s="357"/>
      <c r="V313" s="357"/>
      <c r="W313" s="357"/>
      <c r="X313" s="357"/>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1:49" ht="13.5" customHeight="1">
      <c r="A314" s="1"/>
      <c r="B314" s="357"/>
      <c r="C314" s="357"/>
      <c r="D314" s="357"/>
      <c r="E314" s="357"/>
      <c r="F314" s="357"/>
      <c r="G314" s="357"/>
      <c r="H314" s="357"/>
      <c r="I314" s="357"/>
      <c r="J314" s="357"/>
      <c r="K314" s="357"/>
      <c r="L314" s="357"/>
      <c r="M314" s="357"/>
      <c r="N314" s="357"/>
      <c r="O314" s="357"/>
      <c r="P314" s="357"/>
      <c r="Q314" s="357"/>
      <c r="R314" s="357"/>
      <c r="S314" s="357"/>
      <c r="T314" s="357"/>
      <c r="U314" s="357"/>
      <c r="V314" s="357"/>
      <c r="W314" s="357"/>
      <c r="X314" s="357"/>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1:49" ht="13.5" customHeight="1">
      <c r="A315" s="1"/>
      <c r="B315" s="357"/>
      <c r="C315" s="357"/>
      <c r="D315" s="357"/>
      <c r="E315" s="357"/>
      <c r="F315" s="357"/>
      <c r="G315" s="357"/>
      <c r="H315" s="357"/>
      <c r="I315" s="357"/>
      <c r="J315" s="357"/>
      <c r="K315" s="357"/>
      <c r="L315" s="357"/>
      <c r="M315" s="357"/>
      <c r="N315" s="357"/>
      <c r="O315" s="357"/>
      <c r="P315" s="357"/>
      <c r="Q315" s="357"/>
      <c r="R315" s="357"/>
      <c r="S315" s="357"/>
      <c r="T315" s="357"/>
      <c r="U315" s="357"/>
      <c r="V315" s="357"/>
      <c r="W315" s="357"/>
      <c r="X315" s="357"/>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1:49" ht="13.5" customHeight="1">
      <c r="A316" s="1"/>
      <c r="B316" s="357"/>
      <c r="C316" s="357"/>
      <c r="D316" s="357"/>
      <c r="E316" s="357"/>
      <c r="F316" s="357"/>
      <c r="G316" s="357"/>
      <c r="H316" s="357"/>
      <c r="I316" s="357"/>
      <c r="J316" s="357"/>
      <c r="K316" s="357"/>
      <c r="L316" s="357"/>
      <c r="M316" s="357"/>
      <c r="N316" s="357"/>
      <c r="O316" s="357"/>
      <c r="P316" s="357"/>
      <c r="Q316" s="357"/>
      <c r="R316" s="357"/>
      <c r="S316" s="357"/>
      <c r="T316" s="357"/>
      <c r="U316" s="357"/>
      <c r="V316" s="357"/>
      <c r="W316" s="357"/>
      <c r="X316" s="357"/>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1:49" ht="13.5" customHeight="1">
      <c r="A317" s="1"/>
      <c r="B317" s="357"/>
      <c r="C317" s="357"/>
      <c r="D317" s="357"/>
      <c r="E317" s="357"/>
      <c r="F317" s="357"/>
      <c r="G317" s="357"/>
      <c r="H317" s="357"/>
      <c r="I317" s="357"/>
      <c r="J317" s="357"/>
      <c r="K317" s="357"/>
      <c r="L317" s="357"/>
      <c r="M317" s="357"/>
      <c r="N317" s="357"/>
      <c r="O317" s="357"/>
      <c r="P317" s="357"/>
      <c r="Q317" s="357"/>
      <c r="R317" s="357"/>
      <c r="S317" s="357"/>
      <c r="T317" s="357"/>
      <c r="U317" s="357"/>
      <c r="V317" s="357"/>
      <c r="W317" s="357"/>
      <c r="X317" s="357"/>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1:49" ht="13.5" customHeight="1">
      <c r="A318" s="1"/>
      <c r="B318" s="357"/>
      <c r="C318" s="357"/>
      <c r="D318" s="357"/>
      <c r="E318" s="357"/>
      <c r="F318" s="357"/>
      <c r="G318" s="357"/>
      <c r="H318" s="357"/>
      <c r="I318" s="357"/>
      <c r="J318" s="357"/>
      <c r="K318" s="357"/>
      <c r="L318" s="357"/>
      <c r="M318" s="357"/>
      <c r="N318" s="357"/>
      <c r="O318" s="357"/>
      <c r="P318" s="357"/>
      <c r="Q318" s="357"/>
      <c r="R318" s="357"/>
      <c r="S318" s="357"/>
      <c r="T318" s="357"/>
      <c r="U318" s="357"/>
      <c r="V318" s="357"/>
      <c r="W318" s="357"/>
      <c r="X318" s="357"/>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1:49" ht="13.5" customHeight="1">
      <c r="A319" s="1"/>
      <c r="B319" s="357"/>
      <c r="C319" s="357"/>
      <c r="D319" s="357"/>
      <c r="E319" s="357"/>
      <c r="F319" s="357"/>
      <c r="G319" s="357"/>
      <c r="H319" s="357"/>
      <c r="I319" s="357"/>
      <c r="J319" s="357"/>
      <c r="K319" s="357"/>
      <c r="L319" s="357"/>
      <c r="M319" s="357"/>
      <c r="N319" s="357"/>
      <c r="O319" s="357"/>
      <c r="P319" s="357"/>
      <c r="Q319" s="357"/>
      <c r="R319" s="357"/>
      <c r="S319" s="357"/>
      <c r="T319" s="357"/>
      <c r="U319" s="357"/>
      <c r="V319" s="357"/>
      <c r="W319" s="357"/>
      <c r="X319" s="357"/>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1:49" ht="13.5" customHeight="1">
      <c r="A320" s="1"/>
      <c r="B320" s="357"/>
      <c r="C320" s="357"/>
      <c r="D320" s="357"/>
      <c r="E320" s="357"/>
      <c r="F320" s="357"/>
      <c r="G320" s="357"/>
      <c r="H320" s="357"/>
      <c r="I320" s="357"/>
      <c r="J320" s="357"/>
      <c r="K320" s="357"/>
      <c r="L320" s="357"/>
      <c r="M320" s="357"/>
      <c r="N320" s="357"/>
      <c r="O320" s="357"/>
      <c r="P320" s="357"/>
      <c r="Q320" s="357"/>
      <c r="R320" s="357"/>
      <c r="S320" s="357"/>
      <c r="T320" s="357"/>
      <c r="U320" s="357"/>
      <c r="V320" s="357"/>
      <c r="W320" s="357"/>
      <c r="X320" s="357"/>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1:49" ht="13.5" customHeight="1">
      <c r="A321" s="1"/>
      <c r="B321" s="357"/>
      <c r="C321" s="357"/>
      <c r="D321" s="357"/>
      <c r="E321" s="357"/>
      <c r="F321" s="357"/>
      <c r="G321" s="357"/>
      <c r="H321" s="357"/>
      <c r="I321" s="357"/>
      <c r="J321" s="357"/>
      <c r="K321" s="357"/>
      <c r="L321" s="357"/>
      <c r="M321" s="357"/>
      <c r="N321" s="357"/>
      <c r="O321" s="357"/>
      <c r="P321" s="357"/>
      <c r="Q321" s="357"/>
      <c r="R321" s="357"/>
      <c r="S321" s="357"/>
      <c r="T321" s="357"/>
      <c r="U321" s="357"/>
      <c r="V321" s="357"/>
      <c r="W321" s="357"/>
      <c r="X321" s="357"/>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1:49" ht="13.5" customHeight="1">
      <c r="A322" s="1"/>
      <c r="B322" s="357"/>
      <c r="C322" s="357"/>
      <c r="D322" s="357"/>
      <c r="E322" s="357"/>
      <c r="F322" s="357"/>
      <c r="G322" s="357"/>
      <c r="H322" s="357"/>
      <c r="I322" s="357"/>
      <c r="J322" s="357"/>
      <c r="K322" s="357"/>
      <c r="L322" s="357"/>
      <c r="M322" s="357"/>
      <c r="N322" s="357"/>
      <c r="O322" s="357"/>
      <c r="P322" s="357"/>
      <c r="Q322" s="357"/>
      <c r="R322" s="357"/>
      <c r="S322" s="357"/>
      <c r="T322" s="357"/>
      <c r="U322" s="357"/>
      <c r="V322" s="357"/>
      <c r="W322" s="357"/>
      <c r="X322" s="357"/>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1:49" ht="13.5" customHeight="1">
      <c r="A323" s="1"/>
      <c r="B323" s="357"/>
      <c r="C323" s="357"/>
      <c r="D323" s="357"/>
      <c r="E323" s="357"/>
      <c r="F323" s="357"/>
      <c r="G323" s="357"/>
      <c r="H323" s="357"/>
      <c r="I323" s="357"/>
      <c r="J323" s="357"/>
      <c r="K323" s="357"/>
      <c r="L323" s="357"/>
      <c r="M323" s="357"/>
      <c r="N323" s="357"/>
      <c r="O323" s="357"/>
      <c r="P323" s="357"/>
      <c r="Q323" s="357"/>
      <c r="R323" s="357"/>
      <c r="S323" s="357"/>
      <c r="T323" s="357"/>
      <c r="U323" s="357"/>
      <c r="V323" s="357"/>
      <c r="W323" s="357"/>
      <c r="X323" s="357"/>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1:49" ht="13.5" customHeight="1">
      <c r="A324" s="1"/>
      <c r="B324" s="357"/>
      <c r="C324" s="357"/>
      <c r="D324" s="357"/>
      <c r="E324" s="357"/>
      <c r="F324" s="357"/>
      <c r="G324" s="357"/>
      <c r="H324" s="357"/>
      <c r="I324" s="357"/>
      <c r="J324" s="357"/>
      <c r="K324" s="357"/>
      <c r="L324" s="357"/>
      <c r="M324" s="357"/>
      <c r="N324" s="357"/>
      <c r="O324" s="357"/>
      <c r="P324" s="357"/>
      <c r="Q324" s="357"/>
      <c r="R324" s="357"/>
      <c r="S324" s="357"/>
      <c r="T324" s="357"/>
      <c r="U324" s="357"/>
      <c r="V324" s="357"/>
      <c r="W324" s="357"/>
      <c r="X324" s="357"/>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1:49" ht="13.5" customHeight="1">
      <c r="A325" s="1"/>
      <c r="B325" s="357"/>
      <c r="C325" s="357"/>
      <c r="D325" s="357"/>
      <c r="E325" s="357"/>
      <c r="F325" s="357"/>
      <c r="G325" s="357"/>
      <c r="H325" s="357"/>
      <c r="I325" s="357"/>
      <c r="J325" s="357"/>
      <c r="K325" s="357"/>
      <c r="L325" s="357"/>
      <c r="M325" s="357"/>
      <c r="N325" s="357"/>
      <c r="O325" s="357"/>
      <c r="P325" s="357"/>
      <c r="Q325" s="357"/>
      <c r="R325" s="357"/>
      <c r="S325" s="357"/>
      <c r="T325" s="357"/>
      <c r="U325" s="357"/>
      <c r="V325" s="357"/>
      <c r="W325" s="357"/>
      <c r="X325" s="357"/>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1:49" ht="13.5" customHeight="1">
      <c r="A326" s="1"/>
      <c r="B326" s="357"/>
      <c r="C326" s="357"/>
      <c r="D326" s="357"/>
      <c r="E326" s="357"/>
      <c r="F326" s="357"/>
      <c r="G326" s="357"/>
      <c r="H326" s="357"/>
      <c r="I326" s="357"/>
      <c r="J326" s="357"/>
      <c r="K326" s="357"/>
      <c r="L326" s="357"/>
      <c r="M326" s="357"/>
      <c r="N326" s="357"/>
      <c r="O326" s="357"/>
      <c r="P326" s="357"/>
      <c r="Q326" s="357"/>
      <c r="R326" s="357"/>
      <c r="S326" s="357"/>
      <c r="T326" s="357"/>
      <c r="U326" s="357"/>
      <c r="V326" s="357"/>
      <c r="W326" s="357"/>
      <c r="X326" s="357"/>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1:49" ht="13.5" customHeight="1">
      <c r="A327" s="1"/>
      <c r="B327" s="357"/>
      <c r="C327" s="357"/>
      <c r="D327" s="357"/>
      <c r="E327" s="357"/>
      <c r="F327" s="357"/>
      <c r="G327" s="357"/>
      <c r="H327" s="357"/>
      <c r="I327" s="357"/>
      <c r="J327" s="357"/>
      <c r="K327" s="357"/>
      <c r="L327" s="357"/>
      <c r="M327" s="357"/>
      <c r="N327" s="357"/>
      <c r="O327" s="357"/>
      <c r="P327" s="357"/>
      <c r="Q327" s="357"/>
      <c r="R327" s="357"/>
      <c r="S327" s="357"/>
      <c r="T327" s="357"/>
      <c r="U327" s="357"/>
      <c r="V327" s="357"/>
      <c r="W327" s="357"/>
      <c r="X327" s="357"/>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1:49" ht="13.5" customHeight="1">
      <c r="A328" s="1"/>
      <c r="B328" s="357"/>
      <c r="C328" s="357"/>
      <c r="D328" s="357"/>
      <c r="E328" s="357"/>
      <c r="F328" s="357"/>
      <c r="G328" s="357"/>
      <c r="H328" s="357"/>
      <c r="I328" s="357"/>
      <c r="J328" s="357"/>
      <c r="K328" s="357"/>
      <c r="L328" s="357"/>
      <c r="M328" s="357"/>
      <c r="N328" s="357"/>
      <c r="O328" s="357"/>
      <c r="P328" s="357"/>
      <c r="Q328" s="357"/>
      <c r="R328" s="357"/>
      <c r="S328" s="357"/>
      <c r="T328" s="357"/>
      <c r="U328" s="357"/>
      <c r="V328" s="357"/>
      <c r="W328" s="357"/>
      <c r="X328" s="357"/>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1:49" ht="13.5" customHeight="1">
      <c r="A329" s="1"/>
      <c r="B329" s="357"/>
      <c r="C329" s="357"/>
      <c r="D329" s="357"/>
      <c r="E329" s="357"/>
      <c r="F329" s="357"/>
      <c r="G329" s="357"/>
      <c r="H329" s="357"/>
      <c r="I329" s="357"/>
      <c r="J329" s="357"/>
      <c r="K329" s="357"/>
      <c r="L329" s="357"/>
      <c r="M329" s="357"/>
      <c r="N329" s="357"/>
      <c r="O329" s="357"/>
      <c r="P329" s="357"/>
      <c r="Q329" s="357"/>
      <c r="R329" s="357"/>
      <c r="S329" s="357"/>
      <c r="T329" s="357"/>
      <c r="U329" s="357"/>
      <c r="V329" s="357"/>
      <c r="W329" s="357"/>
      <c r="X329" s="357"/>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1:49" ht="13.5" customHeight="1">
      <c r="A330" s="1"/>
      <c r="B330" s="357"/>
      <c r="C330" s="357"/>
      <c r="D330" s="357"/>
      <c r="E330" s="357"/>
      <c r="F330" s="357"/>
      <c r="G330" s="357"/>
      <c r="H330" s="357"/>
      <c r="I330" s="357"/>
      <c r="J330" s="357"/>
      <c r="K330" s="357"/>
      <c r="L330" s="357"/>
      <c r="M330" s="357"/>
      <c r="N330" s="357"/>
      <c r="O330" s="357"/>
      <c r="P330" s="357"/>
      <c r="Q330" s="357"/>
      <c r="R330" s="357"/>
      <c r="S330" s="357"/>
      <c r="T330" s="357"/>
      <c r="U330" s="357"/>
      <c r="V330" s="357"/>
      <c r="W330" s="357"/>
      <c r="X330" s="357"/>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1:49" ht="13.5" customHeight="1">
      <c r="A331" s="1"/>
      <c r="B331" s="357"/>
      <c r="C331" s="357"/>
      <c r="D331" s="357"/>
      <c r="E331" s="357"/>
      <c r="F331" s="357"/>
      <c r="G331" s="357"/>
      <c r="H331" s="357"/>
      <c r="I331" s="357"/>
      <c r="J331" s="357"/>
      <c r="K331" s="357"/>
      <c r="L331" s="357"/>
      <c r="M331" s="357"/>
      <c r="N331" s="357"/>
      <c r="O331" s="357"/>
      <c r="P331" s="357"/>
      <c r="Q331" s="357"/>
      <c r="R331" s="357"/>
      <c r="S331" s="357"/>
      <c r="T331" s="357"/>
      <c r="U331" s="357"/>
      <c r="V331" s="357"/>
      <c r="W331" s="357"/>
      <c r="X331" s="357"/>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1:49" ht="13.5" customHeight="1">
      <c r="A332" s="1"/>
      <c r="B332" s="357"/>
      <c r="C332" s="357"/>
      <c r="D332" s="357"/>
      <c r="E332" s="357"/>
      <c r="F332" s="357"/>
      <c r="G332" s="357"/>
      <c r="H332" s="357"/>
      <c r="I332" s="357"/>
      <c r="J332" s="357"/>
      <c r="K332" s="357"/>
      <c r="L332" s="357"/>
      <c r="M332" s="357"/>
      <c r="N332" s="357"/>
      <c r="O332" s="357"/>
      <c r="P332" s="357"/>
      <c r="Q332" s="357"/>
      <c r="R332" s="357"/>
      <c r="S332" s="357"/>
      <c r="T332" s="357"/>
      <c r="U332" s="357"/>
      <c r="V332" s="357"/>
      <c r="W332" s="357"/>
      <c r="X332" s="357"/>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1:49" ht="13.5" customHeight="1">
      <c r="A333" s="1"/>
      <c r="B333" s="357"/>
      <c r="C333" s="357"/>
      <c r="D333" s="357"/>
      <c r="E333" s="357"/>
      <c r="F333" s="357"/>
      <c r="G333" s="357"/>
      <c r="H333" s="357"/>
      <c r="I333" s="357"/>
      <c r="J333" s="357"/>
      <c r="K333" s="357"/>
      <c r="L333" s="357"/>
      <c r="M333" s="357"/>
      <c r="N333" s="357"/>
      <c r="O333" s="357"/>
      <c r="P333" s="357"/>
      <c r="Q333" s="357"/>
      <c r="R333" s="357"/>
      <c r="S333" s="357"/>
      <c r="T333" s="357"/>
      <c r="U333" s="357"/>
      <c r="V333" s="357"/>
      <c r="W333" s="357"/>
      <c r="X333" s="357"/>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1:49" ht="13.5" customHeight="1">
      <c r="A334" s="1"/>
      <c r="B334" s="357"/>
      <c r="C334" s="357"/>
      <c r="D334" s="357"/>
      <c r="E334" s="357"/>
      <c r="F334" s="357"/>
      <c r="G334" s="357"/>
      <c r="H334" s="357"/>
      <c r="I334" s="357"/>
      <c r="J334" s="357"/>
      <c r="K334" s="357"/>
      <c r="L334" s="357"/>
      <c r="M334" s="357"/>
      <c r="N334" s="357"/>
      <c r="O334" s="357"/>
      <c r="P334" s="357"/>
      <c r="Q334" s="357"/>
      <c r="R334" s="357"/>
      <c r="S334" s="357"/>
      <c r="T334" s="357"/>
      <c r="U334" s="357"/>
      <c r="V334" s="357"/>
      <c r="W334" s="357"/>
      <c r="X334" s="357"/>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1:49" ht="13.5" customHeight="1">
      <c r="A335" s="1"/>
      <c r="B335" s="357"/>
      <c r="C335" s="357"/>
      <c r="D335" s="357"/>
      <c r="E335" s="357"/>
      <c r="F335" s="357"/>
      <c r="G335" s="357"/>
      <c r="H335" s="357"/>
      <c r="I335" s="357"/>
      <c r="J335" s="357"/>
      <c r="K335" s="357"/>
      <c r="L335" s="357"/>
      <c r="M335" s="357"/>
      <c r="N335" s="357"/>
      <c r="O335" s="357"/>
      <c r="P335" s="357"/>
      <c r="Q335" s="357"/>
      <c r="R335" s="357"/>
      <c r="S335" s="357"/>
      <c r="T335" s="357"/>
      <c r="U335" s="357"/>
      <c r="V335" s="357"/>
      <c r="W335" s="357"/>
      <c r="X335" s="357"/>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1:49" ht="13.5" customHeight="1">
      <c r="A336" s="1"/>
      <c r="B336" s="357"/>
      <c r="C336" s="357"/>
      <c r="D336" s="357"/>
      <c r="E336" s="357"/>
      <c r="F336" s="357"/>
      <c r="G336" s="357"/>
      <c r="H336" s="357"/>
      <c r="I336" s="357"/>
      <c r="J336" s="357"/>
      <c r="K336" s="357"/>
      <c r="L336" s="357"/>
      <c r="M336" s="357"/>
      <c r="N336" s="357"/>
      <c r="O336" s="357"/>
      <c r="P336" s="357"/>
      <c r="Q336" s="357"/>
      <c r="R336" s="357"/>
      <c r="S336" s="357"/>
      <c r="T336" s="357"/>
      <c r="U336" s="357"/>
      <c r="V336" s="357"/>
      <c r="W336" s="357"/>
      <c r="X336" s="357"/>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1:49" ht="13.5" customHeight="1">
      <c r="A337" s="1"/>
      <c r="B337" s="357"/>
      <c r="C337" s="357"/>
      <c r="D337" s="357"/>
      <c r="E337" s="357"/>
      <c r="F337" s="357"/>
      <c r="G337" s="357"/>
      <c r="H337" s="357"/>
      <c r="I337" s="357"/>
      <c r="J337" s="357"/>
      <c r="K337" s="357"/>
      <c r="L337" s="357"/>
      <c r="M337" s="357"/>
      <c r="N337" s="357"/>
      <c r="O337" s="357"/>
      <c r="P337" s="357"/>
      <c r="Q337" s="357"/>
      <c r="R337" s="357"/>
      <c r="S337" s="357"/>
      <c r="T337" s="357"/>
      <c r="U337" s="357"/>
      <c r="V337" s="357"/>
      <c r="W337" s="357"/>
      <c r="X337" s="357"/>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1:49" ht="13.5" customHeight="1">
      <c r="A338" s="1"/>
      <c r="B338" s="357"/>
      <c r="C338" s="357"/>
      <c r="D338" s="357"/>
      <c r="E338" s="357"/>
      <c r="F338" s="357"/>
      <c r="G338" s="357"/>
      <c r="H338" s="357"/>
      <c r="I338" s="357"/>
      <c r="J338" s="357"/>
      <c r="K338" s="357"/>
      <c r="L338" s="357"/>
      <c r="M338" s="357"/>
      <c r="N338" s="357"/>
      <c r="O338" s="357"/>
      <c r="P338" s="357"/>
      <c r="Q338" s="357"/>
      <c r="R338" s="357"/>
      <c r="S338" s="357"/>
      <c r="T338" s="357"/>
      <c r="U338" s="357"/>
      <c r="V338" s="357"/>
      <c r="W338" s="357"/>
      <c r="X338" s="357"/>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1:49" ht="13.5" customHeight="1">
      <c r="A339" s="1"/>
      <c r="B339" s="357"/>
      <c r="C339" s="357"/>
      <c r="D339" s="357"/>
      <c r="E339" s="357"/>
      <c r="F339" s="357"/>
      <c r="G339" s="357"/>
      <c r="H339" s="357"/>
      <c r="I339" s="357"/>
      <c r="J339" s="357"/>
      <c r="K339" s="357"/>
      <c r="L339" s="357"/>
      <c r="M339" s="357"/>
      <c r="N339" s="357"/>
      <c r="O339" s="357"/>
      <c r="P339" s="357"/>
      <c r="Q339" s="357"/>
      <c r="R339" s="357"/>
      <c r="S339" s="357"/>
      <c r="T339" s="357"/>
      <c r="U339" s="357"/>
      <c r="V339" s="357"/>
      <c r="W339" s="357"/>
      <c r="X339" s="357"/>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1:49" ht="13.5" customHeight="1">
      <c r="A340" s="1"/>
      <c r="B340" s="357"/>
      <c r="C340" s="357"/>
      <c r="D340" s="357"/>
      <c r="E340" s="357"/>
      <c r="F340" s="357"/>
      <c r="G340" s="357"/>
      <c r="H340" s="357"/>
      <c r="I340" s="357"/>
      <c r="J340" s="357"/>
      <c r="K340" s="357"/>
      <c r="L340" s="357"/>
      <c r="M340" s="357"/>
      <c r="N340" s="357"/>
      <c r="O340" s="357"/>
      <c r="P340" s="357"/>
      <c r="Q340" s="357"/>
      <c r="R340" s="357"/>
      <c r="S340" s="357"/>
      <c r="T340" s="357"/>
      <c r="U340" s="357"/>
      <c r="V340" s="357"/>
      <c r="W340" s="357"/>
      <c r="X340" s="357"/>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1:49" ht="13.5" customHeight="1">
      <c r="A341" s="1"/>
      <c r="B341" s="357"/>
      <c r="C341" s="357"/>
      <c r="D341" s="357"/>
      <c r="E341" s="357"/>
      <c r="F341" s="357"/>
      <c r="G341" s="357"/>
      <c r="H341" s="357"/>
      <c r="I341" s="357"/>
      <c r="J341" s="357"/>
      <c r="K341" s="357"/>
      <c r="L341" s="357"/>
      <c r="M341" s="357"/>
      <c r="N341" s="357"/>
      <c r="O341" s="357"/>
      <c r="P341" s="357"/>
      <c r="Q341" s="357"/>
      <c r="R341" s="357"/>
      <c r="S341" s="357"/>
      <c r="T341" s="357"/>
      <c r="U341" s="357"/>
      <c r="V341" s="357"/>
      <c r="W341" s="357"/>
      <c r="X341" s="357"/>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1:49" ht="13.5" customHeight="1">
      <c r="A342" s="1"/>
      <c r="B342" s="357"/>
      <c r="C342" s="357"/>
      <c r="D342" s="357"/>
      <c r="E342" s="357"/>
      <c r="F342" s="357"/>
      <c r="G342" s="357"/>
      <c r="H342" s="357"/>
      <c r="I342" s="357"/>
      <c r="J342" s="357"/>
      <c r="K342" s="357"/>
      <c r="L342" s="357"/>
      <c r="M342" s="357"/>
      <c r="N342" s="357"/>
      <c r="O342" s="357"/>
      <c r="P342" s="357"/>
      <c r="Q342" s="357"/>
      <c r="R342" s="357"/>
      <c r="S342" s="357"/>
      <c r="T342" s="357"/>
      <c r="U342" s="357"/>
      <c r="V342" s="357"/>
      <c r="W342" s="357"/>
      <c r="X342" s="357"/>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1:49" ht="13.5" customHeight="1">
      <c r="A343" s="1"/>
      <c r="B343" s="357"/>
      <c r="C343" s="357"/>
      <c r="D343" s="357"/>
      <c r="E343" s="357"/>
      <c r="F343" s="357"/>
      <c r="G343" s="357"/>
      <c r="H343" s="357"/>
      <c r="I343" s="357"/>
      <c r="J343" s="357"/>
      <c r="K343" s="357"/>
      <c r="L343" s="357"/>
      <c r="M343" s="357"/>
      <c r="N343" s="357"/>
      <c r="O343" s="357"/>
      <c r="P343" s="357"/>
      <c r="Q343" s="357"/>
      <c r="R343" s="357"/>
      <c r="S343" s="357"/>
      <c r="T343" s="357"/>
      <c r="U343" s="357"/>
      <c r="V343" s="357"/>
      <c r="W343" s="357"/>
      <c r="X343" s="357"/>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1:49" ht="13.5" customHeight="1">
      <c r="A344" s="1"/>
      <c r="B344" s="357"/>
      <c r="C344" s="357"/>
      <c r="D344" s="357"/>
      <c r="E344" s="357"/>
      <c r="F344" s="357"/>
      <c r="G344" s="357"/>
      <c r="H344" s="357"/>
      <c r="I344" s="357"/>
      <c r="J344" s="357"/>
      <c r="K344" s="357"/>
      <c r="L344" s="357"/>
      <c r="M344" s="357"/>
      <c r="N344" s="357"/>
      <c r="O344" s="357"/>
      <c r="P344" s="357"/>
      <c r="Q344" s="357"/>
      <c r="R344" s="357"/>
      <c r="S344" s="357"/>
      <c r="T344" s="357"/>
      <c r="U344" s="357"/>
      <c r="V344" s="357"/>
      <c r="W344" s="357"/>
      <c r="X344" s="357"/>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1:49" ht="13.5" customHeight="1">
      <c r="A345" s="1"/>
      <c r="B345" s="357"/>
      <c r="C345" s="357"/>
      <c r="D345" s="357"/>
      <c r="E345" s="357"/>
      <c r="F345" s="357"/>
      <c r="G345" s="357"/>
      <c r="H345" s="357"/>
      <c r="I345" s="357"/>
      <c r="J345" s="357"/>
      <c r="K345" s="357"/>
      <c r="L345" s="357"/>
      <c r="M345" s="357"/>
      <c r="N345" s="357"/>
      <c r="O345" s="357"/>
      <c r="P345" s="357"/>
      <c r="Q345" s="357"/>
      <c r="R345" s="357"/>
      <c r="S345" s="357"/>
      <c r="T345" s="357"/>
      <c r="U345" s="357"/>
      <c r="V345" s="357"/>
      <c r="W345" s="357"/>
      <c r="X345" s="357"/>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1:49" ht="13.5" customHeight="1">
      <c r="A346" s="1"/>
      <c r="B346" s="357"/>
      <c r="C346" s="357"/>
      <c r="D346" s="357"/>
      <c r="E346" s="357"/>
      <c r="F346" s="357"/>
      <c r="G346" s="357"/>
      <c r="H346" s="357"/>
      <c r="I346" s="357"/>
      <c r="J346" s="357"/>
      <c r="K346" s="357"/>
      <c r="L346" s="357"/>
      <c r="M346" s="357"/>
      <c r="N346" s="357"/>
      <c r="O346" s="357"/>
      <c r="P346" s="357"/>
      <c r="Q346" s="357"/>
      <c r="R346" s="357"/>
      <c r="S346" s="357"/>
      <c r="T346" s="357"/>
      <c r="U346" s="357"/>
      <c r="V346" s="357"/>
      <c r="W346" s="357"/>
      <c r="X346" s="357"/>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1:49" ht="13.5" customHeight="1">
      <c r="A347" s="1"/>
      <c r="B347" s="357"/>
      <c r="C347" s="357"/>
      <c r="D347" s="357"/>
      <c r="E347" s="357"/>
      <c r="F347" s="357"/>
      <c r="G347" s="357"/>
      <c r="H347" s="357"/>
      <c r="I347" s="357"/>
      <c r="J347" s="357"/>
      <c r="K347" s="357"/>
      <c r="L347" s="357"/>
      <c r="M347" s="357"/>
      <c r="N347" s="357"/>
      <c r="O347" s="357"/>
      <c r="P347" s="357"/>
      <c r="Q347" s="357"/>
      <c r="R347" s="357"/>
      <c r="S347" s="357"/>
      <c r="T347" s="357"/>
      <c r="U347" s="357"/>
      <c r="V347" s="357"/>
      <c r="W347" s="357"/>
      <c r="X347" s="357"/>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1:49" ht="13.5" customHeight="1">
      <c r="A348" s="1"/>
      <c r="B348" s="357"/>
      <c r="C348" s="357"/>
      <c r="D348" s="357"/>
      <c r="E348" s="357"/>
      <c r="F348" s="357"/>
      <c r="G348" s="357"/>
      <c r="H348" s="357"/>
      <c r="I348" s="357"/>
      <c r="J348" s="357"/>
      <c r="K348" s="357"/>
      <c r="L348" s="357"/>
      <c r="M348" s="357"/>
      <c r="N348" s="357"/>
      <c r="O348" s="357"/>
      <c r="P348" s="357"/>
      <c r="Q348" s="357"/>
      <c r="R348" s="357"/>
      <c r="S348" s="357"/>
      <c r="T348" s="357"/>
      <c r="U348" s="357"/>
      <c r="V348" s="357"/>
      <c r="W348" s="357"/>
      <c r="X348" s="357"/>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1:49" ht="13.5" customHeight="1">
      <c r="A349" s="1"/>
      <c r="B349" s="357"/>
      <c r="C349" s="357"/>
      <c r="D349" s="357"/>
      <c r="E349" s="357"/>
      <c r="F349" s="357"/>
      <c r="G349" s="357"/>
      <c r="H349" s="357"/>
      <c r="I349" s="357"/>
      <c r="J349" s="357"/>
      <c r="K349" s="357"/>
      <c r="L349" s="357"/>
      <c r="M349" s="357"/>
      <c r="N349" s="357"/>
      <c r="O349" s="357"/>
      <c r="P349" s="357"/>
      <c r="Q349" s="357"/>
      <c r="R349" s="357"/>
      <c r="S349" s="357"/>
      <c r="T349" s="357"/>
      <c r="U349" s="357"/>
      <c r="V349" s="357"/>
      <c r="W349" s="357"/>
      <c r="X349" s="357"/>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1:49" ht="13.5" customHeight="1">
      <c r="A350" s="1"/>
      <c r="B350" s="357"/>
      <c r="C350" s="357"/>
      <c r="D350" s="357"/>
      <c r="E350" s="357"/>
      <c r="F350" s="357"/>
      <c r="G350" s="357"/>
      <c r="H350" s="357"/>
      <c r="I350" s="357"/>
      <c r="J350" s="357"/>
      <c r="K350" s="357"/>
      <c r="L350" s="357"/>
      <c r="M350" s="357"/>
      <c r="N350" s="357"/>
      <c r="O350" s="357"/>
      <c r="P350" s="357"/>
      <c r="Q350" s="357"/>
      <c r="R350" s="357"/>
      <c r="S350" s="357"/>
      <c r="T350" s="357"/>
      <c r="U350" s="357"/>
      <c r="V350" s="357"/>
      <c r="W350" s="357"/>
      <c r="X350" s="357"/>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1:49" ht="13.5" customHeight="1">
      <c r="A351" s="1"/>
      <c r="B351" s="357"/>
      <c r="C351" s="357"/>
      <c r="D351" s="357"/>
      <c r="E351" s="357"/>
      <c r="F351" s="357"/>
      <c r="G351" s="357"/>
      <c r="H351" s="357"/>
      <c r="I351" s="357"/>
      <c r="J351" s="357"/>
      <c r="K351" s="357"/>
      <c r="L351" s="357"/>
      <c r="M351" s="357"/>
      <c r="N351" s="357"/>
      <c r="O351" s="357"/>
      <c r="P351" s="357"/>
      <c r="Q351" s="357"/>
      <c r="R351" s="357"/>
      <c r="S351" s="357"/>
      <c r="T351" s="357"/>
      <c r="U351" s="357"/>
      <c r="V351" s="357"/>
      <c r="W351" s="357"/>
      <c r="X351" s="357"/>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1:49" ht="13.5" customHeight="1">
      <c r="A352" s="1"/>
      <c r="B352" s="357"/>
      <c r="C352" s="357"/>
      <c r="D352" s="357"/>
      <c r="E352" s="357"/>
      <c r="F352" s="357"/>
      <c r="G352" s="357"/>
      <c r="H352" s="357"/>
      <c r="I352" s="357"/>
      <c r="J352" s="357"/>
      <c r="K352" s="357"/>
      <c r="L352" s="357"/>
      <c r="M352" s="357"/>
      <c r="N352" s="357"/>
      <c r="O352" s="357"/>
      <c r="P352" s="357"/>
      <c r="Q352" s="357"/>
      <c r="R352" s="357"/>
      <c r="S352" s="357"/>
      <c r="T352" s="357"/>
      <c r="U352" s="357"/>
      <c r="V352" s="357"/>
      <c r="W352" s="357"/>
      <c r="X352" s="357"/>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1:49" ht="13.5" customHeight="1">
      <c r="A353" s="1"/>
      <c r="B353" s="357"/>
      <c r="C353" s="357"/>
      <c r="D353" s="357"/>
      <c r="E353" s="357"/>
      <c r="F353" s="357"/>
      <c r="G353" s="357"/>
      <c r="H353" s="357"/>
      <c r="I353" s="357"/>
      <c r="J353" s="357"/>
      <c r="K353" s="357"/>
      <c r="L353" s="357"/>
      <c r="M353" s="357"/>
      <c r="N353" s="357"/>
      <c r="O353" s="357"/>
      <c r="P353" s="357"/>
      <c r="Q353" s="357"/>
      <c r="R353" s="357"/>
      <c r="S353" s="357"/>
      <c r="T353" s="357"/>
      <c r="U353" s="357"/>
      <c r="V353" s="357"/>
      <c r="W353" s="357"/>
      <c r="X353" s="357"/>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1:49" ht="13.5" customHeight="1">
      <c r="A354" s="1"/>
      <c r="B354" s="357"/>
      <c r="C354" s="357"/>
      <c r="D354" s="357"/>
      <c r="E354" s="357"/>
      <c r="F354" s="357"/>
      <c r="G354" s="357"/>
      <c r="H354" s="357"/>
      <c r="I354" s="357"/>
      <c r="J354" s="357"/>
      <c r="K354" s="357"/>
      <c r="L354" s="357"/>
      <c r="M354" s="357"/>
      <c r="N354" s="357"/>
      <c r="O354" s="357"/>
      <c r="P354" s="357"/>
      <c r="Q354" s="357"/>
      <c r="R354" s="357"/>
      <c r="S354" s="357"/>
      <c r="T354" s="357"/>
      <c r="U354" s="357"/>
      <c r="V354" s="357"/>
      <c r="W354" s="357"/>
      <c r="X354" s="357"/>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1:49" ht="13.5" customHeight="1">
      <c r="A355" s="1"/>
      <c r="B355" s="357"/>
      <c r="C355" s="357"/>
      <c r="D355" s="357"/>
      <c r="E355" s="357"/>
      <c r="F355" s="357"/>
      <c r="G355" s="357"/>
      <c r="H355" s="357"/>
      <c r="I355" s="357"/>
      <c r="J355" s="357"/>
      <c r="K355" s="357"/>
      <c r="L355" s="357"/>
      <c r="M355" s="357"/>
      <c r="N355" s="357"/>
      <c r="O355" s="357"/>
      <c r="P355" s="357"/>
      <c r="Q355" s="357"/>
      <c r="R355" s="357"/>
      <c r="S355" s="357"/>
      <c r="T355" s="357"/>
      <c r="U355" s="357"/>
      <c r="V355" s="357"/>
      <c r="W355" s="357"/>
      <c r="X355" s="357"/>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1:49" ht="13.5" customHeight="1">
      <c r="A356" s="1"/>
      <c r="B356" s="357"/>
      <c r="C356" s="357"/>
      <c r="D356" s="357"/>
      <c r="E356" s="357"/>
      <c r="F356" s="357"/>
      <c r="G356" s="357"/>
      <c r="H356" s="357"/>
      <c r="I356" s="357"/>
      <c r="J356" s="357"/>
      <c r="K356" s="357"/>
      <c r="L356" s="357"/>
      <c r="M356" s="357"/>
      <c r="N356" s="357"/>
      <c r="O356" s="357"/>
      <c r="P356" s="357"/>
      <c r="Q356" s="357"/>
      <c r="R356" s="357"/>
      <c r="S356" s="357"/>
      <c r="T356" s="357"/>
      <c r="U356" s="357"/>
      <c r="V356" s="357"/>
      <c r="W356" s="357"/>
      <c r="X356" s="357"/>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1:49" ht="13.5" customHeight="1">
      <c r="A357" s="1"/>
      <c r="B357" s="357"/>
      <c r="C357" s="357"/>
      <c r="D357" s="357"/>
      <c r="E357" s="357"/>
      <c r="F357" s="357"/>
      <c r="G357" s="357"/>
      <c r="H357" s="357"/>
      <c r="I357" s="357"/>
      <c r="J357" s="357"/>
      <c r="K357" s="357"/>
      <c r="L357" s="357"/>
      <c r="M357" s="357"/>
      <c r="N357" s="357"/>
      <c r="O357" s="357"/>
      <c r="P357" s="357"/>
      <c r="Q357" s="357"/>
      <c r="R357" s="357"/>
      <c r="S357" s="357"/>
      <c r="T357" s="357"/>
      <c r="U357" s="357"/>
      <c r="V357" s="357"/>
      <c r="W357" s="357"/>
      <c r="X357" s="357"/>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1:49" ht="13.5" customHeight="1">
      <c r="A358" s="1"/>
      <c r="B358" s="357"/>
      <c r="C358" s="357"/>
      <c r="D358" s="357"/>
      <c r="E358" s="357"/>
      <c r="F358" s="357"/>
      <c r="G358" s="357"/>
      <c r="H358" s="357"/>
      <c r="I358" s="357"/>
      <c r="J358" s="357"/>
      <c r="K358" s="357"/>
      <c r="L358" s="357"/>
      <c r="M358" s="357"/>
      <c r="N358" s="357"/>
      <c r="O358" s="357"/>
      <c r="P358" s="357"/>
      <c r="Q358" s="357"/>
      <c r="R358" s="357"/>
      <c r="S358" s="357"/>
      <c r="T358" s="357"/>
      <c r="U358" s="357"/>
      <c r="V358" s="357"/>
      <c r="W358" s="357"/>
      <c r="X358" s="357"/>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1:49" ht="13.5" customHeight="1">
      <c r="A359" s="1"/>
      <c r="B359" s="357"/>
      <c r="C359" s="357"/>
      <c r="D359" s="357"/>
      <c r="E359" s="357"/>
      <c r="F359" s="357"/>
      <c r="G359" s="357"/>
      <c r="H359" s="357"/>
      <c r="I359" s="357"/>
      <c r="J359" s="357"/>
      <c r="K359" s="357"/>
      <c r="L359" s="357"/>
      <c r="M359" s="357"/>
      <c r="N359" s="357"/>
      <c r="O359" s="357"/>
      <c r="P359" s="357"/>
      <c r="Q359" s="357"/>
      <c r="R359" s="357"/>
      <c r="S359" s="357"/>
      <c r="T359" s="357"/>
      <c r="U359" s="357"/>
      <c r="V359" s="357"/>
      <c r="W359" s="357"/>
      <c r="X359" s="357"/>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1:49" ht="13.5" customHeight="1">
      <c r="A360" s="1"/>
      <c r="B360" s="357"/>
      <c r="C360" s="357"/>
      <c r="D360" s="357"/>
      <c r="E360" s="357"/>
      <c r="F360" s="357"/>
      <c r="G360" s="357"/>
      <c r="H360" s="357"/>
      <c r="I360" s="357"/>
      <c r="J360" s="357"/>
      <c r="K360" s="357"/>
      <c r="L360" s="357"/>
      <c r="M360" s="357"/>
      <c r="N360" s="357"/>
      <c r="O360" s="357"/>
      <c r="P360" s="357"/>
      <c r="Q360" s="357"/>
      <c r="R360" s="357"/>
      <c r="S360" s="357"/>
      <c r="T360" s="357"/>
      <c r="U360" s="357"/>
      <c r="V360" s="357"/>
      <c r="W360" s="357"/>
      <c r="X360" s="357"/>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1:49" ht="13.5" customHeight="1">
      <c r="A361" s="1"/>
      <c r="B361" s="357"/>
      <c r="C361" s="357"/>
      <c r="D361" s="357"/>
      <c r="E361" s="357"/>
      <c r="F361" s="357"/>
      <c r="G361" s="357"/>
      <c r="H361" s="357"/>
      <c r="I361" s="357"/>
      <c r="J361" s="357"/>
      <c r="K361" s="357"/>
      <c r="L361" s="357"/>
      <c r="M361" s="357"/>
      <c r="N361" s="357"/>
      <c r="O361" s="357"/>
      <c r="P361" s="357"/>
      <c r="Q361" s="357"/>
      <c r="R361" s="357"/>
      <c r="S361" s="357"/>
      <c r="T361" s="357"/>
      <c r="U361" s="357"/>
      <c r="V361" s="357"/>
      <c r="W361" s="357"/>
      <c r="X361" s="357"/>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1:49" ht="13.5" customHeight="1">
      <c r="A362" s="1"/>
      <c r="B362" s="357"/>
      <c r="C362" s="357"/>
      <c r="D362" s="357"/>
      <c r="E362" s="357"/>
      <c r="F362" s="357"/>
      <c r="G362" s="357"/>
      <c r="H362" s="357"/>
      <c r="I362" s="357"/>
      <c r="J362" s="357"/>
      <c r="K362" s="357"/>
      <c r="L362" s="357"/>
      <c r="M362" s="357"/>
      <c r="N362" s="357"/>
      <c r="O362" s="357"/>
      <c r="P362" s="357"/>
      <c r="Q362" s="357"/>
      <c r="R362" s="357"/>
      <c r="S362" s="357"/>
      <c r="T362" s="357"/>
      <c r="U362" s="357"/>
      <c r="V362" s="357"/>
      <c r="W362" s="357"/>
      <c r="X362" s="357"/>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1:49" ht="13.5" customHeight="1">
      <c r="A363" s="1"/>
      <c r="B363" s="357"/>
      <c r="C363" s="357"/>
      <c r="D363" s="357"/>
      <c r="E363" s="357"/>
      <c r="F363" s="357"/>
      <c r="G363" s="357"/>
      <c r="H363" s="357"/>
      <c r="I363" s="357"/>
      <c r="J363" s="357"/>
      <c r="K363" s="357"/>
      <c r="L363" s="357"/>
      <c r="M363" s="357"/>
      <c r="N363" s="357"/>
      <c r="O363" s="357"/>
      <c r="P363" s="357"/>
      <c r="Q363" s="357"/>
      <c r="R363" s="357"/>
      <c r="S363" s="357"/>
      <c r="T363" s="357"/>
      <c r="U363" s="357"/>
      <c r="V363" s="357"/>
      <c r="W363" s="357"/>
      <c r="X363" s="357"/>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1:49" ht="13.5" customHeight="1">
      <c r="A364" s="1"/>
      <c r="B364" s="357"/>
      <c r="C364" s="357"/>
      <c r="D364" s="357"/>
      <c r="E364" s="357"/>
      <c r="F364" s="357"/>
      <c r="G364" s="357"/>
      <c r="H364" s="357"/>
      <c r="I364" s="357"/>
      <c r="J364" s="357"/>
      <c r="K364" s="357"/>
      <c r="L364" s="357"/>
      <c r="M364" s="357"/>
      <c r="N364" s="357"/>
      <c r="O364" s="357"/>
      <c r="P364" s="357"/>
      <c r="Q364" s="357"/>
      <c r="R364" s="357"/>
      <c r="S364" s="357"/>
      <c r="T364" s="357"/>
      <c r="U364" s="357"/>
      <c r="V364" s="357"/>
      <c r="W364" s="357"/>
      <c r="X364" s="357"/>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1:49" ht="13.5" customHeight="1">
      <c r="A365" s="1"/>
      <c r="B365" s="357"/>
      <c r="C365" s="357"/>
      <c r="D365" s="357"/>
      <c r="E365" s="357"/>
      <c r="F365" s="357"/>
      <c r="G365" s="357"/>
      <c r="H365" s="357"/>
      <c r="I365" s="357"/>
      <c r="J365" s="357"/>
      <c r="K365" s="357"/>
      <c r="L365" s="357"/>
      <c r="M365" s="357"/>
      <c r="N365" s="357"/>
      <c r="O365" s="357"/>
      <c r="P365" s="357"/>
      <c r="Q365" s="357"/>
      <c r="R365" s="357"/>
      <c r="S365" s="357"/>
      <c r="T365" s="357"/>
      <c r="U365" s="357"/>
      <c r="V365" s="357"/>
      <c r="W365" s="357"/>
      <c r="X365" s="357"/>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1:49" ht="13.5" customHeight="1">
      <c r="A366" s="1"/>
      <c r="B366" s="357"/>
      <c r="C366" s="357"/>
      <c r="D366" s="357"/>
      <c r="E366" s="357"/>
      <c r="F366" s="357"/>
      <c r="G366" s="357"/>
      <c r="H366" s="357"/>
      <c r="I366" s="357"/>
      <c r="J366" s="357"/>
      <c r="K366" s="357"/>
      <c r="L366" s="357"/>
      <c r="M366" s="357"/>
      <c r="N366" s="357"/>
      <c r="O366" s="357"/>
      <c r="P366" s="357"/>
      <c r="Q366" s="357"/>
      <c r="R366" s="357"/>
      <c r="S366" s="357"/>
      <c r="T366" s="357"/>
      <c r="U366" s="357"/>
      <c r="V366" s="357"/>
      <c r="W366" s="357"/>
      <c r="X366" s="357"/>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1:49" ht="13.5" customHeight="1">
      <c r="A367" s="1"/>
      <c r="B367" s="357"/>
      <c r="C367" s="357"/>
      <c r="D367" s="357"/>
      <c r="E367" s="357"/>
      <c r="F367" s="357"/>
      <c r="G367" s="357"/>
      <c r="H367" s="357"/>
      <c r="I367" s="357"/>
      <c r="J367" s="357"/>
      <c r="K367" s="357"/>
      <c r="L367" s="357"/>
      <c r="M367" s="357"/>
      <c r="N367" s="357"/>
      <c r="O367" s="357"/>
      <c r="P367" s="357"/>
      <c r="Q367" s="357"/>
      <c r="R367" s="357"/>
      <c r="S367" s="357"/>
      <c r="T367" s="357"/>
      <c r="U367" s="357"/>
      <c r="V367" s="357"/>
      <c r="W367" s="357"/>
      <c r="X367" s="357"/>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1:49" ht="13.5" customHeight="1">
      <c r="A368" s="1"/>
      <c r="B368" s="357"/>
      <c r="C368" s="357"/>
      <c r="D368" s="357"/>
      <c r="E368" s="357"/>
      <c r="F368" s="357"/>
      <c r="G368" s="357"/>
      <c r="H368" s="357"/>
      <c r="I368" s="357"/>
      <c r="J368" s="357"/>
      <c r="K368" s="357"/>
      <c r="L368" s="357"/>
      <c r="M368" s="357"/>
      <c r="N368" s="357"/>
      <c r="O368" s="357"/>
      <c r="P368" s="357"/>
      <c r="Q368" s="357"/>
      <c r="R368" s="357"/>
      <c r="S368" s="357"/>
      <c r="T368" s="357"/>
      <c r="U368" s="357"/>
      <c r="V368" s="357"/>
      <c r="W368" s="357"/>
      <c r="X368" s="357"/>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1:49" ht="13.5" customHeight="1">
      <c r="A369" s="1"/>
      <c r="B369" s="357"/>
      <c r="C369" s="357"/>
      <c r="D369" s="357"/>
      <c r="E369" s="357"/>
      <c r="F369" s="357"/>
      <c r="G369" s="357"/>
      <c r="H369" s="357"/>
      <c r="I369" s="357"/>
      <c r="J369" s="357"/>
      <c r="K369" s="357"/>
      <c r="L369" s="357"/>
      <c r="M369" s="357"/>
      <c r="N369" s="357"/>
      <c r="O369" s="357"/>
      <c r="P369" s="357"/>
      <c r="Q369" s="357"/>
      <c r="R369" s="357"/>
      <c r="S369" s="357"/>
      <c r="T369" s="357"/>
      <c r="U369" s="357"/>
      <c r="V369" s="357"/>
      <c r="W369" s="357"/>
      <c r="X369" s="357"/>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1:49" ht="13.5" customHeight="1">
      <c r="A370" s="1"/>
      <c r="B370" s="357"/>
      <c r="C370" s="357"/>
      <c r="D370" s="357"/>
      <c r="E370" s="357"/>
      <c r="F370" s="357"/>
      <c r="G370" s="357"/>
      <c r="H370" s="357"/>
      <c r="I370" s="357"/>
      <c r="J370" s="357"/>
      <c r="K370" s="357"/>
      <c r="L370" s="357"/>
      <c r="M370" s="357"/>
      <c r="N370" s="357"/>
      <c r="O370" s="357"/>
      <c r="P370" s="357"/>
      <c r="Q370" s="357"/>
      <c r="R370" s="357"/>
      <c r="S370" s="357"/>
      <c r="T370" s="357"/>
      <c r="U370" s="357"/>
      <c r="V370" s="357"/>
      <c r="W370" s="357"/>
      <c r="X370" s="357"/>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1:49" ht="13.5" customHeight="1">
      <c r="A371" s="1"/>
      <c r="B371" s="357"/>
      <c r="C371" s="357"/>
      <c r="D371" s="357"/>
      <c r="E371" s="357"/>
      <c r="F371" s="357"/>
      <c r="G371" s="357"/>
      <c r="H371" s="357"/>
      <c r="I371" s="357"/>
      <c r="J371" s="357"/>
      <c r="K371" s="357"/>
      <c r="L371" s="357"/>
      <c r="M371" s="357"/>
      <c r="N371" s="357"/>
      <c r="O371" s="357"/>
      <c r="P371" s="357"/>
      <c r="Q371" s="357"/>
      <c r="R371" s="357"/>
      <c r="S371" s="357"/>
      <c r="T371" s="357"/>
      <c r="U371" s="357"/>
      <c r="V371" s="357"/>
      <c r="W371" s="357"/>
      <c r="X371" s="357"/>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1:49" ht="13.5" customHeight="1">
      <c r="A372" s="1"/>
      <c r="B372" s="357"/>
      <c r="C372" s="357"/>
      <c r="D372" s="357"/>
      <c r="E372" s="357"/>
      <c r="F372" s="357"/>
      <c r="G372" s="357"/>
      <c r="H372" s="357"/>
      <c r="I372" s="357"/>
      <c r="J372" s="357"/>
      <c r="K372" s="357"/>
      <c r="L372" s="357"/>
      <c r="M372" s="357"/>
      <c r="N372" s="357"/>
      <c r="O372" s="357"/>
      <c r="P372" s="357"/>
      <c r="Q372" s="357"/>
      <c r="R372" s="357"/>
      <c r="S372" s="357"/>
      <c r="T372" s="357"/>
      <c r="U372" s="357"/>
      <c r="V372" s="357"/>
      <c r="W372" s="357"/>
      <c r="X372" s="357"/>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1:49" ht="13.5" customHeight="1">
      <c r="A373" s="1"/>
      <c r="B373" s="357"/>
      <c r="C373" s="357"/>
      <c r="D373" s="357"/>
      <c r="E373" s="357"/>
      <c r="F373" s="357"/>
      <c r="G373" s="357"/>
      <c r="H373" s="357"/>
      <c r="I373" s="357"/>
      <c r="J373" s="357"/>
      <c r="K373" s="357"/>
      <c r="L373" s="357"/>
      <c r="M373" s="357"/>
      <c r="N373" s="357"/>
      <c r="O373" s="357"/>
      <c r="P373" s="357"/>
      <c r="Q373" s="357"/>
      <c r="R373" s="357"/>
      <c r="S373" s="357"/>
      <c r="T373" s="357"/>
      <c r="U373" s="357"/>
      <c r="V373" s="357"/>
      <c r="W373" s="357"/>
      <c r="X373" s="357"/>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1:49" ht="13.5" customHeight="1">
      <c r="A374" s="1"/>
      <c r="B374" s="357"/>
      <c r="C374" s="357"/>
      <c r="D374" s="357"/>
      <c r="E374" s="357"/>
      <c r="F374" s="357"/>
      <c r="G374" s="357"/>
      <c r="H374" s="357"/>
      <c r="I374" s="357"/>
      <c r="J374" s="357"/>
      <c r="K374" s="357"/>
      <c r="L374" s="357"/>
      <c r="M374" s="357"/>
      <c r="N374" s="357"/>
      <c r="O374" s="357"/>
      <c r="P374" s="357"/>
      <c r="Q374" s="357"/>
      <c r="R374" s="357"/>
      <c r="S374" s="357"/>
      <c r="T374" s="357"/>
      <c r="U374" s="357"/>
      <c r="V374" s="357"/>
      <c r="W374" s="357"/>
      <c r="X374" s="357"/>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1:49" ht="13.5" customHeight="1">
      <c r="A375" s="1"/>
      <c r="B375" s="357"/>
      <c r="C375" s="357"/>
      <c r="D375" s="357"/>
      <c r="E375" s="357"/>
      <c r="F375" s="357"/>
      <c r="G375" s="357"/>
      <c r="H375" s="357"/>
      <c r="I375" s="357"/>
      <c r="J375" s="357"/>
      <c r="K375" s="357"/>
      <c r="L375" s="357"/>
      <c r="M375" s="357"/>
      <c r="N375" s="357"/>
      <c r="O375" s="357"/>
      <c r="P375" s="357"/>
      <c r="Q375" s="357"/>
      <c r="R375" s="357"/>
      <c r="S375" s="357"/>
      <c r="T375" s="357"/>
      <c r="U375" s="357"/>
      <c r="V375" s="357"/>
      <c r="W375" s="357"/>
      <c r="X375" s="357"/>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1:49" ht="13.5" customHeight="1">
      <c r="A376" s="1"/>
      <c r="B376" s="357"/>
      <c r="C376" s="357"/>
      <c r="D376" s="357"/>
      <c r="E376" s="357"/>
      <c r="F376" s="357"/>
      <c r="G376" s="357"/>
      <c r="H376" s="357"/>
      <c r="I376" s="357"/>
      <c r="J376" s="357"/>
      <c r="K376" s="357"/>
      <c r="L376" s="357"/>
      <c r="M376" s="357"/>
      <c r="N376" s="357"/>
      <c r="O376" s="357"/>
      <c r="P376" s="357"/>
      <c r="Q376" s="357"/>
      <c r="R376" s="357"/>
      <c r="S376" s="357"/>
      <c r="T376" s="357"/>
      <c r="U376" s="357"/>
      <c r="V376" s="357"/>
      <c r="W376" s="357"/>
      <c r="X376" s="357"/>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1:49" ht="13.5" customHeight="1">
      <c r="A377" s="1"/>
      <c r="B377" s="357"/>
      <c r="C377" s="357"/>
      <c r="D377" s="357"/>
      <c r="E377" s="357"/>
      <c r="F377" s="357"/>
      <c r="G377" s="357"/>
      <c r="H377" s="357"/>
      <c r="I377" s="357"/>
      <c r="J377" s="357"/>
      <c r="K377" s="357"/>
      <c r="L377" s="357"/>
      <c r="M377" s="357"/>
      <c r="N377" s="357"/>
      <c r="O377" s="357"/>
      <c r="P377" s="357"/>
      <c r="Q377" s="357"/>
      <c r="R377" s="357"/>
      <c r="S377" s="357"/>
      <c r="T377" s="357"/>
      <c r="U377" s="357"/>
      <c r="V377" s="357"/>
      <c r="W377" s="357"/>
      <c r="X377" s="357"/>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1:49" ht="13.5" customHeight="1">
      <c r="A378" s="1"/>
      <c r="B378" s="357"/>
      <c r="C378" s="357"/>
      <c r="D378" s="357"/>
      <c r="E378" s="357"/>
      <c r="F378" s="357"/>
      <c r="G378" s="357"/>
      <c r="H378" s="357"/>
      <c r="I378" s="357"/>
      <c r="J378" s="357"/>
      <c r="K378" s="357"/>
      <c r="L378" s="357"/>
      <c r="M378" s="357"/>
      <c r="N378" s="357"/>
      <c r="O378" s="357"/>
      <c r="P378" s="357"/>
      <c r="Q378" s="357"/>
      <c r="R378" s="357"/>
      <c r="S378" s="357"/>
      <c r="T378" s="357"/>
      <c r="U378" s="357"/>
      <c r="V378" s="357"/>
      <c r="W378" s="357"/>
      <c r="X378" s="357"/>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1:49" ht="13.5" customHeight="1">
      <c r="A379" s="1"/>
      <c r="B379" s="357"/>
      <c r="C379" s="357"/>
      <c r="D379" s="357"/>
      <c r="E379" s="357"/>
      <c r="F379" s="357"/>
      <c r="G379" s="357"/>
      <c r="H379" s="357"/>
      <c r="I379" s="357"/>
      <c r="J379" s="357"/>
      <c r="K379" s="357"/>
      <c r="L379" s="357"/>
      <c r="M379" s="357"/>
      <c r="N379" s="357"/>
      <c r="O379" s="357"/>
      <c r="P379" s="357"/>
      <c r="Q379" s="357"/>
      <c r="R379" s="357"/>
      <c r="S379" s="357"/>
      <c r="T379" s="357"/>
      <c r="U379" s="357"/>
      <c r="V379" s="357"/>
      <c r="W379" s="357"/>
      <c r="X379" s="357"/>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1:49" ht="13.5" customHeight="1">
      <c r="A380" s="1"/>
      <c r="B380" s="357"/>
      <c r="C380" s="357"/>
      <c r="D380" s="357"/>
      <c r="E380" s="357"/>
      <c r="F380" s="357"/>
      <c r="G380" s="357"/>
      <c r="H380" s="357"/>
      <c r="I380" s="357"/>
      <c r="J380" s="357"/>
      <c r="K380" s="357"/>
      <c r="L380" s="357"/>
      <c r="M380" s="357"/>
      <c r="N380" s="357"/>
      <c r="O380" s="357"/>
      <c r="P380" s="357"/>
      <c r="Q380" s="357"/>
      <c r="R380" s="357"/>
      <c r="S380" s="357"/>
      <c r="T380" s="357"/>
      <c r="U380" s="357"/>
      <c r="V380" s="357"/>
      <c r="W380" s="357"/>
      <c r="X380" s="357"/>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1:49" ht="13.5" customHeight="1">
      <c r="A381" s="1"/>
      <c r="B381" s="357"/>
      <c r="C381" s="357"/>
      <c r="D381" s="357"/>
      <c r="E381" s="357"/>
      <c r="F381" s="357"/>
      <c r="G381" s="357"/>
      <c r="H381" s="357"/>
      <c r="I381" s="357"/>
      <c r="J381" s="357"/>
      <c r="K381" s="357"/>
      <c r="L381" s="357"/>
      <c r="M381" s="357"/>
      <c r="N381" s="357"/>
      <c r="O381" s="357"/>
      <c r="P381" s="357"/>
      <c r="Q381" s="357"/>
      <c r="R381" s="357"/>
      <c r="S381" s="357"/>
      <c r="T381" s="357"/>
      <c r="U381" s="357"/>
      <c r="V381" s="357"/>
      <c r="W381" s="357"/>
      <c r="X381" s="357"/>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1:49" ht="13.5" customHeight="1">
      <c r="A382" s="1"/>
      <c r="B382" s="357"/>
      <c r="C382" s="357"/>
      <c r="D382" s="357"/>
      <c r="E382" s="357"/>
      <c r="F382" s="357"/>
      <c r="G382" s="357"/>
      <c r="H382" s="357"/>
      <c r="I382" s="357"/>
      <c r="J382" s="357"/>
      <c r="K382" s="357"/>
      <c r="L382" s="357"/>
      <c r="M382" s="357"/>
      <c r="N382" s="357"/>
      <c r="O382" s="357"/>
      <c r="P382" s="357"/>
      <c r="Q382" s="357"/>
      <c r="R382" s="357"/>
      <c r="S382" s="357"/>
      <c r="T382" s="357"/>
      <c r="U382" s="357"/>
      <c r="V382" s="357"/>
      <c r="W382" s="357"/>
      <c r="X382" s="357"/>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1:49" ht="13.5" customHeight="1">
      <c r="A383" s="1"/>
      <c r="B383" s="357"/>
      <c r="C383" s="357"/>
      <c r="D383" s="357"/>
      <c r="E383" s="357"/>
      <c r="F383" s="357"/>
      <c r="G383" s="357"/>
      <c r="H383" s="357"/>
      <c r="I383" s="357"/>
      <c r="J383" s="357"/>
      <c r="K383" s="357"/>
      <c r="L383" s="357"/>
      <c r="M383" s="357"/>
      <c r="N383" s="357"/>
      <c r="O383" s="357"/>
      <c r="P383" s="357"/>
      <c r="Q383" s="357"/>
      <c r="R383" s="357"/>
      <c r="S383" s="357"/>
      <c r="T383" s="357"/>
      <c r="U383" s="357"/>
      <c r="V383" s="357"/>
      <c r="W383" s="357"/>
      <c r="X383" s="357"/>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1:49" ht="13.5" customHeight="1">
      <c r="A384" s="1"/>
      <c r="B384" s="357"/>
      <c r="C384" s="357"/>
      <c r="D384" s="357"/>
      <c r="E384" s="357"/>
      <c r="F384" s="357"/>
      <c r="G384" s="357"/>
      <c r="H384" s="357"/>
      <c r="I384" s="357"/>
      <c r="J384" s="357"/>
      <c r="K384" s="357"/>
      <c r="L384" s="357"/>
      <c r="M384" s="357"/>
      <c r="N384" s="357"/>
      <c r="O384" s="357"/>
      <c r="P384" s="357"/>
      <c r="Q384" s="357"/>
      <c r="R384" s="357"/>
      <c r="S384" s="357"/>
      <c r="T384" s="357"/>
      <c r="U384" s="357"/>
      <c r="V384" s="357"/>
      <c r="W384" s="357"/>
      <c r="X384" s="357"/>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1:49" ht="13.5" customHeight="1">
      <c r="A385" s="1"/>
      <c r="B385" s="357"/>
      <c r="C385" s="357"/>
      <c r="D385" s="357"/>
      <c r="E385" s="357"/>
      <c r="F385" s="357"/>
      <c r="G385" s="357"/>
      <c r="H385" s="357"/>
      <c r="I385" s="357"/>
      <c r="J385" s="357"/>
      <c r="K385" s="357"/>
      <c r="L385" s="357"/>
      <c r="M385" s="357"/>
      <c r="N385" s="357"/>
      <c r="O385" s="357"/>
      <c r="P385" s="357"/>
      <c r="Q385" s="357"/>
      <c r="R385" s="357"/>
      <c r="S385" s="357"/>
      <c r="T385" s="357"/>
      <c r="U385" s="357"/>
      <c r="V385" s="357"/>
      <c r="W385" s="357"/>
      <c r="X385" s="357"/>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1:49" ht="13.5" customHeight="1">
      <c r="A386" s="1"/>
      <c r="B386" s="357"/>
      <c r="C386" s="357"/>
      <c r="D386" s="357"/>
      <c r="E386" s="357"/>
      <c r="F386" s="357"/>
      <c r="G386" s="357"/>
      <c r="H386" s="357"/>
      <c r="I386" s="357"/>
      <c r="J386" s="357"/>
      <c r="K386" s="357"/>
      <c r="L386" s="357"/>
      <c r="M386" s="357"/>
      <c r="N386" s="357"/>
      <c r="O386" s="357"/>
      <c r="P386" s="357"/>
      <c r="Q386" s="357"/>
      <c r="R386" s="357"/>
      <c r="S386" s="357"/>
      <c r="T386" s="357"/>
      <c r="U386" s="357"/>
      <c r="V386" s="357"/>
      <c r="W386" s="357"/>
      <c r="X386" s="357"/>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1:49" ht="13.5" customHeight="1">
      <c r="A387" s="1"/>
      <c r="B387" s="357"/>
      <c r="C387" s="357"/>
      <c r="D387" s="357"/>
      <c r="E387" s="357"/>
      <c r="F387" s="357"/>
      <c r="G387" s="357"/>
      <c r="H387" s="357"/>
      <c r="I387" s="357"/>
      <c r="J387" s="357"/>
      <c r="K387" s="357"/>
      <c r="L387" s="357"/>
      <c r="M387" s="357"/>
      <c r="N387" s="357"/>
      <c r="O387" s="357"/>
      <c r="P387" s="357"/>
      <c r="Q387" s="357"/>
      <c r="R387" s="357"/>
      <c r="S387" s="357"/>
      <c r="T387" s="357"/>
      <c r="U387" s="357"/>
      <c r="V387" s="357"/>
      <c r="W387" s="357"/>
      <c r="X387" s="357"/>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1:49" ht="13.5" customHeight="1">
      <c r="A388" s="1"/>
      <c r="B388" s="357"/>
      <c r="C388" s="357"/>
      <c r="D388" s="357"/>
      <c r="E388" s="357"/>
      <c r="F388" s="357"/>
      <c r="G388" s="357"/>
      <c r="H388" s="357"/>
      <c r="I388" s="357"/>
      <c r="J388" s="357"/>
      <c r="K388" s="357"/>
      <c r="L388" s="357"/>
      <c r="M388" s="357"/>
      <c r="N388" s="357"/>
      <c r="O388" s="357"/>
      <c r="P388" s="357"/>
      <c r="Q388" s="357"/>
      <c r="R388" s="357"/>
      <c r="S388" s="357"/>
      <c r="T388" s="357"/>
      <c r="U388" s="357"/>
      <c r="V388" s="357"/>
      <c r="W388" s="357"/>
      <c r="X388" s="357"/>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1:49" ht="13.5" customHeight="1">
      <c r="A389" s="1"/>
      <c r="B389" s="357"/>
      <c r="C389" s="357"/>
      <c r="D389" s="357"/>
      <c r="E389" s="357"/>
      <c r="F389" s="357"/>
      <c r="G389" s="357"/>
      <c r="H389" s="357"/>
      <c r="I389" s="357"/>
      <c r="J389" s="357"/>
      <c r="K389" s="357"/>
      <c r="L389" s="357"/>
      <c r="M389" s="357"/>
      <c r="N389" s="357"/>
      <c r="O389" s="357"/>
      <c r="P389" s="357"/>
      <c r="Q389" s="357"/>
      <c r="R389" s="357"/>
      <c r="S389" s="357"/>
      <c r="T389" s="357"/>
      <c r="U389" s="357"/>
      <c r="V389" s="357"/>
      <c r="W389" s="357"/>
      <c r="X389" s="357"/>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1:49" ht="13.5" customHeight="1">
      <c r="A390" s="1"/>
      <c r="B390" s="357"/>
      <c r="C390" s="357"/>
      <c r="D390" s="357"/>
      <c r="E390" s="357"/>
      <c r="F390" s="357"/>
      <c r="G390" s="357"/>
      <c r="H390" s="357"/>
      <c r="I390" s="357"/>
      <c r="J390" s="357"/>
      <c r="K390" s="357"/>
      <c r="L390" s="357"/>
      <c r="M390" s="357"/>
      <c r="N390" s="357"/>
      <c r="O390" s="357"/>
      <c r="P390" s="357"/>
      <c r="Q390" s="357"/>
      <c r="R390" s="357"/>
      <c r="S390" s="357"/>
      <c r="T390" s="357"/>
      <c r="U390" s="357"/>
      <c r="V390" s="357"/>
      <c r="W390" s="357"/>
      <c r="X390" s="357"/>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1:49" ht="13.5" customHeight="1">
      <c r="A391" s="1"/>
      <c r="B391" s="357"/>
      <c r="C391" s="357"/>
      <c r="D391" s="357"/>
      <c r="E391" s="357"/>
      <c r="F391" s="357"/>
      <c r="G391" s="357"/>
      <c r="H391" s="357"/>
      <c r="I391" s="357"/>
      <c r="J391" s="357"/>
      <c r="K391" s="357"/>
      <c r="L391" s="357"/>
      <c r="M391" s="357"/>
      <c r="N391" s="357"/>
      <c r="O391" s="357"/>
      <c r="P391" s="357"/>
      <c r="Q391" s="357"/>
      <c r="R391" s="357"/>
      <c r="S391" s="357"/>
      <c r="T391" s="357"/>
      <c r="U391" s="357"/>
      <c r="V391" s="357"/>
      <c r="W391" s="357"/>
      <c r="X391" s="357"/>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1:49" ht="13.5" customHeight="1">
      <c r="A392" s="1"/>
      <c r="B392" s="357"/>
      <c r="C392" s="357"/>
      <c r="D392" s="357"/>
      <c r="E392" s="357"/>
      <c r="F392" s="357"/>
      <c r="G392" s="357"/>
      <c r="H392" s="357"/>
      <c r="I392" s="357"/>
      <c r="J392" s="357"/>
      <c r="K392" s="357"/>
      <c r="L392" s="357"/>
      <c r="M392" s="357"/>
      <c r="N392" s="357"/>
      <c r="O392" s="357"/>
      <c r="P392" s="357"/>
      <c r="Q392" s="357"/>
      <c r="R392" s="357"/>
      <c r="S392" s="357"/>
      <c r="T392" s="357"/>
      <c r="U392" s="357"/>
      <c r="V392" s="357"/>
      <c r="W392" s="357"/>
      <c r="X392" s="357"/>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1:49" ht="13.5" customHeight="1">
      <c r="A393" s="1"/>
      <c r="B393" s="357"/>
      <c r="C393" s="357"/>
      <c r="D393" s="357"/>
      <c r="E393" s="357"/>
      <c r="F393" s="357"/>
      <c r="G393" s="357"/>
      <c r="H393" s="357"/>
      <c r="I393" s="357"/>
      <c r="J393" s="357"/>
      <c r="K393" s="357"/>
      <c r="L393" s="357"/>
      <c r="M393" s="357"/>
      <c r="N393" s="357"/>
      <c r="O393" s="357"/>
      <c r="P393" s="357"/>
      <c r="Q393" s="357"/>
      <c r="R393" s="357"/>
      <c r="S393" s="357"/>
      <c r="T393" s="357"/>
      <c r="U393" s="357"/>
      <c r="V393" s="357"/>
      <c r="W393" s="357"/>
      <c r="X393" s="357"/>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1:49" ht="13.5" customHeight="1">
      <c r="A394" s="1"/>
      <c r="B394" s="357"/>
      <c r="C394" s="357"/>
      <c r="D394" s="357"/>
      <c r="E394" s="357"/>
      <c r="F394" s="357"/>
      <c r="G394" s="357"/>
      <c r="H394" s="357"/>
      <c r="I394" s="357"/>
      <c r="J394" s="357"/>
      <c r="K394" s="357"/>
      <c r="L394" s="357"/>
      <c r="M394" s="357"/>
      <c r="N394" s="357"/>
      <c r="O394" s="357"/>
      <c r="P394" s="357"/>
      <c r="Q394" s="357"/>
      <c r="R394" s="357"/>
      <c r="S394" s="357"/>
      <c r="T394" s="357"/>
      <c r="U394" s="357"/>
      <c r="V394" s="357"/>
      <c r="W394" s="357"/>
      <c r="X394" s="357"/>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1:49" ht="13.5" customHeight="1">
      <c r="A395" s="1"/>
      <c r="B395" s="357"/>
      <c r="C395" s="357"/>
      <c r="D395" s="357"/>
      <c r="E395" s="357"/>
      <c r="F395" s="357"/>
      <c r="G395" s="357"/>
      <c r="H395" s="357"/>
      <c r="I395" s="357"/>
      <c r="J395" s="357"/>
      <c r="K395" s="357"/>
      <c r="L395" s="357"/>
      <c r="M395" s="357"/>
      <c r="N395" s="357"/>
      <c r="O395" s="357"/>
      <c r="P395" s="357"/>
      <c r="Q395" s="357"/>
      <c r="R395" s="357"/>
      <c r="S395" s="357"/>
      <c r="T395" s="357"/>
      <c r="U395" s="357"/>
      <c r="V395" s="357"/>
      <c r="W395" s="357"/>
      <c r="X395" s="357"/>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1:49" ht="13.5" customHeight="1">
      <c r="A396" s="1"/>
      <c r="B396" s="357"/>
      <c r="C396" s="357"/>
      <c r="D396" s="357"/>
      <c r="E396" s="357"/>
      <c r="F396" s="357"/>
      <c r="G396" s="357"/>
      <c r="H396" s="357"/>
      <c r="I396" s="357"/>
      <c r="J396" s="357"/>
      <c r="K396" s="357"/>
      <c r="L396" s="357"/>
      <c r="M396" s="357"/>
      <c r="N396" s="357"/>
      <c r="O396" s="357"/>
      <c r="P396" s="357"/>
      <c r="Q396" s="357"/>
      <c r="R396" s="357"/>
      <c r="S396" s="357"/>
      <c r="T396" s="357"/>
      <c r="U396" s="357"/>
      <c r="V396" s="357"/>
      <c r="W396" s="357"/>
      <c r="X396" s="357"/>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1:49" ht="13.5" customHeight="1">
      <c r="A397" s="1"/>
      <c r="B397" s="357"/>
      <c r="C397" s="357"/>
      <c r="D397" s="357"/>
      <c r="E397" s="357"/>
      <c r="F397" s="357"/>
      <c r="G397" s="357"/>
      <c r="H397" s="357"/>
      <c r="I397" s="357"/>
      <c r="J397" s="357"/>
      <c r="K397" s="357"/>
      <c r="L397" s="357"/>
      <c r="M397" s="357"/>
      <c r="N397" s="357"/>
      <c r="O397" s="357"/>
      <c r="P397" s="357"/>
      <c r="Q397" s="357"/>
      <c r="R397" s="357"/>
      <c r="S397" s="357"/>
      <c r="T397" s="357"/>
      <c r="U397" s="357"/>
      <c r="V397" s="357"/>
      <c r="W397" s="357"/>
      <c r="X397" s="357"/>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1:49" ht="13.5" customHeight="1">
      <c r="A398" s="1"/>
      <c r="B398" s="357"/>
      <c r="C398" s="357"/>
      <c r="D398" s="357"/>
      <c r="E398" s="357"/>
      <c r="F398" s="357"/>
      <c r="G398" s="357"/>
      <c r="H398" s="357"/>
      <c r="I398" s="357"/>
      <c r="J398" s="357"/>
      <c r="K398" s="357"/>
      <c r="L398" s="357"/>
      <c r="M398" s="357"/>
      <c r="N398" s="357"/>
      <c r="O398" s="357"/>
      <c r="P398" s="357"/>
      <c r="Q398" s="357"/>
      <c r="R398" s="357"/>
      <c r="S398" s="357"/>
      <c r="T398" s="357"/>
      <c r="U398" s="357"/>
      <c r="V398" s="357"/>
      <c r="W398" s="357"/>
      <c r="X398" s="357"/>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1:49" ht="13.5" customHeight="1">
      <c r="A399" s="1"/>
      <c r="B399" s="357"/>
      <c r="C399" s="357"/>
      <c r="D399" s="357"/>
      <c r="E399" s="357"/>
      <c r="F399" s="357"/>
      <c r="G399" s="357"/>
      <c r="H399" s="357"/>
      <c r="I399" s="357"/>
      <c r="J399" s="357"/>
      <c r="K399" s="357"/>
      <c r="L399" s="357"/>
      <c r="M399" s="357"/>
      <c r="N399" s="357"/>
      <c r="O399" s="357"/>
      <c r="P399" s="357"/>
      <c r="Q399" s="357"/>
      <c r="R399" s="357"/>
      <c r="S399" s="357"/>
      <c r="T399" s="357"/>
      <c r="U399" s="357"/>
      <c r="V399" s="357"/>
      <c r="W399" s="357"/>
      <c r="X399" s="357"/>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1:49" ht="13.5" customHeight="1">
      <c r="A400" s="1"/>
      <c r="B400" s="357"/>
      <c r="C400" s="357"/>
      <c r="D400" s="357"/>
      <c r="E400" s="357"/>
      <c r="F400" s="357"/>
      <c r="G400" s="357"/>
      <c r="H400" s="357"/>
      <c r="I400" s="357"/>
      <c r="J400" s="357"/>
      <c r="K400" s="357"/>
      <c r="L400" s="357"/>
      <c r="M400" s="357"/>
      <c r="N400" s="357"/>
      <c r="O400" s="357"/>
      <c r="P400" s="357"/>
      <c r="Q400" s="357"/>
      <c r="R400" s="357"/>
      <c r="S400" s="357"/>
      <c r="T400" s="357"/>
      <c r="U400" s="357"/>
      <c r="V400" s="357"/>
      <c r="W400" s="357"/>
      <c r="X400" s="357"/>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1:49" ht="13.5" customHeight="1">
      <c r="A401" s="1"/>
      <c r="B401" s="357"/>
      <c r="C401" s="357"/>
      <c r="D401" s="357"/>
      <c r="E401" s="357"/>
      <c r="F401" s="357"/>
      <c r="G401" s="357"/>
      <c r="H401" s="357"/>
      <c r="I401" s="357"/>
      <c r="J401" s="357"/>
      <c r="K401" s="357"/>
      <c r="L401" s="357"/>
      <c r="M401" s="357"/>
      <c r="N401" s="357"/>
      <c r="O401" s="357"/>
      <c r="P401" s="357"/>
      <c r="Q401" s="357"/>
      <c r="R401" s="357"/>
      <c r="S401" s="357"/>
      <c r="T401" s="357"/>
      <c r="U401" s="357"/>
      <c r="V401" s="357"/>
      <c r="W401" s="357"/>
      <c r="X401" s="357"/>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1:49" ht="13.5" customHeight="1">
      <c r="A402" s="1"/>
      <c r="B402" s="357"/>
      <c r="C402" s="357"/>
      <c r="D402" s="357"/>
      <c r="E402" s="357"/>
      <c r="F402" s="357"/>
      <c r="G402" s="357"/>
      <c r="H402" s="357"/>
      <c r="I402" s="357"/>
      <c r="J402" s="357"/>
      <c r="K402" s="357"/>
      <c r="L402" s="357"/>
      <c r="M402" s="357"/>
      <c r="N402" s="357"/>
      <c r="O402" s="357"/>
      <c r="P402" s="357"/>
      <c r="Q402" s="357"/>
      <c r="R402" s="357"/>
      <c r="S402" s="357"/>
      <c r="T402" s="357"/>
      <c r="U402" s="357"/>
      <c r="V402" s="357"/>
      <c r="W402" s="357"/>
      <c r="X402" s="357"/>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1:49" ht="13.5" customHeight="1">
      <c r="A403" s="1"/>
      <c r="B403" s="357"/>
      <c r="C403" s="357"/>
      <c r="D403" s="357"/>
      <c r="E403" s="357"/>
      <c r="F403" s="357"/>
      <c r="G403" s="357"/>
      <c r="H403" s="357"/>
      <c r="I403" s="357"/>
      <c r="J403" s="357"/>
      <c r="K403" s="357"/>
      <c r="L403" s="357"/>
      <c r="M403" s="357"/>
      <c r="N403" s="357"/>
      <c r="O403" s="357"/>
      <c r="P403" s="357"/>
      <c r="Q403" s="357"/>
      <c r="R403" s="357"/>
      <c r="S403" s="357"/>
      <c r="T403" s="357"/>
      <c r="U403" s="357"/>
      <c r="V403" s="357"/>
      <c r="W403" s="357"/>
      <c r="X403" s="357"/>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1:49" ht="13.5" customHeight="1">
      <c r="A404" s="1"/>
      <c r="B404" s="357"/>
      <c r="C404" s="357"/>
      <c r="D404" s="357"/>
      <c r="E404" s="357"/>
      <c r="F404" s="357"/>
      <c r="G404" s="357"/>
      <c r="H404" s="357"/>
      <c r="I404" s="357"/>
      <c r="J404" s="357"/>
      <c r="K404" s="357"/>
      <c r="L404" s="357"/>
      <c r="M404" s="357"/>
      <c r="N404" s="357"/>
      <c r="O404" s="357"/>
      <c r="P404" s="357"/>
      <c r="Q404" s="357"/>
      <c r="R404" s="357"/>
      <c r="S404" s="357"/>
      <c r="T404" s="357"/>
      <c r="U404" s="357"/>
      <c r="V404" s="357"/>
      <c r="W404" s="357"/>
      <c r="X404" s="357"/>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1:49" ht="13.5" customHeight="1">
      <c r="A405" s="1"/>
      <c r="B405" s="357"/>
      <c r="C405" s="357"/>
      <c r="D405" s="357"/>
      <c r="E405" s="357"/>
      <c r="F405" s="357"/>
      <c r="G405" s="357"/>
      <c r="H405" s="357"/>
      <c r="I405" s="357"/>
      <c r="J405" s="357"/>
      <c r="K405" s="357"/>
      <c r="L405" s="357"/>
      <c r="M405" s="357"/>
      <c r="N405" s="357"/>
      <c r="O405" s="357"/>
      <c r="P405" s="357"/>
      <c r="Q405" s="357"/>
      <c r="R405" s="357"/>
      <c r="S405" s="357"/>
      <c r="T405" s="357"/>
      <c r="U405" s="357"/>
      <c r="V405" s="357"/>
      <c r="W405" s="357"/>
      <c r="X405" s="357"/>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1:49" ht="13.5" customHeight="1">
      <c r="A406" s="1"/>
      <c r="B406" s="357"/>
      <c r="C406" s="357"/>
      <c r="D406" s="357"/>
      <c r="E406" s="357"/>
      <c r="F406" s="357"/>
      <c r="G406" s="357"/>
      <c r="H406" s="357"/>
      <c r="I406" s="357"/>
      <c r="J406" s="357"/>
      <c r="K406" s="357"/>
      <c r="L406" s="357"/>
      <c r="M406" s="357"/>
      <c r="N406" s="357"/>
      <c r="O406" s="357"/>
      <c r="P406" s="357"/>
      <c r="Q406" s="357"/>
      <c r="R406" s="357"/>
      <c r="S406" s="357"/>
      <c r="T406" s="357"/>
      <c r="U406" s="357"/>
      <c r="V406" s="357"/>
      <c r="W406" s="357"/>
      <c r="X406" s="357"/>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1:49" ht="13.5" customHeight="1">
      <c r="A407" s="1"/>
      <c r="B407" s="357"/>
      <c r="C407" s="357"/>
      <c r="D407" s="357"/>
      <c r="E407" s="357"/>
      <c r="F407" s="357"/>
      <c r="G407" s="357"/>
      <c r="H407" s="357"/>
      <c r="I407" s="357"/>
      <c r="J407" s="357"/>
      <c r="K407" s="357"/>
      <c r="L407" s="357"/>
      <c r="M407" s="357"/>
      <c r="N407" s="357"/>
      <c r="O407" s="357"/>
      <c r="P407" s="357"/>
      <c r="Q407" s="357"/>
      <c r="R407" s="357"/>
      <c r="S407" s="357"/>
      <c r="T407" s="357"/>
      <c r="U407" s="357"/>
      <c r="V407" s="357"/>
      <c r="W407" s="357"/>
      <c r="X407" s="357"/>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1:49" ht="13.5" customHeight="1">
      <c r="A408" s="1"/>
      <c r="B408" s="357"/>
      <c r="C408" s="357"/>
      <c r="D408" s="357"/>
      <c r="E408" s="357"/>
      <c r="F408" s="357"/>
      <c r="G408" s="357"/>
      <c r="H408" s="357"/>
      <c r="I408" s="357"/>
      <c r="J408" s="357"/>
      <c r="K408" s="357"/>
      <c r="L408" s="357"/>
      <c r="M408" s="357"/>
      <c r="N408" s="357"/>
      <c r="O408" s="357"/>
      <c r="P408" s="357"/>
      <c r="Q408" s="357"/>
      <c r="R408" s="357"/>
      <c r="S408" s="357"/>
      <c r="T408" s="357"/>
      <c r="U408" s="357"/>
      <c r="V408" s="357"/>
      <c r="W408" s="357"/>
      <c r="X408" s="357"/>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1:49" ht="13.5" customHeight="1">
      <c r="A409" s="1"/>
      <c r="B409" s="357"/>
      <c r="C409" s="357"/>
      <c r="D409" s="357"/>
      <c r="E409" s="357"/>
      <c r="F409" s="357"/>
      <c r="G409" s="357"/>
      <c r="H409" s="357"/>
      <c r="I409" s="357"/>
      <c r="J409" s="357"/>
      <c r="K409" s="357"/>
      <c r="L409" s="357"/>
      <c r="M409" s="357"/>
      <c r="N409" s="357"/>
      <c r="O409" s="357"/>
      <c r="P409" s="357"/>
      <c r="Q409" s="357"/>
      <c r="R409" s="357"/>
      <c r="S409" s="357"/>
      <c r="T409" s="357"/>
      <c r="U409" s="357"/>
      <c r="V409" s="357"/>
      <c r="W409" s="357"/>
      <c r="X409" s="357"/>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1:49" ht="13.5" customHeight="1">
      <c r="A410" s="1"/>
      <c r="B410" s="357"/>
      <c r="C410" s="357"/>
      <c r="D410" s="357"/>
      <c r="E410" s="357"/>
      <c r="F410" s="357"/>
      <c r="G410" s="357"/>
      <c r="H410" s="357"/>
      <c r="I410" s="357"/>
      <c r="J410" s="357"/>
      <c r="K410" s="357"/>
      <c r="L410" s="357"/>
      <c r="M410" s="357"/>
      <c r="N410" s="357"/>
      <c r="O410" s="357"/>
      <c r="P410" s="357"/>
      <c r="Q410" s="357"/>
      <c r="R410" s="357"/>
      <c r="S410" s="357"/>
      <c r="T410" s="357"/>
      <c r="U410" s="357"/>
      <c r="V410" s="357"/>
      <c r="W410" s="357"/>
      <c r="X410" s="357"/>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1:49" ht="13.5" customHeight="1">
      <c r="A411" s="1"/>
      <c r="B411" s="357"/>
      <c r="C411" s="357"/>
      <c r="D411" s="357"/>
      <c r="E411" s="357"/>
      <c r="F411" s="357"/>
      <c r="G411" s="357"/>
      <c r="H411" s="357"/>
      <c r="I411" s="357"/>
      <c r="J411" s="357"/>
      <c r="K411" s="357"/>
      <c r="L411" s="357"/>
      <c r="M411" s="357"/>
      <c r="N411" s="357"/>
      <c r="O411" s="357"/>
      <c r="P411" s="357"/>
      <c r="Q411" s="357"/>
      <c r="R411" s="357"/>
      <c r="S411" s="357"/>
      <c r="T411" s="357"/>
      <c r="U411" s="357"/>
      <c r="V411" s="357"/>
      <c r="W411" s="357"/>
      <c r="X411" s="357"/>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1:49" ht="13.5" customHeight="1">
      <c r="A412" s="1"/>
      <c r="B412" s="357"/>
      <c r="C412" s="357"/>
      <c r="D412" s="357"/>
      <c r="E412" s="357"/>
      <c r="F412" s="357"/>
      <c r="G412" s="357"/>
      <c r="H412" s="357"/>
      <c r="I412" s="357"/>
      <c r="J412" s="357"/>
      <c r="K412" s="357"/>
      <c r="L412" s="357"/>
      <c r="M412" s="357"/>
      <c r="N412" s="357"/>
      <c r="O412" s="357"/>
      <c r="P412" s="357"/>
      <c r="Q412" s="357"/>
      <c r="R412" s="357"/>
      <c r="S412" s="357"/>
      <c r="T412" s="357"/>
      <c r="U412" s="357"/>
      <c r="V412" s="357"/>
      <c r="W412" s="357"/>
      <c r="X412" s="357"/>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1:49" ht="13.5" customHeight="1">
      <c r="A413" s="1"/>
      <c r="B413" s="357"/>
      <c r="C413" s="357"/>
      <c r="D413" s="357"/>
      <c r="E413" s="357"/>
      <c r="F413" s="357"/>
      <c r="G413" s="357"/>
      <c r="H413" s="357"/>
      <c r="I413" s="357"/>
      <c r="J413" s="357"/>
      <c r="K413" s="357"/>
      <c r="L413" s="357"/>
      <c r="M413" s="357"/>
      <c r="N413" s="357"/>
      <c r="O413" s="357"/>
      <c r="P413" s="357"/>
      <c r="Q413" s="357"/>
      <c r="R413" s="357"/>
      <c r="S413" s="357"/>
      <c r="T413" s="357"/>
      <c r="U413" s="357"/>
      <c r="V413" s="357"/>
      <c r="W413" s="357"/>
      <c r="X413" s="357"/>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1:49" ht="13.5" customHeight="1">
      <c r="A414" s="1"/>
      <c r="B414" s="357"/>
      <c r="C414" s="357"/>
      <c r="D414" s="357"/>
      <c r="E414" s="357"/>
      <c r="F414" s="357"/>
      <c r="G414" s="357"/>
      <c r="H414" s="357"/>
      <c r="I414" s="357"/>
      <c r="J414" s="357"/>
      <c r="K414" s="357"/>
      <c r="L414" s="357"/>
      <c r="M414" s="357"/>
      <c r="N414" s="357"/>
      <c r="O414" s="357"/>
      <c r="P414" s="357"/>
      <c r="Q414" s="357"/>
      <c r="R414" s="357"/>
      <c r="S414" s="357"/>
      <c r="T414" s="357"/>
      <c r="U414" s="357"/>
      <c r="V414" s="357"/>
      <c r="W414" s="357"/>
      <c r="X414" s="357"/>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1:49" ht="13.5" customHeight="1">
      <c r="A415" s="1"/>
      <c r="B415" s="357"/>
      <c r="C415" s="357"/>
      <c r="D415" s="357"/>
      <c r="E415" s="357"/>
      <c r="F415" s="357"/>
      <c r="G415" s="357"/>
      <c r="H415" s="357"/>
      <c r="I415" s="357"/>
      <c r="J415" s="357"/>
      <c r="K415" s="357"/>
      <c r="L415" s="357"/>
      <c r="M415" s="357"/>
      <c r="N415" s="357"/>
      <c r="O415" s="357"/>
      <c r="P415" s="357"/>
      <c r="Q415" s="357"/>
      <c r="R415" s="357"/>
      <c r="S415" s="357"/>
      <c r="T415" s="357"/>
      <c r="U415" s="357"/>
      <c r="V415" s="357"/>
      <c r="W415" s="357"/>
      <c r="X415" s="357"/>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1:49" ht="13.5" customHeight="1">
      <c r="A416" s="1"/>
      <c r="B416" s="357"/>
      <c r="C416" s="357"/>
      <c r="D416" s="357"/>
      <c r="E416" s="357"/>
      <c r="F416" s="357"/>
      <c r="G416" s="357"/>
      <c r="H416" s="357"/>
      <c r="I416" s="357"/>
      <c r="J416" s="357"/>
      <c r="K416" s="357"/>
      <c r="L416" s="357"/>
      <c r="M416" s="357"/>
      <c r="N416" s="357"/>
      <c r="O416" s="357"/>
      <c r="P416" s="357"/>
      <c r="Q416" s="357"/>
      <c r="R416" s="357"/>
      <c r="S416" s="357"/>
      <c r="T416" s="357"/>
      <c r="U416" s="357"/>
      <c r="V416" s="357"/>
      <c r="W416" s="357"/>
      <c r="X416" s="357"/>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1:49" ht="13.5" customHeight="1">
      <c r="A417" s="1"/>
      <c r="B417" s="357"/>
      <c r="C417" s="357"/>
      <c r="D417" s="357"/>
      <c r="E417" s="357"/>
      <c r="F417" s="357"/>
      <c r="G417" s="357"/>
      <c r="H417" s="357"/>
      <c r="I417" s="357"/>
      <c r="J417" s="357"/>
      <c r="K417" s="357"/>
      <c r="L417" s="357"/>
      <c r="M417" s="357"/>
      <c r="N417" s="357"/>
      <c r="O417" s="357"/>
      <c r="P417" s="357"/>
      <c r="Q417" s="357"/>
      <c r="R417" s="357"/>
      <c r="S417" s="357"/>
      <c r="T417" s="357"/>
      <c r="U417" s="357"/>
      <c r="V417" s="357"/>
      <c r="W417" s="357"/>
      <c r="X417" s="357"/>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1:49" ht="13.5" customHeight="1">
      <c r="A418" s="1"/>
      <c r="B418" s="357"/>
      <c r="C418" s="357"/>
      <c r="D418" s="357"/>
      <c r="E418" s="357"/>
      <c r="F418" s="357"/>
      <c r="G418" s="357"/>
      <c r="H418" s="357"/>
      <c r="I418" s="357"/>
      <c r="J418" s="357"/>
      <c r="K418" s="357"/>
      <c r="L418" s="357"/>
      <c r="M418" s="357"/>
      <c r="N418" s="357"/>
      <c r="O418" s="357"/>
      <c r="P418" s="357"/>
      <c r="Q418" s="357"/>
      <c r="R418" s="357"/>
      <c r="S418" s="357"/>
      <c r="T418" s="357"/>
      <c r="U418" s="357"/>
      <c r="V418" s="357"/>
      <c r="W418" s="357"/>
      <c r="X418" s="357"/>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1:49" ht="13.5" customHeight="1">
      <c r="A419" s="1"/>
      <c r="B419" s="357"/>
      <c r="C419" s="357"/>
      <c r="D419" s="357"/>
      <c r="E419" s="357"/>
      <c r="F419" s="357"/>
      <c r="G419" s="357"/>
      <c r="H419" s="357"/>
      <c r="I419" s="357"/>
      <c r="J419" s="357"/>
      <c r="K419" s="357"/>
      <c r="L419" s="357"/>
      <c r="M419" s="357"/>
      <c r="N419" s="357"/>
      <c r="O419" s="357"/>
      <c r="P419" s="357"/>
      <c r="Q419" s="357"/>
      <c r="R419" s="357"/>
      <c r="S419" s="357"/>
      <c r="T419" s="357"/>
      <c r="U419" s="357"/>
      <c r="V419" s="357"/>
      <c r="W419" s="357"/>
      <c r="X419" s="357"/>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1:49" ht="13.5" customHeight="1">
      <c r="A420" s="1"/>
      <c r="B420" s="357"/>
      <c r="C420" s="357"/>
      <c r="D420" s="357"/>
      <c r="E420" s="357"/>
      <c r="F420" s="357"/>
      <c r="G420" s="357"/>
      <c r="H420" s="357"/>
      <c r="I420" s="357"/>
      <c r="J420" s="357"/>
      <c r="K420" s="357"/>
      <c r="L420" s="357"/>
      <c r="M420" s="357"/>
      <c r="N420" s="357"/>
      <c r="O420" s="357"/>
      <c r="P420" s="357"/>
      <c r="Q420" s="357"/>
      <c r="R420" s="357"/>
      <c r="S420" s="357"/>
      <c r="T420" s="357"/>
      <c r="U420" s="357"/>
      <c r="V420" s="357"/>
      <c r="W420" s="357"/>
      <c r="X420" s="357"/>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1:49" ht="13.5" customHeight="1">
      <c r="A421" s="1"/>
      <c r="B421" s="357"/>
      <c r="C421" s="357"/>
      <c r="D421" s="357"/>
      <c r="E421" s="357"/>
      <c r="F421" s="357"/>
      <c r="G421" s="357"/>
      <c r="H421" s="357"/>
      <c r="I421" s="357"/>
      <c r="J421" s="357"/>
      <c r="K421" s="357"/>
      <c r="L421" s="357"/>
      <c r="M421" s="357"/>
      <c r="N421" s="357"/>
      <c r="O421" s="357"/>
      <c r="P421" s="357"/>
      <c r="Q421" s="357"/>
      <c r="R421" s="357"/>
      <c r="S421" s="357"/>
      <c r="T421" s="357"/>
      <c r="U421" s="357"/>
      <c r="V421" s="357"/>
      <c r="W421" s="357"/>
      <c r="X421" s="357"/>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1:49" ht="13.5" customHeight="1">
      <c r="A422" s="1"/>
      <c r="B422" s="357"/>
      <c r="C422" s="357"/>
      <c r="D422" s="357"/>
      <c r="E422" s="357"/>
      <c r="F422" s="357"/>
      <c r="G422" s="357"/>
      <c r="H422" s="357"/>
      <c r="I422" s="357"/>
      <c r="J422" s="357"/>
      <c r="K422" s="357"/>
      <c r="L422" s="357"/>
      <c r="M422" s="357"/>
      <c r="N422" s="357"/>
      <c r="O422" s="357"/>
      <c r="P422" s="357"/>
      <c r="Q422" s="357"/>
      <c r="R422" s="357"/>
      <c r="S422" s="357"/>
      <c r="T422" s="357"/>
      <c r="U422" s="357"/>
      <c r="V422" s="357"/>
      <c r="W422" s="357"/>
      <c r="X422" s="357"/>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1:49" ht="13.5" customHeight="1">
      <c r="A423" s="1"/>
      <c r="B423" s="357"/>
      <c r="C423" s="357"/>
      <c r="D423" s="357"/>
      <c r="E423" s="357"/>
      <c r="F423" s="357"/>
      <c r="G423" s="357"/>
      <c r="H423" s="357"/>
      <c r="I423" s="357"/>
      <c r="J423" s="357"/>
      <c r="K423" s="357"/>
      <c r="L423" s="357"/>
      <c r="M423" s="357"/>
      <c r="N423" s="357"/>
      <c r="O423" s="357"/>
      <c r="P423" s="357"/>
      <c r="Q423" s="357"/>
      <c r="R423" s="357"/>
      <c r="S423" s="357"/>
      <c r="T423" s="357"/>
      <c r="U423" s="357"/>
      <c r="V423" s="357"/>
      <c r="W423" s="357"/>
      <c r="X423" s="357"/>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1:49" ht="13.5" customHeight="1">
      <c r="A424" s="1"/>
      <c r="B424" s="357"/>
      <c r="C424" s="357"/>
      <c r="D424" s="357"/>
      <c r="E424" s="357"/>
      <c r="F424" s="357"/>
      <c r="G424" s="357"/>
      <c r="H424" s="357"/>
      <c r="I424" s="357"/>
      <c r="J424" s="357"/>
      <c r="K424" s="357"/>
      <c r="L424" s="357"/>
      <c r="M424" s="357"/>
      <c r="N424" s="357"/>
      <c r="O424" s="357"/>
      <c r="P424" s="357"/>
      <c r="Q424" s="357"/>
      <c r="R424" s="357"/>
      <c r="S424" s="357"/>
      <c r="T424" s="357"/>
      <c r="U424" s="357"/>
      <c r="V424" s="357"/>
      <c r="W424" s="357"/>
      <c r="X424" s="357"/>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1:49" ht="13.5" customHeight="1">
      <c r="A425" s="1"/>
      <c r="B425" s="357"/>
      <c r="C425" s="357"/>
      <c r="D425" s="357"/>
      <c r="E425" s="357"/>
      <c r="F425" s="357"/>
      <c r="G425" s="357"/>
      <c r="H425" s="357"/>
      <c r="I425" s="357"/>
      <c r="J425" s="357"/>
      <c r="K425" s="357"/>
      <c r="L425" s="357"/>
      <c r="M425" s="357"/>
      <c r="N425" s="357"/>
      <c r="O425" s="357"/>
      <c r="P425" s="357"/>
      <c r="Q425" s="357"/>
      <c r="R425" s="357"/>
      <c r="S425" s="357"/>
      <c r="T425" s="357"/>
      <c r="U425" s="357"/>
      <c r="V425" s="357"/>
      <c r="W425" s="357"/>
      <c r="X425" s="357"/>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1:49" ht="13.5" customHeight="1">
      <c r="A426" s="1"/>
      <c r="B426" s="357"/>
      <c r="C426" s="357"/>
      <c r="D426" s="357"/>
      <c r="E426" s="357"/>
      <c r="F426" s="357"/>
      <c r="G426" s="357"/>
      <c r="H426" s="357"/>
      <c r="I426" s="357"/>
      <c r="J426" s="357"/>
      <c r="K426" s="357"/>
      <c r="L426" s="357"/>
      <c r="M426" s="357"/>
      <c r="N426" s="357"/>
      <c r="O426" s="357"/>
      <c r="P426" s="357"/>
      <c r="Q426" s="357"/>
      <c r="R426" s="357"/>
      <c r="S426" s="357"/>
      <c r="T426" s="357"/>
      <c r="U426" s="357"/>
      <c r="V426" s="357"/>
      <c r="W426" s="357"/>
      <c r="X426" s="357"/>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1:49" ht="13.5" customHeight="1">
      <c r="A427" s="1"/>
      <c r="B427" s="357"/>
      <c r="C427" s="357"/>
      <c r="D427" s="357"/>
      <c r="E427" s="357"/>
      <c r="F427" s="357"/>
      <c r="G427" s="357"/>
      <c r="H427" s="357"/>
      <c r="I427" s="357"/>
      <c r="J427" s="357"/>
      <c r="K427" s="357"/>
      <c r="L427" s="357"/>
      <c r="M427" s="357"/>
      <c r="N427" s="357"/>
      <c r="O427" s="357"/>
      <c r="P427" s="357"/>
      <c r="Q427" s="357"/>
      <c r="R427" s="357"/>
      <c r="S427" s="357"/>
      <c r="T427" s="357"/>
      <c r="U427" s="357"/>
      <c r="V427" s="357"/>
      <c r="W427" s="357"/>
      <c r="X427" s="357"/>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1:49" ht="13.5" customHeight="1">
      <c r="A428" s="1"/>
      <c r="B428" s="357"/>
      <c r="C428" s="357"/>
      <c r="D428" s="357"/>
      <c r="E428" s="357"/>
      <c r="F428" s="357"/>
      <c r="G428" s="357"/>
      <c r="H428" s="357"/>
      <c r="I428" s="357"/>
      <c r="J428" s="357"/>
      <c r="K428" s="357"/>
      <c r="L428" s="357"/>
      <c r="M428" s="357"/>
      <c r="N428" s="357"/>
      <c r="O428" s="357"/>
      <c r="P428" s="357"/>
      <c r="Q428" s="357"/>
      <c r="R428" s="357"/>
      <c r="S428" s="357"/>
      <c r="T428" s="357"/>
      <c r="U428" s="357"/>
      <c r="V428" s="357"/>
      <c r="W428" s="357"/>
      <c r="X428" s="357"/>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1:49" ht="13.5" customHeight="1">
      <c r="A429" s="1"/>
      <c r="B429" s="357"/>
      <c r="C429" s="357"/>
      <c r="D429" s="357"/>
      <c r="E429" s="357"/>
      <c r="F429" s="357"/>
      <c r="G429" s="357"/>
      <c r="H429" s="357"/>
      <c r="I429" s="357"/>
      <c r="J429" s="357"/>
      <c r="K429" s="357"/>
      <c r="L429" s="357"/>
      <c r="M429" s="357"/>
      <c r="N429" s="357"/>
      <c r="O429" s="357"/>
      <c r="P429" s="357"/>
      <c r="Q429" s="357"/>
      <c r="R429" s="357"/>
      <c r="S429" s="357"/>
      <c r="T429" s="357"/>
      <c r="U429" s="357"/>
      <c r="V429" s="357"/>
      <c r="W429" s="357"/>
      <c r="X429" s="357"/>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1:49" ht="13.5" customHeight="1">
      <c r="A430" s="1"/>
      <c r="B430" s="357"/>
      <c r="C430" s="357"/>
      <c r="D430" s="357"/>
      <c r="E430" s="357"/>
      <c r="F430" s="357"/>
      <c r="G430" s="357"/>
      <c r="H430" s="357"/>
      <c r="I430" s="357"/>
      <c r="J430" s="357"/>
      <c r="K430" s="357"/>
      <c r="L430" s="357"/>
      <c r="M430" s="357"/>
      <c r="N430" s="357"/>
      <c r="O430" s="357"/>
      <c r="P430" s="357"/>
      <c r="Q430" s="357"/>
      <c r="R430" s="357"/>
      <c r="S430" s="357"/>
      <c r="T430" s="357"/>
      <c r="U430" s="357"/>
      <c r="V430" s="357"/>
      <c r="W430" s="357"/>
      <c r="X430" s="357"/>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1:49" ht="13.5" customHeight="1">
      <c r="A431" s="1"/>
      <c r="B431" s="357"/>
      <c r="C431" s="357"/>
      <c r="D431" s="357"/>
      <c r="E431" s="357"/>
      <c r="F431" s="357"/>
      <c r="G431" s="357"/>
      <c r="H431" s="357"/>
      <c r="I431" s="357"/>
      <c r="J431" s="357"/>
      <c r="K431" s="357"/>
      <c r="L431" s="357"/>
      <c r="M431" s="357"/>
      <c r="N431" s="357"/>
      <c r="O431" s="357"/>
      <c r="P431" s="357"/>
      <c r="Q431" s="357"/>
      <c r="R431" s="357"/>
      <c r="S431" s="357"/>
      <c r="T431" s="357"/>
      <c r="U431" s="357"/>
      <c r="V431" s="357"/>
      <c r="W431" s="357"/>
      <c r="X431" s="357"/>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1:49" ht="13.5" customHeight="1">
      <c r="A432" s="1"/>
      <c r="B432" s="357"/>
      <c r="C432" s="357"/>
      <c r="D432" s="357"/>
      <c r="E432" s="357"/>
      <c r="F432" s="357"/>
      <c r="G432" s="357"/>
      <c r="H432" s="357"/>
      <c r="I432" s="357"/>
      <c r="J432" s="357"/>
      <c r="K432" s="357"/>
      <c r="L432" s="357"/>
      <c r="M432" s="357"/>
      <c r="N432" s="357"/>
      <c r="O432" s="357"/>
      <c r="P432" s="357"/>
      <c r="Q432" s="357"/>
      <c r="R432" s="357"/>
      <c r="S432" s="357"/>
      <c r="T432" s="357"/>
      <c r="U432" s="357"/>
      <c r="V432" s="357"/>
      <c r="W432" s="357"/>
      <c r="X432" s="357"/>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1:49" ht="13.5" customHeight="1">
      <c r="A433" s="1"/>
      <c r="B433" s="357"/>
      <c r="C433" s="357"/>
      <c r="D433" s="357"/>
      <c r="E433" s="357"/>
      <c r="F433" s="357"/>
      <c r="G433" s="357"/>
      <c r="H433" s="357"/>
      <c r="I433" s="357"/>
      <c r="J433" s="357"/>
      <c r="K433" s="357"/>
      <c r="L433" s="357"/>
      <c r="M433" s="357"/>
      <c r="N433" s="357"/>
      <c r="O433" s="357"/>
      <c r="P433" s="357"/>
      <c r="Q433" s="357"/>
      <c r="R433" s="357"/>
      <c r="S433" s="357"/>
      <c r="T433" s="357"/>
      <c r="U433" s="357"/>
      <c r="V433" s="357"/>
      <c r="W433" s="357"/>
      <c r="X433" s="357"/>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1:49" ht="13.5" customHeight="1">
      <c r="A434" s="1"/>
      <c r="B434" s="357"/>
      <c r="C434" s="357"/>
      <c r="D434" s="357"/>
      <c r="E434" s="357"/>
      <c r="F434" s="357"/>
      <c r="G434" s="357"/>
      <c r="H434" s="357"/>
      <c r="I434" s="357"/>
      <c r="J434" s="357"/>
      <c r="K434" s="357"/>
      <c r="L434" s="357"/>
      <c r="M434" s="357"/>
      <c r="N434" s="357"/>
      <c r="O434" s="357"/>
      <c r="P434" s="357"/>
      <c r="Q434" s="357"/>
      <c r="R434" s="357"/>
      <c r="S434" s="357"/>
      <c r="T434" s="357"/>
      <c r="U434" s="357"/>
      <c r="V434" s="357"/>
      <c r="W434" s="357"/>
      <c r="X434" s="357"/>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1:49" ht="13.5" customHeight="1">
      <c r="A435" s="1"/>
      <c r="B435" s="357"/>
      <c r="C435" s="357"/>
      <c r="D435" s="357"/>
      <c r="E435" s="357"/>
      <c r="F435" s="357"/>
      <c r="G435" s="357"/>
      <c r="H435" s="357"/>
      <c r="I435" s="357"/>
      <c r="J435" s="357"/>
      <c r="K435" s="357"/>
      <c r="L435" s="357"/>
      <c r="M435" s="357"/>
      <c r="N435" s="357"/>
      <c r="O435" s="357"/>
      <c r="P435" s="357"/>
      <c r="Q435" s="357"/>
      <c r="R435" s="357"/>
      <c r="S435" s="357"/>
      <c r="T435" s="357"/>
      <c r="U435" s="357"/>
      <c r="V435" s="357"/>
      <c r="W435" s="357"/>
      <c r="X435" s="357"/>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1:49" ht="13.5" customHeight="1">
      <c r="A436" s="1"/>
      <c r="B436" s="357"/>
      <c r="C436" s="357"/>
      <c r="D436" s="357"/>
      <c r="E436" s="357"/>
      <c r="F436" s="357"/>
      <c r="G436" s="357"/>
      <c r="H436" s="357"/>
      <c r="I436" s="357"/>
      <c r="J436" s="357"/>
      <c r="K436" s="357"/>
      <c r="L436" s="357"/>
      <c r="M436" s="357"/>
      <c r="N436" s="357"/>
      <c r="O436" s="357"/>
      <c r="P436" s="357"/>
      <c r="Q436" s="357"/>
      <c r="R436" s="357"/>
      <c r="S436" s="357"/>
      <c r="T436" s="357"/>
      <c r="U436" s="357"/>
      <c r="V436" s="357"/>
      <c r="W436" s="357"/>
      <c r="X436" s="357"/>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1:49" ht="13.5" customHeight="1">
      <c r="A437" s="1"/>
      <c r="B437" s="357"/>
      <c r="C437" s="357"/>
      <c r="D437" s="357"/>
      <c r="E437" s="357"/>
      <c r="F437" s="357"/>
      <c r="G437" s="357"/>
      <c r="H437" s="357"/>
      <c r="I437" s="357"/>
      <c r="J437" s="357"/>
      <c r="K437" s="357"/>
      <c r="L437" s="357"/>
      <c r="M437" s="357"/>
      <c r="N437" s="357"/>
      <c r="O437" s="357"/>
      <c r="P437" s="357"/>
      <c r="Q437" s="357"/>
      <c r="R437" s="357"/>
      <c r="S437" s="357"/>
      <c r="T437" s="357"/>
      <c r="U437" s="357"/>
      <c r="V437" s="357"/>
      <c r="W437" s="357"/>
      <c r="X437" s="357"/>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1:49" ht="13.5" customHeight="1">
      <c r="A438" s="1"/>
      <c r="B438" s="357"/>
      <c r="C438" s="357"/>
      <c r="D438" s="357"/>
      <c r="E438" s="357"/>
      <c r="F438" s="357"/>
      <c r="G438" s="357"/>
      <c r="H438" s="357"/>
      <c r="I438" s="357"/>
      <c r="J438" s="357"/>
      <c r="K438" s="357"/>
      <c r="L438" s="357"/>
      <c r="M438" s="357"/>
      <c r="N438" s="357"/>
      <c r="O438" s="357"/>
      <c r="P438" s="357"/>
      <c r="Q438" s="357"/>
      <c r="R438" s="357"/>
      <c r="S438" s="357"/>
      <c r="T438" s="357"/>
      <c r="U438" s="357"/>
      <c r="V438" s="357"/>
      <c r="W438" s="357"/>
      <c r="X438" s="357"/>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1:49" ht="13.5" customHeight="1">
      <c r="A439" s="1"/>
      <c r="B439" s="357"/>
      <c r="C439" s="357"/>
      <c r="D439" s="357"/>
      <c r="E439" s="357"/>
      <c r="F439" s="357"/>
      <c r="G439" s="357"/>
      <c r="H439" s="357"/>
      <c r="I439" s="357"/>
      <c r="J439" s="357"/>
      <c r="K439" s="357"/>
      <c r="L439" s="357"/>
      <c r="M439" s="357"/>
      <c r="N439" s="357"/>
      <c r="O439" s="357"/>
      <c r="P439" s="357"/>
      <c r="Q439" s="357"/>
      <c r="R439" s="357"/>
      <c r="S439" s="357"/>
      <c r="T439" s="357"/>
      <c r="U439" s="357"/>
      <c r="V439" s="357"/>
      <c r="W439" s="357"/>
      <c r="X439" s="357"/>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1:49" ht="13.5" customHeight="1">
      <c r="A440" s="1"/>
      <c r="B440" s="357"/>
      <c r="C440" s="357"/>
      <c r="D440" s="357"/>
      <c r="E440" s="357"/>
      <c r="F440" s="357"/>
      <c r="G440" s="357"/>
      <c r="H440" s="357"/>
      <c r="I440" s="357"/>
      <c r="J440" s="357"/>
      <c r="K440" s="357"/>
      <c r="L440" s="357"/>
      <c r="M440" s="357"/>
      <c r="N440" s="357"/>
      <c r="O440" s="357"/>
      <c r="P440" s="357"/>
      <c r="Q440" s="357"/>
      <c r="R440" s="357"/>
      <c r="S440" s="357"/>
      <c r="T440" s="357"/>
      <c r="U440" s="357"/>
      <c r="V440" s="357"/>
      <c r="W440" s="357"/>
      <c r="X440" s="357"/>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1:49" ht="13.5" customHeight="1">
      <c r="A441" s="1"/>
      <c r="B441" s="357"/>
      <c r="C441" s="357"/>
      <c r="D441" s="357"/>
      <c r="E441" s="357"/>
      <c r="F441" s="357"/>
      <c r="G441" s="357"/>
      <c r="H441" s="357"/>
      <c r="I441" s="357"/>
      <c r="J441" s="357"/>
      <c r="K441" s="357"/>
      <c r="L441" s="357"/>
      <c r="M441" s="357"/>
      <c r="N441" s="357"/>
      <c r="O441" s="357"/>
      <c r="P441" s="357"/>
      <c r="Q441" s="357"/>
      <c r="R441" s="357"/>
      <c r="S441" s="357"/>
      <c r="T441" s="357"/>
      <c r="U441" s="357"/>
      <c r="V441" s="357"/>
      <c r="W441" s="357"/>
      <c r="X441" s="357"/>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1:49" ht="13.5" customHeight="1">
      <c r="A442" s="1"/>
      <c r="B442" s="357"/>
      <c r="C442" s="357"/>
      <c r="D442" s="357"/>
      <c r="E442" s="357"/>
      <c r="F442" s="357"/>
      <c r="G442" s="357"/>
      <c r="H442" s="357"/>
      <c r="I442" s="357"/>
      <c r="J442" s="357"/>
      <c r="K442" s="357"/>
      <c r="L442" s="357"/>
      <c r="M442" s="357"/>
      <c r="N442" s="357"/>
      <c r="O442" s="357"/>
      <c r="P442" s="357"/>
      <c r="Q442" s="357"/>
      <c r="R442" s="357"/>
      <c r="S442" s="357"/>
      <c r="T442" s="357"/>
      <c r="U442" s="357"/>
      <c r="V442" s="357"/>
      <c r="W442" s="357"/>
      <c r="X442" s="357"/>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1:49" ht="13.5" customHeight="1">
      <c r="A443" s="1"/>
      <c r="B443" s="357"/>
      <c r="C443" s="357"/>
      <c r="D443" s="357"/>
      <c r="E443" s="357"/>
      <c r="F443" s="357"/>
      <c r="G443" s="357"/>
      <c r="H443" s="357"/>
      <c r="I443" s="357"/>
      <c r="J443" s="357"/>
      <c r="K443" s="357"/>
      <c r="L443" s="357"/>
      <c r="M443" s="357"/>
      <c r="N443" s="357"/>
      <c r="O443" s="357"/>
      <c r="P443" s="357"/>
      <c r="Q443" s="357"/>
      <c r="R443" s="357"/>
      <c r="S443" s="357"/>
      <c r="T443" s="357"/>
      <c r="U443" s="357"/>
      <c r="V443" s="357"/>
      <c r="W443" s="357"/>
      <c r="X443" s="357"/>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1:49" ht="13.5" customHeight="1">
      <c r="A444" s="1"/>
      <c r="B444" s="357"/>
      <c r="C444" s="357"/>
      <c r="D444" s="357"/>
      <c r="E444" s="357"/>
      <c r="F444" s="357"/>
      <c r="G444" s="357"/>
      <c r="H444" s="357"/>
      <c r="I444" s="357"/>
      <c r="J444" s="357"/>
      <c r="K444" s="357"/>
      <c r="L444" s="357"/>
      <c r="M444" s="357"/>
      <c r="N444" s="357"/>
      <c r="O444" s="357"/>
      <c r="P444" s="357"/>
      <c r="Q444" s="357"/>
      <c r="R444" s="357"/>
      <c r="S444" s="357"/>
      <c r="T444" s="357"/>
      <c r="U444" s="357"/>
      <c r="V444" s="357"/>
      <c r="W444" s="357"/>
      <c r="X444" s="357"/>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1:49" ht="13.5" customHeight="1">
      <c r="A445" s="1"/>
      <c r="B445" s="357"/>
      <c r="C445" s="357"/>
      <c r="D445" s="357"/>
      <c r="E445" s="357"/>
      <c r="F445" s="357"/>
      <c r="G445" s="357"/>
      <c r="H445" s="357"/>
      <c r="I445" s="357"/>
      <c r="J445" s="357"/>
      <c r="K445" s="357"/>
      <c r="L445" s="357"/>
      <c r="M445" s="357"/>
      <c r="N445" s="357"/>
      <c r="O445" s="357"/>
      <c r="P445" s="357"/>
      <c r="Q445" s="357"/>
      <c r="R445" s="357"/>
      <c r="S445" s="357"/>
      <c r="T445" s="357"/>
      <c r="U445" s="357"/>
      <c r="V445" s="357"/>
      <c r="W445" s="357"/>
      <c r="X445" s="357"/>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1:49" ht="13.5" customHeight="1">
      <c r="A446" s="1"/>
      <c r="B446" s="357"/>
      <c r="C446" s="357"/>
      <c r="D446" s="357"/>
      <c r="E446" s="357"/>
      <c r="F446" s="357"/>
      <c r="G446" s="357"/>
      <c r="H446" s="357"/>
      <c r="I446" s="357"/>
      <c r="J446" s="357"/>
      <c r="K446" s="357"/>
      <c r="L446" s="357"/>
      <c r="M446" s="357"/>
      <c r="N446" s="357"/>
      <c r="O446" s="357"/>
      <c r="P446" s="357"/>
      <c r="Q446" s="357"/>
      <c r="R446" s="357"/>
      <c r="S446" s="357"/>
      <c r="T446" s="357"/>
      <c r="U446" s="357"/>
      <c r="V446" s="357"/>
      <c r="W446" s="357"/>
      <c r="X446" s="357"/>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1:49" ht="13.5" customHeight="1">
      <c r="A447" s="1"/>
      <c r="B447" s="357"/>
      <c r="C447" s="357"/>
      <c r="D447" s="357"/>
      <c r="E447" s="357"/>
      <c r="F447" s="357"/>
      <c r="G447" s="357"/>
      <c r="H447" s="357"/>
      <c r="I447" s="357"/>
      <c r="J447" s="357"/>
      <c r="K447" s="357"/>
      <c r="L447" s="357"/>
      <c r="M447" s="357"/>
      <c r="N447" s="357"/>
      <c r="O447" s="357"/>
      <c r="P447" s="357"/>
      <c r="Q447" s="357"/>
      <c r="R447" s="357"/>
      <c r="S447" s="357"/>
      <c r="T447" s="357"/>
      <c r="U447" s="357"/>
      <c r="V447" s="357"/>
      <c r="W447" s="357"/>
      <c r="X447" s="357"/>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1:49" ht="13.5" customHeight="1">
      <c r="A448" s="1"/>
      <c r="B448" s="357"/>
      <c r="C448" s="357"/>
      <c r="D448" s="357"/>
      <c r="E448" s="357"/>
      <c r="F448" s="357"/>
      <c r="G448" s="357"/>
      <c r="H448" s="357"/>
      <c r="I448" s="357"/>
      <c r="J448" s="357"/>
      <c r="K448" s="357"/>
      <c r="L448" s="357"/>
      <c r="M448" s="357"/>
      <c r="N448" s="357"/>
      <c r="O448" s="357"/>
      <c r="P448" s="357"/>
      <c r="Q448" s="357"/>
      <c r="R448" s="357"/>
      <c r="S448" s="357"/>
      <c r="T448" s="357"/>
      <c r="U448" s="357"/>
      <c r="V448" s="357"/>
      <c r="W448" s="357"/>
      <c r="X448" s="357"/>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1:49" ht="13.5" customHeight="1">
      <c r="A449" s="1"/>
      <c r="B449" s="357"/>
      <c r="C449" s="357"/>
      <c r="D449" s="357"/>
      <c r="E449" s="357"/>
      <c r="F449" s="357"/>
      <c r="G449" s="357"/>
      <c r="H449" s="357"/>
      <c r="I449" s="357"/>
      <c r="J449" s="357"/>
      <c r="K449" s="357"/>
      <c r="L449" s="357"/>
      <c r="M449" s="357"/>
      <c r="N449" s="357"/>
      <c r="O449" s="357"/>
      <c r="P449" s="357"/>
      <c r="Q449" s="357"/>
      <c r="R449" s="357"/>
      <c r="S449" s="357"/>
      <c r="T449" s="357"/>
      <c r="U449" s="357"/>
      <c r="V449" s="357"/>
      <c r="W449" s="357"/>
      <c r="X449" s="357"/>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1:49" ht="13.5" customHeight="1">
      <c r="A450" s="1"/>
      <c r="B450" s="357"/>
      <c r="C450" s="357"/>
      <c r="D450" s="357"/>
      <c r="E450" s="357"/>
      <c r="F450" s="357"/>
      <c r="G450" s="357"/>
      <c r="H450" s="357"/>
      <c r="I450" s="357"/>
      <c r="J450" s="357"/>
      <c r="K450" s="357"/>
      <c r="L450" s="357"/>
      <c r="M450" s="357"/>
      <c r="N450" s="357"/>
      <c r="O450" s="357"/>
      <c r="P450" s="357"/>
      <c r="Q450" s="357"/>
      <c r="R450" s="357"/>
      <c r="S450" s="357"/>
      <c r="T450" s="357"/>
      <c r="U450" s="357"/>
      <c r="V450" s="357"/>
      <c r="W450" s="357"/>
      <c r="X450" s="357"/>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1:49" ht="13.5" customHeight="1">
      <c r="A451" s="1"/>
      <c r="B451" s="357"/>
      <c r="C451" s="357"/>
      <c r="D451" s="357"/>
      <c r="E451" s="357"/>
      <c r="F451" s="357"/>
      <c r="G451" s="357"/>
      <c r="H451" s="357"/>
      <c r="I451" s="357"/>
      <c r="J451" s="357"/>
      <c r="K451" s="357"/>
      <c r="L451" s="357"/>
      <c r="M451" s="357"/>
      <c r="N451" s="357"/>
      <c r="O451" s="357"/>
      <c r="P451" s="357"/>
      <c r="Q451" s="357"/>
      <c r="R451" s="357"/>
      <c r="S451" s="357"/>
      <c r="T451" s="357"/>
      <c r="U451" s="357"/>
      <c r="V451" s="357"/>
      <c r="W451" s="357"/>
      <c r="X451" s="357"/>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1:49" ht="13.5" customHeight="1">
      <c r="A452" s="1"/>
      <c r="B452" s="357"/>
      <c r="C452" s="357"/>
      <c r="D452" s="357"/>
      <c r="E452" s="357"/>
      <c r="F452" s="357"/>
      <c r="G452" s="357"/>
      <c r="H452" s="357"/>
      <c r="I452" s="357"/>
      <c r="J452" s="357"/>
      <c r="K452" s="357"/>
      <c r="L452" s="357"/>
      <c r="M452" s="357"/>
      <c r="N452" s="357"/>
      <c r="O452" s="357"/>
      <c r="P452" s="357"/>
      <c r="Q452" s="357"/>
      <c r="R452" s="357"/>
      <c r="S452" s="357"/>
      <c r="T452" s="357"/>
      <c r="U452" s="357"/>
      <c r="V452" s="357"/>
      <c r="W452" s="357"/>
      <c r="X452" s="357"/>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1:49" ht="13.5" customHeight="1">
      <c r="A453" s="1"/>
      <c r="B453" s="357"/>
      <c r="C453" s="357"/>
      <c r="D453" s="357"/>
      <c r="E453" s="357"/>
      <c r="F453" s="357"/>
      <c r="G453" s="357"/>
      <c r="H453" s="357"/>
      <c r="I453" s="357"/>
      <c r="J453" s="357"/>
      <c r="K453" s="357"/>
      <c r="L453" s="357"/>
      <c r="M453" s="357"/>
      <c r="N453" s="357"/>
      <c r="O453" s="357"/>
      <c r="P453" s="357"/>
      <c r="Q453" s="357"/>
      <c r="R453" s="357"/>
      <c r="S453" s="357"/>
      <c r="T453" s="357"/>
      <c r="U453" s="357"/>
      <c r="V453" s="357"/>
      <c r="W453" s="357"/>
      <c r="X453" s="357"/>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1:49" ht="13.5" customHeight="1">
      <c r="A454" s="1"/>
      <c r="B454" s="357"/>
      <c r="C454" s="357"/>
      <c r="D454" s="357"/>
      <c r="E454" s="357"/>
      <c r="F454" s="357"/>
      <c r="G454" s="357"/>
      <c r="H454" s="357"/>
      <c r="I454" s="357"/>
      <c r="J454" s="357"/>
      <c r="K454" s="357"/>
      <c r="L454" s="357"/>
      <c r="M454" s="357"/>
      <c r="N454" s="357"/>
      <c r="O454" s="357"/>
      <c r="P454" s="357"/>
      <c r="Q454" s="357"/>
      <c r="R454" s="357"/>
      <c r="S454" s="357"/>
      <c r="T454" s="357"/>
      <c r="U454" s="357"/>
      <c r="V454" s="357"/>
      <c r="W454" s="357"/>
      <c r="X454" s="357"/>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1:49" ht="13.5" customHeight="1">
      <c r="A455" s="1"/>
      <c r="B455" s="357"/>
      <c r="C455" s="357"/>
      <c r="D455" s="357"/>
      <c r="E455" s="357"/>
      <c r="F455" s="357"/>
      <c r="G455" s="357"/>
      <c r="H455" s="357"/>
      <c r="I455" s="357"/>
      <c r="J455" s="357"/>
      <c r="K455" s="357"/>
      <c r="L455" s="357"/>
      <c r="M455" s="357"/>
      <c r="N455" s="357"/>
      <c r="O455" s="357"/>
      <c r="P455" s="357"/>
      <c r="Q455" s="357"/>
      <c r="R455" s="357"/>
      <c r="S455" s="357"/>
      <c r="T455" s="357"/>
      <c r="U455" s="357"/>
      <c r="V455" s="357"/>
      <c r="W455" s="357"/>
      <c r="X455" s="357"/>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1:49" ht="13.5" customHeight="1">
      <c r="A456" s="1"/>
      <c r="B456" s="357"/>
      <c r="C456" s="357"/>
      <c r="D456" s="357"/>
      <c r="E456" s="357"/>
      <c r="F456" s="357"/>
      <c r="G456" s="357"/>
      <c r="H456" s="357"/>
      <c r="I456" s="357"/>
      <c r="J456" s="357"/>
      <c r="K456" s="357"/>
      <c r="L456" s="357"/>
      <c r="M456" s="357"/>
      <c r="N456" s="357"/>
      <c r="O456" s="357"/>
      <c r="P456" s="357"/>
      <c r="Q456" s="357"/>
      <c r="R456" s="357"/>
      <c r="S456" s="357"/>
      <c r="T456" s="357"/>
      <c r="U456" s="357"/>
      <c r="V456" s="357"/>
      <c r="W456" s="357"/>
      <c r="X456" s="357"/>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1:49" ht="13.5" customHeight="1">
      <c r="A457" s="1"/>
      <c r="B457" s="357"/>
      <c r="C457" s="357"/>
      <c r="D457" s="357"/>
      <c r="E457" s="357"/>
      <c r="F457" s="357"/>
      <c r="G457" s="357"/>
      <c r="H457" s="357"/>
      <c r="I457" s="357"/>
      <c r="J457" s="357"/>
      <c r="K457" s="357"/>
      <c r="L457" s="357"/>
      <c r="M457" s="357"/>
      <c r="N457" s="357"/>
      <c r="O457" s="357"/>
      <c r="P457" s="357"/>
      <c r="Q457" s="357"/>
      <c r="R457" s="357"/>
      <c r="S457" s="357"/>
      <c r="T457" s="357"/>
      <c r="U457" s="357"/>
      <c r="V457" s="357"/>
      <c r="W457" s="357"/>
      <c r="X457" s="357"/>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1:49" ht="13.5" customHeight="1">
      <c r="A458" s="1"/>
      <c r="B458" s="357"/>
      <c r="C458" s="357"/>
      <c r="D458" s="357"/>
      <c r="E458" s="357"/>
      <c r="F458" s="357"/>
      <c r="G458" s="357"/>
      <c r="H458" s="357"/>
      <c r="I458" s="357"/>
      <c r="J458" s="357"/>
      <c r="K458" s="357"/>
      <c r="L458" s="357"/>
      <c r="M458" s="357"/>
      <c r="N458" s="357"/>
      <c r="O458" s="357"/>
      <c r="P458" s="357"/>
      <c r="Q458" s="357"/>
      <c r="R458" s="357"/>
      <c r="S458" s="357"/>
      <c r="T458" s="357"/>
      <c r="U458" s="357"/>
      <c r="V458" s="357"/>
      <c r="W458" s="357"/>
      <c r="X458" s="357"/>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1:49" ht="13.5" customHeight="1">
      <c r="A459" s="1"/>
      <c r="B459" s="357"/>
      <c r="C459" s="357"/>
      <c r="D459" s="357"/>
      <c r="E459" s="357"/>
      <c r="F459" s="357"/>
      <c r="G459" s="357"/>
      <c r="H459" s="357"/>
      <c r="I459" s="357"/>
      <c r="J459" s="357"/>
      <c r="K459" s="357"/>
      <c r="L459" s="357"/>
      <c r="M459" s="357"/>
      <c r="N459" s="357"/>
      <c r="O459" s="357"/>
      <c r="P459" s="357"/>
      <c r="Q459" s="357"/>
      <c r="R459" s="357"/>
      <c r="S459" s="357"/>
      <c r="T459" s="357"/>
      <c r="U459" s="357"/>
      <c r="V459" s="357"/>
      <c r="W459" s="357"/>
      <c r="X459" s="357"/>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1:49" ht="13.5" customHeight="1">
      <c r="A460" s="1"/>
      <c r="B460" s="357"/>
      <c r="C460" s="357"/>
      <c r="D460" s="357"/>
      <c r="E460" s="357"/>
      <c r="F460" s="357"/>
      <c r="G460" s="357"/>
      <c r="H460" s="357"/>
      <c r="I460" s="357"/>
      <c r="J460" s="357"/>
      <c r="K460" s="357"/>
      <c r="L460" s="357"/>
      <c r="M460" s="357"/>
      <c r="N460" s="357"/>
      <c r="O460" s="357"/>
      <c r="P460" s="357"/>
      <c r="Q460" s="357"/>
      <c r="R460" s="357"/>
      <c r="S460" s="357"/>
      <c r="T460" s="357"/>
      <c r="U460" s="357"/>
      <c r="V460" s="357"/>
      <c r="W460" s="357"/>
      <c r="X460" s="357"/>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1:49" ht="13.5" customHeight="1">
      <c r="A461" s="1"/>
      <c r="B461" s="357"/>
      <c r="C461" s="357"/>
      <c r="D461" s="357"/>
      <c r="E461" s="357"/>
      <c r="F461" s="357"/>
      <c r="G461" s="357"/>
      <c r="H461" s="357"/>
      <c r="I461" s="357"/>
      <c r="J461" s="357"/>
      <c r="K461" s="357"/>
      <c r="L461" s="357"/>
      <c r="M461" s="357"/>
      <c r="N461" s="357"/>
      <c r="O461" s="357"/>
      <c r="P461" s="357"/>
      <c r="Q461" s="357"/>
      <c r="R461" s="357"/>
      <c r="S461" s="357"/>
      <c r="T461" s="357"/>
      <c r="U461" s="357"/>
      <c r="V461" s="357"/>
      <c r="W461" s="357"/>
      <c r="X461" s="357"/>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1:49" ht="13.5" customHeight="1">
      <c r="A462" s="1"/>
      <c r="B462" s="357"/>
      <c r="C462" s="357"/>
      <c r="D462" s="357"/>
      <c r="E462" s="357"/>
      <c r="F462" s="357"/>
      <c r="G462" s="357"/>
      <c r="H462" s="357"/>
      <c r="I462" s="357"/>
      <c r="J462" s="357"/>
      <c r="K462" s="357"/>
      <c r="L462" s="357"/>
      <c r="M462" s="357"/>
      <c r="N462" s="357"/>
      <c r="O462" s="357"/>
      <c r="P462" s="357"/>
      <c r="Q462" s="357"/>
      <c r="R462" s="357"/>
      <c r="S462" s="357"/>
      <c r="T462" s="357"/>
      <c r="U462" s="357"/>
      <c r="V462" s="357"/>
      <c r="W462" s="357"/>
      <c r="X462" s="357"/>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1:49" ht="13.5" customHeight="1">
      <c r="A463" s="1"/>
      <c r="B463" s="357"/>
      <c r="C463" s="357"/>
      <c r="D463" s="357"/>
      <c r="E463" s="357"/>
      <c r="F463" s="357"/>
      <c r="G463" s="357"/>
      <c r="H463" s="357"/>
      <c r="I463" s="357"/>
      <c r="J463" s="357"/>
      <c r="K463" s="357"/>
      <c r="L463" s="357"/>
      <c r="M463" s="357"/>
      <c r="N463" s="357"/>
      <c r="O463" s="357"/>
      <c r="P463" s="357"/>
      <c r="Q463" s="357"/>
      <c r="R463" s="357"/>
      <c r="S463" s="357"/>
      <c r="T463" s="357"/>
      <c r="U463" s="357"/>
      <c r="V463" s="357"/>
      <c r="W463" s="357"/>
      <c r="X463" s="357"/>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1:49" ht="13.5" customHeight="1">
      <c r="A464" s="1"/>
      <c r="B464" s="357"/>
      <c r="C464" s="357"/>
      <c r="D464" s="357"/>
      <c r="E464" s="357"/>
      <c r="F464" s="357"/>
      <c r="G464" s="357"/>
      <c r="H464" s="357"/>
      <c r="I464" s="357"/>
      <c r="J464" s="357"/>
      <c r="K464" s="357"/>
      <c r="L464" s="357"/>
      <c r="M464" s="357"/>
      <c r="N464" s="357"/>
      <c r="O464" s="357"/>
      <c r="P464" s="357"/>
      <c r="Q464" s="357"/>
      <c r="R464" s="357"/>
      <c r="S464" s="357"/>
      <c r="T464" s="357"/>
      <c r="U464" s="357"/>
      <c r="V464" s="357"/>
      <c r="W464" s="357"/>
      <c r="X464" s="357"/>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1:49" ht="13.5" customHeight="1">
      <c r="A465" s="1"/>
      <c r="B465" s="357"/>
      <c r="C465" s="357"/>
      <c r="D465" s="357"/>
      <c r="E465" s="357"/>
      <c r="F465" s="357"/>
      <c r="G465" s="357"/>
      <c r="H465" s="357"/>
      <c r="I465" s="357"/>
      <c r="J465" s="357"/>
      <c r="K465" s="357"/>
      <c r="L465" s="357"/>
      <c r="M465" s="357"/>
      <c r="N465" s="357"/>
      <c r="O465" s="357"/>
      <c r="P465" s="357"/>
      <c r="Q465" s="357"/>
      <c r="R465" s="357"/>
      <c r="S465" s="357"/>
      <c r="T465" s="357"/>
      <c r="U465" s="357"/>
      <c r="V465" s="357"/>
      <c r="W465" s="357"/>
      <c r="X465" s="357"/>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1:49" ht="13.5" customHeight="1">
      <c r="A466" s="1"/>
      <c r="B466" s="357"/>
      <c r="C466" s="357"/>
      <c r="D466" s="357"/>
      <c r="E466" s="357"/>
      <c r="F466" s="357"/>
      <c r="G466" s="357"/>
      <c r="H466" s="357"/>
      <c r="I466" s="357"/>
      <c r="J466" s="357"/>
      <c r="K466" s="357"/>
      <c r="L466" s="357"/>
      <c r="M466" s="357"/>
      <c r="N466" s="357"/>
      <c r="O466" s="357"/>
      <c r="P466" s="357"/>
      <c r="Q466" s="357"/>
      <c r="R466" s="357"/>
      <c r="S466" s="357"/>
      <c r="T466" s="357"/>
      <c r="U466" s="357"/>
      <c r="V466" s="357"/>
      <c r="W466" s="357"/>
      <c r="X466" s="357"/>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1:49" ht="13.5" customHeight="1">
      <c r="A467" s="1"/>
      <c r="B467" s="357"/>
      <c r="C467" s="357"/>
      <c r="D467" s="357"/>
      <c r="E467" s="357"/>
      <c r="F467" s="357"/>
      <c r="G467" s="357"/>
      <c r="H467" s="357"/>
      <c r="I467" s="357"/>
      <c r="J467" s="357"/>
      <c r="K467" s="357"/>
      <c r="L467" s="357"/>
      <c r="M467" s="357"/>
      <c r="N467" s="357"/>
      <c r="O467" s="357"/>
      <c r="P467" s="357"/>
      <c r="Q467" s="357"/>
      <c r="R467" s="357"/>
      <c r="S467" s="357"/>
      <c r="T467" s="357"/>
      <c r="U467" s="357"/>
      <c r="V467" s="357"/>
      <c r="W467" s="357"/>
      <c r="X467" s="357"/>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1:49" ht="13.5" customHeight="1">
      <c r="A468" s="1"/>
      <c r="B468" s="357"/>
      <c r="C468" s="357"/>
      <c r="D468" s="357"/>
      <c r="E468" s="357"/>
      <c r="F468" s="357"/>
      <c r="G468" s="357"/>
      <c r="H468" s="357"/>
      <c r="I468" s="357"/>
      <c r="J468" s="357"/>
      <c r="K468" s="357"/>
      <c r="L468" s="357"/>
      <c r="M468" s="357"/>
      <c r="N468" s="357"/>
      <c r="O468" s="357"/>
      <c r="P468" s="357"/>
      <c r="Q468" s="357"/>
      <c r="R468" s="357"/>
      <c r="S468" s="357"/>
      <c r="T468" s="357"/>
      <c r="U468" s="357"/>
      <c r="V468" s="357"/>
      <c r="W468" s="357"/>
      <c r="X468" s="357"/>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1:49" ht="13.5" customHeight="1">
      <c r="A469" s="1"/>
      <c r="B469" s="357"/>
      <c r="C469" s="357"/>
      <c r="D469" s="357"/>
      <c r="E469" s="357"/>
      <c r="F469" s="357"/>
      <c r="G469" s="357"/>
      <c r="H469" s="357"/>
      <c r="I469" s="357"/>
      <c r="J469" s="357"/>
      <c r="K469" s="357"/>
      <c r="L469" s="357"/>
      <c r="M469" s="357"/>
      <c r="N469" s="357"/>
      <c r="O469" s="357"/>
      <c r="P469" s="357"/>
      <c r="Q469" s="357"/>
      <c r="R469" s="357"/>
      <c r="S469" s="357"/>
      <c r="T469" s="357"/>
      <c r="U469" s="357"/>
      <c r="V469" s="357"/>
      <c r="W469" s="357"/>
      <c r="X469" s="357"/>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1:49" ht="13.5" customHeight="1">
      <c r="A470" s="1"/>
      <c r="B470" s="357"/>
      <c r="C470" s="357"/>
      <c r="D470" s="357"/>
      <c r="E470" s="357"/>
      <c r="F470" s="357"/>
      <c r="G470" s="357"/>
      <c r="H470" s="357"/>
      <c r="I470" s="357"/>
      <c r="J470" s="357"/>
      <c r="K470" s="357"/>
      <c r="L470" s="357"/>
      <c r="M470" s="357"/>
      <c r="N470" s="357"/>
      <c r="O470" s="357"/>
      <c r="P470" s="357"/>
      <c r="Q470" s="357"/>
      <c r="R470" s="357"/>
      <c r="S470" s="357"/>
      <c r="T470" s="357"/>
      <c r="U470" s="357"/>
      <c r="V470" s="357"/>
      <c r="W470" s="357"/>
      <c r="X470" s="357"/>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1:49" ht="13.5" customHeight="1">
      <c r="A471" s="1"/>
      <c r="B471" s="357"/>
      <c r="C471" s="357"/>
      <c r="D471" s="357"/>
      <c r="E471" s="357"/>
      <c r="F471" s="357"/>
      <c r="G471" s="357"/>
      <c r="H471" s="357"/>
      <c r="I471" s="357"/>
      <c r="J471" s="357"/>
      <c r="K471" s="357"/>
      <c r="L471" s="357"/>
      <c r="M471" s="357"/>
      <c r="N471" s="357"/>
      <c r="O471" s="357"/>
      <c r="P471" s="357"/>
      <c r="Q471" s="357"/>
      <c r="R471" s="357"/>
      <c r="S471" s="357"/>
      <c r="T471" s="357"/>
      <c r="U471" s="357"/>
      <c r="V471" s="357"/>
      <c r="W471" s="357"/>
      <c r="X471" s="357"/>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1:49" ht="13.5" customHeight="1">
      <c r="A472" s="1"/>
      <c r="B472" s="357"/>
      <c r="C472" s="357"/>
      <c r="D472" s="357"/>
      <c r="E472" s="357"/>
      <c r="F472" s="357"/>
      <c r="G472" s="357"/>
      <c r="H472" s="357"/>
      <c r="I472" s="357"/>
      <c r="J472" s="357"/>
      <c r="K472" s="357"/>
      <c r="L472" s="357"/>
      <c r="M472" s="357"/>
      <c r="N472" s="357"/>
      <c r="O472" s="357"/>
      <c r="P472" s="357"/>
      <c r="Q472" s="357"/>
      <c r="R472" s="357"/>
      <c r="S472" s="357"/>
      <c r="T472" s="357"/>
      <c r="U472" s="357"/>
      <c r="V472" s="357"/>
      <c r="W472" s="357"/>
      <c r="X472" s="357"/>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1:49" ht="13.5" customHeight="1">
      <c r="A473" s="1"/>
      <c r="B473" s="357"/>
      <c r="C473" s="357"/>
      <c r="D473" s="357"/>
      <c r="E473" s="357"/>
      <c r="F473" s="357"/>
      <c r="G473" s="357"/>
      <c r="H473" s="357"/>
      <c r="I473" s="357"/>
      <c r="J473" s="357"/>
      <c r="K473" s="357"/>
      <c r="L473" s="357"/>
      <c r="M473" s="357"/>
      <c r="N473" s="357"/>
      <c r="O473" s="357"/>
      <c r="P473" s="357"/>
      <c r="Q473" s="357"/>
      <c r="R473" s="357"/>
      <c r="S473" s="357"/>
      <c r="T473" s="357"/>
      <c r="U473" s="357"/>
      <c r="V473" s="357"/>
      <c r="W473" s="357"/>
      <c r="X473" s="357"/>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1:49" ht="13.5" customHeight="1">
      <c r="A474" s="1"/>
      <c r="B474" s="357"/>
      <c r="C474" s="357"/>
      <c r="D474" s="357"/>
      <c r="E474" s="357"/>
      <c r="F474" s="357"/>
      <c r="G474" s="357"/>
      <c r="H474" s="357"/>
      <c r="I474" s="357"/>
      <c r="J474" s="357"/>
      <c r="K474" s="357"/>
      <c r="L474" s="357"/>
      <c r="M474" s="357"/>
      <c r="N474" s="357"/>
      <c r="O474" s="357"/>
      <c r="P474" s="357"/>
      <c r="Q474" s="357"/>
      <c r="R474" s="357"/>
      <c r="S474" s="357"/>
      <c r="T474" s="357"/>
      <c r="U474" s="357"/>
      <c r="V474" s="357"/>
      <c r="W474" s="357"/>
      <c r="X474" s="357"/>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1:49" ht="13.5" customHeight="1">
      <c r="A475" s="1"/>
      <c r="B475" s="357"/>
      <c r="C475" s="357"/>
      <c r="D475" s="357"/>
      <c r="E475" s="357"/>
      <c r="F475" s="357"/>
      <c r="G475" s="357"/>
      <c r="H475" s="357"/>
      <c r="I475" s="357"/>
      <c r="J475" s="357"/>
      <c r="K475" s="357"/>
      <c r="L475" s="357"/>
      <c r="M475" s="357"/>
      <c r="N475" s="357"/>
      <c r="O475" s="357"/>
      <c r="P475" s="357"/>
      <c r="Q475" s="357"/>
      <c r="R475" s="357"/>
      <c r="S475" s="357"/>
      <c r="T475" s="357"/>
      <c r="U475" s="357"/>
      <c r="V475" s="357"/>
      <c r="W475" s="357"/>
      <c r="X475" s="357"/>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1:49" ht="13.5" customHeight="1">
      <c r="A476" s="1"/>
      <c r="B476" s="357"/>
      <c r="C476" s="357"/>
      <c r="D476" s="357"/>
      <c r="E476" s="357"/>
      <c r="F476" s="357"/>
      <c r="G476" s="357"/>
      <c r="H476" s="357"/>
      <c r="I476" s="357"/>
      <c r="J476" s="357"/>
      <c r="K476" s="357"/>
      <c r="L476" s="357"/>
      <c r="M476" s="357"/>
      <c r="N476" s="357"/>
      <c r="O476" s="357"/>
      <c r="P476" s="357"/>
      <c r="Q476" s="357"/>
      <c r="R476" s="357"/>
      <c r="S476" s="357"/>
      <c r="T476" s="357"/>
      <c r="U476" s="357"/>
      <c r="V476" s="357"/>
      <c r="W476" s="357"/>
      <c r="X476" s="357"/>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1:49" ht="13.5" customHeight="1">
      <c r="A477" s="1"/>
      <c r="B477" s="357"/>
      <c r="C477" s="357"/>
      <c r="D477" s="357"/>
      <c r="E477" s="357"/>
      <c r="F477" s="357"/>
      <c r="G477" s="357"/>
      <c r="H477" s="357"/>
      <c r="I477" s="357"/>
      <c r="J477" s="357"/>
      <c r="K477" s="357"/>
      <c r="L477" s="357"/>
      <c r="M477" s="357"/>
      <c r="N477" s="357"/>
      <c r="O477" s="357"/>
      <c r="P477" s="357"/>
      <c r="Q477" s="357"/>
      <c r="R477" s="357"/>
      <c r="S477" s="357"/>
      <c r="T477" s="357"/>
      <c r="U477" s="357"/>
      <c r="V477" s="357"/>
      <c r="W477" s="357"/>
      <c r="X477" s="357"/>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1:49" ht="13.5" customHeight="1">
      <c r="A478" s="1"/>
      <c r="B478" s="357"/>
      <c r="C478" s="357"/>
      <c r="D478" s="357"/>
      <c r="E478" s="357"/>
      <c r="F478" s="357"/>
      <c r="G478" s="357"/>
      <c r="H478" s="357"/>
      <c r="I478" s="357"/>
      <c r="J478" s="357"/>
      <c r="K478" s="357"/>
      <c r="L478" s="357"/>
      <c r="M478" s="357"/>
      <c r="N478" s="357"/>
      <c r="O478" s="357"/>
      <c r="P478" s="357"/>
      <c r="Q478" s="357"/>
      <c r="R478" s="357"/>
      <c r="S478" s="357"/>
      <c r="T478" s="357"/>
      <c r="U478" s="357"/>
      <c r="V478" s="357"/>
      <c r="W478" s="357"/>
      <c r="X478" s="357"/>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1:49" ht="13.5" customHeight="1">
      <c r="A479" s="1"/>
      <c r="B479" s="357"/>
      <c r="C479" s="357"/>
      <c r="D479" s="357"/>
      <c r="E479" s="357"/>
      <c r="F479" s="357"/>
      <c r="G479" s="357"/>
      <c r="H479" s="357"/>
      <c r="I479" s="357"/>
      <c r="J479" s="357"/>
      <c r="K479" s="357"/>
      <c r="L479" s="357"/>
      <c r="M479" s="357"/>
      <c r="N479" s="357"/>
      <c r="O479" s="357"/>
      <c r="P479" s="357"/>
      <c r="Q479" s="357"/>
      <c r="R479" s="357"/>
      <c r="S479" s="357"/>
      <c r="T479" s="357"/>
      <c r="U479" s="357"/>
      <c r="V479" s="357"/>
      <c r="W479" s="357"/>
      <c r="X479" s="357"/>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1:49" ht="13.5" customHeight="1">
      <c r="A480" s="1"/>
      <c r="B480" s="357"/>
      <c r="C480" s="357"/>
      <c r="D480" s="357"/>
      <c r="E480" s="357"/>
      <c r="F480" s="357"/>
      <c r="G480" s="357"/>
      <c r="H480" s="357"/>
      <c r="I480" s="357"/>
      <c r="J480" s="357"/>
      <c r="K480" s="357"/>
      <c r="L480" s="357"/>
      <c r="M480" s="357"/>
      <c r="N480" s="357"/>
      <c r="O480" s="357"/>
      <c r="P480" s="357"/>
      <c r="Q480" s="357"/>
      <c r="R480" s="357"/>
      <c r="S480" s="357"/>
      <c r="T480" s="357"/>
      <c r="U480" s="357"/>
      <c r="V480" s="357"/>
      <c r="W480" s="357"/>
      <c r="X480" s="357"/>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1:49" ht="13.5" customHeight="1">
      <c r="A481" s="1"/>
      <c r="B481" s="357"/>
      <c r="C481" s="357"/>
      <c r="D481" s="357"/>
      <c r="E481" s="357"/>
      <c r="F481" s="357"/>
      <c r="G481" s="357"/>
      <c r="H481" s="357"/>
      <c r="I481" s="357"/>
      <c r="J481" s="357"/>
      <c r="K481" s="357"/>
      <c r="L481" s="357"/>
      <c r="M481" s="357"/>
      <c r="N481" s="357"/>
      <c r="O481" s="357"/>
      <c r="P481" s="357"/>
      <c r="Q481" s="357"/>
      <c r="R481" s="357"/>
      <c r="S481" s="357"/>
      <c r="T481" s="357"/>
      <c r="U481" s="357"/>
      <c r="V481" s="357"/>
      <c r="W481" s="357"/>
      <c r="X481" s="357"/>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1:49" ht="13.5" customHeight="1">
      <c r="A482" s="1"/>
      <c r="B482" s="357"/>
      <c r="C482" s="357"/>
      <c r="D482" s="357"/>
      <c r="E482" s="357"/>
      <c r="F482" s="357"/>
      <c r="G482" s="357"/>
      <c r="H482" s="357"/>
      <c r="I482" s="357"/>
      <c r="J482" s="357"/>
      <c r="K482" s="357"/>
      <c r="L482" s="357"/>
      <c r="M482" s="357"/>
      <c r="N482" s="357"/>
      <c r="O482" s="357"/>
      <c r="P482" s="357"/>
      <c r="Q482" s="357"/>
      <c r="R482" s="357"/>
      <c r="S482" s="357"/>
      <c r="T482" s="357"/>
      <c r="U482" s="357"/>
      <c r="V482" s="357"/>
      <c r="W482" s="357"/>
      <c r="X482" s="357"/>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1:49" ht="13.5" customHeight="1">
      <c r="A483" s="1"/>
      <c r="B483" s="357"/>
      <c r="C483" s="357"/>
      <c r="D483" s="357"/>
      <c r="E483" s="357"/>
      <c r="F483" s="357"/>
      <c r="G483" s="357"/>
      <c r="H483" s="357"/>
      <c r="I483" s="357"/>
      <c r="J483" s="357"/>
      <c r="K483" s="357"/>
      <c r="L483" s="357"/>
      <c r="M483" s="357"/>
      <c r="N483" s="357"/>
      <c r="O483" s="357"/>
      <c r="P483" s="357"/>
      <c r="Q483" s="357"/>
      <c r="R483" s="357"/>
      <c r="S483" s="357"/>
      <c r="T483" s="357"/>
      <c r="U483" s="357"/>
      <c r="V483" s="357"/>
      <c r="W483" s="357"/>
      <c r="X483" s="357"/>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1:49" ht="13.5" customHeight="1">
      <c r="A484" s="1"/>
      <c r="B484" s="357"/>
      <c r="C484" s="357"/>
      <c r="D484" s="357"/>
      <c r="E484" s="357"/>
      <c r="F484" s="357"/>
      <c r="G484" s="357"/>
      <c r="H484" s="357"/>
      <c r="I484" s="357"/>
      <c r="J484" s="357"/>
      <c r="K484" s="357"/>
      <c r="L484" s="357"/>
      <c r="M484" s="357"/>
      <c r="N484" s="357"/>
      <c r="O484" s="357"/>
      <c r="P484" s="357"/>
      <c r="Q484" s="357"/>
      <c r="R484" s="357"/>
      <c r="S484" s="357"/>
      <c r="T484" s="357"/>
      <c r="U484" s="357"/>
      <c r="V484" s="357"/>
      <c r="W484" s="357"/>
      <c r="X484" s="357"/>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1:49" ht="13.5" customHeight="1">
      <c r="A485" s="1"/>
      <c r="B485" s="357"/>
      <c r="C485" s="357"/>
      <c r="D485" s="357"/>
      <c r="E485" s="357"/>
      <c r="F485" s="357"/>
      <c r="G485" s="357"/>
      <c r="H485" s="357"/>
      <c r="I485" s="357"/>
      <c r="J485" s="357"/>
      <c r="K485" s="357"/>
      <c r="L485" s="357"/>
      <c r="M485" s="357"/>
      <c r="N485" s="357"/>
      <c r="O485" s="357"/>
      <c r="P485" s="357"/>
      <c r="Q485" s="357"/>
      <c r="R485" s="357"/>
      <c r="S485" s="357"/>
      <c r="T485" s="357"/>
      <c r="U485" s="357"/>
      <c r="V485" s="357"/>
      <c r="W485" s="357"/>
      <c r="X485" s="357"/>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1:49" ht="13.5" customHeight="1">
      <c r="A486" s="1"/>
      <c r="B486" s="357"/>
      <c r="C486" s="357"/>
      <c r="D486" s="357"/>
      <c r="E486" s="357"/>
      <c r="F486" s="357"/>
      <c r="G486" s="357"/>
      <c r="H486" s="357"/>
      <c r="I486" s="357"/>
      <c r="J486" s="357"/>
      <c r="K486" s="357"/>
      <c r="L486" s="357"/>
      <c r="M486" s="357"/>
      <c r="N486" s="357"/>
      <c r="O486" s="357"/>
      <c r="P486" s="357"/>
      <c r="Q486" s="357"/>
      <c r="R486" s="357"/>
      <c r="S486" s="357"/>
      <c r="T486" s="357"/>
      <c r="U486" s="357"/>
      <c r="V486" s="357"/>
      <c r="W486" s="357"/>
      <c r="X486" s="357"/>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1:49" ht="13.5" customHeight="1">
      <c r="A487" s="1"/>
      <c r="B487" s="357"/>
      <c r="C487" s="357"/>
      <c r="D487" s="357"/>
      <c r="E487" s="357"/>
      <c r="F487" s="357"/>
      <c r="G487" s="357"/>
      <c r="H487" s="357"/>
      <c r="I487" s="357"/>
      <c r="J487" s="357"/>
      <c r="K487" s="357"/>
      <c r="L487" s="357"/>
      <c r="M487" s="357"/>
      <c r="N487" s="357"/>
      <c r="O487" s="357"/>
      <c r="P487" s="357"/>
      <c r="Q487" s="357"/>
      <c r="R487" s="357"/>
      <c r="S487" s="357"/>
      <c r="T487" s="357"/>
      <c r="U487" s="357"/>
      <c r="V487" s="357"/>
      <c r="W487" s="357"/>
      <c r="X487" s="357"/>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1:49" ht="13.5" customHeight="1">
      <c r="A488" s="1"/>
      <c r="B488" s="357"/>
      <c r="C488" s="357"/>
      <c r="D488" s="357"/>
      <c r="E488" s="357"/>
      <c r="F488" s="357"/>
      <c r="G488" s="357"/>
      <c r="H488" s="357"/>
      <c r="I488" s="357"/>
      <c r="J488" s="357"/>
      <c r="K488" s="357"/>
      <c r="L488" s="357"/>
      <c r="M488" s="357"/>
      <c r="N488" s="357"/>
      <c r="O488" s="357"/>
      <c r="P488" s="357"/>
      <c r="Q488" s="357"/>
      <c r="R488" s="357"/>
      <c r="S488" s="357"/>
      <c r="T488" s="357"/>
      <c r="U488" s="357"/>
      <c r="V488" s="357"/>
      <c r="W488" s="357"/>
      <c r="X488" s="357"/>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1:49" ht="13.5" customHeight="1">
      <c r="A489" s="1"/>
      <c r="B489" s="357"/>
      <c r="C489" s="357"/>
      <c r="D489" s="357"/>
      <c r="E489" s="357"/>
      <c r="F489" s="357"/>
      <c r="G489" s="357"/>
      <c r="H489" s="357"/>
      <c r="I489" s="357"/>
      <c r="J489" s="357"/>
      <c r="K489" s="357"/>
      <c r="L489" s="357"/>
      <c r="M489" s="357"/>
      <c r="N489" s="357"/>
      <c r="O489" s="357"/>
      <c r="P489" s="357"/>
      <c r="Q489" s="357"/>
      <c r="R489" s="357"/>
      <c r="S489" s="357"/>
      <c r="T489" s="357"/>
      <c r="U489" s="357"/>
      <c r="V489" s="357"/>
      <c r="W489" s="357"/>
      <c r="X489" s="357"/>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1:49" ht="13.5" customHeight="1">
      <c r="A490" s="1"/>
      <c r="B490" s="357"/>
      <c r="C490" s="357"/>
      <c r="D490" s="357"/>
      <c r="E490" s="357"/>
      <c r="F490" s="357"/>
      <c r="G490" s="357"/>
      <c r="H490" s="357"/>
      <c r="I490" s="357"/>
      <c r="J490" s="357"/>
      <c r="K490" s="357"/>
      <c r="L490" s="357"/>
      <c r="M490" s="357"/>
      <c r="N490" s="357"/>
      <c r="O490" s="357"/>
      <c r="P490" s="357"/>
      <c r="Q490" s="357"/>
      <c r="R490" s="357"/>
      <c r="S490" s="357"/>
      <c r="T490" s="357"/>
      <c r="U490" s="357"/>
      <c r="V490" s="357"/>
      <c r="W490" s="357"/>
      <c r="X490" s="357"/>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1:49" ht="13.5" customHeight="1">
      <c r="A491" s="1"/>
      <c r="B491" s="357"/>
      <c r="C491" s="357"/>
      <c r="D491" s="357"/>
      <c r="E491" s="357"/>
      <c r="F491" s="357"/>
      <c r="G491" s="357"/>
      <c r="H491" s="357"/>
      <c r="I491" s="357"/>
      <c r="J491" s="357"/>
      <c r="K491" s="357"/>
      <c r="L491" s="357"/>
      <c r="M491" s="357"/>
      <c r="N491" s="357"/>
      <c r="O491" s="357"/>
      <c r="P491" s="357"/>
      <c r="Q491" s="357"/>
      <c r="R491" s="357"/>
      <c r="S491" s="357"/>
      <c r="T491" s="357"/>
      <c r="U491" s="357"/>
      <c r="V491" s="357"/>
      <c r="W491" s="357"/>
      <c r="X491" s="357"/>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1:49" ht="13.5" customHeight="1">
      <c r="A492" s="1"/>
      <c r="B492" s="357"/>
      <c r="C492" s="357"/>
      <c r="D492" s="357"/>
      <c r="E492" s="357"/>
      <c r="F492" s="357"/>
      <c r="G492" s="357"/>
      <c r="H492" s="357"/>
      <c r="I492" s="357"/>
      <c r="J492" s="357"/>
      <c r="K492" s="357"/>
      <c r="L492" s="357"/>
      <c r="M492" s="357"/>
      <c r="N492" s="357"/>
      <c r="O492" s="357"/>
      <c r="P492" s="357"/>
      <c r="Q492" s="357"/>
      <c r="R492" s="357"/>
      <c r="S492" s="357"/>
      <c r="T492" s="357"/>
      <c r="U492" s="357"/>
      <c r="V492" s="357"/>
      <c r="W492" s="357"/>
      <c r="X492" s="357"/>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1:49" ht="13.5" customHeight="1">
      <c r="A493" s="1"/>
      <c r="B493" s="357"/>
      <c r="C493" s="357"/>
      <c r="D493" s="357"/>
      <c r="E493" s="357"/>
      <c r="F493" s="357"/>
      <c r="G493" s="357"/>
      <c r="H493" s="357"/>
      <c r="I493" s="357"/>
      <c r="J493" s="357"/>
      <c r="K493" s="357"/>
      <c r="L493" s="357"/>
      <c r="M493" s="357"/>
      <c r="N493" s="357"/>
      <c r="O493" s="357"/>
      <c r="P493" s="357"/>
      <c r="Q493" s="357"/>
      <c r="R493" s="357"/>
      <c r="S493" s="357"/>
      <c r="T493" s="357"/>
      <c r="U493" s="357"/>
      <c r="V493" s="357"/>
      <c r="W493" s="357"/>
      <c r="X493" s="357"/>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1:49" ht="13.5" customHeight="1">
      <c r="A494" s="1"/>
      <c r="B494" s="357"/>
      <c r="C494" s="357"/>
      <c r="D494" s="357"/>
      <c r="E494" s="357"/>
      <c r="F494" s="357"/>
      <c r="G494" s="357"/>
      <c r="H494" s="357"/>
      <c r="I494" s="357"/>
      <c r="J494" s="357"/>
      <c r="K494" s="357"/>
      <c r="L494" s="357"/>
      <c r="M494" s="357"/>
      <c r="N494" s="357"/>
      <c r="O494" s="357"/>
      <c r="P494" s="357"/>
      <c r="Q494" s="357"/>
      <c r="R494" s="357"/>
      <c r="S494" s="357"/>
      <c r="T494" s="357"/>
      <c r="U494" s="357"/>
      <c r="V494" s="357"/>
      <c r="W494" s="357"/>
      <c r="X494" s="357"/>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1:49" ht="13.5" customHeight="1">
      <c r="A495" s="1"/>
      <c r="B495" s="357"/>
      <c r="C495" s="357"/>
      <c r="D495" s="357"/>
      <c r="E495" s="357"/>
      <c r="F495" s="357"/>
      <c r="G495" s="357"/>
      <c r="H495" s="357"/>
      <c r="I495" s="357"/>
      <c r="J495" s="357"/>
      <c r="K495" s="357"/>
      <c r="L495" s="357"/>
      <c r="M495" s="357"/>
      <c r="N495" s="357"/>
      <c r="O495" s="357"/>
      <c r="P495" s="357"/>
      <c r="Q495" s="357"/>
      <c r="R495" s="357"/>
      <c r="S495" s="357"/>
      <c r="T495" s="357"/>
      <c r="U495" s="357"/>
      <c r="V495" s="357"/>
      <c r="W495" s="357"/>
      <c r="X495" s="357"/>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1:49" ht="13.5" customHeight="1">
      <c r="A496" s="1"/>
      <c r="B496" s="357"/>
      <c r="C496" s="357"/>
      <c r="D496" s="357"/>
      <c r="E496" s="357"/>
      <c r="F496" s="357"/>
      <c r="G496" s="357"/>
      <c r="H496" s="357"/>
      <c r="I496" s="357"/>
      <c r="J496" s="357"/>
      <c r="K496" s="357"/>
      <c r="L496" s="357"/>
      <c r="M496" s="357"/>
      <c r="N496" s="357"/>
      <c r="O496" s="357"/>
      <c r="P496" s="357"/>
      <c r="Q496" s="357"/>
      <c r="R496" s="357"/>
      <c r="S496" s="357"/>
      <c r="T496" s="357"/>
      <c r="U496" s="357"/>
      <c r="V496" s="357"/>
      <c r="W496" s="357"/>
      <c r="X496" s="357"/>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1:49" ht="13.5" customHeight="1">
      <c r="A497" s="1"/>
      <c r="B497" s="357"/>
      <c r="C497" s="357"/>
      <c r="D497" s="357"/>
      <c r="E497" s="357"/>
      <c r="F497" s="357"/>
      <c r="G497" s="357"/>
      <c r="H497" s="357"/>
      <c r="I497" s="357"/>
      <c r="J497" s="357"/>
      <c r="K497" s="357"/>
      <c r="L497" s="357"/>
      <c r="M497" s="357"/>
      <c r="N497" s="357"/>
      <c r="O497" s="357"/>
      <c r="P497" s="357"/>
      <c r="Q497" s="357"/>
      <c r="R497" s="357"/>
      <c r="S497" s="357"/>
      <c r="T497" s="357"/>
      <c r="U497" s="357"/>
      <c r="V497" s="357"/>
      <c r="W497" s="357"/>
      <c r="X497" s="357"/>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1:49" ht="13.5" customHeight="1">
      <c r="A498" s="1"/>
      <c r="B498" s="357"/>
      <c r="C498" s="357"/>
      <c r="D498" s="357"/>
      <c r="E498" s="357"/>
      <c r="F498" s="357"/>
      <c r="G498" s="357"/>
      <c r="H498" s="357"/>
      <c r="I498" s="357"/>
      <c r="J498" s="357"/>
      <c r="K498" s="357"/>
      <c r="L498" s="357"/>
      <c r="M498" s="357"/>
      <c r="N498" s="357"/>
      <c r="O498" s="357"/>
      <c r="P498" s="357"/>
      <c r="Q498" s="357"/>
      <c r="R498" s="357"/>
      <c r="S498" s="357"/>
      <c r="T498" s="357"/>
      <c r="U498" s="357"/>
      <c r="V498" s="357"/>
      <c r="W498" s="357"/>
      <c r="X498" s="357"/>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1:49" ht="13.5" customHeight="1">
      <c r="A499" s="1"/>
      <c r="B499" s="357"/>
      <c r="C499" s="357"/>
      <c r="D499" s="357"/>
      <c r="E499" s="357"/>
      <c r="F499" s="357"/>
      <c r="G499" s="357"/>
      <c r="H499" s="357"/>
      <c r="I499" s="357"/>
      <c r="J499" s="357"/>
      <c r="K499" s="357"/>
      <c r="L499" s="357"/>
      <c r="M499" s="357"/>
      <c r="N499" s="357"/>
      <c r="O499" s="357"/>
      <c r="P499" s="357"/>
      <c r="Q499" s="357"/>
      <c r="R499" s="357"/>
      <c r="S499" s="357"/>
      <c r="T499" s="357"/>
      <c r="U499" s="357"/>
      <c r="V499" s="357"/>
      <c r="W499" s="357"/>
      <c r="X499" s="357"/>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1:49" ht="13.5" customHeight="1">
      <c r="A500" s="1"/>
      <c r="B500" s="357"/>
      <c r="C500" s="357"/>
      <c r="D500" s="357"/>
      <c r="E500" s="357"/>
      <c r="F500" s="357"/>
      <c r="G500" s="357"/>
      <c r="H500" s="357"/>
      <c r="I500" s="357"/>
      <c r="J500" s="357"/>
      <c r="K500" s="357"/>
      <c r="L500" s="357"/>
      <c r="M500" s="357"/>
      <c r="N500" s="357"/>
      <c r="O500" s="357"/>
      <c r="P500" s="357"/>
      <c r="Q500" s="357"/>
      <c r="R500" s="357"/>
      <c r="S500" s="357"/>
      <c r="T500" s="357"/>
      <c r="U500" s="357"/>
      <c r="V500" s="357"/>
      <c r="W500" s="357"/>
      <c r="X500" s="357"/>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1:49" ht="13.5" customHeight="1">
      <c r="A501" s="1"/>
      <c r="B501" s="357"/>
      <c r="C501" s="357"/>
      <c r="D501" s="357"/>
      <c r="E501" s="357"/>
      <c r="F501" s="357"/>
      <c r="G501" s="357"/>
      <c r="H501" s="357"/>
      <c r="I501" s="357"/>
      <c r="J501" s="357"/>
      <c r="K501" s="357"/>
      <c r="L501" s="357"/>
      <c r="M501" s="357"/>
      <c r="N501" s="357"/>
      <c r="O501" s="357"/>
      <c r="P501" s="357"/>
      <c r="Q501" s="357"/>
      <c r="R501" s="357"/>
      <c r="S501" s="357"/>
      <c r="T501" s="357"/>
      <c r="U501" s="357"/>
      <c r="V501" s="357"/>
      <c r="W501" s="357"/>
      <c r="X501" s="357"/>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1:49" ht="13.5" customHeight="1">
      <c r="A502" s="1"/>
      <c r="B502" s="357"/>
      <c r="C502" s="357"/>
      <c r="D502" s="357"/>
      <c r="E502" s="357"/>
      <c r="F502" s="357"/>
      <c r="G502" s="357"/>
      <c r="H502" s="357"/>
      <c r="I502" s="357"/>
      <c r="J502" s="357"/>
      <c r="K502" s="357"/>
      <c r="L502" s="357"/>
      <c r="M502" s="357"/>
      <c r="N502" s="357"/>
      <c r="O502" s="357"/>
      <c r="P502" s="357"/>
      <c r="Q502" s="357"/>
      <c r="R502" s="357"/>
      <c r="S502" s="357"/>
      <c r="T502" s="357"/>
      <c r="U502" s="357"/>
      <c r="V502" s="357"/>
      <c r="W502" s="357"/>
      <c r="X502" s="357"/>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1:49" ht="13.5" customHeight="1">
      <c r="A503" s="1"/>
      <c r="B503" s="357"/>
      <c r="C503" s="357"/>
      <c r="D503" s="357"/>
      <c r="E503" s="357"/>
      <c r="F503" s="357"/>
      <c r="G503" s="357"/>
      <c r="H503" s="357"/>
      <c r="I503" s="357"/>
      <c r="J503" s="357"/>
      <c r="K503" s="357"/>
      <c r="L503" s="357"/>
      <c r="M503" s="357"/>
      <c r="N503" s="357"/>
      <c r="O503" s="357"/>
      <c r="P503" s="357"/>
      <c r="Q503" s="357"/>
      <c r="R503" s="357"/>
      <c r="S503" s="357"/>
      <c r="T503" s="357"/>
      <c r="U503" s="357"/>
      <c r="V503" s="357"/>
      <c r="W503" s="357"/>
      <c r="X503" s="357"/>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1:49" ht="13.5" customHeight="1">
      <c r="A504" s="1"/>
      <c r="B504" s="357"/>
      <c r="C504" s="357"/>
      <c r="D504" s="357"/>
      <c r="E504" s="357"/>
      <c r="F504" s="357"/>
      <c r="G504" s="357"/>
      <c r="H504" s="357"/>
      <c r="I504" s="357"/>
      <c r="J504" s="357"/>
      <c r="K504" s="357"/>
      <c r="L504" s="357"/>
      <c r="M504" s="357"/>
      <c r="N504" s="357"/>
      <c r="O504" s="357"/>
      <c r="P504" s="357"/>
      <c r="Q504" s="357"/>
      <c r="R504" s="357"/>
      <c r="S504" s="357"/>
      <c r="T504" s="357"/>
      <c r="U504" s="357"/>
      <c r="V504" s="357"/>
      <c r="W504" s="357"/>
      <c r="X504" s="357"/>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1:49" ht="13.5" customHeight="1">
      <c r="A505" s="1"/>
      <c r="B505" s="357"/>
      <c r="C505" s="357"/>
      <c r="D505" s="357"/>
      <c r="E505" s="357"/>
      <c r="F505" s="357"/>
      <c r="G505" s="357"/>
      <c r="H505" s="357"/>
      <c r="I505" s="357"/>
      <c r="J505" s="357"/>
      <c r="K505" s="357"/>
      <c r="L505" s="357"/>
      <c r="M505" s="357"/>
      <c r="N505" s="357"/>
      <c r="O505" s="357"/>
      <c r="P505" s="357"/>
      <c r="Q505" s="357"/>
      <c r="R505" s="357"/>
      <c r="S505" s="357"/>
      <c r="T505" s="357"/>
      <c r="U505" s="357"/>
      <c r="V505" s="357"/>
      <c r="W505" s="357"/>
      <c r="X505" s="357"/>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1:49" ht="13.5" customHeight="1">
      <c r="A506" s="1"/>
      <c r="B506" s="357"/>
      <c r="C506" s="357"/>
      <c r="D506" s="357"/>
      <c r="E506" s="357"/>
      <c r="F506" s="357"/>
      <c r="G506" s="357"/>
      <c r="H506" s="357"/>
      <c r="I506" s="357"/>
      <c r="J506" s="357"/>
      <c r="K506" s="357"/>
      <c r="L506" s="357"/>
      <c r="M506" s="357"/>
      <c r="N506" s="357"/>
      <c r="O506" s="357"/>
      <c r="P506" s="357"/>
      <c r="Q506" s="357"/>
      <c r="R506" s="357"/>
      <c r="S506" s="357"/>
      <c r="T506" s="357"/>
      <c r="U506" s="357"/>
      <c r="V506" s="357"/>
      <c r="W506" s="357"/>
      <c r="X506" s="357"/>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1:49" ht="13.5" customHeight="1">
      <c r="A507" s="1"/>
      <c r="B507" s="357"/>
      <c r="C507" s="357"/>
      <c r="D507" s="357"/>
      <c r="E507" s="357"/>
      <c r="F507" s="357"/>
      <c r="G507" s="357"/>
      <c r="H507" s="357"/>
      <c r="I507" s="357"/>
      <c r="J507" s="357"/>
      <c r="K507" s="357"/>
      <c r="L507" s="357"/>
      <c r="M507" s="357"/>
      <c r="N507" s="357"/>
      <c r="O507" s="357"/>
      <c r="P507" s="357"/>
      <c r="Q507" s="357"/>
      <c r="R507" s="357"/>
      <c r="S507" s="357"/>
      <c r="T507" s="357"/>
      <c r="U507" s="357"/>
      <c r="V507" s="357"/>
      <c r="W507" s="357"/>
      <c r="X507" s="357"/>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1:49" ht="13.5" customHeight="1">
      <c r="A508" s="1"/>
      <c r="B508" s="357"/>
      <c r="C508" s="357"/>
      <c r="D508" s="357"/>
      <c r="E508" s="357"/>
      <c r="F508" s="357"/>
      <c r="G508" s="357"/>
      <c r="H508" s="357"/>
      <c r="I508" s="357"/>
      <c r="J508" s="357"/>
      <c r="K508" s="357"/>
      <c r="L508" s="357"/>
      <c r="M508" s="357"/>
      <c r="N508" s="357"/>
      <c r="O508" s="357"/>
      <c r="P508" s="357"/>
      <c r="Q508" s="357"/>
      <c r="R508" s="357"/>
      <c r="S508" s="357"/>
      <c r="T508" s="357"/>
      <c r="U508" s="357"/>
      <c r="V508" s="357"/>
      <c r="W508" s="357"/>
      <c r="X508" s="357"/>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1:49" ht="13.5" customHeight="1">
      <c r="A509" s="1"/>
      <c r="B509" s="357"/>
      <c r="C509" s="357"/>
      <c r="D509" s="357"/>
      <c r="E509" s="357"/>
      <c r="F509" s="357"/>
      <c r="G509" s="357"/>
      <c r="H509" s="357"/>
      <c r="I509" s="357"/>
      <c r="J509" s="357"/>
      <c r="K509" s="357"/>
      <c r="L509" s="357"/>
      <c r="M509" s="357"/>
      <c r="N509" s="357"/>
      <c r="O509" s="357"/>
      <c r="P509" s="357"/>
      <c r="Q509" s="357"/>
      <c r="R509" s="357"/>
      <c r="S509" s="357"/>
      <c r="T509" s="357"/>
      <c r="U509" s="357"/>
      <c r="V509" s="357"/>
      <c r="W509" s="357"/>
      <c r="X509" s="357"/>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1:49" ht="13.5" customHeight="1">
      <c r="A510" s="1"/>
      <c r="B510" s="357"/>
      <c r="C510" s="357"/>
      <c r="D510" s="357"/>
      <c r="E510" s="357"/>
      <c r="F510" s="357"/>
      <c r="G510" s="357"/>
      <c r="H510" s="357"/>
      <c r="I510" s="357"/>
      <c r="J510" s="357"/>
      <c r="K510" s="357"/>
      <c r="L510" s="357"/>
      <c r="M510" s="357"/>
      <c r="N510" s="357"/>
      <c r="O510" s="357"/>
      <c r="P510" s="357"/>
      <c r="Q510" s="357"/>
      <c r="R510" s="357"/>
      <c r="S510" s="357"/>
      <c r="T510" s="357"/>
      <c r="U510" s="357"/>
      <c r="V510" s="357"/>
      <c r="W510" s="357"/>
      <c r="X510" s="357"/>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1:49" ht="13.5" customHeight="1">
      <c r="A511" s="1"/>
      <c r="B511" s="357"/>
      <c r="C511" s="357"/>
      <c r="D511" s="357"/>
      <c r="E511" s="357"/>
      <c r="F511" s="357"/>
      <c r="G511" s="357"/>
      <c r="H511" s="357"/>
      <c r="I511" s="357"/>
      <c r="J511" s="357"/>
      <c r="K511" s="357"/>
      <c r="L511" s="357"/>
      <c r="M511" s="357"/>
      <c r="N511" s="357"/>
      <c r="O511" s="357"/>
      <c r="P511" s="357"/>
      <c r="Q511" s="357"/>
      <c r="R511" s="357"/>
      <c r="S511" s="357"/>
      <c r="T511" s="357"/>
      <c r="U511" s="357"/>
      <c r="V511" s="357"/>
      <c r="W511" s="357"/>
      <c r="X511" s="357"/>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1:49" ht="13.5" customHeight="1">
      <c r="A512" s="1"/>
      <c r="B512" s="357"/>
      <c r="C512" s="357"/>
      <c r="D512" s="357"/>
      <c r="E512" s="357"/>
      <c r="F512" s="357"/>
      <c r="G512" s="357"/>
      <c r="H512" s="357"/>
      <c r="I512" s="357"/>
      <c r="J512" s="357"/>
      <c r="K512" s="357"/>
      <c r="L512" s="357"/>
      <c r="M512" s="357"/>
      <c r="N512" s="357"/>
      <c r="O512" s="357"/>
      <c r="P512" s="357"/>
      <c r="Q512" s="357"/>
      <c r="R512" s="357"/>
      <c r="S512" s="357"/>
      <c r="T512" s="357"/>
      <c r="U512" s="357"/>
      <c r="V512" s="357"/>
      <c r="W512" s="357"/>
      <c r="X512" s="357"/>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1:49" ht="13.5" customHeight="1">
      <c r="A513" s="1"/>
      <c r="B513" s="357"/>
      <c r="C513" s="357"/>
      <c r="D513" s="357"/>
      <c r="E513" s="357"/>
      <c r="F513" s="357"/>
      <c r="G513" s="357"/>
      <c r="H513" s="357"/>
      <c r="I513" s="357"/>
      <c r="J513" s="357"/>
      <c r="K513" s="357"/>
      <c r="L513" s="357"/>
      <c r="M513" s="357"/>
      <c r="N513" s="357"/>
      <c r="O513" s="357"/>
      <c r="P513" s="357"/>
      <c r="Q513" s="357"/>
      <c r="R513" s="357"/>
      <c r="S513" s="357"/>
      <c r="T513" s="357"/>
      <c r="U513" s="357"/>
      <c r="V513" s="357"/>
      <c r="W513" s="357"/>
      <c r="X513" s="357"/>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1:49" ht="13.5" customHeight="1">
      <c r="A514" s="1"/>
      <c r="B514" s="357"/>
      <c r="C514" s="357"/>
      <c r="D514" s="357"/>
      <c r="E514" s="357"/>
      <c r="F514" s="357"/>
      <c r="G514" s="357"/>
      <c r="H514" s="357"/>
      <c r="I514" s="357"/>
      <c r="J514" s="357"/>
      <c r="K514" s="357"/>
      <c r="L514" s="357"/>
      <c r="M514" s="357"/>
      <c r="N514" s="357"/>
      <c r="O514" s="357"/>
      <c r="P514" s="357"/>
      <c r="Q514" s="357"/>
      <c r="R514" s="357"/>
      <c r="S514" s="357"/>
      <c r="T514" s="357"/>
      <c r="U514" s="357"/>
      <c r="V514" s="357"/>
      <c r="W514" s="357"/>
      <c r="X514" s="357"/>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1:49" ht="13.5" customHeight="1">
      <c r="A515" s="1"/>
      <c r="B515" s="357"/>
      <c r="C515" s="357"/>
      <c r="D515" s="357"/>
      <c r="E515" s="357"/>
      <c r="F515" s="357"/>
      <c r="G515" s="357"/>
      <c r="H515" s="357"/>
      <c r="I515" s="357"/>
      <c r="J515" s="357"/>
      <c r="K515" s="357"/>
      <c r="L515" s="357"/>
      <c r="M515" s="357"/>
      <c r="N515" s="357"/>
      <c r="O515" s="357"/>
      <c r="P515" s="357"/>
      <c r="Q515" s="357"/>
      <c r="R515" s="357"/>
      <c r="S515" s="357"/>
      <c r="T515" s="357"/>
      <c r="U515" s="357"/>
      <c r="V515" s="357"/>
      <c r="W515" s="357"/>
      <c r="X515" s="357"/>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1:49" ht="13.5" customHeight="1">
      <c r="A516" s="1"/>
      <c r="B516" s="357"/>
      <c r="C516" s="357"/>
      <c r="D516" s="357"/>
      <c r="E516" s="357"/>
      <c r="F516" s="357"/>
      <c r="G516" s="357"/>
      <c r="H516" s="357"/>
      <c r="I516" s="357"/>
      <c r="J516" s="357"/>
      <c r="K516" s="357"/>
      <c r="L516" s="357"/>
      <c r="M516" s="357"/>
      <c r="N516" s="357"/>
      <c r="O516" s="357"/>
      <c r="P516" s="357"/>
      <c r="Q516" s="357"/>
      <c r="R516" s="357"/>
      <c r="S516" s="357"/>
      <c r="T516" s="357"/>
      <c r="U516" s="357"/>
      <c r="V516" s="357"/>
      <c r="W516" s="357"/>
      <c r="X516" s="357"/>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1:49" ht="13.5" customHeight="1">
      <c r="A517" s="1"/>
      <c r="B517" s="357"/>
      <c r="C517" s="357"/>
      <c r="D517" s="357"/>
      <c r="E517" s="357"/>
      <c r="F517" s="357"/>
      <c r="G517" s="357"/>
      <c r="H517" s="357"/>
      <c r="I517" s="357"/>
      <c r="J517" s="357"/>
      <c r="K517" s="357"/>
      <c r="L517" s="357"/>
      <c r="M517" s="357"/>
      <c r="N517" s="357"/>
      <c r="O517" s="357"/>
      <c r="P517" s="357"/>
      <c r="Q517" s="357"/>
      <c r="R517" s="357"/>
      <c r="S517" s="357"/>
      <c r="T517" s="357"/>
      <c r="U517" s="357"/>
      <c r="V517" s="357"/>
      <c r="W517" s="357"/>
      <c r="X517" s="357"/>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1:49" ht="13.5" customHeight="1">
      <c r="A518" s="1"/>
      <c r="B518" s="357"/>
      <c r="C518" s="357"/>
      <c r="D518" s="357"/>
      <c r="E518" s="357"/>
      <c r="F518" s="357"/>
      <c r="G518" s="357"/>
      <c r="H518" s="357"/>
      <c r="I518" s="357"/>
      <c r="J518" s="357"/>
      <c r="K518" s="357"/>
      <c r="L518" s="357"/>
      <c r="M518" s="357"/>
      <c r="N518" s="357"/>
      <c r="O518" s="357"/>
      <c r="P518" s="357"/>
      <c r="Q518" s="357"/>
      <c r="R518" s="357"/>
      <c r="S518" s="357"/>
      <c r="T518" s="357"/>
      <c r="U518" s="357"/>
      <c r="V518" s="357"/>
      <c r="W518" s="357"/>
      <c r="X518" s="357"/>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1:49" ht="13.5" customHeight="1">
      <c r="A519" s="1"/>
      <c r="B519" s="357"/>
      <c r="C519" s="357"/>
      <c r="D519" s="357"/>
      <c r="E519" s="357"/>
      <c r="F519" s="357"/>
      <c r="G519" s="357"/>
      <c r="H519" s="357"/>
      <c r="I519" s="357"/>
      <c r="J519" s="357"/>
      <c r="K519" s="357"/>
      <c r="L519" s="357"/>
      <c r="M519" s="357"/>
      <c r="N519" s="357"/>
      <c r="O519" s="357"/>
      <c r="P519" s="357"/>
      <c r="Q519" s="357"/>
      <c r="R519" s="357"/>
      <c r="S519" s="357"/>
      <c r="T519" s="357"/>
      <c r="U519" s="357"/>
      <c r="V519" s="357"/>
      <c r="W519" s="357"/>
      <c r="X519" s="357"/>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1:49" ht="13.5" customHeight="1">
      <c r="A520" s="1"/>
      <c r="B520" s="357"/>
      <c r="C520" s="357"/>
      <c r="D520" s="357"/>
      <c r="E520" s="357"/>
      <c r="F520" s="357"/>
      <c r="G520" s="357"/>
      <c r="H520" s="357"/>
      <c r="I520" s="357"/>
      <c r="J520" s="357"/>
      <c r="K520" s="357"/>
      <c r="L520" s="357"/>
      <c r="M520" s="357"/>
      <c r="N520" s="357"/>
      <c r="O520" s="357"/>
      <c r="P520" s="357"/>
      <c r="Q520" s="357"/>
      <c r="R520" s="357"/>
      <c r="S520" s="357"/>
      <c r="T520" s="357"/>
      <c r="U520" s="357"/>
      <c r="V520" s="357"/>
      <c r="W520" s="357"/>
      <c r="X520" s="357"/>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1:49" ht="13.5" customHeight="1">
      <c r="A521" s="1"/>
      <c r="B521" s="357"/>
      <c r="C521" s="357"/>
      <c r="D521" s="357"/>
      <c r="E521" s="357"/>
      <c r="F521" s="357"/>
      <c r="G521" s="357"/>
      <c r="H521" s="357"/>
      <c r="I521" s="357"/>
      <c r="J521" s="357"/>
      <c r="K521" s="357"/>
      <c r="L521" s="357"/>
      <c r="M521" s="357"/>
      <c r="N521" s="357"/>
      <c r="O521" s="357"/>
      <c r="P521" s="357"/>
      <c r="Q521" s="357"/>
      <c r="R521" s="357"/>
      <c r="S521" s="357"/>
      <c r="T521" s="357"/>
      <c r="U521" s="357"/>
      <c r="V521" s="357"/>
      <c r="W521" s="357"/>
      <c r="X521" s="357"/>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1:49" ht="13.5" customHeight="1">
      <c r="A522" s="1"/>
      <c r="B522" s="357"/>
      <c r="C522" s="357"/>
      <c r="D522" s="357"/>
      <c r="E522" s="357"/>
      <c r="F522" s="357"/>
      <c r="G522" s="357"/>
      <c r="H522" s="357"/>
      <c r="I522" s="357"/>
      <c r="J522" s="357"/>
      <c r="K522" s="357"/>
      <c r="L522" s="357"/>
      <c r="M522" s="357"/>
      <c r="N522" s="357"/>
      <c r="O522" s="357"/>
      <c r="P522" s="357"/>
      <c r="Q522" s="357"/>
      <c r="R522" s="357"/>
      <c r="S522" s="357"/>
      <c r="T522" s="357"/>
      <c r="U522" s="357"/>
      <c r="V522" s="357"/>
      <c r="W522" s="357"/>
      <c r="X522" s="357"/>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1:49" ht="13.5" customHeight="1">
      <c r="A523" s="1"/>
      <c r="B523" s="357"/>
      <c r="C523" s="357"/>
      <c r="D523" s="357"/>
      <c r="E523" s="357"/>
      <c r="F523" s="357"/>
      <c r="G523" s="357"/>
      <c r="H523" s="357"/>
      <c r="I523" s="357"/>
      <c r="J523" s="357"/>
      <c r="K523" s="357"/>
      <c r="L523" s="357"/>
      <c r="M523" s="357"/>
      <c r="N523" s="357"/>
      <c r="O523" s="357"/>
      <c r="P523" s="357"/>
      <c r="Q523" s="357"/>
      <c r="R523" s="357"/>
      <c r="S523" s="357"/>
      <c r="T523" s="357"/>
      <c r="U523" s="357"/>
      <c r="V523" s="357"/>
      <c r="W523" s="357"/>
      <c r="X523" s="357"/>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1:49" ht="13.5" customHeight="1">
      <c r="A524" s="1"/>
      <c r="B524" s="357"/>
      <c r="C524" s="357"/>
      <c r="D524" s="357"/>
      <c r="E524" s="357"/>
      <c r="F524" s="357"/>
      <c r="G524" s="357"/>
      <c r="H524" s="357"/>
      <c r="I524" s="357"/>
      <c r="J524" s="357"/>
      <c r="K524" s="357"/>
      <c r="L524" s="357"/>
      <c r="M524" s="357"/>
      <c r="N524" s="357"/>
      <c r="O524" s="357"/>
      <c r="P524" s="357"/>
      <c r="Q524" s="357"/>
      <c r="R524" s="357"/>
      <c r="S524" s="357"/>
      <c r="T524" s="357"/>
      <c r="U524" s="357"/>
      <c r="V524" s="357"/>
      <c r="W524" s="357"/>
      <c r="X524" s="357"/>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1:49" ht="13.5" customHeight="1">
      <c r="A525" s="1"/>
      <c r="B525" s="357"/>
      <c r="C525" s="357"/>
      <c r="D525" s="357"/>
      <c r="E525" s="357"/>
      <c r="F525" s="357"/>
      <c r="G525" s="357"/>
      <c r="H525" s="357"/>
      <c r="I525" s="357"/>
      <c r="J525" s="357"/>
      <c r="K525" s="357"/>
      <c r="L525" s="357"/>
      <c r="M525" s="357"/>
      <c r="N525" s="357"/>
      <c r="O525" s="357"/>
      <c r="P525" s="357"/>
      <c r="Q525" s="357"/>
      <c r="R525" s="357"/>
      <c r="S525" s="357"/>
      <c r="T525" s="357"/>
      <c r="U525" s="357"/>
      <c r="V525" s="357"/>
      <c r="W525" s="357"/>
      <c r="X525" s="357"/>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1:49" ht="13.5" customHeight="1">
      <c r="A526" s="1"/>
      <c r="B526" s="357"/>
      <c r="C526" s="357"/>
      <c r="D526" s="357"/>
      <c r="E526" s="357"/>
      <c r="F526" s="357"/>
      <c r="G526" s="357"/>
      <c r="H526" s="357"/>
      <c r="I526" s="357"/>
      <c r="J526" s="357"/>
      <c r="K526" s="357"/>
      <c r="L526" s="357"/>
      <c r="M526" s="357"/>
      <c r="N526" s="357"/>
      <c r="O526" s="357"/>
      <c r="P526" s="357"/>
      <c r="Q526" s="357"/>
      <c r="R526" s="357"/>
      <c r="S526" s="357"/>
      <c r="T526" s="357"/>
      <c r="U526" s="357"/>
      <c r="V526" s="357"/>
      <c r="W526" s="357"/>
      <c r="X526" s="357"/>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1:49" ht="13.5" customHeight="1">
      <c r="A527" s="1"/>
      <c r="B527" s="357"/>
      <c r="C527" s="357"/>
      <c r="D527" s="357"/>
      <c r="E527" s="357"/>
      <c r="F527" s="357"/>
      <c r="G527" s="357"/>
      <c r="H527" s="357"/>
      <c r="I527" s="357"/>
      <c r="J527" s="357"/>
      <c r="K527" s="357"/>
      <c r="L527" s="357"/>
      <c r="M527" s="357"/>
      <c r="N527" s="357"/>
      <c r="O527" s="357"/>
      <c r="P527" s="357"/>
      <c r="Q527" s="357"/>
      <c r="R527" s="357"/>
      <c r="S527" s="357"/>
      <c r="T527" s="357"/>
      <c r="U527" s="357"/>
      <c r="V527" s="357"/>
      <c r="W527" s="357"/>
      <c r="X527" s="357"/>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1:49" ht="13.5" customHeight="1">
      <c r="A528" s="1"/>
      <c r="B528" s="357"/>
      <c r="C528" s="357"/>
      <c r="D528" s="357"/>
      <c r="E528" s="357"/>
      <c r="F528" s="357"/>
      <c r="G528" s="357"/>
      <c r="H528" s="357"/>
      <c r="I528" s="357"/>
      <c r="J528" s="357"/>
      <c r="K528" s="357"/>
      <c r="L528" s="357"/>
      <c r="M528" s="357"/>
      <c r="N528" s="357"/>
      <c r="O528" s="357"/>
      <c r="P528" s="357"/>
      <c r="Q528" s="357"/>
      <c r="R528" s="357"/>
      <c r="S528" s="357"/>
      <c r="T528" s="357"/>
      <c r="U528" s="357"/>
      <c r="V528" s="357"/>
      <c r="W528" s="357"/>
      <c r="X528" s="357"/>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1:49" ht="13.5" customHeight="1">
      <c r="A529" s="1"/>
      <c r="B529" s="357"/>
      <c r="C529" s="357"/>
      <c r="D529" s="357"/>
      <c r="E529" s="357"/>
      <c r="F529" s="357"/>
      <c r="G529" s="357"/>
      <c r="H529" s="357"/>
      <c r="I529" s="357"/>
      <c r="J529" s="357"/>
      <c r="K529" s="357"/>
      <c r="L529" s="357"/>
      <c r="M529" s="357"/>
      <c r="N529" s="357"/>
      <c r="O529" s="357"/>
      <c r="P529" s="357"/>
      <c r="Q529" s="357"/>
      <c r="R529" s="357"/>
      <c r="S529" s="357"/>
      <c r="T529" s="357"/>
      <c r="U529" s="357"/>
      <c r="V529" s="357"/>
      <c r="W529" s="357"/>
      <c r="X529" s="357"/>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1:49" ht="13.5" customHeight="1">
      <c r="A530" s="1"/>
      <c r="B530" s="357"/>
      <c r="C530" s="357"/>
      <c r="D530" s="357"/>
      <c r="E530" s="357"/>
      <c r="F530" s="357"/>
      <c r="G530" s="357"/>
      <c r="H530" s="357"/>
      <c r="I530" s="357"/>
      <c r="J530" s="357"/>
      <c r="K530" s="357"/>
      <c r="L530" s="357"/>
      <c r="M530" s="357"/>
      <c r="N530" s="357"/>
      <c r="O530" s="357"/>
      <c r="P530" s="357"/>
      <c r="Q530" s="357"/>
      <c r="R530" s="357"/>
      <c r="S530" s="357"/>
      <c r="T530" s="357"/>
      <c r="U530" s="357"/>
      <c r="V530" s="357"/>
      <c r="W530" s="357"/>
      <c r="X530" s="357"/>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1:49" ht="13.5" customHeight="1">
      <c r="A531" s="1"/>
      <c r="B531" s="357"/>
      <c r="C531" s="357"/>
      <c r="D531" s="357"/>
      <c r="E531" s="357"/>
      <c r="F531" s="357"/>
      <c r="G531" s="357"/>
      <c r="H531" s="357"/>
      <c r="I531" s="357"/>
      <c r="J531" s="357"/>
      <c r="K531" s="357"/>
      <c r="L531" s="357"/>
      <c r="M531" s="357"/>
      <c r="N531" s="357"/>
      <c r="O531" s="357"/>
      <c r="P531" s="357"/>
      <c r="Q531" s="357"/>
      <c r="R531" s="357"/>
      <c r="S531" s="357"/>
      <c r="T531" s="357"/>
      <c r="U531" s="357"/>
      <c r="V531" s="357"/>
      <c r="W531" s="357"/>
      <c r="X531" s="357"/>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1:49" ht="13.5" customHeight="1">
      <c r="A532" s="1"/>
      <c r="B532" s="357"/>
      <c r="C532" s="357"/>
      <c r="D532" s="357"/>
      <c r="E532" s="357"/>
      <c r="F532" s="357"/>
      <c r="G532" s="357"/>
      <c r="H532" s="357"/>
      <c r="I532" s="357"/>
      <c r="J532" s="357"/>
      <c r="K532" s="357"/>
      <c r="L532" s="357"/>
      <c r="M532" s="357"/>
      <c r="N532" s="357"/>
      <c r="O532" s="357"/>
      <c r="P532" s="357"/>
      <c r="Q532" s="357"/>
      <c r="R532" s="357"/>
      <c r="S532" s="357"/>
      <c r="T532" s="357"/>
      <c r="U532" s="357"/>
      <c r="V532" s="357"/>
      <c r="W532" s="357"/>
      <c r="X532" s="357"/>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1:49" ht="13.5" customHeight="1">
      <c r="A533" s="1"/>
      <c r="B533" s="357"/>
      <c r="C533" s="357"/>
      <c r="D533" s="357"/>
      <c r="E533" s="357"/>
      <c r="F533" s="357"/>
      <c r="G533" s="357"/>
      <c r="H533" s="357"/>
      <c r="I533" s="357"/>
      <c r="J533" s="357"/>
      <c r="K533" s="357"/>
      <c r="L533" s="357"/>
      <c r="M533" s="357"/>
      <c r="N533" s="357"/>
      <c r="O533" s="357"/>
      <c r="P533" s="357"/>
      <c r="Q533" s="357"/>
      <c r="R533" s="357"/>
      <c r="S533" s="357"/>
      <c r="T533" s="357"/>
      <c r="U533" s="357"/>
      <c r="V533" s="357"/>
      <c r="W533" s="357"/>
      <c r="X533" s="357"/>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1:49" ht="13.5" customHeight="1">
      <c r="A534" s="1"/>
      <c r="B534" s="357"/>
      <c r="C534" s="357"/>
      <c r="D534" s="357"/>
      <c r="E534" s="357"/>
      <c r="F534" s="357"/>
      <c r="G534" s="357"/>
      <c r="H534" s="357"/>
      <c r="I534" s="357"/>
      <c r="J534" s="357"/>
      <c r="K534" s="357"/>
      <c r="L534" s="357"/>
      <c r="M534" s="357"/>
      <c r="N534" s="357"/>
      <c r="O534" s="357"/>
      <c r="P534" s="357"/>
      <c r="Q534" s="357"/>
      <c r="R534" s="357"/>
      <c r="S534" s="357"/>
      <c r="T534" s="357"/>
      <c r="U534" s="357"/>
      <c r="V534" s="357"/>
      <c r="W534" s="357"/>
      <c r="X534" s="357"/>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1:49" ht="13.5" customHeight="1">
      <c r="A535" s="1"/>
      <c r="B535" s="357"/>
      <c r="C535" s="357"/>
      <c r="D535" s="357"/>
      <c r="E535" s="357"/>
      <c r="F535" s="357"/>
      <c r="G535" s="357"/>
      <c r="H535" s="357"/>
      <c r="I535" s="357"/>
      <c r="J535" s="357"/>
      <c r="K535" s="357"/>
      <c r="L535" s="357"/>
      <c r="M535" s="357"/>
      <c r="N535" s="357"/>
      <c r="O535" s="357"/>
      <c r="P535" s="357"/>
      <c r="Q535" s="357"/>
      <c r="R535" s="357"/>
      <c r="S535" s="357"/>
      <c r="T535" s="357"/>
      <c r="U535" s="357"/>
      <c r="V535" s="357"/>
      <c r="W535" s="357"/>
      <c r="X535" s="357"/>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1:49" ht="13.5" customHeight="1">
      <c r="A536" s="1"/>
      <c r="B536" s="357"/>
      <c r="C536" s="357"/>
      <c r="D536" s="357"/>
      <c r="E536" s="357"/>
      <c r="F536" s="357"/>
      <c r="G536" s="357"/>
      <c r="H536" s="357"/>
      <c r="I536" s="357"/>
      <c r="J536" s="357"/>
      <c r="K536" s="357"/>
      <c r="L536" s="357"/>
      <c r="M536" s="357"/>
      <c r="N536" s="357"/>
      <c r="O536" s="357"/>
      <c r="P536" s="357"/>
      <c r="Q536" s="357"/>
      <c r="R536" s="357"/>
      <c r="S536" s="357"/>
      <c r="T536" s="357"/>
      <c r="U536" s="357"/>
      <c r="V536" s="357"/>
      <c r="W536" s="357"/>
      <c r="X536" s="357"/>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1:49" ht="13.5" customHeight="1">
      <c r="A537" s="1"/>
      <c r="B537" s="357"/>
      <c r="C537" s="357"/>
      <c r="D537" s="357"/>
      <c r="E537" s="357"/>
      <c r="F537" s="357"/>
      <c r="G537" s="357"/>
      <c r="H537" s="357"/>
      <c r="I537" s="357"/>
      <c r="J537" s="357"/>
      <c r="K537" s="357"/>
      <c r="L537" s="357"/>
      <c r="M537" s="357"/>
      <c r="N537" s="357"/>
      <c r="O537" s="357"/>
      <c r="P537" s="357"/>
      <c r="Q537" s="357"/>
      <c r="R537" s="357"/>
      <c r="S537" s="357"/>
      <c r="T537" s="357"/>
      <c r="U537" s="357"/>
      <c r="V537" s="357"/>
      <c r="W537" s="357"/>
      <c r="X537" s="357"/>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1:49" ht="13.5" customHeight="1">
      <c r="A538" s="1"/>
      <c r="B538" s="357"/>
      <c r="C538" s="357"/>
      <c r="D538" s="357"/>
      <c r="E538" s="357"/>
      <c r="F538" s="357"/>
      <c r="G538" s="357"/>
      <c r="H538" s="357"/>
      <c r="I538" s="357"/>
      <c r="J538" s="357"/>
      <c r="K538" s="357"/>
      <c r="L538" s="357"/>
      <c r="M538" s="357"/>
      <c r="N538" s="357"/>
      <c r="O538" s="357"/>
      <c r="P538" s="357"/>
      <c r="Q538" s="357"/>
      <c r="R538" s="357"/>
      <c r="S538" s="357"/>
      <c r="T538" s="357"/>
      <c r="U538" s="357"/>
      <c r="V538" s="357"/>
      <c r="W538" s="357"/>
      <c r="X538" s="357"/>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1:49" ht="13.5" customHeight="1">
      <c r="A539" s="1"/>
      <c r="B539" s="357"/>
      <c r="C539" s="357"/>
      <c r="D539" s="357"/>
      <c r="E539" s="357"/>
      <c r="F539" s="357"/>
      <c r="G539" s="357"/>
      <c r="H539" s="357"/>
      <c r="I539" s="357"/>
      <c r="J539" s="357"/>
      <c r="K539" s="357"/>
      <c r="L539" s="357"/>
      <c r="M539" s="357"/>
      <c r="N539" s="357"/>
      <c r="O539" s="357"/>
      <c r="P539" s="357"/>
      <c r="Q539" s="357"/>
      <c r="R539" s="357"/>
      <c r="S539" s="357"/>
      <c r="T539" s="357"/>
      <c r="U539" s="357"/>
      <c r="V539" s="357"/>
      <c r="W539" s="357"/>
      <c r="X539" s="357"/>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1:49" ht="13.5" customHeight="1">
      <c r="A540" s="1"/>
      <c r="B540" s="357"/>
      <c r="C540" s="357"/>
      <c r="D540" s="357"/>
      <c r="E540" s="357"/>
      <c r="F540" s="357"/>
      <c r="G540" s="357"/>
      <c r="H540" s="357"/>
      <c r="I540" s="357"/>
      <c r="J540" s="357"/>
      <c r="K540" s="357"/>
      <c r="L540" s="357"/>
      <c r="M540" s="357"/>
      <c r="N540" s="357"/>
      <c r="O540" s="357"/>
      <c r="P540" s="357"/>
      <c r="Q540" s="357"/>
      <c r="R540" s="357"/>
      <c r="S540" s="357"/>
      <c r="T540" s="357"/>
      <c r="U540" s="357"/>
      <c r="V540" s="357"/>
      <c r="W540" s="357"/>
      <c r="X540" s="357"/>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1:49" ht="13.5" customHeight="1">
      <c r="A541" s="1"/>
      <c r="B541" s="357"/>
      <c r="C541" s="357"/>
      <c r="D541" s="357"/>
      <c r="E541" s="357"/>
      <c r="F541" s="357"/>
      <c r="G541" s="357"/>
      <c r="H541" s="357"/>
      <c r="I541" s="357"/>
      <c r="J541" s="357"/>
      <c r="K541" s="357"/>
      <c r="L541" s="357"/>
      <c r="M541" s="357"/>
      <c r="N541" s="357"/>
      <c r="O541" s="357"/>
      <c r="P541" s="357"/>
      <c r="Q541" s="357"/>
      <c r="R541" s="357"/>
      <c r="S541" s="357"/>
      <c r="T541" s="357"/>
      <c r="U541" s="357"/>
      <c r="V541" s="357"/>
      <c r="W541" s="357"/>
      <c r="X541" s="357"/>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1:49" ht="13.5" customHeight="1">
      <c r="A542" s="1"/>
      <c r="B542" s="357"/>
      <c r="C542" s="357"/>
      <c r="D542" s="357"/>
      <c r="E542" s="357"/>
      <c r="F542" s="357"/>
      <c r="G542" s="357"/>
      <c r="H542" s="357"/>
      <c r="I542" s="357"/>
      <c r="J542" s="357"/>
      <c r="K542" s="357"/>
      <c r="L542" s="357"/>
      <c r="M542" s="357"/>
      <c r="N542" s="357"/>
      <c r="O542" s="357"/>
      <c r="P542" s="357"/>
      <c r="Q542" s="357"/>
      <c r="R542" s="357"/>
      <c r="S542" s="357"/>
      <c r="T542" s="357"/>
      <c r="U542" s="357"/>
      <c r="V542" s="357"/>
      <c r="W542" s="357"/>
      <c r="X542" s="357"/>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1:49" ht="13.5" customHeight="1">
      <c r="A543" s="1"/>
      <c r="B543" s="357"/>
      <c r="C543" s="357"/>
      <c r="D543" s="357"/>
      <c r="E543" s="357"/>
      <c r="F543" s="357"/>
      <c r="G543" s="357"/>
      <c r="H543" s="357"/>
      <c r="I543" s="357"/>
      <c r="J543" s="357"/>
      <c r="K543" s="357"/>
      <c r="L543" s="357"/>
      <c r="M543" s="357"/>
      <c r="N543" s="357"/>
      <c r="O543" s="357"/>
      <c r="P543" s="357"/>
      <c r="Q543" s="357"/>
      <c r="R543" s="357"/>
      <c r="S543" s="357"/>
      <c r="T543" s="357"/>
      <c r="U543" s="357"/>
      <c r="V543" s="357"/>
      <c r="W543" s="357"/>
      <c r="X543" s="357"/>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1:49" ht="13.5" customHeight="1">
      <c r="A544" s="1"/>
      <c r="B544" s="357"/>
      <c r="C544" s="357"/>
      <c r="D544" s="357"/>
      <c r="E544" s="357"/>
      <c r="F544" s="357"/>
      <c r="G544" s="357"/>
      <c r="H544" s="357"/>
      <c r="I544" s="357"/>
      <c r="J544" s="357"/>
      <c r="K544" s="357"/>
      <c r="L544" s="357"/>
      <c r="M544" s="357"/>
      <c r="N544" s="357"/>
      <c r="O544" s="357"/>
      <c r="P544" s="357"/>
      <c r="Q544" s="357"/>
      <c r="R544" s="357"/>
      <c r="S544" s="357"/>
      <c r="T544" s="357"/>
      <c r="U544" s="357"/>
      <c r="V544" s="357"/>
      <c r="W544" s="357"/>
      <c r="X544" s="357"/>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1:49" ht="13.5" customHeight="1">
      <c r="A545" s="1"/>
      <c r="B545" s="357"/>
      <c r="C545" s="357"/>
      <c r="D545" s="357"/>
      <c r="E545" s="357"/>
      <c r="F545" s="357"/>
      <c r="G545" s="357"/>
      <c r="H545" s="357"/>
      <c r="I545" s="357"/>
      <c r="J545" s="357"/>
      <c r="K545" s="357"/>
      <c r="L545" s="357"/>
      <c r="M545" s="357"/>
      <c r="N545" s="357"/>
      <c r="O545" s="357"/>
      <c r="P545" s="357"/>
      <c r="Q545" s="357"/>
      <c r="R545" s="357"/>
      <c r="S545" s="357"/>
      <c r="T545" s="357"/>
      <c r="U545" s="357"/>
      <c r="V545" s="357"/>
      <c r="W545" s="357"/>
      <c r="X545" s="357"/>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1:49" ht="13.5" customHeight="1">
      <c r="A546" s="1"/>
      <c r="B546" s="357"/>
      <c r="C546" s="357"/>
      <c r="D546" s="357"/>
      <c r="E546" s="357"/>
      <c r="F546" s="357"/>
      <c r="G546" s="357"/>
      <c r="H546" s="357"/>
      <c r="I546" s="357"/>
      <c r="J546" s="357"/>
      <c r="K546" s="357"/>
      <c r="L546" s="357"/>
      <c r="M546" s="357"/>
      <c r="N546" s="357"/>
      <c r="O546" s="357"/>
      <c r="P546" s="357"/>
      <c r="Q546" s="357"/>
      <c r="R546" s="357"/>
      <c r="S546" s="357"/>
      <c r="T546" s="357"/>
      <c r="U546" s="357"/>
      <c r="V546" s="357"/>
      <c r="W546" s="357"/>
      <c r="X546" s="357"/>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1:49" ht="13.5" customHeight="1">
      <c r="A547" s="1"/>
      <c r="B547" s="357"/>
      <c r="C547" s="357"/>
      <c r="D547" s="357"/>
      <c r="E547" s="357"/>
      <c r="F547" s="357"/>
      <c r="G547" s="357"/>
      <c r="H547" s="357"/>
      <c r="I547" s="357"/>
      <c r="J547" s="357"/>
      <c r="K547" s="357"/>
      <c r="L547" s="357"/>
      <c r="M547" s="357"/>
      <c r="N547" s="357"/>
      <c r="O547" s="357"/>
      <c r="P547" s="357"/>
      <c r="Q547" s="357"/>
      <c r="R547" s="357"/>
      <c r="S547" s="357"/>
      <c r="T547" s="357"/>
      <c r="U547" s="357"/>
      <c r="V547" s="357"/>
      <c r="W547" s="357"/>
      <c r="X547" s="357"/>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1:49" ht="13.5" customHeight="1">
      <c r="A548" s="1"/>
      <c r="B548" s="357"/>
      <c r="C548" s="357"/>
      <c r="D548" s="357"/>
      <c r="E548" s="357"/>
      <c r="F548" s="357"/>
      <c r="G548" s="357"/>
      <c r="H548" s="357"/>
      <c r="I548" s="357"/>
      <c r="J548" s="357"/>
      <c r="K548" s="357"/>
      <c r="L548" s="357"/>
      <c r="M548" s="357"/>
      <c r="N548" s="357"/>
      <c r="O548" s="357"/>
      <c r="P548" s="357"/>
      <c r="Q548" s="357"/>
      <c r="R548" s="357"/>
      <c r="S548" s="357"/>
      <c r="T548" s="357"/>
      <c r="U548" s="357"/>
      <c r="V548" s="357"/>
      <c r="W548" s="357"/>
      <c r="X548" s="357"/>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1:49" ht="13.5" customHeight="1">
      <c r="A549" s="1"/>
      <c r="B549" s="357"/>
      <c r="C549" s="357"/>
      <c r="D549" s="357"/>
      <c r="E549" s="357"/>
      <c r="F549" s="357"/>
      <c r="G549" s="357"/>
      <c r="H549" s="357"/>
      <c r="I549" s="357"/>
      <c r="J549" s="357"/>
      <c r="K549" s="357"/>
      <c r="L549" s="357"/>
      <c r="M549" s="357"/>
      <c r="N549" s="357"/>
      <c r="O549" s="357"/>
      <c r="P549" s="357"/>
      <c r="Q549" s="357"/>
      <c r="R549" s="357"/>
      <c r="S549" s="357"/>
      <c r="T549" s="357"/>
      <c r="U549" s="357"/>
      <c r="V549" s="357"/>
      <c r="W549" s="357"/>
      <c r="X549" s="357"/>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1:49" ht="13.5" customHeight="1">
      <c r="A550" s="1"/>
      <c r="B550" s="357"/>
      <c r="C550" s="357"/>
      <c r="D550" s="357"/>
      <c r="E550" s="357"/>
      <c r="F550" s="357"/>
      <c r="G550" s="357"/>
      <c r="H550" s="357"/>
      <c r="I550" s="357"/>
      <c r="J550" s="357"/>
      <c r="K550" s="357"/>
      <c r="L550" s="357"/>
      <c r="M550" s="357"/>
      <c r="N550" s="357"/>
      <c r="O550" s="357"/>
      <c r="P550" s="357"/>
      <c r="Q550" s="357"/>
      <c r="R550" s="357"/>
      <c r="S550" s="357"/>
      <c r="T550" s="357"/>
      <c r="U550" s="357"/>
      <c r="V550" s="357"/>
      <c r="W550" s="357"/>
      <c r="X550" s="357"/>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1:49" ht="13.5" customHeight="1">
      <c r="A551" s="1"/>
      <c r="B551" s="357"/>
      <c r="C551" s="357"/>
      <c r="D551" s="357"/>
      <c r="E551" s="357"/>
      <c r="F551" s="357"/>
      <c r="G551" s="357"/>
      <c r="H551" s="357"/>
      <c r="I551" s="357"/>
      <c r="J551" s="357"/>
      <c r="K551" s="357"/>
      <c r="L551" s="357"/>
      <c r="M551" s="357"/>
      <c r="N551" s="357"/>
      <c r="O551" s="357"/>
      <c r="P551" s="357"/>
      <c r="Q551" s="357"/>
      <c r="R551" s="357"/>
      <c r="S551" s="357"/>
      <c r="T551" s="357"/>
      <c r="U551" s="357"/>
      <c r="V551" s="357"/>
      <c r="W551" s="357"/>
      <c r="X551" s="357"/>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1:49" ht="13.5" customHeight="1">
      <c r="A552" s="1"/>
      <c r="B552" s="357"/>
      <c r="C552" s="357"/>
      <c r="D552" s="357"/>
      <c r="E552" s="357"/>
      <c r="F552" s="357"/>
      <c r="G552" s="357"/>
      <c r="H552" s="357"/>
      <c r="I552" s="357"/>
      <c r="J552" s="357"/>
      <c r="K552" s="357"/>
      <c r="L552" s="357"/>
      <c r="M552" s="357"/>
      <c r="N552" s="357"/>
      <c r="O552" s="357"/>
      <c r="P552" s="357"/>
      <c r="Q552" s="357"/>
      <c r="R552" s="357"/>
      <c r="S552" s="357"/>
      <c r="T552" s="357"/>
      <c r="U552" s="357"/>
      <c r="V552" s="357"/>
      <c r="W552" s="357"/>
      <c r="X552" s="357"/>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1:49" ht="13.5" customHeight="1">
      <c r="A553" s="1"/>
      <c r="B553" s="357"/>
      <c r="C553" s="357"/>
      <c r="D553" s="357"/>
      <c r="E553" s="357"/>
      <c r="F553" s="357"/>
      <c r="G553" s="357"/>
      <c r="H553" s="357"/>
      <c r="I553" s="357"/>
      <c r="J553" s="357"/>
      <c r="K553" s="357"/>
      <c r="L553" s="357"/>
      <c r="M553" s="357"/>
      <c r="N553" s="357"/>
      <c r="O553" s="357"/>
      <c r="P553" s="357"/>
      <c r="Q553" s="357"/>
      <c r="R553" s="357"/>
      <c r="S553" s="357"/>
      <c r="T553" s="357"/>
      <c r="U553" s="357"/>
      <c r="V553" s="357"/>
      <c r="W553" s="357"/>
      <c r="X553" s="357"/>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1:49" ht="13.5" customHeight="1">
      <c r="A554" s="1"/>
      <c r="B554" s="357"/>
      <c r="C554" s="357"/>
      <c r="D554" s="357"/>
      <c r="E554" s="357"/>
      <c r="F554" s="357"/>
      <c r="G554" s="357"/>
      <c r="H554" s="357"/>
      <c r="I554" s="357"/>
      <c r="J554" s="357"/>
      <c r="K554" s="357"/>
      <c r="L554" s="357"/>
      <c r="M554" s="357"/>
      <c r="N554" s="357"/>
      <c r="O554" s="357"/>
      <c r="P554" s="357"/>
      <c r="Q554" s="357"/>
      <c r="R554" s="357"/>
      <c r="S554" s="357"/>
      <c r="T554" s="357"/>
      <c r="U554" s="357"/>
      <c r="V554" s="357"/>
      <c r="W554" s="357"/>
      <c r="X554" s="357"/>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1:49" ht="13.5" customHeight="1">
      <c r="A555" s="1"/>
      <c r="B555" s="357"/>
      <c r="C555" s="357"/>
      <c r="D555" s="357"/>
      <c r="E555" s="357"/>
      <c r="F555" s="357"/>
      <c r="G555" s="357"/>
      <c r="H555" s="357"/>
      <c r="I555" s="357"/>
      <c r="J555" s="357"/>
      <c r="K555" s="357"/>
      <c r="L555" s="357"/>
      <c r="M555" s="357"/>
      <c r="N555" s="357"/>
      <c r="O555" s="357"/>
      <c r="P555" s="357"/>
      <c r="Q555" s="357"/>
      <c r="R555" s="357"/>
      <c r="S555" s="357"/>
      <c r="T555" s="357"/>
      <c r="U555" s="357"/>
      <c r="V555" s="357"/>
      <c r="W555" s="357"/>
      <c r="X555" s="357"/>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1:49" ht="13.5" customHeight="1">
      <c r="A556" s="1"/>
      <c r="B556" s="357"/>
      <c r="C556" s="357"/>
      <c r="D556" s="357"/>
      <c r="E556" s="357"/>
      <c r="F556" s="357"/>
      <c r="G556" s="357"/>
      <c r="H556" s="357"/>
      <c r="I556" s="357"/>
      <c r="J556" s="357"/>
      <c r="K556" s="357"/>
      <c r="L556" s="357"/>
      <c r="M556" s="357"/>
      <c r="N556" s="357"/>
      <c r="O556" s="357"/>
      <c r="P556" s="357"/>
      <c r="Q556" s="357"/>
      <c r="R556" s="357"/>
      <c r="S556" s="357"/>
      <c r="T556" s="357"/>
      <c r="U556" s="357"/>
      <c r="V556" s="357"/>
      <c r="W556" s="357"/>
      <c r="X556" s="357"/>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1:49" ht="13.5" customHeight="1">
      <c r="A557" s="1"/>
      <c r="B557" s="357"/>
      <c r="C557" s="357"/>
      <c r="D557" s="357"/>
      <c r="E557" s="357"/>
      <c r="F557" s="357"/>
      <c r="G557" s="357"/>
      <c r="H557" s="357"/>
      <c r="I557" s="357"/>
      <c r="J557" s="357"/>
      <c r="K557" s="357"/>
      <c r="L557" s="357"/>
      <c r="M557" s="357"/>
      <c r="N557" s="357"/>
      <c r="O557" s="357"/>
      <c r="P557" s="357"/>
      <c r="Q557" s="357"/>
      <c r="R557" s="357"/>
      <c r="S557" s="357"/>
      <c r="T557" s="357"/>
      <c r="U557" s="357"/>
      <c r="V557" s="357"/>
      <c r="W557" s="357"/>
      <c r="X557" s="357"/>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1:49" ht="13.5" customHeight="1">
      <c r="A558" s="1"/>
      <c r="B558" s="357"/>
      <c r="C558" s="357"/>
      <c r="D558" s="357"/>
      <c r="E558" s="357"/>
      <c r="F558" s="357"/>
      <c r="G558" s="357"/>
      <c r="H558" s="357"/>
      <c r="I558" s="357"/>
      <c r="J558" s="357"/>
      <c r="K558" s="357"/>
      <c r="L558" s="357"/>
      <c r="M558" s="357"/>
      <c r="N558" s="357"/>
      <c r="O558" s="357"/>
      <c r="P558" s="357"/>
      <c r="Q558" s="357"/>
      <c r="R558" s="357"/>
      <c r="S558" s="357"/>
      <c r="T558" s="357"/>
      <c r="U558" s="357"/>
      <c r="V558" s="357"/>
      <c r="W558" s="357"/>
      <c r="X558" s="357"/>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1:49" ht="13.5" customHeight="1">
      <c r="A559" s="1"/>
      <c r="B559" s="357"/>
      <c r="C559" s="357"/>
      <c r="D559" s="357"/>
      <c r="E559" s="357"/>
      <c r="F559" s="357"/>
      <c r="G559" s="357"/>
      <c r="H559" s="357"/>
      <c r="I559" s="357"/>
      <c r="J559" s="357"/>
      <c r="K559" s="357"/>
      <c r="L559" s="357"/>
      <c r="M559" s="357"/>
      <c r="N559" s="357"/>
      <c r="O559" s="357"/>
      <c r="P559" s="357"/>
      <c r="Q559" s="357"/>
      <c r="R559" s="357"/>
      <c r="S559" s="357"/>
      <c r="T559" s="357"/>
      <c r="U559" s="357"/>
      <c r="V559" s="357"/>
      <c r="W559" s="357"/>
      <c r="X559" s="357"/>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1:49" ht="13.5" customHeight="1">
      <c r="A560" s="1"/>
      <c r="B560" s="357"/>
      <c r="C560" s="357"/>
      <c r="D560" s="357"/>
      <c r="E560" s="357"/>
      <c r="F560" s="357"/>
      <c r="G560" s="357"/>
      <c r="H560" s="357"/>
      <c r="I560" s="357"/>
      <c r="J560" s="357"/>
      <c r="K560" s="357"/>
      <c r="L560" s="357"/>
      <c r="M560" s="357"/>
      <c r="N560" s="357"/>
      <c r="O560" s="357"/>
      <c r="P560" s="357"/>
      <c r="Q560" s="357"/>
      <c r="R560" s="357"/>
      <c r="S560" s="357"/>
      <c r="T560" s="357"/>
      <c r="U560" s="357"/>
      <c r="V560" s="357"/>
      <c r="W560" s="357"/>
      <c r="X560" s="357"/>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1:49" ht="13.5" customHeight="1">
      <c r="A561" s="1"/>
      <c r="B561" s="357"/>
      <c r="C561" s="357"/>
      <c r="D561" s="357"/>
      <c r="E561" s="357"/>
      <c r="F561" s="357"/>
      <c r="G561" s="357"/>
      <c r="H561" s="357"/>
      <c r="I561" s="357"/>
      <c r="J561" s="357"/>
      <c r="K561" s="357"/>
      <c r="L561" s="357"/>
      <c r="M561" s="357"/>
      <c r="N561" s="357"/>
      <c r="O561" s="357"/>
      <c r="P561" s="357"/>
      <c r="Q561" s="357"/>
      <c r="R561" s="357"/>
      <c r="S561" s="357"/>
      <c r="T561" s="357"/>
      <c r="U561" s="357"/>
      <c r="V561" s="357"/>
      <c r="W561" s="357"/>
      <c r="X561" s="357"/>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1:49" ht="13.5" customHeight="1">
      <c r="A562" s="1"/>
      <c r="B562" s="357"/>
      <c r="C562" s="357"/>
      <c r="D562" s="357"/>
      <c r="E562" s="357"/>
      <c r="F562" s="357"/>
      <c r="G562" s="357"/>
      <c r="H562" s="357"/>
      <c r="I562" s="357"/>
      <c r="J562" s="357"/>
      <c r="K562" s="357"/>
      <c r="L562" s="357"/>
      <c r="M562" s="357"/>
      <c r="N562" s="357"/>
      <c r="O562" s="357"/>
      <c r="P562" s="357"/>
      <c r="Q562" s="357"/>
      <c r="R562" s="357"/>
      <c r="S562" s="357"/>
      <c r="T562" s="357"/>
      <c r="U562" s="357"/>
      <c r="V562" s="357"/>
      <c r="W562" s="357"/>
      <c r="X562" s="357"/>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1:49" ht="13.5" customHeight="1">
      <c r="A563" s="1"/>
      <c r="B563" s="357"/>
      <c r="C563" s="357"/>
      <c r="D563" s="357"/>
      <c r="E563" s="357"/>
      <c r="F563" s="357"/>
      <c r="G563" s="357"/>
      <c r="H563" s="357"/>
      <c r="I563" s="357"/>
      <c r="J563" s="357"/>
      <c r="K563" s="357"/>
      <c r="L563" s="357"/>
      <c r="M563" s="357"/>
      <c r="N563" s="357"/>
      <c r="O563" s="357"/>
      <c r="P563" s="357"/>
      <c r="Q563" s="357"/>
      <c r="R563" s="357"/>
      <c r="S563" s="357"/>
      <c r="T563" s="357"/>
      <c r="U563" s="357"/>
      <c r="V563" s="357"/>
      <c r="W563" s="357"/>
      <c r="X563" s="357"/>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1:49" ht="13.5" customHeight="1">
      <c r="A564" s="1"/>
      <c r="B564" s="357"/>
      <c r="C564" s="357"/>
      <c r="D564" s="357"/>
      <c r="E564" s="357"/>
      <c r="F564" s="357"/>
      <c r="G564" s="357"/>
      <c r="H564" s="357"/>
      <c r="I564" s="357"/>
      <c r="J564" s="357"/>
      <c r="K564" s="357"/>
      <c r="L564" s="357"/>
      <c r="M564" s="357"/>
      <c r="N564" s="357"/>
      <c r="O564" s="357"/>
      <c r="P564" s="357"/>
      <c r="Q564" s="357"/>
      <c r="R564" s="357"/>
      <c r="S564" s="357"/>
      <c r="T564" s="357"/>
      <c r="U564" s="357"/>
      <c r="V564" s="357"/>
      <c r="W564" s="357"/>
      <c r="X564" s="357"/>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1:49" ht="13.5" customHeight="1">
      <c r="A565" s="1"/>
      <c r="B565" s="357"/>
      <c r="C565" s="357"/>
      <c r="D565" s="357"/>
      <c r="E565" s="357"/>
      <c r="F565" s="357"/>
      <c r="G565" s="357"/>
      <c r="H565" s="357"/>
      <c r="I565" s="357"/>
      <c r="J565" s="357"/>
      <c r="K565" s="357"/>
      <c r="L565" s="357"/>
      <c r="M565" s="357"/>
      <c r="N565" s="357"/>
      <c r="O565" s="357"/>
      <c r="P565" s="357"/>
      <c r="Q565" s="357"/>
      <c r="R565" s="357"/>
      <c r="S565" s="357"/>
      <c r="T565" s="357"/>
      <c r="U565" s="357"/>
      <c r="V565" s="357"/>
      <c r="W565" s="357"/>
      <c r="X565" s="357"/>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1:49" ht="13.5" customHeight="1">
      <c r="A566" s="1"/>
      <c r="B566" s="357"/>
      <c r="C566" s="357"/>
      <c r="D566" s="357"/>
      <c r="E566" s="357"/>
      <c r="F566" s="357"/>
      <c r="G566" s="357"/>
      <c r="H566" s="357"/>
      <c r="I566" s="357"/>
      <c r="J566" s="357"/>
      <c r="K566" s="357"/>
      <c r="L566" s="357"/>
      <c r="M566" s="357"/>
      <c r="N566" s="357"/>
      <c r="O566" s="357"/>
      <c r="P566" s="357"/>
      <c r="Q566" s="357"/>
      <c r="R566" s="357"/>
      <c r="S566" s="357"/>
      <c r="T566" s="357"/>
      <c r="U566" s="357"/>
      <c r="V566" s="357"/>
      <c r="W566" s="357"/>
      <c r="X566" s="357"/>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1:49" ht="13.5" customHeight="1">
      <c r="A567" s="1"/>
      <c r="B567" s="357"/>
      <c r="C567" s="357"/>
      <c r="D567" s="357"/>
      <c r="E567" s="357"/>
      <c r="F567" s="357"/>
      <c r="G567" s="357"/>
      <c r="H567" s="357"/>
      <c r="I567" s="357"/>
      <c r="J567" s="357"/>
      <c r="K567" s="357"/>
      <c r="L567" s="357"/>
      <c r="M567" s="357"/>
      <c r="N567" s="357"/>
      <c r="O567" s="357"/>
      <c r="P567" s="357"/>
      <c r="Q567" s="357"/>
      <c r="R567" s="357"/>
      <c r="S567" s="357"/>
      <c r="T567" s="357"/>
      <c r="U567" s="357"/>
      <c r="V567" s="357"/>
      <c r="W567" s="357"/>
      <c r="X567" s="357"/>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1:49" ht="13.5" customHeight="1">
      <c r="A568" s="1"/>
      <c r="B568" s="357"/>
      <c r="C568" s="357"/>
      <c r="D568" s="357"/>
      <c r="E568" s="357"/>
      <c r="F568" s="357"/>
      <c r="G568" s="357"/>
      <c r="H568" s="357"/>
      <c r="I568" s="357"/>
      <c r="J568" s="357"/>
      <c r="K568" s="357"/>
      <c r="L568" s="357"/>
      <c r="M568" s="357"/>
      <c r="N568" s="357"/>
      <c r="O568" s="357"/>
      <c r="P568" s="357"/>
      <c r="Q568" s="357"/>
      <c r="R568" s="357"/>
      <c r="S568" s="357"/>
      <c r="T568" s="357"/>
      <c r="U568" s="357"/>
      <c r="V568" s="357"/>
      <c r="W568" s="357"/>
      <c r="X568" s="357"/>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1:49" ht="13.5" customHeight="1">
      <c r="A569" s="1"/>
      <c r="B569" s="357"/>
      <c r="C569" s="357"/>
      <c r="D569" s="357"/>
      <c r="E569" s="357"/>
      <c r="F569" s="357"/>
      <c r="G569" s="357"/>
      <c r="H569" s="357"/>
      <c r="I569" s="357"/>
      <c r="J569" s="357"/>
      <c r="K569" s="357"/>
      <c r="L569" s="357"/>
      <c r="M569" s="357"/>
      <c r="N569" s="357"/>
      <c r="O569" s="357"/>
      <c r="P569" s="357"/>
      <c r="Q569" s="357"/>
      <c r="R569" s="357"/>
      <c r="S569" s="357"/>
      <c r="T569" s="357"/>
      <c r="U569" s="357"/>
      <c r="V569" s="357"/>
      <c r="W569" s="357"/>
      <c r="X569" s="357"/>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1:49" ht="13.5" customHeight="1">
      <c r="A570" s="1"/>
      <c r="B570" s="357"/>
      <c r="C570" s="357"/>
      <c r="D570" s="357"/>
      <c r="E570" s="357"/>
      <c r="F570" s="357"/>
      <c r="G570" s="357"/>
      <c r="H570" s="357"/>
      <c r="I570" s="357"/>
      <c r="J570" s="357"/>
      <c r="K570" s="357"/>
      <c r="L570" s="357"/>
      <c r="M570" s="357"/>
      <c r="N570" s="357"/>
      <c r="O570" s="357"/>
      <c r="P570" s="357"/>
      <c r="Q570" s="357"/>
      <c r="R570" s="357"/>
      <c r="S570" s="357"/>
      <c r="T570" s="357"/>
      <c r="U570" s="357"/>
      <c r="V570" s="357"/>
      <c r="W570" s="357"/>
      <c r="X570" s="357"/>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1:49" ht="13.5" customHeight="1">
      <c r="A571" s="1"/>
      <c r="B571" s="357"/>
      <c r="C571" s="357"/>
      <c r="D571" s="357"/>
      <c r="E571" s="357"/>
      <c r="F571" s="357"/>
      <c r="G571" s="357"/>
      <c r="H571" s="357"/>
      <c r="I571" s="357"/>
      <c r="J571" s="357"/>
      <c r="K571" s="357"/>
      <c r="L571" s="357"/>
      <c r="M571" s="357"/>
      <c r="N571" s="357"/>
      <c r="O571" s="357"/>
      <c r="P571" s="357"/>
      <c r="Q571" s="357"/>
      <c r="R571" s="357"/>
      <c r="S571" s="357"/>
      <c r="T571" s="357"/>
      <c r="U571" s="357"/>
      <c r="V571" s="357"/>
      <c r="W571" s="357"/>
      <c r="X571" s="357"/>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1:49" ht="13.5" customHeight="1">
      <c r="A572" s="1"/>
      <c r="B572" s="357"/>
      <c r="C572" s="357"/>
      <c r="D572" s="357"/>
      <c r="E572" s="357"/>
      <c r="F572" s="357"/>
      <c r="G572" s="357"/>
      <c r="H572" s="357"/>
      <c r="I572" s="357"/>
      <c r="J572" s="357"/>
      <c r="K572" s="357"/>
      <c r="L572" s="357"/>
      <c r="M572" s="357"/>
      <c r="N572" s="357"/>
      <c r="O572" s="357"/>
      <c r="P572" s="357"/>
      <c r="Q572" s="357"/>
      <c r="R572" s="357"/>
      <c r="S572" s="357"/>
      <c r="T572" s="357"/>
      <c r="U572" s="357"/>
      <c r="V572" s="357"/>
      <c r="W572" s="357"/>
      <c r="X572" s="357"/>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1:49" ht="13.5" customHeight="1">
      <c r="A573" s="1"/>
      <c r="B573" s="357"/>
      <c r="C573" s="357"/>
      <c r="D573" s="357"/>
      <c r="E573" s="357"/>
      <c r="F573" s="357"/>
      <c r="G573" s="357"/>
      <c r="H573" s="357"/>
      <c r="I573" s="357"/>
      <c r="J573" s="357"/>
      <c r="K573" s="357"/>
      <c r="L573" s="357"/>
      <c r="M573" s="357"/>
      <c r="N573" s="357"/>
      <c r="O573" s="357"/>
      <c r="P573" s="357"/>
      <c r="Q573" s="357"/>
      <c r="R573" s="357"/>
      <c r="S573" s="357"/>
      <c r="T573" s="357"/>
      <c r="U573" s="357"/>
      <c r="V573" s="357"/>
      <c r="W573" s="357"/>
      <c r="X573" s="357"/>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1:49" ht="13.5" customHeight="1">
      <c r="A574" s="1"/>
      <c r="B574" s="357"/>
      <c r="C574" s="357"/>
      <c r="D574" s="357"/>
      <c r="E574" s="357"/>
      <c r="F574" s="357"/>
      <c r="G574" s="357"/>
      <c r="H574" s="357"/>
      <c r="I574" s="357"/>
      <c r="J574" s="357"/>
      <c r="K574" s="357"/>
      <c r="L574" s="357"/>
      <c r="M574" s="357"/>
      <c r="N574" s="357"/>
      <c r="O574" s="357"/>
      <c r="P574" s="357"/>
      <c r="Q574" s="357"/>
      <c r="R574" s="357"/>
      <c r="S574" s="357"/>
      <c r="T574" s="357"/>
      <c r="U574" s="357"/>
      <c r="V574" s="357"/>
      <c r="W574" s="357"/>
      <c r="X574" s="357"/>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1:49" ht="13.5" customHeight="1">
      <c r="A575" s="1"/>
      <c r="B575" s="357"/>
      <c r="C575" s="357"/>
      <c r="D575" s="357"/>
      <c r="E575" s="357"/>
      <c r="F575" s="357"/>
      <c r="G575" s="357"/>
      <c r="H575" s="357"/>
      <c r="I575" s="357"/>
      <c r="J575" s="357"/>
      <c r="K575" s="357"/>
      <c r="L575" s="357"/>
      <c r="M575" s="357"/>
      <c r="N575" s="357"/>
      <c r="O575" s="357"/>
      <c r="P575" s="357"/>
      <c r="Q575" s="357"/>
      <c r="R575" s="357"/>
      <c r="S575" s="357"/>
      <c r="T575" s="357"/>
      <c r="U575" s="357"/>
      <c r="V575" s="357"/>
      <c r="W575" s="357"/>
      <c r="X575" s="357"/>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1:49" ht="13.5" customHeight="1">
      <c r="A576" s="1"/>
      <c r="B576" s="357"/>
      <c r="C576" s="357"/>
      <c r="D576" s="357"/>
      <c r="E576" s="357"/>
      <c r="F576" s="357"/>
      <c r="G576" s="357"/>
      <c r="H576" s="357"/>
      <c r="I576" s="357"/>
      <c r="J576" s="357"/>
      <c r="K576" s="357"/>
      <c r="L576" s="357"/>
      <c r="M576" s="357"/>
      <c r="N576" s="357"/>
      <c r="O576" s="357"/>
      <c r="P576" s="357"/>
      <c r="Q576" s="357"/>
      <c r="R576" s="357"/>
      <c r="S576" s="357"/>
      <c r="T576" s="357"/>
      <c r="U576" s="357"/>
      <c r="V576" s="357"/>
      <c r="W576" s="357"/>
      <c r="X576" s="357"/>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1:49" ht="13.5" customHeight="1">
      <c r="A577" s="1"/>
      <c r="B577" s="357"/>
      <c r="C577" s="357"/>
      <c r="D577" s="357"/>
      <c r="E577" s="357"/>
      <c r="F577" s="357"/>
      <c r="G577" s="357"/>
      <c r="H577" s="357"/>
      <c r="I577" s="357"/>
      <c r="J577" s="357"/>
      <c r="K577" s="357"/>
      <c r="L577" s="357"/>
      <c r="M577" s="357"/>
      <c r="N577" s="357"/>
      <c r="O577" s="357"/>
      <c r="P577" s="357"/>
      <c r="Q577" s="357"/>
      <c r="R577" s="357"/>
      <c r="S577" s="357"/>
      <c r="T577" s="357"/>
      <c r="U577" s="357"/>
      <c r="V577" s="357"/>
      <c r="W577" s="357"/>
      <c r="X577" s="357"/>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1:49" ht="13.5" customHeight="1">
      <c r="A578" s="1"/>
      <c r="B578" s="357"/>
      <c r="C578" s="357"/>
      <c r="D578" s="357"/>
      <c r="E578" s="357"/>
      <c r="F578" s="357"/>
      <c r="G578" s="357"/>
      <c r="H578" s="357"/>
      <c r="I578" s="357"/>
      <c r="J578" s="357"/>
      <c r="K578" s="357"/>
      <c r="L578" s="357"/>
      <c r="M578" s="357"/>
      <c r="N578" s="357"/>
      <c r="O578" s="357"/>
      <c r="P578" s="357"/>
      <c r="Q578" s="357"/>
      <c r="R578" s="357"/>
      <c r="S578" s="357"/>
      <c r="T578" s="357"/>
      <c r="U578" s="357"/>
      <c r="V578" s="357"/>
      <c r="W578" s="357"/>
      <c r="X578" s="357"/>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1:49" ht="13.5" customHeight="1">
      <c r="A579" s="1"/>
      <c r="B579" s="357"/>
      <c r="C579" s="357"/>
      <c r="D579" s="357"/>
      <c r="E579" s="357"/>
      <c r="F579" s="357"/>
      <c r="G579" s="357"/>
      <c r="H579" s="357"/>
      <c r="I579" s="357"/>
      <c r="J579" s="357"/>
      <c r="K579" s="357"/>
      <c r="L579" s="357"/>
      <c r="M579" s="357"/>
      <c r="N579" s="357"/>
      <c r="O579" s="357"/>
      <c r="P579" s="357"/>
      <c r="Q579" s="357"/>
      <c r="R579" s="357"/>
      <c r="S579" s="357"/>
      <c r="T579" s="357"/>
      <c r="U579" s="357"/>
      <c r="V579" s="357"/>
      <c r="W579" s="357"/>
      <c r="X579" s="357"/>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1:49" ht="13.5" customHeight="1">
      <c r="A580" s="1"/>
      <c r="B580" s="357"/>
      <c r="C580" s="357"/>
      <c r="D580" s="357"/>
      <c r="E580" s="357"/>
      <c r="F580" s="357"/>
      <c r="G580" s="357"/>
      <c r="H580" s="357"/>
      <c r="I580" s="357"/>
      <c r="J580" s="357"/>
      <c r="K580" s="357"/>
      <c r="L580" s="357"/>
      <c r="M580" s="357"/>
      <c r="N580" s="357"/>
      <c r="O580" s="357"/>
      <c r="P580" s="357"/>
      <c r="Q580" s="357"/>
      <c r="R580" s="357"/>
      <c r="S580" s="357"/>
      <c r="T580" s="357"/>
      <c r="U580" s="357"/>
      <c r="V580" s="357"/>
      <c r="W580" s="357"/>
      <c r="X580" s="357"/>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1:49" ht="13.5" customHeight="1">
      <c r="A581" s="1"/>
      <c r="B581" s="357"/>
      <c r="C581" s="357"/>
      <c r="D581" s="357"/>
      <c r="E581" s="357"/>
      <c r="F581" s="357"/>
      <c r="G581" s="357"/>
      <c r="H581" s="357"/>
      <c r="I581" s="357"/>
      <c r="J581" s="357"/>
      <c r="K581" s="357"/>
      <c r="L581" s="357"/>
      <c r="M581" s="357"/>
      <c r="N581" s="357"/>
      <c r="O581" s="357"/>
      <c r="P581" s="357"/>
      <c r="Q581" s="357"/>
      <c r="R581" s="357"/>
      <c r="S581" s="357"/>
      <c r="T581" s="357"/>
      <c r="U581" s="357"/>
      <c r="V581" s="357"/>
      <c r="W581" s="357"/>
      <c r="X581" s="357"/>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1:49" ht="13.5" customHeight="1">
      <c r="A582" s="1"/>
      <c r="B582" s="357"/>
      <c r="C582" s="357"/>
      <c r="D582" s="357"/>
      <c r="E582" s="357"/>
      <c r="F582" s="357"/>
      <c r="G582" s="357"/>
      <c r="H582" s="357"/>
      <c r="I582" s="357"/>
      <c r="J582" s="357"/>
      <c r="K582" s="357"/>
      <c r="L582" s="357"/>
      <c r="M582" s="357"/>
      <c r="N582" s="357"/>
      <c r="O582" s="357"/>
      <c r="P582" s="357"/>
      <c r="Q582" s="357"/>
      <c r="R582" s="357"/>
      <c r="S582" s="357"/>
      <c r="T582" s="357"/>
      <c r="U582" s="357"/>
      <c r="V582" s="357"/>
      <c r="W582" s="357"/>
      <c r="X582" s="357"/>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1:49" ht="13.5" customHeight="1">
      <c r="A583" s="1"/>
      <c r="B583" s="357"/>
      <c r="C583" s="357"/>
      <c r="D583" s="357"/>
      <c r="E583" s="357"/>
      <c r="F583" s="357"/>
      <c r="G583" s="357"/>
      <c r="H583" s="357"/>
      <c r="I583" s="357"/>
      <c r="J583" s="357"/>
      <c r="K583" s="357"/>
      <c r="L583" s="357"/>
      <c r="M583" s="357"/>
      <c r="N583" s="357"/>
      <c r="O583" s="357"/>
      <c r="P583" s="357"/>
      <c r="Q583" s="357"/>
      <c r="R583" s="357"/>
      <c r="S583" s="357"/>
      <c r="T583" s="357"/>
      <c r="U583" s="357"/>
      <c r="V583" s="357"/>
      <c r="W583" s="357"/>
      <c r="X583" s="357"/>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1:49" ht="13.5" customHeight="1">
      <c r="A584" s="1"/>
      <c r="B584" s="357"/>
      <c r="C584" s="357"/>
      <c r="D584" s="357"/>
      <c r="E584" s="357"/>
      <c r="F584" s="357"/>
      <c r="G584" s="357"/>
      <c r="H584" s="357"/>
      <c r="I584" s="357"/>
      <c r="J584" s="357"/>
      <c r="K584" s="357"/>
      <c r="L584" s="357"/>
      <c r="M584" s="357"/>
      <c r="N584" s="357"/>
      <c r="O584" s="357"/>
      <c r="P584" s="357"/>
      <c r="Q584" s="357"/>
      <c r="R584" s="357"/>
      <c r="S584" s="357"/>
      <c r="T584" s="357"/>
      <c r="U584" s="357"/>
      <c r="V584" s="357"/>
      <c r="W584" s="357"/>
      <c r="X584" s="357"/>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1:49" ht="13.5" customHeight="1">
      <c r="A585" s="1"/>
      <c r="B585" s="357"/>
      <c r="C585" s="357"/>
      <c r="D585" s="357"/>
      <c r="E585" s="357"/>
      <c r="F585" s="357"/>
      <c r="G585" s="357"/>
      <c r="H585" s="357"/>
      <c r="I585" s="357"/>
      <c r="J585" s="357"/>
      <c r="K585" s="357"/>
      <c r="L585" s="357"/>
      <c r="M585" s="357"/>
      <c r="N585" s="357"/>
      <c r="O585" s="357"/>
      <c r="P585" s="357"/>
      <c r="Q585" s="357"/>
      <c r="R585" s="357"/>
      <c r="S585" s="357"/>
      <c r="T585" s="357"/>
      <c r="U585" s="357"/>
      <c r="V585" s="357"/>
      <c r="W585" s="357"/>
      <c r="X585" s="357"/>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1:49" ht="13.5" customHeight="1">
      <c r="A586" s="1"/>
      <c r="B586" s="357"/>
      <c r="C586" s="357"/>
      <c r="D586" s="357"/>
      <c r="E586" s="357"/>
      <c r="F586" s="357"/>
      <c r="G586" s="357"/>
      <c r="H586" s="357"/>
      <c r="I586" s="357"/>
      <c r="J586" s="357"/>
      <c r="K586" s="357"/>
      <c r="L586" s="357"/>
      <c r="M586" s="357"/>
      <c r="N586" s="357"/>
      <c r="O586" s="357"/>
      <c r="P586" s="357"/>
      <c r="Q586" s="357"/>
      <c r="R586" s="357"/>
      <c r="S586" s="357"/>
      <c r="T586" s="357"/>
      <c r="U586" s="357"/>
      <c r="V586" s="357"/>
      <c r="W586" s="357"/>
      <c r="X586" s="357"/>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1:49" ht="13.5" customHeight="1">
      <c r="A587" s="1"/>
      <c r="B587" s="357"/>
      <c r="C587" s="357"/>
      <c r="D587" s="357"/>
      <c r="E587" s="357"/>
      <c r="F587" s="357"/>
      <c r="G587" s="357"/>
      <c r="H587" s="357"/>
      <c r="I587" s="357"/>
      <c r="J587" s="357"/>
      <c r="K587" s="357"/>
      <c r="L587" s="357"/>
      <c r="M587" s="357"/>
      <c r="N587" s="357"/>
      <c r="O587" s="357"/>
      <c r="P587" s="357"/>
      <c r="Q587" s="357"/>
      <c r="R587" s="357"/>
      <c r="S587" s="357"/>
      <c r="T587" s="357"/>
      <c r="U587" s="357"/>
      <c r="V587" s="357"/>
      <c r="W587" s="357"/>
      <c r="X587" s="357"/>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1:49" ht="13.5" customHeight="1">
      <c r="A588" s="1"/>
      <c r="B588" s="357"/>
      <c r="C588" s="357"/>
      <c r="D588" s="357"/>
      <c r="E588" s="357"/>
      <c r="F588" s="357"/>
      <c r="G588" s="357"/>
      <c r="H588" s="357"/>
      <c r="I588" s="357"/>
      <c r="J588" s="357"/>
      <c r="K588" s="357"/>
      <c r="L588" s="357"/>
      <c r="M588" s="357"/>
      <c r="N588" s="357"/>
      <c r="O588" s="357"/>
      <c r="P588" s="357"/>
      <c r="Q588" s="357"/>
      <c r="R588" s="357"/>
      <c r="S588" s="357"/>
      <c r="T588" s="357"/>
      <c r="U588" s="357"/>
      <c r="V588" s="357"/>
      <c r="W588" s="357"/>
      <c r="X588" s="357"/>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1:49" ht="13.5" customHeight="1">
      <c r="A589" s="1"/>
      <c r="B589" s="357"/>
      <c r="C589" s="357"/>
      <c r="D589" s="357"/>
      <c r="E589" s="357"/>
      <c r="F589" s="357"/>
      <c r="G589" s="357"/>
      <c r="H589" s="357"/>
      <c r="I589" s="357"/>
      <c r="J589" s="357"/>
      <c r="K589" s="357"/>
      <c r="L589" s="357"/>
      <c r="M589" s="357"/>
      <c r="N589" s="357"/>
      <c r="O589" s="357"/>
      <c r="P589" s="357"/>
      <c r="Q589" s="357"/>
      <c r="R589" s="357"/>
      <c r="S589" s="357"/>
      <c r="T589" s="357"/>
      <c r="U589" s="357"/>
      <c r="V589" s="357"/>
      <c r="W589" s="357"/>
      <c r="X589" s="357"/>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1:49" ht="13.5" customHeight="1">
      <c r="A590" s="1"/>
      <c r="B590" s="357"/>
      <c r="C590" s="357"/>
      <c r="D590" s="357"/>
      <c r="E590" s="357"/>
      <c r="F590" s="357"/>
      <c r="G590" s="357"/>
      <c r="H590" s="357"/>
      <c r="I590" s="357"/>
      <c r="J590" s="357"/>
      <c r="K590" s="357"/>
      <c r="L590" s="357"/>
      <c r="M590" s="357"/>
      <c r="N590" s="357"/>
      <c r="O590" s="357"/>
      <c r="P590" s="357"/>
      <c r="Q590" s="357"/>
      <c r="R590" s="357"/>
      <c r="S590" s="357"/>
      <c r="T590" s="357"/>
      <c r="U590" s="357"/>
      <c r="V590" s="357"/>
      <c r="W590" s="357"/>
      <c r="X590" s="357"/>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1:49" ht="13.5" customHeight="1">
      <c r="A591" s="1"/>
      <c r="B591" s="357"/>
      <c r="C591" s="357"/>
      <c r="D591" s="357"/>
      <c r="E591" s="357"/>
      <c r="F591" s="357"/>
      <c r="G591" s="357"/>
      <c r="H591" s="357"/>
      <c r="I591" s="357"/>
      <c r="J591" s="357"/>
      <c r="K591" s="357"/>
      <c r="L591" s="357"/>
      <c r="M591" s="357"/>
      <c r="N591" s="357"/>
      <c r="O591" s="357"/>
      <c r="P591" s="357"/>
      <c r="Q591" s="357"/>
      <c r="R591" s="357"/>
      <c r="S591" s="357"/>
      <c r="T591" s="357"/>
      <c r="U591" s="357"/>
      <c r="V591" s="357"/>
      <c r="W591" s="357"/>
      <c r="X591" s="357"/>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1:49" ht="13.5" customHeight="1">
      <c r="A592" s="1"/>
      <c r="B592" s="357"/>
      <c r="C592" s="357"/>
      <c r="D592" s="357"/>
      <c r="E592" s="357"/>
      <c r="F592" s="357"/>
      <c r="G592" s="357"/>
      <c r="H592" s="357"/>
      <c r="I592" s="357"/>
      <c r="J592" s="357"/>
      <c r="K592" s="357"/>
      <c r="L592" s="357"/>
      <c r="M592" s="357"/>
      <c r="N592" s="357"/>
      <c r="O592" s="357"/>
      <c r="P592" s="357"/>
      <c r="Q592" s="357"/>
      <c r="R592" s="357"/>
      <c r="S592" s="357"/>
      <c r="T592" s="357"/>
      <c r="U592" s="357"/>
      <c r="V592" s="357"/>
      <c r="W592" s="357"/>
      <c r="X592" s="357"/>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1:49" ht="13.5" customHeight="1">
      <c r="A593" s="1"/>
      <c r="B593" s="357"/>
      <c r="C593" s="357"/>
      <c r="D593" s="357"/>
      <c r="E593" s="357"/>
      <c r="F593" s="357"/>
      <c r="G593" s="357"/>
      <c r="H593" s="357"/>
      <c r="I593" s="357"/>
      <c r="J593" s="357"/>
      <c r="K593" s="357"/>
      <c r="L593" s="357"/>
      <c r="M593" s="357"/>
      <c r="N593" s="357"/>
      <c r="O593" s="357"/>
      <c r="P593" s="357"/>
      <c r="Q593" s="357"/>
      <c r="R593" s="357"/>
      <c r="S593" s="357"/>
      <c r="T593" s="357"/>
      <c r="U593" s="357"/>
      <c r="V593" s="357"/>
      <c r="W593" s="357"/>
      <c r="X593" s="357"/>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1:49" ht="13.5" customHeight="1">
      <c r="A594" s="1"/>
      <c r="B594" s="357"/>
      <c r="C594" s="357"/>
      <c r="D594" s="357"/>
      <c r="E594" s="357"/>
      <c r="F594" s="357"/>
      <c r="G594" s="357"/>
      <c r="H594" s="357"/>
      <c r="I594" s="357"/>
      <c r="J594" s="357"/>
      <c r="K594" s="357"/>
      <c r="L594" s="357"/>
      <c r="M594" s="357"/>
      <c r="N594" s="357"/>
      <c r="O594" s="357"/>
      <c r="P594" s="357"/>
      <c r="Q594" s="357"/>
      <c r="R594" s="357"/>
      <c r="S594" s="357"/>
      <c r="T594" s="357"/>
      <c r="U594" s="357"/>
      <c r="V594" s="357"/>
      <c r="W594" s="357"/>
      <c r="X594" s="357"/>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1:49" ht="13.5" customHeight="1">
      <c r="A595" s="1"/>
      <c r="B595" s="357"/>
      <c r="C595" s="357"/>
      <c r="D595" s="357"/>
      <c r="E595" s="357"/>
      <c r="F595" s="357"/>
      <c r="G595" s="357"/>
      <c r="H595" s="357"/>
      <c r="I595" s="357"/>
      <c r="J595" s="357"/>
      <c r="K595" s="357"/>
      <c r="L595" s="357"/>
      <c r="M595" s="357"/>
      <c r="N595" s="357"/>
      <c r="O595" s="357"/>
      <c r="P595" s="357"/>
      <c r="Q595" s="357"/>
      <c r="R595" s="357"/>
      <c r="S595" s="357"/>
      <c r="T595" s="357"/>
      <c r="U595" s="357"/>
      <c r="V595" s="357"/>
      <c r="W595" s="357"/>
      <c r="X595" s="357"/>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1:49" ht="13.5" customHeight="1">
      <c r="A596" s="1"/>
      <c r="B596" s="357"/>
      <c r="C596" s="357"/>
      <c r="D596" s="357"/>
      <c r="E596" s="357"/>
      <c r="F596" s="357"/>
      <c r="G596" s="357"/>
      <c r="H596" s="357"/>
      <c r="I596" s="357"/>
      <c r="J596" s="357"/>
      <c r="K596" s="357"/>
      <c r="L596" s="357"/>
      <c r="M596" s="357"/>
      <c r="N596" s="357"/>
      <c r="O596" s="357"/>
      <c r="P596" s="357"/>
      <c r="Q596" s="357"/>
      <c r="R596" s="357"/>
      <c r="S596" s="357"/>
      <c r="T596" s="357"/>
      <c r="U596" s="357"/>
      <c r="V596" s="357"/>
      <c r="W596" s="357"/>
      <c r="X596" s="357"/>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1:49" ht="13.5" customHeight="1">
      <c r="A597" s="1"/>
      <c r="B597" s="357"/>
      <c r="C597" s="357"/>
      <c r="D597" s="357"/>
      <c r="E597" s="357"/>
      <c r="F597" s="357"/>
      <c r="G597" s="357"/>
      <c r="H597" s="357"/>
      <c r="I597" s="357"/>
      <c r="J597" s="357"/>
      <c r="K597" s="357"/>
      <c r="L597" s="357"/>
      <c r="M597" s="357"/>
      <c r="N597" s="357"/>
      <c r="O597" s="357"/>
      <c r="P597" s="357"/>
      <c r="Q597" s="357"/>
      <c r="R597" s="357"/>
      <c r="S597" s="357"/>
      <c r="T597" s="357"/>
      <c r="U597" s="357"/>
      <c r="V597" s="357"/>
      <c r="W597" s="357"/>
      <c r="X597" s="357"/>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1:49" ht="13.5" customHeight="1">
      <c r="A598" s="1"/>
      <c r="B598" s="357"/>
      <c r="C598" s="357"/>
      <c r="D598" s="357"/>
      <c r="E598" s="357"/>
      <c r="F598" s="357"/>
      <c r="G598" s="357"/>
      <c r="H598" s="357"/>
      <c r="I598" s="357"/>
      <c r="J598" s="357"/>
      <c r="K598" s="357"/>
      <c r="L598" s="357"/>
      <c r="M598" s="357"/>
      <c r="N598" s="357"/>
      <c r="O598" s="357"/>
      <c r="P598" s="357"/>
      <c r="Q598" s="357"/>
      <c r="R598" s="357"/>
      <c r="S598" s="357"/>
      <c r="T598" s="357"/>
      <c r="U598" s="357"/>
      <c r="V598" s="357"/>
      <c r="W598" s="357"/>
      <c r="X598" s="357"/>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1:49" ht="13.5" customHeight="1">
      <c r="A599" s="1"/>
      <c r="B599" s="357"/>
      <c r="C599" s="357"/>
      <c r="D599" s="357"/>
      <c r="E599" s="357"/>
      <c r="F599" s="357"/>
      <c r="G599" s="357"/>
      <c r="H599" s="357"/>
      <c r="I599" s="357"/>
      <c r="J599" s="357"/>
      <c r="K599" s="357"/>
      <c r="L599" s="357"/>
      <c r="M599" s="357"/>
      <c r="N599" s="357"/>
      <c r="O599" s="357"/>
      <c r="P599" s="357"/>
      <c r="Q599" s="357"/>
      <c r="R599" s="357"/>
      <c r="S599" s="357"/>
      <c r="T599" s="357"/>
      <c r="U599" s="357"/>
      <c r="V599" s="357"/>
      <c r="W599" s="357"/>
      <c r="X599" s="357"/>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1:49" ht="13.5" customHeight="1">
      <c r="A600" s="1"/>
      <c r="B600" s="357"/>
      <c r="C600" s="357"/>
      <c r="D600" s="357"/>
      <c r="E600" s="357"/>
      <c r="F600" s="357"/>
      <c r="G600" s="357"/>
      <c r="H600" s="357"/>
      <c r="I600" s="357"/>
      <c r="J600" s="357"/>
      <c r="K600" s="357"/>
      <c r="L600" s="357"/>
      <c r="M600" s="357"/>
      <c r="N600" s="357"/>
      <c r="O600" s="357"/>
      <c r="P600" s="357"/>
      <c r="Q600" s="357"/>
      <c r="R600" s="357"/>
      <c r="S600" s="357"/>
      <c r="T600" s="357"/>
      <c r="U600" s="357"/>
      <c r="V600" s="357"/>
      <c r="W600" s="357"/>
      <c r="X600" s="357"/>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1:49" ht="13.5" customHeight="1">
      <c r="A601" s="1"/>
      <c r="B601" s="357"/>
      <c r="C601" s="357"/>
      <c r="D601" s="357"/>
      <c r="E601" s="357"/>
      <c r="F601" s="357"/>
      <c r="G601" s="357"/>
      <c r="H601" s="357"/>
      <c r="I601" s="357"/>
      <c r="J601" s="357"/>
      <c r="K601" s="357"/>
      <c r="L601" s="357"/>
      <c r="M601" s="357"/>
      <c r="N601" s="357"/>
      <c r="O601" s="357"/>
      <c r="P601" s="357"/>
      <c r="Q601" s="357"/>
      <c r="R601" s="357"/>
      <c r="S601" s="357"/>
      <c r="T601" s="357"/>
      <c r="U601" s="357"/>
      <c r="V601" s="357"/>
      <c r="W601" s="357"/>
      <c r="X601" s="357"/>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1:49" ht="13.5" customHeight="1">
      <c r="A602" s="1"/>
      <c r="B602" s="357"/>
      <c r="C602" s="357"/>
      <c r="D602" s="357"/>
      <c r="E602" s="357"/>
      <c r="F602" s="357"/>
      <c r="G602" s="357"/>
      <c r="H602" s="357"/>
      <c r="I602" s="357"/>
      <c r="J602" s="357"/>
      <c r="K602" s="357"/>
      <c r="L602" s="357"/>
      <c r="M602" s="357"/>
      <c r="N602" s="357"/>
      <c r="O602" s="357"/>
      <c r="P602" s="357"/>
      <c r="Q602" s="357"/>
      <c r="R602" s="357"/>
      <c r="S602" s="357"/>
      <c r="T602" s="357"/>
      <c r="U602" s="357"/>
      <c r="V602" s="357"/>
      <c r="W602" s="357"/>
      <c r="X602" s="357"/>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1:49" ht="13.5" customHeight="1">
      <c r="A603" s="1"/>
      <c r="B603" s="357"/>
      <c r="C603" s="357"/>
      <c r="D603" s="357"/>
      <c r="E603" s="357"/>
      <c r="F603" s="357"/>
      <c r="G603" s="357"/>
      <c r="H603" s="357"/>
      <c r="I603" s="357"/>
      <c r="J603" s="357"/>
      <c r="K603" s="357"/>
      <c r="L603" s="357"/>
      <c r="M603" s="357"/>
      <c r="N603" s="357"/>
      <c r="O603" s="357"/>
      <c r="P603" s="357"/>
      <c r="Q603" s="357"/>
      <c r="R603" s="357"/>
      <c r="S603" s="357"/>
      <c r="T603" s="357"/>
      <c r="U603" s="357"/>
      <c r="V603" s="357"/>
      <c r="W603" s="357"/>
      <c r="X603" s="357"/>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1:49" ht="13.5" customHeight="1">
      <c r="A604" s="1"/>
      <c r="B604" s="357"/>
      <c r="C604" s="357"/>
      <c r="D604" s="357"/>
      <c r="E604" s="357"/>
      <c r="F604" s="357"/>
      <c r="G604" s="357"/>
      <c r="H604" s="357"/>
      <c r="I604" s="357"/>
      <c r="J604" s="357"/>
      <c r="K604" s="357"/>
      <c r="L604" s="357"/>
      <c r="M604" s="357"/>
      <c r="N604" s="357"/>
      <c r="O604" s="357"/>
      <c r="P604" s="357"/>
      <c r="Q604" s="357"/>
      <c r="R604" s="357"/>
      <c r="S604" s="357"/>
      <c r="T604" s="357"/>
      <c r="U604" s="357"/>
      <c r="V604" s="357"/>
      <c r="W604" s="357"/>
      <c r="X604" s="357"/>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1:49" ht="13.5" customHeight="1">
      <c r="A605" s="1"/>
      <c r="B605" s="357"/>
      <c r="C605" s="357"/>
      <c r="D605" s="357"/>
      <c r="E605" s="357"/>
      <c r="F605" s="357"/>
      <c r="G605" s="357"/>
      <c r="H605" s="357"/>
      <c r="I605" s="357"/>
      <c r="J605" s="357"/>
      <c r="K605" s="357"/>
      <c r="L605" s="357"/>
      <c r="M605" s="357"/>
      <c r="N605" s="357"/>
      <c r="O605" s="357"/>
      <c r="P605" s="357"/>
      <c r="Q605" s="357"/>
      <c r="R605" s="357"/>
      <c r="S605" s="357"/>
      <c r="T605" s="357"/>
      <c r="U605" s="357"/>
      <c r="V605" s="357"/>
      <c r="W605" s="357"/>
      <c r="X605" s="357"/>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1:49" ht="13.5" customHeight="1">
      <c r="A606" s="1"/>
      <c r="B606" s="357"/>
      <c r="C606" s="357"/>
      <c r="D606" s="357"/>
      <c r="E606" s="357"/>
      <c r="F606" s="357"/>
      <c r="G606" s="357"/>
      <c r="H606" s="357"/>
      <c r="I606" s="357"/>
      <c r="J606" s="357"/>
      <c r="K606" s="357"/>
      <c r="L606" s="357"/>
      <c r="M606" s="357"/>
      <c r="N606" s="357"/>
      <c r="O606" s="357"/>
      <c r="P606" s="357"/>
      <c r="Q606" s="357"/>
      <c r="R606" s="357"/>
      <c r="S606" s="357"/>
      <c r="T606" s="357"/>
      <c r="U606" s="357"/>
      <c r="V606" s="357"/>
      <c r="W606" s="357"/>
      <c r="X606" s="357"/>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1:49" ht="13.5" customHeight="1">
      <c r="A607" s="1"/>
      <c r="B607" s="357"/>
      <c r="C607" s="357"/>
      <c r="D607" s="357"/>
      <c r="E607" s="357"/>
      <c r="F607" s="357"/>
      <c r="G607" s="357"/>
      <c r="H607" s="357"/>
      <c r="I607" s="357"/>
      <c r="J607" s="357"/>
      <c r="K607" s="357"/>
      <c r="L607" s="357"/>
      <c r="M607" s="357"/>
      <c r="N607" s="357"/>
      <c r="O607" s="357"/>
      <c r="P607" s="357"/>
      <c r="Q607" s="357"/>
      <c r="R607" s="357"/>
      <c r="S607" s="357"/>
      <c r="T607" s="357"/>
      <c r="U607" s="357"/>
      <c r="V607" s="357"/>
      <c r="W607" s="357"/>
      <c r="X607" s="357"/>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1:49" ht="13.5" customHeight="1">
      <c r="A608" s="1"/>
      <c r="B608" s="357"/>
      <c r="C608" s="357"/>
      <c r="D608" s="357"/>
      <c r="E608" s="357"/>
      <c r="F608" s="357"/>
      <c r="G608" s="357"/>
      <c r="H608" s="357"/>
      <c r="I608" s="357"/>
      <c r="J608" s="357"/>
      <c r="K608" s="357"/>
      <c r="L608" s="357"/>
      <c r="M608" s="357"/>
      <c r="N608" s="357"/>
      <c r="O608" s="357"/>
      <c r="P608" s="357"/>
      <c r="Q608" s="357"/>
      <c r="R608" s="357"/>
      <c r="S608" s="357"/>
      <c r="T608" s="357"/>
      <c r="U608" s="357"/>
      <c r="V608" s="357"/>
      <c r="W608" s="357"/>
      <c r="X608" s="357"/>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1:49" ht="13.5" customHeight="1">
      <c r="A609" s="1"/>
      <c r="B609" s="357"/>
      <c r="C609" s="357"/>
      <c r="D609" s="357"/>
      <c r="E609" s="357"/>
      <c r="F609" s="357"/>
      <c r="G609" s="357"/>
      <c r="H609" s="357"/>
      <c r="I609" s="357"/>
      <c r="J609" s="357"/>
      <c r="K609" s="357"/>
      <c r="L609" s="357"/>
      <c r="M609" s="357"/>
      <c r="N609" s="357"/>
      <c r="O609" s="357"/>
      <c r="P609" s="357"/>
      <c r="Q609" s="357"/>
      <c r="R609" s="357"/>
      <c r="S609" s="357"/>
      <c r="T609" s="357"/>
      <c r="U609" s="357"/>
      <c r="V609" s="357"/>
      <c r="W609" s="357"/>
      <c r="X609" s="357"/>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1:49" ht="13.5" customHeight="1">
      <c r="A610" s="1"/>
      <c r="B610" s="357"/>
      <c r="C610" s="357"/>
      <c r="D610" s="357"/>
      <c r="E610" s="357"/>
      <c r="F610" s="357"/>
      <c r="G610" s="357"/>
      <c r="H610" s="357"/>
      <c r="I610" s="357"/>
      <c r="J610" s="357"/>
      <c r="K610" s="357"/>
      <c r="L610" s="357"/>
      <c r="M610" s="357"/>
      <c r="N610" s="357"/>
      <c r="O610" s="357"/>
      <c r="P610" s="357"/>
      <c r="Q610" s="357"/>
      <c r="R610" s="357"/>
      <c r="S610" s="357"/>
      <c r="T610" s="357"/>
      <c r="U610" s="357"/>
      <c r="V610" s="357"/>
      <c r="W610" s="357"/>
      <c r="X610" s="357"/>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1:49" ht="13.5" customHeight="1">
      <c r="A611" s="1"/>
      <c r="B611" s="357"/>
      <c r="C611" s="357"/>
      <c r="D611" s="357"/>
      <c r="E611" s="357"/>
      <c r="F611" s="357"/>
      <c r="G611" s="357"/>
      <c r="H611" s="357"/>
      <c r="I611" s="357"/>
      <c r="J611" s="357"/>
      <c r="K611" s="357"/>
      <c r="L611" s="357"/>
      <c r="M611" s="357"/>
      <c r="N611" s="357"/>
      <c r="O611" s="357"/>
      <c r="P611" s="357"/>
      <c r="Q611" s="357"/>
      <c r="R611" s="357"/>
      <c r="S611" s="357"/>
      <c r="T611" s="357"/>
      <c r="U611" s="357"/>
      <c r="V611" s="357"/>
      <c r="W611" s="357"/>
      <c r="X611" s="357"/>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1:49" ht="13.5" customHeight="1">
      <c r="A612" s="1"/>
      <c r="B612" s="357"/>
      <c r="C612" s="357"/>
      <c r="D612" s="357"/>
      <c r="E612" s="357"/>
      <c r="F612" s="357"/>
      <c r="G612" s="357"/>
      <c r="H612" s="357"/>
      <c r="I612" s="357"/>
      <c r="J612" s="357"/>
      <c r="K612" s="357"/>
      <c r="L612" s="357"/>
      <c r="M612" s="357"/>
      <c r="N612" s="357"/>
      <c r="O612" s="357"/>
      <c r="P612" s="357"/>
      <c r="Q612" s="357"/>
      <c r="R612" s="357"/>
      <c r="S612" s="357"/>
      <c r="T612" s="357"/>
      <c r="U612" s="357"/>
      <c r="V612" s="357"/>
      <c r="W612" s="357"/>
      <c r="X612" s="357"/>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1:49" ht="13.5" customHeight="1">
      <c r="A613" s="1"/>
      <c r="B613" s="357"/>
      <c r="C613" s="357"/>
      <c r="D613" s="357"/>
      <c r="E613" s="357"/>
      <c r="F613" s="357"/>
      <c r="G613" s="357"/>
      <c r="H613" s="357"/>
      <c r="I613" s="357"/>
      <c r="J613" s="357"/>
      <c r="K613" s="357"/>
      <c r="L613" s="357"/>
      <c r="M613" s="357"/>
      <c r="N613" s="357"/>
      <c r="O613" s="357"/>
      <c r="P613" s="357"/>
      <c r="Q613" s="357"/>
      <c r="R613" s="357"/>
      <c r="S613" s="357"/>
      <c r="T613" s="357"/>
      <c r="U613" s="357"/>
      <c r="V613" s="357"/>
      <c r="W613" s="357"/>
      <c r="X613" s="357"/>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1:49" ht="13.5" customHeight="1">
      <c r="A614" s="1"/>
      <c r="B614" s="357"/>
      <c r="C614" s="357"/>
      <c r="D614" s="357"/>
      <c r="E614" s="357"/>
      <c r="F614" s="357"/>
      <c r="G614" s="357"/>
      <c r="H614" s="357"/>
      <c r="I614" s="357"/>
      <c r="J614" s="357"/>
      <c r="K614" s="357"/>
      <c r="L614" s="357"/>
      <c r="M614" s="357"/>
      <c r="N614" s="357"/>
      <c r="O614" s="357"/>
      <c r="P614" s="357"/>
      <c r="Q614" s="357"/>
      <c r="R614" s="357"/>
      <c r="S614" s="357"/>
      <c r="T614" s="357"/>
      <c r="U614" s="357"/>
      <c r="V614" s="357"/>
      <c r="W614" s="357"/>
      <c r="X614" s="357"/>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1:49" ht="13.5" customHeight="1">
      <c r="A615" s="1"/>
      <c r="B615" s="357"/>
      <c r="C615" s="357"/>
      <c r="D615" s="357"/>
      <c r="E615" s="357"/>
      <c r="F615" s="357"/>
      <c r="G615" s="357"/>
      <c r="H615" s="357"/>
      <c r="I615" s="357"/>
      <c r="J615" s="357"/>
      <c r="K615" s="357"/>
      <c r="L615" s="357"/>
      <c r="M615" s="357"/>
      <c r="N615" s="357"/>
      <c r="O615" s="357"/>
      <c r="P615" s="357"/>
      <c r="Q615" s="357"/>
      <c r="R615" s="357"/>
      <c r="S615" s="357"/>
      <c r="T615" s="357"/>
      <c r="U615" s="357"/>
      <c r="V615" s="357"/>
      <c r="W615" s="357"/>
      <c r="X615" s="357"/>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1:49" ht="13.5" customHeight="1">
      <c r="A616" s="1"/>
      <c r="B616" s="357"/>
      <c r="C616" s="357"/>
      <c r="D616" s="357"/>
      <c r="E616" s="357"/>
      <c r="F616" s="357"/>
      <c r="G616" s="357"/>
      <c r="H616" s="357"/>
      <c r="I616" s="357"/>
      <c r="J616" s="357"/>
      <c r="K616" s="357"/>
      <c r="L616" s="357"/>
      <c r="M616" s="357"/>
      <c r="N616" s="357"/>
      <c r="O616" s="357"/>
      <c r="P616" s="357"/>
      <c r="Q616" s="357"/>
      <c r="R616" s="357"/>
      <c r="S616" s="357"/>
      <c r="T616" s="357"/>
      <c r="U616" s="357"/>
      <c r="V616" s="357"/>
      <c r="W616" s="357"/>
      <c r="X616" s="357"/>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1:49" ht="13.5" customHeight="1">
      <c r="A617" s="1"/>
      <c r="B617" s="357"/>
      <c r="C617" s="357"/>
      <c r="D617" s="357"/>
      <c r="E617" s="357"/>
      <c r="F617" s="357"/>
      <c r="G617" s="357"/>
      <c r="H617" s="357"/>
      <c r="I617" s="357"/>
      <c r="J617" s="357"/>
      <c r="K617" s="357"/>
      <c r="L617" s="357"/>
      <c r="M617" s="357"/>
      <c r="N617" s="357"/>
      <c r="O617" s="357"/>
      <c r="P617" s="357"/>
      <c r="Q617" s="357"/>
      <c r="R617" s="357"/>
      <c r="S617" s="357"/>
      <c r="T617" s="357"/>
      <c r="U617" s="357"/>
      <c r="V617" s="357"/>
      <c r="W617" s="357"/>
      <c r="X617" s="357"/>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1:49" ht="13.5" customHeight="1">
      <c r="A618" s="1"/>
      <c r="B618" s="357"/>
      <c r="C618" s="357"/>
      <c r="D618" s="357"/>
      <c r="E618" s="357"/>
      <c r="F618" s="357"/>
      <c r="G618" s="357"/>
      <c r="H618" s="357"/>
      <c r="I618" s="357"/>
      <c r="J618" s="357"/>
      <c r="K618" s="357"/>
      <c r="L618" s="357"/>
      <c r="M618" s="357"/>
      <c r="N618" s="357"/>
      <c r="O618" s="357"/>
      <c r="P618" s="357"/>
      <c r="Q618" s="357"/>
      <c r="R618" s="357"/>
      <c r="S618" s="357"/>
      <c r="T618" s="357"/>
      <c r="U618" s="357"/>
      <c r="V618" s="357"/>
      <c r="W618" s="357"/>
      <c r="X618" s="357"/>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1:49" ht="13.5" customHeight="1">
      <c r="A619" s="1"/>
      <c r="B619" s="357"/>
      <c r="C619" s="357"/>
      <c r="D619" s="357"/>
      <c r="E619" s="357"/>
      <c r="F619" s="357"/>
      <c r="G619" s="357"/>
      <c r="H619" s="357"/>
      <c r="I619" s="357"/>
      <c r="J619" s="357"/>
      <c r="K619" s="357"/>
      <c r="L619" s="357"/>
      <c r="M619" s="357"/>
      <c r="N619" s="357"/>
      <c r="O619" s="357"/>
      <c r="P619" s="357"/>
      <c r="Q619" s="357"/>
      <c r="R619" s="357"/>
      <c r="S619" s="357"/>
      <c r="T619" s="357"/>
      <c r="U619" s="357"/>
      <c r="V619" s="357"/>
      <c r="W619" s="357"/>
      <c r="X619" s="357"/>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1:49" ht="13.5" customHeight="1">
      <c r="A620" s="1"/>
      <c r="B620" s="357"/>
      <c r="C620" s="357"/>
      <c r="D620" s="357"/>
      <c r="E620" s="357"/>
      <c r="F620" s="357"/>
      <c r="G620" s="357"/>
      <c r="H620" s="357"/>
      <c r="I620" s="357"/>
      <c r="J620" s="357"/>
      <c r="K620" s="357"/>
      <c r="L620" s="357"/>
      <c r="M620" s="357"/>
      <c r="N620" s="357"/>
      <c r="O620" s="357"/>
      <c r="P620" s="357"/>
      <c r="Q620" s="357"/>
      <c r="R620" s="357"/>
      <c r="S620" s="357"/>
      <c r="T620" s="357"/>
      <c r="U620" s="357"/>
      <c r="V620" s="357"/>
      <c r="W620" s="357"/>
      <c r="X620" s="357"/>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1:49" ht="13.5" customHeight="1">
      <c r="A621" s="1"/>
      <c r="B621" s="357"/>
      <c r="C621" s="357"/>
      <c r="D621" s="357"/>
      <c r="E621" s="357"/>
      <c r="F621" s="357"/>
      <c r="G621" s="357"/>
      <c r="H621" s="357"/>
      <c r="I621" s="357"/>
      <c r="J621" s="357"/>
      <c r="K621" s="357"/>
      <c r="L621" s="357"/>
      <c r="M621" s="357"/>
      <c r="N621" s="357"/>
      <c r="O621" s="357"/>
      <c r="P621" s="357"/>
      <c r="Q621" s="357"/>
      <c r="R621" s="357"/>
      <c r="S621" s="357"/>
      <c r="T621" s="357"/>
      <c r="U621" s="357"/>
      <c r="V621" s="357"/>
      <c r="W621" s="357"/>
      <c r="X621" s="357"/>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1:49" ht="13.5" customHeight="1">
      <c r="A622" s="1"/>
      <c r="B622" s="357"/>
      <c r="C622" s="357"/>
      <c r="D622" s="357"/>
      <c r="E622" s="357"/>
      <c r="F622" s="357"/>
      <c r="G622" s="357"/>
      <c r="H622" s="357"/>
      <c r="I622" s="357"/>
      <c r="J622" s="357"/>
      <c r="K622" s="357"/>
      <c r="L622" s="357"/>
      <c r="M622" s="357"/>
      <c r="N622" s="357"/>
      <c r="O622" s="357"/>
      <c r="P622" s="357"/>
      <c r="Q622" s="357"/>
      <c r="R622" s="357"/>
      <c r="S622" s="357"/>
      <c r="T622" s="357"/>
      <c r="U622" s="357"/>
      <c r="V622" s="357"/>
      <c r="W622" s="357"/>
      <c r="X622" s="357"/>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1:49" ht="13.5" customHeight="1">
      <c r="A623" s="1"/>
      <c r="B623" s="357"/>
      <c r="C623" s="357"/>
      <c r="D623" s="357"/>
      <c r="E623" s="357"/>
      <c r="F623" s="357"/>
      <c r="G623" s="357"/>
      <c r="H623" s="357"/>
      <c r="I623" s="357"/>
      <c r="J623" s="357"/>
      <c r="K623" s="357"/>
      <c r="L623" s="357"/>
      <c r="M623" s="357"/>
      <c r="N623" s="357"/>
      <c r="O623" s="357"/>
      <c r="P623" s="357"/>
      <c r="Q623" s="357"/>
      <c r="R623" s="357"/>
      <c r="S623" s="357"/>
      <c r="T623" s="357"/>
      <c r="U623" s="357"/>
      <c r="V623" s="357"/>
      <c r="W623" s="357"/>
      <c r="X623" s="357"/>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1:49" ht="13.5" customHeight="1">
      <c r="A624" s="1"/>
      <c r="B624" s="357"/>
      <c r="C624" s="357"/>
      <c r="D624" s="357"/>
      <c r="E624" s="357"/>
      <c r="F624" s="357"/>
      <c r="G624" s="357"/>
      <c r="H624" s="357"/>
      <c r="I624" s="357"/>
      <c r="J624" s="357"/>
      <c r="K624" s="357"/>
      <c r="L624" s="357"/>
      <c r="M624" s="357"/>
      <c r="N624" s="357"/>
      <c r="O624" s="357"/>
      <c r="P624" s="357"/>
      <c r="Q624" s="357"/>
      <c r="R624" s="357"/>
      <c r="S624" s="357"/>
      <c r="T624" s="357"/>
      <c r="U624" s="357"/>
      <c r="V624" s="357"/>
      <c r="W624" s="357"/>
      <c r="X624" s="357"/>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1:49" ht="13.5" customHeight="1">
      <c r="A625" s="1"/>
      <c r="B625" s="357"/>
      <c r="C625" s="357"/>
      <c r="D625" s="357"/>
      <c r="E625" s="357"/>
      <c r="F625" s="357"/>
      <c r="G625" s="357"/>
      <c r="H625" s="357"/>
      <c r="I625" s="357"/>
      <c r="J625" s="357"/>
      <c r="K625" s="357"/>
      <c r="L625" s="357"/>
      <c r="M625" s="357"/>
      <c r="N625" s="357"/>
      <c r="O625" s="357"/>
      <c r="P625" s="357"/>
      <c r="Q625" s="357"/>
      <c r="R625" s="357"/>
      <c r="S625" s="357"/>
      <c r="T625" s="357"/>
      <c r="U625" s="357"/>
      <c r="V625" s="357"/>
      <c r="W625" s="357"/>
      <c r="X625" s="357"/>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1:49" ht="13.5" customHeight="1">
      <c r="A626" s="1"/>
      <c r="B626" s="357"/>
      <c r="C626" s="357"/>
      <c r="D626" s="357"/>
      <c r="E626" s="357"/>
      <c r="F626" s="357"/>
      <c r="G626" s="357"/>
      <c r="H626" s="357"/>
      <c r="I626" s="357"/>
      <c r="J626" s="357"/>
      <c r="K626" s="357"/>
      <c r="L626" s="357"/>
      <c r="M626" s="357"/>
      <c r="N626" s="357"/>
      <c r="O626" s="357"/>
      <c r="P626" s="357"/>
      <c r="Q626" s="357"/>
      <c r="R626" s="357"/>
      <c r="S626" s="357"/>
      <c r="T626" s="357"/>
      <c r="U626" s="357"/>
      <c r="V626" s="357"/>
      <c r="W626" s="357"/>
      <c r="X626" s="357"/>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1:49" ht="13.5" customHeight="1">
      <c r="A627" s="1"/>
      <c r="B627" s="357"/>
      <c r="C627" s="357"/>
      <c r="D627" s="357"/>
      <c r="E627" s="357"/>
      <c r="F627" s="357"/>
      <c r="G627" s="357"/>
      <c r="H627" s="357"/>
      <c r="I627" s="357"/>
      <c r="J627" s="357"/>
      <c r="K627" s="357"/>
      <c r="L627" s="357"/>
      <c r="M627" s="357"/>
      <c r="N627" s="357"/>
      <c r="O627" s="357"/>
      <c r="P627" s="357"/>
      <c r="Q627" s="357"/>
      <c r="R627" s="357"/>
      <c r="S627" s="357"/>
      <c r="T627" s="357"/>
      <c r="U627" s="357"/>
      <c r="V627" s="357"/>
      <c r="W627" s="357"/>
      <c r="X627" s="357"/>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1:49" ht="13.5" customHeight="1">
      <c r="A628" s="1"/>
      <c r="B628" s="357"/>
      <c r="C628" s="357"/>
      <c r="D628" s="357"/>
      <c r="E628" s="357"/>
      <c r="F628" s="357"/>
      <c r="G628" s="357"/>
      <c r="H628" s="357"/>
      <c r="I628" s="357"/>
      <c r="J628" s="357"/>
      <c r="K628" s="357"/>
      <c r="L628" s="357"/>
      <c r="M628" s="357"/>
      <c r="N628" s="357"/>
      <c r="O628" s="357"/>
      <c r="P628" s="357"/>
      <c r="Q628" s="357"/>
      <c r="R628" s="357"/>
      <c r="S628" s="357"/>
      <c r="T628" s="357"/>
      <c r="U628" s="357"/>
      <c r="V628" s="357"/>
      <c r="W628" s="357"/>
      <c r="X628" s="357"/>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1:49" ht="13.5" customHeight="1">
      <c r="A629" s="1"/>
      <c r="B629" s="357"/>
      <c r="C629" s="357"/>
      <c r="D629" s="357"/>
      <c r="E629" s="357"/>
      <c r="F629" s="357"/>
      <c r="G629" s="357"/>
      <c r="H629" s="357"/>
      <c r="I629" s="357"/>
      <c r="J629" s="357"/>
      <c r="K629" s="357"/>
      <c r="L629" s="357"/>
      <c r="M629" s="357"/>
      <c r="N629" s="357"/>
      <c r="O629" s="357"/>
      <c r="P629" s="357"/>
      <c r="Q629" s="357"/>
      <c r="R629" s="357"/>
      <c r="S629" s="357"/>
      <c r="T629" s="357"/>
      <c r="U629" s="357"/>
      <c r="V629" s="357"/>
      <c r="W629" s="357"/>
      <c r="X629" s="357"/>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1:49" ht="13.5" customHeight="1">
      <c r="A630" s="1"/>
      <c r="B630" s="357"/>
      <c r="C630" s="357"/>
      <c r="D630" s="357"/>
      <c r="E630" s="357"/>
      <c r="F630" s="357"/>
      <c r="G630" s="357"/>
      <c r="H630" s="357"/>
      <c r="I630" s="357"/>
      <c r="J630" s="357"/>
      <c r="K630" s="357"/>
      <c r="L630" s="357"/>
      <c r="M630" s="357"/>
      <c r="N630" s="357"/>
      <c r="O630" s="357"/>
      <c r="P630" s="357"/>
      <c r="Q630" s="357"/>
      <c r="R630" s="357"/>
      <c r="S630" s="357"/>
      <c r="T630" s="357"/>
      <c r="U630" s="357"/>
      <c r="V630" s="357"/>
      <c r="W630" s="357"/>
      <c r="X630" s="357"/>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1:49" ht="13.5" customHeight="1">
      <c r="A631" s="1"/>
      <c r="B631" s="357"/>
      <c r="C631" s="357"/>
      <c r="D631" s="357"/>
      <c r="E631" s="357"/>
      <c r="F631" s="357"/>
      <c r="G631" s="357"/>
      <c r="H631" s="357"/>
      <c r="I631" s="357"/>
      <c r="J631" s="357"/>
      <c r="K631" s="357"/>
      <c r="L631" s="357"/>
      <c r="M631" s="357"/>
      <c r="N631" s="357"/>
      <c r="O631" s="357"/>
      <c r="P631" s="357"/>
      <c r="Q631" s="357"/>
      <c r="R631" s="357"/>
      <c r="S631" s="357"/>
      <c r="T631" s="357"/>
      <c r="U631" s="357"/>
      <c r="V631" s="357"/>
      <c r="W631" s="357"/>
      <c r="X631" s="357"/>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1:49" ht="13.5" customHeight="1">
      <c r="A632" s="1"/>
      <c r="B632" s="357"/>
      <c r="C632" s="357"/>
      <c r="D632" s="357"/>
      <c r="E632" s="357"/>
      <c r="F632" s="357"/>
      <c r="G632" s="357"/>
      <c r="H632" s="357"/>
      <c r="I632" s="357"/>
      <c r="J632" s="357"/>
      <c r="K632" s="357"/>
      <c r="L632" s="357"/>
      <c r="M632" s="357"/>
      <c r="N632" s="357"/>
      <c r="O632" s="357"/>
      <c r="P632" s="357"/>
      <c r="Q632" s="357"/>
      <c r="R632" s="357"/>
      <c r="S632" s="357"/>
      <c r="T632" s="357"/>
      <c r="U632" s="357"/>
      <c r="V632" s="357"/>
      <c r="W632" s="357"/>
      <c r="X632" s="357"/>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1:49" ht="13.5" customHeight="1">
      <c r="A633" s="1"/>
      <c r="B633" s="357"/>
      <c r="C633" s="357"/>
      <c r="D633" s="357"/>
      <c r="E633" s="357"/>
      <c r="F633" s="357"/>
      <c r="G633" s="357"/>
      <c r="H633" s="357"/>
      <c r="I633" s="357"/>
      <c r="J633" s="357"/>
      <c r="K633" s="357"/>
      <c r="L633" s="357"/>
      <c r="M633" s="357"/>
      <c r="N633" s="357"/>
      <c r="O633" s="357"/>
      <c r="P633" s="357"/>
      <c r="Q633" s="357"/>
      <c r="R633" s="357"/>
      <c r="S633" s="357"/>
      <c r="T633" s="357"/>
      <c r="U633" s="357"/>
      <c r="V633" s="357"/>
      <c r="W633" s="357"/>
      <c r="X633" s="357"/>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1:49" ht="13.5" customHeight="1">
      <c r="A634" s="1"/>
      <c r="B634" s="357"/>
      <c r="C634" s="357"/>
      <c r="D634" s="357"/>
      <c r="E634" s="357"/>
      <c r="F634" s="357"/>
      <c r="G634" s="357"/>
      <c r="H634" s="357"/>
      <c r="I634" s="357"/>
      <c r="J634" s="357"/>
      <c r="K634" s="357"/>
      <c r="L634" s="357"/>
      <c r="M634" s="357"/>
      <c r="N634" s="357"/>
      <c r="O634" s="357"/>
      <c r="P634" s="357"/>
      <c r="Q634" s="357"/>
      <c r="R634" s="357"/>
      <c r="S634" s="357"/>
      <c r="T634" s="357"/>
      <c r="U634" s="357"/>
      <c r="V634" s="357"/>
      <c r="W634" s="357"/>
      <c r="X634" s="357"/>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1:49" ht="13.5" customHeight="1">
      <c r="A635" s="1"/>
      <c r="B635" s="357"/>
      <c r="C635" s="357"/>
      <c r="D635" s="357"/>
      <c r="E635" s="357"/>
      <c r="F635" s="357"/>
      <c r="G635" s="357"/>
      <c r="H635" s="357"/>
      <c r="I635" s="357"/>
      <c r="J635" s="357"/>
      <c r="K635" s="357"/>
      <c r="L635" s="357"/>
      <c r="M635" s="357"/>
      <c r="N635" s="357"/>
      <c r="O635" s="357"/>
      <c r="P635" s="357"/>
      <c r="Q635" s="357"/>
      <c r="R635" s="357"/>
      <c r="S635" s="357"/>
      <c r="T635" s="357"/>
      <c r="U635" s="357"/>
      <c r="V635" s="357"/>
      <c r="W635" s="357"/>
      <c r="X635" s="357"/>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1:49" ht="13.5" customHeight="1">
      <c r="A636" s="1"/>
      <c r="B636" s="357"/>
      <c r="C636" s="357"/>
      <c r="D636" s="357"/>
      <c r="E636" s="357"/>
      <c r="F636" s="357"/>
      <c r="G636" s="357"/>
      <c r="H636" s="357"/>
      <c r="I636" s="357"/>
      <c r="J636" s="357"/>
      <c r="K636" s="357"/>
      <c r="L636" s="357"/>
      <c r="M636" s="357"/>
      <c r="N636" s="357"/>
      <c r="O636" s="357"/>
      <c r="P636" s="357"/>
      <c r="Q636" s="357"/>
      <c r="R636" s="357"/>
      <c r="S636" s="357"/>
      <c r="T636" s="357"/>
      <c r="U636" s="357"/>
      <c r="V636" s="357"/>
      <c r="W636" s="357"/>
      <c r="X636" s="357"/>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1:49" ht="13.5" customHeight="1">
      <c r="A637" s="1"/>
      <c r="B637" s="357"/>
      <c r="C637" s="357"/>
      <c r="D637" s="357"/>
      <c r="E637" s="357"/>
      <c r="F637" s="357"/>
      <c r="G637" s="357"/>
      <c r="H637" s="357"/>
      <c r="I637" s="357"/>
      <c r="J637" s="357"/>
      <c r="K637" s="357"/>
      <c r="L637" s="357"/>
      <c r="M637" s="357"/>
      <c r="N637" s="357"/>
      <c r="O637" s="357"/>
      <c r="P637" s="357"/>
      <c r="Q637" s="357"/>
      <c r="R637" s="357"/>
      <c r="S637" s="357"/>
      <c r="T637" s="357"/>
      <c r="U637" s="357"/>
      <c r="V637" s="357"/>
      <c r="W637" s="357"/>
      <c r="X637" s="357"/>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1:49" ht="13.5" customHeight="1">
      <c r="A638" s="1"/>
      <c r="B638" s="357"/>
      <c r="C638" s="357"/>
      <c r="D638" s="357"/>
      <c r="E638" s="357"/>
      <c r="F638" s="357"/>
      <c r="G638" s="357"/>
      <c r="H638" s="357"/>
      <c r="I638" s="357"/>
      <c r="J638" s="357"/>
      <c r="K638" s="357"/>
      <c r="L638" s="357"/>
      <c r="M638" s="357"/>
      <c r="N638" s="357"/>
      <c r="O638" s="357"/>
      <c r="P638" s="357"/>
      <c r="Q638" s="357"/>
      <c r="R638" s="357"/>
      <c r="S638" s="357"/>
      <c r="T638" s="357"/>
      <c r="U638" s="357"/>
      <c r="V638" s="357"/>
      <c r="W638" s="357"/>
      <c r="X638" s="357"/>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1:49" ht="13.5" customHeight="1">
      <c r="A639" s="1"/>
      <c r="B639" s="357"/>
      <c r="C639" s="357"/>
      <c r="D639" s="357"/>
      <c r="E639" s="357"/>
      <c r="F639" s="357"/>
      <c r="G639" s="357"/>
      <c r="H639" s="357"/>
      <c r="I639" s="357"/>
      <c r="J639" s="357"/>
      <c r="K639" s="357"/>
      <c r="L639" s="357"/>
      <c r="M639" s="357"/>
      <c r="N639" s="357"/>
      <c r="O639" s="357"/>
      <c r="P639" s="357"/>
      <c r="Q639" s="357"/>
      <c r="R639" s="357"/>
      <c r="S639" s="357"/>
      <c r="T639" s="357"/>
      <c r="U639" s="357"/>
      <c r="V639" s="357"/>
      <c r="W639" s="357"/>
      <c r="X639" s="357"/>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1:49" ht="13.5" customHeight="1">
      <c r="A640" s="1"/>
      <c r="B640" s="357"/>
      <c r="C640" s="357"/>
      <c r="D640" s="357"/>
      <c r="E640" s="357"/>
      <c r="F640" s="357"/>
      <c r="G640" s="357"/>
      <c r="H640" s="357"/>
      <c r="I640" s="357"/>
      <c r="J640" s="357"/>
      <c r="K640" s="357"/>
      <c r="L640" s="357"/>
      <c r="M640" s="357"/>
      <c r="N640" s="357"/>
      <c r="O640" s="357"/>
      <c r="P640" s="357"/>
      <c r="Q640" s="357"/>
      <c r="R640" s="357"/>
      <c r="S640" s="357"/>
      <c r="T640" s="357"/>
      <c r="U640" s="357"/>
      <c r="V640" s="357"/>
      <c r="W640" s="357"/>
      <c r="X640" s="357"/>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1:49" ht="13.5" customHeight="1">
      <c r="A641" s="1"/>
      <c r="B641" s="357"/>
      <c r="C641" s="357"/>
      <c r="D641" s="357"/>
      <c r="E641" s="357"/>
      <c r="F641" s="357"/>
      <c r="G641" s="357"/>
      <c r="H641" s="357"/>
      <c r="I641" s="357"/>
      <c r="J641" s="357"/>
      <c r="K641" s="357"/>
      <c r="L641" s="357"/>
      <c r="M641" s="357"/>
      <c r="N641" s="357"/>
      <c r="O641" s="357"/>
      <c r="P641" s="357"/>
      <c r="Q641" s="357"/>
      <c r="R641" s="357"/>
      <c r="S641" s="357"/>
      <c r="T641" s="357"/>
      <c r="U641" s="357"/>
      <c r="V641" s="357"/>
      <c r="W641" s="357"/>
      <c r="X641" s="357"/>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1:49" ht="13.5" customHeight="1">
      <c r="A642" s="1"/>
      <c r="B642" s="357"/>
      <c r="C642" s="357"/>
      <c r="D642" s="357"/>
      <c r="E642" s="357"/>
      <c r="F642" s="357"/>
      <c r="G642" s="357"/>
      <c r="H642" s="357"/>
      <c r="I642" s="357"/>
      <c r="J642" s="357"/>
      <c r="K642" s="357"/>
      <c r="L642" s="357"/>
      <c r="M642" s="357"/>
      <c r="N642" s="357"/>
      <c r="O642" s="357"/>
      <c r="P642" s="357"/>
      <c r="Q642" s="357"/>
      <c r="R642" s="357"/>
      <c r="S642" s="357"/>
      <c r="T642" s="357"/>
      <c r="U642" s="357"/>
      <c r="V642" s="357"/>
      <c r="W642" s="357"/>
      <c r="X642" s="357"/>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1:49" ht="13.5" customHeight="1">
      <c r="A643" s="1"/>
      <c r="B643" s="357"/>
      <c r="C643" s="357"/>
      <c r="D643" s="357"/>
      <c r="E643" s="357"/>
      <c r="F643" s="357"/>
      <c r="G643" s="357"/>
      <c r="H643" s="357"/>
      <c r="I643" s="357"/>
      <c r="J643" s="357"/>
      <c r="K643" s="357"/>
      <c r="L643" s="357"/>
      <c r="M643" s="357"/>
      <c r="N643" s="357"/>
      <c r="O643" s="357"/>
      <c r="P643" s="357"/>
      <c r="Q643" s="357"/>
      <c r="R643" s="357"/>
      <c r="S643" s="357"/>
      <c r="T643" s="357"/>
      <c r="U643" s="357"/>
      <c r="V643" s="357"/>
      <c r="W643" s="357"/>
      <c r="X643" s="357"/>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1:49" ht="13.5" customHeight="1">
      <c r="A644" s="1"/>
      <c r="B644" s="357"/>
      <c r="C644" s="357"/>
      <c r="D644" s="357"/>
      <c r="E644" s="357"/>
      <c r="F644" s="357"/>
      <c r="G644" s="357"/>
      <c r="H644" s="357"/>
      <c r="I644" s="357"/>
      <c r="J644" s="357"/>
      <c r="K644" s="357"/>
      <c r="L644" s="357"/>
      <c r="M644" s="357"/>
      <c r="N644" s="357"/>
      <c r="O644" s="357"/>
      <c r="P644" s="357"/>
      <c r="Q644" s="357"/>
      <c r="R644" s="357"/>
      <c r="S644" s="357"/>
      <c r="T644" s="357"/>
      <c r="U644" s="357"/>
      <c r="V644" s="357"/>
      <c r="W644" s="357"/>
      <c r="X644" s="357"/>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1:49" ht="13.5" customHeight="1">
      <c r="A645" s="1"/>
      <c r="B645" s="357"/>
      <c r="C645" s="357"/>
      <c r="D645" s="357"/>
      <c r="E645" s="357"/>
      <c r="F645" s="357"/>
      <c r="G645" s="357"/>
      <c r="H645" s="357"/>
      <c r="I645" s="357"/>
      <c r="J645" s="357"/>
      <c r="K645" s="357"/>
      <c r="L645" s="357"/>
      <c r="M645" s="357"/>
      <c r="N645" s="357"/>
      <c r="O645" s="357"/>
      <c r="P645" s="357"/>
      <c r="Q645" s="357"/>
      <c r="R645" s="357"/>
      <c r="S645" s="357"/>
      <c r="T645" s="357"/>
      <c r="U645" s="357"/>
      <c r="V645" s="357"/>
      <c r="W645" s="357"/>
      <c r="X645" s="357"/>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1:49" ht="13.5" customHeight="1">
      <c r="A646" s="1"/>
      <c r="B646" s="357"/>
      <c r="C646" s="357"/>
      <c r="D646" s="357"/>
      <c r="E646" s="357"/>
      <c r="F646" s="357"/>
      <c r="G646" s="357"/>
      <c r="H646" s="357"/>
      <c r="I646" s="357"/>
      <c r="J646" s="357"/>
      <c r="K646" s="357"/>
      <c r="L646" s="357"/>
      <c r="M646" s="357"/>
      <c r="N646" s="357"/>
      <c r="O646" s="357"/>
      <c r="P646" s="357"/>
      <c r="Q646" s="357"/>
      <c r="R646" s="357"/>
      <c r="S646" s="357"/>
      <c r="T646" s="357"/>
      <c r="U646" s="357"/>
      <c r="V646" s="357"/>
      <c r="W646" s="357"/>
      <c r="X646" s="357"/>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1:49" ht="13.5" customHeight="1">
      <c r="A647" s="1"/>
      <c r="B647" s="357"/>
      <c r="C647" s="357"/>
      <c r="D647" s="357"/>
      <c r="E647" s="357"/>
      <c r="F647" s="357"/>
      <c r="G647" s="357"/>
      <c r="H647" s="357"/>
      <c r="I647" s="357"/>
      <c r="J647" s="357"/>
      <c r="K647" s="357"/>
      <c r="L647" s="357"/>
      <c r="M647" s="357"/>
      <c r="N647" s="357"/>
      <c r="O647" s="357"/>
      <c r="P647" s="357"/>
      <c r="Q647" s="357"/>
      <c r="R647" s="357"/>
      <c r="S647" s="357"/>
      <c r="T647" s="357"/>
      <c r="U647" s="357"/>
      <c r="V647" s="357"/>
      <c r="W647" s="357"/>
      <c r="X647" s="357"/>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1:49" ht="13.5" customHeight="1">
      <c r="A648" s="1"/>
      <c r="B648" s="357"/>
      <c r="C648" s="357"/>
      <c r="D648" s="357"/>
      <c r="E648" s="357"/>
      <c r="F648" s="357"/>
      <c r="G648" s="357"/>
      <c r="H648" s="357"/>
      <c r="I648" s="357"/>
      <c r="J648" s="357"/>
      <c r="K648" s="357"/>
      <c r="L648" s="357"/>
      <c r="M648" s="357"/>
      <c r="N648" s="357"/>
      <c r="O648" s="357"/>
      <c r="P648" s="357"/>
      <c r="Q648" s="357"/>
      <c r="R648" s="357"/>
      <c r="S648" s="357"/>
      <c r="T648" s="357"/>
      <c r="U648" s="357"/>
      <c r="V648" s="357"/>
      <c r="W648" s="357"/>
      <c r="X648" s="357"/>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1:49" ht="13.5" customHeight="1">
      <c r="A649" s="1"/>
      <c r="B649" s="357"/>
      <c r="C649" s="357"/>
      <c r="D649" s="357"/>
      <c r="E649" s="357"/>
      <c r="F649" s="357"/>
      <c r="G649" s="357"/>
      <c r="H649" s="357"/>
      <c r="I649" s="357"/>
      <c r="J649" s="357"/>
      <c r="K649" s="357"/>
      <c r="L649" s="357"/>
      <c r="M649" s="357"/>
      <c r="N649" s="357"/>
      <c r="O649" s="357"/>
      <c r="P649" s="357"/>
      <c r="Q649" s="357"/>
      <c r="R649" s="357"/>
      <c r="S649" s="357"/>
      <c r="T649" s="357"/>
      <c r="U649" s="357"/>
      <c r="V649" s="357"/>
      <c r="W649" s="357"/>
      <c r="X649" s="357"/>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1:49" ht="13.5" customHeight="1">
      <c r="A650" s="1"/>
      <c r="B650" s="357"/>
      <c r="C650" s="357"/>
      <c r="D650" s="357"/>
      <c r="E650" s="357"/>
      <c r="F650" s="357"/>
      <c r="G650" s="357"/>
      <c r="H650" s="357"/>
      <c r="I650" s="357"/>
      <c r="J650" s="357"/>
      <c r="K650" s="357"/>
      <c r="L650" s="357"/>
      <c r="M650" s="357"/>
      <c r="N650" s="357"/>
      <c r="O650" s="357"/>
      <c r="P650" s="357"/>
      <c r="Q650" s="357"/>
      <c r="R650" s="357"/>
      <c r="S650" s="357"/>
      <c r="T650" s="357"/>
      <c r="U650" s="357"/>
      <c r="V650" s="357"/>
      <c r="W650" s="357"/>
      <c r="X650" s="357"/>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1:49" ht="13.5" customHeight="1">
      <c r="A651" s="1"/>
      <c r="B651" s="357"/>
      <c r="C651" s="357"/>
      <c r="D651" s="357"/>
      <c r="E651" s="357"/>
      <c r="F651" s="357"/>
      <c r="G651" s="357"/>
      <c r="H651" s="357"/>
      <c r="I651" s="357"/>
      <c r="J651" s="357"/>
      <c r="K651" s="357"/>
      <c r="L651" s="357"/>
      <c r="M651" s="357"/>
      <c r="N651" s="357"/>
      <c r="O651" s="357"/>
      <c r="P651" s="357"/>
      <c r="Q651" s="357"/>
      <c r="R651" s="357"/>
      <c r="S651" s="357"/>
      <c r="T651" s="357"/>
      <c r="U651" s="357"/>
      <c r="V651" s="357"/>
      <c r="W651" s="357"/>
      <c r="X651" s="357"/>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1:49" ht="13.5" customHeight="1">
      <c r="A652" s="1"/>
      <c r="B652" s="357"/>
      <c r="C652" s="357"/>
      <c r="D652" s="357"/>
      <c r="E652" s="357"/>
      <c r="F652" s="357"/>
      <c r="G652" s="357"/>
      <c r="H652" s="357"/>
      <c r="I652" s="357"/>
      <c r="J652" s="357"/>
      <c r="K652" s="357"/>
      <c r="L652" s="357"/>
      <c r="M652" s="357"/>
      <c r="N652" s="357"/>
      <c r="O652" s="357"/>
      <c r="P652" s="357"/>
      <c r="Q652" s="357"/>
      <c r="R652" s="357"/>
      <c r="S652" s="357"/>
      <c r="T652" s="357"/>
      <c r="U652" s="357"/>
      <c r="V652" s="357"/>
      <c r="W652" s="357"/>
      <c r="X652" s="357"/>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1:49" ht="13.5" customHeight="1">
      <c r="A653" s="1"/>
      <c r="B653" s="357"/>
      <c r="C653" s="357"/>
      <c r="D653" s="357"/>
      <c r="E653" s="357"/>
      <c r="F653" s="357"/>
      <c r="G653" s="357"/>
      <c r="H653" s="357"/>
      <c r="I653" s="357"/>
      <c r="J653" s="357"/>
      <c r="K653" s="357"/>
      <c r="L653" s="357"/>
      <c r="M653" s="357"/>
      <c r="N653" s="357"/>
      <c r="O653" s="357"/>
      <c r="P653" s="357"/>
      <c r="Q653" s="357"/>
      <c r="R653" s="357"/>
      <c r="S653" s="357"/>
      <c r="T653" s="357"/>
      <c r="U653" s="357"/>
      <c r="V653" s="357"/>
      <c r="W653" s="357"/>
      <c r="X653" s="357"/>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1:49" ht="13.5" customHeight="1">
      <c r="A654" s="1"/>
      <c r="B654" s="357"/>
      <c r="C654" s="357"/>
      <c r="D654" s="357"/>
      <c r="E654" s="357"/>
      <c r="F654" s="357"/>
      <c r="G654" s="357"/>
      <c r="H654" s="357"/>
      <c r="I654" s="357"/>
      <c r="J654" s="357"/>
      <c r="K654" s="357"/>
      <c r="L654" s="357"/>
      <c r="M654" s="357"/>
      <c r="N654" s="357"/>
      <c r="O654" s="357"/>
      <c r="P654" s="357"/>
      <c r="Q654" s="357"/>
      <c r="R654" s="357"/>
      <c r="S654" s="357"/>
      <c r="T654" s="357"/>
      <c r="U654" s="357"/>
      <c r="V654" s="357"/>
      <c r="W654" s="357"/>
      <c r="X654" s="357"/>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1:49" ht="13.5" customHeight="1">
      <c r="A655" s="1"/>
      <c r="B655" s="357"/>
      <c r="C655" s="357"/>
      <c r="D655" s="357"/>
      <c r="E655" s="357"/>
      <c r="F655" s="357"/>
      <c r="G655" s="357"/>
      <c r="H655" s="357"/>
      <c r="I655" s="357"/>
      <c r="J655" s="357"/>
      <c r="K655" s="357"/>
      <c r="L655" s="357"/>
      <c r="M655" s="357"/>
      <c r="N655" s="357"/>
      <c r="O655" s="357"/>
      <c r="P655" s="357"/>
      <c r="Q655" s="357"/>
      <c r="R655" s="357"/>
      <c r="S655" s="357"/>
      <c r="T655" s="357"/>
      <c r="U655" s="357"/>
      <c r="V655" s="357"/>
      <c r="W655" s="357"/>
      <c r="X655" s="357"/>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1:49" ht="13.5" customHeight="1">
      <c r="A656" s="1"/>
      <c r="B656" s="357"/>
      <c r="C656" s="357"/>
      <c r="D656" s="357"/>
      <c r="E656" s="357"/>
      <c r="F656" s="357"/>
      <c r="G656" s="357"/>
      <c r="H656" s="357"/>
      <c r="I656" s="357"/>
      <c r="J656" s="357"/>
      <c r="K656" s="357"/>
      <c r="L656" s="357"/>
      <c r="M656" s="357"/>
      <c r="N656" s="357"/>
      <c r="O656" s="357"/>
      <c r="P656" s="357"/>
      <c r="Q656" s="357"/>
      <c r="R656" s="357"/>
      <c r="S656" s="357"/>
      <c r="T656" s="357"/>
      <c r="U656" s="357"/>
      <c r="V656" s="357"/>
      <c r="W656" s="357"/>
      <c r="X656" s="357"/>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1:49" ht="13.5" customHeight="1">
      <c r="A657" s="1"/>
      <c r="B657" s="357"/>
      <c r="C657" s="357"/>
      <c r="D657" s="357"/>
      <c r="E657" s="357"/>
      <c r="F657" s="357"/>
      <c r="G657" s="357"/>
      <c r="H657" s="357"/>
      <c r="I657" s="357"/>
      <c r="J657" s="357"/>
      <c r="K657" s="357"/>
      <c r="L657" s="357"/>
      <c r="M657" s="357"/>
      <c r="N657" s="357"/>
      <c r="O657" s="357"/>
      <c r="P657" s="357"/>
      <c r="Q657" s="357"/>
      <c r="R657" s="357"/>
      <c r="S657" s="357"/>
      <c r="T657" s="357"/>
      <c r="U657" s="357"/>
      <c r="V657" s="357"/>
      <c r="W657" s="357"/>
      <c r="X657" s="357"/>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1:49" ht="13.5" customHeight="1">
      <c r="A658" s="1"/>
      <c r="B658" s="357"/>
      <c r="C658" s="357"/>
      <c r="D658" s="357"/>
      <c r="E658" s="357"/>
      <c r="F658" s="357"/>
      <c r="G658" s="357"/>
      <c r="H658" s="357"/>
      <c r="I658" s="357"/>
      <c r="J658" s="357"/>
      <c r="K658" s="357"/>
      <c r="L658" s="357"/>
      <c r="M658" s="357"/>
      <c r="N658" s="357"/>
      <c r="O658" s="357"/>
      <c r="P658" s="357"/>
      <c r="Q658" s="357"/>
      <c r="R658" s="357"/>
      <c r="S658" s="357"/>
      <c r="T658" s="357"/>
      <c r="U658" s="357"/>
      <c r="V658" s="357"/>
      <c r="W658" s="357"/>
      <c r="X658" s="357"/>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1:49" ht="13.5" customHeight="1">
      <c r="A659" s="1"/>
      <c r="B659" s="357"/>
      <c r="C659" s="357"/>
      <c r="D659" s="357"/>
      <c r="E659" s="357"/>
      <c r="F659" s="357"/>
      <c r="G659" s="357"/>
      <c r="H659" s="357"/>
      <c r="I659" s="357"/>
      <c r="J659" s="357"/>
      <c r="K659" s="357"/>
      <c r="L659" s="357"/>
      <c r="M659" s="357"/>
      <c r="N659" s="357"/>
      <c r="O659" s="357"/>
      <c r="P659" s="357"/>
      <c r="Q659" s="357"/>
      <c r="R659" s="357"/>
      <c r="S659" s="357"/>
      <c r="T659" s="357"/>
      <c r="U659" s="357"/>
      <c r="V659" s="357"/>
      <c r="W659" s="357"/>
      <c r="X659" s="357"/>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1:49" ht="13.5" customHeight="1">
      <c r="A660" s="1"/>
      <c r="B660" s="357"/>
      <c r="C660" s="357"/>
      <c r="D660" s="357"/>
      <c r="E660" s="357"/>
      <c r="F660" s="357"/>
      <c r="G660" s="357"/>
      <c r="H660" s="357"/>
      <c r="I660" s="357"/>
      <c r="J660" s="357"/>
      <c r="K660" s="357"/>
      <c r="L660" s="357"/>
      <c r="M660" s="357"/>
      <c r="N660" s="357"/>
      <c r="O660" s="357"/>
      <c r="P660" s="357"/>
      <c r="Q660" s="357"/>
      <c r="R660" s="357"/>
      <c r="S660" s="357"/>
      <c r="T660" s="357"/>
      <c r="U660" s="357"/>
      <c r="V660" s="357"/>
      <c r="W660" s="357"/>
      <c r="X660" s="357"/>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row>
    <row r="661" spans="1:49" ht="13.5" customHeight="1">
      <c r="A661" s="1"/>
      <c r="B661" s="357"/>
      <c r="C661" s="357"/>
      <c r="D661" s="357"/>
      <c r="E661" s="357"/>
      <c r="F661" s="357"/>
      <c r="G661" s="357"/>
      <c r="H661" s="357"/>
      <c r="I661" s="357"/>
      <c r="J661" s="357"/>
      <c r="K661" s="357"/>
      <c r="L661" s="357"/>
      <c r="M661" s="357"/>
      <c r="N661" s="357"/>
      <c r="O661" s="357"/>
      <c r="P661" s="357"/>
      <c r="Q661" s="357"/>
      <c r="R661" s="357"/>
      <c r="S661" s="357"/>
      <c r="T661" s="357"/>
      <c r="U661" s="357"/>
      <c r="V661" s="357"/>
      <c r="W661" s="357"/>
      <c r="X661" s="357"/>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row>
    <row r="662" spans="1:49" ht="13.5" customHeight="1">
      <c r="A662" s="1"/>
      <c r="B662" s="357"/>
      <c r="C662" s="357"/>
      <c r="D662" s="357"/>
      <c r="E662" s="357"/>
      <c r="F662" s="357"/>
      <c r="G662" s="357"/>
      <c r="H662" s="357"/>
      <c r="I662" s="357"/>
      <c r="J662" s="357"/>
      <c r="K662" s="357"/>
      <c r="L662" s="357"/>
      <c r="M662" s="357"/>
      <c r="N662" s="357"/>
      <c r="O662" s="357"/>
      <c r="P662" s="357"/>
      <c r="Q662" s="357"/>
      <c r="R662" s="357"/>
      <c r="S662" s="357"/>
      <c r="T662" s="357"/>
      <c r="U662" s="357"/>
      <c r="V662" s="357"/>
      <c r="W662" s="357"/>
      <c r="X662" s="357"/>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row>
    <row r="663" spans="1:49" ht="13.5" customHeight="1">
      <c r="A663" s="1"/>
      <c r="B663" s="357"/>
      <c r="C663" s="357"/>
      <c r="D663" s="357"/>
      <c r="E663" s="357"/>
      <c r="F663" s="357"/>
      <c r="G663" s="357"/>
      <c r="H663" s="357"/>
      <c r="I663" s="357"/>
      <c r="J663" s="357"/>
      <c r="K663" s="357"/>
      <c r="L663" s="357"/>
      <c r="M663" s="357"/>
      <c r="N663" s="357"/>
      <c r="O663" s="357"/>
      <c r="P663" s="357"/>
      <c r="Q663" s="357"/>
      <c r="R663" s="357"/>
      <c r="S663" s="357"/>
      <c r="T663" s="357"/>
      <c r="U663" s="357"/>
      <c r="V663" s="357"/>
      <c r="W663" s="357"/>
      <c r="X663" s="357"/>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row>
    <row r="664" spans="1:49" ht="13.5" customHeight="1">
      <c r="A664" s="1"/>
      <c r="B664" s="357"/>
      <c r="C664" s="357"/>
      <c r="D664" s="357"/>
      <c r="E664" s="357"/>
      <c r="F664" s="357"/>
      <c r="G664" s="357"/>
      <c r="H664" s="357"/>
      <c r="I664" s="357"/>
      <c r="J664" s="357"/>
      <c r="K664" s="357"/>
      <c r="L664" s="357"/>
      <c r="M664" s="357"/>
      <c r="N664" s="357"/>
      <c r="O664" s="357"/>
      <c r="P664" s="357"/>
      <c r="Q664" s="357"/>
      <c r="R664" s="357"/>
      <c r="S664" s="357"/>
      <c r="T664" s="357"/>
      <c r="U664" s="357"/>
      <c r="V664" s="357"/>
      <c r="W664" s="357"/>
      <c r="X664" s="357"/>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row>
    <row r="665" spans="1:49" ht="13.5" customHeight="1">
      <c r="A665" s="1"/>
      <c r="B665" s="357"/>
      <c r="C665" s="357"/>
      <c r="D665" s="357"/>
      <c r="E665" s="357"/>
      <c r="F665" s="357"/>
      <c r="G665" s="357"/>
      <c r="H665" s="357"/>
      <c r="I665" s="357"/>
      <c r="J665" s="357"/>
      <c r="K665" s="357"/>
      <c r="L665" s="357"/>
      <c r="M665" s="357"/>
      <c r="N665" s="357"/>
      <c r="O665" s="357"/>
      <c r="P665" s="357"/>
      <c r="Q665" s="357"/>
      <c r="R665" s="357"/>
      <c r="S665" s="357"/>
      <c r="T665" s="357"/>
      <c r="U665" s="357"/>
      <c r="V665" s="357"/>
      <c r="W665" s="357"/>
      <c r="X665" s="357"/>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row>
    <row r="666" spans="1:49" ht="13.5" customHeight="1">
      <c r="A666" s="1"/>
      <c r="B666" s="357"/>
      <c r="C666" s="357"/>
      <c r="D666" s="357"/>
      <c r="E666" s="357"/>
      <c r="F666" s="357"/>
      <c r="G666" s="357"/>
      <c r="H666" s="357"/>
      <c r="I666" s="357"/>
      <c r="J666" s="357"/>
      <c r="K666" s="357"/>
      <c r="L666" s="357"/>
      <c r="M666" s="357"/>
      <c r="N666" s="357"/>
      <c r="O666" s="357"/>
      <c r="P666" s="357"/>
      <c r="Q666" s="357"/>
      <c r="R666" s="357"/>
      <c r="S666" s="357"/>
      <c r="T666" s="357"/>
      <c r="U666" s="357"/>
      <c r="V666" s="357"/>
      <c r="W666" s="357"/>
      <c r="X666" s="357"/>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row>
    <row r="667" spans="1:49" ht="13.5" customHeight="1">
      <c r="A667" s="1"/>
      <c r="B667" s="357"/>
      <c r="C667" s="357"/>
      <c r="D667" s="357"/>
      <c r="E667" s="357"/>
      <c r="F667" s="357"/>
      <c r="G667" s="357"/>
      <c r="H667" s="357"/>
      <c r="I667" s="357"/>
      <c r="J667" s="357"/>
      <c r="K667" s="357"/>
      <c r="L667" s="357"/>
      <c r="M667" s="357"/>
      <c r="N667" s="357"/>
      <c r="O667" s="357"/>
      <c r="P667" s="357"/>
      <c r="Q667" s="357"/>
      <c r="R667" s="357"/>
      <c r="S667" s="357"/>
      <c r="T667" s="357"/>
      <c r="U667" s="357"/>
      <c r="V667" s="357"/>
      <c r="W667" s="357"/>
      <c r="X667" s="357"/>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row>
    <row r="668" spans="1:49" ht="13.5" customHeight="1">
      <c r="A668" s="1"/>
      <c r="B668" s="357"/>
      <c r="C668" s="357"/>
      <c r="D668" s="357"/>
      <c r="E668" s="357"/>
      <c r="F668" s="357"/>
      <c r="G668" s="357"/>
      <c r="H668" s="357"/>
      <c r="I668" s="357"/>
      <c r="J668" s="357"/>
      <c r="K668" s="357"/>
      <c r="L668" s="357"/>
      <c r="M668" s="357"/>
      <c r="N668" s="357"/>
      <c r="O668" s="357"/>
      <c r="P668" s="357"/>
      <c r="Q668" s="357"/>
      <c r="R668" s="357"/>
      <c r="S668" s="357"/>
      <c r="T668" s="357"/>
      <c r="U668" s="357"/>
      <c r="V668" s="357"/>
      <c r="W668" s="357"/>
      <c r="X668" s="357"/>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row>
    <row r="669" spans="1:49" ht="13.5" customHeight="1">
      <c r="A669" s="1"/>
      <c r="B669" s="357"/>
      <c r="C669" s="357"/>
      <c r="D669" s="357"/>
      <c r="E669" s="357"/>
      <c r="F669" s="357"/>
      <c r="G669" s="357"/>
      <c r="H669" s="357"/>
      <c r="I669" s="357"/>
      <c r="J669" s="357"/>
      <c r="K669" s="357"/>
      <c r="L669" s="357"/>
      <c r="M669" s="357"/>
      <c r="N669" s="357"/>
      <c r="O669" s="357"/>
      <c r="P669" s="357"/>
      <c r="Q669" s="357"/>
      <c r="R669" s="357"/>
      <c r="S669" s="357"/>
      <c r="T669" s="357"/>
      <c r="U669" s="357"/>
      <c r="V669" s="357"/>
      <c r="W669" s="357"/>
      <c r="X669" s="357"/>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row>
    <row r="670" spans="1:49" ht="13.5" customHeight="1">
      <c r="A670" s="1"/>
      <c r="B670" s="357"/>
      <c r="C670" s="357"/>
      <c r="D670" s="357"/>
      <c r="E670" s="357"/>
      <c r="F670" s="357"/>
      <c r="G670" s="357"/>
      <c r="H670" s="357"/>
      <c r="I670" s="357"/>
      <c r="J670" s="357"/>
      <c r="K670" s="357"/>
      <c r="L670" s="357"/>
      <c r="M670" s="357"/>
      <c r="N670" s="357"/>
      <c r="O670" s="357"/>
      <c r="P670" s="357"/>
      <c r="Q670" s="357"/>
      <c r="R670" s="357"/>
      <c r="S670" s="357"/>
      <c r="T670" s="357"/>
      <c r="U670" s="357"/>
      <c r="V670" s="357"/>
      <c r="W670" s="357"/>
      <c r="X670" s="357"/>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row>
    <row r="671" spans="1:49" ht="13.5" customHeight="1">
      <c r="A671" s="1"/>
      <c r="B671" s="357"/>
      <c r="C671" s="357"/>
      <c r="D671" s="357"/>
      <c r="E671" s="357"/>
      <c r="F671" s="357"/>
      <c r="G671" s="357"/>
      <c r="H671" s="357"/>
      <c r="I671" s="357"/>
      <c r="J671" s="357"/>
      <c r="K671" s="357"/>
      <c r="L671" s="357"/>
      <c r="M671" s="357"/>
      <c r="N671" s="357"/>
      <c r="O671" s="357"/>
      <c r="P671" s="357"/>
      <c r="Q671" s="357"/>
      <c r="R671" s="357"/>
      <c r="S671" s="357"/>
      <c r="T671" s="357"/>
      <c r="U671" s="357"/>
      <c r="V671" s="357"/>
      <c r="W671" s="357"/>
      <c r="X671" s="357"/>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row>
    <row r="672" spans="1:49" ht="13.5" customHeight="1">
      <c r="A672" s="1"/>
      <c r="B672" s="357"/>
      <c r="C672" s="357"/>
      <c r="D672" s="357"/>
      <c r="E672" s="357"/>
      <c r="F672" s="357"/>
      <c r="G672" s="357"/>
      <c r="H672" s="357"/>
      <c r="I672" s="357"/>
      <c r="J672" s="357"/>
      <c r="K672" s="357"/>
      <c r="L672" s="357"/>
      <c r="M672" s="357"/>
      <c r="N672" s="357"/>
      <c r="O672" s="357"/>
      <c r="P672" s="357"/>
      <c r="Q672" s="357"/>
      <c r="R672" s="357"/>
      <c r="S672" s="357"/>
      <c r="T672" s="357"/>
      <c r="U672" s="357"/>
      <c r="V672" s="357"/>
      <c r="W672" s="357"/>
      <c r="X672" s="357"/>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row>
    <row r="673" spans="1:49" ht="13.5" customHeight="1">
      <c r="A673" s="1"/>
      <c r="B673" s="357"/>
      <c r="C673" s="357"/>
      <c r="D673" s="357"/>
      <c r="E673" s="357"/>
      <c r="F673" s="357"/>
      <c r="G673" s="357"/>
      <c r="H673" s="357"/>
      <c r="I673" s="357"/>
      <c r="J673" s="357"/>
      <c r="K673" s="357"/>
      <c r="L673" s="357"/>
      <c r="M673" s="357"/>
      <c r="N673" s="357"/>
      <c r="O673" s="357"/>
      <c r="P673" s="357"/>
      <c r="Q673" s="357"/>
      <c r="R673" s="357"/>
      <c r="S673" s="357"/>
      <c r="T673" s="357"/>
      <c r="U673" s="357"/>
      <c r="V673" s="357"/>
      <c r="W673" s="357"/>
      <c r="X673" s="357"/>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row>
    <row r="674" spans="1:49" ht="13.5" customHeight="1">
      <c r="A674" s="1"/>
      <c r="B674" s="357"/>
      <c r="C674" s="357"/>
      <c r="D674" s="357"/>
      <c r="E674" s="357"/>
      <c r="F674" s="357"/>
      <c r="G674" s="357"/>
      <c r="H674" s="357"/>
      <c r="I674" s="357"/>
      <c r="J674" s="357"/>
      <c r="K674" s="357"/>
      <c r="L674" s="357"/>
      <c r="M674" s="357"/>
      <c r="N674" s="357"/>
      <c r="O674" s="357"/>
      <c r="P674" s="357"/>
      <c r="Q674" s="357"/>
      <c r="R674" s="357"/>
      <c r="S674" s="357"/>
      <c r="T674" s="357"/>
      <c r="U674" s="357"/>
      <c r="V674" s="357"/>
      <c r="W674" s="357"/>
      <c r="X674" s="357"/>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row>
    <row r="675" spans="1:49" ht="13.5" customHeight="1">
      <c r="A675" s="1"/>
      <c r="B675" s="357"/>
      <c r="C675" s="357"/>
      <c r="D675" s="357"/>
      <c r="E675" s="357"/>
      <c r="F675" s="357"/>
      <c r="G675" s="357"/>
      <c r="H675" s="357"/>
      <c r="I675" s="357"/>
      <c r="J675" s="357"/>
      <c r="K675" s="357"/>
      <c r="L675" s="357"/>
      <c r="M675" s="357"/>
      <c r="N675" s="357"/>
      <c r="O675" s="357"/>
      <c r="P675" s="357"/>
      <c r="Q675" s="357"/>
      <c r="R675" s="357"/>
      <c r="S675" s="357"/>
      <c r="T675" s="357"/>
      <c r="U675" s="357"/>
      <c r="V675" s="357"/>
      <c r="W675" s="357"/>
      <c r="X675" s="357"/>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row>
    <row r="676" spans="1:49" ht="13.5" customHeight="1">
      <c r="A676" s="1"/>
      <c r="B676" s="357"/>
      <c r="C676" s="357"/>
      <c r="D676" s="357"/>
      <c r="E676" s="357"/>
      <c r="F676" s="357"/>
      <c r="G676" s="357"/>
      <c r="H676" s="357"/>
      <c r="I676" s="357"/>
      <c r="J676" s="357"/>
      <c r="K676" s="357"/>
      <c r="L676" s="357"/>
      <c r="M676" s="357"/>
      <c r="N676" s="357"/>
      <c r="O676" s="357"/>
      <c r="P676" s="357"/>
      <c r="Q676" s="357"/>
      <c r="R676" s="357"/>
      <c r="S676" s="357"/>
      <c r="T676" s="357"/>
      <c r="U676" s="357"/>
      <c r="V676" s="357"/>
      <c r="W676" s="357"/>
      <c r="X676" s="357"/>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row>
    <row r="677" spans="1:49" ht="13.5" customHeight="1">
      <c r="A677" s="1"/>
      <c r="B677" s="357"/>
      <c r="C677" s="357"/>
      <c r="D677" s="357"/>
      <c r="E677" s="357"/>
      <c r="F677" s="357"/>
      <c r="G677" s="357"/>
      <c r="H677" s="357"/>
      <c r="I677" s="357"/>
      <c r="J677" s="357"/>
      <c r="K677" s="357"/>
      <c r="L677" s="357"/>
      <c r="M677" s="357"/>
      <c r="N677" s="357"/>
      <c r="O677" s="357"/>
      <c r="P677" s="357"/>
      <c r="Q677" s="357"/>
      <c r="R677" s="357"/>
      <c r="S677" s="357"/>
      <c r="T677" s="357"/>
      <c r="U677" s="357"/>
      <c r="V677" s="357"/>
      <c r="W677" s="357"/>
      <c r="X677" s="357"/>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row>
    <row r="678" spans="1:49" ht="13.5" customHeight="1">
      <c r="A678" s="1"/>
      <c r="B678" s="357"/>
      <c r="C678" s="357"/>
      <c r="D678" s="357"/>
      <c r="E678" s="357"/>
      <c r="F678" s="357"/>
      <c r="G678" s="357"/>
      <c r="H678" s="357"/>
      <c r="I678" s="357"/>
      <c r="J678" s="357"/>
      <c r="K678" s="357"/>
      <c r="L678" s="357"/>
      <c r="M678" s="357"/>
      <c r="N678" s="357"/>
      <c r="O678" s="357"/>
      <c r="P678" s="357"/>
      <c r="Q678" s="357"/>
      <c r="R678" s="357"/>
      <c r="S678" s="357"/>
      <c r="T678" s="357"/>
      <c r="U678" s="357"/>
      <c r="V678" s="357"/>
      <c r="W678" s="357"/>
      <c r="X678" s="357"/>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row>
    <row r="679" spans="1:49" ht="13.5" customHeight="1">
      <c r="A679" s="1"/>
      <c r="B679" s="357"/>
      <c r="C679" s="357"/>
      <c r="D679" s="357"/>
      <c r="E679" s="357"/>
      <c r="F679" s="357"/>
      <c r="G679" s="357"/>
      <c r="H679" s="357"/>
      <c r="I679" s="357"/>
      <c r="J679" s="357"/>
      <c r="K679" s="357"/>
      <c r="L679" s="357"/>
      <c r="M679" s="357"/>
      <c r="N679" s="357"/>
      <c r="O679" s="357"/>
      <c r="P679" s="357"/>
      <c r="Q679" s="357"/>
      <c r="R679" s="357"/>
      <c r="S679" s="357"/>
      <c r="T679" s="357"/>
      <c r="U679" s="357"/>
      <c r="V679" s="357"/>
      <c r="W679" s="357"/>
      <c r="X679" s="357"/>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row>
    <row r="680" spans="1:49" ht="13.5" customHeight="1">
      <c r="A680" s="1"/>
      <c r="B680" s="357"/>
      <c r="C680" s="357"/>
      <c r="D680" s="357"/>
      <c r="E680" s="357"/>
      <c r="F680" s="357"/>
      <c r="G680" s="357"/>
      <c r="H680" s="357"/>
      <c r="I680" s="357"/>
      <c r="J680" s="357"/>
      <c r="K680" s="357"/>
      <c r="L680" s="357"/>
      <c r="M680" s="357"/>
      <c r="N680" s="357"/>
      <c r="O680" s="357"/>
      <c r="P680" s="357"/>
      <c r="Q680" s="357"/>
      <c r="R680" s="357"/>
      <c r="S680" s="357"/>
      <c r="T680" s="357"/>
      <c r="U680" s="357"/>
      <c r="V680" s="357"/>
      <c r="W680" s="357"/>
      <c r="X680" s="357"/>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row>
    <row r="681" spans="1:49" ht="13.5" customHeight="1">
      <c r="A681" s="1"/>
      <c r="B681" s="357"/>
      <c r="C681" s="357"/>
      <c r="D681" s="357"/>
      <c r="E681" s="357"/>
      <c r="F681" s="357"/>
      <c r="G681" s="357"/>
      <c r="H681" s="357"/>
      <c r="I681" s="357"/>
      <c r="J681" s="357"/>
      <c r="K681" s="357"/>
      <c r="L681" s="357"/>
      <c r="M681" s="357"/>
      <c r="N681" s="357"/>
      <c r="O681" s="357"/>
      <c r="P681" s="357"/>
      <c r="Q681" s="357"/>
      <c r="R681" s="357"/>
      <c r="S681" s="357"/>
      <c r="T681" s="357"/>
      <c r="U681" s="357"/>
      <c r="V681" s="357"/>
      <c r="W681" s="357"/>
      <c r="X681" s="357"/>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row>
    <row r="682" spans="1:49" ht="13.5" customHeight="1">
      <c r="A682" s="1"/>
      <c r="B682" s="357"/>
      <c r="C682" s="357"/>
      <c r="D682" s="357"/>
      <c r="E682" s="357"/>
      <c r="F682" s="357"/>
      <c r="G682" s="357"/>
      <c r="H682" s="357"/>
      <c r="I682" s="357"/>
      <c r="J682" s="357"/>
      <c r="K682" s="357"/>
      <c r="L682" s="357"/>
      <c r="M682" s="357"/>
      <c r="N682" s="357"/>
      <c r="O682" s="357"/>
      <c r="P682" s="357"/>
      <c r="Q682" s="357"/>
      <c r="R682" s="357"/>
      <c r="S682" s="357"/>
      <c r="T682" s="357"/>
      <c r="U682" s="357"/>
      <c r="V682" s="357"/>
      <c r="W682" s="357"/>
      <c r="X682" s="357"/>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row>
    <row r="683" spans="1:49" ht="13.5" customHeight="1">
      <c r="A683" s="1"/>
      <c r="B683" s="357"/>
      <c r="C683" s="357"/>
      <c r="D683" s="357"/>
      <c r="E683" s="357"/>
      <c r="F683" s="357"/>
      <c r="G683" s="357"/>
      <c r="H683" s="357"/>
      <c r="I683" s="357"/>
      <c r="J683" s="357"/>
      <c r="K683" s="357"/>
      <c r="L683" s="357"/>
      <c r="M683" s="357"/>
      <c r="N683" s="357"/>
      <c r="O683" s="357"/>
      <c r="P683" s="357"/>
      <c r="Q683" s="357"/>
      <c r="R683" s="357"/>
      <c r="S683" s="357"/>
      <c r="T683" s="357"/>
      <c r="U683" s="357"/>
      <c r="V683" s="357"/>
      <c r="W683" s="357"/>
      <c r="X683" s="357"/>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row>
    <row r="684" spans="1:49" ht="13.5" customHeight="1">
      <c r="A684" s="1"/>
      <c r="B684" s="357"/>
      <c r="C684" s="357"/>
      <c r="D684" s="357"/>
      <c r="E684" s="357"/>
      <c r="F684" s="357"/>
      <c r="G684" s="357"/>
      <c r="H684" s="357"/>
      <c r="I684" s="357"/>
      <c r="J684" s="357"/>
      <c r="K684" s="357"/>
      <c r="L684" s="357"/>
      <c r="M684" s="357"/>
      <c r="N684" s="357"/>
      <c r="O684" s="357"/>
      <c r="P684" s="357"/>
      <c r="Q684" s="357"/>
      <c r="R684" s="357"/>
      <c r="S684" s="357"/>
      <c r="T684" s="357"/>
      <c r="U684" s="357"/>
      <c r="V684" s="357"/>
      <c r="W684" s="357"/>
      <c r="X684" s="357"/>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row>
    <row r="685" spans="1:49" ht="13.5" customHeight="1">
      <c r="A685" s="1"/>
      <c r="B685" s="357"/>
      <c r="C685" s="357"/>
      <c r="D685" s="357"/>
      <c r="E685" s="357"/>
      <c r="F685" s="357"/>
      <c r="G685" s="357"/>
      <c r="H685" s="357"/>
      <c r="I685" s="357"/>
      <c r="J685" s="357"/>
      <c r="K685" s="357"/>
      <c r="L685" s="357"/>
      <c r="M685" s="357"/>
      <c r="N685" s="357"/>
      <c r="O685" s="357"/>
      <c r="P685" s="357"/>
      <c r="Q685" s="357"/>
      <c r="R685" s="357"/>
      <c r="S685" s="357"/>
      <c r="T685" s="357"/>
      <c r="U685" s="357"/>
      <c r="V685" s="357"/>
      <c r="W685" s="357"/>
      <c r="X685" s="357"/>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row>
    <row r="686" spans="1:49" ht="13.5" customHeight="1">
      <c r="A686" s="1"/>
      <c r="B686" s="357"/>
      <c r="C686" s="357"/>
      <c r="D686" s="357"/>
      <c r="E686" s="357"/>
      <c r="F686" s="357"/>
      <c r="G686" s="357"/>
      <c r="H686" s="357"/>
      <c r="I686" s="357"/>
      <c r="J686" s="357"/>
      <c r="K686" s="357"/>
      <c r="L686" s="357"/>
      <c r="M686" s="357"/>
      <c r="N686" s="357"/>
      <c r="O686" s="357"/>
      <c r="P686" s="357"/>
      <c r="Q686" s="357"/>
      <c r="R686" s="357"/>
      <c r="S686" s="357"/>
      <c r="T686" s="357"/>
      <c r="U686" s="357"/>
      <c r="V686" s="357"/>
      <c r="W686" s="357"/>
      <c r="X686" s="357"/>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row>
    <row r="687" spans="1:49" ht="13.5" customHeight="1">
      <c r="A687" s="1"/>
      <c r="B687" s="357"/>
      <c r="C687" s="357"/>
      <c r="D687" s="357"/>
      <c r="E687" s="357"/>
      <c r="F687" s="357"/>
      <c r="G687" s="357"/>
      <c r="H687" s="357"/>
      <c r="I687" s="357"/>
      <c r="J687" s="357"/>
      <c r="K687" s="357"/>
      <c r="L687" s="357"/>
      <c r="M687" s="357"/>
      <c r="N687" s="357"/>
      <c r="O687" s="357"/>
      <c r="P687" s="357"/>
      <c r="Q687" s="357"/>
      <c r="R687" s="357"/>
      <c r="S687" s="357"/>
      <c r="T687" s="357"/>
      <c r="U687" s="357"/>
      <c r="V687" s="357"/>
      <c r="W687" s="357"/>
      <c r="X687" s="357"/>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row>
    <row r="688" spans="1:49" ht="13.5" customHeight="1">
      <c r="A688" s="1"/>
      <c r="B688" s="357"/>
      <c r="C688" s="357"/>
      <c r="D688" s="357"/>
      <c r="E688" s="357"/>
      <c r="F688" s="357"/>
      <c r="G688" s="357"/>
      <c r="H688" s="357"/>
      <c r="I688" s="357"/>
      <c r="J688" s="357"/>
      <c r="K688" s="357"/>
      <c r="L688" s="357"/>
      <c r="M688" s="357"/>
      <c r="N688" s="357"/>
      <c r="O688" s="357"/>
      <c r="P688" s="357"/>
      <c r="Q688" s="357"/>
      <c r="R688" s="357"/>
      <c r="S688" s="357"/>
      <c r="T688" s="357"/>
      <c r="U688" s="357"/>
      <c r="V688" s="357"/>
      <c r="W688" s="357"/>
      <c r="X688" s="357"/>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row>
    <row r="689" spans="1:49" ht="13.5" customHeight="1">
      <c r="A689" s="1"/>
      <c r="B689" s="357"/>
      <c r="C689" s="357"/>
      <c r="D689" s="357"/>
      <c r="E689" s="357"/>
      <c r="F689" s="357"/>
      <c r="G689" s="357"/>
      <c r="H689" s="357"/>
      <c r="I689" s="357"/>
      <c r="J689" s="357"/>
      <c r="K689" s="357"/>
      <c r="L689" s="357"/>
      <c r="M689" s="357"/>
      <c r="N689" s="357"/>
      <c r="O689" s="357"/>
      <c r="P689" s="357"/>
      <c r="Q689" s="357"/>
      <c r="R689" s="357"/>
      <c r="S689" s="357"/>
      <c r="T689" s="357"/>
      <c r="U689" s="357"/>
      <c r="V689" s="357"/>
      <c r="W689" s="357"/>
      <c r="X689" s="357"/>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row>
    <row r="690" spans="1:49" ht="13.5" customHeight="1">
      <c r="A690" s="1"/>
      <c r="B690" s="357"/>
      <c r="C690" s="357"/>
      <c r="D690" s="357"/>
      <c r="E690" s="357"/>
      <c r="F690" s="357"/>
      <c r="G690" s="357"/>
      <c r="H690" s="357"/>
      <c r="I690" s="357"/>
      <c r="J690" s="357"/>
      <c r="K690" s="357"/>
      <c r="L690" s="357"/>
      <c r="M690" s="357"/>
      <c r="N690" s="357"/>
      <c r="O690" s="357"/>
      <c r="P690" s="357"/>
      <c r="Q690" s="357"/>
      <c r="R690" s="357"/>
      <c r="S690" s="357"/>
      <c r="T690" s="357"/>
      <c r="U690" s="357"/>
      <c r="V690" s="357"/>
      <c r="W690" s="357"/>
      <c r="X690" s="357"/>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row>
    <row r="691" spans="1:49" ht="13.5" customHeight="1">
      <c r="A691" s="1"/>
      <c r="B691" s="357"/>
      <c r="C691" s="357"/>
      <c r="D691" s="357"/>
      <c r="E691" s="357"/>
      <c r="F691" s="357"/>
      <c r="G691" s="357"/>
      <c r="H691" s="357"/>
      <c r="I691" s="357"/>
      <c r="J691" s="357"/>
      <c r="K691" s="357"/>
      <c r="L691" s="357"/>
      <c r="M691" s="357"/>
      <c r="N691" s="357"/>
      <c r="O691" s="357"/>
      <c r="P691" s="357"/>
      <c r="Q691" s="357"/>
      <c r="R691" s="357"/>
      <c r="S691" s="357"/>
      <c r="T691" s="357"/>
      <c r="U691" s="357"/>
      <c r="V691" s="357"/>
      <c r="W691" s="357"/>
      <c r="X691" s="357"/>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row>
    <row r="692" spans="1:49" ht="13.5" customHeight="1">
      <c r="A692" s="1"/>
      <c r="B692" s="357"/>
      <c r="C692" s="357"/>
      <c r="D692" s="357"/>
      <c r="E692" s="357"/>
      <c r="F692" s="357"/>
      <c r="G692" s="357"/>
      <c r="H692" s="357"/>
      <c r="I692" s="357"/>
      <c r="J692" s="357"/>
      <c r="K692" s="357"/>
      <c r="L692" s="357"/>
      <c r="M692" s="357"/>
      <c r="N692" s="357"/>
      <c r="O692" s="357"/>
      <c r="P692" s="357"/>
      <c r="Q692" s="357"/>
      <c r="R692" s="357"/>
      <c r="S692" s="357"/>
      <c r="T692" s="357"/>
      <c r="U692" s="357"/>
      <c r="V692" s="357"/>
      <c r="W692" s="357"/>
      <c r="X692" s="357"/>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row>
    <row r="693" spans="1:49" ht="13.5" customHeight="1">
      <c r="A693" s="1"/>
      <c r="B693" s="357"/>
      <c r="C693" s="357"/>
      <c r="D693" s="357"/>
      <c r="E693" s="357"/>
      <c r="F693" s="357"/>
      <c r="G693" s="357"/>
      <c r="H693" s="357"/>
      <c r="I693" s="357"/>
      <c r="J693" s="357"/>
      <c r="K693" s="357"/>
      <c r="L693" s="357"/>
      <c r="M693" s="357"/>
      <c r="N693" s="357"/>
      <c r="O693" s="357"/>
      <c r="P693" s="357"/>
      <c r="Q693" s="357"/>
      <c r="R693" s="357"/>
      <c r="S693" s="357"/>
      <c r="T693" s="357"/>
      <c r="U693" s="357"/>
      <c r="V693" s="357"/>
      <c r="W693" s="357"/>
      <c r="X693" s="357"/>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row>
    <row r="694" spans="1:49" ht="13.5" customHeight="1">
      <c r="A694" s="1"/>
      <c r="B694" s="357"/>
      <c r="C694" s="357"/>
      <c r="D694" s="357"/>
      <c r="E694" s="357"/>
      <c r="F694" s="357"/>
      <c r="G694" s="357"/>
      <c r="H694" s="357"/>
      <c r="I694" s="357"/>
      <c r="J694" s="357"/>
      <c r="K694" s="357"/>
      <c r="L694" s="357"/>
      <c r="M694" s="357"/>
      <c r="N694" s="357"/>
      <c r="O694" s="357"/>
      <c r="P694" s="357"/>
      <c r="Q694" s="357"/>
      <c r="R694" s="357"/>
      <c r="S694" s="357"/>
      <c r="T694" s="357"/>
      <c r="U694" s="357"/>
      <c r="V694" s="357"/>
      <c r="W694" s="357"/>
      <c r="X694" s="357"/>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row>
    <row r="695" spans="1:49" ht="13.5" customHeight="1">
      <c r="A695" s="1"/>
      <c r="B695" s="357"/>
      <c r="C695" s="357"/>
      <c r="D695" s="357"/>
      <c r="E695" s="357"/>
      <c r="F695" s="357"/>
      <c r="G695" s="357"/>
      <c r="H695" s="357"/>
      <c r="I695" s="357"/>
      <c r="J695" s="357"/>
      <c r="K695" s="357"/>
      <c r="L695" s="357"/>
      <c r="M695" s="357"/>
      <c r="N695" s="357"/>
      <c r="O695" s="357"/>
      <c r="P695" s="357"/>
      <c r="Q695" s="357"/>
      <c r="R695" s="357"/>
      <c r="S695" s="357"/>
      <c r="T695" s="357"/>
      <c r="U695" s="357"/>
      <c r="V695" s="357"/>
      <c r="W695" s="357"/>
      <c r="X695" s="357"/>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row>
    <row r="696" spans="1:49" ht="13.5" customHeight="1">
      <c r="A696" s="1"/>
      <c r="B696" s="357"/>
      <c r="C696" s="357"/>
      <c r="D696" s="357"/>
      <c r="E696" s="357"/>
      <c r="F696" s="357"/>
      <c r="G696" s="357"/>
      <c r="H696" s="357"/>
      <c r="I696" s="357"/>
      <c r="J696" s="357"/>
      <c r="K696" s="357"/>
      <c r="L696" s="357"/>
      <c r="M696" s="357"/>
      <c r="N696" s="357"/>
      <c r="O696" s="357"/>
      <c r="P696" s="357"/>
      <c r="Q696" s="357"/>
      <c r="R696" s="357"/>
      <c r="S696" s="357"/>
      <c r="T696" s="357"/>
      <c r="U696" s="357"/>
      <c r="V696" s="357"/>
      <c r="W696" s="357"/>
      <c r="X696" s="357"/>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row>
    <row r="697" spans="1:49" ht="13.5" customHeight="1">
      <c r="A697" s="1"/>
      <c r="B697" s="357"/>
      <c r="C697" s="357"/>
      <c r="D697" s="357"/>
      <c r="E697" s="357"/>
      <c r="F697" s="357"/>
      <c r="G697" s="357"/>
      <c r="H697" s="357"/>
      <c r="I697" s="357"/>
      <c r="J697" s="357"/>
      <c r="K697" s="357"/>
      <c r="L697" s="357"/>
      <c r="M697" s="357"/>
      <c r="N697" s="357"/>
      <c r="O697" s="357"/>
      <c r="P697" s="357"/>
      <c r="Q697" s="357"/>
      <c r="R697" s="357"/>
      <c r="S697" s="357"/>
      <c r="T697" s="357"/>
      <c r="U697" s="357"/>
      <c r="V697" s="357"/>
      <c r="W697" s="357"/>
      <c r="X697" s="357"/>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row>
    <row r="698" spans="1:49" ht="13.5" customHeight="1">
      <c r="A698" s="1"/>
      <c r="B698" s="357"/>
      <c r="C698" s="357"/>
      <c r="D698" s="357"/>
      <c r="E698" s="357"/>
      <c r="F698" s="357"/>
      <c r="G698" s="357"/>
      <c r="H698" s="357"/>
      <c r="I698" s="357"/>
      <c r="J698" s="357"/>
      <c r="K698" s="357"/>
      <c r="L698" s="357"/>
      <c r="M698" s="357"/>
      <c r="N698" s="357"/>
      <c r="O698" s="357"/>
      <c r="P698" s="357"/>
      <c r="Q698" s="357"/>
      <c r="R698" s="357"/>
      <c r="S698" s="357"/>
      <c r="T698" s="357"/>
      <c r="U698" s="357"/>
      <c r="V698" s="357"/>
      <c r="W698" s="357"/>
      <c r="X698" s="357"/>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row>
    <row r="699" spans="1:49" ht="13.5" customHeight="1">
      <c r="A699" s="1"/>
      <c r="B699" s="357"/>
      <c r="C699" s="357"/>
      <c r="D699" s="357"/>
      <c r="E699" s="357"/>
      <c r="F699" s="357"/>
      <c r="G699" s="357"/>
      <c r="H699" s="357"/>
      <c r="I699" s="357"/>
      <c r="J699" s="357"/>
      <c r="K699" s="357"/>
      <c r="L699" s="357"/>
      <c r="M699" s="357"/>
      <c r="N699" s="357"/>
      <c r="O699" s="357"/>
      <c r="P699" s="357"/>
      <c r="Q699" s="357"/>
      <c r="R699" s="357"/>
      <c r="S699" s="357"/>
      <c r="T699" s="357"/>
      <c r="U699" s="357"/>
      <c r="V699" s="357"/>
      <c r="W699" s="357"/>
      <c r="X699" s="357"/>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row>
    <row r="700" spans="1:49" ht="13.5" customHeight="1">
      <c r="A700" s="1"/>
      <c r="B700" s="357"/>
      <c r="C700" s="357"/>
      <c r="D700" s="357"/>
      <c r="E700" s="357"/>
      <c r="F700" s="357"/>
      <c r="G700" s="357"/>
      <c r="H700" s="357"/>
      <c r="I700" s="357"/>
      <c r="J700" s="357"/>
      <c r="K700" s="357"/>
      <c r="L700" s="357"/>
      <c r="M700" s="357"/>
      <c r="N700" s="357"/>
      <c r="O700" s="357"/>
      <c r="P700" s="357"/>
      <c r="Q700" s="357"/>
      <c r="R700" s="357"/>
      <c r="S700" s="357"/>
      <c r="T700" s="357"/>
      <c r="U700" s="357"/>
      <c r="V700" s="357"/>
      <c r="W700" s="357"/>
      <c r="X700" s="357"/>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row>
    <row r="701" spans="1:49" ht="13.5" customHeight="1">
      <c r="A701" s="1"/>
      <c r="B701" s="357"/>
      <c r="C701" s="357"/>
      <c r="D701" s="357"/>
      <c r="E701" s="357"/>
      <c r="F701" s="357"/>
      <c r="G701" s="357"/>
      <c r="H701" s="357"/>
      <c r="I701" s="357"/>
      <c r="J701" s="357"/>
      <c r="K701" s="357"/>
      <c r="L701" s="357"/>
      <c r="M701" s="357"/>
      <c r="N701" s="357"/>
      <c r="O701" s="357"/>
      <c r="P701" s="357"/>
      <c r="Q701" s="357"/>
      <c r="R701" s="357"/>
      <c r="S701" s="357"/>
      <c r="T701" s="357"/>
      <c r="U701" s="357"/>
      <c r="V701" s="357"/>
      <c r="W701" s="357"/>
      <c r="X701" s="357"/>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row>
    <row r="702" spans="1:49" ht="13.5" customHeight="1">
      <c r="A702" s="1"/>
      <c r="B702" s="357"/>
      <c r="C702" s="357"/>
      <c r="D702" s="357"/>
      <c r="E702" s="357"/>
      <c r="F702" s="357"/>
      <c r="G702" s="357"/>
      <c r="H702" s="357"/>
      <c r="I702" s="357"/>
      <c r="J702" s="357"/>
      <c r="K702" s="357"/>
      <c r="L702" s="357"/>
      <c r="M702" s="357"/>
      <c r="N702" s="357"/>
      <c r="O702" s="357"/>
      <c r="P702" s="357"/>
      <c r="Q702" s="357"/>
      <c r="R702" s="357"/>
      <c r="S702" s="357"/>
      <c r="T702" s="357"/>
      <c r="U702" s="357"/>
      <c r="V702" s="357"/>
      <c r="W702" s="357"/>
      <c r="X702" s="357"/>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row>
    <row r="703" spans="1:49" ht="13.5" customHeight="1">
      <c r="A703" s="1"/>
      <c r="B703" s="357"/>
      <c r="C703" s="357"/>
      <c r="D703" s="357"/>
      <c r="E703" s="357"/>
      <c r="F703" s="357"/>
      <c r="G703" s="357"/>
      <c r="H703" s="357"/>
      <c r="I703" s="357"/>
      <c r="J703" s="357"/>
      <c r="K703" s="357"/>
      <c r="L703" s="357"/>
      <c r="M703" s="357"/>
      <c r="N703" s="357"/>
      <c r="O703" s="357"/>
      <c r="P703" s="357"/>
      <c r="Q703" s="357"/>
      <c r="R703" s="357"/>
      <c r="S703" s="357"/>
      <c r="T703" s="357"/>
      <c r="U703" s="357"/>
      <c r="V703" s="357"/>
      <c r="W703" s="357"/>
      <c r="X703" s="357"/>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row>
    <row r="704" spans="1:49" ht="13.5" customHeight="1">
      <c r="A704" s="1"/>
      <c r="B704" s="357"/>
      <c r="C704" s="357"/>
      <c r="D704" s="357"/>
      <c r="E704" s="357"/>
      <c r="F704" s="357"/>
      <c r="G704" s="357"/>
      <c r="H704" s="357"/>
      <c r="I704" s="357"/>
      <c r="J704" s="357"/>
      <c r="K704" s="357"/>
      <c r="L704" s="357"/>
      <c r="M704" s="357"/>
      <c r="N704" s="357"/>
      <c r="O704" s="357"/>
      <c r="P704" s="357"/>
      <c r="Q704" s="357"/>
      <c r="R704" s="357"/>
      <c r="S704" s="357"/>
      <c r="T704" s="357"/>
      <c r="U704" s="357"/>
      <c r="V704" s="357"/>
      <c r="W704" s="357"/>
      <c r="X704" s="357"/>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row>
    <row r="705" spans="1:49" ht="13.5" customHeight="1">
      <c r="A705" s="1"/>
      <c r="B705" s="357"/>
      <c r="C705" s="357"/>
      <c r="D705" s="357"/>
      <c r="E705" s="357"/>
      <c r="F705" s="357"/>
      <c r="G705" s="357"/>
      <c r="H705" s="357"/>
      <c r="I705" s="357"/>
      <c r="J705" s="357"/>
      <c r="K705" s="357"/>
      <c r="L705" s="357"/>
      <c r="M705" s="357"/>
      <c r="N705" s="357"/>
      <c r="O705" s="357"/>
      <c r="P705" s="357"/>
      <c r="Q705" s="357"/>
      <c r="R705" s="357"/>
      <c r="S705" s="357"/>
      <c r="T705" s="357"/>
      <c r="U705" s="357"/>
      <c r="V705" s="357"/>
      <c r="W705" s="357"/>
      <c r="X705" s="357"/>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row>
    <row r="706" spans="1:49" ht="13.5" customHeight="1">
      <c r="A706" s="1"/>
      <c r="B706" s="357"/>
      <c r="C706" s="357"/>
      <c r="D706" s="357"/>
      <c r="E706" s="357"/>
      <c r="F706" s="357"/>
      <c r="G706" s="357"/>
      <c r="H706" s="357"/>
      <c r="I706" s="357"/>
      <c r="J706" s="357"/>
      <c r="K706" s="357"/>
      <c r="L706" s="357"/>
      <c r="M706" s="357"/>
      <c r="N706" s="357"/>
      <c r="O706" s="357"/>
      <c r="P706" s="357"/>
      <c r="Q706" s="357"/>
      <c r="R706" s="357"/>
      <c r="S706" s="357"/>
      <c r="T706" s="357"/>
      <c r="U706" s="357"/>
      <c r="V706" s="357"/>
      <c r="W706" s="357"/>
      <c r="X706" s="357"/>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row>
    <row r="707" spans="1:49" ht="13.5" customHeight="1">
      <c r="A707" s="1"/>
      <c r="B707" s="357"/>
      <c r="C707" s="357"/>
      <c r="D707" s="357"/>
      <c r="E707" s="357"/>
      <c r="F707" s="357"/>
      <c r="G707" s="357"/>
      <c r="H707" s="357"/>
      <c r="I707" s="357"/>
      <c r="J707" s="357"/>
      <c r="K707" s="357"/>
      <c r="L707" s="357"/>
      <c r="M707" s="357"/>
      <c r="N707" s="357"/>
      <c r="O707" s="357"/>
      <c r="P707" s="357"/>
      <c r="Q707" s="357"/>
      <c r="R707" s="357"/>
      <c r="S707" s="357"/>
      <c r="T707" s="357"/>
      <c r="U707" s="357"/>
      <c r="V707" s="357"/>
      <c r="W707" s="357"/>
      <c r="X707" s="357"/>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row>
    <row r="708" spans="1:49" ht="13.5" customHeight="1">
      <c r="A708" s="1"/>
      <c r="B708" s="357"/>
      <c r="C708" s="357"/>
      <c r="D708" s="357"/>
      <c r="E708" s="357"/>
      <c r="F708" s="357"/>
      <c r="G708" s="357"/>
      <c r="H708" s="357"/>
      <c r="I708" s="357"/>
      <c r="J708" s="357"/>
      <c r="K708" s="357"/>
      <c r="L708" s="357"/>
      <c r="M708" s="357"/>
      <c r="N708" s="357"/>
      <c r="O708" s="357"/>
      <c r="P708" s="357"/>
      <c r="Q708" s="357"/>
      <c r="R708" s="357"/>
      <c r="S708" s="357"/>
      <c r="T708" s="357"/>
      <c r="U708" s="357"/>
      <c r="V708" s="357"/>
      <c r="W708" s="357"/>
      <c r="X708" s="357"/>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row>
    <row r="709" spans="1:49" ht="13.5" customHeight="1">
      <c r="A709" s="1"/>
      <c r="B709" s="357"/>
      <c r="C709" s="357"/>
      <c r="D709" s="357"/>
      <c r="E709" s="357"/>
      <c r="F709" s="357"/>
      <c r="G709" s="357"/>
      <c r="H709" s="357"/>
      <c r="I709" s="357"/>
      <c r="J709" s="357"/>
      <c r="K709" s="357"/>
      <c r="L709" s="357"/>
      <c r="M709" s="357"/>
      <c r="N709" s="357"/>
      <c r="O709" s="357"/>
      <c r="P709" s="357"/>
      <c r="Q709" s="357"/>
      <c r="R709" s="357"/>
      <c r="S709" s="357"/>
      <c r="T709" s="357"/>
      <c r="U709" s="357"/>
      <c r="V709" s="357"/>
      <c r="W709" s="357"/>
      <c r="X709" s="357"/>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row>
    <row r="710" spans="1:49" ht="13.5" customHeight="1">
      <c r="A710" s="1"/>
      <c r="B710" s="357"/>
      <c r="C710" s="357"/>
      <c r="D710" s="357"/>
      <c r="E710" s="357"/>
      <c r="F710" s="357"/>
      <c r="G710" s="357"/>
      <c r="H710" s="357"/>
      <c r="I710" s="357"/>
      <c r="J710" s="357"/>
      <c r="K710" s="357"/>
      <c r="L710" s="357"/>
      <c r="M710" s="357"/>
      <c r="N710" s="357"/>
      <c r="O710" s="357"/>
      <c r="P710" s="357"/>
      <c r="Q710" s="357"/>
      <c r="R710" s="357"/>
      <c r="S710" s="357"/>
      <c r="T710" s="357"/>
      <c r="U710" s="357"/>
      <c r="V710" s="357"/>
      <c r="W710" s="357"/>
      <c r="X710" s="357"/>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row>
    <row r="711" spans="1:49" ht="13.5" customHeight="1">
      <c r="A711" s="1"/>
      <c r="B711" s="357"/>
      <c r="C711" s="357"/>
      <c r="D711" s="357"/>
      <c r="E711" s="357"/>
      <c r="F711" s="357"/>
      <c r="G711" s="357"/>
      <c r="H711" s="357"/>
      <c r="I711" s="357"/>
      <c r="J711" s="357"/>
      <c r="K711" s="357"/>
      <c r="L711" s="357"/>
      <c r="M711" s="357"/>
      <c r="N711" s="357"/>
      <c r="O711" s="357"/>
      <c r="P711" s="357"/>
      <c r="Q711" s="357"/>
      <c r="R711" s="357"/>
      <c r="S711" s="357"/>
      <c r="T711" s="357"/>
      <c r="U711" s="357"/>
      <c r="V711" s="357"/>
      <c r="W711" s="357"/>
      <c r="X711" s="357"/>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row>
    <row r="712" spans="1:49" ht="13.5" customHeight="1">
      <c r="A712" s="1"/>
      <c r="B712" s="357"/>
      <c r="C712" s="357"/>
      <c r="D712" s="357"/>
      <c r="E712" s="357"/>
      <c r="F712" s="357"/>
      <c r="G712" s="357"/>
      <c r="H712" s="357"/>
      <c r="I712" s="357"/>
      <c r="J712" s="357"/>
      <c r="K712" s="357"/>
      <c r="L712" s="357"/>
      <c r="M712" s="357"/>
      <c r="N712" s="357"/>
      <c r="O712" s="357"/>
      <c r="P712" s="357"/>
      <c r="Q712" s="357"/>
      <c r="R712" s="357"/>
      <c r="S712" s="357"/>
      <c r="T712" s="357"/>
      <c r="U712" s="357"/>
      <c r="V712" s="357"/>
      <c r="W712" s="357"/>
      <c r="X712" s="357"/>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row>
    <row r="713" spans="1:49" ht="13.5" customHeight="1">
      <c r="A713" s="1"/>
      <c r="B713" s="357"/>
      <c r="C713" s="357"/>
      <c r="D713" s="357"/>
      <c r="E713" s="357"/>
      <c r="F713" s="357"/>
      <c r="G713" s="357"/>
      <c r="H713" s="357"/>
      <c r="I713" s="357"/>
      <c r="J713" s="357"/>
      <c r="K713" s="357"/>
      <c r="L713" s="357"/>
      <c r="M713" s="357"/>
      <c r="N713" s="357"/>
      <c r="O713" s="357"/>
      <c r="P713" s="357"/>
      <c r="Q713" s="357"/>
      <c r="R713" s="357"/>
      <c r="S713" s="357"/>
      <c r="T713" s="357"/>
      <c r="U713" s="357"/>
      <c r="V713" s="357"/>
      <c r="W713" s="357"/>
      <c r="X713" s="357"/>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row>
    <row r="714" spans="1:49" ht="13.5" customHeight="1">
      <c r="A714" s="1"/>
      <c r="B714" s="357"/>
      <c r="C714" s="357"/>
      <c r="D714" s="357"/>
      <c r="E714" s="357"/>
      <c r="F714" s="357"/>
      <c r="G714" s="357"/>
      <c r="H714" s="357"/>
      <c r="I714" s="357"/>
      <c r="J714" s="357"/>
      <c r="K714" s="357"/>
      <c r="L714" s="357"/>
      <c r="M714" s="357"/>
      <c r="N714" s="357"/>
      <c r="O714" s="357"/>
      <c r="P714" s="357"/>
      <c r="Q714" s="357"/>
      <c r="R714" s="357"/>
      <c r="S714" s="357"/>
      <c r="T714" s="357"/>
      <c r="U714" s="357"/>
      <c r="V714" s="357"/>
      <c r="W714" s="357"/>
      <c r="X714" s="357"/>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row>
    <row r="715" spans="1:49" ht="13.5" customHeight="1">
      <c r="A715" s="1"/>
      <c r="B715" s="357"/>
      <c r="C715" s="357"/>
      <c r="D715" s="357"/>
      <c r="E715" s="357"/>
      <c r="F715" s="357"/>
      <c r="G715" s="357"/>
      <c r="H715" s="357"/>
      <c r="I715" s="357"/>
      <c r="J715" s="357"/>
      <c r="K715" s="357"/>
      <c r="L715" s="357"/>
      <c r="M715" s="357"/>
      <c r="N715" s="357"/>
      <c r="O715" s="357"/>
      <c r="P715" s="357"/>
      <c r="Q715" s="357"/>
      <c r="R715" s="357"/>
      <c r="S715" s="357"/>
      <c r="T715" s="357"/>
      <c r="U715" s="357"/>
      <c r="V715" s="357"/>
      <c r="W715" s="357"/>
      <c r="X715" s="357"/>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row>
    <row r="716" spans="1:49" ht="13.5" customHeight="1">
      <c r="A716" s="1"/>
      <c r="B716" s="357"/>
      <c r="C716" s="357"/>
      <c r="D716" s="357"/>
      <c r="E716" s="357"/>
      <c r="F716" s="357"/>
      <c r="G716" s="357"/>
      <c r="H716" s="357"/>
      <c r="I716" s="357"/>
      <c r="J716" s="357"/>
      <c r="K716" s="357"/>
      <c r="L716" s="357"/>
      <c r="M716" s="357"/>
      <c r="N716" s="357"/>
      <c r="O716" s="357"/>
      <c r="P716" s="357"/>
      <c r="Q716" s="357"/>
      <c r="R716" s="357"/>
      <c r="S716" s="357"/>
      <c r="T716" s="357"/>
      <c r="U716" s="357"/>
      <c r="V716" s="357"/>
      <c r="W716" s="357"/>
      <c r="X716" s="357"/>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row>
    <row r="717" spans="1:49" ht="13.5" customHeight="1">
      <c r="A717" s="1"/>
      <c r="B717" s="357"/>
      <c r="C717" s="357"/>
      <c r="D717" s="357"/>
      <c r="E717" s="357"/>
      <c r="F717" s="357"/>
      <c r="G717" s="357"/>
      <c r="H717" s="357"/>
      <c r="I717" s="357"/>
      <c r="J717" s="357"/>
      <c r="K717" s="357"/>
      <c r="L717" s="357"/>
      <c r="M717" s="357"/>
      <c r="N717" s="357"/>
      <c r="O717" s="357"/>
      <c r="P717" s="357"/>
      <c r="Q717" s="357"/>
      <c r="R717" s="357"/>
      <c r="S717" s="357"/>
      <c r="T717" s="357"/>
      <c r="U717" s="357"/>
      <c r="V717" s="357"/>
      <c r="W717" s="357"/>
      <c r="X717" s="357"/>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row>
    <row r="718" spans="1:49" ht="13.5" customHeight="1">
      <c r="A718" s="1"/>
      <c r="B718" s="357"/>
      <c r="C718" s="357"/>
      <c r="D718" s="357"/>
      <c r="E718" s="357"/>
      <c r="F718" s="357"/>
      <c r="G718" s="357"/>
      <c r="H718" s="357"/>
      <c r="I718" s="357"/>
      <c r="J718" s="357"/>
      <c r="K718" s="357"/>
      <c r="L718" s="357"/>
      <c r="M718" s="357"/>
      <c r="N718" s="357"/>
      <c r="O718" s="357"/>
      <c r="P718" s="357"/>
      <c r="Q718" s="357"/>
      <c r="R718" s="357"/>
      <c r="S718" s="357"/>
      <c r="T718" s="357"/>
      <c r="U718" s="357"/>
      <c r="V718" s="357"/>
      <c r="W718" s="357"/>
      <c r="X718" s="357"/>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row>
    <row r="719" spans="1:49" ht="13.5" customHeight="1">
      <c r="A719" s="1"/>
      <c r="B719" s="357"/>
      <c r="C719" s="357"/>
      <c r="D719" s="357"/>
      <c r="E719" s="357"/>
      <c r="F719" s="357"/>
      <c r="G719" s="357"/>
      <c r="H719" s="357"/>
      <c r="I719" s="357"/>
      <c r="J719" s="357"/>
      <c r="K719" s="357"/>
      <c r="L719" s="357"/>
      <c r="M719" s="357"/>
      <c r="N719" s="357"/>
      <c r="O719" s="357"/>
      <c r="P719" s="357"/>
      <c r="Q719" s="357"/>
      <c r="R719" s="357"/>
      <c r="S719" s="357"/>
      <c r="T719" s="357"/>
      <c r="U719" s="357"/>
      <c r="V719" s="357"/>
      <c r="W719" s="357"/>
      <c r="X719" s="357"/>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row>
    <row r="720" spans="1:49" ht="13.5" customHeight="1">
      <c r="A720" s="1"/>
      <c r="B720" s="357"/>
      <c r="C720" s="357"/>
      <c r="D720" s="357"/>
      <c r="E720" s="357"/>
      <c r="F720" s="357"/>
      <c r="G720" s="357"/>
      <c r="H720" s="357"/>
      <c r="I720" s="357"/>
      <c r="J720" s="357"/>
      <c r="K720" s="357"/>
      <c r="L720" s="357"/>
      <c r="M720" s="357"/>
      <c r="N720" s="357"/>
      <c r="O720" s="357"/>
      <c r="P720" s="357"/>
      <c r="Q720" s="357"/>
      <c r="R720" s="357"/>
      <c r="S720" s="357"/>
      <c r="T720" s="357"/>
      <c r="U720" s="357"/>
      <c r="V720" s="357"/>
      <c r="W720" s="357"/>
      <c r="X720" s="357"/>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row>
    <row r="721" spans="1:49" ht="13.5" customHeight="1">
      <c r="A721" s="1"/>
      <c r="B721" s="357"/>
      <c r="C721" s="357"/>
      <c r="D721" s="357"/>
      <c r="E721" s="357"/>
      <c r="F721" s="357"/>
      <c r="G721" s="357"/>
      <c r="H721" s="357"/>
      <c r="I721" s="357"/>
      <c r="J721" s="357"/>
      <c r="K721" s="357"/>
      <c r="L721" s="357"/>
      <c r="M721" s="357"/>
      <c r="N721" s="357"/>
      <c r="O721" s="357"/>
      <c r="P721" s="357"/>
      <c r="Q721" s="357"/>
      <c r="R721" s="357"/>
      <c r="S721" s="357"/>
      <c r="T721" s="357"/>
      <c r="U721" s="357"/>
      <c r="V721" s="357"/>
      <c r="W721" s="357"/>
      <c r="X721" s="357"/>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row>
    <row r="722" spans="1:49" ht="13.5" customHeight="1">
      <c r="A722" s="1"/>
      <c r="B722" s="357"/>
      <c r="C722" s="357"/>
      <c r="D722" s="357"/>
      <c r="E722" s="357"/>
      <c r="F722" s="357"/>
      <c r="G722" s="357"/>
      <c r="H722" s="357"/>
      <c r="I722" s="357"/>
      <c r="J722" s="357"/>
      <c r="K722" s="357"/>
      <c r="L722" s="357"/>
      <c r="M722" s="357"/>
      <c r="N722" s="357"/>
      <c r="O722" s="357"/>
      <c r="P722" s="357"/>
      <c r="Q722" s="357"/>
      <c r="R722" s="357"/>
      <c r="S722" s="357"/>
      <c r="T722" s="357"/>
      <c r="U722" s="357"/>
      <c r="V722" s="357"/>
      <c r="W722" s="357"/>
      <c r="X722" s="357"/>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row>
    <row r="723" spans="1:49" ht="13.5" customHeight="1">
      <c r="A723" s="1"/>
      <c r="B723" s="357"/>
      <c r="C723" s="357"/>
      <c r="D723" s="357"/>
      <c r="E723" s="357"/>
      <c r="F723" s="357"/>
      <c r="G723" s="357"/>
      <c r="H723" s="357"/>
      <c r="I723" s="357"/>
      <c r="J723" s="357"/>
      <c r="K723" s="357"/>
      <c r="L723" s="357"/>
      <c r="M723" s="357"/>
      <c r="N723" s="357"/>
      <c r="O723" s="357"/>
      <c r="P723" s="357"/>
      <c r="Q723" s="357"/>
      <c r="R723" s="357"/>
      <c r="S723" s="357"/>
      <c r="T723" s="357"/>
      <c r="U723" s="357"/>
      <c r="V723" s="357"/>
      <c r="W723" s="357"/>
      <c r="X723" s="357"/>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row>
    <row r="724" spans="1:49" ht="13.5" customHeight="1">
      <c r="A724" s="1"/>
      <c r="B724" s="357"/>
      <c r="C724" s="357"/>
      <c r="D724" s="357"/>
      <c r="E724" s="357"/>
      <c r="F724" s="357"/>
      <c r="G724" s="357"/>
      <c r="H724" s="357"/>
      <c r="I724" s="357"/>
      <c r="J724" s="357"/>
      <c r="K724" s="357"/>
      <c r="L724" s="357"/>
      <c r="M724" s="357"/>
      <c r="N724" s="357"/>
      <c r="O724" s="357"/>
      <c r="P724" s="357"/>
      <c r="Q724" s="357"/>
      <c r="R724" s="357"/>
      <c r="S724" s="357"/>
      <c r="T724" s="357"/>
      <c r="U724" s="357"/>
      <c r="V724" s="357"/>
      <c r="W724" s="357"/>
      <c r="X724" s="357"/>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row>
    <row r="725" spans="1:49" ht="13.5" customHeight="1">
      <c r="A725" s="1"/>
      <c r="B725" s="357"/>
      <c r="C725" s="357"/>
      <c r="D725" s="357"/>
      <c r="E725" s="357"/>
      <c r="F725" s="357"/>
      <c r="G725" s="357"/>
      <c r="H725" s="357"/>
      <c r="I725" s="357"/>
      <c r="J725" s="357"/>
      <c r="K725" s="357"/>
      <c r="L725" s="357"/>
      <c r="M725" s="357"/>
      <c r="N725" s="357"/>
      <c r="O725" s="357"/>
      <c r="P725" s="357"/>
      <c r="Q725" s="357"/>
      <c r="R725" s="357"/>
      <c r="S725" s="357"/>
      <c r="T725" s="357"/>
      <c r="U725" s="357"/>
      <c r="V725" s="357"/>
      <c r="W725" s="357"/>
      <c r="X725" s="357"/>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row>
    <row r="726" spans="1:49" ht="13.5" customHeight="1">
      <c r="A726" s="1"/>
      <c r="B726" s="357"/>
      <c r="C726" s="357"/>
      <c r="D726" s="357"/>
      <c r="E726" s="357"/>
      <c r="F726" s="357"/>
      <c r="G726" s="357"/>
      <c r="H726" s="357"/>
      <c r="I726" s="357"/>
      <c r="J726" s="357"/>
      <c r="K726" s="357"/>
      <c r="L726" s="357"/>
      <c r="M726" s="357"/>
      <c r="N726" s="357"/>
      <c r="O726" s="357"/>
      <c r="P726" s="357"/>
      <c r="Q726" s="357"/>
      <c r="R726" s="357"/>
      <c r="S726" s="357"/>
      <c r="T726" s="357"/>
      <c r="U726" s="357"/>
      <c r="V726" s="357"/>
      <c r="W726" s="357"/>
      <c r="X726" s="357"/>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row>
    <row r="727" spans="1:49" ht="13.5" customHeight="1">
      <c r="A727" s="1"/>
      <c r="B727" s="357"/>
      <c r="C727" s="357"/>
      <c r="D727" s="357"/>
      <c r="E727" s="357"/>
      <c r="F727" s="357"/>
      <c r="G727" s="357"/>
      <c r="H727" s="357"/>
      <c r="I727" s="357"/>
      <c r="J727" s="357"/>
      <c r="K727" s="357"/>
      <c r="L727" s="357"/>
      <c r="M727" s="357"/>
      <c r="N727" s="357"/>
      <c r="O727" s="357"/>
      <c r="P727" s="357"/>
      <c r="Q727" s="357"/>
      <c r="R727" s="357"/>
      <c r="S727" s="357"/>
      <c r="T727" s="357"/>
      <c r="U727" s="357"/>
      <c r="V727" s="357"/>
      <c r="W727" s="357"/>
      <c r="X727" s="357"/>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row>
    <row r="728" spans="1:49" ht="13.5" customHeight="1">
      <c r="A728" s="1"/>
      <c r="B728" s="357"/>
      <c r="C728" s="357"/>
      <c r="D728" s="357"/>
      <c r="E728" s="357"/>
      <c r="F728" s="357"/>
      <c r="G728" s="357"/>
      <c r="H728" s="357"/>
      <c r="I728" s="357"/>
      <c r="J728" s="357"/>
      <c r="K728" s="357"/>
      <c r="L728" s="357"/>
      <c r="M728" s="357"/>
      <c r="N728" s="357"/>
      <c r="O728" s="357"/>
      <c r="P728" s="357"/>
      <c r="Q728" s="357"/>
      <c r="R728" s="357"/>
      <c r="S728" s="357"/>
      <c r="T728" s="357"/>
      <c r="U728" s="357"/>
      <c r="V728" s="357"/>
      <c r="W728" s="357"/>
      <c r="X728" s="357"/>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row>
    <row r="729" spans="1:49" ht="13.5" customHeight="1">
      <c r="A729" s="1"/>
      <c r="B729" s="357"/>
      <c r="C729" s="357"/>
      <c r="D729" s="357"/>
      <c r="E729" s="357"/>
      <c r="F729" s="357"/>
      <c r="G729" s="357"/>
      <c r="H729" s="357"/>
      <c r="I729" s="357"/>
      <c r="J729" s="357"/>
      <c r="K729" s="357"/>
      <c r="L729" s="357"/>
      <c r="M729" s="357"/>
      <c r="N729" s="357"/>
      <c r="O729" s="357"/>
      <c r="P729" s="357"/>
      <c r="Q729" s="357"/>
      <c r="R729" s="357"/>
      <c r="S729" s="357"/>
      <c r="T729" s="357"/>
      <c r="U729" s="357"/>
      <c r="V729" s="357"/>
      <c r="W729" s="357"/>
      <c r="X729" s="357"/>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row>
    <row r="730" spans="1:49" ht="13.5" customHeight="1">
      <c r="A730" s="1"/>
      <c r="B730" s="357"/>
      <c r="C730" s="357"/>
      <c r="D730" s="357"/>
      <c r="E730" s="357"/>
      <c r="F730" s="357"/>
      <c r="G730" s="357"/>
      <c r="H730" s="357"/>
      <c r="I730" s="357"/>
      <c r="J730" s="357"/>
      <c r="K730" s="357"/>
      <c r="L730" s="357"/>
      <c r="M730" s="357"/>
      <c r="N730" s="357"/>
      <c r="O730" s="357"/>
      <c r="P730" s="357"/>
      <c r="Q730" s="357"/>
      <c r="R730" s="357"/>
      <c r="S730" s="357"/>
      <c r="T730" s="357"/>
      <c r="U730" s="357"/>
      <c r="V730" s="357"/>
      <c r="W730" s="357"/>
      <c r="X730" s="357"/>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row>
    <row r="731" spans="1:49" ht="13.5" customHeight="1">
      <c r="A731" s="1"/>
      <c r="B731" s="357"/>
      <c r="C731" s="357"/>
      <c r="D731" s="357"/>
      <c r="E731" s="357"/>
      <c r="F731" s="357"/>
      <c r="G731" s="357"/>
      <c r="H731" s="357"/>
      <c r="I731" s="357"/>
      <c r="J731" s="357"/>
      <c r="K731" s="357"/>
      <c r="L731" s="357"/>
      <c r="M731" s="357"/>
      <c r="N731" s="357"/>
      <c r="O731" s="357"/>
      <c r="P731" s="357"/>
      <c r="Q731" s="357"/>
      <c r="R731" s="357"/>
      <c r="S731" s="357"/>
      <c r="T731" s="357"/>
      <c r="U731" s="357"/>
      <c r="V731" s="357"/>
      <c r="W731" s="357"/>
      <c r="X731" s="357"/>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row>
    <row r="732" spans="1:49" ht="13.5" customHeight="1">
      <c r="A732" s="1"/>
      <c r="B732" s="357"/>
      <c r="C732" s="357"/>
      <c r="D732" s="357"/>
      <c r="E732" s="357"/>
      <c r="F732" s="357"/>
      <c r="G732" s="357"/>
      <c r="H732" s="357"/>
      <c r="I732" s="357"/>
      <c r="J732" s="357"/>
      <c r="K732" s="357"/>
      <c r="L732" s="357"/>
      <c r="M732" s="357"/>
      <c r="N732" s="357"/>
      <c r="O732" s="357"/>
      <c r="P732" s="357"/>
      <c r="Q732" s="357"/>
      <c r="R732" s="357"/>
      <c r="S732" s="357"/>
      <c r="T732" s="357"/>
      <c r="U732" s="357"/>
      <c r="V732" s="357"/>
      <c r="W732" s="357"/>
      <c r="X732" s="357"/>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row>
    <row r="733" spans="1:49" ht="13.5" customHeight="1">
      <c r="A733" s="1"/>
      <c r="B733" s="357"/>
      <c r="C733" s="357"/>
      <c r="D733" s="357"/>
      <c r="E733" s="357"/>
      <c r="F733" s="357"/>
      <c r="G733" s="357"/>
      <c r="H733" s="357"/>
      <c r="I733" s="357"/>
      <c r="J733" s="357"/>
      <c r="K733" s="357"/>
      <c r="L733" s="357"/>
      <c r="M733" s="357"/>
      <c r="N733" s="357"/>
      <c r="O733" s="357"/>
      <c r="P733" s="357"/>
      <c r="Q733" s="357"/>
      <c r="R733" s="357"/>
      <c r="S733" s="357"/>
      <c r="T733" s="357"/>
      <c r="U733" s="357"/>
      <c r="V733" s="357"/>
      <c r="W733" s="357"/>
      <c r="X733" s="357"/>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row>
    <row r="734" spans="1:49" ht="13.5" customHeight="1">
      <c r="A734" s="1"/>
      <c r="B734" s="357"/>
      <c r="C734" s="357"/>
      <c r="D734" s="357"/>
      <c r="E734" s="357"/>
      <c r="F734" s="357"/>
      <c r="G734" s="357"/>
      <c r="H734" s="357"/>
      <c r="I734" s="357"/>
      <c r="J734" s="357"/>
      <c r="K734" s="357"/>
      <c r="L734" s="357"/>
      <c r="M734" s="357"/>
      <c r="N734" s="357"/>
      <c r="O734" s="357"/>
      <c r="P734" s="357"/>
      <c r="Q734" s="357"/>
      <c r="R734" s="357"/>
      <c r="S734" s="357"/>
      <c r="T734" s="357"/>
      <c r="U734" s="357"/>
      <c r="V734" s="357"/>
      <c r="W734" s="357"/>
      <c r="X734" s="357"/>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row>
    <row r="735" spans="1:49" ht="13.5" customHeight="1">
      <c r="A735" s="1"/>
      <c r="B735" s="357"/>
      <c r="C735" s="357"/>
      <c r="D735" s="357"/>
      <c r="E735" s="357"/>
      <c r="F735" s="357"/>
      <c r="G735" s="357"/>
      <c r="H735" s="357"/>
      <c r="I735" s="357"/>
      <c r="J735" s="357"/>
      <c r="K735" s="357"/>
      <c r="L735" s="357"/>
      <c r="M735" s="357"/>
      <c r="N735" s="357"/>
      <c r="O735" s="357"/>
      <c r="P735" s="357"/>
      <c r="Q735" s="357"/>
      <c r="R735" s="357"/>
      <c r="S735" s="357"/>
      <c r="T735" s="357"/>
      <c r="U735" s="357"/>
      <c r="V735" s="357"/>
      <c r="W735" s="357"/>
      <c r="X735" s="357"/>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row>
    <row r="736" spans="1:49" ht="13.5" customHeight="1">
      <c r="A736" s="1"/>
      <c r="B736" s="357"/>
      <c r="C736" s="357"/>
      <c r="D736" s="357"/>
      <c r="E736" s="357"/>
      <c r="F736" s="357"/>
      <c r="G736" s="357"/>
      <c r="H736" s="357"/>
      <c r="I736" s="357"/>
      <c r="J736" s="357"/>
      <c r="K736" s="357"/>
      <c r="L736" s="357"/>
      <c r="M736" s="357"/>
      <c r="N736" s="357"/>
      <c r="O736" s="357"/>
      <c r="P736" s="357"/>
      <c r="Q736" s="357"/>
      <c r="R736" s="357"/>
      <c r="S736" s="357"/>
      <c r="T736" s="357"/>
      <c r="U736" s="357"/>
      <c r="V736" s="357"/>
      <c r="W736" s="357"/>
      <c r="X736" s="357"/>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row>
    <row r="737" spans="1:49" ht="13.5" customHeight="1">
      <c r="A737" s="1"/>
      <c r="B737" s="357"/>
      <c r="C737" s="357"/>
      <c r="D737" s="357"/>
      <c r="E737" s="357"/>
      <c r="F737" s="357"/>
      <c r="G737" s="357"/>
      <c r="H737" s="357"/>
      <c r="I737" s="357"/>
      <c r="J737" s="357"/>
      <c r="K737" s="357"/>
      <c r="L737" s="357"/>
      <c r="M737" s="357"/>
      <c r="N737" s="357"/>
      <c r="O737" s="357"/>
      <c r="P737" s="357"/>
      <c r="Q737" s="357"/>
      <c r="R737" s="357"/>
      <c r="S737" s="357"/>
      <c r="T737" s="357"/>
      <c r="U737" s="357"/>
      <c r="V737" s="357"/>
      <c r="W737" s="357"/>
      <c r="X737" s="357"/>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row>
    <row r="738" spans="1:49" ht="13.5" customHeight="1">
      <c r="A738" s="1"/>
      <c r="B738" s="357"/>
      <c r="C738" s="357"/>
      <c r="D738" s="357"/>
      <c r="E738" s="357"/>
      <c r="F738" s="357"/>
      <c r="G738" s="357"/>
      <c r="H738" s="357"/>
      <c r="I738" s="357"/>
      <c r="J738" s="357"/>
      <c r="K738" s="357"/>
      <c r="L738" s="357"/>
      <c r="M738" s="357"/>
      <c r="N738" s="357"/>
      <c r="O738" s="357"/>
      <c r="P738" s="357"/>
      <c r="Q738" s="357"/>
      <c r="R738" s="357"/>
      <c r="S738" s="357"/>
      <c r="T738" s="357"/>
      <c r="U738" s="357"/>
      <c r="V738" s="357"/>
      <c r="W738" s="357"/>
      <c r="X738" s="357"/>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row>
    <row r="739" spans="1:49" ht="13.5" customHeight="1">
      <c r="A739" s="1"/>
      <c r="B739" s="357"/>
      <c r="C739" s="357"/>
      <c r="D739" s="357"/>
      <c r="E739" s="357"/>
      <c r="F739" s="357"/>
      <c r="G739" s="357"/>
      <c r="H739" s="357"/>
      <c r="I739" s="357"/>
      <c r="J739" s="357"/>
      <c r="K739" s="357"/>
      <c r="L739" s="357"/>
      <c r="M739" s="357"/>
      <c r="N739" s="357"/>
      <c r="O739" s="357"/>
      <c r="P739" s="357"/>
      <c r="Q739" s="357"/>
      <c r="R739" s="357"/>
      <c r="S739" s="357"/>
      <c r="T739" s="357"/>
      <c r="U739" s="357"/>
      <c r="V739" s="357"/>
      <c r="W739" s="357"/>
      <c r="X739" s="357"/>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row>
    <row r="740" spans="1:49" ht="13.5" customHeight="1">
      <c r="A740" s="1"/>
      <c r="B740" s="357"/>
      <c r="C740" s="357"/>
      <c r="D740" s="357"/>
      <c r="E740" s="357"/>
      <c r="F740" s="357"/>
      <c r="G740" s="357"/>
      <c r="H740" s="357"/>
      <c r="I740" s="357"/>
      <c r="J740" s="357"/>
      <c r="K740" s="357"/>
      <c r="L740" s="357"/>
      <c r="M740" s="357"/>
      <c r="N740" s="357"/>
      <c r="O740" s="357"/>
      <c r="P740" s="357"/>
      <c r="Q740" s="357"/>
      <c r="R740" s="357"/>
      <c r="S740" s="357"/>
      <c r="T740" s="357"/>
      <c r="U740" s="357"/>
      <c r="V740" s="357"/>
      <c r="W740" s="357"/>
      <c r="X740" s="357"/>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row>
    <row r="741" spans="1:49" ht="13.5" customHeight="1">
      <c r="A741" s="1"/>
      <c r="B741" s="357"/>
      <c r="C741" s="357"/>
      <c r="D741" s="357"/>
      <c r="E741" s="357"/>
      <c r="F741" s="357"/>
      <c r="G741" s="357"/>
      <c r="H741" s="357"/>
      <c r="I741" s="357"/>
      <c r="J741" s="357"/>
      <c r="K741" s="357"/>
      <c r="L741" s="357"/>
      <c r="M741" s="357"/>
      <c r="N741" s="357"/>
      <c r="O741" s="357"/>
      <c r="P741" s="357"/>
      <c r="Q741" s="357"/>
      <c r="R741" s="357"/>
      <c r="S741" s="357"/>
      <c r="T741" s="357"/>
      <c r="U741" s="357"/>
      <c r="V741" s="357"/>
      <c r="W741" s="357"/>
      <c r="X741" s="357"/>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row>
    <row r="742" spans="1:49" ht="13.5" customHeight="1">
      <c r="A742" s="1"/>
      <c r="B742" s="357"/>
      <c r="C742" s="357"/>
      <c r="D742" s="357"/>
      <c r="E742" s="357"/>
      <c r="F742" s="357"/>
      <c r="G742" s="357"/>
      <c r="H742" s="357"/>
      <c r="I742" s="357"/>
      <c r="J742" s="357"/>
      <c r="K742" s="357"/>
      <c r="L742" s="357"/>
      <c r="M742" s="357"/>
      <c r="N742" s="357"/>
      <c r="O742" s="357"/>
      <c r="P742" s="357"/>
      <c r="Q742" s="357"/>
      <c r="R742" s="357"/>
      <c r="S742" s="357"/>
      <c r="T742" s="357"/>
      <c r="U742" s="357"/>
      <c r="V742" s="357"/>
      <c r="W742" s="357"/>
      <c r="X742" s="357"/>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row>
    <row r="743" spans="1:49" ht="13.5" customHeight="1">
      <c r="A743" s="1"/>
      <c r="B743" s="357"/>
      <c r="C743" s="357"/>
      <c r="D743" s="357"/>
      <c r="E743" s="357"/>
      <c r="F743" s="357"/>
      <c r="G743" s="357"/>
      <c r="H743" s="357"/>
      <c r="I743" s="357"/>
      <c r="J743" s="357"/>
      <c r="K743" s="357"/>
      <c r="L743" s="357"/>
      <c r="M743" s="357"/>
      <c r="N743" s="357"/>
      <c r="O743" s="357"/>
      <c r="P743" s="357"/>
      <c r="Q743" s="357"/>
      <c r="R743" s="357"/>
      <c r="S743" s="357"/>
      <c r="T743" s="357"/>
      <c r="U743" s="357"/>
      <c r="V743" s="357"/>
      <c r="W743" s="357"/>
      <c r="X743" s="357"/>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row>
    <row r="744" spans="1:49" ht="13.5" customHeight="1">
      <c r="A744" s="1"/>
      <c r="B744" s="357"/>
      <c r="C744" s="357"/>
      <c r="D744" s="357"/>
      <c r="E744" s="357"/>
      <c r="F744" s="357"/>
      <c r="G744" s="357"/>
      <c r="H744" s="357"/>
      <c r="I744" s="357"/>
      <c r="J744" s="357"/>
      <c r="K744" s="357"/>
      <c r="L744" s="357"/>
      <c r="M744" s="357"/>
      <c r="N744" s="357"/>
      <c r="O744" s="357"/>
      <c r="P744" s="357"/>
      <c r="Q744" s="357"/>
      <c r="R744" s="357"/>
      <c r="S744" s="357"/>
      <c r="T744" s="357"/>
      <c r="U744" s="357"/>
      <c r="V744" s="357"/>
      <c r="W744" s="357"/>
      <c r="X744" s="357"/>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row>
    <row r="745" spans="1:49" ht="13.5" customHeight="1">
      <c r="A745" s="1"/>
      <c r="B745" s="357"/>
      <c r="C745" s="357"/>
      <c r="D745" s="357"/>
      <c r="E745" s="357"/>
      <c r="F745" s="357"/>
      <c r="G745" s="357"/>
      <c r="H745" s="357"/>
      <c r="I745" s="357"/>
      <c r="J745" s="357"/>
      <c r="K745" s="357"/>
      <c r="L745" s="357"/>
      <c r="M745" s="357"/>
      <c r="N745" s="357"/>
      <c r="O745" s="357"/>
      <c r="P745" s="357"/>
      <c r="Q745" s="357"/>
      <c r="R745" s="357"/>
      <c r="S745" s="357"/>
      <c r="T745" s="357"/>
      <c r="U745" s="357"/>
      <c r="V745" s="357"/>
      <c r="W745" s="357"/>
      <c r="X745" s="357"/>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row>
    <row r="746" spans="1:49" ht="13.5" customHeight="1">
      <c r="A746" s="1"/>
      <c r="B746" s="357"/>
      <c r="C746" s="357"/>
      <c r="D746" s="357"/>
      <c r="E746" s="357"/>
      <c r="F746" s="357"/>
      <c r="G746" s="357"/>
      <c r="H746" s="357"/>
      <c r="I746" s="357"/>
      <c r="J746" s="357"/>
      <c r="K746" s="357"/>
      <c r="L746" s="357"/>
      <c r="M746" s="357"/>
      <c r="N746" s="357"/>
      <c r="O746" s="357"/>
      <c r="P746" s="357"/>
      <c r="Q746" s="357"/>
      <c r="R746" s="357"/>
      <c r="S746" s="357"/>
      <c r="T746" s="357"/>
      <c r="U746" s="357"/>
      <c r="V746" s="357"/>
      <c r="W746" s="357"/>
      <c r="X746" s="357"/>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row>
    <row r="747" spans="1:49" ht="13.5" customHeight="1">
      <c r="A747" s="1"/>
      <c r="B747" s="357"/>
      <c r="C747" s="357"/>
      <c r="D747" s="357"/>
      <c r="E747" s="357"/>
      <c r="F747" s="357"/>
      <c r="G747" s="357"/>
      <c r="H747" s="357"/>
      <c r="I747" s="357"/>
      <c r="J747" s="357"/>
      <c r="K747" s="357"/>
      <c r="L747" s="357"/>
      <c r="M747" s="357"/>
      <c r="N747" s="357"/>
      <c r="O747" s="357"/>
      <c r="P747" s="357"/>
      <c r="Q747" s="357"/>
      <c r="R747" s="357"/>
      <c r="S747" s="357"/>
      <c r="T747" s="357"/>
      <c r="U747" s="357"/>
      <c r="V747" s="357"/>
      <c r="W747" s="357"/>
      <c r="X747" s="357"/>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row>
    <row r="748" spans="1:49" ht="13.5" customHeight="1">
      <c r="A748" s="1"/>
      <c r="B748" s="357"/>
      <c r="C748" s="357"/>
      <c r="D748" s="357"/>
      <c r="E748" s="357"/>
      <c r="F748" s="357"/>
      <c r="G748" s="357"/>
      <c r="H748" s="357"/>
      <c r="I748" s="357"/>
      <c r="J748" s="357"/>
      <c r="K748" s="357"/>
      <c r="L748" s="357"/>
      <c r="M748" s="357"/>
      <c r="N748" s="357"/>
      <c r="O748" s="357"/>
      <c r="P748" s="357"/>
      <c r="Q748" s="357"/>
      <c r="R748" s="357"/>
      <c r="S748" s="357"/>
      <c r="T748" s="357"/>
      <c r="U748" s="357"/>
      <c r="V748" s="357"/>
      <c r="W748" s="357"/>
      <c r="X748" s="357"/>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row>
    <row r="749" spans="1:49" ht="13.5" customHeight="1">
      <c r="A749" s="1"/>
      <c r="B749" s="357"/>
      <c r="C749" s="357"/>
      <c r="D749" s="357"/>
      <c r="E749" s="357"/>
      <c r="F749" s="357"/>
      <c r="G749" s="357"/>
      <c r="H749" s="357"/>
      <c r="I749" s="357"/>
      <c r="J749" s="357"/>
      <c r="K749" s="357"/>
      <c r="L749" s="357"/>
      <c r="M749" s="357"/>
      <c r="N749" s="357"/>
      <c r="O749" s="357"/>
      <c r="P749" s="357"/>
      <c r="Q749" s="357"/>
      <c r="R749" s="357"/>
      <c r="S749" s="357"/>
      <c r="T749" s="357"/>
      <c r="U749" s="357"/>
      <c r="V749" s="357"/>
      <c r="W749" s="357"/>
      <c r="X749" s="357"/>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row>
    <row r="750" spans="1:49" ht="13.5" customHeight="1">
      <c r="A750" s="1"/>
      <c r="B750" s="357"/>
      <c r="C750" s="357"/>
      <c r="D750" s="357"/>
      <c r="E750" s="357"/>
      <c r="F750" s="357"/>
      <c r="G750" s="357"/>
      <c r="H750" s="357"/>
      <c r="I750" s="357"/>
      <c r="J750" s="357"/>
      <c r="K750" s="357"/>
      <c r="L750" s="357"/>
      <c r="M750" s="357"/>
      <c r="N750" s="357"/>
      <c r="O750" s="357"/>
      <c r="P750" s="357"/>
      <c r="Q750" s="357"/>
      <c r="R750" s="357"/>
      <c r="S750" s="357"/>
      <c r="T750" s="357"/>
      <c r="U750" s="357"/>
      <c r="V750" s="357"/>
      <c r="W750" s="357"/>
      <c r="X750" s="357"/>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row>
    <row r="751" spans="1:49" ht="13.5" customHeight="1">
      <c r="A751" s="1"/>
      <c r="B751" s="357"/>
      <c r="C751" s="357"/>
      <c r="D751" s="357"/>
      <c r="E751" s="357"/>
      <c r="F751" s="357"/>
      <c r="G751" s="357"/>
      <c r="H751" s="357"/>
      <c r="I751" s="357"/>
      <c r="J751" s="357"/>
      <c r="K751" s="357"/>
      <c r="L751" s="357"/>
      <c r="M751" s="357"/>
      <c r="N751" s="357"/>
      <c r="O751" s="357"/>
      <c r="P751" s="357"/>
      <c r="Q751" s="357"/>
      <c r="R751" s="357"/>
      <c r="S751" s="357"/>
      <c r="T751" s="357"/>
      <c r="U751" s="357"/>
      <c r="V751" s="357"/>
      <c r="W751" s="357"/>
      <c r="X751" s="357"/>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row>
    <row r="752" spans="1:49" ht="13.5" customHeight="1">
      <c r="A752" s="1"/>
      <c r="B752" s="357"/>
      <c r="C752" s="357"/>
      <c r="D752" s="357"/>
      <c r="E752" s="357"/>
      <c r="F752" s="357"/>
      <c r="G752" s="357"/>
      <c r="H752" s="357"/>
      <c r="I752" s="357"/>
      <c r="J752" s="357"/>
      <c r="K752" s="357"/>
      <c r="L752" s="357"/>
      <c r="M752" s="357"/>
      <c r="N752" s="357"/>
      <c r="O752" s="357"/>
      <c r="P752" s="357"/>
      <c r="Q752" s="357"/>
      <c r="R752" s="357"/>
      <c r="S752" s="357"/>
      <c r="T752" s="357"/>
      <c r="U752" s="357"/>
      <c r="V752" s="357"/>
      <c r="W752" s="357"/>
      <c r="X752" s="357"/>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row>
    <row r="753" spans="1:49" ht="13.5" customHeight="1">
      <c r="A753" s="1"/>
      <c r="B753" s="357"/>
      <c r="C753" s="357"/>
      <c r="D753" s="357"/>
      <c r="E753" s="357"/>
      <c r="F753" s="357"/>
      <c r="G753" s="357"/>
      <c r="H753" s="357"/>
      <c r="I753" s="357"/>
      <c r="J753" s="357"/>
      <c r="K753" s="357"/>
      <c r="L753" s="357"/>
      <c r="M753" s="357"/>
      <c r="N753" s="357"/>
      <c r="O753" s="357"/>
      <c r="P753" s="357"/>
      <c r="Q753" s="357"/>
      <c r="R753" s="357"/>
      <c r="S753" s="357"/>
      <c r="T753" s="357"/>
      <c r="U753" s="357"/>
      <c r="V753" s="357"/>
      <c r="W753" s="357"/>
      <c r="X753" s="357"/>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row>
    <row r="754" spans="1:49" ht="13.5" customHeight="1">
      <c r="A754" s="1"/>
      <c r="B754" s="357"/>
      <c r="C754" s="357"/>
      <c r="D754" s="357"/>
      <c r="E754" s="357"/>
      <c r="F754" s="357"/>
      <c r="G754" s="357"/>
      <c r="H754" s="357"/>
      <c r="I754" s="357"/>
      <c r="J754" s="357"/>
      <c r="K754" s="357"/>
      <c r="L754" s="357"/>
      <c r="M754" s="357"/>
      <c r="N754" s="357"/>
      <c r="O754" s="357"/>
      <c r="P754" s="357"/>
      <c r="Q754" s="357"/>
      <c r="R754" s="357"/>
      <c r="S754" s="357"/>
      <c r="T754" s="357"/>
      <c r="U754" s="357"/>
      <c r="V754" s="357"/>
      <c r="W754" s="357"/>
      <c r="X754" s="357"/>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row>
    <row r="755" spans="1:49" ht="13.5" customHeight="1">
      <c r="A755" s="1"/>
      <c r="B755" s="357"/>
      <c r="C755" s="357"/>
      <c r="D755" s="357"/>
      <c r="E755" s="357"/>
      <c r="F755" s="357"/>
      <c r="G755" s="357"/>
      <c r="H755" s="357"/>
      <c r="I755" s="357"/>
      <c r="J755" s="357"/>
      <c r="K755" s="357"/>
      <c r="L755" s="357"/>
      <c r="M755" s="357"/>
      <c r="N755" s="357"/>
      <c r="O755" s="357"/>
      <c r="P755" s="357"/>
      <c r="Q755" s="357"/>
      <c r="R755" s="357"/>
      <c r="S755" s="357"/>
      <c r="T755" s="357"/>
      <c r="U755" s="357"/>
      <c r="V755" s="357"/>
      <c r="W755" s="357"/>
      <c r="X755" s="357"/>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row>
    <row r="756" spans="1:49" ht="13.5" customHeight="1">
      <c r="A756" s="1"/>
      <c r="B756" s="357"/>
      <c r="C756" s="357"/>
      <c r="D756" s="357"/>
      <c r="E756" s="357"/>
      <c r="F756" s="357"/>
      <c r="G756" s="357"/>
      <c r="H756" s="357"/>
      <c r="I756" s="357"/>
      <c r="J756" s="357"/>
      <c r="K756" s="357"/>
      <c r="L756" s="357"/>
      <c r="M756" s="357"/>
      <c r="N756" s="357"/>
      <c r="O756" s="357"/>
      <c r="P756" s="357"/>
      <c r="Q756" s="357"/>
      <c r="R756" s="357"/>
      <c r="S756" s="357"/>
      <c r="T756" s="357"/>
      <c r="U756" s="357"/>
      <c r="V756" s="357"/>
      <c r="W756" s="357"/>
      <c r="X756" s="357"/>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row>
    <row r="757" spans="1:49" ht="13.5" customHeight="1">
      <c r="A757" s="1"/>
      <c r="B757" s="357"/>
      <c r="C757" s="357"/>
      <c r="D757" s="357"/>
      <c r="E757" s="357"/>
      <c r="F757" s="357"/>
      <c r="G757" s="357"/>
      <c r="H757" s="357"/>
      <c r="I757" s="357"/>
      <c r="J757" s="357"/>
      <c r="K757" s="357"/>
      <c r="L757" s="357"/>
      <c r="M757" s="357"/>
      <c r="N757" s="357"/>
      <c r="O757" s="357"/>
      <c r="P757" s="357"/>
      <c r="Q757" s="357"/>
      <c r="R757" s="357"/>
      <c r="S757" s="357"/>
      <c r="T757" s="357"/>
      <c r="U757" s="357"/>
      <c r="V757" s="357"/>
      <c r="W757" s="357"/>
      <c r="X757" s="357"/>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row>
    <row r="758" spans="1:49" ht="13.5" customHeight="1">
      <c r="A758" s="1"/>
      <c r="B758" s="357"/>
      <c r="C758" s="357"/>
      <c r="D758" s="357"/>
      <c r="E758" s="357"/>
      <c r="F758" s="357"/>
      <c r="G758" s="357"/>
      <c r="H758" s="357"/>
      <c r="I758" s="357"/>
      <c r="J758" s="357"/>
      <c r="K758" s="357"/>
      <c r="L758" s="357"/>
      <c r="M758" s="357"/>
      <c r="N758" s="357"/>
      <c r="O758" s="357"/>
      <c r="P758" s="357"/>
      <c r="Q758" s="357"/>
      <c r="R758" s="357"/>
      <c r="S758" s="357"/>
      <c r="T758" s="357"/>
      <c r="U758" s="357"/>
      <c r="V758" s="357"/>
      <c r="W758" s="357"/>
      <c r="X758" s="357"/>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row>
    <row r="759" spans="1:49" ht="13.5" customHeight="1">
      <c r="A759" s="1"/>
      <c r="B759" s="357"/>
      <c r="C759" s="357"/>
      <c r="D759" s="357"/>
      <c r="E759" s="357"/>
      <c r="F759" s="357"/>
      <c r="G759" s="357"/>
      <c r="H759" s="357"/>
      <c r="I759" s="357"/>
      <c r="J759" s="357"/>
      <c r="K759" s="357"/>
      <c r="L759" s="357"/>
      <c r="M759" s="357"/>
      <c r="N759" s="357"/>
      <c r="O759" s="357"/>
      <c r="P759" s="357"/>
      <c r="Q759" s="357"/>
      <c r="R759" s="357"/>
      <c r="S759" s="357"/>
      <c r="T759" s="357"/>
      <c r="U759" s="357"/>
      <c r="V759" s="357"/>
      <c r="W759" s="357"/>
      <c r="X759" s="357"/>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row>
    <row r="760" spans="1:49" ht="13.5" customHeight="1">
      <c r="A760" s="1"/>
      <c r="B760" s="357"/>
      <c r="C760" s="357"/>
      <c r="D760" s="357"/>
      <c r="E760" s="357"/>
      <c r="F760" s="357"/>
      <c r="G760" s="357"/>
      <c r="H760" s="357"/>
      <c r="I760" s="357"/>
      <c r="J760" s="357"/>
      <c r="K760" s="357"/>
      <c r="L760" s="357"/>
      <c r="M760" s="357"/>
      <c r="N760" s="357"/>
      <c r="O760" s="357"/>
      <c r="P760" s="357"/>
      <c r="Q760" s="357"/>
      <c r="R760" s="357"/>
      <c r="S760" s="357"/>
      <c r="T760" s="357"/>
      <c r="U760" s="357"/>
      <c r="V760" s="357"/>
      <c r="W760" s="357"/>
      <c r="X760" s="357"/>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row>
    <row r="761" spans="1:49" ht="13.5" customHeight="1">
      <c r="A761" s="1"/>
      <c r="B761" s="357"/>
      <c r="C761" s="357"/>
      <c r="D761" s="357"/>
      <c r="E761" s="357"/>
      <c r="F761" s="357"/>
      <c r="G761" s="357"/>
      <c r="H761" s="357"/>
      <c r="I761" s="357"/>
      <c r="J761" s="357"/>
      <c r="K761" s="357"/>
      <c r="L761" s="357"/>
      <c r="M761" s="357"/>
      <c r="N761" s="357"/>
      <c r="O761" s="357"/>
      <c r="P761" s="357"/>
      <c r="Q761" s="357"/>
      <c r="R761" s="357"/>
      <c r="S761" s="357"/>
      <c r="T761" s="357"/>
      <c r="U761" s="357"/>
      <c r="V761" s="357"/>
      <c r="W761" s="357"/>
      <c r="X761" s="357"/>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row>
    <row r="762" spans="1:49" ht="13.5" customHeight="1">
      <c r="A762" s="1"/>
      <c r="B762" s="357"/>
      <c r="C762" s="357"/>
      <c r="D762" s="357"/>
      <c r="E762" s="357"/>
      <c r="F762" s="357"/>
      <c r="G762" s="357"/>
      <c r="H762" s="357"/>
      <c r="I762" s="357"/>
      <c r="J762" s="357"/>
      <c r="K762" s="357"/>
      <c r="L762" s="357"/>
      <c r="M762" s="357"/>
      <c r="N762" s="357"/>
      <c r="O762" s="357"/>
      <c r="P762" s="357"/>
      <c r="Q762" s="357"/>
      <c r="R762" s="357"/>
      <c r="S762" s="357"/>
      <c r="T762" s="357"/>
      <c r="U762" s="357"/>
      <c r="V762" s="357"/>
      <c r="W762" s="357"/>
      <c r="X762" s="357"/>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row>
    <row r="763" spans="1:49" ht="13.5" customHeight="1">
      <c r="A763" s="1"/>
      <c r="B763" s="357"/>
      <c r="C763" s="357"/>
      <c r="D763" s="357"/>
      <c r="E763" s="357"/>
      <c r="F763" s="357"/>
      <c r="G763" s="357"/>
      <c r="H763" s="357"/>
      <c r="I763" s="357"/>
      <c r="J763" s="357"/>
      <c r="K763" s="357"/>
      <c r="L763" s="357"/>
      <c r="M763" s="357"/>
      <c r="N763" s="357"/>
      <c r="O763" s="357"/>
      <c r="P763" s="357"/>
      <c r="Q763" s="357"/>
      <c r="R763" s="357"/>
      <c r="S763" s="357"/>
      <c r="T763" s="357"/>
      <c r="U763" s="357"/>
      <c r="V763" s="357"/>
      <c r="W763" s="357"/>
      <c r="X763" s="357"/>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row>
    <row r="764" spans="1:49" ht="13.5" customHeight="1">
      <c r="A764" s="1"/>
      <c r="B764" s="357"/>
      <c r="C764" s="357"/>
      <c r="D764" s="357"/>
      <c r="E764" s="357"/>
      <c r="F764" s="357"/>
      <c r="G764" s="357"/>
      <c r="H764" s="357"/>
      <c r="I764" s="357"/>
      <c r="J764" s="357"/>
      <c r="K764" s="357"/>
      <c r="L764" s="357"/>
      <c r="M764" s="357"/>
      <c r="N764" s="357"/>
      <c r="O764" s="357"/>
      <c r="P764" s="357"/>
      <c r="Q764" s="357"/>
      <c r="R764" s="357"/>
      <c r="S764" s="357"/>
      <c r="T764" s="357"/>
      <c r="U764" s="357"/>
      <c r="V764" s="357"/>
      <c r="W764" s="357"/>
      <c r="X764" s="357"/>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row>
    <row r="765" spans="1:49" ht="13.5" customHeight="1">
      <c r="A765" s="1"/>
      <c r="B765" s="357"/>
      <c r="C765" s="357"/>
      <c r="D765" s="357"/>
      <c r="E765" s="357"/>
      <c r="F765" s="357"/>
      <c r="G765" s="357"/>
      <c r="H765" s="357"/>
      <c r="I765" s="357"/>
      <c r="J765" s="357"/>
      <c r="K765" s="357"/>
      <c r="L765" s="357"/>
      <c r="M765" s="357"/>
      <c r="N765" s="357"/>
      <c r="O765" s="357"/>
      <c r="P765" s="357"/>
      <c r="Q765" s="357"/>
      <c r="R765" s="357"/>
      <c r="S765" s="357"/>
      <c r="T765" s="357"/>
      <c r="U765" s="357"/>
      <c r="V765" s="357"/>
      <c r="W765" s="357"/>
      <c r="X765" s="357"/>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row>
    <row r="766" spans="1:49" ht="13.5" customHeight="1">
      <c r="A766" s="1"/>
      <c r="B766" s="357"/>
      <c r="C766" s="357"/>
      <c r="D766" s="357"/>
      <c r="E766" s="357"/>
      <c r="F766" s="357"/>
      <c r="G766" s="357"/>
      <c r="H766" s="357"/>
      <c r="I766" s="357"/>
      <c r="J766" s="357"/>
      <c r="K766" s="357"/>
      <c r="L766" s="357"/>
      <c r="M766" s="357"/>
      <c r="N766" s="357"/>
      <c r="O766" s="357"/>
      <c r="P766" s="357"/>
      <c r="Q766" s="357"/>
      <c r="R766" s="357"/>
      <c r="S766" s="357"/>
      <c r="T766" s="357"/>
      <c r="U766" s="357"/>
      <c r="V766" s="357"/>
      <c r="W766" s="357"/>
      <c r="X766" s="357"/>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row>
    <row r="767" spans="1:49" ht="13.5" customHeight="1">
      <c r="A767" s="1"/>
      <c r="B767" s="357"/>
      <c r="C767" s="357"/>
      <c r="D767" s="357"/>
      <c r="E767" s="357"/>
      <c r="F767" s="357"/>
      <c r="G767" s="357"/>
      <c r="H767" s="357"/>
      <c r="I767" s="357"/>
      <c r="J767" s="357"/>
      <c r="K767" s="357"/>
      <c r="L767" s="357"/>
      <c r="M767" s="357"/>
      <c r="N767" s="357"/>
      <c r="O767" s="357"/>
      <c r="P767" s="357"/>
      <c r="Q767" s="357"/>
      <c r="R767" s="357"/>
      <c r="S767" s="357"/>
      <c r="T767" s="357"/>
      <c r="U767" s="357"/>
      <c r="V767" s="357"/>
      <c r="W767" s="357"/>
      <c r="X767" s="357"/>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row>
    <row r="768" spans="1:49" ht="13.5" customHeight="1">
      <c r="A768" s="1"/>
      <c r="B768" s="357"/>
      <c r="C768" s="357"/>
      <c r="D768" s="357"/>
      <c r="E768" s="357"/>
      <c r="F768" s="357"/>
      <c r="G768" s="357"/>
      <c r="H768" s="357"/>
      <c r="I768" s="357"/>
      <c r="J768" s="357"/>
      <c r="K768" s="357"/>
      <c r="L768" s="357"/>
      <c r="M768" s="357"/>
      <c r="N768" s="357"/>
      <c r="O768" s="357"/>
      <c r="P768" s="357"/>
      <c r="Q768" s="357"/>
      <c r="R768" s="357"/>
      <c r="S768" s="357"/>
      <c r="T768" s="357"/>
      <c r="U768" s="357"/>
      <c r="V768" s="357"/>
      <c r="W768" s="357"/>
      <c r="X768" s="357"/>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row>
    <row r="769" spans="1:49" ht="13.5" customHeight="1">
      <c r="A769" s="1"/>
      <c r="B769" s="357"/>
      <c r="C769" s="357"/>
      <c r="D769" s="357"/>
      <c r="E769" s="357"/>
      <c r="F769" s="357"/>
      <c r="G769" s="357"/>
      <c r="H769" s="357"/>
      <c r="I769" s="357"/>
      <c r="J769" s="357"/>
      <c r="K769" s="357"/>
      <c r="L769" s="357"/>
      <c r="M769" s="357"/>
      <c r="N769" s="357"/>
      <c r="O769" s="357"/>
      <c r="P769" s="357"/>
      <c r="Q769" s="357"/>
      <c r="R769" s="357"/>
      <c r="S769" s="357"/>
      <c r="T769" s="357"/>
      <c r="U769" s="357"/>
      <c r="V769" s="357"/>
      <c r="W769" s="357"/>
      <c r="X769" s="357"/>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row>
    <row r="770" spans="1:49" ht="13.5" customHeight="1">
      <c r="A770" s="1"/>
      <c r="B770" s="357"/>
      <c r="C770" s="357"/>
      <c r="D770" s="357"/>
      <c r="E770" s="357"/>
      <c r="F770" s="357"/>
      <c r="G770" s="357"/>
      <c r="H770" s="357"/>
      <c r="I770" s="357"/>
      <c r="J770" s="357"/>
      <c r="K770" s="357"/>
      <c r="L770" s="357"/>
      <c r="M770" s="357"/>
      <c r="N770" s="357"/>
      <c r="O770" s="357"/>
      <c r="P770" s="357"/>
      <c r="Q770" s="357"/>
      <c r="R770" s="357"/>
      <c r="S770" s="357"/>
      <c r="T770" s="357"/>
      <c r="U770" s="357"/>
      <c r="V770" s="357"/>
      <c r="W770" s="357"/>
      <c r="X770" s="357"/>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row>
    <row r="771" spans="1:49" ht="13.5" customHeight="1">
      <c r="A771" s="1"/>
      <c r="B771" s="357"/>
      <c r="C771" s="357"/>
      <c r="D771" s="357"/>
      <c r="E771" s="357"/>
      <c r="F771" s="357"/>
      <c r="G771" s="357"/>
      <c r="H771" s="357"/>
      <c r="I771" s="357"/>
      <c r="J771" s="357"/>
      <c r="K771" s="357"/>
      <c r="L771" s="357"/>
      <c r="M771" s="357"/>
      <c r="N771" s="357"/>
      <c r="O771" s="357"/>
      <c r="P771" s="357"/>
      <c r="Q771" s="357"/>
      <c r="R771" s="357"/>
      <c r="S771" s="357"/>
      <c r="T771" s="357"/>
      <c r="U771" s="357"/>
      <c r="V771" s="357"/>
      <c r="W771" s="357"/>
      <c r="X771" s="357"/>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row>
    <row r="772" spans="1:49" ht="13.5" customHeight="1">
      <c r="A772" s="1"/>
      <c r="B772" s="357"/>
      <c r="C772" s="357"/>
      <c r="D772" s="357"/>
      <c r="E772" s="357"/>
      <c r="F772" s="357"/>
      <c r="G772" s="357"/>
      <c r="H772" s="357"/>
      <c r="I772" s="357"/>
      <c r="J772" s="357"/>
      <c r="K772" s="357"/>
      <c r="L772" s="357"/>
      <c r="M772" s="357"/>
      <c r="N772" s="357"/>
      <c r="O772" s="357"/>
      <c r="P772" s="357"/>
      <c r="Q772" s="357"/>
      <c r="R772" s="357"/>
      <c r="S772" s="357"/>
      <c r="T772" s="357"/>
      <c r="U772" s="357"/>
      <c r="V772" s="357"/>
      <c r="W772" s="357"/>
      <c r="X772" s="357"/>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row>
    <row r="773" spans="1:49" ht="13.5" customHeight="1">
      <c r="A773" s="1"/>
      <c r="B773" s="357"/>
      <c r="C773" s="357"/>
      <c r="D773" s="357"/>
      <c r="E773" s="357"/>
      <c r="F773" s="357"/>
      <c r="G773" s="357"/>
      <c r="H773" s="357"/>
      <c r="I773" s="357"/>
      <c r="J773" s="357"/>
      <c r="K773" s="357"/>
      <c r="L773" s="357"/>
      <c r="M773" s="357"/>
      <c r="N773" s="357"/>
      <c r="O773" s="357"/>
      <c r="P773" s="357"/>
      <c r="Q773" s="357"/>
      <c r="R773" s="357"/>
      <c r="S773" s="357"/>
      <c r="T773" s="357"/>
      <c r="U773" s="357"/>
      <c r="V773" s="357"/>
      <c r="W773" s="357"/>
      <c r="X773" s="357"/>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row>
    <row r="774" spans="1:49" ht="13.5" customHeight="1">
      <c r="A774" s="1"/>
      <c r="B774" s="357"/>
      <c r="C774" s="357"/>
      <c r="D774" s="357"/>
      <c r="E774" s="357"/>
      <c r="F774" s="357"/>
      <c r="G774" s="357"/>
      <c r="H774" s="357"/>
      <c r="I774" s="357"/>
      <c r="J774" s="357"/>
      <c r="K774" s="357"/>
      <c r="L774" s="357"/>
      <c r="M774" s="357"/>
      <c r="N774" s="357"/>
      <c r="O774" s="357"/>
      <c r="P774" s="357"/>
      <c r="Q774" s="357"/>
      <c r="R774" s="357"/>
      <c r="S774" s="357"/>
      <c r="T774" s="357"/>
      <c r="U774" s="357"/>
      <c r="V774" s="357"/>
      <c r="W774" s="357"/>
      <c r="X774" s="357"/>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row>
    <row r="775" spans="1:49" ht="13.5" customHeight="1">
      <c r="A775" s="1"/>
      <c r="B775" s="357"/>
      <c r="C775" s="357"/>
      <c r="D775" s="357"/>
      <c r="E775" s="357"/>
      <c r="F775" s="357"/>
      <c r="G775" s="357"/>
      <c r="H775" s="357"/>
      <c r="I775" s="357"/>
      <c r="J775" s="357"/>
      <c r="K775" s="357"/>
      <c r="L775" s="357"/>
      <c r="M775" s="357"/>
      <c r="N775" s="357"/>
      <c r="O775" s="357"/>
      <c r="P775" s="357"/>
      <c r="Q775" s="357"/>
      <c r="R775" s="357"/>
      <c r="S775" s="357"/>
      <c r="T775" s="357"/>
      <c r="U775" s="357"/>
      <c r="V775" s="357"/>
      <c r="W775" s="357"/>
      <c r="X775" s="357"/>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row>
    <row r="776" spans="1:49" ht="13.5" customHeight="1">
      <c r="A776" s="1"/>
      <c r="B776" s="357"/>
      <c r="C776" s="357"/>
      <c r="D776" s="357"/>
      <c r="E776" s="357"/>
      <c r="F776" s="357"/>
      <c r="G776" s="357"/>
      <c r="H776" s="357"/>
      <c r="I776" s="357"/>
      <c r="J776" s="357"/>
      <c r="K776" s="357"/>
      <c r="L776" s="357"/>
      <c r="M776" s="357"/>
      <c r="N776" s="357"/>
      <c r="O776" s="357"/>
      <c r="P776" s="357"/>
      <c r="Q776" s="357"/>
      <c r="R776" s="357"/>
      <c r="S776" s="357"/>
      <c r="T776" s="357"/>
      <c r="U776" s="357"/>
      <c r="V776" s="357"/>
      <c r="W776" s="357"/>
      <c r="X776" s="357"/>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row>
    <row r="777" spans="1:49" ht="13.5" customHeight="1">
      <c r="A777" s="1"/>
      <c r="B777" s="357"/>
      <c r="C777" s="357"/>
      <c r="D777" s="357"/>
      <c r="E777" s="357"/>
      <c r="F777" s="357"/>
      <c r="G777" s="357"/>
      <c r="H777" s="357"/>
      <c r="I777" s="357"/>
      <c r="J777" s="357"/>
      <c r="K777" s="357"/>
      <c r="L777" s="357"/>
      <c r="M777" s="357"/>
      <c r="N777" s="357"/>
      <c r="O777" s="357"/>
      <c r="P777" s="357"/>
      <c r="Q777" s="357"/>
      <c r="R777" s="357"/>
      <c r="S777" s="357"/>
      <c r="T777" s="357"/>
      <c r="U777" s="357"/>
      <c r="V777" s="357"/>
      <c r="W777" s="357"/>
      <c r="X777" s="357"/>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row>
    <row r="778" spans="1:49" ht="13.5" customHeight="1">
      <c r="A778" s="1"/>
      <c r="B778" s="357"/>
      <c r="C778" s="357"/>
      <c r="D778" s="357"/>
      <c r="E778" s="357"/>
      <c r="F778" s="357"/>
      <c r="G778" s="357"/>
      <c r="H778" s="357"/>
      <c r="I778" s="357"/>
      <c r="J778" s="357"/>
      <c r="K778" s="357"/>
      <c r="L778" s="357"/>
      <c r="M778" s="357"/>
      <c r="N778" s="357"/>
      <c r="O778" s="357"/>
      <c r="P778" s="357"/>
      <c r="Q778" s="357"/>
      <c r="R778" s="357"/>
      <c r="S778" s="357"/>
      <c r="T778" s="357"/>
      <c r="U778" s="357"/>
      <c r="V778" s="357"/>
      <c r="W778" s="357"/>
      <c r="X778" s="357"/>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row>
    <row r="779" spans="1:49" ht="13.5" customHeight="1">
      <c r="A779" s="1"/>
      <c r="B779" s="357"/>
      <c r="C779" s="357"/>
      <c r="D779" s="357"/>
      <c r="E779" s="357"/>
      <c r="F779" s="357"/>
      <c r="G779" s="357"/>
      <c r="H779" s="357"/>
      <c r="I779" s="357"/>
      <c r="J779" s="357"/>
      <c r="K779" s="357"/>
      <c r="L779" s="357"/>
      <c r="M779" s="357"/>
      <c r="N779" s="357"/>
      <c r="O779" s="357"/>
      <c r="P779" s="357"/>
      <c r="Q779" s="357"/>
      <c r="R779" s="357"/>
      <c r="S779" s="357"/>
      <c r="T779" s="357"/>
      <c r="U779" s="357"/>
      <c r="V779" s="357"/>
      <c r="W779" s="357"/>
      <c r="X779" s="357"/>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row>
    <row r="780" spans="1:49" ht="13.5" customHeight="1">
      <c r="A780" s="1"/>
      <c r="B780" s="357"/>
      <c r="C780" s="357"/>
      <c r="D780" s="357"/>
      <c r="E780" s="357"/>
      <c r="F780" s="357"/>
      <c r="G780" s="357"/>
      <c r="H780" s="357"/>
      <c r="I780" s="357"/>
      <c r="J780" s="357"/>
      <c r="K780" s="357"/>
      <c r="L780" s="357"/>
      <c r="M780" s="357"/>
      <c r="N780" s="357"/>
      <c r="O780" s="357"/>
      <c r="P780" s="357"/>
      <c r="Q780" s="357"/>
      <c r="R780" s="357"/>
      <c r="S780" s="357"/>
      <c r="T780" s="357"/>
      <c r="U780" s="357"/>
      <c r="V780" s="357"/>
      <c r="W780" s="357"/>
      <c r="X780" s="357"/>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row>
    <row r="781" spans="1:49" ht="13.5" customHeight="1">
      <c r="A781" s="1"/>
      <c r="B781" s="357"/>
      <c r="C781" s="357"/>
      <c r="D781" s="357"/>
      <c r="E781" s="357"/>
      <c r="F781" s="357"/>
      <c r="G781" s="357"/>
      <c r="H781" s="357"/>
      <c r="I781" s="357"/>
      <c r="J781" s="357"/>
      <c r="K781" s="357"/>
      <c r="L781" s="357"/>
      <c r="M781" s="357"/>
      <c r="N781" s="357"/>
      <c r="O781" s="357"/>
      <c r="P781" s="357"/>
      <c r="Q781" s="357"/>
      <c r="R781" s="357"/>
      <c r="S781" s="357"/>
      <c r="T781" s="357"/>
      <c r="U781" s="357"/>
      <c r="V781" s="357"/>
      <c r="W781" s="357"/>
      <c r="X781" s="357"/>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row>
    <row r="782" spans="1:49" ht="13.5" customHeight="1">
      <c r="A782" s="1"/>
      <c r="B782" s="357"/>
      <c r="C782" s="357"/>
      <c r="D782" s="357"/>
      <c r="E782" s="357"/>
      <c r="F782" s="357"/>
      <c r="G782" s="357"/>
      <c r="H782" s="357"/>
      <c r="I782" s="357"/>
      <c r="J782" s="357"/>
      <c r="K782" s="357"/>
      <c r="L782" s="357"/>
      <c r="M782" s="357"/>
      <c r="N782" s="357"/>
      <c r="O782" s="357"/>
      <c r="P782" s="357"/>
      <c r="Q782" s="357"/>
      <c r="R782" s="357"/>
      <c r="S782" s="357"/>
      <c r="T782" s="357"/>
      <c r="U782" s="357"/>
      <c r="V782" s="357"/>
      <c r="W782" s="357"/>
      <c r="X782" s="357"/>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row>
    <row r="783" spans="1:49" ht="13.5" customHeight="1">
      <c r="A783" s="1"/>
      <c r="B783" s="357"/>
      <c r="C783" s="357"/>
      <c r="D783" s="357"/>
      <c r="E783" s="357"/>
      <c r="F783" s="357"/>
      <c r="G783" s="357"/>
      <c r="H783" s="357"/>
      <c r="I783" s="357"/>
      <c r="J783" s="357"/>
      <c r="K783" s="357"/>
      <c r="L783" s="357"/>
      <c r="M783" s="357"/>
      <c r="N783" s="357"/>
      <c r="O783" s="357"/>
      <c r="P783" s="357"/>
      <c r="Q783" s="357"/>
      <c r="R783" s="357"/>
      <c r="S783" s="357"/>
      <c r="T783" s="357"/>
      <c r="U783" s="357"/>
      <c r="V783" s="357"/>
      <c r="W783" s="357"/>
      <c r="X783" s="357"/>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row>
    <row r="784" spans="1:49" ht="13.5" customHeight="1">
      <c r="A784" s="1"/>
      <c r="B784" s="357"/>
      <c r="C784" s="357"/>
      <c r="D784" s="357"/>
      <c r="E784" s="357"/>
      <c r="F784" s="357"/>
      <c r="G784" s="357"/>
      <c r="H784" s="357"/>
      <c r="I784" s="357"/>
      <c r="J784" s="357"/>
      <c r="K784" s="357"/>
      <c r="L784" s="357"/>
      <c r="M784" s="357"/>
      <c r="N784" s="357"/>
      <c r="O784" s="357"/>
      <c r="P784" s="357"/>
      <c r="Q784" s="357"/>
      <c r="R784" s="357"/>
      <c r="S784" s="357"/>
      <c r="T784" s="357"/>
      <c r="U784" s="357"/>
      <c r="V784" s="357"/>
      <c r="W784" s="357"/>
      <c r="X784" s="357"/>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row>
    <row r="785" spans="1:49" ht="13.5" customHeight="1">
      <c r="A785" s="1"/>
      <c r="B785" s="357"/>
      <c r="C785" s="357"/>
      <c r="D785" s="357"/>
      <c r="E785" s="357"/>
      <c r="F785" s="357"/>
      <c r="G785" s="357"/>
      <c r="H785" s="357"/>
      <c r="I785" s="357"/>
      <c r="J785" s="357"/>
      <c r="K785" s="357"/>
      <c r="L785" s="357"/>
      <c r="M785" s="357"/>
      <c r="N785" s="357"/>
      <c r="O785" s="357"/>
      <c r="P785" s="357"/>
      <c r="Q785" s="357"/>
      <c r="R785" s="357"/>
      <c r="S785" s="357"/>
      <c r="T785" s="357"/>
      <c r="U785" s="357"/>
      <c r="V785" s="357"/>
      <c r="W785" s="357"/>
      <c r="X785" s="357"/>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row>
    <row r="786" spans="1:49" ht="13.5" customHeight="1">
      <c r="A786" s="1"/>
      <c r="B786" s="357"/>
      <c r="C786" s="357"/>
      <c r="D786" s="357"/>
      <c r="E786" s="357"/>
      <c r="F786" s="357"/>
      <c r="G786" s="357"/>
      <c r="H786" s="357"/>
      <c r="I786" s="357"/>
      <c r="J786" s="357"/>
      <c r="K786" s="357"/>
      <c r="L786" s="357"/>
      <c r="M786" s="357"/>
      <c r="N786" s="357"/>
      <c r="O786" s="357"/>
      <c r="P786" s="357"/>
      <c r="Q786" s="357"/>
      <c r="R786" s="357"/>
      <c r="S786" s="357"/>
      <c r="T786" s="357"/>
      <c r="U786" s="357"/>
      <c r="V786" s="357"/>
      <c r="W786" s="357"/>
      <c r="X786" s="357"/>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row>
    <row r="787" spans="1:49" ht="13.5" customHeight="1">
      <c r="A787" s="1"/>
      <c r="B787" s="357"/>
      <c r="C787" s="357"/>
      <c r="D787" s="357"/>
      <c r="E787" s="357"/>
      <c r="F787" s="357"/>
      <c r="G787" s="357"/>
      <c r="H787" s="357"/>
      <c r="I787" s="357"/>
      <c r="J787" s="357"/>
      <c r="K787" s="357"/>
      <c r="L787" s="357"/>
      <c r="M787" s="357"/>
      <c r="N787" s="357"/>
      <c r="O787" s="357"/>
      <c r="P787" s="357"/>
      <c r="Q787" s="357"/>
      <c r="R787" s="357"/>
      <c r="S787" s="357"/>
      <c r="T787" s="357"/>
      <c r="U787" s="357"/>
      <c r="V787" s="357"/>
      <c r="W787" s="357"/>
      <c r="X787" s="357"/>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row>
    <row r="788" spans="1:49" ht="13.5" customHeight="1">
      <c r="A788" s="1"/>
      <c r="B788" s="357"/>
      <c r="C788" s="357"/>
      <c r="D788" s="357"/>
      <c r="E788" s="357"/>
      <c r="F788" s="357"/>
      <c r="G788" s="357"/>
      <c r="H788" s="357"/>
      <c r="I788" s="357"/>
      <c r="J788" s="357"/>
      <c r="K788" s="357"/>
      <c r="L788" s="357"/>
      <c r="M788" s="357"/>
      <c r="N788" s="357"/>
      <c r="O788" s="357"/>
      <c r="P788" s="357"/>
      <c r="Q788" s="357"/>
      <c r="R788" s="357"/>
      <c r="S788" s="357"/>
      <c r="T788" s="357"/>
      <c r="U788" s="357"/>
      <c r="V788" s="357"/>
      <c r="W788" s="357"/>
      <c r="X788" s="357"/>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row>
    <row r="789" spans="1:49" ht="13.5" customHeight="1">
      <c r="A789" s="1"/>
      <c r="B789" s="357"/>
      <c r="C789" s="357"/>
      <c r="D789" s="357"/>
      <c r="E789" s="357"/>
      <c r="F789" s="357"/>
      <c r="G789" s="357"/>
      <c r="H789" s="357"/>
      <c r="I789" s="357"/>
      <c r="J789" s="357"/>
      <c r="K789" s="357"/>
      <c r="L789" s="357"/>
      <c r="M789" s="357"/>
      <c r="N789" s="357"/>
      <c r="O789" s="357"/>
      <c r="P789" s="357"/>
      <c r="Q789" s="357"/>
      <c r="R789" s="357"/>
      <c r="S789" s="357"/>
      <c r="T789" s="357"/>
      <c r="U789" s="357"/>
      <c r="V789" s="357"/>
      <c r="W789" s="357"/>
      <c r="X789" s="357"/>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row>
    <row r="790" spans="1:49" ht="13.5" customHeight="1">
      <c r="A790" s="1"/>
      <c r="B790" s="357"/>
      <c r="C790" s="357"/>
      <c r="D790" s="357"/>
      <c r="E790" s="357"/>
      <c r="F790" s="357"/>
      <c r="G790" s="357"/>
      <c r="H790" s="357"/>
      <c r="I790" s="357"/>
      <c r="J790" s="357"/>
      <c r="K790" s="357"/>
      <c r="L790" s="357"/>
      <c r="M790" s="357"/>
      <c r="N790" s="357"/>
      <c r="O790" s="357"/>
      <c r="P790" s="357"/>
      <c r="Q790" s="357"/>
      <c r="R790" s="357"/>
      <c r="S790" s="357"/>
      <c r="T790" s="357"/>
      <c r="U790" s="357"/>
      <c r="V790" s="357"/>
      <c r="W790" s="357"/>
      <c r="X790" s="357"/>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row>
    <row r="791" spans="1:49" ht="13.5" customHeight="1">
      <c r="A791" s="1"/>
      <c r="B791" s="357"/>
      <c r="C791" s="357"/>
      <c r="D791" s="357"/>
      <c r="E791" s="357"/>
      <c r="F791" s="357"/>
      <c r="G791" s="357"/>
      <c r="H791" s="357"/>
      <c r="I791" s="357"/>
      <c r="J791" s="357"/>
      <c r="K791" s="357"/>
      <c r="L791" s="357"/>
      <c r="M791" s="357"/>
      <c r="N791" s="357"/>
      <c r="O791" s="357"/>
      <c r="P791" s="357"/>
      <c r="Q791" s="357"/>
      <c r="R791" s="357"/>
      <c r="S791" s="357"/>
      <c r="T791" s="357"/>
      <c r="U791" s="357"/>
      <c r="V791" s="357"/>
      <c r="W791" s="357"/>
      <c r="X791" s="357"/>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row>
    <row r="792" spans="1:49" ht="13.5" customHeight="1">
      <c r="A792" s="1"/>
      <c r="B792" s="357"/>
      <c r="C792" s="357"/>
      <c r="D792" s="357"/>
      <c r="E792" s="357"/>
      <c r="F792" s="357"/>
      <c r="G792" s="357"/>
      <c r="H792" s="357"/>
      <c r="I792" s="357"/>
      <c r="J792" s="357"/>
      <c r="K792" s="357"/>
      <c r="L792" s="357"/>
      <c r="M792" s="357"/>
      <c r="N792" s="357"/>
      <c r="O792" s="357"/>
      <c r="P792" s="357"/>
      <c r="Q792" s="357"/>
      <c r="R792" s="357"/>
      <c r="S792" s="357"/>
      <c r="T792" s="357"/>
      <c r="U792" s="357"/>
      <c r="V792" s="357"/>
      <c r="W792" s="357"/>
      <c r="X792" s="357"/>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row>
    <row r="793" spans="1:49" ht="13.5" customHeight="1">
      <c r="A793" s="1"/>
      <c r="B793" s="357"/>
      <c r="C793" s="357"/>
      <c r="D793" s="357"/>
      <c r="E793" s="357"/>
      <c r="F793" s="357"/>
      <c r="G793" s="357"/>
      <c r="H793" s="357"/>
      <c r="I793" s="357"/>
      <c r="J793" s="357"/>
      <c r="K793" s="357"/>
      <c r="L793" s="357"/>
      <c r="M793" s="357"/>
      <c r="N793" s="357"/>
      <c r="O793" s="357"/>
      <c r="P793" s="357"/>
      <c r="Q793" s="357"/>
      <c r="R793" s="357"/>
      <c r="S793" s="357"/>
      <c r="T793" s="357"/>
      <c r="U793" s="357"/>
      <c r="V793" s="357"/>
      <c r="W793" s="357"/>
      <c r="X793" s="357"/>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row>
    <row r="794" spans="1:49" ht="13.5" customHeight="1">
      <c r="A794" s="1"/>
      <c r="B794" s="357"/>
      <c r="C794" s="357"/>
      <c r="D794" s="357"/>
      <c r="E794" s="357"/>
      <c r="F794" s="357"/>
      <c r="G794" s="357"/>
      <c r="H794" s="357"/>
      <c r="I794" s="357"/>
      <c r="J794" s="357"/>
      <c r="K794" s="357"/>
      <c r="L794" s="357"/>
      <c r="M794" s="357"/>
      <c r="N794" s="357"/>
      <c r="O794" s="357"/>
      <c r="P794" s="357"/>
      <c r="Q794" s="357"/>
      <c r="R794" s="357"/>
      <c r="S794" s="357"/>
      <c r="T794" s="357"/>
      <c r="U794" s="357"/>
      <c r="V794" s="357"/>
      <c r="W794" s="357"/>
      <c r="X794" s="357"/>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row>
    <row r="795" spans="1:49" ht="13.5" customHeight="1">
      <c r="A795" s="1"/>
      <c r="B795" s="357"/>
      <c r="C795" s="357"/>
      <c r="D795" s="357"/>
      <c r="E795" s="357"/>
      <c r="F795" s="357"/>
      <c r="G795" s="357"/>
      <c r="H795" s="357"/>
      <c r="I795" s="357"/>
      <c r="J795" s="357"/>
      <c r="K795" s="357"/>
      <c r="L795" s="357"/>
      <c r="M795" s="357"/>
      <c r="N795" s="357"/>
      <c r="O795" s="357"/>
      <c r="P795" s="357"/>
      <c r="Q795" s="357"/>
      <c r="R795" s="357"/>
      <c r="S795" s="357"/>
      <c r="T795" s="357"/>
      <c r="U795" s="357"/>
      <c r="V795" s="357"/>
      <c r="W795" s="357"/>
      <c r="X795" s="357"/>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row>
    <row r="796" spans="1:49" ht="13.5" customHeight="1">
      <c r="A796" s="1"/>
      <c r="B796" s="357"/>
      <c r="C796" s="357"/>
      <c r="D796" s="357"/>
      <c r="E796" s="357"/>
      <c r="F796" s="357"/>
      <c r="G796" s="357"/>
      <c r="H796" s="357"/>
      <c r="I796" s="357"/>
      <c r="J796" s="357"/>
      <c r="K796" s="357"/>
      <c r="L796" s="357"/>
      <c r="M796" s="357"/>
      <c r="N796" s="357"/>
      <c r="O796" s="357"/>
      <c r="P796" s="357"/>
      <c r="Q796" s="357"/>
      <c r="R796" s="357"/>
      <c r="S796" s="357"/>
      <c r="T796" s="357"/>
      <c r="U796" s="357"/>
      <c r="V796" s="357"/>
      <c r="W796" s="357"/>
      <c r="X796" s="357"/>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row>
    <row r="797" spans="1:49" ht="13.5" customHeight="1">
      <c r="A797" s="1"/>
      <c r="B797" s="357"/>
      <c r="C797" s="357"/>
      <c r="D797" s="357"/>
      <c r="E797" s="357"/>
      <c r="F797" s="357"/>
      <c r="G797" s="357"/>
      <c r="H797" s="357"/>
      <c r="I797" s="357"/>
      <c r="J797" s="357"/>
      <c r="K797" s="357"/>
      <c r="L797" s="357"/>
      <c r="M797" s="357"/>
      <c r="N797" s="357"/>
      <c r="O797" s="357"/>
      <c r="P797" s="357"/>
      <c r="Q797" s="357"/>
      <c r="R797" s="357"/>
      <c r="S797" s="357"/>
      <c r="T797" s="357"/>
      <c r="U797" s="357"/>
      <c r="V797" s="357"/>
      <c r="W797" s="357"/>
      <c r="X797" s="357"/>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row>
    <row r="798" spans="1:49" ht="13.5" customHeight="1">
      <c r="A798" s="1"/>
      <c r="B798" s="357"/>
      <c r="C798" s="357"/>
      <c r="D798" s="357"/>
      <c r="E798" s="357"/>
      <c r="F798" s="357"/>
      <c r="G798" s="357"/>
      <c r="H798" s="357"/>
      <c r="I798" s="357"/>
      <c r="J798" s="357"/>
      <c r="K798" s="357"/>
      <c r="L798" s="357"/>
      <c r="M798" s="357"/>
      <c r="N798" s="357"/>
      <c r="O798" s="357"/>
      <c r="P798" s="357"/>
      <c r="Q798" s="357"/>
      <c r="R798" s="357"/>
      <c r="S798" s="357"/>
      <c r="T798" s="357"/>
      <c r="U798" s="357"/>
      <c r="V798" s="357"/>
      <c r="W798" s="357"/>
      <c r="X798" s="357"/>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row>
    <row r="799" spans="1:49" ht="13.5" customHeight="1">
      <c r="A799" s="1"/>
      <c r="B799" s="357"/>
      <c r="C799" s="357"/>
      <c r="D799" s="357"/>
      <c r="E799" s="357"/>
      <c r="F799" s="357"/>
      <c r="G799" s="357"/>
      <c r="H799" s="357"/>
      <c r="I799" s="357"/>
      <c r="J799" s="357"/>
      <c r="K799" s="357"/>
      <c r="L799" s="357"/>
      <c r="M799" s="357"/>
      <c r="N799" s="357"/>
      <c r="O799" s="357"/>
      <c r="P799" s="357"/>
      <c r="Q799" s="357"/>
      <c r="R799" s="357"/>
      <c r="S799" s="357"/>
      <c r="T799" s="357"/>
      <c r="U799" s="357"/>
      <c r="V799" s="357"/>
      <c r="W799" s="357"/>
      <c r="X799" s="357"/>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row>
    <row r="800" spans="1:49" ht="13.5" customHeight="1">
      <c r="A800" s="1"/>
      <c r="B800" s="357"/>
      <c r="C800" s="357"/>
      <c r="D800" s="357"/>
      <c r="E800" s="357"/>
      <c r="F800" s="357"/>
      <c r="G800" s="357"/>
      <c r="H800" s="357"/>
      <c r="I800" s="357"/>
      <c r="J800" s="357"/>
      <c r="K800" s="357"/>
      <c r="L800" s="357"/>
      <c r="M800" s="357"/>
      <c r="N800" s="357"/>
      <c r="O800" s="357"/>
      <c r="P800" s="357"/>
      <c r="Q800" s="357"/>
      <c r="R800" s="357"/>
      <c r="S800" s="357"/>
      <c r="T800" s="357"/>
      <c r="U800" s="357"/>
      <c r="V800" s="357"/>
      <c r="W800" s="357"/>
      <c r="X800" s="357"/>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row>
    <row r="801" spans="1:49" ht="13.5" customHeight="1">
      <c r="A801" s="1"/>
      <c r="B801" s="357"/>
      <c r="C801" s="357"/>
      <c r="D801" s="357"/>
      <c r="E801" s="357"/>
      <c r="F801" s="357"/>
      <c r="G801" s="357"/>
      <c r="H801" s="357"/>
      <c r="I801" s="357"/>
      <c r="J801" s="357"/>
      <c r="K801" s="357"/>
      <c r="L801" s="357"/>
      <c r="M801" s="357"/>
      <c r="N801" s="357"/>
      <c r="O801" s="357"/>
      <c r="P801" s="357"/>
      <c r="Q801" s="357"/>
      <c r="R801" s="357"/>
      <c r="S801" s="357"/>
      <c r="T801" s="357"/>
      <c r="U801" s="357"/>
      <c r="V801" s="357"/>
      <c r="W801" s="357"/>
      <c r="X801" s="357"/>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row>
    <row r="802" spans="1:49" ht="13.5" customHeight="1">
      <c r="A802" s="1"/>
      <c r="B802" s="357"/>
      <c r="C802" s="357"/>
      <c r="D802" s="357"/>
      <c r="E802" s="357"/>
      <c r="F802" s="357"/>
      <c r="G802" s="357"/>
      <c r="H802" s="357"/>
      <c r="I802" s="357"/>
      <c r="J802" s="357"/>
      <c r="K802" s="357"/>
      <c r="L802" s="357"/>
      <c r="M802" s="357"/>
      <c r="N802" s="357"/>
      <c r="O802" s="357"/>
      <c r="P802" s="357"/>
      <c r="Q802" s="357"/>
      <c r="R802" s="357"/>
      <c r="S802" s="357"/>
      <c r="T802" s="357"/>
      <c r="U802" s="357"/>
      <c r="V802" s="357"/>
      <c r="W802" s="357"/>
      <c r="X802" s="357"/>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row>
    <row r="803" spans="1:49" ht="13.5" customHeight="1">
      <c r="A803" s="1"/>
      <c r="B803" s="357"/>
      <c r="C803" s="357"/>
      <c r="D803" s="357"/>
      <c r="E803" s="357"/>
      <c r="F803" s="357"/>
      <c r="G803" s="357"/>
      <c r="H803" s="357"/>
      <c r="I803" s="357"/>
      <c r="J803" s="357"/>
      <c r="K803" s="357"/>
      <c r="L803" s="357"/>
      <c r="M803" s="357"/>
      <c r="N803" s="357"/>
      <c r="O803" s="357"/>
      <c r="P803" s="357"/>
      <c r="Q803" s="357"/>
      <c r="R803" s="357"/>
      <c r="S803" s="357"/>
      <c r="T803" s="357"/>
      <c r="U803" s="357"/>
      <c r="V803" s="357"/>
      <c r="W803" s="357"/>
      <c r="X803" s="357"/>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row>
    <row r="804" spans="1:49" ht="13.5" customHeight="1">
      <c r="A804" s="1"/>
      <c r="B804" s="357"/>
      <c r="C804" s="357"/>
      <c r="D804" s="357"/>
      <c r="E804" s="357"/>
      <c r="F804" s="357"/>
      <c r="G804" s="357"/>
      <c r="H804" s="357"/>
      <c r="I804" s="357"/>
      <c r="J804" s="357"/>
      <c r="K804" s="357"/>
      <c r="L804" s="357"/>
      <c r="M804" s="357"/>
      <c r="N804" s="357"/>
      <c r="O804" s="357"/>
      <c r="P804" s="357"/>
      <c r="Q804" s="357"/>
      <c r="R804" s="357"/>
      <c r="S804" s="357"/>
      <c r="T804" s="357"/>
      <c r="U804" s="357"/>
      <c r="V804" s="357"/>
      <c r="W804" s="357"/>
      <c r="X804" s="357"/>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row>
    <row r="805" spans="1:49" ht="13.5" customHeight="1">
      <c r="A805" s="1"/>
      <c r="B805" s="357"/>
      <c r="C805" s="357"/>
      <c r="D805" s="357"/>
      <c r="E805" s="357"/>
      <c r="F805" s="357"/>
      <c r="G805" s="357"/>
      <c r="H805" s="357"/>
      <c r="I805" s="357"/>
      <c r="J805" s="357"/>
      <c r="K805" s="357"/>
      <c r="L805" s="357"/>
      <c r="M805" s="357"/>
      <c r="N805" s="357"/>
      <c r="O805" s="357"/>
      <c r="P805" s="357"/>
      <c r="Q805" s="357"/>
      <c r="R805" s="357"/>
      <c r="S805" s="357"/>
      <c r="T805" s="357"/>
      <c r="U805" s="357"/>
      <c r="V805" s="357"/>
      <c r="W805" s="357"/>
      <c r="X805" s="357"/>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row>
    <row r="806" spans="1:49" ht="13.5" customHeight="1">
      <c r="A806" s="1"/>
      <c r="B806" s="357"/>
      <c r="C806" s="357"/>
      <c r="D806" s="357"/>
      <c r="E806" s="357"/>
      <c r="F806" s="357"/>
      <c r="G806" s="357"/>
      <c r="H806" s="357"/>
      <c r="I806" s="357"/>
      <c r="J806" s="357"/>
      <c r="K806" s="357"/>
      <c r="L806" s="357"/>
      <c r="M806" s="357"/>
      <c r="N806" s="357"/>
      <c r="O806" s="357"/>
      <c r="P806" s="357"/>
      <c r="Q806" s="357"/>
      <c r="R806" s="357"/>
      <c r="S806" s="357"/>
      <c r="T806" s="357"/>
      <c r="U806" s="357"/>
      <c r="V806" s="357"/>
      <c r="W806" s="357"/>
      <c r="X806" s="357"/>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row>
    <row r="807" spans="1:49" ht="13.5" customHeight="1">
      <c r="A807" s="1"/>
      <c r="B807" s="357"/>
      <c r="C807" s="357"/>
      <c r="D807" s="357"/>
      <c r="E807" s="357"/>
      <c r="F807" s="357"/>
      <c r="G807" s="357"/>
      <c r="H807" s="357"/>
      <c r="I807" s="357"/>
      <c r="J807" s="357"/>
      <c r="K807" s="357"/>
      <c r="L807" s="357"/>
      <c r="M807" s="357"/>
      <c r="N807" s="357"/>
      <c r="O807" s="357"/>
      <c r="P807" s="357"/>
      <c r="Q807" s="357"/>
      <c r="R807" s="357"/>
      <c r="S807" s="357"/>
      <c r="T807" s="357"/>
      <c r="U807" s="357"/>
      <c r="V807" s="357"/>
      <c r="W807" s="357"/>
      <c r="X807" s="357"/>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row>
    <row r="808" spans="1:49" ht="13.5" customHeight="1">
      <c r="A808" s="1"/>
      <c r="B808" s="357"/>
      <c r="C808" s="357"/>
      <c r="D808" s="357"/>
      <c r="E808" s="357"/>
      <c r="F808" s="357"/>
      <c r="G808" s="357"/>
      <c r="H808" s="357"/>
      <c r="I808" s="357"/>
      <c r="J808" s="357"/>
      <c r="K808" s="357"/>
      <c r="L808" s="357"/>
      <c r="M808" s="357"/>
      <c r="N808" s="357"/>
      <c r="O808" s="357"/>
      <c r="P808" s="357"/>
      <c r="Q808" s="357"/>
      <c r="R808" s="357"/>
      <c r="S808" s="357"/>
      <c r="T808" s="357"/>
      <c r="U808" s="357"/>
      <c r="V808" s="357"/>
      <c r="W808" s="357"/>
      <c r="X808" s="357"/>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row>
    <row r="809" spans="1:49" ht="13.5" customHeight="1">
      <c r="A809" s="1"/>
      <c r="B809" s="357"/>
      <c r="C809" s="357"/>
      <c r="D809" s="357"/>
      <c r="E809" s="357"/>
      <c r="F809" s="357"/>
      <c r="G809" s="357"/>
      <c r="H809" s="357"/>
      <c r="I809" s="357"/>
      <c r="J809" s="357"/>
      <c r="K809" s="357"/>
      <c r="L809" s="357"/>
      <c r="M809" s="357"/>
      <c r="N809" s="357"/>
      <c r="O809" s="357"/>
      <c r="P809" s="357"/>
      <c r="Q809" s="357"/>
      <c r="R809" s="357"/>
      <c r="S809" s="357"/>
      <c r="T809" s="357"/>
      <c r="U809" s="357"/>
      <c r="V809" s="357"/>
      <c r="W809" s="357"/>
      <c r="X809" s="357"/>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row>
    <row r="810" spans="1:49" ht="13.5" customHeight="1">
      <c r="A810" s="1"/>
      <c r="B810" s="357"/>
      <c r="C810" s="357"/>
      <c r="D810" s="357"/>
      <c r="E810" s="357"/>
      <c r="F810" s="357"/>
      <c r="G810" s="357"/>
      <c r="H810" s="357"/>
      <c r="I810" s="357"/>
      <c r="J810" s="357"/>
      <c r="K810" s="357"/>
      <c r="L810" s="357"/>
      <c r="M810" s="357"/>
      <c r="N810" s="357"/>
      <c r="O810" s="357"/>
      <c r="P810" s="357"/>
      <c r="Q810" s="357"/>
      <c r="R810" s="357"/>
      <c r="S810" s="357"/>
      <c r="T810" s="357"/>
      <c r="U810" s="357"/>
      <c r="V810" s="357"/>
      <c r="W810" s="357"/>
      <c r="X810" s="357"/>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row>
    <row r="811" spans="1:49" ht="13.5" customHeight="1">
      <c r="A811" s="1"/>
      <c r="B811" s="357"/>
      <c r="C811" s="357"/>
      <c r="D811" s="357"/>
      <c r="E811" s="357"/>
      <c r="F811" s="357"/>
      <c r="G811" s="357"/>
      <c r="H811" s="357"/>
      <c r="I811" s="357"/>
      <c r="J811" s="357"/>
      <c r="K811" s="357"/>
      <c r="L811" s="357"/>
      <c r="M811" s="357"/>
      <c r="N811" s="357"/>
      <c r="O811" s="357"/>
      <c r="P811" s="357"/>
      <c r="Q811" s="357"/>
      <c r="R811" s="357"/>
      <c r="S811" s="357"/>
      <c r="T811" s="357"/>
      <c r="U811" s="357"/>
      <c r="V811" s="357"/>
      <c r="W811" s="357"/>
      <c r="X811" s="357"/>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row>
    <row r="812" spans="1:49" ht="13.5" customHeight="1">
      <c r="A812" s="1"/>
      <c r="B812" s="357"/>
      <c r="C812" s="357"/>
      <c r="D812" s="357"/>
      <c r="E812" s="357"/>
      <c r="F812" s="357"/>
      <c r="G812" s="357"/>
      <c r="H812" s="357"/>
      <c r="I812" s="357"/>
      <c r="J812" s="357"/>
      <c r="K812" s="357"/>
      <c r="L812" s="357"/>
      <c r="M812" s="357"/>
      <c r="N812" s="357"/>
      <c r="O812" s="357"/>
      <c r="P812" s="357"/>
      <c r="Q812" s="357"/>
      <c r="R812" s="357"/>
      <c r="S812" s="357"/>
      <c r="T812" s="357"/>
      <c r="U812" s="357"/>
      <c r="V812" s="357"/>
      <c r="W812" s="357"/>
      <c r="X812" s="357"/>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row>
    <row r="813" spans="1:49" ht="13.5" customHeight="1">
      <c r="A813" s="1"/>
      <c r="B813" s="357"/>
      <c r="C813" s="357"/>
      <c r="D813" s="357"/>
      <c r="E813" s="357"/>
      <c r="F813" s="357"/>
      <c r="G813" s="357"/>
      <c r="H813" s="357"/>
      <c r="I813" s="357"/>
      <c r="J813" s="357"/>
      <c r="K813" s="357"/>
      <c r="L813" s="357"/>
      <c r="M813" s="357"/>
      <c r="N813" s="357"/>
      <c r="O813" s="357"/>
      <c r="P813" s="357"/>
      <c r="Q813" s="357"/>
      <c r="R813" s="357"/>
      <c r="S813" s="357"/>
      <c r="T813" s="357"/>
      <c r="U813" s="357"/>
      <c r="V813" s="357"/>
      <c r="W813" s="357"/>
      <c r="X813" s="357"/>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row>
    <row r="814" spans="1:49" ht="13.5" customHeight="1">
      <c r="A814" s="1"/>
      <c r="B814" s="357"/>
      <c r="C814" s="357"/>
      <c r="D814" s="357"/>
      <c r="E814" s="357"/>
      <c r="F814" s="357"/>
      <c r="G814" s="357"/>
      <c r="H814" s="357"/>
      <c r="I814" s="357"/>
      <c r="J814" s="357"/>
      <c r="K814" s="357"/>
      <c r="L814" s="357"/>
      <c r="M814" s="357"/>
      <c r="N814" s="357"/>
      <c r="O814" s="357"/>
      <c r="P814" s="357"/>
      <c r="Q814" s="357"/>
      <c r="R814" s="357"/>
      <c r="S814" s="357"/>
      <c r="T814" s="357"/>
      <c r="U814" s="357"/>
      <c r="V814" s="357"/>
      <c r="W814" s="357"/>
      <c r="X814" s="357"/>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row>
    <row r="815" spans="1:49" ht="13.5" customHeight="1">
      <c r="A815" s="1"/>
      <c r="B815" s="357"/>
      <c r="C815" s="357"/>
      <c r="D815" s="357"/>
      <c r="E815" s="357"/>
      <c r="F815" s="357"/>
      <c r="G815" s="357"/>
      <c r="H815" s="357"/>
      <c r="I815" s="357"/>
      <c r="J815" s="357"/>
      <c r="K815" s="357"/>
      <c r="L815" s="357"/>
      <c r="M815" s="357"/>
      <c r="N815" s="357"/>
      <c r="O815" s="357"/>
      <c r="P815" s="357"/>
      <c r="Q815" s="357"/>
      <c r="R815" s="357"/>
      <c r="S815" s="357"/>
      <c r="T815" s="357"/>
      <c r="U815" s="357"/>
      <c r="V815" s="357"/>
      <c r="W815" s="357"/>
      <c r="X815" s="357"/>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row>
    <row r="816" spans="1:49" ht="13.5" customHeight="1">
      <c r="A816" s="1"/>
      <c r="B816" s="357"/>
      <c r="C816" s="357"/>
      <c r="D816" s="357"/>
      <c r="E816" s="357"/>
      <c r="F816" s="357"/>
      <c r="G816" s="357"/>
      <c r="H816" s="357"/>
      <c r="I816" s="357"/>
      <c r="J816" s="357"/>
      <c r="K816" s="357"/>
      <c r="L816" s="357"/>
      <c r="M816" s="357"/>
      <c r="N816" s="357"/>
      <c r="O816" s="357"/>
      <c r="P816" s="357"/>
      <c r="Q816" s="357"/>
      <c r="R816" s="357"/>
      <c r="S816" s="357"/>
      <c r="T816" s="357"/>
      <c r="U816" s="357"/>
      <c r="V816" s="357"/>
      <c r="W816" s="357"/>
      <c r="X816" s="357"/>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row>
    <row r="817" spans="1:49" ht="13.5" customHeight="1">
      <c r="A817" s="1"/>
      <c r="B817" s="357"/>
      <c r="C817" s="357"/>
      <c r="D817" s="357"/>
      <c r="E817" s="357"/>
      <c r="F817" s="357"/>
      <c r="G817" s="357"/>
      <c r="H817" s="357"/>
      <c r="I817" s="357"/>
      <c r="J817" s="357"/>
      <c r="K817" s="357"/>
      <c r="L817" s="357"/>
      <c r="M817" s="357"/>
      <c r="N817" s="357"/>
      <c r="O817" s="357"/>
      <c r="P817" s="357"/>
      <c r="Q817" s="357"/>
      <c r="R817" s="357"/>
      <c r="S817" s="357"/>
      <c r="T817" s="357"/>
      <c r="U817" s="357"/>
      <c r="V817" s="357"/>
      <c r="W817" s="357"/>
      <c r="X817" s="357"/>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row>
    <row r="818" spans="1:49" ht="13.5" customHeight="1">
      <c r="A818" s="1"/>
      <c r="B818" s="357"/>
      <c r="C818" s="357"/>
      <c r="D818" s="357"/>
      <c r="E818" s="357"/>
      <c r="F818" s="357"/>
      <c r="G818" s="357"/>
      <c r="H818" s="357"/>
      <c r="I818" s="357"/>
      <c r="J818" s="357"/>
      <c r="K818" s="357"/>
      <c r="L818" s="357"/>
      <c r="M818" s="357"/>
      <c r="N818" s="357"/>
      <c r="O818" s="357"/>
      <c r="P818" s="357"/>
      <c r="Q818" s="357"/>
      <c r="R818" s="357"/>
      <c r="S818" s="357"/>
      <c r="T818" s="357"/>
      <c r="U818" s="357"/>
      <c r="V818" s="357"/>
      <c r="W818" s="357"/>
      <c r="X818" s="357"/>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row>
    <row r="819" spans="1:49" ht="13.5" customHeight="1">
      <c r="A819" s="1"/>
      <c r="B819" s="357"/>
      <c r="C819" s="357"/>
      <c r="D819" s="357"/>
      <c r="E819" s="357"/>
      <c r="F819" s="357"/>
      <c r="G819" s="357"/>
      <c r="H819" s="357"/>
      <c r="I819" s="357"/>
      <c r="J819" s="357"/>
      <c r="K819" s="357"/>
      <c r="L819" s="357"/>
      <c r="M819" s="357"/>
      <c r="N819" s="357"/>
      <c r="O819" s="357"/>
      <c r="P819" s="357"/>
      <c r="Q819" s="357"/>
      <c r="R819" s="357"/>
      <c r="S819" s="357"/>
      <c r="T819" s="357"/>
      <c r="U819" s="357"/>
      <c r="V819" s="357"/>
      <c r="W819" s="357"/>
      <c r="X819" s="357"/>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row>
    <row r="820" spans="1:49" ht="13.5" customHeight="1">
      <c r="A820" s="1"/>
      <c r="B820" s="357"/>
      <c r="C820" s="357"/>
      <c r="D820" s="357"/>
      <c r="E820" s="357"/>
      <c r="F820" s="357"/>
      <c r="G820" s="357"/>
      <c r="H820" s="357"/>
      <c r="I820" s="357"/>
      <c r="J820" s="357"/>
      <c r="K820" s="357"/>
      <c r="L820" s="357"/>
      <c r="M820" s="357"/>
      <c r="N820" s="357"/>
      <c r="O820" s="357"/>
      <c r="P820" s="357"/>
      <c r="Q820" s="357"/>
      <c r="R820" s="357"/>
      <c r="S820" s="357"/>
      <c r="T820" s="357"/>
      <c r="U820" s="357"/>
      <c r="V820" s="357"/>
      <c r="W820" s="357"/>
      <c r="X820" s="357"/>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row>
    <row r="821" spans="1:49" ht="13.5" customHeight="1">
      <c r="A821" s="1"/>
      <c r="B821" s="357"/>
      <c r="C821" s="357"/>
      <c r="D821" s="357"/>
      <c r="E821" s="357"/>
      <c r="F821" s="357"/>
      <c r="G821" s="357"/>
      <c r="H821" s="357"/>
      <c r="I821" s="357"/>
      <c r="J821" s="357"/>
      <c r="K821" s="357"/>
      <c r="L821" s="357"/>
      <c r="M821" s="357"/>
      <c r="N821" s="357"/>
      <c r="O821" s="357"/>
      <c r="P821" s="357"/>
      <c r="Q821" s="357"/>
      <c r="R821" s="357"/>
      <c r="S821" s="357"/>
      <c r="T821" s="357"/>
      <c r="U821" s="357"/>
      <c r="V821" s="357"/>
      <c r="W821" s="357"/>
      <c r="X821" s="357"/>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row>
    <row r="822" spans="1:49" ht="13.5" customHeight="1">
      <c r="A822" s="1"/>
      <c r="B822" s="357"/>
      <c r="C822" s="357"/>
      <c r="D822" s="357"/>
      <c r="E822" s="357"/>
      <c r="F822" s="357"/>
      <c r="G822" s="357"/>
      <c r="H822" s="357"/>
      <c r="I822" s="357"/>
      <c r="J822" s="357"/>
      <c r="K822" s="357"/>
      <c r="L822" s="357"/>
      <c r="M822" s="357"/>
      <c r="N822" s="357"/>
      <c r="O822" s="357"/>
      <c r="P822" s="357"/>
      <c r="Q822" s="357"/>
      <c r="R822" s="357"/>
      <c r="S822" s="357"/>
      <c r="T822" s="357"/>
      <c r="U822" s="357"/>
      <c r="V822" s="357"/>
      <c r="W822" s="357"/>
      <c r="X822" s="357"/>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row>
    <row r="823" spans="1:49" ht="13.5" customHeight="1">
      <c r="A823" s="1"/>
      <c r="B823" s="357"/>
      <c r="C823" s="357"/>
      <c r="D823" s="357"/>
      <c r="E823" s="357"/>
      <c r="F823" s="357"/>
      <c r="G823" s="357"/>
      <c r="H823" s="357"/>
      <c r="I823" s="357"/>
      <c r="J823" s="357"/>
      <c r="K823" s="357"/>
      <c r="L823" s="357"/>
      <c r="M823" s="357"/>
      <c r="N823" s="357"/>
      <c r="O823" s="357"/>
      <c r="P823" s="357"/>
      <c r="Q823" s="357"/>
      <c r="R823" s="357"/>
      <c r="S823" s="357"/>
      <c r="T823" s="357"/>
      <c r="U823" s="357"/>
      <c r="V823" s="357"/>
      <c r="W823" s="357"/>
      <c r="X823" s="357"/>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row>
    <row r="824" spans="1:49" ht="13.5" customHeight="1">
      <c r="A824" s="1"/>
      <c r="B824" s="357"/>
      <c r="C824" s="357"/>
      <c r="D824" s="357"/>
      <c r="E824" s="357"/>
      <c r="F824" s="357"/>
      <c r="G824" s="357"/>
      <c r="H824" s="357"/>
      <c r="I824" s="357"/>
      <c r="J824" s="357"/>
      <c r="K824" s="357"/>
      <c r="L824" s="357"/>
      <c r="M824" s="357"/>
      <c r="N824" s="357"/>
      <c r="O824" s="357"/>
      <c r="P824" s="357"/>
      <c r="Q824" s="357"/>
      <c r="R824" s="357"/>
      <c r="S824" s="357"/>
      <c r="T824" s="357"/>
      <c r="U824" s="357"/>
      <c r="V824" s="357"/>
      <c r="W824" s="357"/>
      <c r="X824" s="357"/>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row>
    <row r="825" spans="1:49" ht="13.5" customHeight="1">
      <c r="A825" s="1"/>
      <c r="B825" s="357"/>
      <c r="C825" s="357"/>
      <c r="D825" s="357"/>
      <c r="E825" s="357"/>
      <c r="F825" s="357"/>
      <c r="G825" s="357"/>
      <c r="H825" s="357"/>
      <c r="I825" s="357"/>
      <c r="J825" s="357"/>
      <c r="K825" s="357"/>
      <c r="L825" s="357"/>
      <c r="M825" s="357"/>
      <c r="N825" s="357"/>
      <c r="O825" s="357"/>
      <c r="P825" s="357"/>
      <c r="Q825" s="357"/>
      <c r="R825" s="357"/>
      <c r="S825" s="357"/>
      <c r="T825" s="357"/>
      <c r="U825" s="357"/>
      <c r="V825" s="357"/>
      <c r="W825" s="357"/>
      <c r="X825" s="357"/>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row>
    <row r="826" spans="1:49" ht="13.5" customHeight="1">
      <c r="A826" s="1"/>
      <c r="B826" s="357"/>
      <c r="C826" s="357"/>
      <c r="D826" s="357"/>
      <c r="E826" s="357"/>
      <c r="F826" s="357"/>
      <c r="G826" s="357"/>
      <c r="H826" s="357"/>
      <c r="I826" s="357"/>
      <c r="J826" s="357"/>
      <c r="K826" s="357"/>
      <c r="L826" s="357"/>
      <c r="M826" s="357"/>
      <c r="N826" s="357"/>
      <c r="O826" s="357"/>
      <c r="P826" s="357"/>
      <c r="Q826" s="357"/>
      <c r="R826" s="357"/>
      <c r="S826" s="357"/>
      <c r="T826" s="357"/>
      <c r="U826" s="357"/>
      <c r="V826" s="357"/>
      <c r="W826" s="357"/>
      <c r="X826" s="357"/>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row>
    <row r="827" spans="1:49" ht="13.5" customHeight="1">
      <c r="A827" s="1"/>
      <c r="B827" s="357"/>
      <c r="C827" s="357"/>
      <c r="D827" s="357"/>
      <c r="E827" s="357"/>
      <c r="F827" s="357"/>
      <c r="G827" s="357"/>
      <c r="H827" s="357"/>
      <c r="I827" s="357"/>
      <c r="J827" s="357"/>
      <c r="K827" s="357"/>
      <c r="L827" s="357"/>
      <c r="M827" s="357"/>
      <c r="N827" s="357"/>
      <c r="O827" s="357"/>
      <c r="P827" s="357"/>
      <c r="Q827" s="357"/>
      <c r="R827" s="357"/>
      <c r="S827" s="357"/>
      <c r="T827" s="357"/>
      <c r="U827" s="357"/>
      <c r="V827" s="357"/>
      <c r="W827" s="357"/>
      <c r="X827" s="357"/>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row>
    <row r="828" spans="1:49" ht="13.5" customHeight="1">
      <c r="A828" s="1"/>
      <c r="B828" s="357"/>
      <c r="C828" s="357"/>
      <c r="D828" s="357"/>
      <c r="E828" s="357"/>
      <c r="F828" s="357"/>
      <c r="G828" s="357"/>
      <c r="H828" s="357"/>
      <c r="I828" s="357"/>
      <c r="J828" s="357"/>
      <c r="K828" s="357"/>
      <c r="L828" s="357"/>
      <c r="M828" s="357"/>
      <c r="N828" s="357"/>
      <c r="O828" s="357"/>
      <c r="P828" s="357"/>
      <c r="Q828" s="357"/>
      <c r="R828" s="357"/>
      <c r="S828" s="357"/>
      <c r="T828" s="357"/>
      <c r="U828" s="357"/>
      <c r="V828" s="357"/>
      <c r="W828" s="357"/>
      <c r="X828" s="357"/>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row>
    <row r="829" spans="1:49" ht="13.5" customHeight="1">
      <c r="A829" s="1"/>
      <c r="B829" s="357"/>
      <c r="C829" s="357"/>
      <c r="D829" s="357"/>
      <c r="E829" s="357"/>
      <c r="F829" s="357"/>
      <c r="G829" s="357"/>
      <c r="H829" s="357"/>
      <c r="I829" s="357"/>
      <c r="J829" s="357"/>
      <c r="K829" s="357"/>
      <c r="L829" s="357"/>
      <c r="M829" s="357"/>
      <c r="N829" s="357"/>
      <c r="O829" s="357"/>
      <c r="P829" s="357"/>
      <c r="Q829" s="357"/>
      <c r="R829" s="357"/>
      <c r="S829" s="357"/>
      <c r="T829" s="357"/>
      <c r="U829" s="357"/>
      <c r="V829" s="357"/>
      <c r="W829" s="357"/>
      <c r="X829" s="357"/>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row>
    <row r="830" spans="1:49" ht="13.5" customHeight="1">
      <c r="A830" s="1"/>
      <c r="B830" s="357"/>
      <c r="C830" s="357"/>
      <c r="D830" s="357"/>
      <c r="E830" s="357"/>
      <c r="F830" s="357"/>
      <c r="G830" s="357"/>
      <c r="H830" s="357"/>
      <c r="I830" s="357"/>
      <c r="J830" s="357"/>
      <c r="K830" s="357"/>
      <c r="L830" s="357"/>
      <c r="M830" s="357"/>
      <c r="N830" s="357"/>
      <c r="O830" s="357"/>
      <c r="P830" s="357"/>
      <c r="Q830" s="357"/>
      <c r="R830" s="357"/>
      <c r="S830" s="357"/>
      <c r="T830" s="357"/>
      <c r="U830" s="357"/>
      <c r="V830" s="357"/>
      <c r="W830" s="357"/>
      <c r="X830" s="357"/>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row>
    <row r="831" spans="1:49" ht="13.5" customHeight="1">
      <c r="A831" s="1"/>
      <c r="B831" s="357"/>
      <c r="C831" s="357"/>
      <c r="D831" s="357"/>
      <c r="E831" s="357"/>
      <c r="F831" s="357"/>
      <c r="G831" s="357"/>
      <c r="H831" s="357"/>
      <c r="I831" s="357"/>
      <c r="J831" s="357"/>
      <c r="K831" s="357"/>
      <c r="L831" s="357"/>
      <c r="M831" s="357"/>
      <c r="N831" s="357"/>
      <c r="O831" s="357"/>
      <c r="P831" s="357"/>
      <c r="Q831" s="357"/>
      <c r="R831" s="357"/>
      <c r="S831" s="357"/>
      <c r="T831" s="357"/>
      <c r="U831" s="357"/>
      <c r="V831" s="357"/>
      <c r="W831" s="357"/>
      <c r="X831" s="357"/>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row>
    <row r="832" spans="1:49" ht="13.5" customHeight="1">
      <c r="A832" s="1"/>
      <c r="B832" s="357"/>
      <c r="C832" s="357"/>
      <c r="D832" s="357"/>
      <c r="E832" s="357"/>
      <c r="F832" s="357"/>
      <c r="G832" s="357"/>
      <c r="H832" s="357"/>
      <c r="I832" s="357"/>
      <c r="J832" s="357"/>
      <c r="K832" s="357"/>
      <c r="L832" s="357"/>
      <c r="M832" s="357"/>
      <c r="N832" s="357"/>
      <c r="O832" s="357"/>
      <c r="P832" s="357"/>
      <c r="Q832" s="357"/>
      <c r="R832" s="357"/>
      <c r="S832" s="357"/>
      <c r="T832" s="357"/>
      <c r="U832" s="357"/>
      <c r="V832" s="357"/>
      <c r="W832" s="357"/>
      <c r="X832" s="357"/>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row>
    <row r="833" spans="1:49" ht="13.5" customHeight="1">
      <c r="A833" s="1"/>
      <c r="B833" s="357"/>
      <c r="C833" s="357"/>
      <c r="D833" s="357"/>
      <c r="E833" s="357"/>
      <c r="F833" s="357"/>
      <c r="G833" s="357"/>
      <c r="H833" s="357"/>
      <c r="I833" s="357"/>
      <c r="J833" s="357"/>
      <c r="K833" s="357"/>
      <c r="L833" s="357"/>
      <c r="M833" s="357"/>
      <c r="N833" s="357"/>
      <c r="O833" s="357"/>
      <c r="P833" s="357"/>
      <c r="Q833" s="357"/>
      <c r="R833" s="357"/>
      <c r="S833" s="357"/>
      <c r="T833" s="357"/>
      <c r="U833" s="357"/>
      <c r="V833" s="357"/>
      <c r="W833" s="357"/>
      <c r="X833" s="357"/>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row>
    <row r="834" spans="1:49" ht="13.5" customHeight="1">
      <c r="A834" s="1"/>
      <c r="B834" s="357"/>
      <c r="C834" s="357"/>
      <c r="D834" s="357"/>
      <c r="E834" s="357"/>
      <c r="F834" s="357"/>
      <c r="G834" s="357"/>
      <c r="H834" s="357"/>
      <c r="I834" s="357"/>
      <c r="J834" s="357"/>
      <c r="K834" s="357"/>
      <c r="L834" s="357"/>
      <c r="M834" s="357"/>
      <c r="N834" s="357"/>
      <c r="O834" s="357"/>
      <c r="P834" s="357"/>
      <c r="Q834" s="357"/>
      <c r="R834" s="357"/>
      <c r="S834" s="357"/>
      <c r="T834" s="357"/>
      <c r="U834" s="357"/>
      <c r="V834" s="357"/>
      <c r="W834" s="357"/>
      <c r="X834" s="357"/>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row>
    <row r="835" spans="1:49" ht="13.5" customHeight="1">
      <c r="A835" s="1"/>
      <c r="B835" s="357"/>
      <c r="C835" s="357"/>
      <c r="D835" s="357"/>
      <c r="E835" s="357"/>
      <c r="F835" s="357"/>
      <c r="G835" s="357"/>
      <c r="H835" s="357"/>
      <c r="I835" s="357"/>
      <c r="J835" s="357"/>
      <c r="K835" s="357"/>
      <c r="L835" s="357"/>
      <c r="M835" s="357"/>
      <c r="N835" s="357"/>
      <c r="O835" s="357"/>
      <c r="P835" s="357"/>
      <c r="Q835" s="357"/>
      <c r="R835" s="357"/>
      <c r="S835" s="357"/>
      <c r="T835" s="357"/>
      <c r="U835" s="357"/>
      <c r="V835" s="357"/>
      <c r="W835" s="357"/>
      <c r="X835" s="357"/>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row>
    <row r="836" spans="1:49" ht="13.5" customHeight="1">
      <c r="A836" s="1"/>
      <c r="B836" s="357"/>
      <c r="C836" s="357"/>
      <c r="D836" s="357"/>
      <c r="E836" s="357"/>
      <c r="F836" s="357"/>
      <c r="G836" s="357"/>
      <c r="H836" s="357"/>
      <c r="I836" s="357"/>
      <c r="J836" s="357"/>
      <c r="K836" s="357"/>
      <c r="L836" s="357"/>
      <c r="M836" s="357"/>
      <c r="N836" s="357"/>
      <c r="O836" s="357"/>
      <c r="P836" s="357"/>
      <c r="Q836" s="357"/>
      <c r="R836" s="357"/>
      <c r="S836" s="357"/>
      <c r="T836" s="357"/>
      <c r="U836" s="357"/>
      <c r="V836" s="357"/>
      <c r="W836" s="357"/>
      <c r="X836" s="357"/>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row>
    <row r="837" spans="1:49" ht="13.5" customHeight="1">
      <c r="A837" s="1"/>
      <c r="B837" s="357"/>
      <c r="C837" s="357"/>
      <c r="D837" s="357"/>
      <c r="E837" s="357"/>
      <c r="F837" s="357"/>
      <c r="G837" s="357"/>
      <c r="H837" s="357"/>
      <c r="I837" s="357"/>
      <c r="J837" s="357"/>
      <c r="K837" s="357"/>
      <c r="L837" s="357"/>
      <c r="M837" s="357"/>
      <c r="N837" s="357"/>
      <c r="O837" s="357"/>
      <c r="P837" s="357"/>
      <c r="Q837" s="357"/>
      <c r="R837" s="357"/>
      <c r="S837" s="357"/>
      <c r="T837" s="357"/>
      <c r="U837" s="357"/>
      <c r="V837" s="357"/>
      <c r="W837" s="357"/>
      <c r="X837" s="357"/>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row>
    <row r="838" spans="1:49" ht="13.5" customHeight="1">
      <c r="A838" s="1"/>
      <c r="B838" s="357"/>
      <c r="C838" s="357"/>
      <c r="D838" s="357"/>
      <c r="E838" s="357"/>
      <c r="F838" s="357"/>
      <c r="G838" s="357"/>
      <c r="H838" s="357"/>
      <c r="I838" s="357"/>
      <c r="J838" s="357"/>
      <c r="K838" s="357"/>
      <c r="L838" s="357"/>
      <c r="M838" s="357"/>
      <c r="N838" s="357"/>
      <c r="O838" s="357"/>
      <c r="P838" s="357"/>
      <c r="Q838" s="357"/>
      <c r="R838" s="357"/>
      <c r="S838" s="357"/>
      <c r="T838" s="357"/>
      <c r="U838" s="357"/>
      <c r="V838" s="357"/>
      <c r="W838" s="357"/>
      <c r="X838" s="357"/>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row>
    <row r="839" spans="1:49" ht="13.5" customHeight="1">
      <c r="A839" s="1"/>
      <c r="B839" s="357"/>
      <c r="C839" s="357"/>
      <c r="D839" s="357"/>
      <c r="E839" s="357"/>
      <c r="F839" s="357"/>
      <c r="G839" s="357"/>
      <c r="H839" s="357"/>
      <c r="I839" s="357"/>
      <c r="J839" s="357"/>
      <c r="K839" s="357"/>
      <c r="L839" s="357"/>
      <c r="M839" s="357"/>
      <c r="N839" s="357"/>
      <c r="O839" s="357"/>
      <c r="P839" s="357"/>
      <c r="Q839" s="357"/>
      <c r="R839" s="357"/>
      <c r="S839" s="357"/>
      <c r="T839" s="357"/>
      <c r="U839" s="357"/>
      <c r="V839" s="357"/>
      <c r="W839" s="357"/>
      <c r="X839" s="357"/>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row>
    <row r="840" spans="1:49" ht="13.5" customHeight="1">
      <c r="A840" s="1"/>
      <c r="B840" s="357"/>
      <c r="C840" s="357"/>
      <c r="D840" s="357"/>
      <c r="E840" s="357"/>
      <c r="F840" s="357"/>
      <c r="G840" s="357"/>
      <c r="H840" s="357"/>
      <c r="I840" s="357"/>
      <c r="J840" s="357"/>
      <c r="K840" s="357"/>
      <c r="L840" s="357"/>
      <c r="M840" s="357"/>
      <c r="N840" s="357"/>
      <c r="O840" s="357"/>
      <c r="P840" s="357"/>
      <c r="Q840" s="357"/>
      <c r="R840" s="357"/>
      <c r="S840" s="357"/>
      <c r="T840" s="357"/>
      <c r="U840" s="357"/>
      <c r="V840" s="357"/>
      <c r="W840" s="357"/>
      <c r="X840" s="357"/>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row>
    <row r="841" spans="1:49" ht="13.5" customHeight="1">
      <c r="A841" s="1"/>
      <c r="B841" s="357"/>
      <c r="C841" s="357"/>
      <c r="D841" s="357"/>
      <c r="E841" s="357"/>
      <c r="F841" s="357"/>
      <c r="G841" s="357"/>
      <c r="H841" s="357"/>
      <c r="I841" s="357"/>
      <c r="J841" s="357"/>
      <c r="K841" s="357"/>
      <c r="L841" s="357"/>
      <c r="M841" s="357"/>
      <c r="N841" s="357"/>
      <c r="O841" s="357"/>
      <c r="P841" s="357"/>
      <c r="Q841" s="357"/>
      <c r="R841" s="357"/>
      <c r="S841" s="357"/>
      <c r="T841" s="357"/>
      <c r="U841" s="357"/>
      <c r="V841" s="357"/>
      <c r="W841" s="357"/>
      <c r="X841" s="357"/>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row>
    <row r="842" spans="1:49" ht="13.5" customHeight="1">
      <c r="A842" s="1"/>
      <c r="B842" s="357"/>
      <c r="C842" s="357"/>
      <c r="D842" s="357"/>
      <c r="E842" s="357"/>
      <c r="F842" s="357"/>
      <c r="G842" s="357"/>
      <c r="H842" s="357"/>
      <c r="I842" s="357"/>
      <c r="J842" s="357"/>
      <c r="K842" s="357"/>
      <c r="L842" s="357"/>
      <c r="M842" s="357"/>
      <c r="N842" s="357"/>
      <c r="O842" s="357"/>
      <c r="P842" s="357"/>
      <c r="Q842" s="357"/>
      <c r="R842" s="357"/>
      <c r="S842" s="357"/>
      <c r="T842" s="357"/>
      <c r="U842" s="357"/>
      <c r="V842" s="357"/>
      <c r="W842" s="357"/>
      <c r="X842" s="357"/>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row>
    <row r="843" spans="1:49" ht="13.5" customHeight="1">
      <c r="A843" s="1"/>
      <c r="B843" s="357"/>
      <c r="C843" s="357"/>
      <c r="D843" s="357"/>
      <c r="E843" s="357"/>
      <c r="F843" s="357"/>
      <c r="G843" s="357"/>
      <c r="H843" s="357"/>
      <c r="I843" s="357"/>
      <c r="J843" s="357"/>
      <c r="K843" s="357"/>
      <c r="L843" s="357"/>
      <c r="M843" s="357"/>
      <c r="N843" s="357"/>
      <c r="O843" s="357"/>
      <c r="P843" s="357"/>
      <c r="Q843" s="357"/>
      <c r="R843" s="357"/>
      <c r="S843" s="357"/>
      <c r="T843" s="357"/>
      <c r="U843" s="357"/>
      <c r="V843" s="357"/>
      <c r="W843" s="357"/>
      <c r="X843" s="357"/>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row>
    <row r="844" spans="1:49" ht="13.5" customHeight="1">
      <c r="A844" s="1"/>
      <c r="B844" s="357"/>
      <c r="C844" s="357"/>
      <c r="D844" s="357"/>
      <c r="E844" s="357"/>
      <c r="F844" s="357"/>
      <c r="G844" s="357"/>
      <c r="H844" s="357"/>
      <c r="I844" s="357"/>
      <c r="J844" s="357"/>
      <c r="K844" s="357"/>
      <c r="L844" s="357"/>
      <c r="M844" s="357"/>
      <c r="N844" s="357"/>
      <c r="O844" s="357"/>
      <c r="P844" s="357"/>
      <c r="Q844" s="357"/>
      <c r="R844" s="357"/>
      <c r="S844" s="357"/>
      <c r="T844" s="357"/>
      <c r="U844" s="357"/>
      <c r="V844" s="357"/>
      <c r="W844" s="357"/>
      <c r="X844" s="357"/>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row>
    <row r="845" spans="1:49" ht="13.5" customHeight="1">
      <c r="A845" s="1"/>
      <c r="B845" s="357"/>
      <c r="C845" s="357"/>
      <c r="D845" s="357"/>
      <c r="E845" s="357"/>
      <c r="F845" s="357"/>
      <c r="G845" s="357"/>
      <c r="H845" s="357"/>
      <c r="I845" s="357"/>
      <c r="J845" s="357"/>
      <c r="K845" s="357"/>
      <c r="L845" s="357"/>
      <c r="M845" s="357"/>
      <c r="N845" s="357"/>
      <c r="O845" s="357"/>
      <c r="P845" s="357"/>
      <c r="Q845" s="357"/>
      <c r="R845" s="357"/>
      <c r="S845" s="357"/>
      <c r="T845" s="357"/>
      <c r="U845" s="357"/>
      <c r="V845" s="357"/>
      <c r="W845" s="357"/>
      <c r="X845" s="357"/>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row>
    <row r="846" spans="1:49" ht="13.5" customHeight="1">
      <c r="A846" s="1"/>
      <c r="B846" s="357"/>
      <c r="C846" s="357"/>
      <c r="D846" s="357"/>
      <c r="E846" s="357"/>
      <c r="F846" s="357"/>
      <c r="G846" s="357"/>
      <c r="H846" s="357"/>
      <c r="I846" s="357"/>
      <c r="J846" s="357"/>
      <c r="K846" s="357"/>
      <c r="L846" s="357"/>
      <c r="M846" s="357"/>
      <c r="N846" s="357"/>
      <c r="O846" s="357"/>
      <c r="P846" s="357"/>
      <c r="Q846" s="357"/>
      <c r="R846" s="357"/>
      <c r="S846" s="357"/>
      <c r="T846" s="357"/>
      <c r="U846" s="357"/>
      <c r="V846" s="357"/>
      <c r="W846" s="357"/>
      <c r="X846" s="357"/>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row>
    <row r="847" spans="1:49" ht="13.5" customHeight="1">
      <c r="A847" s="1"/>
      <c r="B847" s="357"/>
      <c r="C847" s="357"/>
      <c r="D847" s="357"/>
      <c r="E847" s="357"/>
      <c r="F847" s="357"/>
      <c r="G847" s="357"/>
      <c r="H847" s="357"/>
      <c r="I847" s="357"/>
      <c r="J847" s="357"/>
      <c r="K847" s="357"/>
      <c r="L847" s="357"/>
      <c r="M847" s="357"/>
      <c r="N847" s="357"/>
      <c r="O847" s="357"/>
      <c r="P847" s="357"/>
      <c r="Q847" s="357"/>
      <c r="R847" s="357"/>
      <c r="S847" s="357"/>
      <c r="T847" s="357"/>
      <c r="U847" s="357"/>
      <c r="V847" s="357"/>
      <c r="W847" s="357"/>
      <c r="X847" s="357"/>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row>
    <row r="848" spans="1:49" ht="13.5" customHeight="1">
      <c r="A848" s="1"/>
      <c r="B848" s="357"/>
      <c r="C848" s="357"/>
      <c r="D848" s="357"/>
      <c r="E848" s="357"/>
      <c r="F848" s="357"/>
      <c r="G848" s="357"/>
      <c r="H848" s="357"/>
      <c r="I848" s="357"/>
      <c r="J848" s="357"/>
      <c r="K848" s="357"/>
      <c r="L848" s="357"/>
      <c r="M848" s="357"/>
      <c r="N848" s="357"/>
      <c r="O848" s="357"/>
      <c r="P848" s="357"/>
      <c r="Q848" s="357"/>
      <c r="R848" s="357"/>
      <c r="S848" s="357"/>
      <c r="T848" s="357"/>
      <c r="U848" s="357"/>
      <c r="V848" s="357"/>
      <c r="W848" s="357"/>
      <c r="X848" s="357"/>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row>
    <row r="849" spans="1:49" ht="13.5" customHeight="1">
      <c r="A849" s="1"/>
      <c r="B849" s="357"/>
      <c r="C849" s="357"/>
      <c r="D849" s="357"/>
      <c r="E849" s="357"/>
      <c r="F849" s="357"/>
      <c r="G849" s="357"/>
      <c r="H849" s="357"/>
      <c r="I849" s="357"/>
      <c r="J849" s="357"/>
      <c r="K849" s="357"/>
      <c r="L849" s="357"/>
      <c r="M849" s="357"/>
      <c r="N849" s="357"/>
      <c r="O849" s="357"/>
      <c r="P849" s="357"/>
      <c r="Q849" s="357"/>
      <c r="R849" s="357"/>
      <c r="S849" s="357"/>
      <c r="T849" s="357"/>
      <c r="U849" s="357"/>
      <c r="V849" s="357"/>
      <c r="W849" s="357"/>
      <c r="X849" s="357"/>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row>
    <row r="850" spans="1:49" ht="13.5" customHeight="1">
      <c r="A850" s="1"/>
      <c r="B850" s="357"/>
      <c r="C850" s="357"/>
      <c r="D850" s="357"/>
      <c r="E850" s="357"/>
      <c r="F850" s="357"/>
      <c r="G850" s="357"/>
      <c r="H850" s="357"/>
      <c r="I850" s="357"/>
      <c r="J850" s="357"/>
      <c r="K850" s="357"/>
      <c r="L850" s="357"/>
      <c r="M850" s="357"/>
      <c r="N850" s="357"/>
      <c r="O850" s="357"/>
      <c r="P850" s="357"/>
      <c r="Q850" s="357"/>
      <c r="R850" s="357"/>
      <c r="S850" s="357"/>
      <c r="T850" s="357"/>
      <c r="U850" s="357"/>
      <c r="V850" s="357"/>
      <c r="W850" s="357"/>
      <c r="X850" s="357"/>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row>
    <row r="851" spans="1:49" ht="13.5" customHeight="1">
      <c r="A851" s="1"/>
      <c r="B851" s="357"/>
      <c r="C851" s="357"/>
      <c r="D851" s="357"/>
      <c r="E851" s="357"/>
      <c r="F851" s="357"/>
      <c r="G851" s="357"/>
      <c r="H851" s="357"/>
      <c r="I851" s="357"/>
      <c r="J851" s="357"/>
      <c r="K851" s="357"/>
      <c r="L851" s="357"/>
      <c r="M851" s="357"/>
      <c r="N851" s="357"/>
      <c r="O851" s="357"/>
      <c r="P851" s="357"/>
      <c r="Q851" s="357"/>
      <c r="R851" s="357"/>
      <c r="S851" s="357"/>
      <c r="T851" s="357"/>
      <c r="U851" s="357"/>
      <c r="V851" s="357"/>
      <c r="W851" s="357"/>
      <c r="X851" s="357"/>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row>
    <row r="852" spans="1:49" ht="13.5" customHeight="1">
      <c r="A852" s="1"/>
      <c r="B852" s="357"/>
      <c r="C852" s="357"/>
      <c r="D852" s="357"/>
      <c r="E852" s="357"/>
      <c r="F852" s="357"/>
      <c r="G852" s="357"/>
      <c r="H852" s="357"/>
      <c r="I852" s="357"/>
      <c r="J852" s="357"/>
      <c r="K852" s="357"/>
      <c r="L852" s="357"/>
      <c r="M852" s="357"/>
      <c r="N852" s="357"/>
      <c r="O852" s="357"/>
      <c r="P852" s="357"/>
      <c r="Q852" s="357"/>
      <c r="R852" s="357"/>
      <c r="S852" s="357"/>
      <c r="T852" s="357"/>
      <c r="U852" s="357"/>
      <c r="V852" s="357"/>
      <c r="W852" s="357"/>
      <c r="X852" s="357"/>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row>
    <row r="853" spans="1:49" ht="13.5" customHeight="1">
      <c r="A853" s="1"/>
      <c r="B853" s="357"/>
      <c r="C853" s="357"/>
      <c r="D853" s="357"/>
      <c r="E853" s="357"/>
      <c r="F853" s="357"/>
      <c r="G853" s="357"/>
      <c r="H853" s="357"/>
      <c r="I853" s="357"/>
      <c r="J853" s="357"/>
      <c r="K853" s="357"/>
      <c r="L853" s="357"/>
      <c r="M853" s="357"/>
      <c r="N853" s="357"/>
      <c r="O853" s="357"/>
      <c r="P853" s="357"/>
      <c r="Q853" s="357"/>
      <c r="R853" s="357"/>
      <c r="S853" s="357"/>
      <c r="T853" s="357"/>
      <c r="U853" s="357"/>
      <c r="V853" s="357"/>
      <c r="W853" s="357"/>
      <c r="X853" s="357"/>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row>
    <row r="854" spans="1:49" ht="13.5" customHeight="1">
      <c r="A854" s="1"/>
      <c r="B854" s="357"/>
      <c r="C854" s="357"/>
      <c r="D854" s="357"/>
      <c r="E854" s="357"/>
      <c r="F854" s="357"/>
      <c r="G854" s="357"/>
      <c r="H854" s="357"/>
      <c r="I854" s="357"/>
      <c r="J854" s="357"/>
      <c r="K854" s="357"/>
      <c r="L854" s="357"/>
      <c r="M854" s="357"/>
      <c r="N854" s="357"/>
      <c r="O854" s="357"/>
      <c r="P854" s="357"/>
      <c r="Q854" s="357"/>
      <c r="R854" s="357"/>
      <c r="S854" s="357"/>
      <c r="T854" s="357"/>
      <c r="U854" s="357"/>
      <c r="V854" s="357"/>
      <c r="W854" s="357"/>
      <c r="X854" s="357"/>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row>
    <row r="855" spans="1:49" ht="13.5" customHeight="1">
      <c r="A855" s="1"/>
      <c r="B855" s="357"/>
      <c r="C855" s="357"/>
      <c r="D855" s="357"/>
      <c r="E855" s="357"/>
      <c r="F855" s="357"/>
      <c r="G855" s="357"/>
      <c r="H855" s="357"/>
      <c r="I855" s="357"/>
      <c r="J855" s="357"/>
      <c r="K855" s="357"/>
      <c r="L855" s="357"/>
      <c r="M855" s="357"/>
      <c r="N855" s="357"/>
      <c r="O855" s="357"/>
      <c r="P855" s="357"/>
      <c r="Q855" s="357"/>
      <c r="R855" s="357"/>
      <c r="S855" s="357"/>
      <c r="T855" s="357"/>
      <c r="U855" s="357"/>
      <c r="V855" s="357"/>
      <c r="W855" s="357"/>
      <c r="X855" s="357"/>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row>
    <row r="856" spans="1:49" ht="13.5" customHeight="1">
      <c r="A856" s="1"/>
      <c r="B856" s="357"/>
      <c r="C856" s="357"/>
      <c r="D856" s="357"/>
      <c r="E856" s="357"/>
      <c r="F856" s="357"/>
      <c r="G856" s="357"/>
      <c r="H856" s="357"/>
      <c r="I856" s="357"/>
      <c r="J856" s="357"/>
      <c r="K856" s="357"/>
      <c r="L856" s="357"/>
      <c r="M856" s="357"/>
      <c r="N856" s="357"/>
      <c r="O856" s="357"/>
      <c r="P856" s="357"/>
      <c r="Q856" s="357"/>
      <c r="R856" s="357"/>
      <c r="S856" s="357"/>
      <c r="T856" s="357"/>
      <c r="U856" s="357"/>
      <c r="V856" s="357"/>
      <c r="W856" s="357"/>
      <c r="X856" s="357"/>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row>
    <row r="857" spans="1:49" ht="13.5" customHeight="1">
      <c r="A857" s="1"/>
      <c r="B857" s="357"/>
      <c r="C857" s="357"/>
      <c r="D857" s="357"/>
      <c r="E857" s="357"/>
      <c r="F857" s="357"/>
      <c r="G857" s="357"/>
      <c r="H857" s="357"/>
      <c r="I857" s="357"/>
      <c r="J857" s="357"/>
      <c r="K857" s="357"/>
      <c r="L857" s="357"/>
      <c r="M857" s="357"/>
      <c r="N857" s="357"/>
      <c r="O857" s="357"/>
      <c r="P857" s="357"/>
      <c r="Q857" s="357"/>
      <c r="R857" s="357"/>
      <c r="S857" s="357"/>
      <c r="T857" s="357"/>
      <c r="U857" s="357"/>
      <c r="V857" s="357"/>
      <c r="W857" s="357"/>
      <c r="X857" s="357"/>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row>
    <row r="858" spans="1:49" ht="13.5" customHeight="1">
      <c r="A858" s="1"/>
      <c r="B858" s="357"/>
      <c r="C858" s="357"/>
      <c r="D858" s="357"/>
      <c r="E858" s="357"/>
      <c r="F858" s="357"/>
      <c r="G858" s="357"/>
      <c r="H858" s="357"/>
      <c r="I858" s="357"/>
      <c r="J858" s="357"/>
      <c r="K858" s="357"/>
      <c r="L858" s="357"/>
      <c r="M858" s="357"/>
      <c r="N858" s="357"/>
      <c r="O858" s="357"/>
      <c r="P858" s="357"/>
      <c r="Q858" s="357"/>
      <c r="R858" s="357"/>
      <c r="S858" s="357"/>
      <c r="T858" s="357"/>
      <c r="U858" s="357"/>
      <c r="V858" s="357"/>
      <c r="W858" s="357"/>
      <c r="X858" s="357"/>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row>
    <row r="859" spans="1:49" ht="13.5" customHeight="1">
      <c r="A859" s="1"/>
      <c r="B859" s="357"/>
      <c r="C859" s="357"/>
      <c r="D859" s="357"/>
      <c r="E859" s="357"/>
      <c r="F859" s="357"/>
      <c r="G859" s="357"/>
      <c r="H859" s="357"/>
      <c r="I859" s="357"/>
      <c r="J859" s="357"/>
      <c r="K859" s="357"/>
      <c r="L859" s="357"/>
      <c r="M859" s="357"/>
      <c r="N859" s="357"/>
      <c r="O859" s="357"/>
      <c r="P859" s="357"/>
      <c r="Q859" s="357"/>
      <c r="R859" s="357"/>
      <c r="S859" s="357"/>
      <c r="T859" s="357"/>
      <c r="U859" s="357"/>
      <c r="V859" s="357"/>
      <c r="W859" s="357"/>
      <c r="X859" s="357"/>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row>
    <row r="860" spans="1:49" ht="13.5" customHeight="1">
      <c r="A860" s="1"/>
      <c r="B860" s="357"/>
      <c r="C860" s="357"/>
      <c r="D860" s="357"/>
      <c r="E860" s="357"/>
      <c r="F860" s="357"/>
      <c r="G860" s="357"/>
      <c r="H860" s="357"/>
      <c r="I860" s="357"/>
      <c r="J860" s="357"/>
      <c r="K860" s="357"/>
      <c r="L860" s="357"/>
      <c r="M860" s="357"/>
      <c r="N860" s="357"/>
      <c r="O860" s="357"/>
      <c r="P860" s="357"/>
      <c r="Q860" s="357"/>
      <c r="R860" s="357"/>
      <c r="S860" s="357"/>
      <c r="T860" s="357"/>
      <c r="U860" s="357"/>
      <c r="V860" s="357"/>
      <c r="W860" s="357"/>
      <c r="X860" s="357"/>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row>
    <row r="861" spans="1:49" ht="13.5" customHeight="1">
      <c r="A861" s="1"/>
      <c r="B861" s="357"/>
      <c r="C861" s="357"/>
      <c r="D861" s="357"/>
      <c r="E861" s="357"/>
      <c r="F861" s="357"/>
      <c r="G861" s="357"/>
      <c r="H861" s="357"/>
      <c r="I861" s="357"/>
      <c r="J861" s="357"/>
      <c r="K861" s="357"/>
      <c r="L861" s="357"/>
      <c r="M861" s="357"/>
      <c r="N861" s="357"/>
      <c r="O861" s="357"/>
      <c r="P861" s="357"/>
      <c r="Q861" s="357"/>
      <c r="R861" s="357"/>
      <c r="S861" s="357"/>
      <c r="T861" s="357"/>
      <c r="U861" s="357"/>
      <c r="V861" s="357"/>
      <c r="W861" s="357"/>
      <c r="X861" s="357"/>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row>
    <row r="862" spans="1:49" ht="13.5" customHeight="1">
      <c r="A862" s="1"/>
      <c r="B862" s="357"/>
      <c r="C862" s="357"/>
      <c r="D862" s="357"/>
      <c r="E862" s="357"/>
      <c r="F862" s="357"/>
      <c r="G862" s="357"/>
      <c r="H862" s="357"/>
      <c r="I862" s="357"/>
      <c r="J862" s="357"/>
      <c r="K862" s="357"/>
      <c r="L862" s="357"/>
      <c r="M862" s="357"/>
      <c r="N862" s="357"/>
      <c r="O862" s="357"/>
      <c r="P862" s="357"/>
      <c r="Q862" s="357"/>
      <c r="R862" s="357"/>
      <c r="S862" s="357"/>
      <c r="T862" s="357"/>
      <c r="U862" s="357"/>
      <c r="V862" s="357"/>
      <c r="W862" s="357"/>
      <c r="X862" s="357"/>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row>
    <row r="863" spans="1:49" ht="13.5" customHeight="1">
      <c r="A863" s="1"/>
      <c r="B863" s="357"/>
      <c r="C863" s="357"/>
      <c r="D863" s="357"/>
      <c r="E863" s="357"/>
      <c r="F863" s="357"/>
      <c r="G863" s="357"/>
      <c r="H863" s="357"/>
      <c r="I863" s="357"/>
      <c r="J863" s="357"/>
      <c r="K863" s="357"/>
      <c r="L863" s="357"/>
      <c r="M863" s="357"/>
      <c r="N863" s="357"/>
      <c r="O863" s="357"/>
      <c r="P863" s="357"/>
      <c r="Q863" s="357"/>
      <c r="R863" s="357"/>
      <c r="S863" s="357"/>
      <c r="T863" s="357"/>
      <c r="U863" s="357"/>
      <c r="V863" s="357"/>
      <c r="W863" s="357"/>
      <c r="X863" s="357"/>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row>
    <row r="864" spans="1:49" ht="13.5" customHeight="1">
      <c r="A864" s="1"/>
      <c r="B864" s="357"/>
      <c r="C864" s="357"/>
      <c r="D864" s="357"/>
      <c r="E864" s="357"/>
      <c r="F864" s="357"/>
      <c r="G864" s="357"/>
      <c r="H864" s="357"/>
      <c r="I864" s="357"/>
      <c r="J864" s="357"/>
      <c r="K864" s="357"/>
      <c r="L864" s="357"/>
      <c r="M864" s="357"/>
      <c r="N864" s="357"/>
      <c r="O864" s="357"/>
      <c r="P864" s="357"/>
      <c r="Q864" s="357"/>
      <c r="R864" s="357"/>
      <c r="S864" s="357"/>
      <c r="T864" s="357"/>
      <c r="U864" s="357"/>
      <c r="V864" s="357"/>
      <c r="W864" s="357"/>
      <c r="X864" s="357"/>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row>
    <row r="865" spans="1:49" ht="13.5" customHeight="1">
      <c r="A865" s="1"/>
      <c r="B865" s="357"/>
      <c r="C865" s="357"/>
      <c r="D865" s="357"/>
      <c r="E865" s="357"/>
      <c r="F865" s="357"/>
      <c r="G865" s="357"/>
      <c r="H865" s="357"/>
      <c r="I865" s="357"/>
      <c r="J865" s="357"/>
      <c r="K865" s="357"/>
      <c r="L865" s="357"/>
      <c r="M865" s="357"/>
      <c r="N865" s="357"/>
      <c r="O865" s="357"/>
      <c r="P865" s="357"/>
      <c r="Q865" s="357"/>
      <c r="R865" s="357"/>
      <c r="S865" s="357"/>
      <c r="T865" s="357"/>
      <c r="U865" s="357"/>
      <c r="V865" s="357"/>
      <c r="W865" s="357"/>
      <c r="X865" s="357"/>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row>
    <row r="866" spans="1:49" ht="13.5" customHeight="1">
      <c r="A866" s="1"/>
      <c r="B866" s="357"/>
      <c r="C866" s="357"/>
      <c r="D866" s="357"/>
      <c r="E866" s="357"/>
      <c r="F866" s="357"/>
      <c r="G866" s="357"/>
      <c r="H866" s="357"/>
      <c r="I866" s="357"/>
      <c r="J866" s="357"/>
      <c r="K866" s="357"/>
      <c r="L866" s="357"/>
      <c r="M866" s="357"/>
      <c r="N866" s="357"/>
      <c r="O866" s="357"/>
      <c r="P866" s="357"/>
      <c r="Q866" s="357"/>
      <c r="R866" s="357"/>
      <c r="S866" s="357"/>
      <c r="T866" s="357"/>
      <c r="U866" s="357"/>
      <c r="V866" s="357"/>
      <c r="W866" s="357"/>
      <c r="X866" s="357"/>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row>
    <row r="867" spans="1:49" ht="13.5" customHeight="1">
      <c r="A867" s="1"/>
      <c r="B867" s="357"/>
      <c r="C867" s="357"/>
      <c r="D867" s="357"/>
      <c r="E867" s="357"/>
      <c r="F867" s="357"/>
      <c r="G867" s="357"/>
      <c r="H867" s="357"/>
      <c r="I867" s="357"/>
      <c r="J867" s="357"/>
      <c r="K867" s="357"/>
      <c r="L867" s="357"/>
      <c r="M867" s="357"/>
      <c r="N867" s="357"/>
      <c r="O867" s="357"/>
      <c r="P867" s="357"/>
      <c r="Q867" s="357"/>
      <c r="R867" s="357"/>
      <c r="S867" s="357"/>
      <c r="T867" s="357"/>
      <c r="U867" s="357"/>
      <c r="V867" s="357"/>
      <c r="W867" s="357"/>
      <c r="X867" s="357"/>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row>
    <row r="868" spans="1:49" ht="13.5" customHeight="1">
      <c r="A868" s="1"/>
      <c r="B868" s="357"/>
      <c r="C868" s="357"/>
      <c r="D868" s="357"/>
      <c r="E868" s="357"/>
      <c r="F868" s="357"/>
      <c r="G868" s="357"/>
      <c r="H868" s="357"/>
      <c r="I868" s="357"/>
      <c r="J868" s="357"/>
      <c r="K868" s="357"/>
      <c r="L868" s="357"/>
      <c r="M868" s="357"/>
      <c r="N868" s="357"/>
      <c r="O868" s="357"/>
      <c r="P868" s="357"/>
      <c r="Q868" s="357"/>
      <c r="R868" s="357"/>
      <c r="S868" s="357"/>
      <c r="T868" s="357"/>
      <c r="U868" s="357"/>
      <c r="V868" s="357"/>
      <c r="W868" s="357"/>
      <c r="X868" s="357"/>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row>
    <row r="869" spans="1:49" ht="13.5" customHeight="1">
      <c r="A869" s="1"/>
      <c r="B869" s="357"/>
      <c r="C869" s="357"/>
      <c r="D869" s="357"/>
      <c r="E869" s="357"/>
      <c r="F869" s="357"/>
      <c r="G869" s="357"/>
      <c r="H869" s="357"/>
      <c r="I869" s="357"/>
      <c r="J869" s="357"/>
      <c r="K869" s="357"/>
      <c r="L869" s="357"/>
      <c r="M869" s="357"/>
      <c r="N869" s="357"/>
      <c r="O869" s="357"/>
      <c r="P869" s="357"/>
      <c r="Q869" s="357"/>
      <c r="R869" s="357"/>
      <c r="S869" s="357"/>
      <c r="T869" s="357"/>
      <c r="U869" s="357"/>
      <c r="V869" s="357"/>
      <c r="W869" s="357"/>
      <c r="X869" s="357"/>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row>
    <row r="870" spans="1:49" ht="13.5" customHeight="1">
      <c r="A870" s="1"/>
      <c r="B870" s="357"/>
      <c r="C870" s="357"/>
      <c r="D870" s="357"/>
      <c r="E870" s="357"/>
      <c r="F870" s="357"/>
      <c r="G870" s="357"/>
      <c r="H870" s="357"/>
      <c r="I870" s="357"/>
      <c r="J870" s="357"/>
      <c r="K870" s="357"/>
      <c r="L870" s="357"/>
      <c r="M870" s="357"/>
      <c r="N870" s="357"/>
      <c r="O870" s="357"/>
      <c r="P870" s="357"/>
      <c r="Q870" s="357"/>
      <c r="R870" s="357"/>
      <c r="S870" s="357"/>
      <c r="T870" s="357"/>
      <c r="U870" s="357"/>
      <c r="V870" s="357"/>
      <c r="W870" s="357"/>
      <c r="X870" s="357"/>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row>
    <row r="871" spans="1:49" ht="13.5" customHeight="1">
      <c r="A871" s="1"/>
      <c r="B871" s="357"/>
      <c r="C871" s="357"/>
      <c r="D871" s="357"/>
      <c r="E871" s="357"/>
      <c r="F871" s="357"/>
      <c r="G871" s="357"/>
      <c r="H871" s="357"/>
      <c r="I871" s="357"/>
      <c r="J871" s="357"/>
      <c r="K871" s="357"/>
      <c r="L871" s="357"/>
      <c r="M871" s="357"/>
      <c r="N871" s="357"/>
      <c r="O871" s="357"/>
      <c r="P871" s="357"/>
      <c r="Q871" s="357"/>
      <c r="R871" s="357"/>
      <c r="S871" s="357"/>
      <c r="T871" s="357"/>
      <c r="U871" s="357"/>
      <c r="V871" s="357"/>
      <c r="W871" s="357"/>
      <c r="X871" s="357"/>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row>
    <row r="872" spans="1:49" ht="13.5" customHeight="1">
      <c r="A872" s="1"/>
      <c r="B872" s="357"/>
      <c r="C872" s="357"/>
      <c r="D872" s="357"/>
      <c r="E872" s="357"/>
      <c r="F872" s="357"/>
      <c r="G872" s="357"/>
      <c r="H872" s="357"/>
      <c r="I872" s="357"/>
      <c r="J872" s="357"/>
      <c r="K872" s="357"/>
      <c r="L872" s="357"/>
      <c r="M872" s="357"/>
      <c r="N872" s="357"/>
      <c r="O872" s="357"/>
      <c r="P872" s="357"/>
      <c r="Q872" s="357"/>
      <c r="R872" s="357"/>
      <c r="S872" s="357"/>
      <c r="T872" s="357"/>
      <c r="U872" s="357"/>
      <c r="V872" s="357"/>
      <c r="W872" s="357"/>
      <c r="X872" s="357"/>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row>
    <row r="873" spans="1:49" ht="13.5" customHeight="1">
      <c r="A873" s="1"/>
      <c r="B873" s="357"/>
      <c r="C873" s="357"/>
      <c r="D873" s="357"/>
      <c r="E873" s="357"/>
      <c r="F873" s="357"/>
      <c r="G873" s="357"/>
      <c r="H873" s="357"/>
      <c r="I873" s="357"/>
      <c r="J873" s="357"/>
      <c r="K873" s="357"/>
      <c r="L873" s="357"/>
      <c r="M873" s="357"/>
      <c r="N873" s="357"/>
      <c r="O873" s="357"/>
      <c r="P873" s="357"/>
      <c r="Q873" s="357"/>
      <c r="R873" s="357"/>
      <c r="S873" s="357"/>
      <c r="T873" s="357"/>
      <c r="U873" s="357"/>
      <c r="V873" s="357"/>
      <c r="W873" s="357"/>
      <c r="X873" s="357"/>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row>
    <row r="874" spans="1:49" ht="13.5" customHeight="1">
      <c r="A874" s="1"/>
      <c r="B874" s="357"/>
      <c r="C874" s="357"/>
      <c r="D874" s="357"/>
      <c r="E874" s="357"/>
      <c r="F874" s="357"/>
      <c r="G874" s="357"/>
      <c r="H874" s="357"/>
      <c r="I874" s="357"/>
      <c r="J874" s="357"/>
      <c r="K874" s="357"/>
      <c r="L874" s="357"/>
      <c r="M874" s="357"/>
      <c r="N874" s="357"/>
      <c r="O874" s="357"/>
      <c r="P874" s="357"/>
      <c r="Q874" s="357"/>
      <c r="R874" s="357"/>
      <c r="S874" s="357"/>
      <c r="T874" s="357"/>
      <c r="U874" s="357"/>
      <c r="V874" s="357"/>
      <c r="W874" s="357"/>
      <c r="X874" s="357"/>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row>
    <row r="875" spans="1:49" ht="13.5" customHeight="1">
      <c r="A875" s="1"/>
      <c r="B875" s="357"/>
      <c r="C875" s="357"/>
      <c r="D875" s="357"/>
      <c r="E875" s="357"/>
      <c r="F875" s="357"/>
      <c r="G875" s="357"/>
      <c r="H875" s="357"/>
      <c r="I875" s="357"/>
      <c r="J875" s="357"/>
      <c r="K875" s="357"/>
      <c r="L875" s="357"/>
      <c r="M875" s="357"/>
      <c r="N875" s="357"/>
      <c r="O875" s="357"/>
      <c r="P875" s="357"/>
      <c r="Q875" s="357"/>
      <c r="R875" s="357"/>
      <c r="S875" s="357"/>
      <c r="T875" s="357"/>
      <c r="U875" s="357"/>
      <c r="V875" s="357"/>
      <c r="W875" s="357"/>
      <c r="X875" s="357"/>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row>
    <row r="876" spans="1:49" ht="13.5" customHeight="1">
      <c r="A876" s="1"/>
      <c r="B876" s="357"/>
      <c r="C876" s="357"/>
      <c r="D876" s="357"/>
      <c r="E876" s="357"/>
      <c r="F876" s="357"/>
      <c r="G876" s="357"/>
      <c r="H876" s="357"/>
      <c r="I876" s="357"/>
      <c r="J876" s="357"/>
      <c r="K876" s="357"/>
      <c r="L876" s="357"/>
      <c r="M876" s="357"/>
      <c r="N876" s="357"/>
      <c r="O876" s="357"/>
      <c r="P876" s="357"/>
      <c r="Q876" s="357"/>
      <c r="R876" s="357"/>
      <c r="S876" s="357"/>
      <c r="T876" s="357"/>
      <c r="U876" s="357"/>
      <c r="V876" s="357"/>
      <c r="W876" s="357"/>
      <c r="X876" s="357"/>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row>
    <row r="877" spans="1:49" ht="13.5" customHeight="1">
      <c r="A877" s="1"/>
      <c r="B877" s="357"/>
      <c r="C877" s="357"/>
      <c r="D877" s="357"/>
      <c r="E877" s="357"/>
      <c r="F877" s="357"/>
      <c r="G877" s="357"/>
      <c r="H877" s="357"/>
      <c r="I877" s="357"/>
      <c r="J877" s="357"/>
      <c r="K877" s="357"/>
      <c r="L877" s="357"/>
      <c r="M877" s="357"/>
      <c r="N877" s="357"/>
      <c r="O877" s="357"/>
      <c r="P877" s="357"/>
      <c r="Q877" s="357"/>
      <c r="R877" s="357"/>
      <c r="S877" s="357"/>
      <c r="T877" s="357"/>
      <c r="U877" s="357"/>
      <c r="V877" s="357"/>
      <c r="W877" s="357"/>
      <c r="X877" s="357"/>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row>
    <row r="878" spans="1:49" ht="13.5" customHeight="1">
      <c r="A878" s="1"/>
      <c r="B878" s="357"/>
      <c r="C878" s="357"/>
      <c r="D878" s="357"/>
      <c r="E878" s="357"/>
      <c r="F878" s="357"/>
      <c r="G878" s="357"/>
      <c r="H878" s="357"/>
      <c r="I878" s="357"/>
      <c r="J878" s="357"/>
      <c r="K878" s="357"/>
      <c r="L878" s="357"/>
      <c r="M878" s="357"/>
      <c r="N878" s="357"/>
      <c r="O878" s="357"/>
      <c r="P878" s="357"/>
      <c r="Q878" s="357"/>
      <c r="R878" s="357"/>
      <c r="S878" s="357"/>
      <c r="T878" s="357"/>
      <c r="U878" s="357"/>
      <c r="V878" s="357"/>
      <c r="W878" s="357"/>
      <c r="X878" s="357"/>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row>
    <row r="879" spans="1:49" ht="13.5" customHeight="1">
      <c r="A879" s="1"/>
      <c r="B879" s="357"/>
      <c r="C879" s="357"/>
      <c r="D879" s="357"/>
      <c r="E879" s="357"/>
      <c r="F879" s="357"/>
      <c r="G879" s="357"/>
      <c r="H879" s="357"/>
      <c r="I879" s="357"/>
      <c r="J879" s="357"/>
      <c r="K879" s="357"/>
      <c r="L879" s="357"/>
      <c r="M879" s="357"/>
      <c r="N879" s="357"/>
      <c r="O879" s="357"/>
      <c r="P879" s="357"/>
      <c r="Q879" s="357"/>
      <c r="R879" s="357"/>
      <c r="S879" s="357"/>
      <c r="T879" s="357"/>
      <c r="U879" s="357"/>
      <c r="V879" s="357"/>
      <c r="W879" s="357"/>
      <c r="X879" s="357"/>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row>
    <row r="880" spans="1:49" ht="13.5" customHeight="1">
      <c r="A880" s="1"/>
      <c r="B880" s="357"/>
      <c r="C880" s="357"/>
      <c r="D880" s="357"/>
      <c r="E880" s="357"/>
      <c r="F880" s="357"/>
      <c r="G880" s="357"/>
      <c r="H880" s="357"/>
      <c r="I880" s="357"/>
      <c r="J880" s="357"/>
      <c r="K880" s="357"/>
      <c r="L880" s="357"/>
      <c r="M880" s="357"/>
      <c r="N880" s="357"/>
      <c r="O880" s="357"/>
      <c r="P880" s="357"/>
      <c r="Q880" s="357"/>
      <c r="R880" s="357"/>
      <c r="S880" s="357"/>
      <c r="T880" s="357"/>
      <c r="U880" s="357"/>
      <c r="V880" s="357"/>
      <c r="W880" s="357"/>
      <c r="X880" s="357"/>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row>
    <row r="881" spans="1:49" ht="13.5" customHeight="1">
      <c r="A881" s="1"/>
      <c r="B881" s="357"/>
      <c r="C881" s="357"/>
      <c r="D881" s="357"/>
      <c r="E881" s="357"/>
      <c r="F881" s="357"/>
      <c r="G881" s="357"/>
      <c r="H881" s="357"/>
      <c r="I881" s="357"/>
      <c r="J881" s="357"/>
      <c r="K881" s="357"/>
      <c r="L881" s="357"/>
      <c r="M881" s="357"/>
      <c r="N881" s="357"/>
      <c r="O881" s="357"/>
      <c r="P881" s="357"/>
      <c r="Q881" s="357"/>
      <c r="R881" s="357"/>
      <c r="S881" s="357"/>
      <c r="T881" s="357"/>
      <c r="U881" s="357"/>
      <c r="V881" s="357"/>
      <c r="W881" s="357"/>
      <c r="X881" s="357"/>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row>
    <row r="882" spans="1:49" ht="13.5" customHeight="1">
      <c r="A882" s="1"/>
      <c r="B882" s="357"/>
      <c r="C882" s="357"/>
      <c r="D882" s="357"/>
      <c r="E882" s="357"/>
      <c r="F882" s="357"/>
      <c r="G882" s="357"/>
      <c r="H882" s="357"/>
      <c r="I882" s="357"/>
      <c r="J882" s="357"/>
      <c r="K882" s="357"/>
      <c r="L882" s="357"/>
      <c r="M882" s="357"/>
      <c r="N882" s="357"/>
      <c r="O882" s="357"/>
      <c r="P882" s="357"/>
      <c r="Q882" s="357"/>
      <c r="R882" s="357"/>
      <c r="S882" s="357"/>
      <c r="T882" s="357"/>
      <c r="U882" s="357"/>
      <c r="V882" s="357"/>
      <c r="W882" s="357"/>
      <c r="X882" s="357"/>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row>
    <row r="883" spans="1:49" ht="13.5" customHeight="1">
      <c r="A883" s="1"/>
      <c r="B883" s="357"/>
      <c r="C883" s="357"/>
      <c r="D883" s="357"/>
      <c r="E883" s="357"/>
      <c r="F883" s="357"/>
      <c r="G883" s="357"/>
      <c r="H883" s="357"/>
      <c r="I883" s="357"/>
      <c r="J883" s="357"/>
      <c r="K883" s="357"/>
      <c r="L883" s="357"/>
      <c r="M883" s="357"/>
      <c r="N883" s="357"/>
      <c r="O883" s="357"/>
      <c r="P883" s="357"/>
      <c r="Q883" s="357"/>
      <c r="R883" s="357"/>
      <c r="S883" s="357"/>
      <c r="T883" s="357"/>
      <c r="U883" s="357"/>
      <c r="V883" s="357"/>
      <c r="W883" s="357"/>
      <c r="X883" s="357"/>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row>
    <row r="884" spans="1:49" ht="13.5" customHeight="1">
      <c r="A884" s="1"/>
      <c r="B884" s="357"/>
      <c r="C884" s="357"/>
      <c r="D884" s="357"/>
      <c r="E884" s="357"/>
      <c r="F884" s="357"/>
      <c r="G884" s="357"/>
      <c r="H884" s="357"/>
      <c r="I884" s="357"/>
      <c r="J884" s="357"/>
      <c r="K884" s="357"/>
      <c r="L884" s="357"/>
      <c r="M884" s="357"/>
      <c r="N884" s="357"/>
      <c r="O884" s="357"/>
      <c r="P884" s="357"/>
      <c r="Q884" s="357"/>
      <c r="R884" s="357"/>
      <c r="S884" s="357"/>
      <c r="T884" s="357"/>
      <c r="U884" s="357"/>
      <c r="V884" s="357"/>
      <c r="W884" s="357"/>
      <c r="X884" s="357"/>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row>
    <row r="885" spans="1:49" ht="13.5" customHeight="1">
      <c r="A885" s="1"/>
      <c r="B885" s="357"/>
      <c r="C885" s="357"/>
      <c r="D885" s="357"/>
      <c r="E885" s="357"/>
      <c r="F885" s="357"/>
      <c r="G885" s="357"/>
      <c r="H885" s="357"/>
      <c r="I885" s="357"/>
      <c r="J885" s="357"/>
      <c r="K885" s="357"/>
      <c r="L885" s="357"/>
      <c r="M885" s="357"/>
      <c r="N885" s="357"/>
      <c r="O885" s="357"/>
      <c r="P885" s="357"/>
      <c r="Q885" s="357"/>
      <c r="R885" s="357"/>
      <c r="S885" s="357"/>
      <c r="T885" s="357"/>
      <c r="U885" s="357"/>
      <c r="V885" s="357"/>
      <c r="W885" s="357"/>
      <c r="X885" s="357"/>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row>
    <row r="886" spans="1:49" ht="13.5" customHeight="1">
      <c r="A886" s="1"/>
      <c r="B886" s="357"/>
      <c r="C886" s="357"/>
      <c r="D886" s="357"/>
      <c r="E886" s="357"/>
      <c r="F886" s="357"/>
      <c r="G886" s="357"/>
      <c r="H886" s="357"/>
      <c r="I886" s="357"/>
      <c r="J886" s="357"/>
      <c r="K886" s="357"/>
      <c r="L886" s="357"/>
      <c r="M886" s="357"/>
      <c r="N886" s="357"/>
      <c r="O886" s="357"/>
      <c r="P886" s="357"/>
      <c r="Q886" s="357"/>
      <c r="R886" s="357"/>
      <c r="S886" s="357"/>
      <c r="T886" s="357"/>
      <c r="U886" s="357"/>
      <c r="V886" s="357"/>
      <c r="W886" s="357"/>
      <c r="X886" s="357"/>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row>
    <row r="887" spans="1:49" ht="13.5" customHeight="1">
      <c r="A887" s="1"/>
      <c r="B887" s="357"/>
      <c r="C887" s="357"/>
      <c r="D887" s="357"/>
      <c r="E887" s="357"/>
      <c r="F887" s="357"/>
      <c r="G887" s="357"/>
      <c r="H887" s="357"/>
      <c r="I887" s="357"/>
      <c r="J887" s="357"/>
      <c r="K887" s="357"/>
      <c r="L887" s="357"/>
      <c r="M887" s="357"/>
      <c r="N887" s="357"/>
      <c r="O887" s="357"/>
      <c r="P887" s="357"/>
      <c r="Q887" s="357"/>
      <c r="R887" s="357"/>
      <c r="S887" s="357"/>
      <c r="T887" s="357"/>
      <c r="U887" s="357"/>
      <c r="V887" s="357"/>
      <c r="W887" s="357"/>
      <c r="X887" s="357"/>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row>
    <row r="888" spans="1:49" ht="13.5" customHeight="1">
      <c r="A888" s="1"/>
      <c r="B888" s="357"/>
      <c r="C888" s="357"/>
      <c r="D888" s="357"/>
      <c r="E888" s="357"/>
      <c r="F888" s="357"/>
      <c r="G888" s="357"/>
      <c r="H888" s="357"/>
      <c r="I888" s="357"/>
      <c r="J888" s="357"/>
      <c r="K888" s="357"/>
      <c r="L888" s="357"/>
      <c r="M888" s="357"/>
      <c r="N888" s="357"/>
      <c r="O888" s="357"/>
      <c r="P888" s="357"/>
      <c r="Q888" s="357"/>
      <c r="R888" s="357"/>
      <c r="S888" s="357"/>
      <c r="T888" s="357"/>
      <c r="U888" s="357"/>
      <c r="V888" s="357"/>
      <c r="W888" s="357"/>
      <c r="X888" s="357"/>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row>
    <row r="889" spans="1:49" ht="13.5" customHeight="1">
      <c r="A889" s="1"/>
      <c r="B889" s="357"/>
      <c r="C889" s="357"/>
      <c r="D889" s="357"/>
      <c r="E889" s="357"/>
      <c r="F889" s="357"/>
      <c r="G889" s="357"/>
      <c r="H889" s="357"/>
      <c r="I889" s="357"/>
      <c r="J889" s="357"/>
      <c r="K889" s="357"/>
      <c r="L889" s="357"/>
      <c r="M889" s="357"/>
      <c r="N889" s="357"/>
      <c r="O889" s="357"/>
      <c r="P889" s="357"/>
      <c r="Q889" s="357"/>
      <c r="R889" s="357"/>
      <c r="S889" s="357"/>
      <c r="T889" s="357"/>
      <c r="U889" s="357"/>
      <c r="V889" s="357"/>
      <c r="W889" s="357"/>
      <c r="X889" s="357"/>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row>
    <row r="890" spans="1:49" ht="13.5" customHeight="1">
      <c r="A890" s="1"/>
      <c r="B890" s="357"/>
      <c r="C890" s="357"/>
      <c r="D890" s="357"/>
      <c r="E890" s="357"/>
      <c r="F890" s="357"/>
      <c r="G890" s="357"/>
      <c r="H890" s="357"/>
      <c r="I890" s="357"/>
      <c r="J890" s="357"/>
      <c r="K890" s="357"/>
      <c r="L890" s="357"/>
      <c r="M890" s="357"/>
      <c r="N890" s="357"/>
      <c r="O890" s="357"/>
      <c r="P890" s="357"/>
      <c r="Q890" s="357"/>
      <c r="R890" s="357"/>
      <c r="S890" s="357"/>
      <c r="T890" s="357"/>
      <c r="U890" s="357"/>
      <c r="V890" s="357"/>
      <c r="W890" s="357"/>
      <c r="X890" s="357"/>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row>
    <row r="891" spans="1:49" ht="13.5" customHeight="1">
      <c r="A891" s="1"/>
      <c r="B891" s="357"/>
      <c r="C891" s="357"/>
      <c r="D891" s="357"/>
      <c r="E891" s="357"/>
      <c r="F891" s="357"/>
      <c r="G891" s="357"/>
      <c r="H891" s="357"/>
      <c r="I891" s="357"/>
      <c r="J891" s="357"/>
      <c r="K891" s="357"/>
      <c r="L891" s="357"/>
      <c r="M891" s="357"/>
      <c r="N891" s="357"/>
      <c r="O891" s="357"/>
      <c r="P891" s="357"/>
      <c r="Q891" s="357"/>
      <c r="R891" s="357"/>
      <c r="S891" s="357"/>
      <c r="T891" s="357"/>
      <c r="U891" s="357"/>
      <c r="V891" s="357"/>
      <c r="W891" s="357"/>
      <c r="X891" s="357"/>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row>
    <row r="892" spans="1:49" ht="13.5" customHeight="1">
      <c r="A892" s="1"/>
      <c r="B892" s="357"/>
      <c r="C892" s="357"/>
      <c r="D892" s="357"/>
      <c r="E892" s="357"/>
      <c r="F892" s="357"/>
      <c r="G892" s="357"/>
      <c r="H892" s="357"/>
      <c r="I892" s="357"/>
      <c r="J892" s="357"/>
      <c r="K892" s="357"/>
      <c r="L892" s="357"/>
      <c r="M892" s="357"/>
      <c r="N892" s="357"/>
      <c r="O892" s="357"/>
      <c r="P892" s="357"/>
      <c r="Q892" s="357"/>
      <c r="R892" s="357"/>
      <c r="S892" s="357"/>
      <c r="T892" s="357"/>
      <c r="U892" s="357"/>
      <c r="V892" s="357"/>
      <c r="W892" s="357"/>
      <c r="X892" s="357"/>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row>
    <row r="893" spans="1:49" ht="13.5" customHeight="1">
      <c r="A893" s="1"/>
      <c r="B893" s="357"/>
      <c r="C893" s="357"/>
      <c r="D893" s="357"/>
      <c r="E893" s="357"/>
      <c r="F893" s="357"/>
      <c r="G893" s="357"/>
      <c r="H893" s="357"/>
      <c r="I893" s="357"/>
      <c r="J893" s="357"/>
      <c r="K893" s="357"/>
      <c r="L893" s="357"/>
      <c r="M893" s="357"/>
      <c r="N893" s="357"/>
      <c r="O893" s="357"/>
      <c r="P893" s="357"/>
      <c r="Q893" s="357"/>
      <c r="R893" s="357"/>
      <c r="S893" s="357"/>
      <c r="T893" s="357"/>
      <c r="U893" s="357"/>
      <c r="V893" s="357"/>
      <c r="W893" s="357"/>
      <c r="X893" s="357"/>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row>
    <row r="894" spans="1:49" ht="13.5" customHeight="1">
      <c r="A894" s="1"/>
      <c r="B894" s="357"/>
      <c r="C894" s="357"/>
      <c r="D894" s="357"/>
      <c r="E894" s="357"/>
      <c r="F894" s="357"/>
      <c r="G894" s="357"/>
      <c r="H894" s="357"/>
      <c r="I894" s="357"/>
      <c r="J894" s="357"/>
      <c r="K894" s="357"/>
      <c r="L894" s="357"/>
      <c r="M894" s="357"/>
      <c r="N894" s="357"/>
      <c r="O894" s="357"/>
      <c r="P894" s="357"/>
      <c r="Q894" s="357"/>
      <c r="R894" s="357"/>
      <c r="S894" s="357"/>
      <c r="T894" s="357"/>
      <c r="U894" s="357"/>
      <c r="V894" s="357"/>
      <c r="W894" s="357"/>
      <c r="X894" s="357"/>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row>
    <row r="895" spans="1:49" ht="13.5" customHeight="1">
      <c r="A895" s="1"/>
      <c r="B895" s="357"/>
      <c r="C895" s="357"/>
      <c r="D895" s="357"/>
      <c r="E895" s="357"/>
      <c r="F895" s="357"/>
      <c r="G895" s="357"/>
      <c r="H895" s="357"/>
      <c r="I895" s="357"/>
      <c r="J895" s="357"/>
      <c r="K895" s="357"/>
      <c r="L895" s="357"/>
      <c r="M895" s="357"/>
      <c r="N895" s="357"/>
      <c r="O895" s="357"/>
      <c r="P895" s="357"/>
      <c r="Q895" s="357"/>
      <c r="R895" s="357"/>
      <c r="S895" s="357"/>
      <c r="T895" s="357"/>
      <c r="U895" s="357"/>
      <c r="V895" s="357"/>
      <c r="W895" s="357"/>
      <c r="X895" s="357"/>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row>
    <row r="896" spans="1:49" ht="13.5" customHeight="1">
      <c r="A896" s="1"/>
      <c r="B896" s="357"/>
      <c r="C896" s="357"/>
      <c r="D896" s="357"/>
      <c r="E896" s="357"/>
      <c r="F896" s="357"/>
      <c r="G896" s="357"/>
      <c r="H896" s="357"/>
      <c r="I896" s="357"/>
      <c r="J896" s="357"/>
      <c r="K896" s="357"/>
      <c r="L896" s="357"/>
      <c r="M896" s="357"/>
      <c r="N896" s="357"/>
      <c r="O896" s="357"/>
      <c r="P896" s="357"/>
      <c r="Q896" s="357"/>
      <c r="R896" s="357"/>
      <c r="S896" s="357"/>
      <c r="T896" s="357"/>
      <c r="U896" s="357"/>
      <c r="V896" s="357"/>
      <c r="W896" s="357"/>
      <c r="X896" s="357"/>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row>
    <row r="897" spans="1:49" ht="13.5" customHeight="1">
      <c r="A897" s="1"/>
      <c r="B897" s="357"/>
      <c r="C897" s="357"/>
      <c r="D897" s="357"/>
      <c r="E897" s="357"/>
      <c r="F897" s="357"/>
      <c r="G897" s="357"/>
      <c r="H897" s="357"/>
      <c r="I897" s="357"/>
      <c r="J897" s="357"/>
      <c r="K897" s="357"/>
      <c r="L897" s="357"/>
      <c r="M897" s="357"/>
      <c r="N897" s="357"/>
      <c r="O897" s="357"/>
      <c r="P897" s="357"/>
      <c r="Q897" s="357"/>
      <c r="R897" s="357"/>
      <c r="S897" s="357"/>
      <c r="T897" s="357"/>
      <c r="U897" s="357"/>
      <c r="V897" s="357"/>
      <c r="W897" s="357"/>
      <c r="X897" s="357"/>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row>
    <row r="898" spans="1:49" ht="13.5" customHeight="1">
      <c r="A898" s="1"/>
      <c r="B898" s="357"/>
      <c r="C898" s="357"/>
      <c r="D898" s="357"/>
      <c r="E898" s="357"/>
      <c r="F898" s="357"/>
      <c r="G898" s="357"/>
      <c r="H898" s="357"/>
      <c r="I898" s="357"/>
      <c r="J898" s="357"/>
      <c r="K898" s="357"/>
      <c r="L898" s="357"/>
      <c r="M898" s="357"/>
      <c r="N898" s="357"/>
      <c r="O898" s="357"/>
      <c r="P898" s="357"/>
      <c r="Q898" s="357"/>
      <c r="R898" s="357"/>
      <c r="S898" s="357"/>
      <c r="T898" s="357"/>
      <c r="U898" s="357"/>
      <c r="V898" s="357"/>
      <c r="W898" s="357"/>
      <c r="X898" s="357"/>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row>
    <row r="899" spans="1:49" ht="13.5" customHeight="1">
      <c r="A899" s="1"/>
      <c r="B899" s="357"/>
      <c r="C899" s="357"/>
      <c r="D899" s="357"/>
      <c r="E899" s="357"/>
      <c r="F899" s="357"/>
      <c r="G899" s="357"/>
      <c r="H899" s="357"/>
      <c r="I899" s="357"/>
      <c r="J899" s="357"/>
      <c r="K899" s="357"/>
      <c r="L899" s="357"/>
      <c r="M899" s="357"/>
      <c r="N899" s="357"/>
      <c r="O899" s="357"/>
      <c r="P899" s="357"/>
      <c r="Q899" s="357"/>
      <c r="R899" s="357"/>
      <c r="S899" s="357"/>
      <c r="T899" s="357"/>
      <c r="U899" s="357"/>
      <c r="V899" s="357"/>
      <c r="W899" s="357"/>
      <c r="X899" s="357"/>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row>
    <row r="900" spans="1:49" ht="13.5" customHeight="1">
      <c r="A900" s="1"/>
      <c r="B900" s="357"/>
      <c r="C900" s="357"/>
      <c r="D900" s="357"/>
      <c r="E900" s="357"/>
      <c r="F900" s="357"/>
      <c r="G900" s="357"/>
      <c r="H900" s="357"/>
      <c r="I900" s="357"/>
      <c r="J900" s="357"/>
      <c r="K900" s="357"/>
      <c r="L900" s="357"/>
      <c r="M900" s="357"/>
      <c r="N900" s="357"/>
      <c r="O900" s="357"/>
      <c r="P900" s="357"/>
      <c r="Q900" s="357"/>
      <c r="R900" s="357"/>
      <c r="S900" s="357"/>
      <c r="T900" s="357"/>
      <c r="U900" s="357"/>
      <c r="V900" s="357"/>
      <c r="W900" s="357"/>
      <c r="X900" s="357"/>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row>
    <row r="901" spans="1:49" ht="13.5" customHeight="1">
      <c r="A901" s="1"/>
      <c r="B901" s="357"/>
      <c r="C901" s="357"/>
      <c r="D901" s="357"/>
      <c r="E901" s="357"/>
      <c r="F901" s="357"/>
      <c r="G901" s="357"/>
      <c r="H901" s="357"/>
      <c r="I901" s="357"/>
      <c r="J901" s="357"/>
      <c r="K901" s="357"/>
      <c r="L901" s="357"/>
      <c r="M901" s="357"/>
      <c r="N901" s="357"/>
      <c r="O901" s="357"/>
      <c r="P901" s="357"/>
      <c r="Q901" s="357"/>
      <c r="R901" s="357"/>
      <c r="S901" s="357"/>
      <c r="T901" s="357"/>
      <c r="U901" s="357"/>
      <c r="V901" s="357"/>
      <c r="W901" s="357"/>
      <c r="X901" s="357"/>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row>
    <row r="902" spans="1:49" ht="13.5" customHeight="1">
      <c r="A902" s="1"/>
      <c r="B902" s="357"/>
      <c r="C902" s="357"/>
      <c r="D902" s="357"/>
      <c r="E902" s="357"/>
      <c r="F902" s="357"/>
      <c r="G902" s="357"/>
      <c r="H902" s="357"/>
      <c r="I902" s="357"/>
      <c r="J902" s="357"/>
      <c r="K902" s="357"/>
      <c r="L902" s="357"/>
      <c r="M902" s="357"/>
      <c r="N902" s="357"/>
      <c r="O902" s="357"/>
      <c r="P902" s="357"/>
      <c r="Q902" s="357"/>
      <c r="R902" s="357"/>
      <c r="S902" s="357"/>
      <c r="T902" s="357"/>
      <c r="U902" s="357"/>
      <c r="V902" s="357"/>
      <c r="W902" s="357"/>
      <c r="X902" s="357"/>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row>
    <row r="903" spans="1:49" ht="13.5" customHeight="1">
      <c r="A903" s="1"/>
      <c r="B903" s="357"/>
      <c r="C903" s="357"/>
      <c r="D903" s="357"/>
      <c r="E903" s="357"/>
      <c r="F903" s="357"/>
      <c r="G903" s="357"/>
      <c r="H903" s="357"/>
      <c r="I903" s="357"/>
      <c r="J903" s="357"/>
      <c r="K903" s="357"/>
      <c r="L903" s="357"/>
      <c r="M903" s="357"/>
      <c r="N903" s="357"/>
      <c r="O903" s="357"/>
      <c r="P903" s="357"/>
      <c r="Q903" s="357"/>
      <c r="R903" s="357"/>
      <c r="S903" s="357"/>
      <c r="T903" s="357"/>
      <c r="U903" s="357"/>
      <c r="V903" s="357"/>
      <c r="W903" s="357"/>
      <c r="X903" s="357"/>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row>
    <row r="904" spans="1:49" ht="13.5" customHeight="1">
      <c r="A904" s="1"/>
      <c r="B904" s="357"/>
      <c r="C904" s="357"/>
      <c r="D904" s="357"/>
      <c r="E904" s="357"/>
      <c r="F904" s="357"/>
      <c r="G904" s="357"/>
      <c r="H904" s="357"/>
      <c r="I904" s="357"/>
      <c r="J904" s="357"/>
      <c r="K904" s="357"/>
      <c r="L904" s="357"/>
      <c r="M904" s="357"/>
      <c r="N904" s="357"/>
      <c r="O904" s="357"/>
      <c r="P904" s="357"/>
      <c r="Q904" s="357"/>
      <c r="R904" s="357"/>
      <c r="S904" s="357"/>
      <c r="T904" s="357"/>
      <c r="U904" s="357"/>
      <c r="V904" s="357"/>
      <c r="W904" s="357"/>
      <c r="X904" s="357"/>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row>
    <row r="905" spans="1:49" ht="13.5" customHeight="1">
      <c r="A905" s="1"/>
      <c r="B905" s="357"/>
      <c r="C905" s="357"/>
      <c r="D905" s="357"/>
      <c r="E905" s="357"/>
      <c r="F905" s="357"/>
      <c r="G905" s="357"/>
      <c r="H905" s="357"/>
      <c r="I905" s="357"/>
      <c r="J905" s="357"/>
      <c r="K905" s="357"/>
      <c r="L905" s="357"/>
      <c r="M905" s="357"/>
      <c r="N905" s="357"/>
      <c r="O905" s="357"/>
      <c r="P905" s="357"/>
      <c r="Q905" s="357"/>
      <c r="R905" s="357"/>
      <c r="S905" s="357"/>
      <c r="T905" s="357"/>
      <c r="U905" s="357"/>
      <c r="V905" s="357"/>
      <c r="W905" s="357"/>
      <c r="X905" s="357"/>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row>
    <row r="906" spans="1:49" ht="13.5" customHeight="1">
      <c r="A906" s="1"/>
      <c r="B906" s="357"/>
      <c r="C906" s="357"/>
      <c r="D906" s="357"/>
      <c r="E906" s="357"/>
      <c r="F906" s="357"/>
      <c r="G906" s="357"/>
      <c r="H906" s="357"/>
      <c r="I906" s="357"/>
      <c r="J906" s="357"/>
      <c r="K906" s="357"/>
      <c r="L906" s="357"/>
      <c r="M906" s="357"/>
      <c r="N906" s="357"/>
      <c r="O906" s="357"/>
      <c r="P906" s="357"/>
      <c r="Q906" s="357"/>
      <c r="R906" s="357"/>
      <c r="S906" s="357"/>
      <c r="T906" s="357"/>
      <c r="U906" s="357"/>
      <c r="V906" s="357"/>
      <c r="W906" s="357"/>
      <c r="X906" s="357"/>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row>
    <row r="907" spans="1:49" ht="13.5" customHeight="1">
      <c r="A907" s="1"/>
      <c r="B907" s="357"/>
      <c r="C907" s="357"/>
      <c r="D907" s="357"/>
      <c r="E907" s="357"/>
      <c r="F907" s="357"/>
      <c r="G907" s="357"/>
      <c r="H907" s="357"/>
      <c r="I907" s="357"/>
      <c r="J907" s="357"/>
      <c r="K907" s="357"/>
      <c r="L907" s="357"/>
      <c r="M907" s="357"/>
      <c r="N907" s="357"/>
      <c r="O907" s="357"/>
      <c r="P907" s="357"/>
      <c r="Q907" s="357"/>
      <c r="R907" s="357"/>
      <c r="S907" s="357"/>
      <c r="T907" s="357"/>
      <c r="U907" s="357"/>
      <c r="V907" s="357"/>
      <c r="W907" s="357"/>
      <c r="X907" s="357"/>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row>
    <row r="908" spans="1:49" ht="13.5" customHeight="1">
      <c r="A908" s="1"/>
      <c r="B908" s="357"/>
      <c r="C908" s="357"/>
      <c r="D908" s="357"/>
      <c r="E908" s="357"/>
      <c r="F908" s="357"/>
      <c r="G908" s="357"/>
      <c r="H908" s="357"/>
      <c r="I908" s="357"/>
      <c r="J908" s="357"/>
      <c r="K908" s="357"/>
      <c r="L908" s="357"/>
      <c r="M908" s="357"/>
      <c r="N908" s="357"/>
      <c r="O908" s="357"/>
      <c r="P908" s="357"/>
      <c r="Q908" s="357"/>
      <c r="R908" s="357"/>
      <c r="S908" s="357"/>
      <c r="T908" s="357"/>
      <c r="U908" s="357"/>
      <c r="V908" s="357"/>
      <c r="W908" s="357"/>
      <c r="X908" s="357"/>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row>
    <row r="909" spans="1:49" ht="13.5" customHeight="1">
      <c r="A909" s="1"/>
      <c r="B909" s="357"/>
      <c r="C909" s="357"/>
      <c r="D909" s="357"/>
      <c r="E909" s="357"/>
      <c r="F909" s="357"/>
      <c r="G909" s="357"/>
      <c r="H909" s="357"/>
      <c r="I909" s="357"/>
      <c r="J909" s="357"/>
      <c r="K909" s="357"/>
      <c r="L909" s="357"/>
      <c r="M909" s="357"/>
      <c r="N909" s="357"/>
      <c r="O909" s="357"/>
      <c r="P909" s="357"/>
      <c r="Q909" s="357"/>
      <c r="R909" s="357"/>
      <c r="S909" s="357"/>
      <c r="T909" s="357"/>
      <c r="U909" s="357"/>
      <c r="V909" s="357"/>
      <c r="W909" s="357"/>
      <c r="X909" s="357"/>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row>
    <row r="910" spans="1:49" ht="13.5" customHeight="1">
      <c r="A910" s="1"/>
      <c r="B910" s="357"/>
      <c r="C910" s="357"/>
      <c r="D910" s="357"/>
      <c r="E910" s="357"/>
      <c r="F910" s="357"/>
      <c r="G910" s="357"/>
      <c r="H910" s="357"/>
      <c r="I910" s="357"/>
      <c r="J910" s="357"/>
      <c r="K910" s="357"/>
      <c r="L910" s="357"/>
      <c r="M910" s="357"/>
      <c r="N910" s="357"/>
      <c r="O910" s="357"/>
      <c r="P910" s="357"/>
      <c r="Q910" s="357"/>
      <c r="R910" s="357"/>
      <c r="S910" s="357"/>
      <c r="T910" s="357"/>
      <c r="U910" s="357"/>
      <c r="V910" s="357"/>
      <c r="W910" s="357"/>
      <c r="X910" s="357"/>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row>
    <row r="911" spans="1:49" ht="13.5" customHeight="1">
      <c r="A911" s="1"/>
      <c r="B911" s="357"/>
      <c r="C911" s="357"/>
      <c r="D911" s="357"/>
      <c r="E911" s="357"/>
      <c r="F911" s="357"/>
      <c r="G911" s="357"/>
      <c r="H911" s="357"/>
      <c r="I911" s="357"/>
      <c r="J911" s="357"/>
      <c r="K911" s="357"/>
      <c r="L911" s="357"/>
      <c r="M911" s="357"/>
      <c r="N911" s="357"/>
      <c r="O911" s="357"/>
      <c r="P911" s="357"/>
      <c r="Q911" s="357"/>
      <c r="R911" s="357"/>
      <c r="S911" s="357"/>
      <c r="T911" s="357"/>
      <c r="U911" s="357"/>
      <c r="V911" s="357"/>
      <c r="W911" s="357"/>
      <c r="X911" s="357"/>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row>
    <row r="912" spans="1:49" ht="13.5" customHeight="1">
      <c r="A912" s="1"/>
      <c r="B912" s="357"/>
      <c r="C912" s="357"/>
      <c r="D912" s="357"/>
      <c r="E912" s="357"/>
      <c r="F912" s="357"/>
      <c r="G912" s="357"/>
      <c r="H912" s="357"/>
      <c r="I912" s="357"/>
      <c r="J912" s="357"/>
      <c r="K912" s="357"/>
      <c r="L912" s="357"/>
      <c r="M912" s="357"/>
      <c r="N912" s="357"/>
      <c r="O912" s="357"/>
      <c r="P912" s="357"/>
      <c r="Q912" s="357"/>
      <c r="R912" s="357"/>
      <c r="S912" s="357"/>
      <c r="T912" s="357"/>
      <c r="U912" s="357"/>
      <c r="V912" s="357"/>
      <c r="W912" s="357"/>
      <c r="X912" s="357"/>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row>
    <row r="913" spans="1:49" ht="13.5" customHeight="1">
      <c r="A913" s="1"/>
      <c r="B913" s="357"/>
      <c r="C913" s="357"/>
      <c r="D913" s="357"/>
      <c r="E913" s="357"/>
      <c r="F913" s="357"/>
      <c r="G913" s="357"/>
      <c r="H913" s="357"/>
      <c r="I913" s="357"/>
      <c r="J913" s="357"/>
      <c r="K913" s="357"/>
      <c r="L913" s="357"/>
      <c r="M913" s="357"/>
      <c r="N913" s="357"/>
      <c r="O913" s="357"/>
      <c r="P913" s="357"/>
      <c r="Q913" s="357"/>
      <c r="R913" s="357"/>
      <c r="S913" s="357"/>
      <c r="T913" s="357"/>
      <c r="U913" s="357"/>
      <c r="V913" s="357"/>
      <c r="W913" s="357"/>
      <c r="X913" s="357"/>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row>
    <row r="914" spans="1:49" ht="13.5" customHeight="1">
      <c r="A914" s="1"/>
      <c r="B914" s="357"/>
      <c r="C914" s="357"/>
      <c r="D914" s="357"/>
      <c r="E914" s="357"/>
      <c r="F914" s="357"/>
      <c r="G914" s="357"/>
      <c r="H914" s="357"/>
      <c r="I914" s="357"/>
      <c r="J914" s="357"/>
      <c r="K914" s="357"/>
      <c r="L914" s="357"/>
      <c r="M914" s="357"/>
      <c r="N914" s="357"/>
      <c r="O914" s="357"/>
      <c r="P914" s="357"/>
      <c r="Q914" s="357"/>
      <c r="R914" s="357"/>
      <c r="S914" s="357"/>
      <c r="T914" s="357"/>
      <c r="U914" s="357"/>
      <c r="V914" s="357"/>
      <c r="W914" s="357"/>
      <c r="X914" s="357"/>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row>
    <row r="915" spans="1:49" ht="13.5" customHeight="1">
      <c r="A915" s="1"/>
      <c r="B915" s="357"/>
      <c r="C915" s="357"/>
      <c r="D915" s="357"/>
      <c r="E915" s="357"/>
      <c r="F915" s="357"/>
      <c r="G915" s="357"/>
      <c r="H915" s="357"/>
      <c r="I915" s="357"/>
      <c r="J915" s="357"/>
      <c r="K915" s="357"/>
      <c r="L915" s="357"/>
      <c r="M915" s="357"/>
      <c r="N915" s="357"/>
      <c r="O915" s="357"/>
      <c r="P915" s="357"/>
      <c r="Q915" s="357"/>
      <c r="R915" s="357"/>
      <c r="S915" s="357"/>
      <c r="T915" s="357"/>
      <c r="U915" s="357"/>
      <c r="V915" s="357"/>
      <c r="W915" s="357"/>
      <c r="X915" s="357"/>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row>
    <row r="916" spans="1:49" ht="13.5" customHeight="1">
      <c r="A916" s="1"/>
      <c r="B916" s="357"/>
      <c r="C916" s="357"/>
      <c r="D916" s="357"/>
      <c r="E916" s="357"/>
      <c r="F916" s="357"/>
      <c r="G916" s="357"/>
      <c r="H916" s="357"/>
      <c r="I916" s="357"/>
      <c r="J916" s="357"/>
      <c r="K916" s="357"/>
      <c r="L916" s="357"/>
      <c r="M916" s="357"/>
      <c r="N916" s="357"/>
      <c r="O916" s="357"/>
      <c r="P916" s="357"/>
      <c r="Q916" s="357"/>
      <c r="R916" s="357"/>
      <c r="S916" s="357"/>
      <c r="T916" s="357"/>
      <c r="U916" s="357"/>
      <c r="V916" s="357"/>
      <c r="W916" s="357"/>
      <c r="X916" s="357"/>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row>
    <row r="917" spans="1:49" ht="13.5" customHeight="1">
      <c r="A917" s="1"/>
      <c r="B917" s="357"/>
      <c r="C917" s="357"/>
      <c r="D917" s="357"/>
      <c r="E917" s="357"/>
      <c r="F917" s="357"/>
      <c r="G917" s="357"/>
      <c r="H917" s="357"/>
      <c r="I917" s="357"/>
      <c r="J917" s="357"/>
      <c r="K917" s="357"/>
      <c r="L917" s="357"/>
      <c r="M917" s="357"/>
      <c r="N917" s="357"/>
      <c r="O917" s="357"/>
      <c r="P917" s="357"/>
      <c r="Q917" s="357"/>
      <c r="R917" s="357"/>
      <c r="S917" s="357"/>
      <c r="T917" s="357"/>
      <c r="U917" s="357"/>
      <c r="V917" s="357"/>
      <c r="W917" s="357"/>
      <c r="X917" s="357"/>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row>
    <row r="918" spans="1:49" ht="13.5" customHeight="1">
      <c r="A918" s="1"/>
      <c r="B918" s="357"/>
      <c r="C918" s="357"/>
      <c r="D918" s="357"/>
      <c r="E918" s="357"/>
      <c r="F918" s="357"/>
      <c r="G918" s="357"/>
      <c r="H918" s="357"/>
      <c r="I918" s="357"/>
      <c r="J918" s="357"/>
      <c r="K918" s="357"/>
      <c r="L918" s="357"/>
      <c r="M918" s="357"/>
      <c r="N918" s="357"/>
      <c r="O918" s="357"/>
      <c r="P918" s="357"/>
      <c r="Q918" s="357"/>
      <c r="R918" s="357"/>
      <c r="S918" s="357"/>
      <c r="T918" s="357"/>
      <c r="U918" s="357"/>
      <c r="V918" s="357"/>
      <c r="W918" s="357"/>
      <c r="X918" s="357"/>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row>
    <row r="919" spans="1:49" ht="13.5" customHeight="1">
      <c r="A919" s="1"/>
      <c r="B919" s="357"/>
      <c r="C919" s="357"/>
      <c r="D919" s="357"/>
      <c r="E919" s="357"/>
      <c r="F919" s="357"/>
      <c r="G919" s="357"/>
      <c r="H919" s="357"/>
      <c r="I919" s="357"/>
      <c r="J919" s="357"/>
      <c r="K919" s="357"/>
      <c r="L919" s="357"/>
      <c r="M919" s="357"/>
      <c r="N919" s="357"/>
      <c r="O919" s="357"/>
      <c r="P919" s="357"/>
      <c r="Q919" s="357"/>
      <c r="R919" s="357"/>
      <c r="S919" s="357"/>
      <c r="T919" s="357"/>
      <c r="U919" s="357"/>
      <c r="V919" s="357"/>
      <c r="W919" s="357"/>
      <c r="X919" s="357"/>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row>
    <row r="920" spans="1:49" ht="13.5" customHeight="1">
      <c r="A920" s="1"/>
      <c r="B920" s="357"/>
      <c r="C920" s="357"/>
      <c r="D920" s="357"/>
      <c r="E920" s="357"/>
      <c r="F920" s="357"/>
      <c r="G920" s="357"/>
      <c r="H920" s="357"/>
      <c r="I920" s="357"/>
      <c r="J920" s="357"/>
      <c r="K920" s="357"/>
      <c r="L920" s="357"/>
      <c r="M920" s="357"/>
      <c r="N920" s="357"/>
      <c r="O920" s="357"/>
      <c r="P920" s="357"/>
      <c r="Q920" s="357"/>
      <c r="R920" s="357"/>
      <c r="S920" s="357"/>
      <c r="T920" s="357"/>
      <c r="U920" s="357"/>
      <c r="V920" s="357"/>
      <c r="W920" s="357"/>
      <c r="X920" s="357"/>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row>
    <row r="921" spans="1:49" ht="13.5" customHeight="1">
      <c r="A921" s="1"/>
      <c r="B921" s="357"/>
      <c r="C921" s="357"/>
      <c r="D921" s="357"/>
      <c r="E921" s="357"/>
      <c r="F921" s="357"/>
      <c r="G921" s="357"/>
      <c r="H921" s="357"/>
      <c r="I921" s="357"/>
      <c r="J921" s="357"/>
      <c r="K921" s="357"/>
      <c r="L921" s="357"/>
      <c r="M921" s="357"/>
      <c r="N921" s="357"/>
      <c r="O921" s="357"/>
      <c r="P921" s="357"/>
      <c r="Q921" s="357"/>
      <c r="R921" s="357"/>
      <c r="S921" s="357"/>
      <c r="T921" s="357"/>
      <c r="U921" s="357"/>
      <c r="V921" s="357"/>
      <c r="W921" s="357"/>
      <c r="X921" s="357"/>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row>
    <row r="922" spans="1:49" ht="13.5" customHeight="1">
      <c r="A922" s="1"/>
      <c r="B922" s="357"/>
      <c r="C922" s="357"/>
      <c r="D922" s="357"/>
      <c r="E922" s="357"/>
      <c r="F922" s="357"/>
      <c r="G922" s="357"/>
      <c r="H922" s="357"/>
      <c r="I922" s="357"/>
      <c r="J922" s="357"/>
      <c r="K922" s="357"/>
      <c r="L922" s="357"/>
      <c r="M922" s="357"/>
      <c r="N922" s="357"/>
      <c r="O922" s="357"/>
      <c r="P922" s="357"/>
      <c r="Q922" s="357"/>
      <c r="R922" s="357"/>
      <c r="S922" s="357"/>
      <c r="T922" s="357"/>
      <c r="U922" s="357"/>
      <c r="V922" s="357"/>
      <c r="W922" s="357"/>
      <c r="X922" s="357"/>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row>
    <row r="923" spans="1:49" ht="13.5" customHeight="1">
      <c r="A923" s="1"/>
      <c r="B923" s="357"/>
      <c r="C923" s="357"/>
      <c r="D923" s="357"/>
      <c r="E923" s="357"/>
      <c r="F923" s="357"/>
      <c r="G923" s="357"/>
      <c r="H923" s="357"/>
      <c r="I923" s="357"/>
      <c r="J923" s="357"/>
      <c r="K923" s="357"/>
      <c r="L923" s="357"/>
      <c r="M923" s="357"/>
      <c r="N923" s="357"/>
      <c r="O923" s="357"/>
      <c r="P923" s="357"/>
      <c r="Q923" s="357"/>
      <c r="R923" s="357"/>
      <c r="S923" s="357"/>
      <c r="T923" s="357"/>
      <c r="U923" s="357"/>
      <c r="V923" s="357"/>
      <c r="W923" s="357"/>
      <c r="X923" s="357"/>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row>
    <row r="924" spans="1:49" ht="13.5" customHeight="1">
      <c r="A924" s="1"/>
      <c r="B924" s="357"/>
      <c r="C924" s="357"/>
      <c r="D924" s="357"/>
      <c r="E924" s="357"/>
      <c r="F924" s="357"/>
      <c r="G924" s="357"/>
      <c r="H924" s="357"/>
      <c r="I924" s="357"/>
      <c r="J924" s="357"/>
      <c r="K924" s="357"/>
      <c r="L924" s="357"/>
      <c r="M924" s="357"/>
      <c r="N924" s="357"/>
      <c r="O924" s="357"/>
      <c r="P924" s="357"/>
      <c r="Q924" s="357"/>
      <c r="R924" s="357"/>
      <c r="S924" s="357"/>
      <c r="T924" s="357"/>
      <c r="U924" s="357"/>
      <c r="V924" s="357"/>
      <c r="W924" s="357"/>
      <c r="X924" s="357"/>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row>
    <row r="925" spans="1:49" ht="13.5" customHeight="1">
      <c r="A925" s="1"/>
      <c r="B925" s="357"/>
      <c r="C925" s="357"/>
      <c r="D925" s="357"/>
      <c r="E925" s="357"/>
      <c r="F925" s="357"/>
      <c r="G925" s="357"/>
      <c r="H925" s="357"/>
      <c r="I925" s="357"/>
      <c r="J925" s="357"/>
      <c r="K925" s="357"/>
      <c r="L925" s="357"/>
      <c r="M925" s="357"/>
      <c r="N925" s="357"/>
      <c r="O925" s="357"/>
      <c r="P925" s="357"/>
      <c r="Q925" s="357"/>
      <c r="R925" s="357"/>
      <c r="S925" s="357"/>
      <c r="T925" s="357"/>
      <c r="U925" s="357"/>
      <c r="V925" s="357"/>
      <c r="W925" s="357"/>
      <c r="X925" s="357"/>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row>
    <row r="926" spans="1:49" ht="13.5" customHeight="1">
      <c r="A926" s="1"/>
      <c r="B926" s="357"/>
      <c r="C926" s="357"/>
      <c r="D926" s="357"/>
      <c r="E926" s="357"/>
      <c r="F926" s="357"/>
      <c r="G926" s="357"/>
      <c r="H926" s="357"/>
      <c r="I926" s="357"/>
      <c r="J926" s="357"/>
      <c r="K926" s="357"/>
      <c r="L926" s="357"/>
      <c r="M926" s="357"/>
      <c r="N926" s="357"/>
      <c r="O926" s="357"/>
      <c r="P926" s="357"/>
      <c r="Q926" s="357"/>
      <c r="R926" s="357"/>
      <c r="S926" s="357"/>
      <c r="T926" s="357"/>
      <c r="U926" s="357"/>
      <c r="V926" s="357"/>
      <c r="W926" s="357"/>
      <c r="X926" s="357"/>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row>
    <row r="927" spans="1:49" ht="13.5" customHeight="1">
      <c r="A927" s="1"/>
      <c r="B927" s="357"/>
      <c r="C927" s="357"/>
      <c r="D927" s="357"/>
      <c r="E927" s="357"/>
      <c r="F927" s="357"/>
      <c r="G927" s="357"/>
      <c r="H927" s="357"/>
      <c r="I927" s="357"/>
      <c r="J927" s="357"/>
      <c r="K927" s="357"/>
      <c r="L927" s="357"/>
      <c r="M927" s="357"/>
      <c r="N927" s="357"/>
      <c r="O927" s="357"/>
      <c r="P927" s="357"/>
      <c r="Q927" s="357"/>
      <c r="R927" s="357"/>
      <c r="S927" s="357"/>
      <c r="T927" s="357"/>
      <c r="U927" s="357"/>
      <c r="V927" s="357"/>
      <c r="W927" s="357"/>
      <c r="X927" s="357"/>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row>
    <row r="928" spans="1:49" ht="13.5" customHeight="1">
      <c r="A928" s="1"/>
      <c r="B928" s="357"/>
      <c r="C928" s="357"/>
      <c r="D928" s="357"/>
      <c r="E928" s="357"/>
      <c r="F928" s="357"/>
      <c r="G928" s="357"/>
      <c r="H928" s="357"/>
      <c r="I928" s="357"/>
      <c r="J928" s="357"/>
      <c r="K928" s="357"/>
      <c r="L928" s="357"/>
      <c r="M928" s="357"/>
      <c r="N928" s="357"/>
      <c r="O928" s="357"/>
      <c r="P928" s="357"/>
      <c r="Q928" s="357"/>
      <c r="R928" s="357"/>
      <c r="S928" s="357"/>
      <c r="T928" s="357"/>
      <c r="U928" s="357"/>
      <c r="V928" s="357"/>
      <c r="W928" s="357"/>
      <c r="X928" s="357"/>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row>
    <row r="929" spans="1:49" ht="13.5" customHeight="1">
      <c r="A929" s="1"/>
      <c r="B929" s="357"/>
      <c r="C929" s="357"/>
      <c r="D929" s="357"/>
      <c r="E929" s="357"/>
      <c r="F929" s="357"/>
      <c r="G929" s="357"/>
      <c r="H929" s="357"/>
      <c r="I929" s="357"/>
      <c r="J929" s="357"/>
      <c r="K929" s="357"/>
      <c r="L929" s="357"/>
      <c r="M929" s="357"/>
      <c r="N929" s="357"/>
      <c r="O929" s="357"/>
      <c r="P929" s="357"/>
      <c r="Q929" s="357"/>
      <c r="R929" s="357"/>
      <c r="S929" s="357"/>
      <c r="T929" s="357"/>
      <c r="U929" s="357"/>
      <c r="V929" s="357"/>
      <c r="W929" s="357"/>
      <c r="X929" s="357"/>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row>
    <row r="930" spans="1:49" ht="13.5" customHeight="1">
      <c r="A930" s="1"/>
      <c r="B930" s="357"/>
      <c r="C930" s="357"/>
      <c r="D930" s="357"/>
      <c r="E930" s="357"/>
      <c r="F930" s="357"/>
      <c r="G930" s="357"/>
      <c r="H930" s="357"/>
      <c r="I930" s="357"/>
      <c r="J930" s="357"/>
      <c r="K930" s="357"/>
      <c r="L930" s="357"/>
      <c r="M930" s="357"/>
      <c r="N930" s="357"/>
      <c r="O930" s="357"/>
      <c r="P930" s="357"/>
      <c r="Q930" s="357"/>
      <c r="R930" s="357"/>
      <c r="S930" s="357"/>
      <c r="T930" s="357"/>
      <c r="U930" s="357"/>
      <c r="V930" s="357"/>
      <c r="W930" s="357"/>
      <c r="X930" s="357"/>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row>
    <row r="931" spans="1:49" ht="13.5" customHeight="1">
      <c r="A931" s="1"/>
      <c r="B931" s="357"/>
      <c r="C931" s="357"/>
      <c r="D931" s="357"/>
      <c r="E931" s="357"/>
      <c r="F931" s="357"/>
      <c r="G931" s="357"/>
      <c r="H931" s="357"/>
      <c r="I931" s="357"/>
      <c r="J931" s="357"/>
      <c r="K931" s="357"/>
      <c r="L931" s="357"/>
      <c r="M931" s="357"/>
      <c r="N931" s="357"/>
      <c r="O931" s="357"/>
      <c r="P931" s="357"/>
      <c r="Q931" s="357"/>
      <c r="R931" s="357"/>
      <c r="S931" s="357"/>
      <c r="T931" s="357"/>
      <c r="U931" s="357"/>
      <c r="V931" s="357"/>
      <c r="W931" s="357"/>
      <c r="X931" s="357"/>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row>
    <row r="932" spans="1:49" ht="13.5" customHeight="1">
      <c r="A932" s="1"/>
      <c r="B932" s="357"/>
      <c r="C932" s="357"/>
      <c r="D932" s="357"/>
      <c r="E932" s="357"/>
      <c r="F932" s="357"/>
      <c r="G932" s="357"/>
      <c r="H932" s="357"/>
      <c r="I932" s="357"/>
      <c r="J932" s="357"/>
      <c r="K932" s="357"/>
      <c r="L932" s="357"/>
      <c r="M932" s="357"/>
      <c r="N932" s="357"/>
      <c r="O932" s="357"/>
      <c r="P932" s="357"/>
      <c r="Q932" s="357"/>
      <c r="R932" s="357"/>
      <c r="S932" s="357"/>
      <c r="T932" s="357"/>
      <c r="U932" s="357"/>
      <c r="V932" s="357"/>
      <c r="W932" s="357"/>
      <c r="X932" s="357"/>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row>
    <row r="933" spans="1:49" ht="13.5" customHeight="1">
      <c r="A933" s="1"/>
      <c r="B933" s="357"/>
      <c r="C933" s="357"/>
      <c r="D933" s="357"/>
      <c r="E933" s="357"/>
      <c r="F933" s="357"/>
      <c r="G933" s="357"/>
      <c r="H933" s="357"/>
      <c r="I933" s="357"/>
      <c r="J933" s="357"/>
      <c r="K933" s="357"/>
      <c r="L933" s="357"/>
      <c r="M933" s="357"/>
      <c r="N933" s="357"/>
      <c r="O933" s="357"/>
      <c r="P933" s="357"/>
      <c r="Q933" s="357"/>
      <c r="R933" s="357"/>
      <c r="S933" s="357"/>
      <c r="T933" s="357"/>
      <c r="U933" s="357"/>
      <c r="V933" s="357"/>
      <c r="W933" s="357"/>
      <c r="X933" s="357"/>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row>
    <row r="934" spans="1:49" ht="13.5" customHeight="1">
      <c r="A934" s="1"/>
      <c r="B934" s="357"/>
      <c r="C934" s="357"/>
      <c r="D934" s="357"/>
      <c r="E934" s="357"/>
      <c r="F934" s="357"/>
      <c r="G934" s="357"/>
      <c r="H934" s="357"/>
      <c r="I934" s="357"/>
      <c r="J934" s="357"/>
      <c r="K934" s="357"/>
      <c r="L934" s="357"/>
      <c r="M934" s="357"/>
      <c r="N934" s="357"/>
      <c r="O934" s="357"/>
      <c r="P934" s="357"/>
      <c r="Q934" s="357"/>
      <c r="R934" s="357"/>
      <c r="S934" s="357"/>
      <c r="T934" s="357"/>
      <c r="U934" s="357"/>
      <c r="V934" s="357"/>
      <c r="W934" s="357"/>
      <c r="X934" s="357"/>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row>
    <row r="935" spans="1:49" ht="13.5" customHeight="1">
      <c r="A935" s="1"/>
      <c r="B935" s="357"/>
      <c r="C935" s="357"/>
      <c r="D935" s="357"/>
      <c r="E935" s="357"/>
      <c r="F935" s="357"/>
      <c r="G935" s="357"/>
      <c r="H935" s="357"/>
      <c r="I935" s="357"/>
      <c r="J935" s="357"/>
      <c r="K935" s="357"/>
      <c r="L935" s="357"/>
      <c r="M935" s="357"/>
      <c r="N935" s="357"/>
      <c r="O935" s="357"/>
      <c r="P935" s="357"/>
      <c r="Q935" s="357"/>
      <c r="R935" s="357"/>
      <c r="S935" s="357"/>
      <c r="T935" s="357"/>
      <c r="U935" s="357"/>
      <c r="V935" s="357"/>
      <c r="W935" s="357"/>
      <c r="X935" s="357"/>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row>
    <row r="936" spans="1:49" ht="13.5" customHeight="1">
      <c r="A936" s="1"/>
      <c r="B936" s="357"/>
      <c r="C936" s="357"/>
      <c r="D936" s="357"/>
      <c r="E936" s="357"/>
      <c r="F936" s="357"/>
      <c r="G936" s="357"/>
      <c r="H936" s="357"/>
      <c r="I936" s="357"/>
      <c r="J936" s="357"/>
      <c r="K936" s="357"/>
      <c r="L936" s="357"/>
      <c r="M936" s="357"/>
      <c r="N936" s="357"/>
      <c r="O936" s="357"/>
      <c r="P936" s="357"/>
      <c r="Q936" s="357"/>
      <c r="R936" s="357"/>
      <c r="S936" s="357"/>
      <c r="T936" s="357"/>
      <c r="U936" s="357"/>
      <c r="V936" s="357"/>
      <c r="W936" s="357"/>
      <c r="X936" s="357"/>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row>
    <row r="937" spans="1:49" ht="13.5" customHeight="1">
      <c r="A937" s="1"/>
      <c r="B937" s="357"/>
      <c r="C937" s="357"/>
      <c r="D937" s="357"/>
      <c r="E937" s="357"/>
      <c r="F937" s="357"/>
      <c r="G937" s="357"/>
      <c r="H937" s="357"/>
      <c r="I937" s="357"/>
      <c r="J937" s="357"/>
      <c r="K937" s="357"/>
      <c r="L937" s="357"/>
      <c r="M937" s="357"/>
      <c r="N937" s="357"/>
      <c r="O937" s="357"/>
      <c r="P937" s="357"/>
      <c r="Q937" s="357"/>
      <c r="R937" s="357"/>
      <c r="S937" s="357"/>
      <c r="T937" s="357"/>
      <c r="U937" s="357"/>
      <c r="V937" s="357"/>
      <c r="W937" s="357"/>
      <c r="X937" s="357"/>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row>
    <row r="938" spans="1:49" ht="13.5" customHeight="1">
      <c r="A938" s="1"/>
      <c r="B938" s="357"/>
      <c r="C938" s="357"/>
      <c r="D938" s="357"/>
      <c r="E938" s="357"/>
      <c r="F938" s="357"/>
      <c r="G938" s="357"/>
      <c r="H938" s="357"/>
      <c r="I938" s="357"/>
      <c r="J938" s="357"/>
      <c r="K938" s="357"/>
      <c r="L938" s="357"/>
      <c r="M938" s="357"/>
      <c r="N938" s="357"/>
      <c r="O938" s="357"/>
      <c r="P938" s="357"/>
      <c r="Q938" s="357"/>
      <c r="R938" s="357"/>
      <c r="S938" s="357"/>
      <c r="T938" s="357"/>
      <c r="U938" s="357"/>
      <c r="V938" s="357"/>
      <c r="W938" s="357"/>
      <c r="X938" s="357"/>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row>
    <row r="939" spans="1:49" ht="13.5" customHeight="1">
      <c r="A939" s="1"/>
      <c r="B939" s="357"/>
      <c r="C939" s="357"/>
      <c r="D939" s="357"/>
      <c r="E939" s="357"/>
      <c r="F939" s="357"/>
      <c r="G939" s="357"/>
      <c r="H939" s="357"/>
      <c r="I939" s="357"/>
      <c r="J939" s="357"/>
      <c r="K939" s="357"/>
      <c r="L939" s="357"/>
      <c r="M939" s="357"/>
      <c r="N939" s="357"/>
      <c r="O939" s="357"/>
      <c r="P939" s="357"/>
      <c r="Q939" s="357"/>
      <c r="R939" s="357"/>
      <c r="S939" s="357"/>
      <c r="T939" s="357"/>
      <c r="U939" s="357"/>
      <c r="V939" s="357"/>
      <c r="W939" s="357"/>
      <c r="X939" s="357"/>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row>
    <row r="940" spans="1:49" ht="13.5" customHeight="1">
      <c r="A940" s="1"/>
      <c r="B940" s="357"/>
      <c r="C940" s="357"/>
      <c r="D940" s="357"/>
      <c r="E940" s="357"/>
      <c r="F940" s="357"/>
      <c r="G940" s="357"/>
      <c r="H940" s="357"/>
      <c r="I940" s="357"/>
      <c r="J940" s="357"/>
      <c r="K940" s="357"/>
      <c r="L940" s="357"/>
      <c r="M940" s="357"/>
      <c r="N940" s="357"/>
      <c r="O940" s="357"/>
      <c r="P940" s="357"/>
      <c r="Q940" s="357"/>
      <c r="R940" s="357"/>
      <c r="S940" s="357"/>
      <c r="T940" s="357"/>
      <c r="U940" s="357"/>
      <c r="V940" s="357"/>
      <c r="W940" s="357"/>
      <c r="X940" s="357"/>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row>
    <row r="941" spans="1:49" ht="13.5" customHeight="1">
      <c r="A941" s="1"/>
      <c r="B941" s="357"/>
      <c r="C941" s="357"/>
      <c r="D941" s="357"/>
      <c r="E941" s="357"/>
      <c r="F941" s="357"/>
      <c r="G941" s="357"/>
      <c r="H941" s="357"/>
      <c r="I941" s="357"/>
      <c r="J941" s="357"/>
      <c r="K941" s="357"/>
      <c r="L941" s="357"/>
      <c r="M941" s="357"/>
      <c r="N941" s="357"/>
      <c r="O941" s="357"/>
      <c r="P941" s="357"/>
      <c r="Q941" s="357"/>
      <c r="R941" s="357"/>
      <c r="S941" s="357"/>
      <c r="T941" s="357"/>
      <c r="U941" s="357"/>
      <c r="V941" s="357"/>
      <c r="W941" s="357"/>
      <c r="X941" s="357"/>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row>
    <row r="942" spans="1:49" ht="13.5" customHeight="1">
      <c r="A942" s="1"/>
      <c r="B942" s="357"/>
      <c r="C942" s="357"/>
      <c r="D942" s="357"/>
      <c r="E942" s="357"/>
      <c r="F942" s="357"/>
      <c r="G942" s="357"/>
      <c r="H942" s="357"/>
      <c r="I942" s="357"/>
      <c r="J942" s="357"/>
      <c r="K942" s="357"/>
      <c r="L942" s="357"/>
      <c r="M942" s="357"/>
      <c r="N942" s="357"/>
      <c r="O942" s="357"/>
      <c r="P942" s="357"/>
      <c r="Q942" s="357"/>
      <c r="R942" s="357"/>
      <c r="S942" s="357"/>
      <c r="T942" s="357"/>
      <c r="U942" s="357"/>
      <c r="V942" s="357"/>
      <c r="W942" s="357"/>
      <c r="X942" s="357"/>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row>
    <row r="943" spans="1:49" ht="13.5" customHeight="1">
      <c r="A943" s="1"/>
      <c r="B943" s="357"/>
      <c r="C943" s="357"/>
      <c r="D943" s="357"/>
      <c r="E943" s="357"/>
      <c r="F943" s="357"/>
      <c r="G943" s="357"/>
      <c r="H943" s="357"/>
      <c r="I943" s="357"/>
      <c r="J943" s="357"/>
      <c r="K943" s="357"/>
      <c r="L943" s="357"/>
      <c r="M943" s="357"/>
      <c r="N943" s="357"/>
      <c r="O943" s="357"/>
      <c r="P943" s="357"/>
      <c r="Q943" s="357"/>
      <c r="R943" s="357"/>
      <c r="S943" s="357"/>
      <c r="T943" s="357"/>
      <c r="U943" s="357"/>
      <c r="V943" s="357"/>
      <c r="W943" s="357"/>
      <c r="X943" s="357"/>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row>
    <row r="944" spans="1:49" ht="13.5" customHeight="1">
      <c r="A944" s="1"/>
      <c r="B944" s="357"/>
      <c r="C944" s="357"/>
      <c r="D944" s="357"/>
      <c r="E944" s="357"/>
      <c r="F944" s="357"/>
      <c r="G944" s="357"/>
      <c r="H944" s="357"/>
      <c r="I944" s="357"/>
      <c r="J944" s="357"/>
      <c r="K944" s="357"/>
      <c r="L944" s="357"/>
      <c r="M944" s="357"/>
      <c r="N944" s="357"/>
      <c r="O944" s="357"/>
      <c r="P944" s="357"/>
      <c r="Q944" s="357"/>
      <c r="R944" s="357"/>
      <c r="S944" s="357"/>
      <c r="T944" s="357"/>
      <c r="U944" s="357"/>
      <c r="V944" s="357"/>
      <c r="W944" s="357"/>
      <c r="X944" s="357"/>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row>
    <row r="945" spans="1:49" ht="13.5" customHeight="1">
      <c r="A945" s="1"/>
      <c r="B945" s="357"/>
      <c r="C945" s="357"/>
      <c r="D945" s="357"/>
      <c r="E945" s="357"/>
      <c r="F945" s="357"/>
      <c r="G945" s="357"/>
      <c r="H945" s="357"/>
      <c r="I945" s="357"/>
      <c r="J945" s="357"/>
      <c r="K945" s="357"/>
      <c r="L945" s="357"/>
      <c r="M945" s="357"/>
      <c r="N945" s="357"/>
      <c r="O945" s="357"/>
      <c r="P945" s="357"/>
      <c r="Q945" s="357"/>
      <c r="R945" s="357"/>
      <c r="S945" s="357"/>
      <c r="T945" s="357"/>
      <c r="U945" s="357"/>
      <c r="V945" s="357"/>
      <c r="W945" s="357"/>
      <c r="X945" s="357"/>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row>
    <row r="946" spans="1:49" ht="13.5" customHeight="1">
      <c r="A946" s="1"/>
      <c r="B946" s="357"/>
      <c r="C946" s="357"/>
      <c r="D946" s="357"/>
      <c r="E946" s="357"/>
      <c r="F946" s="357"/>
      <c r="G946" s="357"/>
      <c r="H946" s="357"/>
      <c r="I946" s="357"/>
      <c r="J946" s="357"/>
      <c r="K946" s="357"/>
      <c r="L946" s="357"/>
      <c r="M946" s="357"/>
      <c r="N946" s="357"/>
      <c r="O946" s="357"/>
      <c r="P946" s="357"/>
      <c r="Q946" s="357"/>
      <c r="R946" s="357"/>
      <c r="S946" s="357"/>
      <c r="T946" s="357"/>
      <c r="U946" s="357"/>
      <c r="V946" s="357"/>
      <c r="W946" s="357"/>
      <c r="X946" s="357"/>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row>
    <row r="947" spans="1:49" ht="13.5" customHeight="1">
      <c r="A947" s="1"/>
      <c r="B947" s="357"/>
      <c r="C947" s="357"/>
      <c r="D947" s="357"/>
      <c r="E947" s="357"/>
      <c r="F947" s="357"/>
      <c r="G947" s="357"/>
      <c r="H947" s="357"/>
      <c r="I947" s="357"/>
      <c r="J947" s="357"/>
      <c r="K947" s="357"/>
      <c r="L947" s="357"/>
      <c r="M947" s="357"/>
      <c r="N947" s="357"/>
      <c r="O947" s="357"/>
      <c r="P947" s="357"/>
      <c r="Q947" s="357"/>
      <c r="R947" s="357"/>
      <c r="S947" s="357"/>
      <c r="T947" s="357"/>
      <c r="U947" s="357"/>
      <c r="V947" s="357"/>
      <c r="W947" s="357"/>
      <c r="X947" s="357"/>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row>
    <row r="948" spans="1:49" ht="13.5" customHeight="1">
      <c r="A948" s="1"/>
      <c r="B948" s="357"/>
      <c r="C948" s="357"/>
      <c r="D948" s="357"/>
      <c r="E948" s="357"/>
      <c r="F948" s="357"/>
      <c r="G948" s="357"/>
      <c r="H948" s="357"/>
      <c r="I948" s="357"/>
      <c r="J948" s="357"/>
      <c r="K948" s="357"/>
      <c r="L948" s="357"/>
      <c r="M948" s="357"/>
      <c r="N948" s="357"/>
      <c r="O948" s="357"/>
      <c r="P948" s="357"/>
      <c r="Q948" s="357"/>
      <c r="R948" s="357"/>
      <c r="S948" s="357"/>
      <c r="T948" s="357"/>
      <c r="U948" s="357"/>
      <c r="V948" s="357"/>
      <c r="W948" s="357"/>
      <c r="X948" s="357"/>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row>
    <row r="949" spans="1:49" ht="13.5" customHeight="1">
      <c r="A949" s="1"/>
      <c r="B949" s="357"/>
      <c r="C949" s="357"/>
      <c r="D949" s="357"/>
      <c r="E949" s="357"/>
      <c r="F949" s="357"/>
      <c r="G949" s="357"/>
      <c r="H949" s="357"/>
      <c r="I949" s="357"/>
      <c r="J949" s="357"/>
      <c r="K949" s="357"/>
      <c r="L949" s="357"/>
      <c r="M949" s="357"/>
      <c r="N949" s="357"/>
      <c r="O949" s="357"/>
      <c r="P949" s="357"/>
      <c r="Q949" s="357"/>
      <c r="R949" s="357"/>
      <c r="S949" s="357"/>
      <c r="T949" s="357"/>
      <c r="U949" s="357"/>
      <c r="V949" s="357"/>
      <c r="W949" s="357"/>
      <c r="X949" s="357"/>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row>
    <row r="950" spans="1:49" ht="13.5" customHeight="1">
      <c r="A950" s="1"/>
      <c r="B950" s="357"/>
      <c r="C950" s="357"/>
      <c r="D950" s="357"/>
      <c r="E950" s="357"/>
      <c r="F950" s="357"/>
      <c r="G950" s="357"/>
      <c r="H950" s="357"/>
      <c r="I950" s="357"/>
      <c r="J950" s="357"/>
      <c r="K950" s="357"/>
      <c r="L950" s="357"/>
      <c r="M950" s="357"/>
      <c r="N950" s="357"/>
      <c r="O950" s="357"/>
      <c r="P950" s="357"/>
      <c r="Q950" s="357"/>
      <c r="R950" s="357"/>
      <c r="S950" s="357"/>
      <c r="T950" s="357"/>
      <c r="U950" s="357"/>
      <c r="V950" s="357"/>
      <c r="W950" s="357"/>
      <c r="X950" s="357"/>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row>
    <row r="951" spans="1:49" ht="13.5" customHeight="1">
      <c r="A951" s="1"/>
      <c r="B951" s="357"/>
      <c r="C951" s="357"/>
      <c r="D951" s="357"/>
      <c r="E951" s="357"/>
      <c r="F951" s="357"/>
      <c r="G951" s="357"/>
      <c r="H951" s="357"/>
      <c r="I951" s="357"/>
      <c r="J951" s="357"/>
      <c r="K951" s="357"/>
      <c r="L951" s="357"/>
      <c r="M951" s="357"/>
      <c r="N951" s="357"/>
      <c r="O951" s="357"/>
      <c r="P951" s="357"/>
      <c r="Q951" s="357"/>
      <c r="R951" s="357"/>
      <c r="S951" s="357"/>
      <c r="T951" s="357"/>
      <c r="U951" s="357"/>
      <c r="V951" s="357"/>
      <c r="W951" s="357"/>
      <c r="X951" s="357"/>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row>
    <row r="952" spans="1:49" ht="13.5" customHeight="1">
      <c r="A952" s="1"/>
      <c r="B952" s="357"/>
      <c r="C952" s="357"/>
      <c r="D952" s="357"/>
      <c r="E952" s="357"/>
      <c r="F952" s="357"/>
      <c r="G952" s="357"/>
      <c r="H952" s="357"/>
      <c r="I952" s="357"/>
      <c r="J952" s="357"/>
      <c r="K952" s="357"/>
      <c r="L952" s="357"/>
      <c r="M952" s="357"/>
      <c r="N952" s="357"/>
      <c r="O952" s="357"/>
      <c r="P952" s="357"/>
      <c r="Q952" s="357"/>
      <c r="R952" s="357"/>
      <c r="S952" s="357"/>
      <c r="T952" s="357"/>
      <c r="U952" s="357"/>
      <c r="V952" s="357"/>
      <c r="W952" s="357"/>
      <c r="X952" s="357"/>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row>
    <row r="953" spans="1:49" ht="13.5" customHeight="1">
      <c r="A953" s="1"/>
      <c r="B953" s="357"/>
      <c r="C953" s="357"/>
      <c r="D953" s="357"/>
      <c r="E953" s="357"/>
      <c r="F953" s="357"/>
      <c r="G953" s="357"/>
      <c r="H953" s="357"/>
      <c r="I953" s="357"/>
      <c r="J953" s="357"/>
      <c r="K953" s="357"/>
      <c r="L953" s="357"/>
      <c r="M953" s="357"/>
      <c r="N953" s="357"/>
      <c r="O953" s="357"/>
      <c r="P953" s="357"/>
      <c r="Q953" s="357"/>
      <c r="R953" s="357"/>
      <c r="S953" s="357"/>
      <c r="T953" s="357"/>
      <c r="U953" s="357"/>
      <c r="V953" s="357"/>
      <c r="W953" s="357"/>
      <c r="X953" s="357"/>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row>
    <row r="954" spans="1:49" ht="13.5" customHeight="1">
      <c r="A954" s="1"/>
      <c r="B954" s="357"/>
      <c r="C954" s="357"/>
      <c r="D954" s="357"/>
      <c r="E954" s="357"/>
      <c r="F954" s="357"/>
      <c r="G954" s="357"/>
      <c r="H954" s="357"/>
      <c r="I954" s="357"/>
      <c r="J954" s="357"/>
      <c r="K954" s="357"/>
      <c r="L954" s="357"/>
      <c r="M954" s="357"/>
      <c r="N954" s="357"/>
      <c r="O954" s="357"/>
      <c r="P954" s="357"/>
      <c r="Q954" s="357"/>
      <c r="R954" s="357"/>
      <c r="S954" s="357"/>
      <c r="T954" s="357"/>
      <c r="U954" s="357"/>
      <c r="V954" s="357"/>
      <c r="W954" s="357"/>
      <c r="X954" s="357"/>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row>
    <row r="955" spans="1:49" ht="13.5" customHeight="1">
      <c r="A955" s="1"/>
      <c r="B955" s="357"/>
      <c r="C955" s="357"/>
      <c r="D955" s="357"/>
      <c r="E955" s="357"/>
      <c r="F955" s="357"/>
      <c r="G955" s="357"/>
      <c r="H955" s="357"/>
      <c r="I955" s="357"/>
      <c r="J955" s="357"/>
      <c r="K955" s="357"/>
      <c r="L955" s="357"/>
      <c r="M955" s="357"/>
      <c r="N955" s="357"/>
      <c r="O955" s="357"/>
      <c r="P955" s="357"/>
      <c r="Q955" s="357"/>
      <c r="R955" s="357"/>
      <c r="S955" s="357"/>
      <c r="T955" s="357"/>
      <c r="U955" s="357"/>
      <c r="V955" s="357"/>
      <c r="W955" s="357"/>
      <c r="X955" s="357"/>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row>
    <row r="956" spans="1:49" ht="13.5" customHeight="1">
      <c r="A956" s="1"/>
      <c r="B956" s="357"/>
      <c r="C956" s="357"/>
      <c r="D956" s="357"/>
      <c r="E956" s="357"/>
      <c r="F956" s="357"/>
      <c r="G956" s="357"/>
      <c r="H956" s="357"/>
      <c r="I956" s="357"/>
      <c r="J956" s="357"/>
      <c r="K956" s="357"/>
      <c r="L956" s="357"/>
      <c r="M956" s="357"/>
      <c r="N956" s="357"/>
      <c r="O956" s="357"/>
      <c r="P956" s="357"/>
      <c r="Q956" s="357"/>
      <c r="R956" s="357"/>
      <c r="S956" s="357"/>
      <c r="T956" s="357"/>
      <c r="U956" s="357"/>
      <c r="V956" s="357"/>
      <c r="W956" s="357"/>
      <c r="X956" s="357"/>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row>
    <row r="957" spans="1:49" ht="13.5" customHeight="1">
      <c r="A957" s="1"/>
      <c r="B957" s="357"/>
      <c r="C957" s="357"/>
      <c r="D957" s="357"/>
      <c r="E957" s="357"/>
      <c r="F957" s="357"/>
      <c r="G957" s="357"/>
      <c r="H957" s="357"/>
      <c r="I957" s="357"/>
      <c r="J957" s="357"/>
      <c r="K957" s="357"/>
      <c r="L957" s="357"/>
      <c r="M957" s="357"/>
      <c r="N957" s="357"/>
      <c r="O957" s="357"/>
      <c r="P957" s="357"/>
      <c r="Q957" s="357"/>
      <c r="R957" s="357"/>
      <c r="S957" s="357"/>
      <c r="T957" s="357"/>
      <c r="U957" s="357"/>
      <c r="V957" s="357"/>
      <c r="W957" s="357"/>
      <c r="X957" s="357"/>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row>
    <row r="958" spans="1:49" ht="13.5" customHeight="1">
      <c r="A958" s="1"/>
      <c r="B958" s="357"/>
      <c r="C958" s="357"/>
      <c r="D958" s="357"/>
      <c r="E958" s="357"/>
      <c r="F958" s="357"/>
      <c r="G958" s="357"/>
      <c r="H958" s="357"/>
      <c r="I958" s="357"/>
      <c r="J958" s="357"/>
      <c r="K958" s="357"/>
      <c r="L958" s="357"/>
      <c r="M958" s="357"/>
      <c r="N958" s="357"/>
      <c r="O958" s="357"/>
      <c r="P958" s="357"/>
      <c r="Q958" s="357"/>
      <c r="R958" s="357"/>
      <c r="S958" s="357"/>
      <c r="T958" s="357"/>
      <c r="U958" s="357"/>
      <c r="V958" s="357"/>
      <c r="W958" s="357"/>
      <c r="X958" s="357"/>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row>
    <row r="959" spans="1:49" ht="13.5" customHeight="1">
      <c r="A959" s="1"/>
      <c r="B959" s="357"/>
      <c r="C959" s="357"/>
      <c r="D959" s="357"/>
      <c r="E959" s="357"/>
      <c r="F959" s="357"/>
      <c r="G959" s="357"/>
      <c r="H959" s="357"/>
      <c r="I959" s="357"/>
      <c r="J959" s="357"/>
      <c r="K959" s="357"/>
      <c r="L959" s="357"/>
      <c r="M959" s="357"/>
      <c r="N959" s="357"/>
      <c r="O959" s="357"/>
      <c r="P959" s="357"/>
      <c r="Q959" s="357"/>
      <c r="R959" s="357"/>
      <c r="S959" s="357"/>
      <c r="T959" s="357"/>
      <c r="U959" s="357"/>
      <c r="V959" s="357"/>
      <c r="W959" s="357"/>
      <c r="X959" s="357"/>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row>
    <row r="960" spans="1:49" ht="13.5" customHeight="1">
      <c r="A960" s="1"/>
      <c r="B960" s="357"/>
      <c r="C960" s="357"/>
      <c r="D960" s="357"/>
      <c r="E960" s="357"/>
      <c r="F960" s="357"/>
      <c r="G960" s="357"/>
      <c r="H960" s="357"/>
      <c r="I960" s="357"/>
      <c r="J960" s="357"/>
      <c r="K960" s="357"/>
      <c r="L960" s="357"/>
      <c r="M960" s="357"/>
      <c r="N960" s="357"/>
      <c r="O960" s="357"/>
      <c r="P960" s="357"/>
      <c r="Q960" s="357"/>
      <c r="R960" s="357"/>
      <c r="S960" s="357"/>
      <c r="T960" s="357"/>
      <c r="U960" s="357"/>
      <c r="V960" s="357"/>
      <c r="W960" s="357"/>
      <c r="X960" s="357"/>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row>
    <row r="961" spans="1:49" ht="13.5" customHeight="1">
      <c r="A961" s="1"/>
      <c r="B961" s="357"/>
      <c r="C961" s="357"/>
      <c r="D961" s="357"/>
      <c r="E961" s="357"/>
      <c r="F961" s="357"/>
      <c r="G961" s="357"/>
      <c r="H961" s="357"/>
      <c r="I961" s="357"/>
      <c r="J961" s="357"/>
      <c r="K961" s="357"/>
      <c r="L961" s="357"/>
      <c r="M961" s="357"/>
      <c r="N961" s="357"/>
      <c r="O961" s="357"/>
      <c r="P961" s="357"/>
      <c r="Q961" s="357"/>
      <c r="R961" s="357"/>
      <c r="S961" s="357"/>
      <c r="T961" s="357"/>
      <c r="U961" s="357"/>
      <c r="V961" s="357"/>
      <c r="W961" s="357"/>
      <c r="X961" s="357"/>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row>
    <row r="962" spans="1:49" ht="13.5" customHeight="1">
      <c r="A962" s="1"/>
      <c r="B962" s="357"/>
      <c r="C962" s="357"/>
      <c r="D962" s="357"/>
      <c r="E962" s="357"/>
      <c r="F962" s="357"/>
      <c r="G962" s="357"/>
      <c r="H962" s="357"/>
      <c r="I962" s="357"/>
      <c r="J962" s="357"/>
      <c r="K962" s="357"/>
      <c r="L962" s="357"/>
      <c r="M962" s="357"/>
      <c r="N962" s="357"/>
      <c r="O962" s="357"/>
      <c r="P962" s="357"/>
      <c r="Q962" s="357"/>
      <c r="R962" s="357"/>
      <c r="S962" s="357"/>
      <c r="T962" s="357"/>
      <c r="U962" s="357"/>
      <c r="V962" s="357"/>
      <c r="W962" s="357"/>
      <c r="X962" s="357"/>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row>
    <row r="963" spans="1:49" ht="13.5" customHeight="1">
      <c r="A963" s="1"/>
      <c r="B963" s="357"/>
      <c r="C963" s="357"/>
      <c r="D963" s="357"/>
      <c r="E963" s="357"/>
      <c r="F963" s="357"/>
      <c r="G963" s="357"/>
      <c r="H963" s="357"/>
      <c r="I963" s="357"/>
      <c r="J963" s="357"/>
      <c r="K963" s="357"/>
      <c r="L963" s="357"/>
      <c r="M963" s="357"/>
      <c r="N963" s="357"/>
      <c r="O963" s="357"/>
      <c r="P963" s="357"/>
      <c r="Q963" s="357"/>
      <c r="R963" s="357"/>
      <c r="S963" s="357"/>
      <c r="T963" s="357"/>
      <c r="U963" s="357"/>
      <c r="V963" s="357"/>
      <c r="W963" s="357"/>
      <c r="X963" s="357"/>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row>
    <row r="964" spans="1:49" ht="13.5" customHeight="1">
      <c r="A964" s="1"/>
      <c r="B964" s="357"/>
      <c r="C964" s="357"/>
      <c r="D964" s="357"/>
      <c r="E964" s="357"/>
      <c r="F964" s="357"/>
      <c r="G964" s="357"/>
      <c r="H964" s="357"/>
      <c r="I964" s="357"/>
      <c r="J964" s="357"/>
      <c r="K964" s="357"/>
      <c r="L964" s="357"/>
      <c r="M964" s="357"/>
      <c r="N964" s="357"/>
      <c r="O964" s="357"/>
      <c r="P964" s="357"/>
      <c r="Q964" s="357"/>
      <c r="R964" s="357"/>
      <c r="S964" s="357"/>
      <c r="T964" s="357"/>
      <c r="U964" s="357"/>
      <c r="V964" s="357"/>
      <c r="W964" s="357"/>
      <c r="X964" s="357"/>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row>
    <row r="965" spans="1:49" ht="13.5" customHeight="1">
      <c r="A965" s="1"/>
      <c r="B965" s="357"/>
      <c r="C965" s="357"/>
      <c r="D965" s="357"/>
      <c r="E965" s="357"/>
      <c r="F965" s="357"/>
      <c r="G965" s="357"/>
      <c r="H965" s="357"/>
      <c r="I965" s="357"/>
      <c r="J965" s="357"/>
      <c r="K965" s="357"/>
      <c r="L965" s="357"/>
      <c r="M965" s="357"/>
      <c r="N965" s="357"/>
      <c r="O965" s="357"/>
      <c r="P965" s="357"/>
      <c r="Q965" s="357"/>
      <c r="R965" s="357"/>
      <c r="S965" s="357"/>
      <c r="T965" s="357"/>
      <c r="U965" s="357"/>
      <c r="V965" s="357"/>
      <c r="W965" s="357"/>
      <c r="X965" s="357"/>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row>
    <row r="966" spans="1:49" ht="13.5" customHeight="1">
      <c r="A966" s="1"/>
      <c r="B966" s="357"/>
      <c r="C966" s="357"/>
      <c r="D966" s="357"/>
      <c r="E966" s="357"/>
      <c r="F966" s="357"/>
      <c r="G966" s="357"/>
      <c r="H966" s="357"/>
      <c r="I966" s="357"/>
      <c r="J966" s="357"/>
      <c r="K966" s="357"/>
      <c r="L966" s="357"/>
      <c r="M966" s="357"/>
      <c r="N966" s="357"/>
      <c r="O966" s="357"/>
      <c r="P966" s="357"/>
      <c r="Q966" s="357"/>
      <c r="R966" s="357"/>
      <c r="S966" s="357"/>
      <c r="T966" s="357"/>
      <c r="U966" s="357"/>
      <c r="V966" s="357"/>
      <c r="W966" s="357"/>
      <c r="X966" s="357"/>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row>
    <row r="967" spans="1:49" ht="13.5" customHeight="1">
      <c r="A967" s="1"/>
      <c r="B967" s="357"/>
      <c r="C967" s="357"/>
      <c r="D967" s="357"/>
      <c r="E967" s="357"/>
      <c r="F967" s="357"/>
      <c r="G967" s="357"/>
      <c r="H967" s="357"/>
      <c r="I967" s="357"/>
      <c r="J967" s="357"/>
      <c r="K967" s="357"/>
      <c r="L967" s="357"/>
      <c r="M967" s="357"/>
      <c r="N967" s="357"/>
      <c r="O967" s="357"/>
      <c r="P967" s="357"/>
      <c r="Q967" s="357"/>
      <c r="R967" s="357"/>
      <c r="S967" s="357"/>
      <c r="T967" s="357"/>
      <c r="U967" s="357"/>
      <c r="V967" s="357"/>
      <c r="W967" s="357"/>
      <c r="X967" s="357"/>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row>
    <row r="968" spans="1:49" ht="13.5" customHeight="1">
      <c r="A968" s="1"/>
      <c r="B968" s="357"/>
      <c r="C968" s="357"/>
      <c r="D968" s="357"/>
      <c r="E968" s="357"/>
      <c r="F968" s="357"/>
      <c r="G968" s="357"/>
      <c r="H968" s="357"/>
      <c r="I968" s="357"/>
      <c r="J968" s="357"/>
      <c r="K968" s="357"/>
      <c r="L968" s="357"/>
      <c r="M968" s="357"/>
      <c r="N968" s="357"/>
      <c r="O968" s="357"/>
      <c r="P968" s="357"/>
      <c r="Q968" s="357"/>
      <c r="R968" s="357"/>
      <c r="S968" s="357"/>
      <c r="T968" s="357"/>
      <c r="U968" s="357"/>
      <c r="V968" s="357"/>
      <c r="W968" s="357"/>
      <c r="X968" s="357"/>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row>
    <row r="969" spans="1:49" ht="13.5" customHeight="1">
      <c r="A969" s="1"/>
      <c r="B969" s="357"/>
      <c r="C969" s="357"/>
      <c r="D969" s="357"/>
      <c r="E969" s="357"/>
      <c r="F969" s="357"/>
      <c r="G969" s="357"/>
      <c r="H969" s="357"/>
      <c r="I969" s="357"/>
      <c r="J969" s="357"/>
      <c r="K969" s="357"/>
      <c r="L969" s="357"/>
      <c r="M969" s="357"/>
      <c r="N969" s="357"/>
      <c r="O969" s="357"/>
      <c r="P969" s="357"/>
      <c r="Q969" s="357"/>
      <c r="R969" s="357"/>
      <c r="S969" s="357"/>
      <c r="T969" s="357"/>
      <c r="U969" s="357"/>
      <c r="V969" s="357"/>
      <c r="W969" s="357"/>
      <c r="X969" s="357"/>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row>
    <row r="970" spans="1:49" ht="13.5" customHeight="1">
      <c r="A970" s="1"/>
      <c r="B970" s="357"/>
      <c r="C970" s="357"/>
      <c r="D970" s="357"/>
      <c r="E970" s="357"/>
      <c r="F970" s="357"/>
      <c r="G970" s="357"/>
      <c r="H970" s="357"/>
      <c r="I970" s="357"/>
      <c r="J970" s="357"/>
      <c r="K970" s="357"/>
      <c r="L970" s="357"/>
      <c r="M970" s="357"/>
      <c r="N970" s="357"/>
      <c r="O970" s="357"/>
      <c r="P970" s="357"/>
      <c r="Q970" s="357"/>
      <c r="R970" s="357"/>
      <c r="S970" s="357"/>
      <c r="T970" s="357"/>
      <c r="U970" s="357"/>
      <c r="V970" s="357"/>
      <c r="W970" s="357"/>
      <c r="X970" s="357"/>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row>
    <row r="971" spans="1:49" ht="13.5" customHeight="1">
      <c r="A971" s="1"/>
      <c r="B971" s="357"/>
      <c r="C971" s="357"/>
      <c r="D971" s="357"/>
      <c r="E971" s="357"/>
      <c r="F971" s="357"/>
      <c r="G971" s="357"/>
      <c r="H971" s="357"/>
      <c r="I971" s="357"/>
      <c r="J971" s="357"/>
      <c r="K971" s="357"/>
      <c r="L971" s="357"/>
      <c r="M971" s="357"/>
      <c r="N971" s="357"/>
      <c r="O971" s="357"/>
      <c r="P971" s="357"/>
      <c r="Q971" s="357"/>
      <c r="R971" s="357"/>
      <c r="S971" s="357"/>
      <c r="T971" s="357"/>
      <c r="U971" s="357"/>
      <c r="V971" s="357"/>
      <c r="W971" s="357"/>
      <c r="X971" s="357"/>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row>
    <row r="972" spans="1:49" ht="13.5" customHeight="1">
      <c r="A972" s="1"/>
      <c r="B972" s="357"/>
      <c r="C972" s="357"/>
      <c r="D972" s="357"/>
      <c r="E972" s="357"/>
      <c r="F972" s="357"/>
      <c r="G972" s="357"/>
      <c r="H972" s="357"/>
      <c r="I972" s="357"/>
      <c r="J972" s="357"/>
      <c r="K972" s="357"/>
      <c r="L972" s="357"/>
      <c r="M972" s="357"/>
      <c r="N972" s="357"/>
      <c r="O972" s="357"/>
      <c r="P972" s="357"/>
      <c r="Q972" s="357"/>
      <c r="R972" s="357"/>
      <c r="S972" s="357"/>
      <c r="T972" s="357"/>
      <c r="U972" s="357"/>
      <c r="V972" s="357"/>
      <c r="W972" s="357"/>
      <c r="X972" s="357"/>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row>
    <row r="973" spans="1:49" ht="13.5" customHeight="1">
      <c r="A973" s="1"/>
      <c r="B973" s="357"/>
      <c r="C973" s="357"/>
      <c r="D973" s="357"/>
      <c r="E973" s="357"/>
      <c r="F973" s="357"/>
      <c r="G973" s="357"/>
      <c r="H973" s="357"/>
      <c r="I973" s="357"/>
      <c r="J973" s="357"/>
      <c r="K973" s="357"/>
      <c r="L973" s="357"/>
      <c r="M973" s="357"/>
      <c r="N973" s="357"/>
      <c r="O973" s="357"/>
      <c r="P973" s="357"/>
      <c r="Q973" s="357"/>
      <c r="R973" s="357"/>
      <c r="S973" s="357"/>
      <c r="T973" s="357"/>
      <c r="U973" s="357"/>
      <c r="V973" s="357"/>
      <c r="W973" s="357"/>
      <c r="X973" s="357"/>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row>
    <row r="974" spans="1:49" ht="13.5" customHeight="1">
      <c r="A974" s="1"/>
      <c r="B974" s="357"/>
      <c r="C974" s="357"/>
      <c r="D974" s="357"/>
      <c r="E974" s="357"/>
      <c r="F974" s="357"/>
      <c r="G974" s="357"/>
      <c r="H974" s="357"/>
      <c r="I974" s="357"/>
      <c r="J974" s="357"/>
      <c r="K974" s="357"/>
      <c r="L974" s="357"/>
      <c r="M974" s="357"/>
      <c r="N974" s="357"/>
      <c r="O974" s="357"/>
      <c r="P974" s="357"/>
      <c r="Q974" s="357"/>
      <c r="R974" s="357"/>
      <c r="S974" s="357"/>
      <c r="T974" s="357"/>
      <c r="U974" s="357"/>
      <c r="V974" s="357"/>
      <c r="W974" s="357"/>
      <c r="X974" s="357"/>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row>
    <row r="975" spans="1:49" ht="13.5" customHeight="1">
      <c r="A975" s="1"/>
      <c r="B975" s="357"/>
      <c r="C975" s="357"/>
      <c r="D975" s="357"/>
      <c r="E975" s="357"/>
      <c r="F975" s="357"/>
      <c r="G975" s="357"/>
      <c r="H975" s="357"/>
      <c r="I975" s="357"/>
      <c r="J975" s="357"/>
      <c r="K975" s="357"/>
      <c r="L975" s="357"/>
      <c r="M975" s="357"/>
      <c r="N975" s="357"/>
      <c r="O975" s="357"/>
      <c r="P975" s="357"/>
      <c r="Q975" s="357"/>
      <c r="R975" s="357"/>
      <c r="S975" s="357"/>
      <c r="T975" s="357"/>
      <c r="U975" s="357"/>
      <c r="V975" s="357"/>
      <c r="W975" s="357"/>
      <c r="X975" s="357"/>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row>
    <row r="976" spans="1:49" ht="13.5" customHeight="1">
      <c r="A976" s="1"/>
      <c r="B976" s="357"/>
      <c r="C976" s="357"/>
      <c r="D976" s="357"/>
      <c r="E976" s="357"/>
      <c r="F976" s="357"/>
      <c r="G976" s="357"/>
      <c r="H976" s="357"/>
      <c r="I976" s="357"/>
      <c r="J976" s="357"/>
      <c r="K976" s="357"/>
      <c r="L976" s="357"/>
      <c r="M976" s="357"/>
      <c r="N976" s="357"/>
      <c r="O976" s="357"/>
      <c r="P976" s="357"/>
      <c r="Q976" s="357"/>
      <c r="R976" s="357"/>
      <c r="S976" s="357"/>
      <c r="T976" s="357"/>
      <c r="U976" s="357"/>
      <c r="V976" s="357"/>
      <c r="W976" s="357"/>
      <c r="X976" s="357"/>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row>
    <row r="977" spans="1:49" ht="13.5" customHeight="1">
      <c r="A977" s="1"/>
      <c r="B977" s="357"/>
      <c r="C977" s="357"/>
      <c r="D977" s="357"/>
      <c r="E977" s="357"/>
      <c r="F977" s="357"/>
      <c r="G977" s="357"/>
      <c r="H977" s="357"/>
      <c r="I977" s="357"/>
      <c r="J977" s="357"/>
      <c r="K977" s="357"/>
      <c r="L977" s="357"/>
      <c r="M977" s="357"/>
      <c r="N977" s="357"/>
      <c r="O977" s="357"/>
      <c r="P977" s="357"/>
      <c r="Q977" s="357"/>
      <c r="R977" s="357"/>
      <c r="S977" s="357"/>
      <c r="T977" s="357"/>
      <c r="U977" s="357"/>
      <c r="V977" s="357"/>
      <c r="W977" s="357"/>
      <c r="X977" s="357"/>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row>
    <row r="978" spans="1:49" ht="13.5" customHeight="1">
      <c r="A978" s="1"/>
      <c r="B978" s="357"/>
      <c r="C978" s="357"/>
      <c r="D978" s="357"/>
      <c r="E978" s="357"/>
      <c r="F978" s="357"/>
      <c r="G978" s="357"/>
      <c r="H978" s="357"/>
      <c r="I978" s="357"/>
      <c r="J978" s="357"/>
      <c r="K978" s="357"/>
      <c r="L978" s="357"/>
      <c r="M978" s="357"/>
      <c r="N978" s="357"/>
      <c r="O978" s="357"/>
      <c r="P978" s="357"/>
      <c r="Q978" s="357"/>
      <c r="R978" s="357"/>
      <c r="S978" s="357"/>
      <c r="T978" s="357"/>
      <c r="U978" s="357"/>
      <c r="V978" s="357"/>
      <c r="W978" s="357"/>
      <c r="X978" s="357"/>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row>
    <row r="979" spans="1:49" ht="13.5" customHeight="1">
      <c r="A979" s="1"/>
      <c r="B979" s="357"/>
      <c r="C979" s="357"/>
      <c r="D979" s="357"/>
      <c r="E979" s="357"/>
      <c r="F979" s="357"/>
      <c r="G979" s="357"/>
      <c r="H979" s="357"/>
      <c r="I979" s="357"/>
      <c r="J979" s="357"/>
      <c r="K979" s="357"/>
      <c r="L979" s="357"/>
      <c r="M979" s="357"/>
      <c r="N979" s="357"/>
      <c r="O979" s="357"/>
      <c r="P979" s="357"/>
      <c r="Q979" s="357"/>
      <c r="R979" s="357"/>
      <c r="S979" s="357"/>
      <c r="T979" s="357"/>
      <c r="U979" s="357"/>
      <c r="V979" s="357"/>
      <c r="W979" s="357"/>
      <c r="X979" s="357"/>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row>
    <row r="980" spans="1:49" ht="13.5" customHeight="1">
      <c r="A980" s="1"/>
      <c r="B980" s="357"/>
      <c r="C980" s="357"/>
      <c r="D980" s="357"/>
      <c r="E980" s="357"/>
      <c r="F980" s="357"/>
      <c r="G980" s="357"/>
      <c r="H980" s="357"/>
      <c r="I980" s="357"/>
      <c r="J980" s="357"/>
      <c r="K980" s="357"/>
      <c r="L980" s="357"/>
      <c r="M980" s="357"/>
      <c r="N980" s="357"/>
      <c r="O980" s="357"/>
      <c r="P980" s="357"/>
      <c r="Q980" s="357"/>
      <c r="R980" s="357"/>
      <c r="S980" s="357"/>
      <c r="T980" s="357"/>
      <c r="U980" s="357"/>
      <c r="V980" s="357"/>
      <c r="W980" s="357"/>
      <c r="X980" s="357"/>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row>
    <row r="981" spans="1:49" ht="13.5" customHeight="1">
      <c r="A981" s="1"/>
      <c r="B981" s="357"/>
      <c r="C981" s="357"/>
      <c r="D981" s="357"/>
      <c r="E981" s="357"/>
      <c r="F981" s="357"/>
      <c r="G981" s="357"/>
      <c r="H981" s="357"/>
      <c r="I981" s="357"/>
      <c r="J981" s="357"/>
      <c r="K981" s="357"/>
      <c r="L981" s="357"/>
      <c r="M981" s="357"/>
      <c r="N981" s="357"/>
      <c r="O981" s="357"/>
      <c r="P981" s="357"/>
      <c r="Q981" s="357"/>
      <c r="R981" s="357"/>
      <c r="S981" s="357"/>
      <c r="T981" s="357"/>
      <c r="U981" s="357"/>
      <c r="V981" s="357"/>
      <c r="W981" s="357"/>
      <c r="X981" s="357"/>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row>
    <row r="982" spans="1:49" ht="13.5" customHeight="1">
      <c r="A982" s="1"/>
      <c r="B982" s="357"/>
      <c r="C982" s="357"/>
      <c r="D982" s="357"/>
      <c r="E982" s="357"/>
      <c r="F982" s="357"/>
      <c r="G982" s="357"/>
      <c r="H982" s="357"/>
      <c r="I982" s="357"/>
      <c r="J982" s="357"/>
      <c r="K982" s="357"/>
      <c r="L982" s="357"/>
      <c r="M982" s="357"/>
      <c r="N982" s="357"/>
      <c r="O982" s="357"/>
      <c r="P982" s="357"/>
      <c r="Q982" s="357"/>
      <c r="R982" s="357"/>
      <c r="S982" s="357"/>
      <c r="T982" s="357"/>
      <c r="U982" s="357"/>
      <c r="V982" s="357"/>
      <c r="W982" s="357"/>
      <c r="X982" s="357"/>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row>
    <row r="983" spans="1:49" ht="13.5" customHeight="1">
      <c r="A983" s="1"/>
      <c r="B983" s="357"/>
      <c r="C983" s="357"/>
      <c r="D983" s="357"/>
      <c r="E983" s="357"/>
      <c r="F983" s="357"/>
      <c r="G983" s="357"/>
      <c r="H983" s="357"/>
      <c r="I983" s="357"/>
      <c r="J983" s="357"/>
      <c r="K983" s="357"/>
      <c r="L983" s="357"/>
      <c r="M983" s="357"/>
      <c r="N983" s="357"/>
      <c r="O983" s="357"/>
      <c r="P983" s="357"/>
      <c r="Q983" s="357"/>
      <c r="R983" s="357"/>
      <c r="S983" s="357"/>
      <c r="T983" s="357"/>
      <c r="U983" s="357"/>
      <c r="V983" s="357"/>
      <c r="W983" s="357"/>
      <c r="X983" s="357"/>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row>
    <row r="984" spans="1:49" ht="13.5" customHeight="1">
      <c r="A984" s="1"/>
      <c r="B984" s="357"/>
      <c r="C984" s="357"/>
      <c r="D984" s="357"/>
      <c r="E984" s="357"/>
      <c r="F984" s="357"/>
      <c r="G984" s="357"/>
      <c r="H984" s="357"/>
      <c r="I984" s="357"/>
      <c r="J984" s="357"/>
      <c r="K984" s="357"/>
      <c r="L984" s="357"/>
      <c r="M984" s="357"/>
      <c r="N984" s="357"/>
      <c r="O984" s="357"/>
      <c r="P984" s="357"/>
      <c r="Q984" s="357"/>
      <c r="R984" s="357"/>
      <c r="S984" s="357"/>
      <c r="T984" s="357"/>
      <c r="U984" s="357"/>
      <c r="V984" s="357"/>
      <c r="W984" s="357"/>
      <c r="X984" s="357"/>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row>
    <row r="985" spans="1:49" ht="13.5" customHeight="1">
      <c r="A985" s="1"/>
      <c r="B985" s="357"/>
      <c r="C985" s="357"/>
      <c r="D985" s="357"/>
      <c r="E985" s="357"/>
      <c r="F985" s="357"/>
      <c r="G985" s="357"/>
      <c r="H985" s="357"/>
      <c r="I985" s="357"/>
      <c r="J985" s="357"/>
      <c r="K985" s="357"/>
      <c r="L985" s="357"/>
      <c r="M985" s="357"/>
      <c r="N985" s="357"/>
      <c r="O985" s="357"/>
      <c r="P985" s="357"/>
      <c r="Q985" s="357"/>
      <c r="R985" s="357"/>
      <c r="S985" s="357"/>
      <c r="T985" s="357"/>
      <c r="U985" s="357"/>
      <c r="V985" s="357"/>
      <c r="W985" s="357"/>
      <c r="X985" s="357"/>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row>
    <row r="986" spans="1:49" ht="13.5" customHeight="1">
      <c r="A986" s="1"/>
      <c r="B986" s="357"/>
      <c r="C986" s="357"/>
      <c r="D986" s="357"/>
      <c r="E986" s="357"/>
      <c r="F986" s="357"/>
      <c r="G986" s="357"/>
      <c r="H986" s="357"/>
      <c r="I986" s="357"/>
      <c r="J986" s="357"/>
      <c r="K986" s="357"/>
      <c r="L986" s="357"/>
      <c r="M986" s="357"/>
      <c r="N986" s="357"/>
      <c r="O986" s="357"/>
      <c r="P986" s="357"/>
      <c r="Q986" s="357"/>
      <c r="R986" s="357"/>
      <c r="S986" s="357"/>
      <c r="T986" s="357"/>
      <c r="U986" s="357"/>
      <c r="V986" s="357"/>
      <c r="W986" s="357"/>
      <c r="X986" s="357"/>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row>
    <row r="987" spans="1:49" ht="13.5" customHeight="1">
      <c r="A987" s="1"/>
      <c r="B987" s="357"/>
      <c r="C987" s="357"/>
      <c r="D987" s="357"/>
      <c r="E987" s="357"/>
      <c r="F987" s="357"/>
      <c r="G987" s="357"/>
      <c r="H987" s="357"/>
      <c r="I987" s="357"/>
      <c r="J987" s="357"/>
      <c r="K987" s="357"/>
      <c r="L987" s="357"/>
      <c r="M987" s="357"/>
      <c r="N987" s="357"/>
      <c r="O987" s="357"/>
      <c r="P987" s="357"/>
      <c r="Q987" s="357"/>
      <c r="R987" s="357"/>
      <c r="S987" s="357"/>
      <c r="T987" s="357"/>
      <c r="U987" s="357"/>
      <c r="V987" s="357"/>
      <c r="W987" s="357"/>
      <c r="X987" s="357"/>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row>
    <row r="988" spans="1:49" ht="13.5" customHeight="1">
      <c r="A988" s="1"/>
      <c r="B988" s="357"/>
      <c r="C988" s="357"/>
      <c r="D988" s="357"/>
      <c r="E988" s="357"/>
      <c r="F988" s="357"/>
      <c r="G988" s="357"/>
      <c r="H988" s="357"/>
      <c r="I988" s="357"/>
      <c r="J988" s="357"/>
      <c r="K988" s="357"/>
      <c r="L988" s="357"/>
      <c r="M988" s="357"/>
      <c r="N988" s="357"/>
      <c r="O988" s="357"/>
      <c r="P988" s="357"/>
      <c r="Q988" s="357"/>
      <c r="R988" s="357"/>
      <c r="S988" s="357"/>
      <c r="T988" s="357"/>
      <c r="U988" s="357"/>
      <c r="V988" s="357"/>
      <c r="W988" s="357"/>
      <c r="X988" s="357"/>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row>
    <row r="989" spans="1:49" ht="13.5" customHeight="1">
      <c r="A989" s="1"/>
      <c r="B989" s="357"/>
      <c r="C989" s="357"/>
      <c r="D989" s="357"/>
      <c r="E989" s="357"/>
      <c r="F989" s="357"/>
      <c r="G989" s="357"/>
      <c r="H989" s="357"/>
      <c r="I989" s="357"/>
      <c r="J989" s="357"/>
      <c r="K989" s="357"/>
      <c r="L989" s="357"/>
      <c r="M989" s="357"/>
      <c r="N989" s="357"/>
      <c r="O989" s="357"/>
      <c r="P989" s="357"/>
      <c r="Q989" s="357"/>
      <c r="R989" s="357"/>
      <c r="S989" s="357"/>
      <c r="T989" s="357"/>
      <c r="U989" s="357"/>
      <c r="V989" s="357"/>
      <c r="W989" s="357"/>
      <c r="X989" s="357"/>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row>
    <row r="990" spans="1:49" ht="13.5" customHeight="1">
      <c r="A990" s="1"/>
      <c r="B990" s="357"/>
      <c r="C990" s="357"/>
      <c r="D990" s="357"/>
      <c r="E990" s="357"/>
      <c r="F990" s="357"/>
      <c r="G990" s="357"/>
      <c r="H990" s="357"/>
      <c r="I990" s="357"/>
      <c r="J990" s="357"/>
      <c r="K990" s="357"/>
      <c r="L990" s="357"/>
      <c r="M990" s="357"/>
      <c r="N990" s="357"/>
      <c r="O990" s="357"/>
      <c r="P990" s="357"/>
      <c r="Q990" s="357"/>
      <c r="R990" s="357"/>
      <c r="S990" s="357"/>
      <c r="T990" s="357"/>
      <c r="U990" s="357"/>
      <c r="V990" s="357"/>
      <c r="W990" s="357"/>
      <c r="X990" s="357"/>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row>
    <row r="991" spans="1:49" ht="13.5" customHeight="1">
      <c r="A991" s="1"/>
      <c r="B991" s="357"/>
      <c r="C991" s="357"/>
      <c r="D991" s="357"/>
      <c r="E991" s="357"/>
      <c r="F991" s="357"/>
      <c r="G991" s="357"/>
      <c r="H991" s="357"/>
      <c r="I991" s="357"/>
      <c r="J991" s="357"/>
      <c r="K991" s="357"/>
      <c r="L991" s="357"/>
      <c r="M991" s="357"/>
      <c r="N991" s="357"/>
      <c r="O991" s="357"/>
      <c r="P991" s="357"/>
      <c r="Q991" s="357"/>
      <c r="R991" s="357"/>
      <c r="S991" s="357"/>
      <c r="T991" s="357"/>
      <c r="U991" s="357"/>
      <c r="V991" s="357"/>
      <c r="W991" s="357"/>
      <c r="X991" s="357"/>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row>
    <row r="992" spans="1:49" ht="13.5" customHeight="1">
      <c r="A992" s="1"/>
      <c r="B992" s="357"/>
      <c r="C992" s="357"/>
      <c r="D992" s="357"/>
      <c r="E992" s="357"/>
      <c r="F992" s="357"/>
      <c r="G992" s="357"/>
      <c r="H992" s="357"/>
      <c r="I992" s="357"/>
      <c r="J992" s="357"/>
      <c r="K992" s="357"/>
      <c r="L992" s="357"/>
      <c r="M992" s="357"/>
      <c r="N992" s="357"/>
      <c r="O992" s="357"/>
      <c r="P992" s="357"/>
      <c r="Q992" s="357"/>
      <c r="R992" s="357"/>
      <c r="S992" s="357"/>
      <c r="T992" s="357"/>
      <c r="U992" s="357"/>
      <c r="V992" s="357"/>
      <c r="W992" s="357"/>
      <c r="X992" s="357"/>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row>
    <row r="993" spans="1:49" ht="13.5" customHeight="1">
      <c r="A993" s="1"/>
      <c r="B993" s="357"/>
      <c r="C993" s="357"/>
      <c r="D993" s="357"/>
      <c r="E993" s="357"/>
      <c r="F993" s="357"/>
      <c r="G993" s="357"/>
      <c r="H993" s="357"/>
      <c r="I993" s="357"/>
      <c r="J993" s="357"/>
      <c r="K993" s="357"/>
      <c r="L993" s="357"/>
      <c r="M993" s="357"/>
      <c r="N993" s="357"/>
      <c r="O993" s="357"/>
      <c r="P993" s="357"/>
      <c r="Q993" s="357"/>
      <c r="R993" s="357"/>
      <c r="S993" s="357"/>
      <c r="T993" s="357"/>
      <c r="U993" s="357"/>
      <c r="V993" s="357"/>
      <c r="W993" s="357"/>
      <c r="X993" s="357"/>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row>
    <row r="994" spans="1:49" ht="13.5" customHeight="1">
      <c r="A994" s="1"/>
      <c r="B994" s="357"/>
      <c r="C994" s="357"/>
      <c r="D994" s="357"/>
      <c r="E994" s="357"/>
      <c r="F994" s="357"/>
      <c r="G994" s="357"/>
      <c r="H994" s="357"/>
      <c r="I994" s="357"/>
      <c r="J994" s="357"/>
      <c r="K994" s="357"/>
      <c r="L994" s="357"/>
      <c r="M994" s="357"/>
      <c r="N994" s="357"/>
      <c r="O994" s="357"/>
      <c r="P994" s="357"/>
      <c r="Q994" s="357"/>
      <c r="R994" s="357"/>
      <c r="S994" s="357"/>
      <c r="T994" s="357"/>
      <c r="U994" s="357"/>
      <c r="V994" s="357"/>
      <c r="W994" s="357"/>
      <c r="X994" s="357"/>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row>
    <row r="995" spans="1:49" ht="13.5" customHeight="1">
      <c r="A995" s="1"/>
      <c r="B995" s="357"/>
      <c r="C995" s="357"/>
      <c r="D995" s="357"/>
      <c r="E995" s="357"/>
      <c r="F995" s="357"/>
      <c r="G995" s="357"/>
      <c r="H995" s="357"/>
      <c r="I995" s="357"/>
      <c r="J995" s="357"/>
      <c r="K995" s="357"/>
      <c r="L995" s="357"/>
      <c r="M995" s="357"/>
      <c r="N995" s="357"/>
      <c r="O995" s="357"/>
      <c r="P995" s="357"/>
      <c r="Q995" s="357"/>
      <c r="R995" s="357"/>
      <c r="S995" s="357"/>
      <c r="T995" s="357"/>
      <c r="U995" s="357"/>
      <c r="V995" s="357"/>
      <c r="W995" s="357"/>
      <c r="X995" s="357"/>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row>
    <row r="996" spans="1:49" ht="13.5" customHeight="1">
      <c r="A996" s="1"/>
      <c r="B996" s="357"/>
      <c r="C996" s="357"/>
      <c r="D996" s="357"/>
      <c r="E996" s="357"/>
      <c r="F996" s="357"/>
      <c r="G996" s="357"/>
      <c r="H996" s="357"/>
      <c r="I996" s="357"/>
      <c r="J996" s="357"/>
      <c r="K996" s="357"/>
      <c r="L996" s="357"/>
      <c r="M996" s="357"/>
      <c r="N996" s="357"/>
      <c r="O996" s="357"/>
      <c r="P996" s="357"/>
      <c r="Q996" s="357"/>
      <c r="R996" s="357"/>
      <c r="S996" s="357"/>
      <c r="T996" s="357"/>
      <c r="U996" s="357"/>
      <c r="V996" s="357"/>
      <c r="W996" s="357"/>
      <c r="X996" s="357"/>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row>
    <row r="997" spans="1:49" ht="13.5" customHeight="1">
      <c r="A997" s="1"/>
      <c r="B997" s="357"/>
      <c r="C997" s="357"/>
      <c r="D997" s="357"/>
      <c r="E997" s="357"/>
      <c r="F997" s="357"/>
      <c r="G997" s="357"/>
      <c r="H997" s="357"/>
      <c r="I997" s="357"/>
      <c r="J997" s="357"/>
      <c r="K997" s="357"/>
      <c r="L997" s="357"/>
      <c r="M997" s="357"/>
      <c r="N997" s="357"/>
      <c r="O997" s="357"/>
      <c r="P997" s="357"/>
      <c r="Q997" s="357"/>
      <c r="R997" s="357"/>
      <c r="S997" s="357"/>
      <c r="T997" s="357"/>
      <c r="U997" s="357"/>
      <c r="V997" s="357"/>
      <c r="W997" s="357"/>
      <c r="X997" s="357"/>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row>
    <row r="998" spans="1:49" ht="13.5" customHeight="1">
      <c r="A998" s="1"/>
      <c r="B998" s="357"/>
      <c r="C998" s="357"/>
      <c r="D998" s="357"/>
      <c r="E998" s="357"/>
      <c r="F998" s="357"/>
      <c r="G998" s="357"/>
      <c r="H998" s="357"/>
      <c r="I998" s="357"/>
      <c r="J998" s="357"/>
      <c r="K998" s="357"/>
      <c r="L998" s="357"/>
      <c r="M998" s="357"/>
      <c r="N998" s="357"/>
      <c r="O998" s="357"/>
      <c r="P998" s="357"/>
      <c r="Q998" s="357"/>
      <c r="R998" s="357"/>
      <c r="S998" s="357"/>
      <c r="T998" s="357"/>
      <c r="U998" s="357"/>
      <c r="V998" s="357"/>
      <c r="W998" s="357"/>
      <c r="X998" s="357"/>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row>
    <row r="999" spans="1:49" ht="13.5" customHeight="1">
      <c r="A999" s="1"/>
      <c r="B999" s="357"/>
      <c r="C999" s="357"/>
      <c r="D999" s="357"/>
      <c r="E999" s="357"/>
      <c r="F999" s="357"/>
      <c r="G999" s="357"/>
      <c r="H999" s="357"/>
      <c r="I999" s="357"/>
      <c r="J999" s="357"/>
      <c r="K999" s="357"/>
      <c r="L999" s="357"/>
      <c r="M999" s="357"/>
      <c r="N999" s="357"/>
      <c r="O999" s="357"/>
      <c r="P999" s="357"/>
      <c r="Q999" s="357"/>
      <c r="R999" s="357"/>
      <c r="S999" s="357"/>
      <c r="T999" s="357"/>
      <c r="U999" s="357"/>
      <c r="V999" s="357"/>
      <c r="W999" s="357"/>
      <c r="X999" s="357"/>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row>
    <row r="1000" spans="1:49" ht="13.5" customHeight="1">
      <c r="A1000" s="1"/>
      <c r="B1000" s="357"/>
      <c r="C1000" s="357"/>
      <c r="D1000" s="357"/>
      <c r="E1000" s="357"/>
      <c r="F1000" s="357"/>
      <c r="G1000" s="357"/>
      <c r="H1000" s="357"/>
      <c r="I1000" s="357"/>
      <c r="J1000" s="357"/>
      <c r="K1000" s="357"/>
      <c r="L1000" s="357"/>
      <c r="M1000" s="357"/>
      <c r="N1000" s="357"/>
      <c r="O1000" s="357"/>
      <c r="P1000" s="357"/>
      <c r="Q1000" s="357"/>
      <c r="R1000" s="357"/>
      <c r="S1000" s="357"/>
      <c r="T1000" s="357"/>
      <c r="U1000" s="357"/>
      <c r="V1000" s="357"/>
      <c r="W1000" s="357"/>
      <c r="X1000" s="357"/>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row>
    <row r="1001" spans="1:49" ht="13.5" customHeight="1">
      <c r="A1001" s="1"/>
      <c r="B1001" s="357"/>
      <c r="C1001" s="357"/>
      <c r="D1001" s="357"/>
      <c r="E1001" s="357"/>
      <c r="F1001" s="357"/>
      <c r="G1001" s="357"/>
      <c r="H1001" s="357"/>
      <c r="I1001" s="357"/>
      <c r="J1001" s="357"/>
      <c r="K1001" s="357"/>
      <c r="L1001" s="357"/>
      <c r="M1001" s="357"/>
      <c r="N1001" s="357"/>
      <c r="O1001" s="357"/>
      <c r="P1001" s="357"/>
      <c r="Q1001" s="357"/>
      <c r="R1001" s="357"/>
      <c r="S1001" s="357"/>
      <c r="T1001" s="357"/>
      <c r="U1001" s="357"/>
      <c r="V1001" s="357"/>
      <c r="W1001" s="357"/>
      <c r="X1001" s="357"/>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row>
  </sheetData>
  <mergeCells count="2">
    <mergeCell ref="P1:R1"/>
    <mergeCell ref="B30:B32"/>
  </mergeCells>
  <conditionalFormatting sqref="B33:B52">
    <cfRule type="colorScale" priority="5">
      <colorScale>
        <cfvo type="min"/>
        <cfvo type="percentile" val="50"/>
        <cfvo type="max"/>
        <color rgb="FFF8696B"/>
        <color rgb="FFFFEB84"/>
        <color rgb="FF63BE7B"/>
      </colorScale>
    </cfRule>
  </conditionalFormatting>
  <conditionalFormatting sqref="C30:F32">
    <cfRule type="colorScale" priority="1">
      <colorScale>
        <cfvo type="min"/>
        <cfvo type="percentile" val="50"/>
        <cfvo type="max"/>
        <color rgb="FF63BE7B"/>
        <color rgb="FFFFEB84"/>
        <color rgb="FFF8696B"/>
      </colorScale>
    </cfRule>
  </conditionalFormatting>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CA1000"/>
  <sheetViews>
    <sheetView topLeftCell="AH1" zoomScaleNormal="100" workbookViewId="0">
      <selection activeCell="AN19" sqref="AN19"/>
    </sheetView>
  </sheetViews>
  <sheetFormatPr defaultColWidth="12.625" defaultRowHeight="15" customHeight="1"/>
  <cols>
    <col min="1" max="1" width="29.75" customWidth="1"/>
    <col min="2" max="2" width="36.125" customWidth="1"/>
    <col min="3" max="3" width="31.25" customWidth="1"/>
    <col min="4" max="4" width="39.75" customWidth="1"/>
    <col min="5" max="5" width="17.25" customWidth="1"/>
    <col min="6" max="6" width="7.75" customWidth="1"/>
    <col min="7" max="7" width="14.125" customWidth="1"/>
    <col min="8" max="11" width="7.75" customWidth="1"/>
    <col min="12" max="12" width="47.875" customWidth="1"/>
    <col min="13" max="35" width="7.75" customWidth="1"/>
    <col min="36" max="36" width="13.75" customWidth="1"/>
    <col min="37" max="37" width="7.75" customWidth="1"/>
    <col min="38" max="38" width="13.75" customWidth="1"/>
    <col min="39" max="39" width="3.75" customWidth="1"/>
    <col min="40" max="40" width="48.375" customWidth="1"/>
    <col min="41" max="41" width="14.5" customWidth="1"/>
    <col min="42" max="42" width="17.375" customWidth="1"/>
    <col min="43" max="48" width="14.5" customWidth="1"/>
    <col min="49" max="49" width="19" customWidth="1"/>
    <col min="50" max="50" width="18.75" customWidth="1"/>
    <col min="51" max="51" width="17.375" customWidth="1"/>
    <col min="52" max="52" width="19.125" customWidth="1"/>
    <col min="53" max="60" width="17.75" customWidth="1"/>
    <col min="61" max="61" width="7.75" customWidth="1"/>
    <col min="62" max="62" width="20.75" customWidth="1"/>
    <col min="65" max="65" width="28.75" bestFit="1" customWidth="1"/>
    <col min="72" max="72" width="13.625" bestFit="1" customWidth="1"/>
  </cols>
  <sheetData>
    <row r="1" spans="1:79" ht="14.25" customHeight="1">
      <c r="A1" s="26" t="s">
        <v>28</v>
      </c>
      <c r="B1" s="26" t="s">
        <v>29</v>
      </c>
      <c r="C1" s="26" t="s">
        <v>30</v>
      </c>
      <c r="D1" s="26" t="s">
        <v>31</v>
      </c>
      <c r="E1" s="26" t="s">
        <v>32</v>
      </c>
      <c r="F1" s="26" t="s">
        <v>33</v>
      </c>
      <c r="G1" s="26" t="s">
        <v>34</v>
      </c>
      <c r="H1" s="26"/>
      <c r="I1" s="26"/>
      <c r="J1" s="27"/>
      <c r="K1" s="27"/>
      <c r="L1" s="28"/>
      <c r="M1" s="29" t="s">
        <v>35</v>
      </c>
      <c r="N1" s="29" t="s">
        <v>36</v>
      </c>
      <c r="O1" s="29" t="s">
        <v>37</v>
      </c>
      <c r="P1" s="29" t="s">
        <v>38</v>
      </c>
      <c r="Q1" s="29" t="s">
        <v>39</v>
      </c>
      <c r="R1" s="29" t="s">
        <v>40</v>
      </c>
      <c r="S1" s="29" t="s">
        <v>41</v>
      </c>
      <c r="T1" s="29" t="s">
        <v>42</v>
      </c>
      <c r="U1" s="30" t="s">
        <v>43</v>
      </c>
      <c r="V1" s="31" t="s">
        <v>44</v>
      </c>
      <c r="W1" s="31" t="s">
        <v>45</v>
      </c>
      <c r="X1" s="31" t="s">
        <v>46</v>
      </c>
      <c r="Y1" s="31" t="s">
        <v>47</v>
      </c>
      <c r="Z1" s="31" t="s">
        <v>48</v>
      </c>
      <c r="AA1" s="31" t="s">
        <v>49</v>
      </c>
      <c r="AB1" s="31" t="s">
        <v>50</v>
      </c>
      <c r="AC1" s="31" t="s">
        <v>51</v>
      </c>
      <c r="AD1" s="31" t="s">
        <v>52</v>
      </c>
      <c r="AE1" s="31" t="s">
        <v>53</v>
      </c>
      <c r="AF1" s="31" t="s">
        <v>54</v>
      </c>
      <c r="AG1" s="31" t="s">
        <v>55</v>
      </c>
      <c r="AH1" s="31" t="s">
        <v>56</v>
      </c>
      <c r="AI1" s="31" t="s">
        <v>57</v>
      </c>
      <c r="AJ1" s="32" t="s">
        <v>58</v>
      </c>
      <c r="AK1" s="26"/>
      <c r="AL1" s="26"/>
      <c r="AM1" s="26"/>
      <c r="AN1" s="26"/>
      <c r="AO1" s="26"/>
      <c r="AP1" s="26"/>
      <c r="AQ1" s="26"/>
      <c r="AR1" s="26"/>
      <c r="AS1" s="26"/>
      <c r="AT1" s="26"/>
      <c r="AU1" s="26"/>
      <c r="AV1" s="26"/>
      <c r="AW1" s="627" t="s">
        <v>5</v>
      </c>
      <c r="AX1" s="628"/>
      <c r="AY1" s="628"/>
      <c r="AZ1" s="629"/>
      <c r="BA1" s="630" t="s">
        <v>6</v>
      </c>
      <c r="BB1" s="628"/>
      <c r="BC1" s="628"/>
      <c r="BD1" s="629"/>
      <c r="BE1" s="631" t="s">
        <v>7</v>
      </c>
      <c r="BF1" s="628"/>
      <c r="BG1" s="628"/>
      <c r="BH1" s="629"/>
      <c r="BI1" s="26"/>
      <c r="BJ1" s="36" t="s">
        <v>61</v>
      </c>
    </row>
    <row r="2" spans="1:79" ht="14.25" customHeight="1">
      <c r="A2" s="26" t="s">
        <v>62</v>
      </c>
      <c r="B2" s="26" t="s">
        <v>63</v>
      </c>
      <c r="C2" s="26" t="s">
        <v>64</v>
      </c>
      <c r="D2" s="26" t="s">
        <v>64</v>
      </c>
      <c r="E2" s="19">
        <v>151484000</v>
      </c>
      <c r="F2" s="37">
        <v>-0.2</v>
      </c>
      <c r="G2" s="38">
        <f t="shared" ref="G2:G65" si="0">E2*F2</f>
        <v>-30296800</v>
      </c>
      <c r="H2" s="26"/>
      <c r="I2" s="26"/>
      <c r="J2" s="39" t="s">
        <v>65</v>
      </c>
      <c r="K2" s="33" t="s">
        <v>60</v>
      </c>
      <c r="L2" s="40"/>
      <c r="M2" s="42">
        <v>6692.14652850939</v>
      </c>
      <c r="N2" s="42">
        <v>7295.8345731815616</v>
      </c>
      <c r="O2" s="42">
        <v>7760.5216337422607</v>
      </c>
      <c r="P2" s="42">
        <v>8708.777156567643</v>
      </c>
      <c r="Q2" s="42">
        <v>9081.1538675187167</v>
      </c>
      <c r="R2" s="42">
        <v>8969.6206754221021</v>
      </c>
      <c r="S2" s="42">
        <v>9630.5581958168441</v>
      </c>
      <c r="T2" s="42">
        <v>10323.759481062994</v>
      </c>
      <c r="U2" s="42">
        <v>9240.2151674265442</v>
      </c>
      <c r="V2" s="42">
        <v>11194.747107598354</v>
      </c>
      <c r="W2" s="42">
        <v>10540.38772804733</v>
      </c>
      <c r="X2" s="42">
        <v>11836.555906432677</v>
      </c>
      <c r="Y2" s="42">
        <v>12029.30918575278</v>
      </c>
      <c r="Z2" s="42">
        <v>13800.412182701606</v>
      </c>
      <c r="AA2" s="42">
        <v>13373.303477106065</v>
      </c>
      <c r="AB2" s="42">
        <v>12158.857503092979</v>
      </c>
      <c r="AC2" s="42">
        <v>12263.371853074932</v>
      </c>
      <c r="AD2" s="42">
        <v>11039.279971272468</v>
      </c>
      <c r="AE2" s="42">
        <v>11602.727646247509</v>
      </c>
      <c r="AF2" s="42">
        <v>9900.7687625172348</v>
      </c>
      <c r="AG2" s="42">
        <v>10227.931677629154</v>
      </c>
      <c r="AH2" s="42">
        <v>10922.754333339015</v>
      </c>
      <c r="AI2" s="42">
        <v>10757.485675</v>
      </c>
      <c r="AJ2" s="44">
        <v>0.03</v>
      </c>
      <c r="AK2" s="26"/>
      <c r="AL2" s="26"/>
      <c r="AM2" s="26"/>
      <c r="AN2" s="26"/>
      <c r="AO2" s="26"/>
      <c r="AP2" s="26"/>
      <c r="AQ2" s="26"/>
      <c r="AR2" s="26"/>
      <c r="AS2" s="438"/>
      <c r="AT2" s="438"/>
      <c r="AU2" s="438"/>
      <c r="AV2" s="438"/>
      <c r="AW2" s="45">
        <v>0.1</v>
      </c>
      <c r="AX2" s="46">
        <v>0.8</v>
      </c>
      <c r="AY2" s="46">
        <v>0.5</v>
      </c>
      <c r="AZ2" s="47">
        <v>0.3</v>
      </c>
      <c r="BA2" s="45">
        <v>0.1</v>
      </c>
      <c r="BB2" s="46">
        <v>0.8</v>
      </c>
      <c r="BC2" s="46">
        <v>0.33</v>
      </c>
      <c r="BD2" s="47">
        <v>0.15</v>
      </c>
      <c r="BE2" s="45">
        <v>0.1</v>
      </c>
      <c r="BF2" s="46">
        <v>0.8</v>
      </c>
      <c r="BG2" s="46">
        <v>0</v>
      </c>
      <c r="BH2" s="47">
        <v>0</v>
      </c>
      <c r="BI2" s="26"/>
      <c r="BJ2" s="48">
        <v>0.19</v>
      </c>
      <c r="BX2" s="300" t="s">
        <v>9</v>
      </c>
      <c r="BY2" s="302" t="s">
        <v>32</v>
      </c>
      <c r="BZ2" s="300"/>
      <c r="CA2" s="300"/>
    </row>
    <row r="3" spans="1:79" ht="14.25" customHeight="1">
      <c r="A3" s="26" t="s">
        <v>62</v>
      </c>
      <c r="B3" s="26" t="s">
        <v>66</v>
      </c>
      <c r="C3" s="26" t="s">
        <v>67</v>
      </c>
      <c r="D3" s="26" t="s">
        <v>68</v>
      </c>
      <c r="E3" s="19">
        <v>137101000</v>
      </c>
      <c r="F3" s="37">
        <v>-0.2</v>
      </c>
      <c r="G3" s="38">
        <f t="shared" si="0"/>
        <v>-27420200</v>
      </c>
      <c r="H3" s="26"/>
      <c r="I3" s="26"/>
      <c r="J3" s="39" t="s">
        <v>69</v>
      </c>
      <c r="K3" s="33" t="s">
        <v>70</v>
      </c>
      <c r="L3" s="40"/>
      <c r="M3" s="49">
        <v>294.60686713368318</v>
      </c>
      <c r="N3" s="49">
        <v>227.49873726313399</v>
      </c>
      <c r="O3" s="49">
        <v>712.59057421831676</v>
      </c>
      <c r="P3" s="49">
        <v>691.24233581125179</v>
      </c>
      <c r="Q3" s="49">
        <v>748.57311657672051</v>
      </c>
      <c r="R3" s="49">
        <v>1002.0085122612363</v>
      </c>
      <c r="S3" s="49">
        <v>823.79343190470934</v>
      </c>
      <c r="T3" s="49">
        <v>1228.3933401414799</v>
      </c>
      <c r="U3" s="49">
        <v>1079.3406730519232</v>
      </c>
      <c r="V3" s="49">
        <v>1687.22895433807</v>
      </c>
      <c r="W3" s="49">
        <v>1980.5456591016637</v>
      </c>
      <c r="X3" s="49">
        <v>2984.0333776200009</v>
      </c>
      <c r="Y3" s="49">
        <v>2393.5280892920418</v>
      </c>
      <c r="Z3" s="49">
        <v>2570.8399112918182</v>
      </c>
      <c r="AA3" s="49">
        <v>2874.8890767471994</v>
      </c>
      <c r="AB3" s="49">
        <v>2717.5843334346978</v>
      </c>
      <c r="AC3" s="49">
        <v>2601.3377268305644</v>
      </c>
      <c r="AD3" s="49">
        <v>2606.7983801890496</v>
      </c>
      <c r="AE3" s="49">
        <v>2899.3931541349375</v>
      </c>
      <c r="AF3" s="49">
        <v>2278.8127616542602</v>
      </c>
      <c r="AG3" s="49">
        <v>1553.9509280259972</v>
      </c>
      <c r="AH3" s="49">
        <v>1122.6783375525356</v>
      </c>
      <c r="AI3" s="49">
        <v>1167.2258549999999</v>
      </c>
      <c r="AJ3" s="44">
        <v>-0.2</v>
      </c>
      <c r="AK3" s="26"/>
      <c r="AL3" s="32" t="s">
        <v>58</v>
      </c>
      <c r="AM3" s="427" t="s">
        <v>71</v>
      </c>
      <c r="AN3" s="428" t="s">
        <v>1253</v>
      </c>
      <c r="AO3" s="50">
        <v>43190</v>
      </c>
      <c r="AP3" s="51">
        <v>43281</v>
      </c>
      <c r="AQ3" s="51">
        <v>43373</v>
      </c>
      <c r="AR3" s="52">
        <v>43465</v>
      </c>
      <c r="AS3" s="50">
        <v>43555</v>
      </c>
      <c r="AT3" s="51">
        <v>43646</v>
      </c>
      <c r="AU3" s="51">
        <v>43738</v>
      </c>
      <c r="AV3" s="51">
        <v>43830</v>
      </c>
      <c r="AW3" s="53">
        <v>43921</v>
      </c>
      <c r="AX3" s="54">
        <v>44012</v>
      </c>
      <c r="AY3" s="54">
        <v>44104</v>
      </c>
      <c r="AZ3" s="55">
        <v>44196</v>
      </c>
      <c r="BA3" s="53">
        <v>43921</v>
      </c>
      <c r="BB3" s="54">
        <v>44012</v>
      </c>
      <c r="BC3" s="54">
        <v>44104</v>
      </c>
      <c r="BD3" s="55">
        <v>44196</v>
      </c>
      <c r="BE3" s="53">
        <v>43921</v>
      </c>
      <c r="BF3" s="54">
        <v>44012</v>
      </c>
      <c r="BG3" s="54">
        <v>44104</v>
      </c>
      <c r="BH3" s="55">
        <v>44196</v>
      </c>
      <c r="BI3" s="26"/>
      <c r="BJ3" s="26"/>
      <c r="BM3" s="431" t="s">
        <v>1266</v>
      </c>
      <c r="BS3" s="443"/>
      <c r="BX3" s="304">
        <v>36616</v>
      </c>
      <c r="BY3" s="485"/>
      <c r="BZ3" s="300"/>
      <c r="CA3" s="300"/>
    </row>
    <row r="4" spans="1:79" ht="14.25" customHeight="1">
      <c r="A4" s="26" t="s">
        <v>62</v>
      </c>
      <c r="B4" s="26" t="s">
        <v>66</v>
      </c>
      <c r="C4" s="26" t="s">
        <v>67</v>
      </c>
      <c r="D4" s="26" t="s">
        <v>72</v>
      </c>
      <c r="E4" s="19">
        <v>334840000</v>
      </c>
      <c r="F4" s="37">
        <v>-0.2</v>
      </c>
      <c r="G4" s="38">
        <f t="shared" si="0"/>
        <v>-66968000</v>
      </c>
      <c r="H4" s="26"/>
      <c r="I4" s="26"/>
      <c r="J4" s="39" t="s">
        <v>73</v>
      </c>
      <c r="K4" s="56">
        <v>10</v>
      </c>
      <c r="L4" s="56" t="s">
        <v>74</v>
      </c>
      <c r="M4" s="49">
        <v>3756.3631887162551</v>
      </c>
      <c r="N4" s="49">
        <v>3642.9416846787203</v>
      </c>
      <c r="O4" s="49">
        <v>4304.146232358994</v>
      </c>
      <c r="P4" s="49">
        <v>4567.527202150608</v>
      </c>
      <c r="Q4" s="49">
        <v>4595.7415896193424</v>
      </c>
      <c r="R4" s="49">
        <v>4780.0106471010513</v>
      </c>
      <c r="S4" s="49">
        <v>4882.6377944599099</v>
      </c>
      <c r="T4" s="49">
        <v>5386.0196404772278</v>
      </c>
      <c r="U4" s="49">
        <v>5750.4676596190948</v>
      </c>
      <c r="V4" s="49">
        <v>6448.4105451432624</v>
      </c>
      <c r="W4" s="49">
        <v>6777.8005279166046</v>
      </c>
      <c r="X4" s="49">
        <v>7346.2300522835239</v>
      </c>
      <c r="Y4" s="49">
        <v>7482.3487023242606</v>
      </c>
      <c r="Z4" s="49">
        <v>7983.2211042645304</v>
      </c>
      <c r="AA4" s="49">
        <v>8027.1775883717955</v>
      </c>
      <c r="AB4" s="49">
        <v>8176.6507677499767</v>
      </c>
      <c r="AC4" s="49">
        <v>8746.8177753760719</v>
      </c>
      <c r="AD4" s="49">
        <v>8640.8518494527852</v>
      </c>
      <c r="AE4" s="49">
        <v>8579.2940712544478</v>
      </c>
      <c r="AF4" s="49">
        <v>8443.1460103933678</v>
      </c>
      <c r="AG4" s="49">
        <v>8385.4735927248239</v>
      </c>
      <c r="AH4" s="49">
        <v>8373.0533088516077</v>
      </c>
      <c r="AI4" s="49">
        <v>8278.2249240000001</v>
      </c>
      <c r="AJ4" s="44">
        <v>0</v>
      </c>
      <c r="AK4" s="26"/>
      <c r="AL4" s="44">
        <f>AJ2</f>
        <v>0.03</v>
      </c>
      <c r="AM4" s="57" t="s">
        <v>65</v>
      </c>
      <c r="AN4" s="58" t="s">
        <v>60</v>
      </c>
      <c r="AO4" s="59">
        <v>2128030581.3025987</v>
      </c>
      <c r="AP4" s="60">
        <v>2586014001.3801842</v>
      </c>
      <c r="AQ4" s="60">
        <v>2939046743.0090642</v>
      </c>
      <c r="AR4" s="61">
        <v>3282897981.331358</v>
      </c>
      <c r="AS4" s="59">
        <v>2138653206.428669</v>
      </c>
      <c r="AT4" s="60">
        <v>2576476751.0098729</v>
      </c>
      <c r="AU4" s="60">
        <v>3143556418.7833858</v>
      </c>
      <c r="AV4" s="62">
        <v>3263518014.3418083</v>
      </c>
      <c r="AW4" s="440">
        <f>AS4*(1+$AL4)</f>
        <v>2202812802.6215291</v>
      </c>
      <c r="AX4" s="441">
        <f>AT4*(1+$AL4)</f>
        <v>2653771053.5401692</v>
      </c>
      <c r="AY4" s="441">
        <f>AU4*(1+$AL4)</f>
        <v>3237863111.3468876</v>
      </c>
      <c r="AZ4" s="442">
        <f>AV4*(1+$AL4)</f>
        <v>3361423554.7720628</v>
      </c>
      <c r="BA4" s="440">
        <f>AS4*(1+$AL4)</f>
        <v>2202812802.6215291</v>
      </c>
      <c r="BB4" s="441">
        <f>AT4*(1+$AL4)</f>
        <v>2653771053.5401692</v>
      </c>
      <c r="BC4" s="441">
        <f>AU4*(1+$AL4)</f>
        <v>3237863111.3468876</v>
      </c>
      <c r="BD4" s="442">
        <f>AV4*(1+$AL4)</f>
        <v>3361423554.7720628</v>
      </c>
      <c r="BE4" s="440">
        <f>AS4*(1+$AL4)</f>
        <v>2202812802.6215291</v>
      </c>
      <c r="BF4" s="441">
        <f>AT4*(1+$AL4)</f>
        <v>2653771053.5401692</v>
      </c>
      <c r="BG4" s="441">
        <f>AU4*(1+$AL4)</f>
        <v>3237863111.3468876</v>
      </c>
      <c r="BH4" s="442">
        <f>AV4*(1+$AL4)</f>
        <v>3361423554.7720628</v>
      </c>
      <c r="BI4" s="26"/>
      <c r="BJ4" s="26"/>
      <c r="BM4" s="353" t="s">
        <v>1264</v>
      </c>
      <c r="BN4" s="353" t="s">
        <v>22</v>
      </c>
      <c r="BO4" s="353" t="s">
        <v>23</v>
      </c>
      <c r="BP4" s="353" t="s">
        <v>24</v>
      </c>
      <c r="BQ4" s="353" t="s">
        <v>1117</v>
      </c>
      <c r="BR4" s="443" t="s">
        <v>1297</v>
      </c>
      <c r="BS4" s="443" t="s">
        <v>1298</v>
      </c>
      <c r="BT4" s="443" t="s">
        <v>1299</v>
      </c>
      <c r="BU4" s="443" t="s">
        <v>1300</v>
      </c>
      <c r="BX4" s="304">
        <v>36707</v>
      </c>
      <c r="BY4" s="485"/>
      <c r="BZ4" s="300"/>
      <c r="CA4" s="300"/>
    </row>
    <row r="5" spans="1:79" ht="14.25" customHeight="1">
      <c r="A5" s="26" t="s">
        <v>62</v>
      </c>
      <c r="B5" s="26" t="s">
        <v>66</v>
      </c>
      <c r="C5" s="26" t="s">
        <v>76</v>
      </c>
      <c r="D5" s="26" t="s">
        <v>77</v>
      </c>
      <c r="E5" s="19">
        <v>19938000</v>
      </c>
      <c r="F5" s="37">
        <v>-0.2</v>
      </c>
      <c r="G5" s="38">
        <f t="shared" si="0"/>
        <v>-3987600</v>
      </c>
      <c r="H5" s="26"/>
      <c r="I5" s="26"/>
      <c r="J5" s="39"/>
      <c r="K5" s="56">
        <v>11</v>
      </c>
      <c r="L5" s="56" t="s">
        <v>80</v>
      </c>
      <c r="M5" s="49">
        <v>973.85497249735022</v>
      </c>
      <c r="N5" s="49">
        <v>944.38453517585083</v>
      </c>
      <c r="O5" s="49">
        <v>1116.7973909939728</v>
      </c>
      <c r="P5" s="49">
        <v>1184.8377893572765</v>
      </c>
      <c r="Q5" s="49">
        <v>1191.2507949113192</v>
      </c>
      <c r="R5" s="49">
        <v>1256.2796475440716</v>
      </c>
      <c r="S5" s="49">
        <v>1302.2169296175446</v>
      </c>
      <c r="T5" s="49">
        <v>1424.2517243898326</v>
      </c>
      <c r="U5" s="49">
        <v>1522.8998203137498</v>
      </c>
      <c r="V5" s="49">
        <v>1705.6930450203804</v>
      </c>
      <c r="W5" s="49">
        <v>1811.2452856142215</v>
      </c>
      <c r="X5" s="49">
        <v>1963.3043714086657</v>
      </c>
      <c r="Y5" s="49">
        <v>2006.8332609281358</v>
      </c>
      <c r="Z5" s="49">
        <v>2216.1400583720597</v>
      </c>
      <c r="AA5" s="49">
        <v>2315.6922041483899</v>
      </c>
      <c r="AB5" s="49">
        <v>2212.0983965318424</v>
      </c>
      <c r="AC5" s="49">
        <v>2399.3552816557476</v>
      </c>
      <c r="AD5" s="49">
        <v>2355.9888259335507</v>
      </c>
      <c r="AE5" s="49">
        <v>2301.2124987090901</v>
      </c>
      <c r="AF5" s="49">
        <v>2238.1051883077271</v>
      </c>
      <c r="AG5" s="49">
        <v>2223.7234438737009</v>
      </c>
      <c r="AH5" s="49">
        <v>2228.2180467762109</v>
      </c>
      <c r="AI5" s="49">
        <v>2341.609011</v>
      </c>
      <c r="AJ5" s="44">
        <v>0</v>
      </c>
      <c r="AK5" s="26"/>
      <c r="AL5" s="44">
        <f>AJ3</f>
        <v>-0.2</v>
      </c>
      <c r="AM5" s="66" t="s">
        <v>69</v>
      </c>
      <c r="AN5" s="67" t="s">
        <v>70</v>
      </c>
      <c r="AO5" s="68">
        <v>245201738.92241812</v>
      </c>
      <c r="AP5" s="62">
        <v>296056818.21981716</v>
      </c>
      <c r="AQ5" s="62">
        <v>292124429.29865789</v>
      </c>
      <c r="AR5" s="61">
        <v>274454539.20886302</v>
      </c>
      <c r="AS5" s="68">
        <v>244769214.86324182</v>
      </c>
      <c r="AT5" s="62">
        <v>276790416.12074578</v>
      </c>
      <c r="AU5" s="62">
        <v>287576014.11726987</v>
      </c>
      <c r="AV5" s="62">
        <v>282157067.48887217</v>
      </c>
      <c r="AW5" s="432">
        <f t="shared" ref="AW5:AW23" si="1">AS5*(1+$AL5*AW$2)</f>
        <v>239873830.56597698</v>
      </c>
      <c r="AX5" s="89">
        <f t="shared" ref="AX5:AX23" si="2">AT5*(1+$AL5*AX$2)</f>
        <v>232503949.54142645</v>
      </c>
      <c r="AY5" s="89">
        <f t="shared" ref="AY5:AY23" si="3">AU5*(1+$AL5*AY$2)</f>
        <v>258818412.70554289</v>
      </c>
      <c r="AZ5" s="433">
        <f t="shared" ref="AZ5:AZ23" si="4">AV5*(1+$AL5*AZ$2)</f>
        <v>265227643.43953982</v>
      </c>
      <c r="BA5" s="432">
        <f t="shared" ref="BA5:BA23" si="5">AS5*(1+$AL5*BA$2)</f>
        <v>239873830.56597698</v>
      </c>
      <c r="BB5" s="89">
        <f t="shared" ref="BB5:BB23" si="6">AT5*(1+$AL5*BB$2)</f>
        <v>232503949.54142645</v>
      </c>
      <c r="BC5" s="89">
        <f t="shared" ref="BC5:BC23" si="7">AU5*(1+$AL5*BC$2)</f>
        <v>268595997.18553007</v>
      </c>
      <c r="BD5" s="433">
        <f t="shared" ref="BD5:BD23" si="8">AV5*(1+$AL5*BD$2)</f>
        <v>273692355.46420598</v>
      </c>
      <c r="BE5" s="432">
        <f t="shared" ref="BE5:BH8" si="9">AS5*(1+$AL5*BE$2)</f>
        <v>239873830.56597698</v>
      </c>
      <c r="BF5" s="89">
        <f t="shared" si="9"/>
        <v>232503949.54142645</v>
      </c>
      <c r="BG5" s="89">
        <f t="shared" si="9"/>
        <v>287576014.11726987</v>
      </c>
      <c r="BH5" s="433">
        <f t="shared" si="9"/>
        <v>282157067.48887217</v>
      </c>
      <c r="BI5" s="26"/>
      <c r="BJ5" s="26"/>
      <c r="BL5" s="443" t="s">
        <v>1254</v>
      </c>
      <c r="BM5" s="353" t="s">
        <v>65</v>
      </c>
      <c r="BN5" s="430">
        <f>(AW4/AS4-1)*100</f>
        <v>3.0000000000000027</v>
      </c>
      <c r="BO5" s="429">
        <f>(BA4/AS4-1)*100</f>
        <v>3.0000000000000027</v>
      </c>
      <c r="BP5" s="429">
        <f>(BE4/AS4-1)*100</f>
        <v>3.0000000000000027</v>
      </c>
      <c r="BQ5" s="429">
        <v>6.7025076451993959</v>
      </c>
      <c r="BR5" s="430">
        <v>2.6</v>
      </c>
      <c r="BS5" s="430">
        <v>-2</v>
      </c>
      <c r="BT5" s="430">
        <v>4.9000000000000004</v>
      </c>
      <c r="BU5" s="430">
        <v>12.4</v>
      </c>
      <c r="BW5" s="476">
        <f>AVERAGE(BR5:BT5)</f>
        <v>1.8333333333333333</v>
      </c>
      <c r="BX5" s="304">
        <v>36799</v>
      </c>
      <c r="BY5" s="485"/>
      <c r="BZ5" s="300"/>
      <c r="CA5" s="300"/>
    </row>
    <row r="6" spans="1:79" ht="14.25" customHeight="1">
      <c r="A6" s="26" t="s">
        <v>62</v>
      </c>
      <c r="B6" s="26" t="s">
        <v>66</v>
      </c>
      <c r="C6" s="26" t="s">
        <v>76</v>
      </c>
      <c r="D6" s="26" t="s">
        <v>81</v>
      </c>
      <c r="E6" s="19">
        <v>6869000</v>
      </c>
      <c r="F6" s="37">
        <v>-0.2</v>
      </c>
      <c r="G6" s="38">
        <f t="shared" si="0"/>
        <v>-1373800</v>
      </c>
      <c r="H6" s="26"/>
      <c r="I6" s="26"/>
      <c r="J6" s="39"/>
      <c r="K6" s="56">
        <v>12</v>
      </c>
      <c r="L6" s="56" t="s">
        <v>82</v>
      </c>
      <c r="M6" s="49">
        <v>442.78824617941069</v>
      </c>
      <c r="N6" s="49">
        <v>450.14152529005491</v>
      </c>
      <c r="O6" s="49">
        <v>302.26138770001864</v>
      </c>
      <c r="P6" s="49">
        <v>452.88530470956789</v>
      </c>
      <c r="Q6" s="49">
        <v>493.91396003531804</v>
      </c>
      <c r="R6" s="49">
        <v>696.62259504375049</v>
      </c>
      <c r="S6" s="49">
        <v>709.1023222285263</v>
      </c>
      <c r="T6" s="49">
        <v>789.91674543326644</v>
      </c>
      <c r="U6" s="49">
        <v>871.87395555021283</v>
      </c>
      <c r="V6" s="49">
        <v>916.7646847615747</v>
      </c>
      <c r="W6" s="49">
        <v>909.99325257156204</v>
      </c>
      <c r="X6" s="49">
        <v>917.15130165872813</v>
      </c>
      <c r="Y6" s="49">
        <v>1029.9145406133957</v>
      </c>
      <c r="Z6" s="49">
        <v>1097.560105</v>
      </c>
      <c r="AA6" s="49">
        <v>807.12121999999999</v>
      </c>
      <c r="AB6" s="49">
        <v>715.30734500000005</v>
      </c>
      <c r="AC6" s="49">
        <v>685.113114</v>
      </c>
      <c r="AD6" s="49">
        <v>682.71100799999999</v>
      </c>
      <c r="AE6" s="49">
        <v>556.94512899999995</v>
      </c>
      <c r="AF6" s="49">
        <v>454.38487900000001</v>
      </c>
      <c r="AG6" s="49">
        <v>335.89249899999999</v>
      </c>
      <c r="AH6" s="49">
        <v>326.1110263498399</v>
      </c>
      <c r="AI6" s="49">
        <v>398.48238900000001</v>
      </c>
      <c r="AJ6" s="44">
        <v>0</v>
      </c>
      <c r="AK6" s="26"/>
      <c r="AL6" s="44">
        <f>SUMPRODUCT(AI4:AI27,AJ4:AJ27)/SUM(AI4:AI27)</f>
        <v>-0.2478229848390735</v>
      </c>
      <c r="AM6" s="66" t="s">
        <v>73</v>
      </c>
      <c r="AN6" s="67" t="s">
        <v>75</v>
      </c>
      <c r="AO6" s="68">
        <v>11115808136.333574</v>
      </c>
      <c r="AP6" s="62">
        <v>12445874744.020388</v>
      </c>
      <c r="AQ6" s="62">
        <v>11980072355.580479</v>
      </c>
      <c r="AR6" s="61">
        <v>12395078360.044758</v>
      </c>
      <c r="AS6" s="68">
        <v>11478467006.355553</v>
      </c>
      <c r="AT6" s="62">
        <v>12296582591.554277</v>
      </c>
      <c r="AU6" s="62">
        <v>12121488399.740868</v>
      </c>
      <c r="AV6" s="62">
        <v>12187964552.525343</v>
      </c>
      <c r="AW6" s="432">
        <f t="shared" si="1"/>
        <v>11194004210.866367</v>
      </c>
      <c r="AX6" s="89">
        <f t="shared" si="2"/>
        <v>9858681950.6269398</v>
      </c>
      <c r="AY6" s="89">
        <f t="shared" si="3"/>
        <v>10619496681.782873</v>
      </c>
      <c r="AZ6" s="433">
        <f t="shared" si="4"/>
        <v>11281827226.169447</v>
      </c>
      <c r="BA6" s="432">
        <f t="shared" si="5"/>
        <v>11194004210.866367</v>
      </c>
      <c r="BB6" s="89">
        <f t="shared" si="6"/>
        <v>9858681950.6269398</v>
      </c>
      <c r="BC6" s="89">
        <f t="shared" si="7"/>
        <v>11130173865.888592</v>
      </c>
      <c r="BD6" s="433">
        <f t="shared" si="8"/>
        <v>11734895889.347395</v>
      </c>
      <c r="BE6" s="432">
        <f t="shared" si="9"/>
        <v>11194004210.866367</v>
      </c>
      <c r="BF6" s="89">
        <f t="shared" si="9"/>
        <v>9858681950.6269398</v>
      </c>
      <c r="BG6" s="89">
        <f t="shared" si="9"/>
        <v>12121488399.740868</v>
      </c>
      <c r="BH6" s="433">
        <f t="shared" si="9"/>
        <v>12187964552.525343</v>
      </c>
      <c r="BI6" s="26"/>
      <c r="BJ6" s="26"/>
      <c r="BL6" s="443" t="s">
        <v>1255</v>
      </c>
      <c r="BM6" s="353" t="s">
        <v>1291</v>
      </c>
      <c r="BN6" s="430">
        <f>(SUM(AW5:AW8)/SUM(AS5:AS8)-1)*100</f>
        <v>-1.8763336107991302</v>
      </c>
      <c r="BO6" s="429">
        <f>(SUM(BA5:BA8)/SUM(AS5:AS8)-1)*100</f>
        <v>-1.8763336107991302</v>
      </c>
      <c r="BP6" s="429">
        <f>(SUM(BE5:BE8)/SUM(AS5:AS8)-1)*100</f>
        <v>-1.8763336107991302</v>
      </c>
      <c r="BQ6" s="429">
        <v>-1.8557520639519764</v>
      </c>
      <c r="BR6" s="430">
        <v>-5.4</v>
      </c>
      <c r="BS6" s="430">
        <v>-4.5999999999999996</v>
      </c>
      <c r="BT6" s="430">
        <v>-1.7</v>
      </c>
      <c r="BU6" s="430">
        <v>-8.8000000000000007</v>
      </c>
      <c r="BW6" s="476">
        <f t="shared" ref="BW6:BW16" si="10">AVERAGE(BR6:BT6)</f>
        <v>-3.9</v>
      </c>
      <c r="BX6" s="304">
        <v>36891</v>
      </c>
      <c r="BY6" s="485"/>
      <c r="BZ6" s="300"/>
      <c r="CA6" s="300"/>
    </row>
    <row r="7" spans="1:79" ht="14.25" customHeight="1">
      <c r="A7" s="26" t="s">
        <v>62</v>
      </c>
      <c r="B7" s="26" t="s">
        <v>85</v>
      </c>
      <c r="C7" s="26" t="s">
        <v>86</v>
      </c>
      <c r="D7" s="26" t="s">
        <v>86</v>
      </c>
      <c r="E7" s="19">
        <v>403032000</v>
      </c>
      <c r="F7" s="37">
        <v>-0.2</v>
      </c>
      <c r="G7" s="38">
        <f t="shared" si="0"/>
        <v>-80606400</v>
      </c>
      <c r="H7" s="26"/>
      <c r="I7" s="26"/>
      <c r="J7" s="39"/>
      <c r="K7" s="56">
        <v>13</v>
      </c>
      <c r="L7" s="56" t="s">
        <v>87</v>
      </c>
      <c r="M7" s="49">
        <v>388.62748402739572</v>
      </c>
      <c r="N7" s="49">
        <v>363.30190009307859</v>
      </c>
      <c r="O7" s="49">
        <v>350.92261082858073</v>
      </c>
      <c r="P7" s="49">
        <v>382.41791114471874</v>
      </c>
      <c r="Q7" s="49">
        <v>376.83406334515416</v>
      </c>
      <c r="R7" s="49">
        <v>384.87779965184393</v>
      </c>
      <c r="S7" s="49">
        <v>372.58327010875234</v>
      </c>
      <c r="T7" s="49">
        <v>398.60921842181767</v>
      </c>
      <c r="U7" s="49">
        <v>431.50203317250572</v>
      </c>
      <c r="V7" s="49">
        <v>469.27141081564366</v>
      </c>
      <c r="W7" s="49">
        <v>463.43525252992953</v>
      </c>
      <c r="X7" s="49">
        <v>502.40349349131623</v>
      </c>
      <c r="Y7" s="49">
        <v>554.03766066691173</v>
      </c>
      <c r="Z7" s="49">
        <v>547.69347468352987</v>
      </c>
      <c r="AA7" s="49">
        <v>451.40647881052206</v>
      </c>
      <c r="AB7" s="49">
        <v>458.94919824586748</v>
      </c>
      <c r="AC7" s="49">
        <v>433.13246893038752</v>
      </c>
      <c r="AD7" s="49">
        <v>423.82827293363619</v>
      </c>
      <c r="AE7" s="49">
        <v>483.40947064125612</v>
      </c>
      <c r="AF7" s="49">
        <v>474.50804571884754</v>
      </c>
      <c r="AG7" s="49">
        <v>473.47183071486569</v>
      </c>
      <c r="AH7" s="49">
        <v>468.68036905036365</v>
      </c>
      <c r="AI7" s="49">
        <v>484.67153999999999</v>
      </c>
      <c r="AJ7" s="44">
        <f>SUMPRODUCT(E29:E38,F29:F38)/SUM(E29:E38)</f>
        <v>-0.42135497749724021</v>
      </c>
      <c r="AK7" s="26"/>
      <c r="AL7" s="44">
        <f t="shared" ref="AL7:AL23" si="11">AJ28</f>
        <v>0</v>
      </c>
      <c r="AM7" s="66" t="s">
        <v>78</v>
      </c>
      <c r="AN7" s="67" t="s">
        <v>79</v>
      </c>
      <c r="AO7" s="68">
        <v>2591294228.2941875</v>
      </c>
      <c r="AP7" s="62">
        <v>1829909233.8663068</v>
      </c>
      <c r="AQ7" s="62">
        <v>1951952385.9830117</v>
      </c>
      <c r="AR7" s="61">
        <v>2364197604.8686857</v>
      </c>
      <c r="AS7" s="68">
        <v>2633520503.4667788</v>
      </c>
      <c r="AT7" s="62">
        <v>2071715479.0918543</v>
      </c>
      <c r="AU7" s="62">
        <v>2114643909.5675223</v>
      </c>
      <c r="AV7" s="62">
        <v>2634703095.0103059</v>
      </c>
      <c r="AW7" s="432">
        <f t="shared" si="1"/>
        <v>2633520503.4667788</v>
      </c>
      <c r="AX7" s="89">
        <f t="shared" si="2"/>
        <v>2071715479.0918543</v>
      </c>
      <c r="AY7" s="89">
        <f t="shared" si="3"/>
        <v>2114643909.5675223</v>
      </c>
      <c r="AZ7" s="433">
        <f t="shared" si="4"/>
        <v>2634703095.0103059</v>
      </c>
      <c r="BA7" s="432">
        <f t="shared" si="5"/>
        <v>2633520503.4667788</v>
      </c>
      <c r="BB7" s="89">
        <f t="shared" si="6"/>
        <v>2071715479.0918543</v>
      </c>
      <c r="BC7" s="89">
        <f t="shared" si="7"/>
        <v>2114643909.5675223</v>
      </c>
      <c r="BD7" s="433">
        <f t="shared" si="8"/>
        <v>2634703095.0103059</v>
      </c>
      <c r="BE7" s="432">
        <f t="shared" si="9"/>
        <v>2633520503.4667788</v>
      </c>
      <c r="BF7" s="89">
        <f t="shared" si="9"/>
        <v>2071715479.0918543</v>
      </c>
      <c r="BG7" s="89">
        <f t="shared" si="9"/>
        <v>2114643909.5675223</v>
      </c>
      <c r="BH7" s="433">
        <f t="shared" si="9"/>
        <v>2634703095.0103059</v>
      </c>
      <c r="BI7" s="26"/>
      <c r="BJ7" s="26"/>
      <c r="BL7" s="443" t="s">
        <v>1256</v>
      </c>
      <c r="BM7" s="353" t="s">
        <v>73</v>
      </c>
      <c r="BN7" s="430">
        <f>(AW6/AS6-1)*100</f>
        <v>-2.4782298483907339</v>
      </c>
      <c r="BO7" s="429">
        <f>(BA6/AS6-1)*100</f>
        <v>-2.4782298483907339</v>
      </c>
      <c r="BP7" s="429">
        <f>(BE6/AS6-1)*100</f>
        <v>-2.4782298483907339</v>
      </c>
      <c r="BQ7" s="429">
        <v>-2.2267959440958718</v>
      </c>
      <c r="BR7" s="430">
        <v>-5.7</v>
      </c>
      <c r="BS7" s="430">
        <v>-5</v>
      </c>
      <c r="BT7" s="430">
        <v>-1.3</v>
      </c>
      <c r="BU7" s="430">
        <v>5.5</v>
      </c>
      <c r="BW7" s="476">
        <f t="shared" si="10"/>
        <v>-4</v>
      </c>
      <c r="BX7" s="304">
        <v>36981</v>
      </c>
      <c r="BY7" s="485">
        <f t="shared" ref="BY7:BY66" si="12">BA33</f>
        <v>8.8779335225892986E-2</v>
      </c>
      <c r="BZ7" s="300"/>
      <c r="CA7" s="300"/>
    </row>
    <row r="8" spans="1:79" ht="14.25" customHeight="1">
      <c r="A8" s="26" t="s">
        <v>62</v>
      </c>
      <c r="B8" s="26" t="s">
        <v>85</v>
      </c>
      <c r="C8" s="26" t="s">
        <v>90</v>
      </c>
      <c r="D8" s="26" t="s">
        <v>90</v>
      </c>
      <c r="E8" s="19">
        <v>5684000</v>
      </c>
      <c r="F8" s="37">
        <v>-0.2</v>
      </c>
      <c r="G8" s="38">
        <f t="shared" si="0"/>
        <v>-1136800</v>
      </c>
      <c r="H8" s="26"/>
      <c r="I8" s="26"/>
      <c r="J8" s="39"/>
      <c r="K8" s="56">
        <v>14</v>
      </c>
      <c r="L8" s="56" t="s">
        <v>91</v>
      </c>
      <c r="M8" s="49">
        <v>1483.4129237025156</v>
      </c>
      <c r="N8" s="49">
        <v>1606.7328900812349</v>
      </c>
      <c r="O8" s="49">
        <v>1675.0682806743491</v>
      </c>
      <c r="P8" s="49">
        <v>1651.8874157041712</v>
      </c>
      <c r="Q8" s="49">
        <v>1693.2723417533784</v>
      </c>
      <c r="R8" s="49">
        <v>1694.4881664373595</v>
      </c>
      <c r="S8" s="49">
        <v>1783.7656315391662</v>
      </c>
      <c r="T8" s="49">
        <v>1878.0653428435683</v>
      </c>
      <c r="U8" s="49">
        <v>1916.4813908021738</v>
      </c>
      <c r="V8" s="49">
        <v>1812.4119359602662</v>
      </c>
      <c r="W8" s="49">
        <v>1792.3290290530226</v>
      </c>
      <c r="X8" s="49">
        <v>1731.8236779966705</v>
      </c>
      <c r="Y8" s="49">
        <v>1711.5378449304246</v>
      </c>
      <c r="Z8" s="49">
        <v>1732.4611944504295</v>
      </c>
      <c r="AA8" s="49">
        <v>1605.0179957489624</v>
      </c>
      <c r="AB8" s="49">
        <v>1420.3172934024888</v>
      </c>
      <c r="AC8" s="49">
        <v>1498.9438537840811</v>
      </c>
      <c r="AD8" s="49">
        <v>1365.5810038548993</v>
      </c>
      <c r="AE8" s="49">
        <v>1252.1525983055228</v>
      </c>
      <c r="AF8" s="49">
        <v>1291.7937821171413</v>
      </c>
      <c r="AG8" s="49">
        <v>1198.8223929705725</v>
      </c>
      <c r="AH8" s="49">
        <v>1271.0717059551312</v>
      </c>
      <c r="AI8" s="49">
        <v>1272.709085</v>
      </c>
      <c r="AJ8" s="44">
        <v>-0.7</v>
      </c>
      <c r="AK8" s="26"/>
      <c r="AL8" s="44">
        <f t="shared" si="11"/>
        <v>0</v>
      </c>
      <c r="AM8" s="66" t="s">
        <v>83</v>
      </c>
      <c r="AN8" s="67" t="s">
        <v>94</v>
      </c>
      <c r="AO8" s="68">
        <v>1042058401.7138313</v>
      </c>
      <c r="AP8" s="62">
        <v>1044344964.7799977</v>
      </c>
      <c r="AQ8" s="62">
        <v>1058510137.6198716</v>
      </c>
      <c r="AR8" s="61">
        <v>1060296127.0902858</v>
      </c>
      <c r="AS8" s="68">
        <v>1064710871.5385058</v>
      </c>
      <c r="AT8" s="62">
        <v>1065141515.4968027</v>
      </c>
      <c r="AU8" s="62">
        <v>1098924139.959374</v>
      </c>
      <c r="AV8" s="62">
        <v>1074145157.9552562</v>
      </c>
      <c r="AW8" s="432">
        <f t="shared" si="1"/>
        <v>1064710871.5385058</v>
      </c>
      <c r="AX8" s="89">
        <f t="shared" si="2"/>
        <v>1065141515.4968027</v>
      </c>
      <c r="AY8" s="89">
        <f t="shared" si="3"/>
        <v>1098924139.959374</v>
      </c>
      <c r="AZ8" s="433">
        <f t="shared" si="4"/>
        <v>1074145157.9552562</v>
      </c>
      <c r="BA8" s="432">
        <f t="shared" si="5"/>
        <v>1064710871.5385058</v>
      </c>
      <c r="BB8" s="89">
        <f t="shared" si="6"/>
        <v>1065141515.4968027</v>
      </c>
      <c r="BC8" s="89">
        <f t="shared" si="7"/>
        <v>1098924139.959374</v>
      </c>
      <c r="BD8" s="433">
        <f t="shared" si="8"/>
        <v>1074145157.9552562</v>
      </c>
      <c r="BE8" s="432">
        <f t="shared" si="9"/>
        <v>1064710871.5385058</v>
      </c>
      <c r="BF8" s="89">
        <f t="shared" si="9"/>
        <v>1065141515.4968027</v>
      </c>
      <c r="BG8" s="89">
        <f t="shared" si="9"/>
        <v>1098924139.959374</v>
      </c>
      <c r="BH8" s="433">
        <f t="shared" si="9"/>
        <v>1074145157.9552562</v>
      </c>
      <c r="BI8" s="26"/>
      <c r="BJ8" s="26"/>
      <c r="BL8" s="443" t="s">
        <v>1257</v>
      </c>
      <c r="BM8" s="353" t="s">
        <v>88</v>
      </c>
      <c r="BN8" s="430">
        <f>(AW9/AS9-1)*100</f>
        <v>-3.0000000000000027</v>
      </c>
      <c r="BO8" s="429">
        <f>(BA9/AS9-1)*100</f>
        <v>-3.0000000000000027</v>
      </c>
      <c r="BP8" s="429">
        <f>(BE9/AS9-1)*100</f>
        <v>-3.0000000000000027</v>
      </c>
      <c r="BQ8" s="429">
        <v>8.0757240452340007</v>
      </c>
      <c r="BR8" s="430">
        <v>-10.6</v>
      </c>
      <c r="BS8" s="430">
        <v>2.9</v>
      </c>
      <c r="BT8" s="430">
        <v>-7.9</v>
      </c>
      <c r="BU8" s="430">
        <v>-1.8</v>
      </c>
      <c r="BW8" s="476">
        <f t="shared" si="10"/>
        <v>-5.2</v>
      </c>
      <c r="BX8" s="304">
        <v>37072</v>
      </c>
      <c r="BY8" s="485">
        <f t="shared" si="12"/>
        <v>9.718757838080494E-2</v>
      </c>
      <c r="BZ8" s="300"/>
      <c r="CA8" s="300"/>
    </row>
    <row r="9" spans="1:79" ht="14.25" customHeight="1">
      <c r="A9" s="26" t="s">
        <v>95</v>
      </c>
      <c r="B9" s="26" t="s">
        <v>96</v>
      </c>
      <c r="C9" s="26" t="s">
        <v>97</v>
      </c>
      <c r="D9" s="26" t="s">
        <v>98</v>
      </c>
      <c r="E9" s="19">
        <v>287930000</v>
      </c>
      <c r="F9" s="37">
        <v>0</v>
      </c>
      <c r="G9" s="38">
        <f t="shared" si="0"/>
        <v>0</v>
      </c>
      <c r="H9" s="26"/>
      <c r="I9" s="26"/>
      <c r="J9" s="39"/>
      <c r="K9" s="56">
        <v>15</v>
      </c>
      <c r="L9" s="56" t="s">
        <v>99</v>
      </c>
      <c r="M9" s="49">
        <v>544.18857812524186</v>
      </c>
      <c r="N9" s="49">
        <v>539.1293201129414</v>
      </c>
      <c r="O9" s="49">
        <v>522.09136384106387</v>
      </c>
      <c r="P9" s="49">
        <v>453.53893873671331</v>
      </c>
      <c r="Q9" s="49">
        <v>445.83988389317562</v>
      </c>
      <c r="R9" s="49">
        <v>486.51780332683308</v>
      </c>
      <c r="S9" s="49">
        <v>508.92011863563886</v>
      </c>
      <c r="T9" s="49">
        <v>560.92695662607071</v>
      </c>
      <c r="U9" s="49">
        <v>484.54429645923221</v>
      </c>
      <c r="V9" s="49">
        <v>520.5897286686328</v>
      </c>
      <c r="W9" s="49">
        <v>519.75149298253677</v>
      </c>
      <c r="X9" s="49">
        <v>620.82426429493114</v>
      </c>
      <c r="Y9" s="49">
        <v>661.98566433580663</v>
      </c>
      <c r="Z9" s="49">
        <v>631.06479658103467</v>
      </c>
      <c r="AA9" s="49">
        <v>532.25920035216097</v>
      </c>
      <c r="AB9" s="49">
        <v>608.79036837936883</v>
      </c>
      <c r="AC9" s="49">
        <v>666.4701295418572</v>
      </c>
      <c r="AD9" s="49">
        <v>629.27378736592721</v>
      </c>
      <c r="AE9" s="49">
        <v>643.44089275707097</v>
      </c>
      <c r="AF9" s="49">
        <v>715.97663071622082</v>
      </c>
      <c r="AG9" s="49">
        <v>554.57738318364386</v>
      </c>
      <c r="AH9" s="49">
        <v>610.18538621483901</v>
      </c>
      <c r="AI9" s="49">
        <v>707.01830399999994</v>
      </c>
      <c r="AJ9" s="44">
        <v>-0.7</v>
      </c>
      <c r="AK9" s="26"/>
      <c r="AL9" s="44">
        <f t="shared" si="11"/>
        <v>-0.3</v>
      </c>
      <c r="AM9" s="66" t="s">
        <v>88</v>
      </c>
      <c r="AN9" s="67" t="s">
        <v>89</v>
      </c>
      <c r="AO9" s="68">
        <v>3776798667.1589041</v>
      </c>
      <c r="AP9" s="62">
        <v>4134470168.7244897</v>
      </c>
      <c r="AQ9" s="62">
        <v>4173698012.8948741</v>
      </c>
      <c r="AR9" s="61">
        <v>4163638234.4942093</v>
      </c>
      <c r="AS9" s="68">
        <v>4251188175.4527044</v>
      </c>
      <c r="AT9" s="62">
        <v>4495814505.3733702</v>
      </c>
      <c r="AU9" s="62">
        <v>4505377889.6200323</v>
      </c>
      <c r="AV9" s="62">
        <v>4524898775.3353109</v>
      </c>
      <c r="AW9" s="432">
        <f t="shared" si="1"/>
        <v>4123652530.1891232</v>
      </c>
      <c r="AX9" s="89">
        <f t="shared" si="2"/>
        <v>3416819024.0837612</v>
      </c>
      <c r="AY9" s="89">
        <f t="shared" si="3"/>
        <v>3829571206.1770272</v>
      </c>
      <c r="AZ9" s="433">
        <f t="shared" si="4"/>
        <v>4117657885.5551329</v>
      </c>
      <c r="BA9" s="432">
        <f t="shared" si="5"/>
        <v>4123652530.1891232</v>
      </c>
      <c r="BB9" s="89">
        <f t="shared" si="6"/>
        <v>3416819024.0837612</v>
      </c>
      <c r="BC9" s="89">
        <f t="shared" si="7"/>
        <v>4059345478.5476494</v>
      </c>
      <c r="BD9" s="433">
        <f t="shared" si="8"/>
        <v>4321278330.4452219</v>
      </c>
      <c r="BE9" s="432">
        <f t="shared" ref="BE9:BH10" si="13">AS9*(1+$AL9*BE$2)</f>
        <v>4123652530.1891232</v>
      </c>
      <c r="BF9" s="89">
        <f t="shared" si="13"/>
        <v>3416819024.0837612</v>
      </c>
      <c r="BG9" s="89">
        <f t="shared" si="13"/>
        <v>4505377889.6200323</v>
      </c>
      <c r="BH9" s="433">
        <f t="shared" si="13"/>
        <v>4524898775.3353109</v>
      </c>
      <c r="BI9" s="26"/>
      <c r="BJ9" s="26"/>
      <c r="BL9" s="443" t="s">
        <v>1258</v>
      </c>
      <c r="BM9" s="353" t="s">
        <v>1292</v>
      </c>
      <c r="BN9" s="430">
        <f>(AW10/AS10-1)*100</f>
        <v>-3.1311608042053352</v>
      </c>
      <c r="BO9" s="429">
        <f>(BA10/AS10-1)*100</f>
        <v>-3.1311608042053352</v>
      </c>
      <c r="BP9" s="429">
        <f>(BE10/AS10-1)*100</f>
        <v>-3.1311608042053352</v>
      </c>
      <c r="BQ9" s="429">
        <v>1.5277906266111474</v>
      </c>
      <c r="BR9" s="430">
        <v>-7.7</v>
      </c>
      <c r="BS9" s="430">
        <v>-5.9</v>
      </c>
      <c r="BT9" s="430">
        <v>-9.1</v>
      </c>
      <c r="BU9" s="430">
        <v>-2.7</v>
      </c>
      <c r="BW9" s="476">
        <f t="shared" si="10"/>
        <v>-7.5666666666666673</v>
      </c>
      <c r="BX9" s="304">
        <v>37164</v>
      </c>
      <c r="BY9" s="485">
        <f t="shared" si="12"/>
        <v>6.363173047932924E-2</v>
      </c>
      <c r="BZ9" s="300"/>
      <c r="CA9" s="300"/>
    </row>
    <row r="10" spans="1:79" ht="14.25" customHeight="1">
      <c r="A10" s="26" t="s">
        <v>95</v>
      </c>
      <c r="B10" s="26" t="s">
        <v>96</v>
      </c>
      <c r="C10" s="26" t="s">
        <v>97</v>
      </c>
      <c r="D10" s="26" t="s">
        <v>102</v>
      </c>
      <c r="E10" s="19">
        <v>308234000</v>
      </c>
      <c r="F10" s="37">
        <v>0</v>
      </c>
      <c r="G10" s="38">
        <f t="shared" si="0"/>
        <v>0</v>
      </c>
      <c r="H10" s="26"/>
      <c r="I10" s="26"/>
      <c r="J10" s="39"/>
      <c r="K10" s="56">
        <v>16</v>
      </c>
      <c r="L10" s="56" t="s">
        <v>103</v>
      </c>
      <c r="M10" s="49">
        <v>673.35716017311188</v>
      </c>
      <c r="N10" s="49">
        <v>868.2134562652252</v>
      </c>
      <c r="O10" s="49">
        <v>931.52851611667086</v>
      </c>
      <c r="P10" s="49">
        <v>970.40258187334916</v>
      </c>
      <c r="Q10" s="49">
        <v>859.81014539293813</v>
      </c>
      <c r="R10" s="49">
        <v>970.75323555931448</v>
      </c>
      <c r="S10" s="49">
        <v>883.75609027465316</v>
      </c>
      <c r="T10" s="49">
        <v>1048.4895391470184</v>
      </c>
      <c r="U10" s="49">
        <v>1172.3494026644332</v>
      </c>
      <c r="V10" s="49">
        <v>1207.5690022852386</v>
      </c>
      <c r="W10" s="49">
        <v>1240.993716066873</v>
      </c>
      <c r="X10" s="49">
        <v>1283.9512509135952</v>
      </c>
      <c r="Y10" s="49">
        <v>1595.804358745934</v>
      </c>
      <c r="Z10" s="49">
        <v>1606.124042557293</v>
      </c>
      <c r="AA10" s="49">
        <v>1381.1474972683491</v>
      </c>
      <c r="AB10" s="49">
        <v>1121.5986596090174</v>
      </c>
      <c r="AC10" s="49">
        <v>1187.5536352431268</v>
      </c>
      <c r="AD10" s="49">
        <v>1174.8826229776778</v>
      </c>
      <c r="AE10" s="49">
        <v>1255.1084863818865</v>
      </c>
      <c r="AF10" s="49">
        <v>1454.2063711086234</v>
      </c>
      <c r="AG10" s="49">
        <v>1704.8017817275686</v>
      </c>
      <c r="AH10" s="49">
        <v>1872.9015220718632</v>
      </c>
      <c r="AI10" s="49">
        <v>1995.4212</v>
      </c>
      <c r="AJ10" s="44">
        <v>-0.2</v>
      </c>
      <c r="AK10" s="26"/>
      <c r="AL10" s="44">
        <f t="shared" si="11"/>
        <v>-0.31311608042053396</v>
      </c>
      <c r="AM10" s="66" t="s">
        <v>92</v>
      </c>
      <c r="AN10" s="67" t="s">
        <v>104</v>
      </c>
      <c r="AO10" s="68">
        <v>7974917085.147337</v>
      </c>
      <c r="AP10" s="62">
        <v>9801132162.3089218</v>
      </c>
      <c r="AQ10" s="62">
        <v>10842653974.804779</v>
      </c>
      <c r="AR10" s="61">
        <v>9856862746.3607368</v>
      </c>
      <c r="AS10" s="68">
        <v>8610189038.7990627</v>
      </c>
      <c r="AT10" s="62">
        <v>10339890546.387033</v>
      </c>
      <c r="AU10" s="62">
        <v>11229885152.946445</v>
      </c>
      <c r="AV10" s="62">
        <v>10364031685.149887</v>
      </c>
      <c r="AW10" s="432">
        <f t="shared" si="1"/>
        <v>8340590174.4482021</v>
      </c>
      <c r="AX10" s="89">
        <f t="shared" si="2"/>
        <v>7749821746.4973993</v>
      </c>
      <c r="AY10" s="89">
        <f t="shared" si="3"/>
        <v>9471756341.6147766</v>
      </c>
      <c r="AZ10" s="433">
        <f t="shared" si="4"/>
        <v>9390488191.5673809</v>
      </c>
      <c r="BA10" s="432">
        <f t="shared" si="5"/>
        <v>8340590174.4482021</v>
      </c>
      <c r="BB10" s="89">
        <f t="shared" si="6"/>
        <v>7749821746.4973993</v>
      </c>
      <c r="BC10" s="89">
        <f t="shared" si="7"/>
        <v>10069520137.467543</v>
      </c>
      <c r="BD10" s="433">
        <f t="shared" si="8"/>
        <v>9877259938.3586349</v>
      </c>
      <c r="BE10" s="432">
        <f t="shared" ref="BE10:BE23" si="14">AS10*(1+$AL10*BE$2)</f>
        <v>8340590174.4482021</v>
      </c>
      <c r="BF10" s="89">
        <f t="shared" si="13"/>
        <v>7749821746.4973993</v>
      </c>
      <c r="BG10" s="89">
        <f t="shared" si="13"/>
        <v>11229885152.946445</v>
      </c>
      <c r="BH10" s="433">
        <f t="shared" ref="BH10:BH23" si="15">AV10*(1+$AL10*BH$2)</f>
        <v>10364031685.149887</v>
      </c>
      <c r="BI10" s="26"/>
      <c r="BJ10" s="26"/>
      <c r="BL10" s="443" t="s">
        <v>1259</v>
      </c>
      <c r="BM10" s="353" t="s">
        <v>111</v>
      </c>
      <c r="BN10" s="430">
        <f>(AW13/AS13-1)*100</f>
        <v>-0.4152814217511458</v>
      </c>
      <c r="BO10" s="429">
        <f>(BA13/AS13-1)*100</f>
        <v>-0.4152814217511458</v>
      </c>
      <c r="BP10" s="429">
        <f>(BE13/AS13-1)*100</f>
        <v>-0.4152814217511458</v>
      </c>
      <c r="BQ10" s="429">
        <v>5.3667524309337411</v>
      </c>
      <c r="BR10" s="430">
        <v>-3</v>
      </c>
      <c r="BS10" s="430">
        <v>2.2999999999999998</v>
      </c>
      <c r="BT10" s="430">
        <v>-3.3</v>
      </c>
      <c r="BU10" s="430">
        <v>3.2</v>
      </c>
      <c r="BW10" s="476">
        <f t="shared" si="10"/>
        <v>-1.3333333333333333</v>
      </c>
      <c r="BX10" s="304">
        <v>37256</v>
      </c>
      <c r="BY10" s="485">
        <f t="shared" si="12"/>
        <v>6.4960509640197506E-2</v>
      </c>
      <c r="BZ10" s="300"/>
      <c r="CA10" s="300"/>
    </row>
    <row r="11" spans="1:79" ht="14.25" customHeight="1">
      <c r="A11" s="26" t="s">
        <v>95</v>
      </c>
      <c r="B11" s="26" t="s">
        <v>96</v>
      </c>
      <c r="C11" s="26" t="s">
        <v>97</v>
      </c>
      <c r="D11" s="26" t="s">
        <v>107</v>
      </c>
      <c r="E11" s="19">
        <v>861277000</v>
      </c>
      <c r="F11" s="37">
        <v>0</v>
      </c>
      <c r="G11" s="38">
        <f t="shared" si="0"/>
        <v>0</v>
      </c>
      <c r="H11" s="26"/>
      <c r="I11" s="26"/>
      <c r="J11" s="39"/>
      <c r="K11" s="56">
        <v>17</v>
      </c>
      <c r="L11" s="56" t="s">
        <v>108</v>
      </c>
      <c r="M11" s="49">
        <v>562.79783321969273</v>
      </c>
      <c r="N11" s="49">
        <v>522.66211231675095</v>
      </c>
      <c r="O11" s="49">
        <v>440.2592163308139</v>
      </c>
      <c r="P11" s="49">
        <v>504.05397347020914</v>
      </c>
      <c r="Q11" s="49">
        <v>568.12669388802692</v>
      </c>
      <c r="R11" s="49">
        <v>717.18262784968522</v>
      </c>
      <c r="S11" s="49">
        <v>769.46547995049877</v>
      </c>
      <c r="T11" s="49">
        <v>787.1938104204695</v>
      </c>
      <c r="U11" s="49">
        <v>755.66554327220081</v>
      </c>
      <c r="V11" s="49">
        <v>784.50923366980794</v>
      </c>
      <c r="W11" s="49">
        <v>798.70139730692074</v>
      </c>
      <c r="X11" s="49">
        <v>746.70216036222121</v>
      </c>
      <c r="Y11" s="49">
        <v>877.61138571762274</v>
      </c>
      <c r="Z11" s="49">
        <v>953.99385409940385</v>
      </c>
      <c r="AA11" s="49">
        <v>723.35136026474527</v>
      </c>
      <c r="AB11" s="49">
        <v>669.1212955583577</v>
      </c>
      <c r="AC11" s="49">
        <v>674.85113101697164</v>
      </c>
      <c r="AD11" s="49">
        <v>664.36448476824762</v>
      </c>
      <c r="AE11" s="49">
        <v>646.84725296805243</v>
      </c>
      <c r="AF11" s="49">
        <v>708.21624353898096</v>
      </c>
      <c r="AG11" s="49">
        <v>760.38530290449376</v>
      </c>
      <c r="AH11" s="49">
        <v>803.15613142667485</v>
      </c>
      <c r="AI11" s="49">
        <v>729.73083899999995</v>
      </c>
      <c r="AJ11" s="44">
        <v>-0.2</v>
      </c>
      <c r="AK11" s="26"/>
      <c r="AL11" s="44">
        <f t="shared" si="11"/>
        <v>-0.54505006636843933</v>
      </c>
      <c r="AM11" s="66" t="s">
        <v>100</v>
      </c>
      <c r="AN11" s="67" t="s">
        <v>101</v>
      </c>
      <c r="AO11" s="68">
        <v>3210780435.0855389</v>
      </c>
      <c r="AP11" s="62">
        <v>3696860978.3671312</v>
      </c>
      <c r="AQ11" s="62">
        <v>3999251970.1985168</v>
      </c>
      <c r="AR11" s="61">
        <v>3737146965.656817</v>
      </c>
      <c r="AS11" s="68">
        <v>3382693058.5201974</v>
      </c>
      <c r="AT11" s="62">
        <v>3916360316.3657074</v>
      </c>
      <c r="AU11" s="62">
        <v>4180024604.1222029</v>
      </c>
      <c r="AV11" s="62">
        <v>3940000240.4419394</v>
      </c>
      <c r="AW11" s="432">
        <f t="shared" si="1"/>
        <v>3198319350.9151478</v>
      </c>
      <c r="AX11" s="89">
        <f t="shared" si="2"/>
        <v>2208670356.0794268</v>
      </c>
      <c r="AY11" s="89">
        <f t="shared" si="3"/>
        <v>3040863260.1729445</v>
      </c>
      <c r="AZ11" s="433">
        <f t="shared" si="4"/>
        <v>3295751022.678576</v>
      </c>
      <c r="BA11" s="432">
        <f t="shared" si="5"/>
        <v>3198319350.9151478</v>
      </c>
      <c r="BB11" s="89">
        <f t="shared" si="6"/>
        <v>2208670356.0794268</v>
      </c>
      <c r="BC11" s="89">
        <f t="shared" si="7"/>
        <v>3428178117.1156921</v>
      </c>
      <c r="BD11" s="433">
        <f t="shared" si="8"/>
        <v>3617875631.5602574</v>
      </c>
      <c r="BE11" s="432">
        <f t="shared" si="14"/>
        <v>3198319350.9151478</v>
      </c>
      <c r="BF11" s="89">
        <f t="shared" ref="BF11:BF23" si="16">AT11*(1+$AL11*BF$2)</f>
        <v>2208670356.0794268</v>
      </c>
      <c r="BG11" s="439">
        <f>AU11*(1+$AL11*30%)</f>
        <v>3496527797.7526484</v>
      </c>
      <c r="BH11" s="433">
        <f t="shared" si="15"/>
        <v>3940000240.4419394</v>
      </c>
      <c r="BI11" s="26"/>
      <c r="BJ11" s="26"/>
      <c r="BL11" s="443" t="s">
        <v>1260</v>
      </c>
      <c r="BM11" s="353" t="s">
        <v>116</v>
      </c>
      <c r="BN11" s="430">
        <f>(AW14/AS14-1)*100</f>
        <v>-1.0000000000000009</v>
      </c>
      <c r="BO11" s="429">
        <f>(BA14/AS14-1)*100</f>
        <v>-1.0000000000000009</v>
      </c>
      <c r="BP11" s="429">
        <f>(BE14/AS14-1)*100</f>
        <v>-1.0000000000000009</v>
      </c>
      <c r="BQ11" s="429">
        <v>0.78923622881019728</v>
      </c>
      <c r="BR11" s="430">
        <v>-1.1000000000000001</v>
      </c>
      <c r="BS11" s="430">
        <v>5</v>
      </c>
      <c r="BT11" s="430">
        <v>-1.4</v>
      </c>
      <c r="BU11" s="430">
        <v>10.8</v>
      </c>
      <c r="BW11" s="476">
        <f t="shared" si="10"/>
        <v>0.83333333333333337</v>
      </c>
      <c r="BX11" s="304">
        <v>37346</v>
      </c>
      <c r="BY11" s="485">
        <f t="shared" si="12"/>
        <v>0.10431583274776113</v>
      </c>
      <c r="BZ11" s="300"/>
      <c r="CA11" s="300"/>
    </row>
    <row r="12" spans="1:79" ht="14.25" customHeight="1">
      <c r="A12" s="26" t="s">
        <v>95</v>
      </c>
      <c r="B12" s="26" t="s">
        <v>96</v>
      </c>
      <c r="C12" s="26" t="s">
        <v>109</v>
      </c>
      <c r="D12" s="26" t="s">
        <v>109</v>
      </c>
      <c r="E12" s="19">
        <v>178101000</v>
      </c>
      <c r="F12" s="37">
        <v>0</v>
      </c>
      <c r="G12" s="38">
        <f t="shared" si="0"/>
        <v>0</v>
      </c>
      <c r="H12" s="26"/>
      <c r="I12" s="26"/>
      <c r="J12" s="39"/>
      <c r="K12" s="56">
        <v>18</v>
      </c>
      <c r="L12" s="56" t="s">
        <v>110</v>
      </c>
      <c r="M12" s="49">
        <v>601.81543862725198</v>
      </c>
      <c r="N12" s="49">
        <v>651.20272102053821</v>
      </c>
      <c r="O12" s="49">
        <v>654.67500899744198</v>
      </c>
      <c r="P12" s="49">
        <v>617.34781809397759</v>
      </c>
      <c r="Q12" s="49">
        <v>661.79642647086735</v>
      </c>
      <c r="R12" s="49">
        <v>728.18463163784907</v>
      </c>
      <c r="S12" s="49">
        <v>760.39743525242159</v>
      </c>
      <c r="T12" s="49">
        <v>823.81373806030228</v>
      </c>
      <c r="U12" s="49">
        <v>999.09587927731275</v>
      </c>
      <c r="V12" s="49">
        <v>965.47744891368029</v>
      </c>
      <c r="W12" s="49">
        <v>935.3581099537206</v>
      </c>
      <c r="X12" s="49">
        <v>987.55486380544301</v>
      </c>
      <c r="Y12" s="49">
        <v>1165.0441133910149</v>
      </c>
      <c r="Z12" s="49">
        <v>1340.1649455456386</v>
      </c>
      <c r="AA12" s="49">
        <v>1224.1599644247417</v>
      </c>
      <c r="AB12" s="49">
        <v>1184.7033522174472</v>
      </c>
      <c r="AC12" s="49">
        <v>1260.8680350373133</v>
      </c>
      <c r="AD12" s="49">
        <v>1172.7930481081075</v>
      </c>
      <c r="AE12" s="49">
        <v>1172.0042315968012</v>
      </c>
      <c r="AF12" s="49">
        <v>1254.8122152907204</v>
      </c>
      <c r="AG12" s="49">
        <v>1376.7747816483984</v>
      </c>
      <c r="AH12" s="49">
        <v>1305.5349177537164</v>
      </c>
      <c r="AI12" s="49">
        <v>1400.43353</v>
      </c>
      <c r="AJ12" s="44">
        <v>-0.5</v>
      </c>
      <c r="AK12" s="26"/>
      <c r="AL12" s="44">
        <f t="shared" si="11"/>
        <v>-0.82908055045047135</v>
      </c>
      <c r="AM12" s="66" t="s">
        <v>105</v>
      </c>
      <c r="AN12" s="67" t="s">
        <v>106</v>
      </c>
      <c r="AO12" s="68">
        <v>1840348263.7488832</v>
      </c>
      <c r="AP12" s="62">
        <v>5399481323.1180553</v>
      </c>
      <c r="AQ12" s="62">
        <v>11228494076.267529</v>
      </c>
      <c r="AR12" s="61">
        <v>2693589591.2420754</v>
      </c>
      <c r="AS12" s="68">
        <v>1931100761.3377123</v>
      </c>
      <c r="AT12" s="62">
        <v>5700862747.0998507</v>
      </c>
      <c r="AU12" s="62">
        <v>11910854067.492214</v>
      </c>
      <c r="AV12" s="62">
        <v>2909263025.2629733</v>
      </c>
      <c r="AW12" s="432">
        <f t="shared" si="1"/>
        <v>1770996953.1191928</v>
      </c>
      <c r="AX12" s="89">
        <f t="shared" si="2"/>
        <v>1919683207.5733461</v>
      </c>
      <c r="AY12" s="89">
        <f t="shared" si="3"/>
        <v>6973325344.1863747</v>
      </c>
      <c r="AZ12" s="433">
        <f t="shared" si="4"/>
        <v>2185659008.1459045</v>
      </c>
      <c r="BA12" s="432">
        <f t="shared" si="5"/>
        <v>1770996953.1191928</v>
      </c>
      <c r="BB12" s="89">
        <f t="shared" si="6"/>
        <v>1919683207.5733461</v>
      </c>
      <c r="BC12" s="89">
        <f t="shared" si="7"/>
        <v>8652085110.1103592</v>
      </c>
      <c r="BD12" s="433">
        <f t="shared" si="8"/>
        <v>2547461016.7044392</v>
      </c>
      <c r="BE12" s="432">
        <f t="shared" si="14"/>
        <v>1770996953.1191928</v>
      </c>
      <c r="BF12" s="89">
        <f t="shared" si="16"/>
        <v>1919683207.5733461</v>
      </c>
      <c r="BG12" s="439">
        <f>AU12*(1+$AL12*30%)</f>
        <v>8948336833.5087109</v>
      </c>
      <c r="BH12" s="433">
        <f t="shared" si="15"/>
        <v>2909263025.2629733</v>
      </c>
      <c r="BI12" s="26"/>
      <c r="BJ12" s="26"/>
      <c r="BL12" s="443" t="s">
        <v>1261</v>
      </c>
      <c r="BM12" s="353" t="s">
        <v>120</v>
      </c>
      <c r="BN12" s="430">
        <f>(AW15/AS15-1)*100</f>
        <v>-5.1667782010950685</v>
      </c>
      <c r="BO12" s="429">
        <f>(BA15/AS15-1)*100</f>
        <v>-5.1667782010950685</v>
      </c>
      <c r="BP12" s="429">
        <f>(BE15/AS15-1)*100</f>
        <v>-5.1667782010950685</v>
      </c>
      <c r="BQ12" s="429">
        <v>2.2501982325296321</v>
      </c>
      <c r="BR12" s="430">
        <v>2.1</v>
      </c>
      <c r="BS12" s="430">
        <v>3.7</v>
      </c>
      <c r="BT12" s="430">
        <v>-0.1</v>
      </c>
      <c r="BU12" s="430">
        <v>2.5</v>
      </c>
      <c r="BW12" s="476">
        <f t="shared" si="10"/>
        <v>1.9000000000000004</v>
      </c>
      <c r="BX12" s="304">
        <v>37437</v>
      </c>
      <c r="BY12" s="485">
        <f t="shared" si="12"/>
        <v>7.5970008895295038E-2</v>
      </c>
      <c r="BZ12" s="300"/>
      <c r="CA12" s="300"/>
    </row>
    <row r="13" spans="1:79" ht="14.25" customHeight="1">
      <c r="A13" s="26" t="s">
        <v>95</v>
      </c>
      <c r="B13" s="26" t="s">
        <v>96</v>
      </c>
      <c r="C13" s="26" t="s">
        <v>113</v>
      </c>
      <c r="D13" s="26" t="s">
        <v>114</v>
      </c>
      <c r="E13" s="19">
        <v>117892000</v>
      </c>
      <c r="F13" s="37">
        <v>0</v>
      </c>
      <c r="G13" s="38">
        <f t="shared" si="0"/>
        <v>0</v>
      </c>
      <c r="H13" s="26"/>
      <c r="I13" s="26"/>
      <c r="J13" s="39"/>
      <c r="K13" s="56">
        <v>19</v>
      </c>
      <c r="L13" s="56" t="s">
        <v>115</v>
      </c>
      <c r="M13" s="49">
        <v>2257.8409274723681</v>
      </c>
      <c r="N13" s="49">
        <v>2070.6334494481926</v>
      </c>
      <c r="O13" s="49">
        <v>2402.3973334760772</v>
      </c>
      <c r="P13" s="49">
        <v>2868.3541666658243</v>
      </c>
      <c r="Q13" s="49">
        <v>2659.6970134339617</v>
      </c>
      <c r="R13" s="49">
        <v>3835.6775847404097</v>
      </c>
      <c r="S13" s="49">
        <v>3545.5151841849138</v>
      </c>
      <c r="T13" s="49">
        <v>2418.5973450065958</v>
      </c>
      <c r="U13" s="49">
        <v>2976.2969281769829</v>
      </c>
      <c r="V13" s="49">
        <v>3915.7721859454327</v>
      </c>
      <c r="W13" s="49">
        <v>3926.1353321281645</v>
      </c>
      <c r="X13" s="49">
        <v>3602.2249445457533</v>
      </c>
      <c r="Y13" s="49">
        <v>4027.4887127214242</v>
      </c>
      <c r="Z13" s="49">
        <v>3152.411685</v>
      </c>
      <c r="AA13" s="49">
        <v>3930.2309230000001</v>
      </c>
      <c r="AB13" s="49">
        <v>5128.676179</v>
      </c>
      <c r="AC13" s="49">
        <v>6637.449388</v>
      </c>
      <c r="AD13" s="49">
        <v>7200.9454779999996</v>
      </c>
      <c r="AE13" s="49">
        <v>5815.2718489999997</v>
      </c>
      <c r="AF13" s="49">
        <v>4642.9800809999997</v>
      </c>
      <c r="AG13" s="49">
        <v>4466.7654670000002</v>
      </c>
      <c r="AH13" s="49">
        <v>4030.695512333315</v>
      </c>
      <c r="AI13" s="49">
        <v>4263.5669399999997</v>
      </c>
      <c r="AJ13" s="44">
        <v>-0.3</v>
      </c>
      <c r="AK13" s="26"/>
      <c r="AL13" s="44">
        <f t="shared" si="11"/>
        <v>-4.1528142175114642E-2</v>
      </c>
      <c r="AM13" s="66" t="s">
        <v>111</v>
      </c>
      <c r="AN13" s="67" t="s">
        <v>112</v>
      </c>
      <c r="AO13" s="68">
        <v>3657383389.1967592</v>
      </c>
      <c r="AP13" s="62">
        <v>3758975722.2994876</v>
      </c>
      <c r="AQ13" s="62">
        <v>3854339031.6214604</v>
      </c>
      <c r="AR13" s="61">
        <v>4019688524.1854534</v>
      </c>
      <c r="AS13" s="68">
        <v>3844048726.5542693</v>
      </c>
      <c r="AT13" s="62">
        <v>3980781716.1455951</v>
      </c>
      <c r="AU13" s="62">
        <v>4028091928.2845793</v>
      </c>
      <c r="AV13" s="62">
        <v>4255449015.7511702</v>
      </c>
      <c r="AW13" s="432">
        <f t="shared" si="1"/>
        <v>3828085106.3498278</v>
      </c>
      <c r="AX13" s="89">
        <f t="shared" si="2"/>
        <v>3848530140.8846426</v>
      </c>
      <c r="AY13" s="89">
        <f t="shared" si="3"/>
        <v>3944452341.1384625</v>
      </c>
      <c r="AZ13" s="433">
        <f t="shared" si="4"/>
        <v>4202432748.2276502</v>
      </c>
      <c r="BA13" s="432">
        <f t="shared" si="5"/>
        <v>3828085106.3498278</v>
      </c>
      <c r="BB13" s="89">
        <f t="shared" si="6"/>
        <v>3848530140.8846426</v>
      </c>
      <c r="BC13" s="89">
        <f t="shared" si="7"/>
        <v>3972889800.7681422</v>
      </c>
      <c r="BD13" s="433">
        <f t="shared" si="8"/>
        <v>4228940881.9894099</v>
      </c>
      <c r="BE13" s="432">
        <f t="shared" si="14"/>
        <v>3828085106.3498278</v>
      </c>
      <c r="BF13" s="89">
        <f t="shared" si="16"/>
        <v>3848530140.8846426</v>
      </c>
      <c r="BG13" s="89">
        <f t="shared" ref="BG13:BG20" si="17">AU13*(1+$AL13*BG$2)</f>
        <v>4028091928.2845793</v>
      </c>
      <c r="BH13" s="433">
        <f t="shared" si="15"/>
        <v>4255449015.7511702</v>
      </c>
      <c r="BI13" s="26"/>
      <c r="BJ13" s="26"/>
      <c r="BL13" s="353" t="s">
        <v>1265</v>
      </c>
      <c r="BM13" s="353" t="s">
        <v>1293</v>
      </c>
      <c r="BN13" s="430">
        <f>(SUM(AW16:AW17)/SUM(AS16:AS17)-1)*100</f>
        <v>-4.031091470375614</v>
      </c>
      <c r="BO13" s="429">
        <f>(SUM(BA16:BA17)/SUM(AS16:AS17)-1)*100</f>
        <v>-4.031091470375614</v>
      </c>
      <c r="BP13" s="429">
        <f>(SUM(BE16:BE17)/SUM(AS16:AS17)-1)*100</f>
        <v>-4.031091470375614</v>
      </c>
      <c r="BQ13" s="429">
        <v>3.462090577767496</v>
      </c>
      <c r="BR13" s="430">
        <v>-3.6</v>
      </c>
      <c r="BS13" s="430">
        <v>-0.6</v>
      </c>
      <c r="BT13" s="430">
        <v>-4.9000000000000004</v>
      </c>
      <c r="BU13" s="430">
        <v>3.4</v>
      </c>
      <c r="BW13" s="476">
        <f t="shared" si="10"/>
        <v>-3.0333333333333337</v>
      </c>
      <c r="BX13" s="304">
        <v>37529</v>
      </c>
      <c r="BY13" s="485">
        <f t="shared" si="12"/>
        <v>0.1143854369910362</v>
      </c>
      <c r="BZ13" s="300"/>
      <c r="CA13" s="300"/>
    </row>
    <row r="14" spans="1:79" ht="14.25" customHeight="1">
      <c r="A14" s="26" t="s">
        <v>95</v>
      </c>
      <c r="B14" s="26" t="s">
        <v>96</v>
      </c>
      <c r="C14" s="26" t="s">
        <v>113</v>
      </c>
      <c r="D14" s="26" t="s">
        <v>118</v>
      </c>
      <c r="E14" s="19">
        <v>211219000</v>
      </c>
      <c r="F14" s="37">
        <v>0</v>
      </c>
      <c r="G14" s="38">
        <f t="shared" si="0"/>
        <v>0</v>
      </c>
      <c r="H14" s="26"/>
      <c r="I14" s="26"/>
      <c r="J14" s="39"/>
      <c r="K14" s="56">
        <v>20</v>
      </c>
      <c r="L14" s="56" t="s">
        <v>119</v>
      </c>
      <c r="M14" s="49">
        <v>1052.6927270559154</v>
      </c>
      <c r="N14" s="49">
        <v>757.41793544596953</v>
      </c>
      <c r="O14" s="49">
        <v>1224.4222395758568</v>
      </c>
      <c r="P14" s="49">
        <v>1332.4501151681452</v>
      </c>
      <c r="Q14" s="49">
        <v>1512.5583561295771</v>
      </c>
      <c r="R14" s="49">
        <v>1624.0264740879036</v>
      </c>
      <c r="S14" s="49">
        <v>1711.6168611890507</v>
      </c>
      <c r="T14" s="49">
        <v>1359.6810874699358</v>
      </c>
      <c r="U14" s="49">
        <v>1199.5790158881155</v>
      </c>
      <c r="V14" s="49">
        <v>1257.8831395197383</v>
      </c>
      <c r="W14" s="49">
        <v>1381.6842216552795</v>
      </c>
      <c r="X14" s="49">
        <v>1136.1926807754373</v>
      </c>
      <c r="Y14" s="49">
        <v>1339.4510606968713</v>
      </c>
      <c r="Z14" s="49">
        <v>1482.9453183169442</v>
      </c>
      <c r="AA14" s="49">
        <v>1361.0274988603487</v>
      </c>
      <c r="AB14" s="49">
        <v>1524.9214349979572</v>
      </c>
      <c r="AC14" s="49">
        <v>1521.7563224678449</v>
      </c>
      <c r="AD14" s="49">
        <v>1549.7475443776359</v>
      </c>
      <c r="AE14" s="49">
        <v>1289.9393481541786</v>
      </c>
      <c r="AF14" s="49">
        <v>1256.9257443150702</v>
      </c>
      <c r="AG14" s="49">
        <v>1369.5707057697</v>
      </c>
      <c r="AH14" s="49">
        <v>1263.3238311397854</v>
      </c>
      <c r="AI14" s="49">
        <v>1210.34761</v>
      </c>
      <c r="AJ14" s="44">
        <v>-0.3</v>
      </c>
      <c r="AK14" s="26"/>
      <c r="AL14" s="44">
        <f t="shared" si="11"/>
        <v>-0.1</v>
      </c>
      <c r="AM14" s="66" t="s">
        <v>116</v>
      </c>
      <c r="AN14" s="67" t="s">
        <v>117</v>
      </c>
      <c r="AO14" s="68">
        <v>4800740801.2783575</v>
      </c>
      <c r="AP14" s="62">
        <v>4914722872.864994</v>
      </c>
      <c r="AQ14" s="62">
        <v>4896727484.3688965</v>
      </c>
      <c r="AR14" s="61">
        <v>4879694877.8391962</v>
      </c>
      <c r="AS14" s="68">
        <v>4958863664.5263395</v>
      </c>
      <c r="AT14" s="62">
        <v>5035351787.8344822</v>
      </c>
      <c r="AU14" s="62">
        <v>5018667975.7101974</v>
      </c>
      <c r="AV14" s="62">
        <v>5034317937.1384211</v>
      </c>
      <c r="AW14" s="432">
        <f t="shared" si="1"/>
        <v>4909275027.8810759</v>
      </c>
      <c r="AX14" s="89">
        <f t="shared" si="2"/>
        <v>4632523644.807723</v>
      </c>
      <c r="AY14" s="89">
        <f t="shared" si="3"/>
        <v>4767734576.9246874</v>
      </c>
      <c r="AZ14" s="433">
        <f t="shared" si="4"/>
        <v>4883288399.0242682</v>
      </c>
      <c r="BA14" s="432">
        <f t="shared" si="5"/>
        <v>4909275027.8810759</v>
      </c>
      <c r="BB14" s="89">
        <f t="shared" si="6"/>
        <v>4632523644.807723</v>
      </c>
      <c r="BC14" s="89">
        <f t="shared" si="7"/>
        <v>4853051932.5117607</v>
      </c>
      <c r="BD14" s="433">
        <f t="shared" si="8"/>
        <v>4958803168.0813446</v>
      </c>
      <c r="BE14" s="432">
        <f t="shared" si="14"/>
        <v>4909275027.8810759</v>
      </c>
      <c r="BF14" s="89">
        <f t="shared" si="16"/>
        <v>4632523644.807723</v>
      </c>
      <c r="BG14" s="89">
        <f t="shared" si="17"/>
        <v>5018667975.7101974</v>
      </c>
      <c r="BH14" s="433">
        <f t="shared" si="15"/>
        <v>5034317937.1384211</v>
      </c>
      <c r="BI14" s="26"/>
      <c r="BJ14" s="26"/>
      <c r="BL14" s="443" t="s">
        <v>1262</v>
      </c>
      <c r="BM14" s="353" t="s">
        <v>1294</v>
      </c>
      <c r="BN14" s="430">
        <f>(SUM(AW18:AW20)/SUM(AS18:AS20)-1)*100</f>
        <v>-0.33549008946236469</v>
      </c>
      <c r="BO14" s="429">
        <f>(SUM(BA18:BA20)/SUM(AS18:AS20)-1)*100</f>
        <v>-0.33549008946236469</v>
      </c>
      <c r="BP14" s="429">
        <f>(SUM(BE18:BE20)/SUM(AS18:AS20)-1)*100</f>
        <v>-0.33549008946236469</v>
      </c>
      <c r="BQ14" s="429">
        <v>6.750988694772686</v>
      </c>
      <c r="BR14" s="430">
        <v>0.4</v>
      </c>
      <c r="BS14" s="430">
        <v>2.7</v>
      </c>
      <c r="BT14" s="430">
        <v>4.4000000000000004</v>
      </c>
      <c r="BU14" s="430">
        <v>3.7</v>
      </c>
      <c r="BW14" s="476">
        <f t="shared" si="10"/>
        <v>2.5</v>
      </c>
      <c r="BX14" s="304">
        <v>37621</v>
      </c>
      <c r="BY14" s="485">
        <f t="shared" si="12"/>
        <v>7.2091380816621253E-2</v>
      </c>
      <c r="BZ14" s="300"/>
      <c r="CA14" s="300"/>
    </row>
    <row r="15" spans="1:79" ht="14.25" customHeight="1">
      <c r="A15" s="26" t="s">
        <v>95</v>
      </c>
      <c r="B15" s="26" t="s">
        <v>96</v>
      </c>
      <c r="C15" s="26" t="s">
        <v>122</v>
      </c>
      <c r="D15" s="26" t="s">
        <v>123</v>
      </c>
      <c r="E15" s="19">
        <v>1844284000</v>
      </c>
      <c r="F15" s="37">
        <v>0</v>
      </c>
      <c r="G15" s="38">
        <f t="shared" si="0"/>
        <v>0</v>
      </c>
      <c r="H15" s="26"/>
      <c r="I15" s="26"/>
      <c r="J15" s="39"/>
      <c r="K15" s="56">
        <v>21</v>
      </c>
      <c r="L15" s="56" t="s">
        <v>124</v>
      </c>
      <c r="M15" s="49">
        <v>1647.6105677630449</v>
      </c>
      <c r="N15" s="49">
        <v>1177.099005388229</v>
      </c>
      <c r="O15" s="49">
        <v>1915.4865079426361</v>
      </c>
      <c r="P15" s="49">
        <v>2116.9567409027509</v>
      </c>
      <c r="Q15" s="49">
        <v>2414.3733822048212</v>
      </c>
      <c r="R15" s="49">
        <v>2581.237180314738</v>
      </c>
      <c r="S15" s="49">
        <v>2744.3610086764647</v>
      </c>
      <c r="T15" s="49">
        <v>2278.8663691056754</v>
      </c>
      <c r="U15" s="49">
        <v>2143.1126861753814</v>
      </c>
      <c r="V15" s="49">
        <v>2182.1968772948621</v>
      </c>
      <c r="W15" s="49">
        <v>2036.1722384562336</v>
      </c>
      <c r="X15" s="49">
        <v>1521.3836237650528</v>
      </c>
      <c r="Y15" s="49">
        <v>1787.8289595629196</v>
      </c>
      <c r="Z15" s="49">
        <v>2508.1680911563626</v>
      </c>
      <c r="AA15" s="49">
        <v>2056.2625422634319</v>
      </c>
      <c r="AB15" s="49">
        <v>2501.529328102969</v>
      </c>
      <c r="AC15" s="49">
        <v>2428.6473729999998</v>
      </c>
      <c r="AD15" s="49">
        <v>2745.0811623629561</v>
      </c>
      <c r="AE15" s="49">
        <v>2741.9594429899998</v>
      </c>
      <c r="AF15" s="49">
        <v>2949.6424644799995</v>
      </c>
      <c r="AG15" s="49">
        <v>2858.8463584300002</v>
      </c>
      <c r="AH15" s="49">
        <v>2838.916281239492</v>
      </c>
      <c r="AI15" s="49">
        <v>2716.6384899999998</v>
      </c>
      <c r="AJ15" s="44">
        <v>0</v>
      </c>
      <c r="AK15" s="26"/>
      <c r="AL15" s="44">
        <f t="shared" si="11"/>
        <v>-0.51667782010950702</v>
      </c>
      <c r="AM15" s="66" t="s">
        <v>120</v>
      </c>
      <c r="AN15" s="67" t="s">
        <v>121</v>
      </c>
      <c r="AO15" s="68">
        <v>7248277911.5398912</v>
      </c>
      <c r="AP15" s="62">
        <v>7371888019.1703148</v>
      </c>
      <c r="AQ15" s="62">
        <v>7379818939.3491116</v>
      </c>
      <c r="AR15" s="61">
        <v>7415909227.3976698</v>
      </c>
      <c r="AS15" s="68">
        <v>7436577994.5912552</v>
      </c>
      <c r="AT15" s="62">
        <v>7534917503.213026</v>
      </c>
      <c r="AU15" s="62">
        <v>7551773954.5032845</v>
      </c>
      <c r="AV15" s="62">
        <v>7597147794.6211195</v>
      </c>
      <c r="AW15" s="432">
        <f t="shared" si="1"/>
        <v>7052346503.8592815</v>
      </c>
      <c r="AX15" s="89">
        <f t="shared" si="2"/>
        <v>4420417703.0009651</v>
      </c>
      <c r="AY15" s="89">
        <f t="shared" si="3"/>
        <v>5600856902.1170301</v>
      </c>
      <c r="AZ15" s="433">
        <f t="shared" si="4"/>
        <v>6419564466.1487427</v>
      </c>
      <c r="BA15" s="432">
        <f t="shared" si="5"/>
        <v>7052346503.8592815</v>
      </c>
      <c r="BB15" s="89">
        <f t="shared" si="6"/>
        <v>4420417703.0009651</v>
      </c>
      <c r="BC15" s="89">
        <f t="shared" si="7"/>
        <v>6264168699.9283571</v>
      </c>
      <c r="BD15" s="433">
        <f t="shared" si="8"/>
        <v>7008356130.3849306</v>
      </c>
      <c r="BE15" s="432">
        <f t="shared" si="14"/>
        <v>7052346503.8592815</v>
      </c>
      <c r="BF15" s="89">
        <f t="shared" si="16"/>
        <v>4420417703.0009651</v>
      </c>
      <c r="BG15" s="89">
        <f t="shared" si="17"/>
        <v>7551773954.5032845</v>
      </c>
      <c r="BH15" s="433">
        <f t="shared" si="15"/>
        <v>7597147794.6211195</v>
      </c>
      <c r="BI15" s="26"/>
      <c r="BJ15" s="26"/>
      <c r="BL15" s="443" t="s">
        <v>1263</v>
      </c>
      <c r="BM15" s="353" t="s">
        <v>1295</v>
      </c>
      <c r="BN15" s="430">
        <f>(SUM(AW21:AW23)/SUM(AS21:AS23)-1)*100</f>
        <v>-6.5493160361727698</v>
      </c>
      <c r="BO15" s="429">
        <f>(SUM(BA21:BA23)/SUM(AS21:AS23)-1)*100</f>
        <v>-6.5493160361727698</v>
      </c>
      <c r="BP15" s="429">
        <f>(SUM(BE21:BE23)/SUM(AS21:AS23)-1)*100</f>
        <v>-6.5493160361727698</v>
      </c>
      <c r="BQ15" s="429">
        <v>3.9237299613142484</v>
      </c>
      <c r="BR15" s="430">
        <v>-14.5</v>
      </c>
      <c r="BS15" s="430">
        <v>-6.1</v>
      </c>
      <c r="BT15" s="430">
        <v>-9.6</v>
      </c>
      <c r="BU15" s="430">
        <v>-3.9</v>
      </c>
      <c r="BW15" s="476">
        <f t="shared" si="10"/>
        <v>-10.066666666666668</v>
      </c>
      <c r="BX15" s="304">
        <v>37711</v>
      </c>
      <c r="BY15" s="485">
        <f t="shared" si="12"/>
        <v>9.7818472583231841E-2</v>
      </c>
      <c r="BZ15" s="300"/>
      <c r="CA15" s="300"/>
    </row>
    <row r="16" spans="1:79" ht="14.25" customHeight="1">
      <c r="A16" s="26" t="s">
        <v>95</v>
      </c>
      <c r="B16" s="26" t="s">
        <v>96</v>
      </c>
      <c r="C16" s="26" t="s">
        <v>122</v>
      </c>
      <c r="D16" s="26" t="s">
        <v>125</v>
      </c>
      <c r="E16" s="19">
        <v>122417000</v>
      </c>
      <c r="F16" s="37">
        <v>0</v>
      </c>
      <c r="G16" s="38">
        <f t="shared" si="0"/>
        <v>0</v>
      </c>
      <c r="H16" s="26"/>
      <c r="I16" s="26"/>
      <c r="J16" s="39"/>
      <c r="K16" s="56">
        <v>22</v>
      </c>
      <c r="L16" s="56" t="s">
        <v>128</v>
      </c>
      <c r="M16" s="49">
        <v>525.05524530250386</v>
      </c>
      <c r="N16" s="49">
        <v>569.25897594548462</v>
      </c>
      <c r="O16" s="49">
        <v>698.65044341856117</v>
      </c>
      <c r="P16" s="49">
        <v>729.70015334933896</v>
      </c>
      <c r="Q16" s="49">
        <v>738.94399189537262</v>
      </c>
      <c r="R16" s="49">
        <v>817.70589989801715</v>
      </c>
      <c r="S16" s="49">
        <v>948.09702487458708</v>
      </c>
      <c r="T16" s="49">
        <v>867.6611543248174</v>
      </c>
      <c r="U16" s="49">
        <v>987.31725579879026</v>
      </c>
      <c r="V16" s="49">
        <v>940.06234156538801</v>
      </c>
      <c r="W16" s="49">
        <v>997.81809328847839</v>
      </c>
      <c r="X16" s="49">
        <v>1195.1987859280814</v>
      </c>
      <c r="Y16" s="49">
        <v>1323.83285467164</v>
      </c>
      <c r="Z16" s="49">
        <v>1420.1835781422162</v>
      </c>
      <c r="AA16" s="49">
        <v>1435.8773798856835</v>
      </c>
      <c r="AB16" s="49">
        <v>1067.5934163408895</v>
      </c>
      <c r="AC16" s="49">
        <v>1315.6483813220034</v>
      </c>
      <c r="AD16" s="49">
        <v>1366.1870902149467</v>
      </c>
      <c r="AE16" s="49">
        <v>1371.3184065835162</v>
      </c>
      <c r="AF16" s="49">
        <v>1559.7369758406649</v>
      </c>
      <c r="AG16" s="49">
        <v>1799.1192407100373</v>
      </c>
      <c r="AH16" s="49">
        <v>1838.357205647719</v>
      </c>
      <c r="AI16" s="49">
        <v>1902.8873510000001</v>
      </c>
      <c r="AJ16" s="44">
        <v>-0.3</v>
      </c>
      <c r="AK16" s="26"/>
      <c r="AL16" s="44">
        <f t="shared" si="11"/>
        <v>-0.31677438905694238</v>
      </c>
      <c r="AM16" s="66" t="s">
        <v>126</v>
      </c>
      <c r="AN16" s="67" t="s">
        <v>127</v>
      </c>
      <c r="AO16" s="68">
        <v>4564471018.8363495</v>
      </c>
      <c r="AP16" s="62">
        <v>4754153405.2645845</v>
      </c>
      <c r="AQ16" s="62">
        <v>4723039858.1062489</v>
      </c>
      <c r="AR16" s="61">
        <v>4729814087.5143414</v>
      </c>
      <c r="AS16" s="68">
        <v>4759928039.3599815</v>
      </c>
      <c r="AT16" s="62">
        <v>4925281254.8888817</v>
      </c>
      <c r="AU16" s="62">
        <v>4934184078.2433167</v>
      </c>
      <c r="AV16" s="62">
        <v>5000875652.340167</v>
      </c>
      <c r="AW16" s="432">
        <f t="shared" si="1"/>
        <v>4609145709.6976547</v>
      </c>
      <c r="AX16" s="89">
        <f t="shared" si="2"/>
        <v>3677118886.5280528</v>
      </c>
      <c r="AY16" s="89">
        <f t="shared" si="3"/>
        <v>4152672504.8033071</v>
      </c>
      <c r="AZ16" s="433">
        <f t="shared" si="4"/>
        <v>4525630853.4842291</v>
      </c>
      <c r="BA16" s="432">
        <f t="shared" si="5"/>
        <v>4609145709.6976547</v>
      </c>
      <c r="BB16" s="89">
        <f t="shared" si="6"/>
        <v>3677118886.5280528</v>
      </c>
      <c r="BC16" s="89">
        <f t="shared" si="7"/>
        <v>4418386439.7729101</v>
      </c>
      <c r="BD16" s="433">
        <f t="shared" si="8"/>
        <v>4763253252.9121981</v>
      </c>
      <c r="BE16" s="432">
        <f t="shared" si="14"/>
        <v>4609145709.6976547</v>
      </c>
      <c r="BF16" s="89">
        <f t="shared" si="16"/>
        <v>3677118886.5280528</v>
      </c>
      <c r="BG16" s="89">
        <f t="shared" si="17"/>
        <v>4934184078.2433167</v>
      </c>
      <c r="BH16" s="433">
        <f t="shared" si="15"/>
        <v>5000875652.340167</v>
      </c>
      <c r="BI16" s="26"/>
      <c r="BJ16" s="26"/>
      <c r="BL16" s="353" t="s">
        <v>262</v>
      </c>
      <c r="BM16" s="353" t="s">
        <v>1296</v>
      </c>
      <c r="BN16" s="430">
        <f>(SUM(AW24)/SUM(AS24)-1)*100</f>
        <v>-2.5922606295161632</v>
      </c>
      <c r="BO16" s="429">
        <f>(SUM(BA24)/SUM(AS24)-1)*100</f>
        <v>-2.5922606295161632</v>
      </c>
      <c r="BP16" s="429">
        <f>(SUM(BE24)/SUM(AS24)-1)*100</f>
        <v>-2.5922606295161632</v>
      </c>
      <c r="BQ16" s="429">
        <v>2.4059701212042706</v>
      </c>
      <c r="BR16" s="430">
        <v>-3.4</v>
      </c>
      <c r="BS16" s="430">
        <v>-1.3</v>
      </c>
      <c r="BT16" s="430">
        <v>-3.1</v>
      </c>
      <c r="BU16" s="430">
        <v>-0.7</v>
      </c>
      <c r="BW16" s="476">
        <f t="shared" si="10"/>
        <v>-2.6</v>
      </c>
      <c r="BX16" s="304">
        <v>37802</v>
      </c>
      <c r="BY16" s="485">
        <f t="shared" si="12"/>
        <v>0.11137915655284858</v>
      </c>
      <c r="BZ16" s="300"/>
      <c r="CA16" s="300"/>
    </row>
    <row r="17" spans="1:79" ht="14.25" customHeight="1">
      <c r="A17" s="26" t="s">
        <v>95</v>
      </c>
      <c r="B17" s="26" t="s">
        <v>96</v>
      </c>
      <c r="C17" s="26" t="s">
        <v>122</v>
      </c>
      <c r="D17" s="26" t="s">
        <v>129</v>
      </c>
      <c r="E17" s="19">
        <v>83413000</v>
      </c>
      <c r="F17" s="37">
        <v>0</v>
      </c>
      <c r="G17" s="38">
        <f t="shared" si="0"/>
        <v>0</v>
      </c>
      <c r="H17" s="26"/>
      <c r="I17" s="26"/>
      <c r="J17" s="39"/>
      <c r="K17" s="56">
        <v>23</v>
      </c>
      <c r="L17" s="56" t="s">
        <v>130</v>
      </c>
      <c r="M17" s="49">
        <v>1005.5460764509673</v>
      </c>
      <c r="N17" s="49">
        <v>1265.3218306750537</v>
      </c>
      <c r="O17" s="49">
        <v>1415.3545282194123</v>
      </c>
      <c r="P17" s="49">
        <v>1474.9970574450804</v>
      </c>
      <c r="Q17" s="49">
        <v>1582.5808067426628</v>
      </c>
      <c r="R17" s="49">
        <v>1782.7326257373986</v>
      </c>
      <c r="S17" s="49">
        <v>1943.2822700449346</v>
      </c>
      <c r="T17" s="49">
        <v>2318.1339330620081</v>
      </c>
      <c r="U17" s="49">
        <v>2604.2243733498917</v>
      </c>
      <c r="V17" s="49">
        <v>2850.2112091657868</v>
      </c>
      <c r="W17" s="49">
        <v>2888.3297315833388</v>
      </c>
      <c r="X17" s="49">
        <v>3159.3134381521227</v>
      </c>
      <c r="Y17" s="49">
        <v>3585.2164570480795</v>
      </c>
      <c r="Z17" s="49">
        <v>3660.3518661083222</v>
      </c>
      <c r="AA17" s="49">
        <v>3055.1655607052135</v>
      </c>
      <c r="AB17" s="49">
        <v>2213.0905894123944</v>
      </c>
      <c r="AC17" s="49">
        <v>2234.5256731961831</v>
      </c>
      <c r="AD17" s="49">
        <v>2218.9563325498316</v>
      </c>
      <c r="AE17" s="49">
        <v>2189.1341339404403</v>
      </c>
      <c r="AF17" s="49">
        <v>2280.4745183143282</v>
      </c>
      <c r="AG17" s="49">
        <v>2355.781129744089</v>
      </c>
      <c r="AH17" s="49">
        <v>2580.7560169422341</v>
      </c>
      <c r="AI17" s="49">
        <v>2616.5088780000001</v>
      </c>
      <c r="AJ17" s="44">
        <v>-0.3</v>
      </c>
      <c r="AK17" s="26"/>
      <c r="AL17" s="44">
        <f t="shared" si="11"/>
        <v>-0.61837167656011627</v>
      </c>
      <c r="AM17" s="66" t="s">
        <v>131</v>
      </c>
      <c r="AN17" s="67" t="s">
        <v>132</v>
      </c>
      <c r="AO17" s="68">
        <v>1798460021.5932519</v>
      </c>
      <c r="AP17" s="62">
        <v>2067658837.906873</v>
      </c>
      <c r="AQ17" s="62">
        <v>2104437631.9961686</v>
      </c>
      <c r="AR17" s="61">
        <v>1913131282.5494356</v>
      </c>
      <c r="AS17" s="68">
        <v>1909051408.9692099</v>
      </c>
      <c r="AT17" s="62">
        <v>2177866597.4040165</v>
      </c>
      <c r="AU17" s="62">
        <v>2229804151.6086035</v>
      </c>
      <c r="AV17" s="62">
        <v>2019786494.2388289</v>
      </c>
      <c r="AW17" s="432">
        <f t="shared" si="1"/>
        <v>1791001076.9288356</v>
      </c>
      <c r="AX17" s="89">
        <f t="shared" si="2"/>
        <v>1100481782.0752184</v>
      </c>
      <c r="AY17" s="89">
        <f t="shared" si="3"/>
        <v>1540380285.7931437</v>
      </c>
      <c r="AZ17" s="433">
        <f t="shared" si="4"/>
        <v>1645092866.0180457</v>
      </c>
      <c r="BA17" s="432">
        <f t="shared" si="5"/>
        <v>1791001076.9288356</v>
      </c>
      <c r="BB17" s="89">
        <f t="shared" si="6"/>
        <v>1100481782.0752184</v>
      </c>
      <c r="BC17" s="89">
        <f t="shared" si="7"/>
        <v>1774784400.1703999</v>
      </c>
      <c r="BD17" s="433">
        <f t="shared" si="8"/>
        <v>1832439680.1284373</v>
      </c>
      <c r="BE17" s="432">
        <f t="shared" si="14"/>
        <v>1791001076.9288356</v>
      </c>
      <c r="BF17" s="89">
        <f t="shared" si="16"/>
        <v>1100481782.0752184</v>
      </c>
      <c r="BG17" s="89">
        <f t="shared" si="17"/>
        <v>2229804151.6086035</v>
      </c>
      <c r="BH17" s="433">
        <f t="shared" si="15"/>
        <v>2019786494.2388289</v>
      </c>
      <c r="BI17" s="26"/>
      <c r="BJ17" s="26"/>
      <c r="BX17" s="304">
        <v>37894</v>
      </c>
      <c r="BY17" s="485">
        <f t="shared" si="12"/>
        <v>0.10288189653394841</v>
      </c>
      <c r="BZ17" s="300"/>
      <c r="CA17" s="300"/>
    </row>
    <row r="18" spans="1:79" ht="14.25" customHeight="1">
      <c r="A18" s="26" t="s">
        <v>95</v>
      </c>
      <c r="B18" s="26" t="s">
        <v>96</v>
      </c>
      <c r="C18" s="26" t="s">
        <v>133</v>
      </c>
      <c r="D18" s="26" t="s">
        <v>134</v>
      </c>
      <c r="E18" s="19">
        <v>108917000</v>
      </c>
      <c r="F18" s="37">
        <v>0</v>
      </c>
      <c r="G18" s="38">
        <f t="shared" si="0"/>
        <v>0</v>
      </c>
      <c r="H18" s="26"/>
      <c r="I18" s="26"/>
      <c r="J18" s="39"/>
      <c r="K18" s="56">
        <v>24</v>
      </c>
      <c r="L18" s="56" t="s">
        <v>135</v>
      </c>
      <c r="M18" s="49">
        <v>414.54549741238401</v>
      </c>
      <c r="N18" s="49">
        <v>269.79587681486868</v>
      </c>
      <c r="O18" s="49">
        <v>414.54406471054529</v>
      </c>
      <c r="P18" s="49">
        <v>434.57444595516989</v>
      </c>
      <c r="Q18" s="49">
        <v>356.07899342244241</v>
      </c>
      <c r="R18" s="49">
        <v>374.13877239071633</v>
      </c>
      <c r="S18" s="49">
        <v>380.0593115315981</v>
      </c>
      <c r="T18" s="49">
        <v>550.20536727918511</v>
      </c>
      <c r="U18" s="49">
        <v>465.20795318574596</v>
      </c>
      <c r="V18" s="49">
        <v>444.36032592738508</v>
      </c>
      <c r="W18" s="49">
        <v>605.67823936631373</v>
      </c>
      <c r="X18" s="49">
        <v>750.57225682519959</v>
      </c>
      <c r="Y18" s="49">
        <v>656.16642028910212</v>
      </c>
      <c r="Z18" s="49">
        <v>507.38109301253462</v>
      </c>
      <c r="AA18" s="49">
        <v>428.20748418389701</v>
      </c>
      <c r="AB18" s="49">
        <v>569.80805782789037</v>
      </c>
      <c r="AC18" s="49">
        <v>618.07463726685569</v>
      </c>
      <c r="AD18" s="49">
        <v>523.54893926704881</v>
      </c>
      <c r="AE18" s="49">
        <v>516.81196038627047</v>
      </c>
      <c r="AF18" s="49">
        <v>532.72042993455409</v>
      </c>
      <c r="AG18" s="49">
        <v>452.46072999715136</v>
      </c>
      <c r="AH18" s="49">
        <v>461.28793049097004</v>
      </c>
      <c r="AI18" s="49">
        <v>448.38190600000001</v>
      </c>
      <c r="AJ18" s="44">
        <v>-0.3</v>
      </c>
      <c r="AK18" s="26"/>
      <c r="AL18" s="44">
        <f t="shared" si="11"/>
        <v>-0.05</v>
      </c>
      <c r="AM18" s="66" t="s">
        <v>136</v>
      </c>
      <c r="AN18" s="67" t="s">
        <v>137</v>
      </c>
      <c r="AO18" s="68">
        <v>4130592221.4976058</v>
      </c>
      <c r="AP18" s="62">
        <v>4253220851.7532821</v>
      </c>
      <c r="AQ18" s="62">
        <v>4280526728.6929507</v>
      </c>
      <c r="AR18" s="61">
        <v>4222703171.6520257</v>
      </c>
      <c r="AS18" s="68">
        <v>4291026981.0160794</v>
      </c>
      <c r="AT18" s="62">
        <v>4486989525.7287045</v>
      </c>
      <c r="AU18" s="62">
        <v>4526669566.6131687</v>
      </c>
      <c r="AV18" s="62">
        <v>4414825930.062232</v>
      </c>
      <c r="AW18" s="432">
        <f t="shared" si="1"/>
        <v>4269571846.1109991</v>
      </c>
      <c r="AX18" s="89">
        <f t="shared" si="2"/>
        <v>4307509944.6995564</v>
      </c>
      <c r="AY18" s="89">
        <f t="shared" si="3"/>
        <v>4413502827.4478397</v>
      </c>
      <c r="AZ18" s="433">
        <f t="shared" si="4"/>
        <v>4348603541.1112986</v>
      </c>
      <c r="BA18" s="432">
        <f t="shared" si="5"/>
        <v>4269571846.1109991</v>
      </c>
      <c r="BB18" s="89">
        <f t="shared" si="6"/>
        <v>4307509944.6995564</v>
      </c>
      <c r="BC18" s="89">
        <f t="shared" si="7"/>
        <v>4451979518.7640514</v>
      </c>
      <c r="BD18" s="433">
        <f t="shared" si="8"/>
        <v>4381714735.5867653</v>
      </c>
      <c r="BE18" s="432">
        <f t="shared" si="14"/>
        <v>4269571846.1109991</v>
      </c>
      <c r="BF18" s="89">
        <f t="shared" si="16"/>
        <v>4307509944.6995564</v>
      </c>
      <c r="BG18" s="89">
        <f t="shared" si="17"/>
        <v>4526669566.6131687</v>
      </c>
      <c r="BH18" s="433">
        <f t="shared" si="15"/>
        <v>4414825930.062232</v>
      </c>
      <c r="BI18" s="26"/>
      <c r="BJ18" s="26"/>
      <c r="BM18" s="431" t="s">
        <v>1267</v>
      </c>
      <c r="BX18" s="304">
        <v>37986</v>
      </c>
      <c r="BY18" s="485">
        <f t="shared" si="12"/>
        <v>9.4705922580977209E-2</v>
      </c>
      <c r="BZ18" s="300"/>
      <c r="CA18" s="300"/>
    </row>
    <row r="19" spans="1:79" ht="14.25" customHeight="1">
      <c r="A19" s="26" t="s">
        <v>95</v>
      </c>
      <c r="B19" s="26" t="s">
        <v>96</v>
      </c>
      <c r="C19" s="26" t="s">
        <v>133</v>
      </c>
      <c r="D19" s="26" t="s">
        <v>138</v>
      </c>
      <c r="E19" s="19">
        <v>357740000</v>
      </c>
      <c r="F19" s="37">
        <v>0</v>
      </c>
      <c r="G19" s="38">
        <f t="shared" si="0"/>
        <v>0</v>
      </c>
      <c r="H19" s="26"/>
      <c r="I19" s="26"/>
      <c r="J19" s="39"/>
      <c r="K19" s="56">
        <v>25</v>
      </c>
      <c r="L19" s="56" t="s">
        <v>139</v>
      </c>
      <c r="M19" s="49">
        <v>1422.0083957698344</v>
      </c>
      <c r="N19" s="49">
        <v>1542.4918751043936</v>
      </c>
      <c r="O19" s="49">
        <v>1708.93396179355</v>
      </c>
      <c r="P19" s="49">
        <v>1662.9917706810488</v>
      </c>
      <c r="Q19" s="49">
        <v>1678.700698413744</v>
      </c>
      <c r="R19" s="49">
        <v>1760.0097593544883</v>
      </c>
      <c r="S19" s="49">
        <v>2019.4911587419438</v>
      </c>
      <c r="T19" s="49">
        <v>2489.9640915502041</v>
      </c>
      <c r="U19" s="49">
        <v>2868.7531882067819</v>
      </c>
      <c r="V19" s="49">
        <v>2974.8943400164439</v>
      </c>
      <c r="W19" s="49">
        <v>3058.4284333347196</v>
      </c>
      <c r="X19" s="49">
        <v>3671.7810061769774</v>
      </c>
      <c r="Y19" s="49">
        <v>4277.6326787816943</v>
      </c>
      <c r="Z19" s="49">
        <v>4600.89227275761</v>
      </c>
      <c r="AA19" s="49">
        <v>4180.8217773230099</v>
      </c>
      <c r="AB19" s="49">
        <v>3501.1640382914029</v>
      </c>
      <c r="AC19" s="49">
        <v>3751.7315025633316</v>
      </c>
      <c r="AD19" s="49">
        <v>3764.9885876198596</v>
      </c>
      <c r="AE19" s="49">
        <v>3911.9577575760536</v>
      </c>
      <c r="AF19" s="49">
        <v>4063.419499211956</v>
      </c>
      <c r="AG19" s="49">
        <v>4483.3744809485661</v>
      </c>
      <c r="AH19" s="49">
        <v>5428.7459007121497</v>
      </c>
      <c r="AI19" s="49">
        <v>5728.884924</v>
      </c>
      <c r="AJ19" s="44">
        <v>-0.3</v>
      </c>
      <c r="AK19" s="26"/>
      <c r="AL19" s="44">
        <f t="shared" si="11"/>
        <v>-0.05</v>
      </c>
      <c r="AM19" s="66" t="s">
        <v>140</v>
      </c>
      <c r="AN19" s="67" t="s">
        <v>141</v>
      </c>
      <c r="AO19" s="68">
        <v>3880895881.9072118</v>
      </c>
      <c r="AP19" s="62">
        <v>4027151736.0434813</v>
      </c>
      <c r="AQ19" s="62">
        <v>4036941995.2910008</v>
      </c>
      <c r="AR19" s="61">
        <v>3962204947.4729667</v>
      </c>
      <c r="AS19" s="68">
        <v>4059910476.0957546</v>
      </c>
      <c r="AT19" s="62">
        <v>4238726199.3988762</v>
      </c>
      <c r="AU19" s="62">
        <v>4258161874.3666344</v>
      </c>
      <c r="AV19" s="62">
        <v>4198847020.791544</v>
      </c>
      <c r="AW19" s="432">
        <f t="shared" si="1"/>
        <v>4039610923.7152758</v>
      </c>
      <c r="AX19" s="89">
        <f t="shared" si="2"/>
        <v>4069177151.4229212</v>
      </c>
      <c r="AY19" s="89">
        <f t="shared" si="3"/>
        <v>4151707827.5074682</v>
      </c>
      <c r="AZ19" s="433">
        <f t="shared" si="4"/>
        <v>4135864315.4796705</v>
      </c>
      <c r="BA19" s="432">
        <f t="shared" si="5"/>
        <v>4039610923.7152758</v>
      </c>
      <c r="BB19" s="89">
        <f t="shared" si="6"/>
        <v>4069177151.4229212</v>
      </c>
      <c r="BC19" s="89">
        <f t="shared" si="7"/>
        <v>4187902203.4395852</v>
      </c>
      <c r="BD19" s="433">
        <f t="shared" si="8"/>
        <v>4167355668.1356077</v>
      </c>
      <c r="BE19" s="432">
        <f t="shared" si="14"/>
        <v>4039610923.7152758</v>
      </c>
      <c r="BF19" s="89">
        <f t="shared" si="16"/>
        <v>4069177151.4229212</v>
      </c>
      <c r="BG19" s="89">
        <f t="shared" si="17"/>
        <v>4258161874.3666344</v>
      </c>
      <c r="BH19" s="433">
        <f t="shared" si="15"/>
        <v>4198847020.791544</v>
      </c>
      <c r="BI19" s="26"/>
      <c r="BJ19" s="26"/>
      <c r="BL19" s="426"/>
      <c r="BM19" s="353" t="s">
        <v>1264</v>
      </c>
      <c r="BN19" s="353" t="s">
        <v>1268</v>
      </c>
      <c r="BO19" s="353" t="s">
        <v>22</v>
      </c>
      <c r="BP19" s="353" t="s">
        <v>23</v>
      </c>
      <c r="BQ19" s="353" t="s">
        <v>24</v>
      </c>
      <c r="BR19" s="353" t="s">
        <v>1301</v>
      </c>
      <c r="BT19" s="430">
        <v>100</v>
      </c>
      <c r="BX19" s="304">
        <v>38077</v>
      </c>
      <c r="BY19" s="485">
        <f t="shared" si="12"/>
        <v>8.1547864154306593E-2</v>
      </c>
      <c r="BZ19" s="300"/>
      <c r="CA19" s="300"/>
    </row>
    <row r="20" spans="1:79" ht="14.25" customHeight="1">
      <c r="A20" s="26" t="s">
        <v>95</v>
      </c>
      <c r="B20" s="26" t="s">
        <v>96</v>
      </c>
      <c r="C20" s="26" t="s">
        <v>133</v>
      </c>
      <c r="D20" s="26" t="s">
        <v>142</v>
      </c>
      <c r="E20" s="19">
        <v>208854000</v>
      </c>
      <c r="F20" s="37">
        <v>0</v>
      </c>
      <c r="G20" s="38">
        <f t="shared" si="0"/>
        <v>0</v>
      </c>
      <c r="H20" s="26"/>
      <c r="I20" s="26"/>
      <c r="J20" s="39"/>
      <c r="K20" s="56">
        <v>26</v>
      </c>
      <c r="L20" s="56" t="s">
        <v>143</v>
      </c>
      <c r="M20" s="49">
        <v>511.40872259879484</v>
      </c>
      <c r="N20" s="49">
        <v>648.97245384644611</v>
      </c>
      <c r="O20" s="49">
        <v>695.34828135594535</v>
      </c>
      <c r="P20" s="49">
        <v>693.41764569372378</v>
      </c>
      <c r="Q20" s="49">
        <v>800.00033303308226</v>
      </c>
      <c r="R20" s="49">
        <v>1101.1463919389787</v>
      </c>
      <c r="S20" s="49">
        <v>1181.6512268284839</v>
      </c>
      <c r="T20" s="49">
        <v>1234.0709849015955</v>
      </c>
      <c r="U20" s="49">
        <v>1465.3426858093628</v>
      </c>
      <c r="V20" s="49">
        <v>1626.80382188462</v>
      </c>
      <c r="W20" s="49">
        <v>1721.049687061583</v>
      </c>
      <c r="X20" s="49">
        <v>1898.9635179492443</v>
      </c>
      <c r="Y20" s="49">
        <v>2179.2034103643505</v>
      </c>
      <c r="Z20" s="49">
        <v>2285.0064307730636</v>
      </c>
      <c r="AA20" s="49">
        <v>2144.1492333335786</v>
      </c>
      <c r="AB20" s="49">
        <v>2003.6467642811733</v>
      </c>
      <c r="AC20" s="49">
        <v>1837.832875344923</v>
      </c>
      <c r="AD20" s="49">
        <v>1638.5243306199523</v>
      </c>
      <c r="AE20" s="49">
        <v>1315.3133729830704</v>
      </c>
      <c r="AF20" s="49">
        <v>1413.9314517486125</v>
      </c>
      <c r="AG20" s="49">
        <v>1552.0507889983464</v>
      </c>
      <c r="AH20" s="49">
        <v>1832.8625376809489</v>
      </c>
      <c r="AI20" s="49">
        <v>1771.548196</v>
      </c>
      <c r="AJ20" s="44">
        <v>-0.3</v>
      </c>
      <c r="AK20" s="26"/>
      <c r="AL20" s="44">
        <f t="shared" si="11"/>
        <v>0</v>
      </c>
      <c r="AM20" s="66" t="s">
        <v>144</v>
      </c>
      <c r="AN20" s="67" t="s">
        <v>145</v>
      </c>
      <c r="AO20" s="68">
        <v>3873119312.3158937</v>
      </c>
      <c r="AP20" s="62">
        <v>4038958464.1243272</v>
      </c>
      <c r="AQ20" s="62">
        <v>4084406757.2179623</v>
      </c>
      <c r="AR20" s="61">
        <v>4052445396.5275102</v>
      </c>
      <c r="AS20" s="68">
        <v>4094940557.4877234</v>
      </c>
      <c r="AT20" s="62">
        <v>4265457998.4727039</v>
      </c>
      <c r="AU20" s="62">
        <v>4329920866.5782242</v>
      </c>
      <c r="AV20" s="62">
        <v>4277716264.2808185</v>
      </c>
      <c r="AW20" s="432">
        <f t="shared" si="1"/>
        <v>4094940557.4877234</v>
      </c>
      <c r="AX20" s="89">
        <f t="shared" si="2"/>
        <v>4265457998.4727039</v>
      </c>
      <c r="AY20" s="89">
        <f t="shared" si="3"/>
        <v>4329920866.5782242</v>
      </c>
      <c r="AZ20" s="433">
        <f t="shared" si="4"/>
        <v>4277716264.2808185</v>
      </c>
      <c r="BA20" s="432">
        <f t="shared" si="5"/>
        <v>4094940557.4877234</v>
      </c>
      <c r="BB20" s="89">
        <f t="shared" si="6"/>
        <v>4265457998.4727039</v>
      </c>
      <c r="BC20" s="89">
        <f t="shared" si="7"/>
        <v>4329920866.5782242</v>
      </c>
      <c r="BD20" s="433">
        <f t="shared" si="8"/>
        <v>4277716264.2808185</v>
      </c>
      <c r="BE20" s="432">
        <f t="shared" si="14"/>
        <v>4094940557.4877234</v>
      </c>
      <c r="BF20" s="89">
        <f t="shared" si="16"/>
        <v>4265457998.4727039</v>
      </c>
      <c r="BG20" s="89">
        <f t="shared" si="17"/>
        <v>4329920866.5782242</v>
      </c>
      <c r="BH20" s="433">
        <f t="shared" si="15"/>
        <v>4277716264.2808185</v>
      </c>
      <c r="BI20" s="26"/>
      <c r="BJ20" s="26"/>
      <c r="BL20" s="426"/>
      <c r="BM20" s="426" t="s">
        <v>1269</v>
      </c>
      <c r="BN20" s="430">
        <f>(AS4/AO4-1)*100</f>
        <v>0.49917633794378524</v>
      </c>
      <c r="BO20" s="430">
        <f>AL4*100</f>
        <v>3</v>
      </c>
      <c r="BP20" s="476">
        <f>BO20</f>
        <v>3</v>
      </c>
      <c r="BQ20" s="476">
        <f>BO20</f>
        <v>3</v>
      </c>
      <c r="BR20" s="353" t="s">
        <v>1147</v>
      </c>
      <c r="BX20" s="304">
        <v>38168</v>
      </c>
      <c r="BY20" s="485">
        <f t="shared" si="12"/>
        <v>7.7344247206460492E-2</v>
      </c>
      <c r="BZ20" s="300"/>
      <c r="CA20" s="300"/>
    </row>
    <row r="21" spans="1:79" ht="14.25" customHeight="1">
      <c r="A21" s="26" t="s">
        <v>95</v>
      </c>
      <c r="B21" s="26" t="s">
        <v>96</v>
      </c>
      <c r="C21" s="26" t="s">
        <v>133</v>
      </c>
      <c r="D21" s="26" t="s">
        <v>146</v>
      </c>
      <c r="E21" s="19">
        <v>25146000</v>
      </c>
      <c r="F21" s="37">
        <v>0</v>
      </c>
      <c r="G21" s="38">
        <f t="shared" si="0"/>
        <v>0</v>
      </c>
      <c r="H21" s="26"/>
      <c r="I21" s="26"/>
      <c r="J21" s="39"/>
      <c r="K21" s="56">
        <v>27</v>
      </c>
      <c r="L21" s="56" t="s">
        <v>147</v>
      </c>
      <c r="M21" s="49">
        <v>818.8171152803543</v>
      </c>
      <c r="N21" s="49">
        <v>819.84678261285353</v>
      </c>
      <c r="O21" s="49">
        <v>935.93445904160455</v>
      </c>
      <c r="P21" s="49">
        <v>958.9234702329145</v>
      </c>
      <c r="Q21" s="49">
        <v>961.35729892535949</v>
      </c>
      <c r="R21" s="49">
        <v>1077.5220958199568</v>
      </c>
      <c r="S21" s="49">
        <v>1185.3730086535759</v>
      </c>
      <c r="T21" s="49">
        <v>1248.3265703327045</v>
      </c>
      <c r="U21" s="49">
        <v>1436.5607069900441</v>
      </c>
      <c r="V21" s="49">
        <v>1664.5305469205418</v>
      </c>
      <c r="W21" s="49">
        <v>1684.9713914947404</v>
      </c>
      <c r="X21" s="49">
        <v>1933.891776769884</v>
      </c>
      <c r="Y21" s="49">
        <v>2062.2067899204799</v>
      </c>
      <c r="Z21" s="49">
        <v>2352.820712156953</v>
      </c>
      <c r="AA21" s="49">
        <v>2216.9722955882348</v>
      </c>
      <c r="AB21" s="49">
        <v>1898.3892208525037</v>
      </c>
      <c r="AC21" s="49">
        <v>1747.8306610400609</v>
      </c>
      <c r="AD21" s="49">
        <v>1467.425000116745</v>
      </c>
      <c r="AE21" s="49">
        <v>1469.2136277652999</v>
      </c>
      <c r="AF21" s="49">
        <v>1740.5195296414338</v>
      </c>
      <c r="AG21" s="49">
        <v>1862.7236688841324</v>
      </c>
      <c r="AH21" s="49">
        <v>2115.9809973313154</v>
      </c>
      <c r="AI21" s="49">
        <v>2180.688345</v>
      </c>
      <c r="AJ21" s="44">
        <v>-0.3</v>
      </c>
      <c r="AK21" s="26"/>
      <c r="AL21" s="44">
        <f t="shared" si="11"/>
        <v>-0.8</v>
      </c>
      <c r="AM21" s="66" t="s">
        <v>148</v>
      </c>
      <c r="AN21" s="67" t="s">
        <v>149</v>
      </c>
      <c r="AO21" s="68">
        <v>1485349427.3667221</v>
      </c>
      <c r="AP21" s="62">
        <v>1594712724.1842251</v>
      </c>
      <c r="AQ21" s="62">
        <v>1615967279.4739494</v>
      </c>
      <c r="AR21" s="61">
        <v>1567515690.5507941</v>
      </c>
      <c r="AS21" s="68">
        <v>1555910261.619422</v>
      </c>
      <c r="AT21" s="62">
        <v>1657885155.0249166</v>
      </c>
      <c r="AU21" s="62">
        <v>1690344977.8078318</v>
      </c>
      <c r="AV21" s="62">
        <v>1662252011.2987101</v>
      </c>
      <c r="AW21" s="432">
        <f t="shared" si="1"/>
        <v>1431437440.689868</v>
      </c>
      <c r="AX21" s="89">
        <f t="shared" si="2"/>
        <v>596838655.80896974</v>
      </c>
      <c r="AY21" s="89">
        <f t="shared" si="3"/>
        <v>1014206986.6846991</v>
      </c>
      <c r="AZ21" s="433">
        <f t="shared" si="4"/>
        <v>1263311528.5870197</v>
      </c>
      <c r="BA21" s="432">
        <f t="shared" si="5"/>
        <v>1431437440.689868</v>
      </c>
      <c r="BB21" s="89">
        <f t="shared" si="6"/>
        <v>596838655.80896974</v>
      </c>
      <c r="BC21" s="89">
        <f t="shared" si="7"/>
        <v>1244093903.6665642</v>
      </c>
      <c r="BD21" s="433">
        <f t="shared" si="8"/>
        <v>1462781769.9428649</v>
      </c>
      <c r="BE21" s="432">
        <f t="shared" si="14"/>
        <v>1431437440.689868</v>
      </c>
      <c r="BF21" s="89">
        <f t="shared" si="16"/>
        <v>596838655.80896974</v>
      </c>
      <c r="BG21" s="439">
        <f>AU21*(1+$AL21*30%)</f>
        <v>1284662183.1339521</v>
      </c>
      <c r="BH21" s="433">
        <f t="shared" si="15"/>
        <v>1662252011.2987101</v>
      </c>
      <c r="BI21" s="26"/>
      <c r="BJ21" s="26"/>
      <c r="BL21" s="426"/>
      <c r="BM21" s="426" t="s">
        <v>1270</v>
      </c>
      <c r="BN21" s="430">
        <f t="shared" ref="BN21:BN39" si="18">(AS5/AO5-1)*100</f>
        <v>-0.17639518425811573</v>
      </c>
      <c r="BO21" s="430">
        <f t="shared" ref="BO21:BO39" si="19">AL5*100</f>
        <v>-20</v>
      </c>
      <c r="BP21" s="476">
        <f t="shared" ref="BP21:BP39" si="20">BO21</f>
        <v>-20</v>
      </c>
      <c r="BQ21" s="476">
        <f t="shared" ref="BQ21:BQ39" si="21">BO21</f>
        <v>-20</v>
      </c>
      <c r="BR21" s="353" t="s">
        <v>1147</v>
      </c>
      <c r="BX21" s="304">
        <v>38260</v>
      </c>
      <c r="BY21" s="485">
        <f t="shared" si="12"/>
        <v>7.1227612491428394E-2</v>
      </c>
      <c r="BZ21" s="300"/>
      <c r="CA21" s="300"/>
    </row>
    <row r="22" spans="1:79" ht="14.25" customHeight="1">
      <c r="A22" s="26" t="s">
        <v>95</v>
      </c>
      <c r="B22" s="26" t="s">
        <v>96</v>
      </c>
      <c r="C22" s="26" t="s">
        <v>133</v>
      </c>
      <c r="D22" s="26" t="s">
        <v>150</v>
      </c>
      <c r="E22" s="19">
        <v>266041000</v>
      </c>
      <c r="F22" s="37">
        <v>0</v>
      </c>
      <c r="G22" s="38">
        <f t="shared" si="0"/>
        <v>0</v>
      </c>
      <c r="H22" s="26"/>
      <c r="I22" s="26"/>
      <c r="J22" s="39"/>
      <c r="K22" s="56">
        <v>28</v>
      </c>
      <c r="L22" s="56" t="s">
        <v>151</v>
      </c>
      <c r="M22" s="49">
        <v>1008.2790855296821</v>
      </c>
      <c r="N22" s="49">
        <v>950.72659337798018</v>
      </c>
      <c r="O22" s="49">
        <v>1160.0463227339278</v>
      </c>
      <c r="P22" s="49">
        <v>939.5106152625408</v>
      </c>
      <c r="Q22" s="49">
        <v>964.10460402926731</v>
      </c>
      <c r="R22" s="49">
        <v>888.03641457813717</v>
      </c>
      <c r="S22" s="49">
        <v>1388.9511622478567</v>
      </c>
      <c r="T22" s="49">
        <v>1497.4759053165044</v>
      </c>
      <c r="U22" s="49">
        <v>1500.1053623901591</v>
      </c>
      <c r="V22" s="49">
        <v>1626.9243824942184</v>
      </c>
      <c r="W22" s="49">
        <v>1670.2797214533596</v>
      </c>
      <c r="X22" s="49">
        <v>1833.4959877035785</v>
      </c>
      <c r="Y22" s="49">
        <v>2084.5384275860374</v>
      </c>
      <c r="Z22" s="49">
        <v>1923.2199848726559</v>
      </c>
      <c r="AA22" s="49">
        <v>1653.983103454914</v>
      </c>
      <c r="AB22" s="49">
        <v>1546.0152108155798</v>
      </c>
      <c r="AC22" s="49">
        <v>1706.7451500193911</v>
      </c>
      <c r="AD22" s="49">
        <v>1625.4423674077864</v>
      </c>
      <c r="AE22" s="49">
        <v>1645.5809738896464</v>
      </c>
      <c r="AF22" s="49">
        <v>1787.226755596407</v>
      </c>
      <c r="AG22" s="49">
        <v>1963.7182131627121</v>
      </c>
      <c r="AH22" s="49">
        <v>2054.5203672470707</v>
      </c>
      <c r="AI22" s="49">
        <v>2122.5113620000002</v>
      </c>
      <c r="AJ22" s="44">
        <v>-0.3</v>
      </c>
      <c r="AK22" s="26"/>
      <c r="AL22" s="44">
        <f t="shared" si="11"/>
        <v>-0.5</v>
      </c>
      <c r="AM22" s="66" t="s">
        <v>152</v>
      </c>
      <c r="AN22" s="67" t="s">
        <v>153</v>
      </c>
      <c r="AO22" s="68">
        <v>1289669719.3770163</v>
      </c>
      <c r="AP22" s="62">
        <v>1348544650.7675931</v>
      </c>
      <c r="AQ22" s="62">
        <v>1368489819.811275</v>
      </c>
      <c r="AR22" s="61">
        <v>1343463881.8693728</v>
      </c>
      <c r="AS22" s="68">
        <v>1338688032.9314542</v>
      </c>
      <c r="AT22" s="62">
        <v>1397931872.3462901</v>
      </c>
      <c r="AU22" s="62">
        <v>1480650235.5826817</v>
      </c>
      <c r="AV22" s="62">
        <v>1414724963.0465534</v>
      </c>
      <c r="AW22" s="432">
        <f t="shared" si="1"/>
        <v>1271753631.2848814</v>
      </c>
      <c r="AX22" s="89">
        <f t="shared" si="2"/>
        <v>838759123.40777409</v>
      </c>
      <c r="AY22" s="89">
        <f t="shared" si="3"/>
        <v>1110487676.6870112</v>
      </c>
      <c r="AZ22" s="433">
        <f t="shared" si="4"/>
        <v>1202516218.5895703</v>
      </c>
      <c r="BA22" s="432">
        <f t="shared" si="5"/>
        <v>1271753631.2848814</v>
      </c>
      <c r="BB22" s="89">
        <f t="shared" si="6"/>
        <v>838759123.40777409</v>
      </c>
      <c r="BC22" s="89">
        <f t="shared" si="7"/>
        <v>1236342946.711539</v>
      </c>
      <c r="BD22" s="433">
        <f t="shared" si="8"/>
        <v>1308620590.8180618</v>
      </c>
      <c r="BE22" s="432">
        <f t="shared" si="14"/>
        <v>1271753631.2848814</v>
      </c>
      <c r="BF22" s="89">
        <f t="shared" si="16"/>
        <v>838759123.40777409</v>
      </c>
      <c r="BG22" s="89">
        <f>AU22*(1+$AL22*BG$2)</f>
        <v>1480650235.5826817</v>
      </c>
      <c r="BH22" s="433">
        <f t="shared" si="15"/>
        <v>1414724963.0465534</v>
      </c>
      <c r="BI22" s="26"/>
      <c r="BJ22" s="26"/>
      <c r="BL22" s="426"/>
      <c r="BM22" s="426" t="s">
        <v>1256</v>
      </c>
      <c r="BN22" s="430">
        <f t="shared" si="18"/>
        <v>3.2625506447576891</v>
      </c>
      <c r="BO22" s="430">
        <f t="shared" si="19"/>
        <v>-24.782298483907351</v>
      </c>
      <c r="BP22" s="476">
        <f t="shared" si="20"/>
        <v>-24.782298483907351</v>
      </c>
      <c r="BQ22" s="476">
        <f t="shared" si="21"/>
        <v>-24.782298483907351</v>
      </c>
      <c r="BR22" s="353" t="s">
        <v>1146</v>
      </c>
      <c r="BX22" s="304">
        <v>38352</v>
      </c>
      <c r="BY22" s="485">
        <f t="shared" si="12"/>
        <v>8.7733222354710039E-2</v>
      </c>
      <c r="BZ22" s="300"/>
      <c r="CA22" s="300"/>
    </row>
    <row r="23" spans="1:79" ht="14.25" customHeight="1">
      <c r="A23" s="26" t="s">
        <v>95</v>
      </c>
      <c r="B23" s="26" t="s">
        <v>96</v>
      </c>
      <c r="C23" s="26" t="s">
        <v>154</v>
      </c>
      <c r="D23" s="26" t="s">
        <v>155</v>
      </c>
      <c r="E23" s="19">
        <v>147515000</v>
      </c>
      <c r="F23" s="37">
        <v>0</v>
      </c>
      <c r="G23" s="38">
        <f t="shared" si="0"/>
        <v>0</v>
      </c>
      <c r="H23" s="26"/>
      <c r="I23" s="26"/>
      <c r="J23" s="39"/>
      <c r="K23" s="56">
        <v>29</v>
      </c>
      <c r="L23" s="56" t="s">
        <v>156</v>
      </c>
      <c r="M23" s="49">
        <v>178.11799366633201</v>
      </c>
      <c r="N23" s="49">
        <v>159.70790085107427</v>
      </c>
      <c r="O23" s="49">
        <v>180.34884375840443</v>
      </c>
      <c r="P23" s="49">
        <v>237.93867325226617</v>
      </c>
      <c r="Q23" s="49">
        <v>199.8876445166897</v>
      </c>
      <c r="R23" s="49">
        <v>174.75985470109671</v>
      </c>
      <c r="S23" s="49">
        <v>155.94195090005195</v>
      </c>
      <c r="T23" s="49">
        <v>324.65867750612688</v>
      </c>
      <c r="U23" s="49">
        <v>402.87975504058136</v>
      </c>
      <c r="V23" s="49">
        <v>353.00735364792479</v>
      </c>
      <c r="W23" s="49">
        <v>423.79157706626961</v>
      </c>
      <c r="X23" s="49">
        <v>443.92950823329141</v>
      </c>
      <c r="Y23" s="49">
        <v>485.72053288074159</v>
      </c>
      <c r="Z23" s="49">
        <v>529.54641219365067</v>
      </c>
      <c r="AA23" s="49">
        <v>468.81099707467507</v>
      </c>
      <c r="AB23" s="49">
        <v>432.21536443625092</v>
      </c>
      <c r="AC23" s="49">
        <v>403.04676579224656</v>
      </c>
      <c r="AD23" s="49">
        <v>351.15354561815093</v>
      </c>
      <c r="AE23" s="49">
        <v>265.01441555217303</v>
      </c>
      <c r="AF23" s="49">
        <v>283.64606099605226</v>
      </c>
      <c r="AG23" s="49">
        <v>342.62003094728948</v>
      </c>
      <c r="AH23" s="49">
        <v>414.0697492790178</v>
      </c>
      <c r="AI23" s="49">
        <v>393.75166200000001</v>
      </c>
      <c r="AJ23" s="44">
        <v>-0.5</v>
      </c>
      <c r="AK23" s="26"/>
      <c r="AL23" s="44">
        <f t="shared" si="11"/>
        <v>0</v>
      </c>
      <c r="AM23" s="71" t="s">
        <v>157</v>
      </c>
      <c r="AN23" s="72" t="s">
        <v>158</v>
      </c>
      <c r="AO23" s="68">
        <v>28881897.735942733</v>
      </c>
      <c r="AP23" s="62">
        <v>32786540.924800377</v>
      </c>
      <c r="AQ23" s="62">
        <v>31905546.646126527</v>
      </c>
      <c r="AR23" s="61">
        <v>29303225.084505342</v>
      </c>
      <c r="AS23" s="68">
        <v>27954557.059249841</v>
      </c>
      <c r="AT23" s="62">
        <v>29748575.567841545</v>
      </c>
      <c r="AU23" s="62">
        <v>29465117.243172906</v>
      </c>
      <c r="AV23" s="62">
        <v>26755742.275599446</v>
      </c>
      <c r="AW23" s="432">
        <f t="shared" si="1"/>
        <v>27954557.059249841</v>
      </c>
      <c r="AX23" s="89">
        <f t="shared" si="2"/>
        <v>29748575.567841545</v>
      </c>
      <c r="AY23" s="89">
        <f t="shared" si="3"/>
        <v>29465117.243172906</v>
      </c>
      <c r="AZ23" s="433">
        <f t="shared" si="4"/>
        <v>26755742.275599446</v>
      </c>
      <c r="BA23" s="432">
        <f t="shared" si="5"/>
        <v>27954557.059249841</v>
      </c>
      <c r="BB23" s="89">
        <f t="shared" si="6"/>
        <v>29748575.567841545</v>
      </c>
      <c r="BC23" s="89">
        <f t="shared" si="7"/>
        <v>29465117.243172906</v>
      </c>
      <c r="BD23" s="433">
        <f t="shared" si="8"/>
        <v>26755742.275599446</v>
      </c>
      <c r="BE23" s="432">
        <f t="shared" si="14"/>
        <v>27954557.059249841</v>
      </c>
      <c r="BF23" s="89">
        <f t="shared" si="16"/>
        <v>29748575.567841545</v>
      </c>
      <c r="BG23" s="89">
        <f>AU23*(1+$AL23*BG$2)</f>
        <v>29465117.243172906</v>
      </c>
      <c r="BH23" s="433">
        <f t="shared" si="15"/>
        <v>26755742.275599446</v>
      </c>
      <c r="BI23" s="26"/>
      <c r="BJ23" s="26"/>
      <c r="BL23" s="426"/>
      <c r="BM23" s="426" t="s">
        <v>1271</v>
      </c>
      <c r="BN23" s="430">
        <f t="shared" si="18"/>
        <v>1.62954382838989</v>
      </c>
      <c r="BO23" s="430">
        <f t="shared" si="19"/>
        <v>0</v>
      </c>
      <c r="BP23" s="476">
        <f t="shared" si="20"/>
        <v>0</v>
      </c>
      <c r="BQ23" s="476">
        <f t="shared" si="21"/>
        <v>0</v>
      </c>
      <c r="BR23" s="353" t="s">
        <v>1147</v>
      </c>
      <c r="BX23" s="304">
        <v>38442</v>
      </c>
      <c r="BY23" s="485">
        <f t="shared" si="12"/>
        <v>4.775774371176511E-2</v>
      </c>
      <c r="BZ23" s="300"/>
      <c r="CA23" s="300"/>
    </row>
    <row r="24" spans="1:79" ht="14.25" customHeight="1">
      <c r="A24" s="26" t="s">
        <v>95</v>
      </c>
      <c r="B24" s="26" t="s">
        <v>96</v>
      </c>
      <c r="C24" s="26" t="s">
        <v>154</v>
      </c>
      <c r="D24" s="26" t="s">
        <v>159</v>
      </c>
      <c r="E24" s="19">
        <v>926000</v>
      </c>
      <c r="F24" s="37">
        <v>0</v>
      </c>
      <c r="G24" s="38">
        <f t="shared" si="0"/>
        <v>0</v>
      </c>
      <c r="H24" s="26"/>
      <c r="I24" s="26"/>
      <c r="J24" s="39"/>
      <c r="K24" s="56">
        <v>30</v>
      </c>
      <c r="L24" s="56" t="s">
        <v>160</v>
      </c>
      <c r="M24" s="49">
        <v>447.16463868033435</v>
      </c>
      <c r="N24" s="49">
        <v>646.71100399991349</v>
      </c>
      <c r="O24" s="49">
        <v>699.9329096295271</v>
      </c>
      <c r="P24" s="49">
        <v>822.2137579706955</v>
      </c>
      <c r="Q24" s="49">
        <v>950.70423728965659</v>
      </c>
      <c r="R24" s="49">
        <v>1091.3722330163464</v>
      </c>
      <c r="S24" s="49">
        <v>1135.7110157628213</v>
      </c>
      <c r="T24" s="49">
        <v>1226.3063213945345</v>
      </c>
      <c r="U24" s="49">
        <v>1175.8434418935017</v>
      </c>
      <c r="V24" s="49">
        <v>1484.8064750865988</v>
      </c>
      <c r="W24" s="49">
        <v>1227.7971829314938</v>
      </c>
      <c r="X24" s="49">
        <v>1584.6507879776277</v>
      </c>
      <c r="Y24" s="49">
        <v>1601.0318788101854</v>
      </c>
      <c r="Z24" s="49">
        <v>1652.9993949874267</v>
      </c>
      <c r="AA24" s="49">
        <v>1639.3189445088271</v>
      </c>
      <c r="AB24" s="49">
        <v>1570.7491993127289</v>
      </c>
      <c r="AC24" s="49">
        <v>1516.8435203732604</v>
      </c>
      <c r="AD24" s="49">
        <v>1367.2731782098265</v>
      </c>
      <c r="AE24" s="49">
        <v>466.61760120360805</v>
      </c>
      <c r="AF24" s="49">
        <v>666.20637861480714</v>
      </c>
      <c r="AG24" s="49">
        <v>583.19831196208145</v>
      </c>
      <c r="AH24" s="49">
        <v>699.30146376360415</v>
      </c>
      <c r="AI24" s="49">
        <v>665.14563399999997</v>
      </c>
      <c r="AJ24" s="44">
        <f>SUMPRODUCT(E154:E160,F154:F160)/SUM(E154:E160)</f>
        <v>-0.40740497531674896</v>
      </c>
      <c r="AK24" s="26"/>
      <c r="AL24" s="26"/>
      <c r="AM24" s="73" t="s">
        <v>161</v>
      </c>
      <c r="AN24" s="74"/>
      <c r="AO24" s="75">
        <v>70683079140.35228</v>
      </c>
      <c r="AP24" s="76">
        <v>79396918220.089264</v>
      </c>
      <c r="AQ24" s="76">
        <v>86842405158.231934</v>
      </c>
      <c r="AR24" s="77">
        <v>77964036462.941055</v>
      </c>
      <c r="AS24" s="75">
        <v>74012192536.97316</v>
      </c>
      <c r="AT24" s="76">
        <v>82470573054.524857</v>
      </c>
      <c r="AU24" s="76">
        <v>90670065322.891006</v>
      </c>
      <c r="AV24" s="76">
        <v>81083380439.356857</v>
      </c>
      <c r="AW24" s="434">
        <f t="shared" ref="AW24:BH24" si="22">SUM(AW4:AW23)</f>
        <v>72093603608.795502</v>
      </c>
      <c r="AX24" s="435">
        <f t="shared" si="22"/>
        <v>62963371889.207489</v>
      </c>
      <c r="AY24" s="435">
        <f t="shared" si="22"/>
        <v>75700650320.43837</v>
      </c>
      <c r="AZ24" s="436">
        <f t="shared" si="22"/>
        <v>74537659728.520523</v>
      </c>
      <c r="BA24" s="434">
        <f t="shared" si="22"/>
        <v>72093603608.795502</v>
      </c>
      <c r="BB24" s="435">
        <f t="shared" si="22"/>
        <v>62963371889.207489</v>
      </c>
      <c r="BC24" s="435">
        <f t="shared" si="22"/>
        <v>80822315696.743866</v>
      </c>
      <c r="BD24" s="436">
        <f t="shared" si="22"/>
        <v>77859472854.153839</v>
      </c>
      <c r="BE24" s="434">
        <f t="shared" si="22"/>
        <v>72093603608.795502</v>
      </c>
      <c r="BF24" s="435">
        <f t="shared" si="22"/>
        <v>62963371889.207489</v>
      </c>
      <c r="BG24" s="435">
        <f t="shared" si="22"/>
        <v>86712675180.427597</v>
      </c>
      <c r="BH24" s="436">
        <f t="shared" si="22"/>
        <v>81181285979.787125</v>
      </c>
      <c r="BI24" s="26"/>
      <c r="BJ24" s="26"/>
      <c r="BL24" s="426"/>
      <c r="BM24" s="426" t="s">
        <v>1272</v>
      </c>
      <c r="BN24" s="430">
        <f t="shared" si="18"/>
        <v>2.1738196042965452</v>
      </c>
      <c r="BO24" s="430">
        <f t="shared" si="19"/>
        <v>0</v>
      </c>
      <c r="BP24" s="476">
        <f t="shared" si="20"/>
        <v>0</v>
      </c>
      <c r="BQ24" s="476">
        <f t="shared" si="21"/>
        <v>0</v>
      </c>
      <c r="BR24" s="353" t="s">
        <v>1147</v>
      </c>
      <c r="BX24" s="304">
        <v>38533</v>
      </c>
      <c r="BY24" s="485">
        <f t="shared" si="12"/>
        <v>7.9900684267515842E-2</v>
      </c>
      <c r="BZ24" s="300"/>
      <c r="CA24" s="300"/>
    </row>
    <row r="25" spans="1:79" ht="14.25" customHeight="1">
      <c r="A25" s="26" t="s">
        <v>95</v>
      </c>
      <c r="B25" s="26" t="s">
        <v>163</v>
      </c>
      <c r="C25" s="26" t="s">
        <v>163</v>
      </c>
      <c r="D25" s="26" t="s">
        <v>164</v>
      </c>
      <c r="E25" s="19">
        <v>298751000</v>
      </c>
      <c r="F25" s="37">
        <v>0</v>
      </c>
      <c r="G25" s="38">
        <f t="shared" si="0"/>
        <v>0</v>
      </c>
      <c r="H25" s="26"/>
      <c r="I25" s="26"/>
      <c r="J25" s="34"/>
      <c r="K25" s="56">
        <v>31</v>
      </c>
      <c r="L25" s="56" t="s">
        <v>165</v>
      </c>
      <c r="M25" s="49">
        <v>558.98589330095331</v>
      </c>
      <c r="N25" s="49">
        <v>580.29586077241731</v>
      </c>
      <c r="O25" s="49">
        <v>615.92288852312493</v>
      </c>
      <c r="P25" s="49">
        <v>626.39377901835178</v>
      </c>
      <c r="Q25" s="49">
        <v>647.27627294410445</v>
      </c>
      <c r="R25" s="49">
        <v>719.03605798110004</v>
      </c>
      <c r="S25" s="49">
        <v>789.92102862449144</v>
      </c>
      <c r="T25" s="49">
        <v>844.10438619037848</v>
      </c>
      <c r="U25" s="49">
        <v>921.29437491312171</v>
      </c>
      <c r="V25" s="49">
        <v>958.53781353965621</v>
      </c>
      <c r="W25" s="49">
        <v>983.4088370460363</v>
      </c>
      <c r="X25" s="49">
        <v>1049.9817983765265</v>
      </c>
      <c r="Y25" s="49">
        <v>1221.9185690422535</v>
      </c>
      <c r="Z25" s="49">
        <v>1208.2670942214952</v>
      </c>
      <c r="AA25" s="49">
        <v>1021.4053718209133</v>
      </c>
      <c r="AB25" s="49">
        <v>941.12629604707047</v>
      </c>
      <c r="AC25" s="49">
        <v>992.48891234669873</v>
      </c>
      <c r="AD25" s="49">
        <v>926.64101525977276</v>
      </c>
      <c r="AE25" s="49">
        <v>901.51939281799741</v>
      </c>
      <c r="AF25" s="49">
        <v>959.54878482421736</v>
      </c>
      <c r="AG25" s="49">
        <v>1040.2615705922499</v>
      </c>
      <c r="AH25" s="49">
        <v>1174.5577779157913</v>
      </c>
      <c r="AI25" s="49">
        <v>1276.3472139999999</v>
      </c>
      <c r="AJ25" s="44">
        <v>-0.5</v>
      </c>
      <c r="AK25" s="26"/>
      <c r="AL25" s="26"/>
      <c r="AM25" s="26"/>
      <c r="AN25" s="26"/>
      <c r="AO25" s="26"/>
      <c r="AP25" s="26"/>
      <c r="AQ25" s="26"/>
      <c r="AR25" s="26"/>
      <c r="AS25" s="26"/>
      <c r="AT25" s="26"/>
      <c r="AU25" s="26"/>
      <c r="AV25" s="26">
        <f>AW25/AW26</f>
        <v>-3.3441033277410354E-2</v>
      </c>
      <c r="AW25" s="79">
        <f>AW4-AS4</f>
        <v>64159596.192860126</v>
      </c>
      <c r="AX25" s="26"/>
      <c r="AY25" s="26"/>
      <c r="AZ25" s="26"/>
      <c r="BA25" s="26"/>
      <c r="BB25" s="26"/>
      <c r="BC25" s="26"/>
      <c r="BD25" s="26"/>
      <c r="BE25" s="26"/>
      <c r="BF25" s="26"/>
      <c r="BG25" s="26"/>
      <c r="BH25" s="26"/>
      <c r="BI25" s="26"/>
      <c r="BJ25" s="26"/>
      <c r="BL25" s="426"/>
      <c r="BM25" s="426" t="s">
        <v>1257</v>
      </c>
      <c r="BN25" s="430">
        <f t="shared" si="18"/>
        <v>12.560624753944328</v>
      </c>
      <c r="BO25" s="430">
        <f t="shared" si="19"/>
        <v>-30</v>
      </c>
      <c r="BP25" s="476">
        <f t="shared" si="20"/>
        <v>-30</v>
      </c>
      <c r="BQ25" s="476">
        <f t="shared" si="21"/>
        <v>-30</v>
      </c>
      <c r="BR25" s="353" t="s">
        <v>1147</v>
      </c>
      <c r="BX25" s="304">
        <v>38625</v>
      </c>
      <c r="BY25" s="485">
        <f t="shared" si="12"/>
        <v>8.6711907345244033E-2</v>
      </c>
      <c r="BZ25" s="300"/>
      <c r="CA25" s="300"/>
    </row>
    <row r="26" spans="1:79" ht="14.25" customHeight="1">
      <c r="A26" s="26" t="s">
        <v>95</v>
      </c>
      <c r="B26" s="26" t="s">
        <v>163</v>
      </c>
      <c r="C26" s="26" t="s">
        <v>163</v>
      </c>
      <c r="D26" s="26" t="s">
        <v>166</v>
      </c>
      <c r="E26" s="19">
        <v>738000</v>
      </c>
      <c r="F26" s="37">
        <v>0</v>
      </c>
      <c r="G26" s="38">
        <f t="shared" si="0"/>
        <v>0</v>
      </c>
      <c r="H26" s="26"/>
      <c r="I26" s="26"/>
      <c r="J26" s="34"/>
      <c r="K26" s="56">
        <v>32</v>
      </c>
      <c r="L26" s="56" t="s">
        <v>167</v>
      </c>
      <c r="M26" s="49">
        <v>221.50417169490385</v>
      </c>
      <c r="N26" s="49">
        <v>230.66173369908685</v>
      </c>
      <c r="O26" s="49">
        <v>243.97000421745355</v>
      </c>
      <c r="P26" s="49">
        <v>248.96722869213926</v>
      </c>
      <c r="Q26" s="49">
        <v>256.21679664674321</v>
      </c>
      <c r="R26" s="49">
        <v>286.19891621655631</v>
      </c>
      <c r="S26" s="49">
        <v>313.51153022104563</v>
      </c>
      <c r="T26" s="49">
        <v>333.3104745613951</v>
      </c>
      <c r="U26" s="49">
        <v>357.63888284843517</v>
      </c>
      <c r="V26" s="49">
        <v>379.33562213615448</v>
      </c>
      <c r="W26" s="49">
        <v>386.95640103333534</v>
      </c>
      <c r="X26" s="49">
        <v>396.84045915728785</v>
      </c>
      <c r="Y26" s="49">
        <v>460.12974008810414</v>
      </c>
      <c r="Z26" s="49">
        <v>473.50407793424927</v>
      </c>
      <c r="AA26" s="49">
        <v>441.3005237593199</v>
      </c>
      <c r="AB26" s="49">
        <v>417.64816215115115</v>
      </c>
      <c r="AC26" s="49">
        <v>402.75109376763999</v>
      </c>
      <c r="AD26" s="49">
        <v>347.97132412437071</v>
      </c>
      <c r="AE26" s="49">
        <v>379.95329097777773</v>
      </c>
      <c r="AF26" s="49">
        <v>378.24422033910884</v>
      </c>
      <c r="AG26" s="49">
        <v>403.00357174746324</v>
      </c>
      <c r="AH26" s="49">
        <v>391.40000137023185</v>
      </c>
      <c r="AI26" s="49">
        <v>549.66207599999996</v>
      </c>
      <c r="AJ26" s="44">
        <f>SUMPRODUCT(E165:E171,F165:F171)/SUM(E165:E171)</f>
        <v>-0.34161291998164678</v>
      </c>
      <c r="AK26" s="26"/>
      <c r="AL26" s="26"/>
      <c r="AM26" s="26"/>
      <c r="AN26" s="26"/>
      <c r="AO26" s="26"/>
      <c r="AP26" s="26"/>
      <c r="AQ26" s="26"/>
      <c r="AR26" s="26"/>
      <c r="AS26" s="26"/>
      <c r="AT26" s="26"/>
      <c r="AU26" s="26"/>
      <c r="AV26" s="26"/>
      <c r="AW26" s="79">
        <f>AW24-AS24</f>
        <v>-1918588928.1776581</v>
      </c>
      <c r="AX26" s="26"/>
      <c r="AY26" s="26"/>
      <c r="AZ26" s="26"/>
      <c r="BA26" s="26"/>
      <c r="BB26" s="26"/>
      <c r="BC26" s="26"/>
      <c r="BD26" s="26"/>
      <c r="BE26" s="26"/>
      <c r="BF26" s="26"/>
      <c r="BG26" s="26"/>
      <c r="BH26" s="26"/>
      <c r="BI26" s="26"/>
      <c r="BJ26" s="26"/>
      <c r="BL26" s="426"/>
      <c r="BM26" s="426" t="s">
        <v>1273</v>
      </c>
      <c r="BN26" s="430">
        <f t="shared" si="18"/>
        <v>7.9658753422636952</v>
      </c>
      <c r="BO26" s="430">
        <f t="shared" si="19"/>
        <v>-31.311608042053397</v>
      </c>
      <c r="BP26" s="476">
        <f t="shared" si="20"/>
        <v>-31.311608042053397</v>
      </c>
      <c r="BQ26" s="476">
        <f t="shared" si="21"/>
        <v>-31.311608042053397</v>
      </c>
      <c r="BR26" s="353" t="s">
        <v>1146</v>
      </c>
      <c r="BX26" s="304">
        <v>38717</v>
      </c>
      <c r="BY26" s="485">
        <f t="shared" si="12"/>
        <v>8.5643101354088813E-2</v>
      </c>
      <c r="BZ26" s="300"/>
      <c r="CA26" s="300"/>
    </row>
    <row r="27" spans="1:79" ht="14.25" customHeight="1">
      <c r="A27" s="26" t="s">
        <v>95</v>
      </c>
      <c r="B27" s="26" t="s">
        <v>163</v>
      </c>
      <c r="C27" s="26" t="s">
        <v>163</v>
      </c>
      <c r="D27" s="26" t="s">
        <v>169</v>
      </c>
      <c r="E27" s="19">
        <v>832077000</v>
      </c>
      <c r="F27" s="37">
        <v>0</v>
      </c>
      <c r="G27" s="38">
        <f t="shared" si="0"/>
        <v>0</v>
      </c>
      <c r="H27" s="26"/>
      <c r="I27" s="26"/>
      <c r="J27" s="34"/>
      <c r="K27" s="56">
        <v>33</v>
      </c>
      <c r="L27" s="56" t="s">
        <v>170</v>
      </c>
      <c r="M27" s="49">
        <v>245.26657007908582</v>
      </c>
      <c r="N27" s="49">
        <v>195.41543650973469</v>
      </c>
      <c r="O27" s="49">
        <v>280.66747189037108</v>
      </c>
      <c r="P27" s="49">
        <v>240.09675914030254</v>
      </c>
      <c r="Q27" s="49">
        <v>218.08410267508972</v>
      </c>
      <c r="R27" s="49">
        <v>278.96963511049023</v>
      </c>
      <c r="S27" s="49">
        <v>319.35913915315581</v>
      </c>
      <c r="T27" s="49">
        <v>358.41379401816869</v>
      </c>
      <c r="U27" s="49">
        <v>428.98304371691574</v>
      </c>
      <c r="V27" s="49">
        <v>550.11889216625138</v>
      </c>
      <c r="W27" s="49">
        <v>698.02146907643441</v>
      </c>
      <c r="X27" s="49">
        <v>687.34737497298283</v>
      </c>
      <c r="Y27" s="49">
        <v>936.87176177473407</v>
      </c>
      <c r="Z27" s="49">
        <v>1314.5646347527256</v>
      </c>
      <c r="AA27" s="49">
        <v>1185.3033679419054</v>
      </c>
      <c r="AB27" s="49">
        <v>1253.1770309305534</v>
      </c>
      <c r="AC27" s="49">
        <v>1173.1100122937507</v>
      </c>
      <c r="AD27" s="49">
        <v>1215.93867005944</v>
      </c>
      <c r="AE27" s="49">
        <v>1234.3939854235625</v>
      </c>
      <c r="AF27" s="49">
        <v>1292.5781341740326</v>
      </c>
      <c r="AG27" s="49">
        <v>1476.1428861138888</v>
      </c>
      <c r="AH27" s="49">
        <v>1596.7007037789565</v>
      </c>
      <c r="AI27" s="49">
        <v>1832.6759280000001</v>
      </c>
      <c r="AJ27" s="44">
        <v>-0.5</v>
      </c>
      <c r="AK27" s="26"/>
      <c r="AL27" s="26"/>
      <c r="AM27" s="26"/>
      <c r="AN27" s="26"/>
      <c r="AO27" s="26"/>
      <c r="AP27" s="627" t="s">
        <v>5</v>
      </c>
      <c r="AQ27" s="628"/>
      <c r="AR27" s="629"/>
      <c r="AS27" s="630" t="s">
        <v>6</v>
      </c>
      <c r="AT27" s="628"/>
      <c r="AU27" s="629"/>
      <c r="AV27" s="631" t="s">
        <v>7</v>
      </c>
      <c r="AW27" s="628"/>
      <c r="AX27" s="629"/>
      <c r="AY27" s="26"/>
      <c r="AZ27" s="32" t="s">
        <v>171</v>
      </c>
      <c r="BA27" s="26"/>
      <c r="BB27" s="26"/>
      <c r="BC27" s="26"/>
      <c r="BD27" s="26"/>
      <c r="BE27" s="32" t="s">
        <v>171</v>
      </c>
      <c r="BF27" s="26"/>
      <c r="BG27" s="26"/>
      <c r="BH27" s="26"/>
      <c r="BI27" s="26"/>
      <c r="BJ27" s="26"/>
      <c r="BL27" s="426"/>
      <c r="BM27" s="426" t="s">
        <v>1274</v>
      </c>
      <c r="BN27" s="430">
        <f t="shared" si="18"/>
        <v>5.3542316863556705</v>
      </c>
      <c r="BO27" s="430">
        <f t="shared" si="19"/>
        <v>-54.50500663684393</v>
      </c>
      <c r="BP27" s="476">
        <f t="shared" si="20"/>
        <v>-54.50500663684393</v>
      </c>
      <c r="BQ27" s="476">
        <f t="shared" si="21"/>
        <v>-54.50500663684393</v>
      </c>
      <c r="BR27" s="353" t="s">
        <v>1146</v>
      </c>
      <c r="BX27" s="304">
        <v>38807</v>
      </c>
      <c r="BY27" s="485">
        <f t="shared" si="12"/>
        <v>0.10682844928462165</v>
      </c>
      <c r="BZ27" s="300"/>
      <c r="CA27" s="300"/>
    </row>
    <row r="28" spans="1:79" ht="14.25" customHeight="1">
      <c r="A28" s="26" t="s">
        <v>95</v>
      </c>
      <c r="B28" s="26" t="s">
        <v>163</v>
      </c>
      <c r="C28" s="26" t="s">
        <v>163</v>
      </c>
      <c r="D28" s="26" t="s">
        <v>172</v>
      </c>
      <c r="E28" s="19">
        <v>777554000</v>
      </c>
      <c r="F28" s="37">
        <v>0</v>
      </c>
      <c r="G28" s="38">
        <f t="shared" si="0"/>
        <v>0</v>
      </c>
      <c r="H28" s="26"/>
      <c r="I28" s="26"/>
      <c r="J28" s="40" t="s">
        <v>78</v>
      </c>
      <c r="K28" s="625" t="s">
        <v>79</v>
      </c>
      <c r="L28" s="626"/>
      <c r="M28" s="49">
        <v>2425.1814735070298</v>
      </c>
      <c r="N28" s="49">
        <v>2769.1008816363014</v>
      </c>
      <c r="O28" s="49">
        <v>2862.4301300438506</v>
      </c>
      <c r="P28" s="49">
        <v>2882.3479124607302</v>
      </c>
      <c r="Q28" s="49">
        <v>3312.5808507138322</v>
      </c>
      <c r="R28" s="49">
        <v>2809.69754254587</v>
      </c>
      <c r="S28" s="49">
        <v>2850.5622662163278</v>
      </c>
      <c r="T28" s="49">
        <v>3521.3178560459223</v>
      </c>
      <c r="U28" s="49">
        <v>3778.0992047627374</v>
      </c>
      <c r="V28" s="49">
        <v>4604.4697914364642</v>
      </c>
      <c r="W28" s="49">
        <v>4608.6152868842637</v>
      </c>
      <c r="X28" s="49">
        <v>4471.1443167814978</v>
      </c>
      <c r="Y28" s="49">
        <v>3701.1549340840666</v>
      </c>
      <c r="Z28" s="49">
        <v>4003.3859734595453</v>
      </c>
      <c r="AA28" s="49">
        <v>5214.6942782709693</v>
      </c>
      <c r="AB28" s="49">
        <v>6242.8620407139706</v>
      </c>
      <c r="AC28" s="49">
        <v>6089.0945373759268</v>
      </c>
      <c r="AD28" s="49">
        <v>6637.883115441944</v>
      </c>
      <c r="AE28" s="49">
        <v>7754.3978654199982</v>
      </c>
      <c r="AF28" s="49">
        <v>8462.0915812396015</v>
      </c>
      <c r="AG28" s="49">
        <v>8550.3905057499996</v>
      </c>
      <c r="AH28" s="49">
        <v>8939.124187341009</v>
      </c>
      <c r="AI28" s="49">
        <v>8538.3882279999998</v>
      </c>
      <c r="AJ28" s="44">
        <v>0</v>
      </c>
      <c r="AK28" s="26"/>
      <c r="AL28" s="26"/>
      <c r="AM28" s="26"/>
      <c r="AN28" s="26"/>
      <c r="AO28" s="26" t="s">
        <v>9</v>
      </c>
      <c r="AP28" s="84" t="s">
        <v>174</v>
      </c>
      <c r="AQ28" s="20" t="s">
        <v>175</v>
      </c>
      <c r="AR28" s="85" t="s">
        <v>176</v>
      </c>
      <c r="AS28" s="84" t="s">
        <v>174</v>
      </c>
      <c r="AT28" s="20" t="s">
        <v>175</v>
      </c>
      <c r="AU28" s="85" t="s">
        <v>176</v>
      </c>
      <c r="AV28" s="84" t="s">
        <v>174</v>
      </c>
      <c r="AW28" s="20" t="s">
        <v>175</v>
      </c>
      <c r="AX28" s="85" t="s">
        <v>176</v>
      </c>
      <c r="AY28" s="26"/>
      <c r="AZ28" s="26" t="s">
        <v>9</v>
      </c>
      <c r="BA28" s="11" t="s">
        <v>22</v>
      </c>
      <c r="BB28" s="12" t="s">
        <v>23</v>
      </c>
      <c r="BC28" s="13" t="s">
        <v>24</v>
      </c>
      <c r="BD28" s="26"/>
      <c r="BE28" s="26" t="s">
        <v>9</v>
      </c>
      <c r="BF28" s="11" t="s">
        <v>22</v>
      </c>
      <c r="BG28" s="12" t="s">
        <v>23</v>
      </c>
      <c r="BH28" s="13" t="s">
        <v>24</v>
      </c>
      <c r="BI28" s="26"/>
      <c r="BJ28" s="26"/>
      <c r="BL28" s="426"/>
      <c r="BM28" s="426" t="s">
        <v>1275</v>
      </c>
      <c r="BN28" s="430">
        <f t="shared" si="18"/>
        <v>4.9312675962734032</v>
      </c>
      <c r="BO28" s="430">
        <f t="shared" si="19"/>
        <v>-82.908055045047135</v>
      </c>
      <c r="BP28" s="476">
        <f t="shared" si="20"/>
        <v>-82.908055045047135</v>
      </c>
      <c r="BQ28" s="476">
        <f t="shared" si="21"/>
        <v>-82.908055045047135</v>
      </c>
      <c r="BR28" s="353" t="s">
        <v>1146</v>
      </c>
      <c r="BX28" s="304">
        <v>38898</v>
      </c>
      <c r="BY28" s="485">
        <f t="shared" si="12"/>
        <v>8.7403324770880086E-2</v>
      </c>
      <c r="BZ28" s="300"/>
      <c r="CA28" s="300"/>
    </row>
    <row r="29" spans="1:79" ht="14.25" customHeight="1">
      <c r="A29" s="26" t="s">
        <v>95</v>
      </c>
      <c r="B29" s="26" t="s">
        <v>177</v>
      </c>
      <c r="C29" s="26" t="s">
        <v>178</v>
      </c>
      <c r="D29" s="26" t="s">
        <v>178</v>
      </c>
      <c r="E29" s="19">
        <v>75267000</v>
      </c>
      <c r="F29" s="37">
        <v>-0.5</v>
      </c>
      <c r="G29" s="38">
        <f t="shared" si="0"/>
        <v>-37633500</v>
      </c>
      <c r="H29" s="26"/>
      <c r="I29" s="26"/>
      <c r="J29" s="40" t="s">
        <v>83</v>
      </c>
      <c r="K29" s="625" t="s">
        <v>179</v>
      </c>
      <c r="L29" s="626"/>
      <c r="M29" s="49">
        <v>1204.0005589124225</v>
      </c>
      <c r="N29" s="49">
        <v>1344.1641297715535</v>
      </c>
      <c r="O29" s="49">
        <v>1644.7617374291481</v>
      </c>
      <c r="P29" s="49">
        <v>1681.1255207334939</v>
      </c>
      <c r="Q29" s="49">
        <v>1836.0921707893001</v>
      </c>
      <c r="R29" s="49">
        <v>2520.9016519472862</v>
      </c>
      <c r="S29" s="49">
        <v>2044.9544169002518</v>
      </c>
      <c r="T29" s="49">
        <v>2058.5108559912237</v>
      </c>
      <c r="U29" s="49">
        <v>2382.6006044493492</v>
      </c>
      <c r="V29" s="49">
        <v>2660.3466804136965</v>
      </c>
      <c r="W29" s="49">
        <v>2841.307500675468</v>
      </c>
      <c r="X29" s="49">
        <v>2666.5380066125254</v>
      </c>
      <c r="Y29" s="49">
        <v>2993.2448644813499</v>
      </c>
      <c r="Z29" s="49">
        <v>3141.2475437044977</v>
      </c>
      <c r="AA29" s="49">
        <v>3040.4004429955598</v>
      </c>
      <c r="AB29" s="49">
        <v>3578.7545986501063</v>
      </c>
      <c r="AC29" s="49">
        <v>3695.27338655006</v>
      </c>
      <c r="AD29" s="49">
        <v>3985.2134977661872</v>
      </c>
      <c r="AE29" s="49">
        <v>3944.9693311275637</v>
      </c>
      <c r="AF29" s="49">
        <v>4256.0447779068472</v>
      </c>
      <c r="AG29" s="49">
        <v>4309.068141987038</v>
      </c>
      <c r="AH29" s="49">
        <v>4100.9065063096878</v>
      </c>
      <c r="AI29" s="49">
        <v>4134.87644</v>
      </c>
      <c r="AJ29" s="44">
        <v>0</v>
      </c>
      <c r="AK29" s="26"/>
      <c r="AL29" s="26"/>
      <c r="AM29" s="26"/>
      <c r="AN29" s="26"/>
      <c r="AO29" s="90">
        <v>36616</v>
      </c>
      <c r="AP29" s="91">
        <v>34029.396490331244</v>
      </c>
      <c r="AQ29" s="20">
        <v>6403.2272211393256</v>
      </c>
      <c r="AR29" s="92">
        <v>40432.623711470565</v>
      </c>
      <c r="AS29" s="91">
        <v>34029.396490331244</v>
      </c>
      <c r="AT29" s="20">
        <v>6403.2272211393256</v>
      </c>
      <c r="AU29" s="92">
        <v>40432.623711470565</v>
      </c>
      <c r="AV29" s="91">
        <v>34029.396490331244</v>
      </c>
      <c r="AW29" s="20">
        <v>6403.2272211393256</v>
      </c>
      <c r="AX29" s="92">
        <v>40432.623711470565</v>
      </c>
      <c r="AY29" s="93"/>
      <c r="AZ29" s="90">
        <v>36616</v>
      </c>
      <c r="BA29" s="26"/>
      <c r="BB29" s="26"/>
      <c r="BC29" s="26"/>
      <c r="BD29" s="26"/>
      <c r="BE29" s="90">
        <v>36616</v>
      </c>
      <c r="BF29" s="26"/>
      <c r="BG29" s="26"/>
      <c r="BH29" s="26"/>
      <c r="BI29" s="26"/>
      <c r="BJ29" s="26"/>
      <c r="BL29" s="426"/>
      <c r="BM29" s="426" t="s">
        <v>1276</v>
      </c>
      <c r="BN29" s="430">
        <f t="shared" si="18"/>
        <v>5.1037946393283518</v>
      </c>
      <c r="BO29" s="430">
        <f t="shared" si="19"/>
        <v>-4.1528142175114642</v>
      </c>
      <c r="BP29" s="476">
        <f t="shared" si="20"/>
        <v>-4.1528142175114642</v>
      </c>
      <c r="BQ29" s="476">
        <f t="shared" si="21"/>
        <v>-4.1528142175114642</v>
      </c>
      <c r="BR29" s="353" t="s">
        <v>1147</v>
      </c>
      <c r="BX29" s="304">
        <v>38990</v>
      </c>
      <c r="BY29" s="485">
        <f t="shared" si="12"/>
        <v>8.0559881076091244E-2</v>
      </c>
      <c r="BZ29" s="300"/>
      <c r="CA29" s="300"/>
    </row>
    <row r="30" spans="1:79" ht="14.25" customHeight="1">
      <c r="A30" s="26" t="s">
        <v>95</v>
      </c>
      <c r="B30" s="26" t="s">
        <v>177</v>
      </c>
      <c r="C30" s="26" t="s">
        <v>180</v>
      </c>
      <c r="D30" s="26" t="s">
        <v>180</v>
      </c>
      <c r="E30" s="19">
        <v>48052000</v>
      </c>
      <c r="F30" s="37">
        <v>-0.5</v>
      </c>
      <c r="G30" s="38">
        <f t="shared" si="0"/>
        <v>-24026000</v>
      </c>
      <c r="H30" s="26"/>
      <c r="I30" s="26"/>
      <c r="J30" s="40" t="s">
        <v>88</v>
      </c>
      <c r="K30" s="94" t="s">
        <v>89</v>
      </c>
      <c r="L30" s="40"/>
      <c r="M30" s="49">
        <v>5740.4519571575911</v>
      </c>
      <c r="N30" s="49">
        <v>7402.5391547863219</v>
      </c>
      <c r="O30" s="49">
        <v>9219.3568276528149</v>
      </c>
      <c r="P30" s="49">
        <v>9377.3424700431842</v>
      </c>
      <c r="Q30" s="49">
        <v>7650.7179555611756</v>
      </c>
      <c r="R30" s="49">
        <v>7252.5269248929562</v>
      </c>
      <c r="S30" s="49">
        <v>8717.4919942140114</v>
      </c>
      <c r="T30" s="49">
        <v>10169.620527952618</v>
      </c>
      <c r="U30" s="49">
        <v>13655.266575740619</v>
      </c>
      <c r="V30" s="49">
        <v>15751.62385644909</v>
      </c>
      <c r="W30" s="49">
        <v>17581.290860650955</v>
      </c>
      <c r="X30" s="49">
        <v>19829.165255497541</v>
      </c>
      <c r="Y30" s="49">
        <v>22108.947992631674</v>
      </c>
      <c r="Z30" s="49">
        <v>24921.797321753409</v>
      </c>
      <c r="AA30" s="49">
        <v>22602.079696506469</v>
      </c>
      <c r="AB30" s="49">
        <v>17237.038869302713</v>
      </c>
      <c r="AC30" s="49">
        <v>16158.275544303388</v>
      </c>
      <c r="AD30" s="49">
        <v>14026.769521646233</v>
      </c>
      <c r="AE30" s="49">
        <v>13812.614421779686</v>
      </c>
      <c r="AF30" s="49">
        <v>13726.251024339175</v>
      </c>
      <c r="AG30" s="49">
        <v>14138.112338595689</v>
      </c>
      <c r="AH30" s="49">
        <v>14509.399365002906</v>
      </c>
      <c r="AI30" s="49">
        <v>15253.23893</v>
      </c>
      <c r="AJ30" s="44">
        <v>-0.3</v>
      </c>
      <c r="AK30" s="26"/>
      <c r="AL30" s="26"/>
      <c r="AM30" s="26"/>
      <c r="AN30" s="26"/>
      <c r="AO30" s="90">
        <v>36707</v>
      </c>
      <c r="AP30" s="91">
        <v>36635.497244211074</v>
      </c>
      <c r="AQ30" s="20">
        <v>7826.9813341698555</v>
      </c>
      <c r="AR30" s="92">
        <v>44462.478578380928</v>
      </c>
      <c r="AS30" s="91">
        <v>36635.497244211074</v>
      </c>
      <c r="AT30" s="20">
        <v>7826.9813341698555</v>
      </c>
      <c r="AU30" s="92">
        <v>44462.478578380928</v>
      </c>
      <c r="AV30" s="91">
        <v>36635.497244211074</v>
      </c>
      <c r="AW30" s="20">
        <v>7826.9813341698555</v>
      </c>
      <c r="AX30" s="92">
        <v>44462.478578380928</v>
      </c>
      <c r="AY30" s="93"/>
      <c r="AZ30" s="90">
        <v>36707</v>
      </c>
      <c r="BA30" s="26"/>
      <c r="BB30" s="26"/>
      <c r="BC30" s="26"/>
      <c r="BD30" s="26"/>
      <c r="BE30" s="90">
        <v>36707</v>
      </c>
      <c r="BF30" s="26"/>
      <c r="BG30" s="26"/>
      <c r="BH30" s="26"/>
      <c r="BI30" s="26"/>
      <c r="BJ30" s="26"/>
      <c r="BL30" s="426"/>
      <c r="BM30" s="426" t="s">
        <v>1277</v>
      </c>
      <c r="BN30" s="430">
        <f t="shared" si="18"/>
        <v>3.293717986313216</v>
      </c>
      <c r="BO30" s="430">
        <f t="shared" si="19"/>
        <v>-10</v>
      </c>
      <c r="BP30" s="476">
        <f t="shared" si="20"/>
        <v>-10</v>
      </c>
      <c r="BQ30" s="476">
        <f t="shared" si="21"/>
        <v>-10</v>
      </c>
      <c r="BR30" s="353" t="s">
        <v>1147</v>
      </c>
      <c r="BX30" s="304">
        <v>39082</v>
      </c>
      <c r="BY30" s="485">
        <f t="shared" si="12"/>
        <v>8.9771340876027894E-2</v>
      </c>
      <c r="BZ30" s="300"/>
      <c r="CA30" s="300"/>
    </row>
    <row r="31" spans="1:79" ht="14.25" customHeight="1">
      <c r="A31" s="26" t="s">
        <v>95</v>
      </c>
      <c r="B31" s="26" t="s">
        <v>177</v>
      </c>
      <c r="C31" s="26" t="s">
        <v>181</v>
      </c>
      <c r="D31" s="26" t="s">
        <v>181</v>
      </c>
      <c r="E31" s="19">
        <v>39207000</v>
      </c>
      <c r="F31" s="37">
        <v>-0.5</v>
      </c>
      <c r="G31" s="38">
        <f t="shared" si="0"/>
        <v>-19603500</v>
      </c>
      <c r="H31" s="26"/>
      <c r="I31" s="26"/>
      <c r="J31" s="40" t="s">
        <v>92</v>
      </c>
      <c r="K31" s="625" t="s">
        <v>182</v>
      </c>
      <c r="L31" s="626"/>
      <c r="M31" s="49">
        <v>12975.192014188478</v>
      </c>
      <c r="N31" s="49">
        <v>14978.148014617695</v>
      </c>
      <c r="O31" s="49">
        <v>17323.382958341765</v>
      </c>
      <c r="P31" s="49">
        <v>17955.693910968497</v>
      </c>
      <c r="Q31" s="49">
        <v>15680.109242359311</v>
      </c>
      <c r="R31" s="49">
        <v>16531.512270915187</v>
      </c>
      <c r="S31" s="49">
        <v>19818.861039872962</v>
      </c>
      <c r="T31" s="49">
        <v>22988.887081429031</v>
      </c>
      <c r="U31" s="49">
        <v>26984.520871707773</v>
      </c>
      <c r="V31" s="49">
        <v>26586.270073432926</v>
      </c>
      <c r="W31" s="49">
        <v>29348.840500805622</v>
      </c>
      <c r="X31" s="49">
        <v>32729.155435464629</v>
      </c>
      <c r="Y31" s="49">
        <v>34981.083634642899</v>
      </c>
      <c r="Z31" s="49">
        <v>37865.821197250109</v>
      </c>
      <c r="AA31" s="49">
        <v>32325.008662617925</v>
      </c>
      <c r="AB31" s="49">
        <v>33331.915978570498</v>
      </c>
      <c r="AC31" s="49">
        <v>34049.920009524896</v>
      </c>
      <c r="AD31" s="49">
        <v>33507.907069323082</v>
      </c>
      <c r="AE31" s="49">
        <v>32806.983339874285</v>
      </c>
      <c r="AF31" s="49">
        <v>32894.209304712553</v>
      </c>
      <c r="AG31" s="49">
        <v>34758.403294220581</v>
      </c>
      <c r="AH31" s="49">
        <v>34383.211802443067</v>
      </c>
      <c r="AI31" s="49">
        <v>36158.656210000001</v>
      </c>
      <c r="AJ31" s="44">
        <f>SUMPRODUCT(E213:E298,F213:F298)/SUM(E213:E298)</f>
        <v>-0.31311608042053396</v>
      </c>
      <c r="AK31" s="26"/>
      <c r="AL31" s="26"/>
      <c r="AM31" s="26"/>
      <c r="AN31" s="26"/>
      <c r="AO31" s="90">
        <v>36799</v>
      </c>
      <c r="AP31" s="91">
        <v>40086.593011344179</v>
      </c>
      <c r="AQ31" s="20">
        <v>8464.0276498293297</v>
      </c>
      <c r="AR31" s="92">
        <v>48550.620661173511</v>
      </c>
      <c r="AS31" s="91">
        <v>40086.593011344179</v>
      </c>
      <c r="AT31" s="20">
        <v>8464.0276498293297</v>
      </c>
      <c r="AU31" s="92">
        <v>48550.620661173511</v>
      </c>
      <c r="AV31" s="91">
        <v>40086.593011344179</v>
      </c>
      <c r="AW31" s="20">
        <v>8464.0276498293297</v>
      </c>
      <c r="AX31" s="92">
        <v>48550.620661173511</v>
      </c>
      <c r="AY31" s="93"/>
      <c r="AZ31" s="90">
        <v>36799</v>
      </c>
      <c r="BA31" s="26"/>
      <c r="BB31" s="26"/>
      <c r="BC31" s="26"/>
      <c r="BD31" s="26"/>
      <c r="BE31" s="90">
        <v>36799</v>
      </c>
      <c r="BF31" s="26"/>
      <c r="BG31" s="26"/>
      <c r="BH31" s="26"/>
      <c r="BI31" s="26"/>
      <c r="BJ31" s="26"/>
      <c r="BL31" s="426"/>
      <c r="BM31" s="426" t="s">
        <v>1278</v>
      </c>
      <c r="BN31" s="430">
        <f t="shared" si="18"/>
        <v>2.5978595929879278</v>
      </c>
      <c r="BO31" s="430">
        <f t="shared" si="19"/>
        <v>-51.667782010950702</v>
      </c>
      <c r="BP31" s="476">
        <f t="shared" si="20"/>
        <v>-51.667782010950702</v>
      </c>
      <c r="BQ31" s="476">
        <f t="shared" si="21"/>
        <v>-51.667782010950702</v>
      </c>
      <c r="BR31" s="353" t="s">
        <v>1147</v>
      </c>
      <c r="BX31" s="304">
        <v>39172</v>
      </c>
      <c r="BY31" s="485">
        <f t="shared" si="12"/>
        <v>9.8941550126059541E-2</v>
      </c>
      <c r="BZ31" s="300"/>
      <c r="CA31" s="300"/>
    </row>
    <row r="32" spans="1:79" ht="14.25" customHeight="1">
      <c r="A32" s="26" t="s">
        <v>95</v>
      </c>
      <c r="B32" s="26" t="s">
        <v>177</v>
      </c>
      <c r="C32" s="26" t="s">
        <v>184</v>
      </c>
      <c r="D32" s="26" t="s">
        <v>185</v>
      </c>
      <c r="E32" s="19">
        <v>1865000</v>
      </c>
      <c r="F32" s="37">
        <v>-0.5</v>
      </c>
      <c r="G32" s="38">
        <f t="shared" si="0"/>
        <v>-932500</v>
      </c>
      <c r="H32" s="26"/>
      <c r="I32" s="26"/>
      <c r="J32" s="40" t="s">
        <v>100</v>
      </c>
      <c r="K32" s="94" t="s">
        <v>101</v>
      </c>
      <c r="L32" s="40"/>
      <c r="M32" s="49">
        <v>6314.4145904553216</v>
      </c>
      <c r="N32" s="49">
        <v>5984.5494293538559</v>
      </c>
      <c r="O32" s="49">
        <v>6479.4587332958326</v>
      </c>
      <c r="P32" s="49">
        <v>6549.2250465034376</v>
      </c>
      <c r="Q32" s="49">
        <v>6984.8361467978539</v>
      </c>
      <c r="R32" s="49">
        <v>7659.2133967500322</v>
      </c>
      <c r="S32" s="49">
        <v>8109.3519844197353</v>
      </c>
      <c r="T32" s="49">
        <v>8682.0194600999293</v>
      </c>
      <c r="U32" s="49">
        <v>9913.8997268088169</v>
      </c>
      <c r="V32" s="49">
        <v>11497.694309243931</v>
      </c>
      <c r="W32" s="49">
        <v>12266.759487231533</v>
      </c>
      <c r="X32" s="49">
        <v>12493.274789283336</v>
      </c>
      <c r="Y32" s="49">
        <v>13421.859241994605</v>
      </c>
      <c r="Z32" s="49">
        <v>14352.299285443356</v>
      </c>
      <c r="AA32" s="49">
        <v>12488.789301817313</v>
      </c>
      <c r="AB32" s="49">
        <v>12340.908785392045</v>
      </c>
      <c r="AC32" s="49">
        <v>12366.075855320825</v>
      </c>
      <c r="AD32" s="49">
        <v>11917.258892858641</v>
      </c>
      <c r="AE32" s="49">
        <v>11704.81275632502</v>
      </c>
      <c r="AF32" s="49">
        <v>11782.450038871184</v>
      </c>
      <c r="AG32" s="49">
        <v>11854.702080056173</v>
      </c>
      <c r="AH32" s="49">
        <v>12955.221949986008</v>
      </c>
      <c r="AI32" s="49">
        <v>13996.038339999999</v>
      </c>
      <c r="AJ32" s="44">
        <f>SUMPRODUCT(E299:E315,F299:F315)/SUM(E299:E315)</f>
        <v>-0.54505006636843933</v>
      </c>
      <c r="AK32" s="26"/>
      <c r="AL32" s="26"/>
      <c r="AM32" s="26"/>
      <c r="AN32" s="26"/>
      <c r="AO32" s="90">
        <v>36891</v>
      </c>
      <c r="AP32" s="91">
        <v>37071.272294749586</v>
      </c>
      <c r="AQ32" s="20">
        <v>8853.80571742557</v>
      </c>
      <c r="AR32" s="92">
        <v>45925.078012175152</v>
      </c>
      <c r="AS32" s="91">
        <v>37071.272294749586</v>
      </c>
      <c r="AT32" s="20">
        <v>8853.80571742557</v>
      </c>
      <c r="AU32" s="92">
        <v>45925.078012175152</v>
      </c>
      <c r="AV32" s="91">
        <v>37071.272294749586</v>
      </c>
      <c r="AW32" s="20">
        <v>8853.80571742557</v>
      </c>
      <c r="AX32" s="92">
        <v>45925.078012175152</v>
      </c>
      <c r="AY32" s="104">
        <f t="shared" ref="AY32:AY112" si="23">SUM(AQ29:AQ32)/SUM(AP29:AP32)</f>
        <v>0.2134180293163897</v>
      </c>
      <c r="AZ32" s="90">
        <v>36891</v>
      </c>
      <c r="BA32" s="26"/>
      <c r="BB32" s="26"/>
      <c r="BC32" s="26"/>
      <c r="BD32" s="26"/>
      <c r="BE32" s="90">
        <v>36891</v>
      </c>
      <c r="BF32" s="26"/>
      <c r="BG32" s="26"/>
      <c r="BH32" s="26"/>
      <c r="BI32" s="26"/>
      <c r="BJ32" s="26"/>
      <c r="BL32" s="426"/>
      <c r="BM32" s="426" t="s">
        <v>1279</v>
      </c>
      <c r="BN32" s="430">
        <f t="shared" si="18"/>
        <v>4.2821395889476088</v>
      </c>
      <c r="BO32" s="430">
        <f t="shared" si="19"/>
        <v>-31.677438905694238</v>
      </c>
      <c r="BP32" s="476">
        <f t="shared" si="20"/>
        <v>-31.677438905694238</v>
      </c>
      <c r="BQ32" s="476">
        <f t="shared" si="21"/>
        <v>-31.677438905694238</v>
      </c>
      <c r="BR32" s="353" t="s">
        <v>1146</v>
      </c>
      <c r="BX32" s="304">
        <v>39263</v>
      </c>
      <c r="BY32" s="485">
        <f t="shared" si="12"/>
        <v>9.9331771328713847E-2</v>
      </c>
      <c r="BZ32" s="300"/>
      <c r="CA32" s="300"/>
    </row>
    <row r="33" spans="1:79" ht="14.25" customHeight="1">
      <c r="A33" s="26" t="s">
        <v>95</v>
      </c>
      <c r="B33" s="26" t="s">
        <v>177</v>
      </c>
      <c r="C33" s="26" t="s">
        <v>184</v>
      </c>
      <c r="D33" s="26" t="s">
        <v>188</v>
      </c>
      <c r="E33" s="19">
        <v>166707000</v>
      </c>
      <c r="F33" s="37">
        <v>-0.3</v>
      </c>
      <c r="G33" s="38">
        <f t="shared" si="0"/>
        <v>-50012100</v>
      </c>
      <c r="H33" s="26"/>
      <c r="I33" s="26"/>
      <c r="J33" s="40" t="s">
        <v>105</v>
      </c>
      <c r="K33" s="625" t="s">
        <v>106</v>
      </c>
      <c r="L33" s="626"/>
      <c r="M33" s="49">
        <v>2540.9744895905451</v>
      </c>
      <c r="N33" s="49">
        <v>3407.6598735526245</v>
      </c>
      <c r="O33" s="49">
        <v>4079.6829806729047</v>
      </c>
      <c r="P33" s="49">
        <v>4419.8081383649724</v>
      </c>
      <c r="Q33" s="49">
        <v>4346.8541578692129</v>
      </c>
      <c r="R33" s="49">
        <v>5244.9434443089203</v>
      </c>
      <c r="S33" s="49">
        <v>6090.9411258252758</v>
      </c>
      <c r="T33" s="49">
        <v>7074.1229204745423</v>
      </c>
      <c r="U33" s="49">
        <v>8134.5545052598554</v>
      </c>
      <c r="V33" s="49">
        <v>8608.2961396787905</v>
      </c>
      <c r="W33" s="49">
        <v>9530.4417826933259</v>
      </c>
      <c r="X33" s="49">
        <v>10178.137427749434</v>
      </c>
      <c r="Y33" s="49">
        <v>11397.477392595756</v>
      </c>
      <c r="Z33" s="49">
        <v>11762.612530159071</v>
      </c>
      <c r="AA33" s="49">
        <v>11843.338633796873</v>
      </c>
      <c r="AB33" s="49">
        <v>12263.100963785519</v>
      </c>
      <c r="AC33" s="49">
        <v>13027.638962567913</v>
      </c>
      <c r="AD33" s="49">
        <v>13413.346963809701</v>
      </c>
      <c r="AE33" s="49">
        <v>15547.431226402523</v>
      </c>
      <c r="AF33" s="49">
        <v>15783.310508591449</v>
      </c>
      <c r="AG33" s="49">
        <v>16751.916009080989</v>
      </c>
      <c r="AH33" s="49">
        <v>18157.068892954543</v>
      </c>
      <c r="AI33" s="49">
        <v>19946.247790000001</v>
      </c>
      <c r="AJ33" s="44">
        <f>SUMPRODUCT(E316:E323,F316:F323)/SUM(E316:E323)</f>
        <v>-0.82908055045047135</v>
      </c>
      <c r="AK33" s="26"/>
      <c r="AL33" s="26"/>
      <c r="AM33" s="26"/>
      <c r="AN33" s="26"/>
      <c r="AO33" s="90">
        <v>36981</v>
      </c>
      <c r="AP33" s="91">
        <v>37118.720662608051</v>
      </c>
      <c r="AQ33" s="20">
        <v>6903.4845034055388</v>
      </c>
      <c r="AR33" s="92">
        <v>44022.205166013599</v>
      </c>
      <c r="AS33" s="91">
        <v>37118.720662608051</v>
      </c>
      <c r="AT33" s="20">
        <v>6903.4845034055388</v>
      </c>
      <c r="AU33" s="92">
        <v>44022.205166013599</v>
      </c>
      <c r="AV33" s="91">
        <v>37118.720662608051</v>
      </c>
      <c r="AW33" s="20">
        <v>6903.4845034055388</v>
      </c>
      <c r="AX33" s="92">
        <v>44022.205166013599</v>
      </c>
      <c r="AY33" s="104">
        <f t="shared" si="23"/>
        <v>0.21236403687844699</v>
      </c>
      <c r="AZ33" s="90">
        <v>36981</v>
      </c>
      <c r="BA33" s="97">
        <f t="shared" ref="BA33:BA112" si="24">AR33/AR29-1</f>
        <v>8.8779335225892986E-2</v>
      </c>
      <c r="BB33" s="97">
        <f t="shared" ref="BB33:BB112" si="25">AU33/AU29-1</f>
        <v>8.8779335225892986E-2</v>
      </c>
      <c r="BC33" s="97">
        <f t="shared" ref="BC33:BC112" si="26">AX33/AX29-1</f>
        <v>8.8779335225892986E-2</v>
      </c>
      <c r="BD33" s="26"/>
      <c r="BE33" s="90">
        <v>36981</v>
      </c>
      <c r="BF33" s="93"/>
      <c r="BG33" s="93"/>
      <c r="BH33" s="93"/>
      <c r="BI33" s="26"/>
      <c r="BJ33" s="26"/>
      <c r="BL33" s="426"/>
      <c r="BM33" s="426" t="s">
        <v>1280</v>
      </c>
      <c r="BN33" s="430">
        <f t="shared" si="18"/>
        <v>6.1492268967972441</v>
      </c>
      <c r="BO33" s="430">
        <f t="shared" si="19"/>
        <v>-61.83716765601163</v>
      </c>
      <c r="BP33" s="476">
        <f t="shared" si="20"/>
        <v>-61.83716765601163</v>
      </c>
      <c r="BQ33" s="476">
        <f t="shared" si="21"/>
        <v>-61.83716765601163</v>
      </c>
      <c r="BR33" s="353" t="s">
        <v>1146</v>
      </c>
      <c r="BX33" s="304">
        <v>39355</v>
      </c>
      <c r="BY33" s="485">
        <f t="shared" si="12"/>
        <v>9.2954090001972745E-2</v>
      </c>
      <c r="BZ33" s="300"/>
      <c r="CA33" s="300"/>
    </row>
    <row r="34" spans="1:79" ht="14.25" customHeight="1">
      <c r="A34" s="26" t="s">
        <v>95</v>
      </c>
      <c r="B34" s="26" t="s">
        <v>177</v>
      </c>
      <c r="C34" s="26" t="s">
        <v>184</v>
      </c>
      <c r="D34" s="26" t="s">
        <v>195</v>
      </c>
      <c r="E34" s="19">
        <v>107000</v>
      </c>
      <c r="F34" s="37">
        <v>-0.5</v>
      </c>
      <c r="G34" s="38">
        <f t="shared" si="0"/>
        <v>-53500</v>
      </c>
      <c r="H34" s="26"/>
      <c r="I34" s="26"/>
      <c r="J34" s="40" t="s">
        <v>111</v>
      </c>
      <c r="K34" s="94" t="s">
        <v>112</v>
      </c>
      <c r="L34" s="40"/>
      <c r="M34" s="49">
        <v>3756.1673731469527</v>
      </c>
      <c r="N34" s="49">
        <v>4432.1530103702771</v>
      </c>
      <c r="O34" s="49">
        <v>4954.8996420589265</v>
      </c>
      <c r="P34" s="49">
        <v>5414.6807202421569</v>
      </c>
      <c r="Q34" s="49">
        <v>5862.101497330711</v>
      </c>
      <c r="R34" s="49">
        <v>7115.9423516300158</v>
      </c>
      <c r="S34" s="49">
        <v>8343.4523345345588</v>
      </c>
      <c r="T34" s="49">
        <v>9294.9913893623871</v>
      </c>
      <c r="U34" s="49">
        <v>9768.024740644918</v>
      </c>
      <c r="V34" s="49">
        <v>10487.74262656234</v>
      </c>
      <c r="W34" s="49">
        <v>11280.617056762347</v>
      </c>
      <c r="X34" s="49">
        <v>12128.284966222416</v>
      </c>
      <c r="Y34" s="49">
        <v>13013.786405567742</v>
      </c>
      <c r="Z34" s="49">
        <v>14573.158235283827</v>
      </c>
      <c r="AA34" s="49">
        <v>14207.292952112253</v>
      </c>
      <c r="AB34" s="49">
        <v>14403.629269653802</v>
      </c>
      <c r="AC34" s="49">
        <v>13963.916840294029</v>
      </c>
      <c r="AD34" s="49">
        <v>13663.390810296911</v>
      </c>
      <c r="AE34" s="49">
        <v>13250.244285832987</v>
      </c>
      <c r="AF34" s="49">
        <v>12706.63955747768</v>
      </c>
      <c r="AG34" s="49">
        <v>13146.409164110099</v>
      </c>
      <c r="AH34" s="49">
        <v>13595.050155976614</v>
      </c>
      <c r="AI34" s="49">
        <v>14514.891535999999</v>
      </c>
      <c r="AJ34" s="44">
        <f>SUMPRODUCT(E324:E345,F324:F345)/SUM(E324:E345)</f>
        <v>-4.1528142175114642E-2</v>
      </c>
      <c r="AK34" s="26"/>
      <c r="AL34" s="26"/>
      <c r="AM34" s="26"/>
      <c r="AN34" s="26"/>
      <c r="AO34" s="90">
        <v>37072</v>
      </c>
      <c r="AP34" s="91">
        <v>40250.369023709587</v>
      </c>
      <c r="AQ34" s="20">
        <v>8533.3101765125939</v>
      </c>
      <c r="AR34" s="92">
        <v>48783.679200222185</v>
      </c>
      <c r="AS34" s="91">
        <v>40250.369023709587</v>
      </c>
      <c r="AT34" s="20">
        <v>8533.3101765125939</v>
      </c>
      <c r="AU34" s="92">
        <v>48783.679200222185</v>
      </c>
      <c r="AV34" s="91">
        <v>40250.369023709587</v>
      </c>
      <c r="AW34" s="20">
        <v>8533.3101765125939</v>
      </c>
      <c r="AX34" s="92">
        <v>48783.679200222185</v>
      </c>
      <c r="AY34" s="104">
        <f t="shared" si="23"/>
        <v>0.2119670839872666</v>
      </c>
      <c r="AZ34" s="90">
        <v>37072</v>
      </c>
      <c r="BA34" s="97">
        <f t="shared" si="24"/>
        <v>9.718757838080494E-2</v>
      </c>
      <c r="BB34" s="97">
        <f t="shared" si="25"/>
        <v>9.718757838080494E-2</v>
      </c>
      <c r="BC34" s="97">
        <f t="shared" si="26"/>
        <v>9.718757838080494E-2</v>
      </c>
      <c r="BD34" s="26"/>
      <c r="BE34" s="90">
        <v>37072</v>
      </c>
      <c r="BF34" s="93"/>
      <c r="BG34" s="93"/>
      <c r="BH34" s="93"/>
      <c r="BI34" s="26"/>
      <c r="BJ34" s="26"/>
      <c r="BL34" s="426"/>
      <c r="BM34" s="426" t="s">
        <v>1281</v>
      </c>
      <c r="BN34" s="430">
        <f t="shared" si="18"/>
        <v>3.8840619193415638</v>
      </c>
      <c r="BO34" s="430">
        <f t="shared" si="19"/>
        <v>-5</v>
      </c>
      <c r="BP34" s="476">
        <f t="shared" si="20"/>
        <v>-5</v>
      </c>
      <c r="BQ34" s="476">
        <f t="shared" si="21"/>
        <v>-5</v>
      </c>
      <c r="BR34" s="353" t="s">
        <v>1147</v>
      </c>
      <c r="BX34" s="304">
        <v>39447</v>
      </c>
      <c r="BY34" s="485">
        <f t="shared" si="12"/>
        <v>9.4379571547580143E-2</v>
      </c>
      <c r="BZ34" s="300"/>
      <c r="CA34" s="300"/>
    </row>
    <row r="35" spans="1:79" ht="14.25" customHeight="1">
      <c r="A35" s="26" t="s">
        <v>95</v>
      </c>
      <c r="B35" s="26" t="s">
        <v>177</v>
      </c>
      <c r="C35" s="26" t="s">
        <v>184</v>
      </c>
      <c r="D35" s="26" t="s">
        <v>196</v>
      </c>
      <c r="E35" s="19">
        <v>13494000</v>
      </c>
      <c r="F35" s="37">
        <v>-0.5</v>
      </c>
      <c r="G35" s="38">
        <f t="shared" si="0"/>
        <v>-6747000</v>
      </c>
      <c r="H35" s="26"/>
      <c r="I35" s="26"/>
      <c r="J35" s="40" t="s">
        <v>116</v>
      </c>
      <c r="K35" s="625" t="s">
        <v>117</v>
      </c>
      <c r="L35" s="626"/>
      <c r="M35" s="49">
        <v>4004.5051547966714</v>
      </c>
      <c r="N35" s="49">
        <v>5241.5963571517887</v>
      </c>
      <c r="O35" s="49">
        <v>4847.9560885334895</v>
      </c>
      <c r="P35" s="49">
        <v>5258.4188195912329</v>
      </c>
      <c r="Q35" s="49">
        <v>7002.1944651579934</v>
      </c>
      <c r="R35" s="49">
        <v>6549.6977520729743</v>
      </c>
      <c r="S35" s="49">
        <v>7670.4606135004424</v>
      </c>
      <c r="T35" s="49">
        <v>8728.3286133461588</v>
      </c>
      <c r="U35" s="49">
        <v>10622.551327828143</v>
      </c>
      <c r="V35" s="49">
        <v>11110.791730440647</v>
      </c>
      <c r="W35" s="49">
        <v>13610.32535911941</v>
      </c>
      <c r="X35" s="49">
        <v>14429.227370221754</v>
      </c>
      <c r="Y35" s="49">
        <v>16697.31819784889</v>
      </c>
      <c r="Z35" s="49">
        <v>18312.243432295756</v>
      </c>
      <c r="AA35" s="49">
        <v>18465.282658909484</v>
      </c>
      <c r="AB35" s="49">
        <v>19244.890096628023</v>
      </c>
      <c r="AC35" s="49">
        <v>20541.418040433295</v>
      </c>
      <c r="AD35" s="49">
        <v>18767.005724078768</v>
      </c>
      <c r="AE35" s="49">
        <v>17706.775960166564</v>
      </c>
      <c r="AF35" s="49">
        <v>18185.149709613735</v>
      </c>
      <c r="AG35" s="49">
        <v>17994.579785865757</v>
      </c>
      <c r="AH35" s="49">
        <v>18459.561556743789</v>
      </c>
      <c r="AI35" s="49">
        <v>19152.655332999999</v>
      </c>
      <c r="AJ35" s="44">
        <v>-0.1</v>
      </c>
      <c r="AK35" s="26"/>
      <c r="AL35" s="26"/>
      <c r="AM35" s="26"/>
      <c r="AN35" s="26"/>
      <c r="AO35" s="90">
        <v>37164</v>
      </c>
      <c r="AP35" s="91">
        <v>42444.951429985289</v>
      </c>
      <c r="AQ35" s="20">
        <v>9195.0292397041594</v>
      </c>
      <c r="AR35" s="92">
        <v>51639.980669689452</v>
      </c>
      <c r="AS35" s="91">
        <v>42444.951429985289</v>
      </c>
      <c r="AT35" s="20">
        <v>9195.0292397041594</v>
      </c>
      <c r="AU35" s="92">
        <v>51639.980669689452</v>
      </c>
      <c r="AV35" s="91">
        <v>42444.951429985289</v>
      </c>
      <c r="AW35" s="20">
        <v>9195.0292397041594</v>
      </c>
      <c r="AX35" s="92">
        <v>51639.980669689452</v>
      </c>
      <c r="AY35" s="104">
        <f t="shared" si="23"/>
        <v>0.21344018065803741</v>
      </c>
      <c r="AZ35" s="90">
        <v>37164</v>
      </c>
      <c r="BA35" s="97">
        <f t="shared" si="24"/>
        <v>6.363173047932924E-2</v>
      </c>
      <c r="BB35" s="97">
        <f t="shared" si="25"/>
        <v>6.363173047932924E-2</v>
      </c>
      <c r="BC35" s="97">
        <f t="shared" si="26"/>
        <v>6.363173047932924E-2</v>
      </c>
      <c r="BD35" s="26"/>
      <c r="BE35" s="90">
        <v>37164</v>
      </c>
      <c r="BF35" s="93"/>
      <c r="BG35" s="93"/>
      <c r="BH35" s="93"/>
      <c r="BI35" s="26"/>
      <c r="BJ35" s="26"/>
      <c r="BL35" s="426"/>
      <c r="BM35" s="426" t="s">
        <v>1282</v>
      </c>
      <c r="BN35" s="430">
        <f t="shared" si="18"/>
        <v>4.6127131372709851</v>
      </c>
      <c r="BO35" s="430">
        <f t="shared" si="19"/>
        <v>-5</v>
      </c>
      <c r="BP35" s="476">
        <f t="shared" si="20"/>
        <v>-5</v>
      </c>
      <c r="BQ35" s="476">
        <f t="shared" si="21"/>
        <v>-5</v>
      </c>
      <c r="BR35" s="353" t="s">
        <v>1147</v>
      </c>
      <c r="BX35" s="304">
        <v>39538</v>
      </c>
      <c r="BY35" s="485">
        <f t="shared" si="12"/>
        <v>7.9639156147552237E-2</v>
      </c>
      <c r="BZ35" s="300"/>
      <c r="CA35" s="300"/>
    </row>
    <row r="36" spans="1:79" ht="14.25" customHeight="1">
      <c r="A36" s="26" t="s">
        <v>95</v>
      </c>
      <c r="B36" s="26" t="s">
        <v>177</v>
      </c>
      <c r="C36" s="26" t="s">
        <v>184</v>
      </c>
      <c r="D36" s="26" t="s">
        <v>197</v>
      </c>
      <c r="E36" s="19">
        <v>19597000</v>
      </c>
      <c r="F36" s="37">
        <v>-0.5</v>
      </c>
      <c r="G36" s="38">
        <f t="shared" si="0"/>
        <v>-9798500</v>
      </c>
      <c r="H36" s="26"/>
      <c r="I36" s="26"/>
      <c r="J36" s="40" t="s">
        <v>120</v>
      </c>
      <c r="K36" s="94" t="s">
        <v>121</v>
      </c>
      <c r="L36" s="40"/>
      <c r="M36" s="49">
        <v>9995.2712325471457</v>
      </c>
      <c r="N36" s="49">
        <v>10643.484984250052</v>
      </c>
      <c r="O36" s="49">
        <v>11261.274430867315</v>
      </c>
      <c r="P36" s="49">
        <v>12257.965222776291</v>
      </c>
      <c r="Q36" s="49">
        <v>13243.26244238085</v>
      </c>
      <c r="R36" s="49">
        <v>13866.080655049243</v>
      </c>
      <c r="S36" s="49">
        <v>14580.428987572117</v>
      </c>
      <c r="T36" s="49">
        <v>15631.941581525509</v>
      </c>
      <c r="U36" s="49">
        <v>16893.05546079914</v>
      </c>
      <c r="V36" s="49">
        <v>18144.125760746298</v>
      </c>
      <c r="W36" s="49">
        <v>19585.039337253867</v>
      </c>
      <c r="X36" s="49">
        <v>21388.921572768304</v>
      </c>
      <c r="Y36" s="49">
        <v>25466.62008937493</v>
      </c>
      <c r="Z36" s="49">
        <v>26164.436954316687</v>
      </c>
      <c r="AA36" s="49">
        <v>26261.723135724864</v>
      </c>
      <c r="AB36" s="49">
        <v>25937.401835844787</v>
      </c>
      <c r="AC36" s="49">
        <v>27130.602162247102</v>
      </c>
      <c r="AD36" s="49">
        <v>27268.43001666624</v>
      </c>
      <c r="AE36" s="49">
        <v>27153.706529289324</v>
      </c>
      <c r="AF36" s="49">
        <v>27535.539709805445</v>
      </c>
      <c r="AG36" s="49">
        <v>27929.05599675938</v>
      </c>
      <c r="AH36" s="49">
        <v>28237.886091866265</v>
      </c>
      <c r="AI36" s="49">
        <v>28719.414083</v>
      </c>
      <c r="AJ36" s="44">
        <f>SUMPRODUCT(E352:E355,F352:F355)/SUM(E352:E355)</f>
        <v>-0.51667782010950702</v>
      </c>
      <c r="AK36" s="26"/>
      <c r="AL36" s="26"/>
      <c r="AM36" s="26"/>
      <c r="AN36" s="26"/>
      <c r="AO36" s="90">
        <v>37256</v>
      </c>
      <c r="AP36" s="91">
        <v>39543.748314011755</v>
      </c>
      <c r="AQ36" s="20">
        <v>9364.6461711001175</v>
      </c>
      <c r="AR36" s="92">
        <v>48908.394485111879</v>
      </c>
      <c r="AS36" s="91">
        <v>39543.748314011755</v>
      </c>
      <c r="AT36" s="20">
        <v>9364.6461711001175</v>
      </c>
      <c r="AU36" s="92">
        <v>48908.394485111879</v>
      </c>
      <c r="AV36" s="91">
        <v>39543.748314011755</v>
      </c>
      <c r="AW36" s="20">
        <v>9364.6461711001175</v>
      </c>
      <c r="AX36" s="92">
        <v>48908.394485111879</v>
      </c>
      <c r="AY36" s="104">
        <f t="shared" si="23"/>
        <v>0.21333422239512601</v>
      </c>
      <c r="AZ36" s="90">
        <v>37256</v>
      </c>
      <c r="BA36" s="97">
        <f t="shared" si="24"/>
        <v>6.4960509640197506E-2</v>
      </c>
      <c r="BB36" s="97">
        <f t="shared" si="25"/>
        <v>6.4960509640197506E-2</v>
      </c>
      <c r="BC36" s="97">
        <f t="shared" si="26"/>
        <v>6.4960509640197506E-2</v>
      </c>
      <c r="BD36" s="26"/>
      <c r="BE36" s="90">
        <v>37256</v>
      </c>
      <c r="BF36" s="97">
        <f t="shared" ref="BF36:BF112" si="27">SUM(AR33:AR36)/SUM(AR29:AR32)-1</f>
        <v>7.7958388337161955E-2</v>
      </c>
      <c r="BG36" s="97">
        <f t="shared" ref="BG36:BG112" si="28">SUM(AU33:AU36)/SUM(AU29:AU32)-1</f>
        <v>7.7958388337161955E-2</v>
      </c>
      <c r="BH36" s="97">
        <f t="shared" ref="BH36:BH112" si="29">SUM(AX33:AX36)/SUM(AX29:AX32)-1</f>
        <v>7.7958388337161955E-2</v>
      </c>
      <c r="BI36" s="26"/>
      <c r="BJ36" s="26"/>
      <c r="BL36" s="426"/>
      <c r="BM36" s="426" t="s">
        <v>1283</v>
      </c>
      <c r="BN36" s="430">
        <f t="shared" si="18"/>
        <v>5.7271988618185388</v>
      </c>
      <c r="BO36" s="430">
        <f t="shared" si="19"/>
        <v>0</v>
      </c>
      <c r="BP36" s="476">
        <f t="shared" si="20"/>
        <v>0</v>
      </c>
      <c r="BQ36" s="476">
        <f t="shared" si="21"/>
        <v>0</v>
      </c>
      <c r="BR36" s="353" t="s">
        <v>1147</v>
      </c>
      <c r="BX36" s="304">
        <v>39629</v>
      </c>
      <c r="BY36" s="485">
        <f t="shared" si="12"/>
        <v>8.7932773682497967E-2</v>
      </c>
      <c r="BZ36" s="300"/>
      <c r="CA36" s="300"/>
    </row>
    <row r="37" spans="1:79" ht="14.25" customHeight="1">
      <c r="A37" s="26" t="s">
        <v>95</v>
      </c>
      <c r="B37" s="26" t="s">
        <v>177</v>
      </c>
      <c r="C37" s="26" t="s">
        <v>184</v>
      </c>
      <c r="D37" s="26" t="s">
        <v>198</v>
      </c>
      <c r="E37" s="19">
        <v>45123000</v>
      </c>
      <c r="F37" s="37">
        <v>-0.5</v>
      </c>
      <c r="G37" s="38">
        <f t="shared" si="0"/>
        <v>-22561500</v>
      </c>
      <c r="H37" s="26"/>
      <c r="I37" s="26"/>
      <c r="J37" s="40" t="s">
        <v>126</v>
      </c>
      <c r="K37" s="94" t="s">
        <v>127</v>
      </c>
      <c r="L37" s="40"/>
      <c r="M37" s="49">
        <v>2931.1286093346685</v>
      </c>
      <c r="N37" s="49">
        <v>3437.8576424061498</v>
      </c>
      <c r="O37" s="49">
        <v>4405.5603095163397</v>
      </c>
      <c r="P37" s="49">
        <v>4757.6322430900273</v>
      </c>
      <c r="Q37" s="49">
        <v>4647.5848253613603</v>
      </c>
      <c r="R37" s="49">
        <v>5126.8933225293968</v>
      </c>
      <c r="S37" s="49">
        <v>5906.6889566512145</v>
      </c>
      <c r="T37" s="49">
        <v>7248.8482077868885</v>
      </c>
      <c r="U37" s="49">
        <v>8747.2568249365868</v>
      </c>
      <c r="V37" s="49">
        <v>9453.7368823463821</v>
      </c>
      <c r="W37" s="49">
        <v>11550.284719232792</v>
      </c>
      <c r="X37" s="49">
        <v>14516.886432076994</v>
      </c>
      <c r="Y37" s="49">
        <v>17960.038411419144</v>
      </c>
      <c r="Z37" s="49">
        <v>19919.479140651412</v>
      </c>
      <c r="AA37" s="49">
        <v>18371.847786157479</v>
      </c>
      <c r="AB37" s="49">
        <v>17913.901677608257</v>
      </c>
      <c r="AC37" s="49">
        <v>17905.347063120087</v>
      </c>
      <c r="AD37" s="49">
        <v>17529.95708062455</v>
      </c>
      <c r="AE37" s="49">
        <v>17478.951665823595</v>
      </c>
      <c r="AF37" s="49">
        <v>17712.678912769421</v>
      </c>
      <c r="AG37" s="49">
        <v>17490.211385806619</v>
      </c>
      <c r="AH37" s="49">
        <v>17549.345528037396</v>
      </c>
      <c r="AI37" s="49">
        <v>18030.514036</v>
      </c>
      <c r="AJ37" s="44">
        <f>SUMPRODUCT(E356:E374,F356:F374)/SUM(E356:E374)</f>
        <v>-0.31677438905694238</v>
      </c>
      <c r="AK37" s="26"/>
      <c r="AL37" s="26"/>
      <c r="AM37" s="26"/>
      <c r="AN37" s="26"/>
      <c r="AO37" s="90">
        <v>37346</v>
      </c>
      <c r="AP37" s="91">
        <v>40432.196955871019</v>
      </c>
      <c r="AQ37" s="20">
        <v>8182.2212014280867</v>
      </c>
      <c r="AR37" s="92">
        <v>48614.4181572991</v>
      </c>
      <c r="AS37" s="91">
        <v>40432.196955871019</v>
      </c>
      <c r="AT37" s="20">
        <v>8182.2212014280867</v>
      </c>
      <c r="AU37" s="92">
        <v>48614.4181572991</v>
      </c>
      <c r="AV37" s="91">
        <v>40432.196955871019</v>
      </c>
      <c r="AW37" s="20">
        <v>8182.2212014280867</v>
      </c>
      <c r="AX37" s="92">
        <v>48614.4181572991</v>
      </c>
      <c r="AY37" s="104">
        <f t="shared" si="23"/>
        <v>0.2168496484725646</v>
      </c>
      <c r="AZ37" s="90">
        <v>37346</v>
      </c>
      <c r="BA37" s="97">
        <f t="shared" si="24"/>
        <v>0.10431583274776113</v>
      </c>
      <c r="BB37" s="97">
        <f t="shared" si="25"/>
        <v>0.10431583274776113</v>
      </c>
      <c r="BC37" s="97">
        <f t="shared" si="26"/>
        <v>0.10431583274776113</v>
      </c>
      <c r="BD37" s="26"/>
      <c r="BE37" s="90">
        <v>37346</v>
      </c>
      <c r="BF37" s="97">
        <f t="shared" si="27"/>
        <v>8.1908935128713001E-2</v>
      </c>
      <c r="BG37" s="97">
        <f t="shared" si="28"/>
        <v>8.1908935128713001E-2</v>
      </c>
      <c r="BH37" s="97">
        <f t="shared" si="29"/>
        <v>8.1908935128713001E-2</v>
      </c>
      <c r="BI37" s="26"/>
      <c r="BJ37" s="26"/>
      <c r="BL37" s="426"/>
      <c r="BM37" s="426" t="s">
        <v>1284</v>
      </c>
      <c r="BN37" s="430">
        <f t="shared" si="18"/>
        <v>4.7504535264669911</v>
      </c>
      <c r="BO37" s="430">
        <f t="shared" si="19"/>
        <v>-80</v>
      </c>
      <c r="BP37" s="476">
        <f t="shared" si="20"/>
        <v>-80</v>
      </c>
      <c r="BQ37" s="476">
        <f t="shared" si="21"/>
        <v>-80</v>
      </c>
      <c r="BR37" s="353" t="s">
        <v>1146</v>
      </c>
      <c r="BX37" s="304">
        <v>39721</v>
      </c>
      <c r="BY37" s="485">
        <f t="shared" si="12"/>
        <v>8.3726306736120248E-2</v>
      </c>
      <c r="BZ37" s="300"/>
      <c r="CA37" s="300"/>
    </row>
    <row r="38" spans="1:79" ht="14.25" customHeight="1">
      <c r="A38" s="26" t="s">
        <v>95</v>
      </c>
      <c r="B38" s="26" t="s">
        <v>177</v>
      </c>
      <c r="C38" s="26" t="s">
        <v>184</v>
      </c>
      <c r="D38" s="26" t="s">
        <v>199</v>
      </c>
      <c r="E38" s="19">
        <v>14529000</v>
      </c>
      <c r="F38" s="37">
        <v>-0.5</v>
      </c>
      <c r="G38" s="38">
        <f t="shared" si="0"/>
        <v>-7264500</v>
      </c>
      <c r="H38" s="26"/>
      <c r="I38" s="26"/>
      <c r="J38" s="40" t="s">
        <v>131</v>
      </c>
      <c r="K38" s="625" t="s">
        <v>200</v>
      </c>
      <c r="L38" s="626"/>
      <c r="M38" s="49">
        <v>1056.8472923027177</v>
      </c>
      <c r="N38" s="49">
        <v>1038.6415197966332</v>
      </c>
      <c r="O38" s="49">
        <v>1250.1184826227254</v>
      </c>
      <c r="P38" s="49">
        <v>1375.0929310840306</v>
      </c>
      <c r="Q38" s="49">
        <v>1460.2704485237812</v>
      </c>
      <c r="R38" s="49">
        <v>1621.0981453294735</v>
      </c>
      <c r="S38" s="49">
        <v>1801.5546264169918</v>
      </c>
      <c r="T38" s="49">
        <v>2235.3225012783068</v>
      </c>
      <c r="U38" s="49">
        <v>2718.3080810831884</v>
      </c>
      <c r="V38" s="49">
        <v>3128.1397521777762</v>
      </c>
      <c r="W38" s="49">
        <v>3590.5524172812957</v>
      </c>
      <c r="X38" s="49">
        <v>4043.8456875017137</v>
      </c>
      <c r="Y38" s="49">
        <v>4794.6772300492112</v>
      </c>
      <c r="Z38" s="49">
        <v>5274.1733022197877</v>
      </c>
      <c r="AA38" s="49">
        <v>5445.2878129261871</v>
      </c>
      <c r="AB38" s="49">
        <v>5448.5457642108868</v>
      </c>
      <c r="AC38" s="49">
        <v>5476.4819925910069</v>
      </c>
      <c r="AD38" s="49">
        <v>5632.6087711611071</v>
      </c>
      <c r="AE38" s="49">
        <v>5778.8589524189192</v>
      </c>
      <c r="AF38" s="49">
        <v>5854.7400537123585</v>
      </c>
      <c r="AG38" s="49">
        <v>6153.7661182490383</v>
      </c>
      <c r="AH38" s="49">
        <v>6747.0963197893025</v>
      </c>
      <c r="AI38" s="49">
        <v>7446.9398250000004</v>
      </c>
      <c r="AJ38" s="44">
        <f>SUMPRODUCT(E375:E405,F375:F405)/SUM(E375:E405)</f>
        <v>-0.61837167656011627</v>
      </c>
      <c r="AK38" s="26"/>
      <c r="AL38" s="26"/>
      <c r="AM38" s="26"/>
      <c r="AN38" s="26"/>
      <c r="AO38" s="90">
        <v>37437</v>
      </c>
      <c r="AP38" s="91">
        <v>42932.405096318507</v>
      </c>
      <c r="AQ38" s="20">
        <v>9557.3706466897838</v>
      </c>
      <c r="AR38" s="92">
        <v>52489.775743008286</v>
      </c>
      <c r="AS38" s="91">
        <v>42932.405096318507</v>
      </c>
      <c r="AT38" s="20">
        <v>9557.3706466897838</v>
      </c>
      <c r="AU38" s="92">
        <v>52489.775743008286</v>
      </c>
      <c r="AV38" s="91">
        <v>42932.405096318507</v>
      </c>
      <c r="AW38" s="20">
        <v>9557.3706466897838</v>
      </c>
      <c r="AX38" s="92">
        <v>52489.775743008286</v>
      </c>
      <c r="AY38" s="104">
        <f t="shared" si="23"/>
        <v>0.2195255060806974</v>
      </c>
      <c r="AZ38" s="90">
        <v>37437</v>
      </c>
      <c r="BA38" s="97">
        <f t="shared" si="24"/>
        <v>7.5970008895295038E-2</v>
      </c>
      <c r="BB38" s="97">
        <f t="shared" si="25"/>
        <v>7.5970008895295038E-2</v>
      </c>
      <c r="BC38" s="97">
        <f t="shared" si="26"/>
        <v>7.5970008895295038E-2</v>
      </c>
      <c r="BD38" s="26"/>
      <c r="BE38" s="90">
        <v>37437</v>
      </c>
      <c r="BF38" s="97">
        <f t="shared" si="27"/>
        <v>7.6734646206438439E-2</v>
      </c>
      <c r="BG38" s="97">
        <f t="shared" si="28"/>
        <v>7.6734646206438439E-2</v>
      </c>
      <c r="BH38" s="97">
        <f t="shared" si="29"/>
        <v>7.6734646206438439E-2</v>
      </c>
      <c r="BI38" s="26"/>
      <c r="BJ38" s="26"/>
      <c r="BL38" s="426"/>
      <c r="BM38" s="426" t="s">
        <v>1285</v>
      </c>
      <c r="BN38" s="430">
        <f t="shared" si="18"/>
        <v>3.8008424031322097</v>
      </c>
      <c r="BO38" s="430">
        <f t="shared" si="19"/>
        <v>-50</v>
      </c>
      <c r="BP38" s="476">
        <f t="shared" si="20"/>
        <v>-50</v>
      </c>
      <c r="BQ38" s="476">
        <f t="shared" si="21"/>
        <v>-50</v>
      </c>
      <c r="BR38" s="353" t="s">
        <v>1146</v>
      </c>
      <c r="BX38" s="304">
        <v>39813</v>
      </c>
      <c r="BY38" s="485">
        <f t="shared" si="12"/>
        <v>4.5094865419363472E-2</v>
      </c>
      <c r="BZ38" s="300"/>
      <c r="CA38" s="300"/>
    </row>
    <row r="39" spans="1:79" ht="14.25" customHeight="1">
      <c r="A39" s="26" t="s">
        <v>95</v>
      </c>
      <c r="B39" s="26" t="s">
        <v>201</v>
      </c>
      <c r="C39" s="26" t="s">
        <v>202</v>
      </c>
      <c r="D39" s="26" t="s">
        <v>203</v>
      </c>
      <c r="E39" s="19">
        <v>4702000</v>
      </c>
      <c r="F39" s="37">
        <v>-0.7</v>
      </c>
      <c r="G39" s="38">
        <f t="shared" si="0"/>
        <v>-3291400</v>
      </c>
      <c r="H39" s="26"/>
      <c r="I39" s="26"/>
      <c r="J39" s="40" t="s">
        <v>136</v>
      </c>
      <c r="K39" s="625" t="s">
        <v>204</v>
      </c>
      <c r="L39" s="626"/>
      <c r="M39" s="49">
        <v>7535.0396174340194</v>
      </c>
      <c r="N39" s="49">
        <v>8738.6687750878173</v>
      </c>
      <c r="O39" s="49">
        <v>10098.121005498759</v>
      </c>
      <c r="P39" s="49">
        <v>12270.647861843787</v>
      </c>
      <c r="Q39" s="49">
        <v>12882.456586123782</v>
      </c>
      <c r="R39" s="49">
        <v>13174.278850311362</v>
      </c>
      <c r="S39" s="49">
        <v>12247.122528038271</v>
      </c>
      <c r="T39" s="49">
        <v>12231.976677535427</v>
      </c>
      <c r="U39" s="49">
        <v>12669.028785522463</v>
      </c>
      <c r="V39" s="49">
        <v>13557.174897468445</v>
      </c>
      <c r="W39" s="49">
        <v>13405.046026541204</v>
      </c>
      <c r="X39" s="49">
        <v>14430.323827307495</v>
      </c>
      <c r="Y39" s="49">
        <v>15840.091230713384</v>
      </c>
      <c r="Z39" s="49">
        <v>16297.528605273685</v>
      </c>
      <c r="AA39" s="49">
        <v>17501.197609871819</v>
      </c>
      <c r="AB39" s="49">
        <v>17286.879124151448</v>
      </c>
      <c r="AC39" s="49">
        <v>16550.384219885811</v>
      </c>
      <c r="AD39" s="49">
        <v>16106.789412605389</v>
      </c>
      <c r="AE39" s="49">
        <v>15271.154495389999</v>
      </c>
      <c r="AF39" s="49">
        <v>15395.766705779797</v>
      </c>
      <c r="AG39" s="49">
        <v>15618.424413459999</v>
      </c>
      <c r="AH39" s="49">
        <v>15604.740232226137</v>
      </c>
      <c r="AI39" s="49">
        <v>15998.351862</v>
      </c>
      <c r="AJ39" s="44">
        <v>-0.05</v>
      </c>
      <c r="AK39" s="26"/>
      <c r="AL39" s="26"/>
      <c r="AM39" s="26"/>
      <c r="AN39" s="26"/>
      <c r="AO39" s="90">
        <v>37529</v>
      </c>
      <c r="AP39" s="91">
        <v>47271.416520471874</v>
      </c>
      <c r="AQ39" s="20">
        <v>10275.425904328667</v>
      </c>
      <c r="AR39" s="92">
        <v>57546.842424800539</v>
      </c>
      <c r="AS39" s="91">
        <v>47271.416520471874</v>
      </c>
      <c r="AT39" s="20">
        <v>10275.425904328667</v>
      </c>
      <c r="AU39" s="92">
        <v>57546.842424800539</v>
      </c>
      <c r="AV39" s="91">
        <v>47271.416520471874</v>
      </c>
      <c r="AW39" s="20">
        <v>10275.425904328667</v>
      </c>
      <c r="AX39" s="92">
        <v>57546.842424800539</v>
      </c>
      <c r="AY39" s="104">
        <f t="shared" si="23"/>
        <v>0.219648108628793</v>
      </c>
      <c r="AZ39" s="90">
        <v>37529</v>
      </c>
      <c r="BA39" s="97">
        <f t="shared" si="24"/>
        <v>0.1143854369910362</v>
      </c>
      <c r="BB39" s="97">
        <f t="shared" si="25"/>
        <v>0.1143854369910362</v>
      </c>
      <c r="BC39" s="97">
        <f t="shared" si="26"/>
        <v>0.1143854369910362</v>
      </c>
      <c r="BD39" s="26"/>
      <c r="BE39" s="90">
        <v>37529</v>
      </c>
      <c r="BF39" s="97">
        <f t="shared" si="27"/>
        <v>9.0289450096260104E-2</v>
      </c>
      <c r="BG39" s="97">
        <f t="shared" si="28"/>
        <v>9.0289450096260104E-2</v>
      </c>
      <c r="BH39" s="97">
        <f t="shared" si="29"/>
        <v>9.0289450096260104E-2</v>
      </c>
      <c r="BI39" s="26"/>
      <c r="BJ39" s="26"/>
      <c r="BL39" s="426"/>
      <c r="BM39" s="426" t="s">
        <v>1286</v>
      </c>
      <c r="BN39" s="430">
        <f t="shared" si="18"/>
        <v>-3.2108024381612643</v>
      </c>
      <c r="BO39" s="430">
        <f t="shared" si="19"/>
        <v>0</v>
      </c>
      <c r="BP39" s="476">
        <f t="shared" si="20"/>
        <v>0</v>
      </c>
      <c r="BQ39" s="476">
        <f t="shared" si="21"/>
        <v>0</v>
      </c>
      <c r="BR39" s="353" t="s">
        <v>1147</v>
      </c>
      <c r="BX39" s="304">
        <v>39903</v>
      </c>
      <c r="BY39" s="485">
        <f t="shared" si="12"/>
        <v>-4.157219357964359E-2</v>
      </c>
      <c r="BZ39" s="300"/>
      <c r="CA39" s="300"/>
    </row>
    <row r="40" spans="1:79" ht="14.25" customHeight="1">
      <c r="A40" s="26" t="s">
        <v>95</v>
      </c>
      <c r="B40" s="26" t="s">
        <v>201</v>
      </c>
      <c r="C40" s="26" t="s">
        <v>202</v>
      </c>
      <c r="D40" s="26" t="s">
        <v>205</v>
      </c>
      <c r="E40" s="19">
        <v>113993000</v>
      </c>
      <c r="F40" s="37">
        <v>-0.3</v>
      </c>
      <c r="G40" s="38">
        <f t="shared" si="0"/>
        <v>-34197900</v>
      </c>
      <c r="H40" s="26"/>
      <c r="I40" s="26"/>
      <c r="J40" s="40" t="s">
        <v>140</v>
      </c>
      <c r="K40" s="94" t="s">
        <v>141</v>
      </c>
      <c r="L40" s="40"/>
      <c r="M40" s="49">
        <v>3072.4757529592957</v>
      </c>
      <c r="N40" s="49">
        <v>3676.0275229099502</v>
      </c>
      <c r="O40" s="49">
        <v>4126.0343350903895</v>
      </c>
      <c r="P40" s="49">
        <v>5285.4911295675138</v>
      </c>
      <c r="Q40" s="49">
        <v>6141.7912049216038</v>
      </c>
      <c r="R40" s="49">
        <v>6852.590826264006</v>
      </c>
      <c r="S40" s="49">
        <v>6990.7284746206169</v>
      </c>
      <c r="T40" s="49">
        <v>7553.7474179305582</v>
      </c>
      <c r="U40" s="49">
        <v>8502.1197200963943</v>
      </c>
      <c r="V40" s="49">
        <v>9223.125853334408</v>
      </c>
      <c r="W40" s="49">
        <v>10096.288234084053</v>
      </c>
      <c r="X40" s="49">
        <v>10436.74601055216</v>
      </c>
      <c r="Y40" s="49">
        <v>11612.924237480778</v>
      </c>
      <c r="Z40" s="49">
        <v>12722.236117853858</v>
      </c>
      <c r="AA40" s="49">
        <v>13136.609609735033</v>
      </c>
      <c r="AB40" s="49">
        <v>13769.782642065353</v>
      </c>
      <c r="AC40" s="49">
        <v>14002.572843275917</v>
      </c>
      <c r="AD40" s="49">
        <v>13910.547135330617</v>
      </c>
      <c r="AE40" s="49">
        <v>13817.9291588</v>
      </c>
      <c r="AF40" s="49">
        <v>13587.094836650898</v>
      </c>
      <c r="AG40" s="49">
        <v>13347.808241520001</v>
      </c>
      <c r="AH40" s="49">
        <v>14390.018169538505</v>
      </c>
      <c r="AI40" s="49">
        <v>15090.602192</v>
      </c>
      <c r="AJ40" s="44">
        <v>-0.05</v>
      </c>
      <c r="AK40" s="26"/>
      <c r="AL40" s="26"/>
      <c r="AM40" s="26"/>
      <c r="AN40" s="26"/>
      <c r="AO40" s="90">
        <v>37621</v>
      </c>
      <c r="AP40" s="91">
        <v>43963.086947549979</v>
      </c>
      <c r="AQ40" s="20">
        <v>8471.1812295176351</v>
      </c>
      <c r="AR40" s="92">
        <v>52434.268177067614</v>
      </c>
      <c r="AS40" s="91">
        <v>43963.086947549979</v>
      </c>
      <c r="AT40" s="20">
        <v>8471.1812295176351</v>
      </c>
      <c r="AU40" s="92">
        <v>52434.268177067614</v>
      </c>
      <c r="AV40" s="91">
        <v>43963.086947549979</v>
      </c>
      <c r="AW40" s="20">
        <v>8471.1812295176351</v>
      </c>
      <c r="AX40" s="92">
        <v>52434.268177067614</v>
      </c>
      <c r="AY40" s="104">
        <f t="shared" si="23"/>
        <v>0.20897128237429929</v>
      </c>
      <c r="AZ40" s="90">
        <v>37621</v>
      </c>
      <c r="BA40" s="97">
        <f t="shared" si="24"/>
        <v>7.2091380816621253E-2</v>
      </c>
      <c r="BB40" s="97">
        <f t="shared" si="25"/>
        <v>7.2091380816621253E-2</v>
      </c>
      <c r="BC40" s="97">
        <f t="shared" si="26"/>
        <v>7.2091380816621253E-2</v>
      </c>
      <c r="BD40" s="26"/>
      <c r="BE40" s="90">
        <v>37621</v>
      </c>
      <c r="BF40" s="97">
        <f t="shared" si="27"/>
        <v>9.1702375862111607E-2</v>
      </c>
      <c r="BG40" s="97">
        <f t="shared" si="28"/>
        <v>9.1702375862111607E-2</v>
      </c>
      <c r="BH40" s="97">
        <f t="shared" si="29"/>
        <v>9.1702375862111607E-2</v>
      </c>
      <c r="BI40" s="26"/>
      <c r="BJ40" s="26"/>
      <c r="BM40" s="426"/>
      <c r="BX40" s="304">
        <v>39994</v>
      </c>
      <c r="BY40" s="485">
        <f t="shared" si="12"/>
        <v>-4.6902219578823012E-2</v>
      </c>
      <c r="BZ40" s="300"/>
      <c r="CA40" s="300"/>
    </row>
    <row r="41" spans="1:79" ht="14.25" customHeight="1">
      <c r="A41" s="26" t="s">
        <v>95</v>
      </c>
      <c r="B41" s="26" t="s">
        <v>201</v>
      </c>
      <c r="C41" s="26" t="s">
        <v>202</v>
      </c>
      <c r="D41" s="26" t="s">
        <v>209</v>
      </c>
      <c r="E41" s="19">
        <v>327451000</v>
      </c>
      <c r="F41" s="37">
        <v>-0.7</v>
      </c>
      <c r="G41" s="38">
        <f t="shared" si="0"/>
        <v>-229215700</v>
      </c>
      <c r="H41" s="26"/>
      <c r="I41" s="26"/>
      <c r="J41" s="40" t="s">
        <v>144</v>
      </c>
      <c r="K41" s="625" t="s">
        <v>210</v>
      </c>
      <c r="L41" s="626"/>
      <c r="M41" s="49">
        <v>2887.6480739467574</v>
      </c>
      <c r="N41" s="49">
        <v>3877.6371587390831</v>
      </c>
      <c r="O41" s="49">
        <v>4846.8145389397432</v>
      </c>
      <c r="P41" s="49">
        <v>6230.367972732357</v>
      </c>
      <c r="Q41" s="49">
        <v>7289.037673969302</v>
      </c>
      <c r="R41" s="49">
        <v>7652.3547821475158</v>
      </c>
      <c r="S41" s="49">
        <v>7718.6946753784368</v>
      </c>
      <c r="T41" s="49">
        <v>8139.5076646361249</v>
      </c>
      <c r="U41" s="49">
        <v>8669.1503009122698</v>
      </c>
      <c r="V41" s="49">
        <v>9450.1244360432811</v>
      </c>
      <c r="W41" s="49">
        <v>9927.2636557412243</v>
      </c>
      <c r="X41" s="49">
        <v>10396.782076314395</v>
      </c>
      <c r="Y41" s="49">
        <v>11416.325415645895</v>
      </c>
      <c r="Z41" s="49">
        <v>12373.689148095709</v>
      </c>
      <c r="AA41" s="49">
        <v>13029.863236533567</v>
      </c>
      <c r="AB41" s="49">
        <v>13233.197811446444</v>
      </c>
      <c r="AC41" s="49">
        <v>13571.81539681992</v>
      </c>
      <c r="AD41" s="49">
        <v>13597.200557127302</v>
      </c>
      <c r="AE41" s="49">
        <v>13543.596654729999</v>
      </c>
      <c r="AF41" s="49">
        <v>13535.8075674873</v>
      </c>
      <c r="AG41" s="49">
        <v>13966.091100530002</v>
      </c>
      <c r="AH41" s="49">
        <v>14668.656618243662</v>
      </c>
      <c r="AI41" s="49">
        <v>15220.801826000001</v>
      </c>
      <c r="AJ41" s="44">
        <v>0</v>
      </c>
      <c r="AK41" s="26"/>
      <c r="AL41" s="26"/>
      <c r="AM41" s="26"/>
      <c r="AN41" s="26"/>
      <c r="AO41" s="90">
        <v>37711</v>
      </c>
      <c r="AP41" s="91">
        <v>44910.96249516512</v>
      </c>
      <c r="AQ41" s="20">
        <v>8458.8437918035033</v>
      </c>
      <c r="AR41" s="92">
        <v>53369.806286968625</v>
      </c>
      <c r="AS41" s="91">
        <v>44910.96249516512</v>
      </c>
      <c r="AT41" s="20">
        <v>8458.8437918035033</v>
      </c>
      <c r="AU41" s="92">
        <v>53369.806286968625</v>
      </c>
      <c r="AV41" s="91">
        <v>44910.96249516512</v>
      </c>
      <c r="AW41" s="20">
        <v>8458.8437918035033</v>
      </c>
      <c r="AX41" s="92">
        <v>53369.806286968625</v>
      </c>
      <c r="AY41" s="104">
        <f t="shared" si="23"/>
        <v>0.20528958354728116</v>
      </c>
      <c r="AZ41" s="90">
        <v>37711</v>
      </c>
      <c r="BA41" s="97">
        <f t="shared" si="24"/>
        <v>9.7818472583231841E-2</v>
      </c>
      <c r="BB41" s="97">
        <f t="shared" si="25"/>
        <v>9.7818472583231841E-2</v>
      </c>
      <c r="BC41" s="97">
        <f t="shared" si="26"/>
        <v>9.7818472583231841E-2</v>
      </c>
      <c r="BD41" s="26"/>
      <c r="BE41" s="90">
        <v>37711</v>
      </c>
      <c r="BF41" s="97">
        <f t="shared" si="27"/>
        <v>9.0399287708491372E-2</v>
      </c>
      <c r="BG41" s="97">
        <f t="shared" si="28"/>
        <v>9.0399287708491372E-2</v>
      </c>
      <c r="BH41" s="97">
        <f t="shared" si="29"/>
        <v>9.0399287708491372E-2</v>
      </c>
      <c r="BI41" s="26"/>
      <c r="BJ41" s="26"/>
      <c r="BM41" s="431" t="s">
        <v>1306</v>
      </c>
      <c r="BX41" s="304">
        <v>40086</v>
      </c>
      <c r="BY41" s="485">
        <f t="shared" si="12"/>
        <v>-6.5664220820142005E-2</v>
      </c>
      <c r="BZ41" s="300"/>
      <c r="CA41" s="300"/>
    </row>
    <row r="42" spans="1:79" ht="14.25" customHeight="1">
      <c r="A42" s="26" t="s">
        <v>95</v>
      </c>
      <c r="B42" s="26" t="s">
        <v>201</v>
      </c>
      <c r="C42" s="26" t="s">
        <v>202</v>
      </c>
      <c r="D42" s="26" t="s">
        <v>211</v>
      </c>
      <c r="E42" s="19">
        <v>197843000</v>
      </c>
      <c r="F42" s="37">
        <v>-0.7</v>
      </c>
      <c r="G42" s="38">
        <f t="shared" si="0"/>
        <v>-138490100</v>
      </c>
      <c r="H42" s="26"/>
      <c r="I42" s="26"/>
      <c r="J42" s="40" t="s">
        <v>148</v>
      </c>
      <c r="K42" s="94" t="s">
        <v>149</v>
      </c>
      <c r="L42" s="40"/>
      <c r="M42" s="49">
        <v>540.66499297016423</v>
      </c>
      <c r="N42" s="49">
        <v>725.89990709327742</v>
      </c>
      <c r="O42" s="49">
        <v>875.14054673752514</v>
      </c>
      <c r="P42" s="49">
        <v>992.68166653193703</v>
      </c>
      <c r="Q42" s="49">
        <v>1367.9792881383701</v>
      </c>
      <c r="R42" s="49">
        <v>1461.2395753205219</v>
      </c>
      <c r="S42" s="49">
        <v>1798.4736297080065</v>
      </c>
      <c r="T42" s="49">
        <v>2261.8942132128573</v>
      </c>
      <c r="U42" s="49">
        <v>2172.8823899136814</v>
      </c>
      <c r="V42" s="49">
        <v>2335.0955692167859</v>
      </c>
      <c r="W42" s="49">
        <v>2733.004237413676</v>
      </c>
      <c r="X42" s="49">
        <v>3297.2751962871198</v>
      </c>
      <c r="Y42" s="49">
        <v>3474.98842013274</v>
      </c>
      <c r="Z42" s="49">
        <v>3935.638731837159</v>
      </c>
      <c r="AA42" s="49">
        <v>4020.2325656091766</v>
      </c>
      <c r="AB42" s="49">
        <v>4432.3572778012731</v>
      </c>
      <c r="AC42" s="49">
        <v>4712.7340730864998</v>
      </c>
      <c r="AD42" s="49">
        <v>4690.9299391688828</v>
      </c>
      <c r="AE42" s="49">
        <v>4980.4171547449359</v>
      </c>
      <c r="AF42" s="49">
        <v>5012.928103020422</v>
      </c>
      <c r="AG42" s="49">
        <v>4837.1416855965354</v>
      </c>
      <c r="AH42" s="49">
        <v>5475.6271387479037</v>
      </c>
      <c r="AI42" s="49">
        <v>5960.832813</v>
      </c>
      <c r="AJ42" s="44">
        <v>-0.8</v>
      </c>
      <c r="AK42" s="26"/>
      <c r="AL42" s="26"/>
      <c r="AM42" s="26"/>
      <c r="AN42" s="26"/>
      <c r="AO42" s="90">
        <v>37802</v>
      </c>
      <c r="AP42" s="91">
        <v>48313.922805394905</v>
      </c>
      <c r="AQ42" s="20">
        <v>10022.119887517811</v>
      </c>
      <c r="AR42" s="92">
        <v>58336.042692912721</v>
      </c>
      <c r="AS42" s="91">
        <v>48313.922805394905</v>
      </c>
      <c r="AT42" s="20">
        <v>10022.119887517811</v>
      </c>
      <c r="AU42" s="92">
        <v>58336.042692912721</v>
      </c>
      <c r="AV42" s="91">
        <v>48313.922805394905</v>
      </c>
      <c r="AW42" s="20">
        <v>10022.119887517811</v>
      </c>
      <c r="AX42" s="92">
        <v>58336.042692912721</v>
      </c>
      <c r="AY42" s="104">
        <f t="shared" si="23"/>
        <v>0.20181987515892935</v>
      </c>
      <c r="AZ42" s="90">
        <v>37802</v>
      </c>
      <c r="BA42" s="97">
        <f t="shared" si="24"/>
        <v>0.11137915655284858</v>
      </c>
      <c r="BB42" s="97">
        <f t="shared" si="25"/>
        <v>0.11137915655284858</v>
      </c>
      <c r="BC42" s="97">
        <f t="shared" si="26"/>
        <v>0.11137915655284858</v>
      </c>
      <c r="BD42" s="26"/>
      <c r="BE42" s="90">
        <v>37802</v>
      </c>
      <c r="BF42" s="97">
        <f t="shared" si="27"/>
        <v>9.9351030440706589E-2</v>
      </c>
      <c r="BG42" s="97">
        <f t="shared" si="28"/>
        <v>9.9351030440706589E-2</v>
      </c>
      <c r="BH42" s="97">
        <f t="shared" si="29"/>
        <v>9.9351030440706589E-2</v>
      </c>
      <c r="BI42" s="26"/>
      <c r="BJ42" s="26"/>
      <c r="BM42" s="353" t="s">
        <v>1264</v>
      </c>
      <c r="BN42" s="353" t="s">
        <v>1162</v>
      </c>
      <c r="BO42" s="353" t="s">
        <v>1164</v>
      </c>
      <c r="BP42" s="353" t="s">
        <v>1163</v>
      </c>
      <c r="BX42" s="304">
        <v>40178</v>
      </c>
      <c r="BY42" s="485">
        <f t="shared" si="12"/>
        <v>-2.7382866591325161E-2</v>
      </c>
      <c r="BZ42" s="300"/>
      <c r="CA42" s="300"/>
    </row>
    <row r="43" spans="1:79" ht="14.25" customHeight="1">
      <c r="A43" s="26" t="s">
        <v>95</v>
      </c>
      <c r="B43" s="26" t="s">
        <v>201</v>
      </c>
      <c r="C43" s="26" t="s">
        <v>202</v>
      </c>
      <c r="D43" s="26" t="s">
        <v>212</v>
      </c>
      <c r="E43" s="19">
        <v>156212000</v>
      </c>
      <c r="F43" s="37">
        <v>-0.7</v>
      </c>
      <c r="G43" s="38">
        <f t="shared" si="0"/>
        <v>-109348400</v>
      </c>
      <c r="H43" s="26"/>
      <c r="I43" s="26"/>
      <c r="J43" s="40" t="s">
        <v>152</v>
      </c>
      <c r="K43" s="94" t="s">
        <v>153</v>
      </c>
      <c r="L43" s="40"/>
      <c r="M43" s="49">
        <v>1285.0096764689695</v>
      </c>
      <c r="N43" s="49">
        <v>1305.4667075667683</v>
      </c>
      <c r="O43" s="49">
        <v>1431.7888142267675</v>
      </c>
      <c r="P43" s="49">
        <v>1642.0253885907059</v>
      </c>
      <c r="Q43" s="49">
        <v>1840.3103216405602</v>
      </c>
      <c r="R43" s="49">
        <v>1979.1098534375392</v>
      </c>
      <c r="S43" s="49">
        <v>2143.7315908507376</v>
      </c>
      <c r="T43" s="49">
        <v>2407.9096083014106</v>
      </c>
      <c r="U43" s="49">
        <v>2757.8968456000248</v>
      </c>
      <c r="V43" s="49">
        <v>2943.7597679486753</v>
      </c>
      <c r="W43" s="49">
        <v>3218.5902366200617</v>
      </c>
      <c r="X43" s="49">
        <v>3456.6070953389412</v>
      </c>
      <c r="Y43" s="49">
        <v>3616.0606159005797</v>
      </c>
      <c r="Z43" s="49">
        <v>3855.0671975689379</v>
      </c>
      <c r="AA43" s="49">
        <v>4011.4867995148948</v>
      </c>
      <c r="AB43" s="49">
        <v>3990.9881920511266</v>
      </c>
      <c r="AC43" s="49">
        <v>4140.5092579869288</v>
      </c>
      <c r="AD43" s="49">
        <v>4307.8857398950804</v>
      </c>
      <c r="AE43" s="49">
        <v>4451.6821946262016</v>
      </c>
      <c r="AF43" s="49">
        <v>4723.002052697806</v>
      </c>
      <c r="AG43" s="49">
        <v>4663.2375024420107</v>
      </c>
      <c r="AH43" s="49">
        <v>5107.3209826812872</v>
      </c>
      <c r="AI43" s="49">
        <v>5153.0628649999999</v>
      </c>
      <c r="AJ43" s="44">
        <v>-0.5</v>
      </c>
      <c r="AK43" s="26"/>
      <c r="AL43" s="26"/>
      <c r="AM43" s="26"/>
      <c r="AN43" s="26"/>
      <c r="AO43" s="90">
        <v>37894</v>
      </c>
      <c r="AP43" s="91">
        <v>52880.998801153888</v>
      </c>
      <c r="AQ43" s="20">
        <v>10586.371911850409</v>
      </c>
      <c r="AR43" s="92">
        <v>63467.370713004297</v>
      </c>
      <c r="AS43" s="91">
        <v>52880.998801153888</v>
      </c>
      <c r="AT43" s="20">
        <v>10586.371911850409</v>
      </c>
      <c r="AU43" s="92">
        <v>63467.370713004297</v>
      </c>
      <c r="AV43" s="91">
        <v>52880.998801153888</v>
      </c>
      <c r="AW43" s="20">
        <v>10586.371911850409</v>
      </c>
      <c r="AX43" s="92">
        <v>63467.370713004297</v>
      </c>
      <c r="AY43" s="104">
        <f t="shared" si="23"/>
        <v>0.19749944777130282</v>
      </c>
      <c r="AZ43" s="90">
        <v>37894</v>
      </c>
      <c r="BA43" s="97">
        <f t="shared" si="24"/>
        <v>0.10288189653394841</v>
      </c>
      <c r="BB43" s="97">
        <f t="shared" si="25"/>
        <v>0.10288189653394841</v>
      </c>
      <c r="BC43" s="97">
        <f t="shared" si="26"/>
        <v>0.10288189653394841</v>
      </c>
      <c r="BD43" s="26"/>
      <c r="BE43" s="90">
        <v>37894</v>
      </c>
      <c r="BF43" s="97">
        <f t="shared" si="27"/>
        <v>9.6589477921936506E-2</v>
      </c>
      <c r="BG43" s="97">
        <f t="shared" si="28"/>
        <v>9.6589477921936506E-2</v>
      </c>
      <c r="BH43" s="97">
        <f t="shared" si="29"/>
        <v>9.6589477921936506E-2</v>
      </c>
      <c r="BI43" s="26"/>
      <c r="BJ43" s="26"/>
      <c r="BM43" s="353" t="s">
        <v>1254</v>
      </c>
      <c r="BN43" s="481">
        <f>SUM(AW4:AZ4)/SUM($AS4:$AV4)-1</f>
        <v>3.0000000000000027E-2</v>
      </c>
      <c r="BO43" s="481">
        <f>SUM(BA4:BD4)/SUM($AS4:$AV4)-1</f>
        <v>3.0000000000000027E-2</v>
      </c>
      <c r="BP43" s="481">
        <f>SUM(BE4:BH4)/SUM($AS4:$AV4)-1</f>
        <v>3.0000000000000027E-2</v>
      </c>
      <c r="BX43" s="304">
        <v>40268</v>
      </c>
      <c r="BY43" s="485">
        <f t="shared" si="12"/>
        <v>-1.3786616103113269E-2</v>
      </c>
      <c r="BZ43" s="300"/>
      <c r="CA43" s="300"/>
    </row>
    <row r="44" spans="1:79" ht="14.25" customHeight="1">
      <c r="A44" s="26" t="s">
        <v>95</v>
      </c>
      <c r="B44" s="26" t="s">
        <v>201</v>
      </c>
      <c r="C44" s="26" t="s">
        <v>213</v>
      </c>
      <c r="D44" s="26" t="s">
        <v>213</v>
      </c>
      <c r="E44" s="19">
        <v>867000</v>
      </c>
      <c r="F44" s="37">
        <v>-0.7</v>
      </c>
      <c r="G44" s="38">
        <f t="shared" si="0"/>
        <v>-606900</v>
      </c>
      <c r="H44" s="26"/>
      <c r="I44" s="26"/>
      <c r="J44" s="40" t="s">
        <v>157</v>
      </c>
      <c r="K44" s="625" t="s">
        <v>214</v>
      </c>
      <c r="L44" s="626"/>
      <c r="M44" s="49">
        <v>171.65633018363806</v>
      </c>
      <c r="N44" s="49">
        <v>195.50652565699968</v>
      </c>
      <c r="O44" s="49">
        <v>225.52254396460259</v>
      </c>
      <c r="P44" s="49">
        <v>257.58540058781381</v>
      </c>
      <c r="Q44" s="49">
        <v>284.74916512852468</v>
      </c>
      <c r="R44" s="49">
        <v>325.56145746324535</v>
      </c>
      <c r="S44" s="49">
        <v>334.25060416923327</v>
      </c>
      <c r="T44" s="49">
        <v>370.94294425966245</v>
      </c>
      <c r="U44" s="49">
        <v>408.70758254186819</v>
      </c>
      <c r="V44" s="49">
        <v>433.86549191933216</v>
      </c>
      <c r="W44" s="49">
        <v>463.44436111769795</v>
      </c>
      <c r="X44" s="49">
        <v>497.67910022164131</v>
      </c>
      <c r="Y44" s="49">
        <v>546.94894847597436</v>
      </c>
      <c r="Z44" s="49">
        <v>582.60335399999997</v>
      </c>
      <c r="AA44" s="49">
        <v>531.38033800000005</v>
      </c>
      <c r="AB44" s="49">
        <v>480.96344399999998</v>
      </c>
      <c r="AC44" s="49">
        <v>394.37887799999999</v>
      </c>
      <c r="AD44" s="49">
        <v>344.05009799999999</v>
      </c>
      <c r="AE44" s="49">
        <v>306.55219499999998</v>
      </c>
      <c r="AF44" s="49">
        <v>188.57182700000001</v>
      </c>
      <c r="AG44" s="49">
        <v>151.469301</v>
      </c>
      <c r="AH44" s="49">
        <v>131.0595445939465</v>
      </c>
      <c r="AI44" s="49">
        <v>131.147852</v>
      </c>
      <c r="AJ44" s="44">
        <v>0</v>
      </c>
      <c r="AK44" s="26"/>
      <c r="AL44" s="26"/>
      <c r="AM44" s="26"/>
      <c r="AN44" s="26"/>
      <c r="AO44" s="90">
        <v>37986</v>
      </c>
      <c r="AP44" s="91">
        <v>47829.614922887631</v>
      </c>
      <c r="AQ44" s="20">
        <v>9570.4889967475447</v>
      </c>
      <c r="AR44" s="92">
        <v>57400.103919635178</v>
      </c>
      <c r="AS44" s="91">
        <v>47829.614922887631</v>
      </c>
      <c r="AT44" s="20">
        <v>9570.4889967475447</v>
      </c>
      <c r="AU44" s="92">
        <v>57400.103919635178</v>
      </c>
      <c r="AV44" s="91">
        <v>47829.614922887631</v>
      </c>
      <c r="AW44" s="20">
        <v>9570.4889967475447</v>
      </c>
      <c r="AX44" s="92">
        <v>57400.103919635178</v>
      </c>
      <c r="AY44" s="104">
        <f t="shared" si="23"/>
        <v>0.19923028420401723</v>
      </c>
      <c r="AZ44" s="90">
        <v>37986</v>
      </c>
      <c r="BA44" s="97">
        <f t="shared" si="24"/>
        <v>9.4705922580977209E-2</v>
      </c>
      <c r="BB44" s="97">
        <f t="shared" si="25"/>
        <v>9.4705922580977209E-2</v>
      </c>
      <c r="BC44" s="97">
        <f t="shared" si="26"/>
        <v>9.4705922580977209E-2</v>
      </c>
      <c r="BD44" s="26"/>
      <c r="BE44" s="90">
        <v>37986</v>
      </c>
      <c r="BF44" s="97">
        <f t="shared" si="27"/>
        <v>0.10179779762983832</v>
      </c>
      <c r="BG44" s="97">
        <f t="shared" si="28"/>
        <v>0.10179779762983832</v>
      </c>
      <c r="BH44" s="97">
        <f t="shared" si="29"/>
        <v>0.10179779762983832</v>
      </c>
      <c r="BI44" s="26"/>
      <c r="BJ44" s="26"/>
      <c r="BL44" s="443"/>
      <c r="BM44" s="353" t="s">
        <v>1307</v>
      </c>
      <c r="BN44" s="481">
        <f t="shared" ref="BN44:BN62" si="30">SUM(AW5:AZ5)/SUM($AS5:$AV5)-1</f>
        <v>-8.693256652697412E-2</v>
      </c>
      <c r="BO44" s="481">
        <f t="shared" ref="BO44:BO62" si="31">SUM(BA5:BD5)/SUM($AS5:$AV5)-1</f>
        <v>-7.0216339712487197E-2</v>
      </c>
      <c r="BP44" s="481">
        <f t="shared" ref="BP44:BP62" si="32">SUM(BE5:BH5)/SUM($AS5:$AV5)-1</f>
        <v>-4.506751516726748E-2</v>
      </c>
      <c r="BX44" s="304">
        <v>40359</v>
      </c>
      <c r="BY44" s="485">
        <f t="shared" si="12"/>
        <v>-2.2879656915487989E-2</v>
      </c>
      <c r="BZ44" s="300"/>
      <c r="CA44" s="300"/>
    </row>
    <row r="45" spans="1:79" ht="14.25" customHeight="1">
      <c r="A45" s="26" t="s">
        <v>95</v>
      </c>
      <c r="B45" s="26" t="s">
        <v>201</v>
      </c>
      <c r="C45" s="26" t="s">
        <v>215</v>
      </c>
      <c r="D45" s="26" t="s">
        <v>216</v>
      </c>
      <c r="E45" s="19">
        <v>306327000</v>
      </c>
      <c r="F45" s="37">
        <v>-0.7</v>
      </c>
      <c r="G45" s="38">
        <f t="shared" si="0"/>
        <v>-214428900</v>
      </c>
      <c r="H45" s="26"/>
      <c r="I45" s="26"/>
      <c r="J45" s="40" t="s">
        <v>217</v>
      </c>
      <c r="K45" s="625" t="s">
        <v>218</v>
      </c>
      <c r="L45" s="626"/>
      <c r="M45" s="49" t="s">
        <v>219</v>
      </c>
      <c r="N45" s="49" t="s">
        <v>219</v>
      </c>
      <c r="O45" s="49" t="s">
        <v>219</v>
      </c>
      <c r="P45" s="49" t="s">
        <v>219</v>
      </c>
      <c r="Q45" s="49" t="s">
        <v>219</v>
      </c>
      <c r="R45" s="49" t="s">
        <v>219</v>
      </c>
      <c r="S45" s="49" t="s">
        <v>219</v>
      </c>
      <c r="T45" s="49" t="s">
        <v>219</v>
      </c>
      <c r="U45" s="49" t="s">
        <v>219</v>
      </c>
      <c r="V45" s="49" t="s">
        <v>219</v>
      </c>
      <c r="W45" s="49" t="s">
        <v>219</v>
      </c>
      <c r="X45" s="49" t="s">
        <v>219</v>
      </c>
      <c r="Y45" s="49" t="s">
        <v>219</v>
      </c>
      <c r="Z45" s="49" t="s">
        <v>219</v>
      </c>
      <c r="AA45" s="49" t="s">
        <v>219</v>
      </c>
      <c r="AB45" s="49" t="s">
        <v>219</v>
      </c>
      <c r="AC45" s="49" t="s">
        <v>219</v>
      </c>
      <c r="AD45" s="49" t="s">
        <v>219</v>
      </c>
      <c r="AE45" s="49" t="s">
        <v>219</v>
      </c>
      <c r="AF45" s="49" t="s">
        <v>219</v>
      </c>
      <c r="AG45" s="49" t="s">
        <v>219</v>
      </c>
      <c r="AH45" s="49" t="s">
        <v>219</v>
      </c>
      <c r="AI45" s="49" t="s">
        <v>219</v>
      </c>
      <c r="AJ45" s="44">
        <v>0</v>
      </c>
      <c r="AK45" s="26"/>
      <c r="AL45" s="26"/>
      <c r="AM45" s="26"/>
      <c r="AN45" s="26"/>
      <c r="AO45" s="90">
        <v>38077</v>
      </c>
      <c r="AP45" s="91">
        <v>48923</v>
      </c>
      <c r="AQ45" s="20">
        <v>8799</v>
      </c>
      <c r="AR45" s="92">
        <v>57722</v>
      </c>
      <c r="AS45" s="91">
        <v>48923</v>
      </c>
      <c r="AT45" s="20">
        <v>8799</v>
      </c>
      <c r="AU45" s="92">
        <v>57722</v>
      </c>
      <c r="AV45" s="91">
        <v>48923</v>
      </c>
      <c r="AW45" s="20">
        <v>8799</v>
      </c>
      <c r="AX45" s="92">
        <v>57722</v>
      </c>
      <c r="AY45" s="104">
        <f t="shared" si="23"/>
        <v>0.19691066370163904</v>
      </c>
      <c r="AZ45" s="90">
        <v>38077</v>
      </c>
      <c r="BA45" s="97">
        <f t="shared" si="24"/>
        <v>8.1547864154306593E-2</v>
      </c>
      <c r="BB45" s="97">
        <f t="shared" si="25"/>
        <v>8.1547864154306593E-2</v>
      </c>
      <c r="BC45" s="97">
        <f t="shared" si="26"/>
        <v>8.1547864154306593E-2</v>
      </c>
      <c r="BD45" s="26"/>
      <c r="BE45" s="90">
        <v>38077</v>
      </c>
      <c r="BF45" s="97">
        <f t="shared" si="27"/>
        <v>9.7686976615067866E-2</v>
      </c>
      <c r="BG45" s="97">
        <f t="shared" si="28"/>
        <v>9.7686976615067866E-2</v>
      </c>
      <c r="BH45" s="97">
        <f t="shared" si="29"/>
        <v>9.7686976615067866E-2</v>
      </c>
      <c r="BI45" s="26"/>
      <c r="BJ45" s="26"/>
      <c r="BL45" s="443"/>
      <c r="BM45" s="353" t="s">
        <v>1308</v>
      </c>
      <c r="BN45" s="481">
        <f t="shared" si="30"/>
        <v>-0.10669742242579616</v>
      </c>
      <c r="BO45" s="481">
        <f t="shared" si="31"/>
        <v>-8.6654668603439511E-2</v>
      </c>
      <c r="BP45" s="481">
        <f t="shared" si="32"/>
        <v>-5.661623375589131E-2</v>
      </c>
      <c r="BX45" s="304">
        <v>40451</v>
      </c>
      <c r="BY45" s="485">
        <f t="shared" si="12"/>
        <v>1.7741335794421831E-2</v>
      </c>
      <c r="BZ45" s="300"/>
      <c r="CA45" s="300"/>
    </row>
    <row r="46" spans="1:79" ht="14.25" customHeight="1">
      <c r="A46" s="26" t="s">
        <v>95</v>
      </c>
      <c r="B46" s="26" t="s">
        <v>201</v>
      </c>
      <c r="C46" s="26" t="s">
        <v>215</v>
      </c>
      <c r="D46" s="26" t="s">
        <v>220</v>
      </c>
      <c r="E46" s="19">
        <v>95970000</v>
      </c>
      <c r="F46" s="37">
        <v>-0.7</v>
      </c>
      <c r="G46" s="38">
        <f t="shared" si="0"/>
        <v>-67179000</v>
      </c>
      <c r="H46" s="26"/>
      <c r="I46" s="26"/>
      <c r="J46" s="80" t="s">
        <v>221</v>
      </c>
      <c r="K46" s="109"/>
      <c r="L46" s="109"/>
      <c r="M46" s="110">
        <v>97165.432038871149</v>
      </c>
      <c r="N46" s="110">
        <v>108195.50176471793</v>
      </c>
      <c r="O46" s="110">
        <v>123295.12658158237</v>
      </c>
      <c r="P46" s="110">
        <v>134180.53716276196</v>
      </c>
      <c r="Q46" s="110">
        <v>138489.80585847504</v>
      </c>
      <c r="R46" s="110">
        <v>147822.759040637</v>
      </c>
      <c r="S46" s="110">
        <v>159357.78943031284</v>
      </c>
      <c r="T46" s="110">
        <v>174599.10552021244</v>
      </c>
      <c r="U46" s="110">
        <v>193935.49902460101</v>
      </c>
      <c r="V46" s="110">
        <v>210898.50204334519</v>
      </c>
      <c r="W46" s="110">
        <v>227098.77506822901</v>
      </c>
      <c r="X46" s="110">
        <v>247176.29723377869</v>
      </c>
      <c r="Y46" s="110">
        <v>272580.74032397656</v>
      </c>
      <c r="Z46" s="110">
        <v>293609.35638710036</v>
      </c>
      <c r="AA46" s="110">
        <v>283030.87858804676</v>
      </c>
      <c r="AB46" s="110">
        <v>279150.8471778988</v>
      </c>
      <c r="AC46" s="110">
        <v>284482.73633666884</v>
      </c>
      <c r="AD46" s="110">
        <v>278373.35216646537</v>
      </c>
      <c r="AE46" s="110">
        <v>276217.61317899171</v>
      </c>
      <c r="AF46" s="111">
        <v>276364.80819107004</v>
      </c>
      <c r="AG46" s="111">
        <v>281466.2298344408</v>
      </c>
      <c r="AH46" s="111">
        <v>291037.11640469643</v>
      </c>
      <c r="AI46" s="111">
        <v>302659.21902900003</v>
      </c>
      <c r="AJ46" s="26"/>
      <c r="AK46" s="26"/>
      <c r="AL46" s="26"/>
      <c r="AM46" s="26"/>
      <c r="AN46" s="26"/>
      <c r="AO46" s="90">
        <v>38168</v>
      </c>
      <c r="AP46" s="91">
        <v>52786</v>
      </c>
      <c r="AQ46" s="20">
        <v>10062</v>
      </c>
      <c r="AR46" s="92">
        <v>62848</v>
      </c>
      <c r="AS46" s="91">
        <v>52786</v>
      </c>
      <c r="AT46" s="20">
        <v>10062</v>
      </c>
      <c r="AU46" s="92">
        <v>62848</v>
      </c>
      <c r="AV46" s="91">
        <v>52786</v>
      </c>
      <c r="AW46" s="20">
        <v>10062</v>
      </c>
      <c r="AX46" s="92">
        <v>62848</v>
      </c>
      <c r="AY46" s="104">
        <f t="shared" si="23"/>
        <v>0.19275731333916568</v>
      </c>
      <c r="AZ46" s="90">
        <v>38168</v>
      </c>
      <c r="BA46" s="97">
        <f t="shared" si="24"/>
        <v>7.7344247206460492E-2</v>
      </c>
      <c r="BB46" s="97">
        <f t="shared" si="25"/>
        <v>7.7344247206460492E-2</v>
      </c>
      <c r="BC46" s="97">
        <f t="shared" si="26"/>
        <v>7.7344247206460492E-2</v>
      </c>
      <c r="BD46" s="26"/>
      <c r="BE46" s="90">
        <v>38168</v>
      </c>
      <c r="BF46" s="97">
        <f t="shared" si="27"/>
        <v>8.9091911802808399E-2</v>
      </c>
      <c r="BG46" s="97">
        <f t="shared" si="28"/>
        <v>8.9091911802808399E-2</v>
      </c>
      <c r="BH46" s="97">
        <f t="shared" si="29"/>
        <v>8.9091911802808399E-2</v>
      </c>
      <c r="BI46" s="26"/>
      <c r="BJ46" s="26"/>
      <c r="BL46" s="443"/>
      <c r="BM46" s="353" t="s">
        <v>1309</v>
      </c>
      <c r="BN46" s="481">
        <f t="shared" si="30"/>
        <v>0</v>
      </c>
      <c r="BO46" s="481">
        <f t="shared" si="31"/>
        <v>0</v>
      </c>
      <c r="BP46" s="481">
        <f t="shared" si="32"/>
        <v>0</v>
      </c>
      <c r="BX46" s="304">
        <v>40543</v>
      </c>
      <c r="BY46" s="485">
        <f t="shared" si="12"/>
        <v>-6.5699466490672931E-3</v>
      </c>
      <c r="BZ46" s="300"/>
      <c r="CA46" s="300"/>
    </row>
    <row r="47" spans="1:79" ht="14.25" customHeight="1">
      <c r="A47" s="26" t="s">
        <v>95</v>
      </c>
      <c r="B47" s="26" t="s">
        <v>222</v>
      </c>
      <c r="C47" s="26" t="s">
        <v>223</v>
      </c>
      <c r="D47" s="26" t="s">
        <v>224</v>
      </c>
      <c r="E47" s="19">
        <v>4556000</v>
      </c>
      <c r="F47" s="37">
        <v>-0.7</v>
      </c>
      <c r="G47" s="38">
        <f t="shared" si="0"/>
        <v>-3189200</v>
      </c>
      <c r="H47" s="26"/>
      <c r="I47" s="26"/>
      <c r="J47" s="112" t="s">
        <v>225</v>
      </c>
      <c r="K47" s="113"/>
      <c r="L47" s="113"/>
      <c r="M47" s="114">
        <v>20095.804939379472</v>
      </c>
      <c r="N47" s="114">
        <v>20650.92531004902</v>
      </c>
      <c r="O47" s="114">
        <v>23664.764846791641</v>
      </c>
      <c r="P47" s="114">
        <v>27873.915871469198</v>
      </c>
      <c r="Q47" s="114">
        <v>27927.40495987931</v>
      </c>
      <c r="R47" s="114">
        <v>31548.041922564073</v>
      </c>
      <c r="S47" s="114">
        <v>33996.470090722396</v>
      </c>
      <c r="T47" s="114">
        <v>36486.198981964175</v>
      </c>
      <c r="U47" s="114">
        <v>38637.824587919269</v>
      </c>
      <c r="V47" s="114">
        <v>40094.730214686278</v>
      </c>
      <c r="W47" s="114">
        <v>42916.077451879872</v>
      </c>
      <c r="X47" s="114">
        <v>47268.45193997633</v>
      </c>
      <c r="Y47" s="114">
        <v>50210.631259841997</v>
      </c>
      <c r="Z47" s="114">
        <v>53125.804174160126</v>
      </c>
      <c r="AA47" s="114">
        <v>47739.874358392655</v>
      </c>
      <c r="AB47" s="114">
        <v>49673.316463279312</v>
      </c>
      <c r="AC47" s="114">
        <v>48732.066559747065</v>
      </c>
      <c r="AD47" s="114">
        <v>52136.061014832499</v>
      </c>
      <c r="AE47" s="114">
        <v>54991.448236623313</v>
      </c>
      <c r="AF47" s="115">
        <v>54977.963247104701</v>
      </c>
      <c r="AG47" s="115">
        <v>58229.843394629104</v>
      </c>
      <c r="AH47" s="115">
        <v>60131.543212458229</v>
      </c>
      <c r="AI47" s="115">
        <v>63766.908828939027</v>
      </c>
      <c r="AJ47" s="26"/>
      <c r="AK47" s="26"/>
      <c r="AL47" s="26"/>
      <c r="AM47" s="26"/>
      <c r="AN47" s="26"/>
      <c r="AO47" s="90">
        <v>38260</v>
      </c>
      <c r="AP47" s="91">
        <v>57277</v>
      </c>
      <c r="AQ47" s="20">
        <v>10711</v>
      </c>
      <c r="AR47" s="92">
        <v>67988</v>
      </c>
      <c r="AS47" s="91">
        <v>57277</v>
      </c>
      <c r="AT47" s="20">
        <v>10711</v>
      </c>
      <c r="AU47" s="92">
        <v>67988</v>
      </c>
      <c r="AV47" s="91">
        <v>57277</v>
      </c>
      <c r="AW47" s="20">
        <v>10711</v>
      </c>
      <c r="AX47" s="92">
        <v>67988</v>
      </c>
      <c r="AY47" s="104">
        <f t="shared" si="23"/>
        <v>0.18926273536619584</v>
      </c>
      <c r="AZ47" s="90">
        <v>38260</v>
      </c>
      <c r="BA47" s="97">
        <f t="shared" si="24"/>
        <v>7.1227612491428394E-2</v>
      </c>
      <c r="BB47" s="97">
        <f t="shared" si="25"/>
        <v>7.1227612491428394E-2</v>
      </c>
      <c r="BC47" s="97">
        <f t="shared" si="26"/>
        <v>7.1227612491428394E-2</v>
      </c>
      <c r="BD47" s="26"/>
      <c r="BE47" s="90">
        <v>38260</v>
      </c>
      <c r="BF47" s="97">
        <f t="shared" si="27"/>
        <v>8.0623955834734362E-2</v>
      </c>
      <c r="BG47" s="97">
        <f t="shared" si="28"/>
        <v>8.0623955834734362E-2</v>
      </c>
      <c r="BH47" s="97">
        <f t="shared" si="29"/>
        <v>8.0623955834734362E-2</v>
      </c>
      <c r="BI47" s="26"/>
      <c r="BJ47" s="26"/>
      <c r="BL47" s="443"/>
      <c r="BM47" s="353" t="s">
        <v>1310</v>
      </c>
      <c r="BN47" s="481">
        <f t="shared" si="30"/>
        <v>0</v>
      </c>
      <c r="BO47" s="481">
        <f t="shared" si="31"/>
        <v>0</v>
      </c>
      <c r="BP47" s="481">
        <f t="shared" si="32"/>
        <v>0</v>
      </c>
      <c r="BX47" s="304">
        <v>40633</v>
      </c>
      <c r="BY47" s="485">
        <f t="shared" si="12"/>
        <v>-3.0423112010571352E-3</v>
      </c>
      <c r="BZ47" s="300"/>
      <c r="CA47" s="300"/>
    </row>
    <row r="48" spans="1:79" ht="14.25" customHeight="1">
      <c r="A48" s="26" t="s">
        <v>95</v>
      </c>
      <c r="B48" s="26" t="s">
        <v>222</v>
      </c>
      <c r="C48" s="26" t="s">
        <v>223</v>
      </c>
      <c r="D48" s="26" t="s">
        <v>226</v>
      </c>
      <c r="E48" s="19">
        <v>254385000</v>
      </c>
      <c r="F48" s="37">
        <v>-0.7</v>
      </c>
      <c r="G48" s="38">
        <f t="shared" si="0"/>
        <v>-178069500</v>
      </c>
      <c r="H48" s="26"/>
      <c r="I48" s="26"/>
      <c r="J48" s="116" t="s">
        <v>227</v>
      </c>
      <c r="K48" s="109"/>
      <c r="L48" s="109"/>
      <c r="M48" s="110">
        <v>117261.23697825061</v>
      </c>
      <c r="N48" s="110">
        <v>128846.42707476695</v>
      </c>
      <c r="O48" s="110">
        <v>146959.89142837402</v>
      </c>
      <c r="P48" s="110">
        <v>162054.45303423115</v>
      </c>
      <c r="Q48" s="110">
        <v>166417.21081835436</v>
      </c>
      <c r="R48" s="110">
        <v>179370.80096320107</v>
      </c>
      <c r="S48" s="110">
        <v>193354.25952103524</v>
      </c>
      <c r="T48" s="110">
        <v>211085.30450217662</v>
      </c>
      <c r="U48" s="110">
        <v>232573.3236125203</v>
      </c>
      <c r="V48" s="110">
        <v>250993.23225803146</v>
      </c>
      <c r="W48" s="110">
        <v>270014.85252010886</v>
      </c>
      <c r="X48" s="110">
        <v>294444.749173755</v>
      </c>
      <c r="Y48" s="110">
        <v>322791.37158381857</v>
      </c>
      <c r="Z48" s="110">
        <v>346735.16056126048</v>
      </c>
      <c r="AA48" s="110">
        <v>330770.75294643943</v>
      </c>
      <c r="AB48" s="110">
        <v>328824.16364117811</v>
      </c>
      <c r="AC48" s="110">
        <v>333214.80289641593</v>
      </c>
      <c r="AD48" s="110">
        <v>330509.41318129789</v>
      </c>
      <c r="AE48" s="110">
        <v>331209.06141561503</v>
      </c>
      <c r="AF48" s="111">
        <v>331342.77143817476</v>
      </c>
      <c r="AG48" s="111">
        <v>339696.07322906994</v>
      </c>
      <c r="AH48" s="111">
        <v>351168.65961715463</v>
      </c>
      <c r="AI48" s="111">
        <v>366426.12785793905</v>
      </c>
      <c r="AJ48" s="26"/>
      <c r="AK48" s="26"/>
      <c r="AL48" s="26"/>
      <c r="AM48" s="26"/>
      <c r="AN48" s="26"/>
      <c r="AO48" s="90">
        <v>38352</v>
      </c>
      <c r="AP48" s="91">
        <v>51913</v>
      </c>
      <c r="AQ48" s="20">
        <v>10523</v>
      </c>
      <c r="AR48" s="92">
        <v>62436</v>
      </c>
      <c r="AS48" s="91">
        <v>51913</v>
      </c>
      <c r="AT48" s="20">
        <v>10523</v>
      </c>
      <c r="AU48" s="92">
        <v>62436</v>
      </c>
      <c r="AV48" s="91">
        <v>51913</v>
      </c>
      <c r="AW48" s="20">
        <v>10523</v>
      </c>
      <c r="AX48" s="92">
        <v>62436</v>
      </c>
      <c r="AY48" s="104">
        <f t="shared" si="23"/>
        <v>0.19011469945329282</v>
      </c>
      <c r="AZ48" s="90">
        <v>38352</v>
      </c>
      <c r="BA48" s="97">
        <f t="shared" si="24"/>
        <v>8.7733222354710039E-2</v>
      </c>
      <c r="BB48" s="97">
        <f t="shared" si="25"/>
        <v>8.7733222354710039E-2</v>
      </c>
      <c r="BC48" s="97">
        <f t="shared" si="26"/>
        <v>8.7733222354710039E-2</v>
      </c>
      <c r="BD48" s="26"/>
      <c r="BE48" s="90">
        <v>38352</v>
      </c>
      <c r="BF48" s="97">
        <f t="shared" si="27"/>
        <v>7.9203737132677254E-2</v>
      </c>
      <c r="BG48" s="97">
        <f t="shared" si="28"/>
        <v>7.9203737132677254E-2</v>
      </c>
      <c r="BH48" s="97">
        <f t="shared" si="29"/>
        <v>7.9203737132677254E-2</v>
      </c>
      <c r="BI48" s="26"/>
      <c r="BJ48" s="26"/>
      <c r="BL48" s="443"/>
      <c r="BM48" s="353" t="s">
        <v>1257</v>
      </c>
      <c r="BN48" s="481">
        <f t="shared" si="30"/>
        <v>-0.12879241278951359</v>
      </c>
      <c r="BO48" s="481">
        <f t="shared" si="31"/>
        <v>-0.10441327643063325</v>
      </c>
      <c r="BP48" s="481">
        <f t="shared" si="32"/>
        <v>-6.7869278705996128E-2</v>
      </c>
      <c r="BX48" s="304">
        <v>40724</v>
      </c>
      <c r="BY48" s="485">
        <f t="shared" si="12"/>
        <v>2.6166229922093276E-2</v>
      </c>
      <c r="BZ48" s="300"/>
      <c r="CA48" s="300"/>
    </row>
    <row r="49" spans="1:79" ht="14.25" customHeight="1">
      <c r="A49" s="26" t="s">
        <v>95</v>
      </c>
      <c r="B49" s="26" t="s">
        <v>222</v>
      </c>
      <c r="C49" s="26" t="s">
        <v>228</v>
      </c>
      <c r="D49" s="26" t="s">
        <v>228</v>
      </c>
      <c r="E49" s="19">
        <v>436569000</v>
      </c>
      <c r="F49" s="37">
        <v>-0.7</v>
      </c>
      <c r="G49" s="38">
        <f t="shared" si="0"/>
        <v>-305598300</v>
      </c>
      <c r="H49" s="26"/>
      <c r="I49" s="26"/>
      <c r="J49" s="26"/>
      <c r="K49" s="26"/>
      <c r="L49" s="26"/>
      <c r="M49" s="26"/>
      <c r="N49" s="437"/>
      <c r="O49" s="437"/>
      <c r="P49" s="437"/>
      <c r="Q49" s="437"/>
      <c r="R49" s="437"/>
      <c r="S49" s="437"/>
      <c r="T49" s="437"/>
      <c r="U49" s="437"/>
      <c r="V49" s="437"/>
      <c r="W49" s="437"/>
      <c r="X49" s="437"/>
      <c r="Y49" s="437"/>
      <c r="Z49" s="437"/>
      <c r="AA49" s="437"/>
      <c r="AB49" s="437"/>
      <c r="AC49" s="437"/>
      <c r="AD49" s="437"/>
      <c r="AE49" s="437"/>
      <c r="AF49" s="437"/>
      <c r="AG49" s="437"/>
      <c r="AH49" s="437"/>
      <c r="AI49" s="437"/>
      <c r="AJ49" s="26"/>
      <c r="AK49" s="26"/>
      <c r="AL49" s="26"/>
      <c r="AM49" s="26"/>
      <c r="AN49" s="26"/>
      <c r="AO49" s="90">
        <v>38442</v>
      </c>
      <c r="AP49" s="91">
        <v>52026.961521267978</v>
      </c>
      <c r="AQ49" s="20">
        <v>8451.7109612625354</v>
      </c>
      <c r="AR49" s="92">
        <v>60478.672482530506</v>
      </c>
      <c r="AS49" s="91">
        <v>52026.961521267978</v>
      </c>
      <c r="AT49" s="20">
        <v>8451.7109612625354</v>
      </c>
      <c r="AU49" s="92">
        <v>60478.672482530506</v>
      </c>
      <c r="AV49" s="91">
        <v>52026.961521267978</v>
      </c>
      <c r="AW49" s="20">
        <v>8451.7109612625354</v>
      </c>
      <c r="AX49" s="92">
        <v>60478.672482530506</v>
      </c>
      <c r="AY49" s="104">
        <f t="shared" si="23"/>
        <v>0.18573439675185216</v>
      </c>
      <c r="AZ49" s="90">
        <v>38442</v>
      </c>
      <c r="BA49" s="97">
        <f t="shared" si="24"/>
        <v>4.775774371176511E-2</v>
      </c>
      <c r="BB49" s="97">
        <f t="shared" si="25"/>
        <v>4.775774371176511E-2</v>
      </c>
      <c r="BC49" s="97">
        <f t="shared" si="26"/>
        <v>4.775774371176511E-2</v>
      </c>
      <c r="BD49" s="26"/>
      <c r="BE49" s="90">
        <v>38442</v>
      </c>
      <c r="BF49" s="97">
        <f t="shared" si="27"/>
        <v>7.1014533794852452E-2</v>
      </c>
      <c r="BG49" s="97">
        <f t="shared" si="28"/>
        <v>7.1014533794852452E-2</v>
      </c>
      <c r="BH49" s="97">
        <f t="shared" si="29"/>
        <v>7.1014533794852452E-2</v>
      </c>
      <c r="BI49" s="26"/>
      <c r="BJ49" s="26"/>
      <c r="BL49" s="443"/>
      <c r="BM49" s="353" t="s">
        <v>1311</v>
      </c>
      <c r="BN49" s="481">
        <f t="shared" si="30"/>
        <v>-0.13790796325997678</v>
      </c>
      <c r="BO49" s="481">
        <f t="shared" si="31"/>
        <v>-0.11115836681365254</v>
      </c>
      <c r="BP49" s="481">
        <f t="shared" si="32"/>
        <v>-7.0532456504419194E-2</v>
      </c>
      <c r="BX49" s="304">
        <v>40816</v>
      </c>
      <c r="BY49" s="485">
        <f t="shared" si="12"/>
        <v>1.5022378500088474E-2</v>
      </c>
      <c r="BZ49" s="300"/>
      <c r="CA49" s="300"/>
    </row>
    <row r="50" spans="1:79" ht="14.25" customHeight="1">
      <c r="A50" s="26" t="s">
        <v>95</v>
      </c>
      <c r="B50" s="26" t="s">
        <v>229</v>
      </c>
      <c r="C50" s="26" t="s">
        <v>230</v>
      </c>
      <c r="D50" s="26" t="s">
        <v>230</v>
      </c>
      <c r="E50" s="19">
        <v>920890000</v>
      </c>
      <c r="F50" s="37">
        <v>-0.4</v>
      </c>
      <c r="G50" s="38">
        <f t="shared" si="0"/>
        <v>-368356000</v>
      </c>
      <c r="H50" s="26"/>
      <c r="I50" s="26"/>
      <c r="J50" s="26"/>
      <c r="K50" s="26"/>
      <c r="L50" s="26"/>
      <c r="M50" s="26"/>
      <c r="N50" s="93">
        <f t="shared" ref="N50:AI50" si="33">N39/M39-1</f>
        <v>0.15973760175977425</v>
      </c>
      <c r="O50" s="93">
        <f t="shared" si="33"/>
        <v>0.15556742856377226</v>
      </c>
      <c r="P50" s="93">
        <f t="shared" si="33"/>
        <v>0.21514169370341429</v>
      </c>
      <c r="Q50" s="93">
        <f t="shared" si="33"/>
        <v>4.9859529111127676E-2</v>
      </c>
      <c r="R50" s="93">
        <f t="shared" si="33"/>
        <v>2.265268757062322E-2</v>
      </c>
      <c r="S50" s="93">
        <f t="shared" si="33"/>
        <v>-7.0376248507232564E-2</v>
      </c>
      <c r="T50" s="93">
        <f t="shared" si="33"/>
        <v>-1.2366864517089349E-3</v>
      </c>
      <c r="U50" s="93">
        <f t="shared" si="33"/>
        <v>3.5730292781681161E-2</v>
      </c>
      <c r="V50" s="93">
        <f t="shared" si="33"/>
        <v>7.0103725153810581E-2</v>
      </c>
      <c r="W50" s="93">
        <f t="shared" si="33"/>
        <v>-1.1221281135470829E-2</v>
      </c>
      <c r="X50" s="93">
        <f t="shared" si="33"/>
        <v>7.6484467023559821E-2</v>
      </c>
      <c r="Y50" s="93">
        <f t="shared" si="33"/>
        <v>9.7694786359408647E-2</v>
      </c>
      <c r="Z50" s="93">
        <f t="shared" si="33"/>
        <v>2.8878455805440462E-2</v>
      </c>
      <c r="AA50" s="93">
        <f t="shared" si="33"/>
        <v>7.3855922192315848E-2</v>
      </c>
      <c r="AB50" s="93">
        <f t="shared" si="33"/>
        <v>-1.2245932564036721E-2</v>
      </c>
      <c r="AC50" s="93">
        <f t="shared" si="33"/>
        <v>-4.2604272233076612E-2</v>
      </c>
      <c r="AD50" s="93">
        <f t="shared" si="33"/>
        <v>-2.68026893748744E-2</v>
      </c>
      <c r="AE50" s="93">
        <f t="shared" si="33"/>
        <v>-5.1880911571452581E-2</v>
      </c>
      <c r="AF50" s="93">
        <f t="shared" si="33"/>
        <v>8.1599731328378944E-3</v>
      </c>
      <c r="AG50" s="93">
        <f t="shared" si="33"/>
        <v>1.44622682283575E-2</v>
      </c>
      <c r="AH50" s="93">
        <f t="shared" si="33"/>
        <v>-8.7615631843562802E-4</v>
      </c>
      <c r="AI50" s="93">
        <f t="shared" si="33"/>
        <v>2.5223850183740737E-2</v>
      </c>
      <c r="AJ50" s="26"/>
      <c r="AK50" s="26"/>
      <c r="AL50" s="26"/>
      <c r="AM50" s="26"/>
      <c r="AN50" s="26"/>
      <c r="AO50" s="90">
        <v>38533</v>
      </c>
      <c r="AP50" s="91">
        <v>57109.242837870799</v>
      </c>
      <c r="AQ50" s="20">
        <v>10760.355366974045</v>
      </c>
      <c r="AR50" s="92">
        <v>67869.598204844835</v>
      </c>
      <c r="AS50" s="91">
        <v>57109.242837870799</v>
      </c>
      <c r="AT50" s="20">
        <v>10760.355366974045</v>
      </c>
      <c r="AU50" s="92">
        <v>67869.598204844835</v>
      </c>
      <c r="AV50" s="91">
        <v>57109.242837870799</v>
      </c>
      <c r="AW50" s="20">
        <v>10760.355366974045</v>
      </c>
      <c r="AX50" s="92">
        <v>67869.598204844835</v>
      </c>
      <c r="AY50" s="104">
        <f t="shared" si="23"/>
        <v>0.18525520766945705</v>
      </c>
      <c r="AZ50" s="90">
        <v>38533</v>
      </c>
      <c r="BA50" s="97">
        <f t="shared" si="24"/>
        <v>7.9900684267515842E-2</v>
      </c>
      <c r="BB50" s="97">
        <f t="shared" si="25"/>
        <v>7.9900684267515842E-2</v>
      </c>
      <c r="BC50" s="97">
        <f t="shared" si="26"/>
        <v>7.9900684267515842E-2</v>
      </c>
      <c r="BD50" s="26"/>
      <c r="BE50" s="90">
        <v>38533</v>
      </c>
      <c r="BF50" s="97">
        <f t="shared" si="27"/>
        <v>7.179828268628019E-2</v>
      </c>
      <c r="BG50" s="97">
        <f t="shared" si="28"/>
        <v>7.179828268628019E-2</v>
      </c>
      <c r="BH50" s="97">
        <f t="shared" si="29"/>
        <v>7.179828268628019E-2</v>
      </c>
      <c r="BI50" s="26"/>
      <c r="BJ50" s="26"/>
      <c r="BL50" s="443"/>
      <c r="BM50" s="353" t="s">
        <v>1312</v>
      </c>
      <c r="BN50" s="481">
        <f t="shared" si="30"/>
        <v>-0.2383718518897977</v>
      </c>
      <c r="BO50" s="481">
        <f t="shared" si="31"/>
        <v>-0.19236135400351528</v>
      </c>
      <c r="BP50" s="481">
        <f t="shared" si="32"/>
        <v>-0.16703725330428643</v>
      </c>
      <c r="BX50" s="304">
        <v>40908</v>
      </c>
      <c r="BY50" s="485">
        <f t="shared" si="12"/>
        <v>1.3686955499523146E-2</v>
      </c>
      <c r="BZ50" s="300"/>
      <c r="CA50" s="300"/>
    </row>
    <row r="51" spans="1:79" ht="14.25" customHeight="1">
      <c r="A51" s="26" t="s">
        <v>95</v>
      </c>
      <c r="B51" s="26" t="s">
        <v>229</v>
      </c>
      <c r="C51" s="26" t="s">
        <v>231</v>
      </c>
      <c r="D51" s="26" t="s">
        <v>232</v>
      </c>
      <c r="E51" s="19">
        <v>311660000</v>
      </c>
      <c r="F51" s="37">
        <v>-0.4</v>
      </c>
      <c r="G51" s="38">
        <f t="shared" si="0"/>
        <v>-124664000</v>
      </c>
      <c r="H51" s="26"/>
      <c r="I51" s="26"/>
      <c r="J51" s="26"/>
      <c r="K51" s="26"/>
      <c r="L51" s="26"/>
      <c r="M51" s="26"/>
      <c r="N51" s="93">
        <f t="shared" ref="N51:AI51" si="34">N40/M40-1</f>
        <v>0.19643825321301089</v>
      </c>
      <c r="O51" s="93">
        <f t="shared" si="34"/>
        <v>0.12241660579957059</v>
      </c>
      <c r="P51" s="93">
        <f t="shared" si="34"/>
        <v>0.28100997236411129</v>
      </c>
      <c r="Q51" s="93">
        <f t="shared" si="34"/>
        <v>0.16200955679669393</v>
      </c>
      <c r="R51" s="93">
        <f t="shared" si="34"/>
        <v>0.11573164857392371</v>
      </c>
      <c r="S51" s="93">
        <f t="shared" si="34"/>
        <v>2.0158455664267771E-2</v>
      </c>
      <c r="T51" s="93">
        <f t="shared" si="34"/>
        <v>8.0537950423041682E-2</v>
      </c>
      <c r="U51" s="93">
        <f t="shared" si="34"/>
        <v>0.12554990916358366</v>
      </c>
      <c r="V51" s="93">
        <f t="shared" si="34"/>
        <v>8.4803102870190994E-2</v>
      </c>
      <c r="W51" s="93">
        <f t="shared" si="34"/>
        <v>9.4670981902949203E-2</v>
      </c>
      <c r="X51" s="93">
        <f t="shared" si="34"/>
        <v>3.37210832906647E-2</v>
      </c>
      <c r="Y51" s="93">
        <f t="shared" si="34"/>
        <v>0.11269587529862601</v>
      </c>
      <c r="Z51" s="93">
        <f t="shared" si="34"/>
        <v>9.5523905752589844E-2</v>
      </c>
      <c r="AA51" s="93">
        <f t="shared" si="34"/>
        <v>3.2570806581687428E-2</v>
      </c>
      <c r="AB51" s="93">
        <f t="shared" si="34"/>
        <v>4.8199120712326016E-2</v>
      </c>
      <c r="AC51" s="93">
        <f t="shared" si="34"/>
        <v>1.6905873335967714E-2</v>
      </c>
      <c r="AD51" s="93">
        <f t="shared" si="34"/>
        <v>-6.5720570766030217E-3</v>
      </c>
      <c r="AE51" s="93">
        <f t="shared" si="34"/>
        <v>-6.6581116924856465E-3</v>
      </c>
      <c r="AF51" s="93">
        <f t="shared" si="34"/>
        <v>-1.6705420869963961E-2</v>
      </c>
      <c r="AG51" s="93">
        <f t="shared" si="34"/>
        <v>-1.7611314118852528E-2</v>
      </c>
      <c r="AH51" s="93">
        <f t="shared" si="34"/>
        <v>7.8080978476794627E-2</v>
      </c>
      <c r="AI51" s="93">
        <f t="shared" si="34"/>
        <v>4.8685416113269708E-2</v>
      </c>
      <c r="AJ51" s="26"/>
      <c r="AK51" s="26"/>
      <c r="AL51" s="26"/>
      <c r="AM51" s="26"/>
      <c r="AN51" s="26"/>
      <c r="AO51" s="90">
        <v>38625</v>
      </c>
      <c r="AP51" s="91">
        <v>61514.064059947763</v>
      </c>
      <c r="AQ51" s="20">
        <v>12369.30509664069</v>
      </c>
      <c r="AR51" s="92">
        <v>73883.369156588451</v>
      </c>
      <c r="AS51" s="91">
        <v>61514.064059947763</v>
      </c>
      <c r="AT51" s="20">
        <v>12369.30509664069</v>
      </c>
      <c r="AU51" s="92">
        <v>73883.369156588451</v>
      </c>
      <c r="AV51" s="91">
        <v>61514.064059947763</v>
      </c>
      <c r="AW51" s="20">
        <v>12369.30509664069</v>
      </c>
      <c r="AX51" s="92">
        <v>73883.369156588451</v>
      </c>
      <c r="AY51" s="104">
        <f t="shared" si="23"/>
        <v>0.18917933639253873</v>
      </c>
      <c r="AZ51" s="90">
        <v>38625</v>
      </c>
      <c r="BA51" s="97">
        <f t="shared" si="24"/>
        <v>8.6711907345244033E-2</v>
      </c>
      <c r="BB51" s="97">
        <f t="shared" si="25"/>
        <v>8.6711907345244033E-2</v>
      </c>
      <c r="BC51" s="97">
        <f t="shared" si="26"/>
        <v>8.6711907345244033E-2</v>
      </c>
      <c r="BD51" s="26"/>
      <c r="BE51" s="90">
        <v>38625</v>
      </c>
      <c r="BF51" s="97">
        <f t="shared" si="27"/>
        <v>7.6067979164621491E-2</v>
      </c>
      <c r="BG51" s="97">
        <f t="shared" si="28"/>
        <v>7.6067979164621491E-2</v>
      </c>
      <c r="BH51" s="97">
        <f t="shared" si="29"/>
        <v>7.6067979164621491E-2</v>
      </c>
      <c r="BI51" s="26"/>
      <c r="BJ51" s="26"/>
      <c r="BL51" s="443"/>
      <c r="BM51" s="353" t="s">
        <v>1313</v>
      </c>
      <c r="BN51" s="481">
        <f t="shared" si="30"/>
        <v>-0.42768491075423143</v>
      </c>
      <c r="BO51" s="481">
        <f t="shared" si="31"/>
        <v>-0.33679971348774229</v>
      </c>
      <c r="BP51" s="481">
        <f t="shared" si="32"/>
        <v>-0.30749045954172149</v>
      </c>
      <c r="BX51" s="304">
        <v>40999</v>
      </c>
      <c r="BY51" s="485">
        <f t="shared" si="12"/>
        <v>-3.1827529662166176E-3</v>
      </c>
      <c r="BZ51" s="300"/>
      <c r="CA51" s="300"/>
    </row>
    <row r="52" spans="1:79" ht="14.25" customHeight="1">
      <c r="A52" s="26" t="s">
        <v>95</v>
      </c>
      <c r="B52" s="26" t="s">
        <v>229</v>
      </c>
      <c r="C52" s="26" t="s">
        <v>231</v>
      </c>
      <c r="D52" s="26" t="s">
        <v>233</v>
      </c>
      <c r="E52" s="19">
        <v>163053000</v>
      </c>
      <c r="F52" s="37">
        <v>-0.4</v>
      </c>
      <c r="G52" s="38">
        <f t="shared" si="0"/>
        <v>-65221200</v>
      </c>
      <c r="H52" s="26"/>
      <c r="I52" s="26"/>
      <c r="J52" s="26"/>
      <c r="K52" s="26"/>
      <c r="L52" s="26"/>
      <c r="M52" s="26"/>
      <c r="N52" s="93">
        <f t="shared" ref="N52:AI52" si="35">N41/M41-1</f>
        <v>0.34283578172988238</v>
      </c>
      <c r="O52" s="93">
        <f t="shared" si="35"/>
        <v>0.24994019309321192</v>
      </c>
      <c r="P52" s="93">
        <f t="shared" si="35"/>
        <v>0.28545623577651291</v>
      </c>
      <c r="Q52" s="93">
        <f t="shared" si="35"/>
        <v>0.16992089486051021</v>
      </c>
      <c r="R52" s="93">
        <f t="shared" si="35"/>
        <v>4.9844317511994252E-2</v>
      </c>
      <c r="S52" s="93">
        <f t="shared" si="35"/>
        <v>8.6692129572569776E-3</v>
      </c>
      <c r="T52" s="93">
        <f t="shared" si="35"/>
        <v>5.451867277507727E-2</v>
      </c>
      <c r="U52" s="93">
        <f t="shared" si="35"/>
        <v>6.5070598628132359E-2</v>
      </c>
      <c r="V52" s="93">
        <f t="shared" si="35"/>
        <v>9.0086583808430154E-2</v>
      </c>
      <c r="W52" s="93">
        <f t="shared" si="35"/>
        <v>5.049025787196082E-2</v>
      </c>
      <c r="X52" s="93">
        <f t="shared" si="35"/>
        <v>4.7295854815101457E-2</v>
      </c>
      <c r="Y52" s="93">
        <f t="shared" si="35"/>
        <v>9.8063355742945557E-2</v>
      </c>
      <c r="Z52" s="93">
        <f t="shared" si="35"/>
        <v>8.3859183896226597E-2</v>
      </c>
      <c r="AA52" s="93">
        <f t="shared" si="35"/>
        <v>5.3029786071427276E-2</v>
      </c>
      <c r="AB52" s="93">
        <f t="shared" si="35"/>
        <v>1.5605273149971399E-2</v>
      </c>
      <c r="AC52" s="93">
        <f t="shared" si="35"/>
        <v>2.5588492683195518E-2</v>
      </c>
      <c r="AD52" s="93">
        <f t="shared" si="35"/>
        <v>1.8704321835478765E-3</v>
      </c>
      <c r="AE52" s="93">
        <f t="shared" si="35"/>
        <v>-3.9422748949013986E-3</v>
      </c>
      <c r="AF52" s="93">
        <f t="shared" si="35"/>
        <v>-5.7511216859662539E-4</v>
      </c>
      <c r="AG52" s="93">
        <f t="shared" si="35"/>
        <v>3.1788537986919385E-2</v>
      </c>
      <c r="AH52" s="93">
        <f t="shared" si="35"/>
        <v>5.0305093433551828E-2</v>
      </c>
      <c r="AI52" s="93">
        <f t="shared" si="35"/>
        <v>3.7641157068850184E-2</v>
      </c>
      <c r="AJ52" s="26"/>
      <c r="AK52" s="26"/>
      <c r="AL52" s="26"/>
      <c r="AM52" s="26"/>
      <c r="AN52" s="26"/>
      <c r="AO52" s="90">
        <v>38717</v>
      </c>
      <c r="AP52" s="91">
        <v>56448.50664914128</v>
      </c>
      <c r="AQ52" s="20">
        <v>11334.706027002605</v>
      </c>
      <c r="AR52" s="92">
        <v>67783.212676143885</v>
      </c>
      <c r="AS52" s="91">
        <v>56448.50664914128</v>
      </c>
      <c r="AT52" s="20">
        <v>11334.706027002605</v>
      </c>
      <c r="AU52" s="92">
        <v>67783.212676143885</v>
      </c>
      <c r="AV52" s="91">
        <v>56448.50664914128</v>
      </c>
      <c r="AW52" s="20">
        <v>11334.706027002605</v>
      </c>
      <c r="AX52" s="92">
        <v>67783.212676143885</v>
      </c>
      <c r="AY52" s="104">
        <f t="shared" si="23"/>
        <v>0.18897538059809654</v>
      </c>
      <c r="AZ52" s="90">
        <v>38717</v>
      </c>
      <c r="BA52" s="97">
        <f t="shared" si="24"/>
        <v>8.5643101354088813E-2</v>
      </c>
      <c r="BB52" s="97">
        <f t="shared" si="25"/>
        <v>8.5643101354088813E-2</v>
      </c>
      <c r="BC52" s="97">
        <f t="shared" si="26"/>
        <v>8.5643101354088813E-2</v>
      </c>
      <c r="BD52" s="26"/>
      <c r="BE52" s="90">
        <v>38717</v>
      </c>
      <c r="BF52" s="97">
        <f t="shared" si="27"/>
        <v>7.5782100449045098E-2</v>
      </c>
      <c r="BG52" s="97">
        <f t="shared" si="28"/>
        <v>7.5782100449045098E-2</v>
      </c>
      <c r="BH52" s="97">
        <f t="shared" si="29"/>
        <v>7.5782100449045098E-2</v>
      </c>
      <c r="BI52" s="26"/>
      <c r="BJ52" s="26"/>
      <c r="BL52" s="443"/>
      <c r="BM52" s="353" t="s">
        <v>1259</v>
      </c>
      <c r="BN52" s="481">
        <f t="shared" si="30"/>
        <v>-1.7684658696757394E-2</v>
      </c>
      <c r="BO52" s="481">
        <f t="shared" si="31"/>
        <v>-1.42736625089811E-2</v>
      </c>
      <c r="BP52" s="481">
        <f t="shared" si="32"/>
        <v>-9.2011285254721686E-3</v>
      </c>
      <c r="BX52" s="304">
        <v>41090</v>
      </c>
      <c r="BY52" s="485">
        <f t="shared" si="12"/>
        <v>-1.3295635630907521E-2</v>
      </c>
      <c r="BZ52" s="300"/>
      <c r="CA52" s="300"/>
    </row>
    <row r="53" spans="1:79" ht="14.25" customHeight="1">
      <c r="A53" s="26" t="s">
        <v>95</v>
      </c>
      <c r="B53" s="26" t="s">
        <v>229</v>
      </c>
      <c r="C53" s="26" t="s">
        <v>231</v>
      </c>
      <c r="D53" s="26" t="s">
        <v>234</v>
      </c>
      <c r="E53" s="19">
        <v>334348000</v>
      </c>
      <c r="F53" s="37">
        <v>-0.4</v>
      </c>
      <c r="G53" s="38">
        <f t="shared" si="0"/>
        <v>-133739200</v>
      </c>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90">
        <v>38807</v>
      </c>
      <c r="AP53" s="91">
        <v>57067.392322759959</v>
      </c>
      <c r="AQ53" s="20">
        <v>9872.1229558718132</v>
      </c>
      <c r="AR53" s="92">
        <v>66939.515278631763</v>
      </c>
      <c r="AS53" s="91">
        <v>57067.392322759959</v>
      </c>
      <c r="AT53" s="20">
        <v>9872.1229558718132</v>
      </c>
      <c r="AU53" s="92">
        <v>66939.515278631763</v>
      </c>
      <c r="AV53" s="91">
        <v>57067.392322759959</v>
      </c>
      <c r="AW53" s="20">
        <v>9872.1229558718132</v>
      </c>
      <c r="AX53" s="92">
        <v>66939.515278631763</v>
      </c>
      <c r="AY53" s="104">
        <f t="shared" si="23"/>
        <v>0.19099095855170406</v>
      </c>
      <c r="AZ53" s="90">
        <v>38807</v>
      </c>
      <c r="BA53" s="97">
        <f t="shared" si="24"/>
        <v>0.10682844928462165</v>
      </c>
      <c r="BB53" s="97">
        <f t="shared" si="25"/>
        <v>0.10682844928462165</v>
      </c>
      <c r="BC53" s="97">
        <f t="shared" si="26"/>
        <v>0.10682844928462165</v>
      </c>
      <c r="BD53" s="26"/>
      <c r="BE53" s="90">
        <v>38807</v>
      </c>
      <c r="BF53" s="97">
        <f t="shared" si="27"/>
        <v>8.9556502890619782E-2</v>
      </c>
      <c r="BG53" s="97">
        <f t="shared" si="28"/>
        <v>8.9556502890619782E-2</v>
      </c>
      <c r="BH53" s="97">
        <f t="shared" si="29"/>
        <v>8.9556502890619782E-2</v>
      </c>
      <c r="BI53" s="26"/>
      <c r="BJ53" s="26"/>
      <c r="BL53" s="443"/>
      <c r="BM53" s="353" t="s">
        <v>1314</v>
      </c>
      <c r="BN53" s="481">
        <f t="shared" si="30"/>
        <v>-4.2618403487201917E-2</v>
      </c>
      <c r="BO53" s="481">
        <f t="shared" si="31"/>
        <v>-3.4595731308966537E-2</v>
      </c>
      <c r="BP53" s="481">
        <f t="shared" si="32"/>
        <v>-2.2567577959143881E-2</v>
      </c>
      <c r="BX53" s="304">
        <v>41182</v>
      </c>
      <c r="BY53" s="485">
        <f t="shared" si="12"/>
        <v>-5.6681897771185819E-3</v>
      </c>
      <c r="BZ53" s="300"/>
      <c r="CA53" s="300"/>
    </row>
    <row r="54" spans="1:79" ht="14.25" customHeight="1">
      <c r="A54" s="26" t="s">
        <v>95</v>
      </c>
      <c r="B54" s="26" t="s">
        <v>229</v>
      </c>
      <c r="C54" s="26" t="s">
        <v>231</v>
      </c>
      <c r="D54" s="26" t="s">
        <v>235</v>
      </c>
      <c r="E54" s="19">
        <v>139334000</v>
      </c>
      <c r="F54" s="37">
        <v>-0.4</v>
      </c>
      <c r="G54" s="38">
        <f t="shared" si="0"/>
        <v>-55733600</v>
      </c>
      <c r="H54" s="26"/>
      <c r="I54" s="26"/>
      <c r="J54" s="26"/>
      <c r="K54" s="26"/>
      <c r="L54" s="26"/>
      <c r="M54" s="26"/>
      <c r="N54" s="117">
        <f t="shared" ref="N54:AI54" si="36">SUM(N26:N27)</f>
        <v>426.07717020882154</v>
      </c>
      <c r="O54" s="117">
        <f t="shared" si="36"/>
        <v>524.63747610782457</v>
      </c>
      <c r="P54" s="117">
        <f t="shared" si="36"/>
        <v>489.0639878324418</v>
      </c>
      <c r="Q54" s="117">
        <f t="shared" si="36"/>
        <v>474.30089932183296</v>
      </c>
      <c r="R54" s="117">
        <f t="shared" si="36"/>
        <v>565.16855132704654</v>
      </c>
      <c r="S54" s="117">
        <f t="shared" si="36"/>
        <v>632.8706693742015</v>
      </c>
      <c r="T54" s="117">
        <f t="shared" si="36"/>
        <v>691.72426857956384</v>
      </c>
      <c r="U54" s="117">
        <f t="shared" si="36"/>
        <v>786.62192656535092</v>
      </c>
      <c r="V54" s="117">
        <f t="shared" si="36"/>
        <v>929.45451430240587</v>
      </c>
      <c r="W54" s="117">
        <f t="shared" si="36"/>
        <v>1084.9778701097698</v>
      </c>
      <c r="X54" s="117">
        <f t="shared" si="36"/>
        <v>1084.1878341302706</v>
      </c>
      <c r="Y54" s="117">
        <f t="shared" si="36"/>
        <v>1397.0015018628383</v>
      </c>
      <c r="Z54" s="117">
        <f t="shared" si="36"/>
        <v>1788.0687126869748</v>
      </c>
      <c r="AA54" s="117">
        <f t="shared" si="36"/>
        <v>1626.6038917012254</v>
      </c>
      <c r="AB54" s="117">
        <f t="shared" si="36"/>
        <v>1670.8251930817046</v>
      </c>
      <c r="AC54" s="117">
        <f t="shared" si="36"/>
        <v>1575.8611060613907</v>
      </c>
      <c r="AD54" s="117">
        <f t="shared" si="36"/>
        <v>1563.9099941838108</v>
      </c>
      <c r="AE54" s="117">
        <f t="shared" si="36"/>
        <v>1614.3472764013402</v>
      </c>
      <c r="AF54" s="117">
        <f t="shared" si="36"/>
        <v>1670.8223545131414</v>
      </c>
      <c r="AG54" s="117">
        <f t="shared" si="36"/>
        <v>1879.146457861352</v>
      </c>
      <c r="AH54" s="117">
        <f t="shared" si="36"/>
        <v>1988.1007051491883</v>
      </c>
      <c r="AI54" s="117">
        <f t="shared" si="36"/>
        <v>2382.3380040000002</v>
      </c>
      <c r="AJ54" s="26"/>
      <c r="AK54" s="26"/>
      <c r="AL54" s="26"/>
      <c r="AM54" s="26"/>
      <c r="AN54" s="26"/>
      <c r="AO54" s="90">
        <v>38898</v>
      </c>
      <c r="AP54" s="91">
        <v>61975.635259061193</v>
      </c>
      <c r="AQ54" s="20">
        <v>11825.99147975083</v>
      </c>
      <c r="AR54" s="92">
        <v>73801.626738812032</v>
      </c>
      <c r="AS54" s="91">
        <v>61975.635259061193</v>
      </c>
      <c r="AT54" s="20">
        <v>11825.99147975083</v>
      </c>
      <c r="AU54" s="92">
        <v>73801.626738812032</v>
      </c>
      <c r="AV54" s="91">
        <v>61975.635259061193</v>
      </c>
      <c r="AW54" s="20">
        <v>11825.99147975083</v>
      </c>
      <c r="AX54" s="92">
        <v>73801.626738812032</v>
      </c>
      <c r="AY54" s="104">
        <f t="shared" si="23"/>
        <v>0.19156562497539634</v>
      </c>
      <c r="AZ54" s="90">
        <v>38898</v>
      </c>
      <c r="BA54" s="97">
        <f t="shared" si="24"/>
        <v>8.7403324770880086E-2</v>
      </c>
      <c r="BB54" s="97">
        <f t="shared" si="25"/>
        <v>8.7403324770880086E-2</v>
      </c>
      <c r="BC54" s="97">
        <f t="shared" si="26"/>
        <v>8.7403324770880086E-2</v>
      </c>
      <c r="BD54" s="26"/>
      <c r="BE54" s="90">
        <v>38898</v>
      </c>
      <c r="BF54" s="97">
        <f t="shared" si="27"/>
        <v>9.1336885130768097E-2</v>
      </c>
      <c r="BG54" s="97">
        <f t="shared" si="28"/>
        <v>9.1336885130768097E-2</v>
      </c>
      <c r="BH54" s="97">
        <f t="shared" si="29"/>
        <v>9.1336885130768097E-2</v>
      </c>
      <c r="BI54" s="26"/>
      <c r="BJ54" s="26"/>
      <c r="BL54" s="443"/>
      <c r="BM54" s="353" t="s">
        <v>1315</v>
      </c>
      <c r="BN54" s="481">
        <f t="shared" si="30"/>
        <v>-0.22002456398503012</v>
      </c>
      <c r="BO54" s="481">
        <f t="shared" si="31"/>
        <v>-0.17845463977771558</v>
      </c>
      <c r="BP54" s="481">
        <f t="shared" si="32"/>
        <v>-0.11615812829753513</v>
      </c>
      <c r="BX54" s="304">
        <v>41274</v>
      </c>
      <c r="BY54" s="485">
        <f t="shared" si="12"/>
        <v>-1.0010000597331814E-2</v>
      </c>
      <c r="BZ54" s="300"/>
      <c r="CA54" s="300"/>
    </row>
    <row r="55" spans="1:79" ht="14.25" customHeight="1">
      <c r="A55" s="26" t="s">
        <v>95</v>
      </c>
      <c r="B55" s="26" t="s">
        <v>229</v>
      </c>
      <c r="C55" s="26" t="s">
        <v>231</v>
      </c>
      <c r="D55" s="26" t="s">
        <v>236</v>
      </c>
      <c r="E55" s="19">
        <v>198500000</v>
      </c>
      <c r="F55" s="37">
        <v>-0.4</v>
      </c>
      <c r="G55" s="38">
        <f t="shared" si="0"/>
        <v>-79400000</v>
      </c>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90">
        <v>38990</v>
      </c>
      <c r="AP55" s="91">
        <v>66923.187328561282</v>
      </c>
      <c r="AQ55" s="20">
        <v>12912.21726078288</v>
      </c>
      <c r="AR55" s="92">
        <v>79835.404589344165</v>
      </c>
      <c r="AS55" s="91">
        <v>66923.187328561282</v>
      </c>
      <c r="AT55" s="20">
        <v>12912.21726078288</v>
      </c>
      <c r="AU55" s="92">
        <v>79835.404589344165</v>
      </c>
      <c r="AV55" s="91">
        <v>66923.187328561282</v>
      </c>
      <c r="AW55" s="20">
        <v>12912.21726078288</v>
      </c>
      <c r="AX55" s="92">
        <v>79835.404589344165</v>
      </c>
      <c r="AY55" s="104">
        <f t="shared" si="23"/>
        <v>0.18953072415664554</v>
      </c>
      <c r="AZ55" s="90">
        <v>38990</v>
      </c>
      <c r="BA55" s="97">
        <f t="shared" si="24"/>
        <v>8.0559881076091244E-2</v>
      </c>
      <c r="BB55" s="97">
        <f t="shared" si="25"/>
        <v>8.0559881076091244E-2</v>
      </c>
      <c r="BC55" s="97">
        <f t="shared" si="26"/>
        <v>8.0559881076091244E-2</v>
      </c>
      <c r="BD55" s="26"/>
      <c r="BE55" s="90">
        <v>38990</v>
      </c>
      <c r="BF55" s="97">
        <f t="shared" si="27"/>
        <v>8.9516494925242496E-2</v>
      </c>
      <c r="BG55" s="97">
        <f t="shared" si="28"/>
        <v>8.9516494925242496E-2</v>
      </c>
      <c r="BH55" s="97">
        <f t="shared" si="29"/>
        <v>8.9516494925242496E-2</v>
      </c>
      <c r="BI55" s="26"/>
      <c r="BJ55" s="26"/>
      <c r="BL55" s="443"/>
      <c r="BM55" s="353" t="s">
        <v>1316</v>
      </c>
      <c r="BN55" s="481">
        <f t="shared" si="30"/>
        <v>-0.13535497739393487</v>
      </c>
      <c r="BO55" s="481">
        <f t="shared" si="31"/>
        <v>-0.10970108173325233</v>
      </c>
      <c r="BP55" s="481">
        <f t="shared" si="32"/>
        <v>-7.1300994713812793E-2</v>
      </c>
      <c r="BX55" s="304">
        <v>41364</v>
      </c>
      <c r="BY55" s="485">
        <f t="shared" si="12"/>
        <v>9.1036998916460554E-3</v>
      </c>
      <c r="BZ55" s="300"/>
      <c r="CA55" s="300"/>
    </row>
    <row r="56" spans="1:79" ht="14.25" customHeight="1">
      <c r="A56" s="26" t="s">
        <v>95</v>
      </c>
      <c r="B56" s="26" t="s">
        <v>237</v>
      </c>
      <c r="C56" s="26" t="s">
        <v>238</v>
      </c>
      <c r="D56" s="26" t="s">
        <v>239</v>
      </c>
      <c r="E56" s="19">
        <v>340969000</v>
      </c>
      <c r="F56" s="37">
        <v>-0.4</v>
      </c>
      <c r="G56" s="38">
        <f t="shared" si="0"/>
        <v>-136387600</v>
      </c>
      <c r="H56" s="26"/>
      <c r="I56" s="26"/>
      <c r="J56" s="26"/>
      <c r="L56" s="118" t="s">
        <v>240</v>
      </c>
      <c r="M56" s="119">
        <v>1995</v>
      </c>
      <c r="N56" s="119">
        <v>1996</v>
      </c>
      <c r="O56" s="119">
        <v>1997</v>
      </c>
      <c r="P56" s="119">
        <v>1998</v>
      </c>
      <c r="Q56" s="119">
        <v>1999</v>
      </c>
      <c r="R56" s="119">
        <v>2000</v>
      </c>
      <c r="S56" s="119">
        <v>2001</v>
      </c>
      <c r="T56" s="119">
        <v>2002</v>
      </c>
      <c r="U56" s="119">
        <v>2003</v>
      </c>
      <c r="V56" s="119">
        <v>2004</v>
      </c>
      <c r="W56" s="119">
        <v>2005</v>
      </c>
      <c r="X56" s="119">
        <v>2006</v>
      </c>
      <c r="Y56" s="119">
        <v>2007</v>
      </c>
      <c r="Z56" s="119">
        <v>2008</v>
      </c>
      <c r="AA56" s="119">
        <v>2009</v>
      </c>
      <c r="AB56" s="119">
        <v>2010</v>
      </c>
      <c r="AC56" s="119">
        <v>2011</v>
      </c>
      <c r="AD56" s="119">
        <v>2012</v>
      </c>
      <c r="AE56" s="119">
        <v>2013</v>
      </c>
      <c r="AF56" s="119">
        <v>2014</v>
      </c>
      <c r="AG56" s="119">
        <v>2015</v>
      </c>
      <c r="AH56" s="119">
        <v>2016</v>
      </c>
      <c r="AI56" s="119">
        <v>2017</v>
      </c>
      <c r="AJ56" s="119">
        <v>2018</v>
      </c>
      <c r="AK56" s="119">
        <v>2019</v>
      </c>
      <c r="AL56" s="119">
        <v>2020</v>
      </c>
      <c r="AM56" s="26"/>
      <c r="AN56" s="26"/>
      <c r="AO56" s="90">
        <v>39082</v>
      </c>
      <c r="AP56" s="91">
        <v>61210.08232339548</v>
      </c>
      <c r="AQ56" s="20">
        <v>12658.120243570811</v>
      </c>
      <c r="AR56" s="92">
        <v>73868.202566966298</v>
      </c>
      <c r="AS56" s="91">
        <v>61210.08232339548</v>
      </c>
      <c r="AT56" s="20">
        <v>12658.120243570811</v>
      </c>
      <c r="AU56" s="92">
        <v>73868.202566966298</v>
      </c>
      <c r="AV56" s="91">
        <v>61210.08232339548</v>
      </c>
      <c r="AW56" s="20">
        <v>12658.120243570811</v>
      </c>
      <c r="AX56" s="92">
        <v>73868.202566966298</v>
      </c>
      <c r="AY56" s="104">
        <f t="shared" si="23"/>
        <v>0.1912337569134718</v>
      </c>
      <c r="AZ56" s="90">
        <v>39082</v>
      </c>
      <c r="BA56" s="97">
        <f t="shared" si="24"/>
        <v>8.9771340876027894E-2</v>
      </c>
      <c r="BB56" s="97">
        <f t="shared" si="25"/>
        <v>8.9771340876027894E-2</v>
      </c>
      <c r="BC56" s="97">
        <f t="shared" si="26"/>
        <v>8.9771340876027894E-2</v>
      </c>
      <c r="BD56" s="26"/>
      <c r="BE56" s="90">
        <v>39082</v>
      </c>
      <c r="BF56" s="97">
        <f t="shared" si="27"/>
        <v>9.0476121686037025E-2</v>
      </c>
      <c r="BG56" s="97">
        <f t="shared" si="28"/>
        <v>9.0476121686037025E-2</v>
      </c>
      <c r="BH56" s="97">
        <f t="shared" si="29"/>
        <v>9.0476121686037025E-2</v>
      </c>
      <c r="BI56" s="26"/>
      <c r="BJ56" s="26"/>
      <c r="BL56" s="443"/>
      <c r="BM56" s="353" t="s">
        <v>1317</v>
      </c>
      <c r="BN56" s="481">
        <f t="shared" si="30"/>
        <v>-0.27104303919885231</v>
      </c>
      <c r="BO56" s="481">
        <f t="shared" si="31"/>
        <v>-0.22045220482416439</v>
      </c>
      <c r="BP56" s="481">
        <f t="shared" si="32"/>
        <v>-0.14339757771986894</v>
      </c>
      <c r="BX56" s="304">
        <v>41455</v>
      </c>
      <c r="BY56" s="485">
        <f t="shared" si="12"/>
        <v>1.1790176621439441E-2</v>
      </c>
      <c r="BZ56" s="300"/>
      <c r="CA56" s="300"/>
    </row>
    <row r="57" spans="1:79" ht="14.25" customHeight="1">
      <c r="A57" s="26" t="s">
        <v>95</v>
      </c>
      <c r="B57" s="26" t="s">
        <v>237</v>
      </c>
      <c r="C57" s="26" t="s">
        <v>238</v>
      </c>
      <c r="D57" s="26" t="s">
        <v>241</v>
      </c>
      <c r="E57" s="19">
        <v>70071000</v>
      </c>
      <c r="F57" s="37">
        <v>0</v>
      </c>
      <c r="G57" s="38">
        <f t="shared" si="0"/>
        <v>0</v>
      </c>
      <c r="H57" s="26"/>
      <c r="I57" s="26"/>
      <c r="J57" s="26"/>
      <c r="L57" s="26" t="s">
        <v>242</v>
      </c>
      <c r="M57" s="117">
        <f t="shared" ref="M57:AI57" si="37">M2</f>
        <v>6692.14652850939</v>
      </c>
      <c r="N57" s="117">
        <f t="shared" si="37"/>
        <v>7295.8345731815616</v>
      </c>
      <c r="O57" s="117">
        <f t="shared" si="37"/>
        <v>7760.5216337422607</v>
      </c>
      <c r="P57" s="117">
        <f t="shared" si="37"/>
        <v>8708.777156567643</v>
      </c>
      <c r="Q57" s="117">
        <f t="shared" si="37"/>
        <v>9081.1538675187167</v>
      </c>
      <c r="R57" s="117">
        <f t="shared" si="37"/>
        <v>8969.6206754221021</v>
      </c>
      <c r="S57" s="117">
        <f t="shared" si="37"/>
        <v>9630.5581958168441</v>
      </c>
      <c r="T57" s="117">
        <f t="shared" si="37"/>
        <v>10323.759481062994</v>
      </c>
      <c r="U57" s="117">
        <f t="shared" si="37"/>
        <v>9240.2151674265442</v>
      </c>
      <c r="V57" s="117">
        <f t="shared" si="37"/>
        <v>11194.747107598354</v>
      </c>
      <c r="W57" s="117">
        <f t="shared" si="37"/>
        <v>10540.38772804733</v>
      </c>
      <c r="X57" s="117">
        <f t="shared" si="37"/>
        <v>11836.555906432677</v>
      </c>
      <c r="Y57" s="117">
        <f t="shared" si="37"/>
        <v>12029.30918575278</v>
      </c>
      <c r="Z57" s="117">
        <f t="shared" si="37"/>
        <v>13800.412182701606</v>
      </c>
      <c r="AA57" s="117">
        <f t="shared" si="37"/>
        <v>13373.303477106065</v>
      </c>
      <c r="AB57" s="117">
        <f t="shared" si="37"/>
        <v>12158.857503092979</v>
      </c>
      <c r="AC57" s="117">
        <f t="shared" si="37"/>
        <v>12263.371853074932</v>
      </c>
      <c r="AD57" s="117">
        <f t="shared" si="37"/>
        <v>11039.279971272468</v>
      </c>
      <c r="AE57" s="117">
        <f t="shared" si="37"/>
        <v>11602.727646247509</v>
      </c>
      <c r="AF57" s="117">
        <f t="shared" si="37"/>
        <v>9900.7687625172348</v>
      </c>
      <c r="AG57" s="117">
        <f t="shared" si="37"/>
        <v>10227.931677629154</v>
      </c>
      <c r="AH57" s="117">
        <f t="shared" si="37"/>
        <v>10922.754333339015</v>
      </c>
      <c r="AI57" s="117">
        <f t="shared" si="37"/>
        <v>10757.485675</v>
      </c>
      <c r="AJ57" s="117">
        <f>SUM(AO4:AR4)/1000000</f>
        <v>10935.989307023205</v>
      </c>
      <c r="AK57" s="117">
        <f>SUM(AS4:AV4)/1000000</f>
        <v>11122.204390563737</v>
      </c>
      <c r="AL57" s="117">
        <f>SUM(AW4:AZ4)/1000000</f>
        <v>11455.870522280649</v>
      </c>
      <c r="AM57" s="26"/>
      <c r="AO57" s="90">
        <v>39172</v>
      </c>
      <c r="AP57" s="91">
        <v>62979.048311287064</v>
      </c>
      <c r="AQ57" s="20">
        <v>10583.566373699563</v>
      </c>
      <c r="AR57" s="92">
        <v>73562.614684986635</v>
      </c>
      <c r="AS57" s="91">
        <v>62979.048311287064</v>
      </c>
      <c r="AT57" s="20">
        <v>10583.566373699563</v>
      </c>
      <c r="AU57" s="92">
        <v>73562.614684986635</v>
      </c>
      <c r="AV57" s="91">
        <v>62979.048311287064</v>
      </c>
      <c r="AW57" s="20">
        <v>10583.566373699563</v>
      </c>
      <c r="AX57" s="92">
        <v>73562.614684986635</v>
      </c>
      <c r="AY57" s="104">
        <f t="shared" si="23"/>
        <v>0.18957795006410263</v>
      </c>
      <c r="AZ57" s="90">
        <v>39172</v>
      </c>
      <c r="BA57" s="97">
        <f t="shared" si="24"/>
        <v>9.8941550126059541E-2</v>
      </c>
      <c r="BB57" s="97">
        <f t="shared" si="25"/>
        <v>9.8941550126059541E-2</v>
      </c>
      <c r="BC57" s="97">
        <f t="shared" si="26"/>
        <v>9.8941550126059541E-2</v>
      </c>
      <c r="BD57" s="26"/>
      <c r="BE57" s="90">
        <v>39172</v>
      </c>
      <c r="BF57" s="97">
        <f t="shared" si="27"/>
        <v>8.8948698495084022E-2</v>
      </c>
      <c r="BG57" s="97">
        <f t="shared" si="28"/>
        <v>8.8948698495084022E-2</v>
      </c>
      <c r="BH57" s="97">
        <f t="shared" si="29"/>
        <v>8.8948698495084022E-2</v>
      </c>
      <c r="BI57" s="26"/>
      <c r="BJ57" s="26"/>
      <c r="BL57" s="443"/>
      <c r="BM57" s="353" t="s">
        <v>1318</v>
      </c>
      <c r="BN57" s="481">
        <f t="shared" si="30"/>
        <v>-2.146356197490551E-2</v>
      </c>
      <c r="BO57" s="481">
        <f t="shared" si="31"/>
        <v>-1.7423502306340044E-2</v>
      </c>
      <c r="BP57" s="481">
        <f t="shared" si="32"/>
        <v>-1.1339743210503905E-2</v>
      </c>
      <c r="BX57" s="304">
        <v>41547</v>
      </c>
      <c r="BY57" s="485">
        <f t="shared" si="12"/>
        <v>-4.0782282900790889E-3</v>
      </c>
      <c r="BZ57" s="300"/>
      <c r="CA57" s="300"/>
    </row>
    <row r="58" spans="1:79" ht="14.25" customHeight="1">
      <c r="A58" s="26" t="s">
        <v>95</v>
      </c>
      <c r="B58" s="26" t="s">
        <v>237</v>
      </c>
      <c r="C58" s="26" t="s">
        <v>238</v>
      </c>
      <c r="D58" s="26" t="s">
        <v>243</v>
      </c>
      <c r="E58" s="19">
        <v>205495000</v>
      </c>
      <c r="F58" s="37">
        <v>-0.2</v>
      </c>
      <c r="G58" s="38">
        <f t="shared" si="0"/>
        <v>-41099000</v>
      </c>
      <c r="H58" s="26"/>
      <c r="I58" s="26"/>
      <c r="J58" s="26"/>
      <c r="L58" s="26" t="s">
        <v>244</v>
      </c>
      <c r="M58" s="117">
        <f t="shared" ref="M58:AI58" si="38">SUM(M3:M29)</f>
        <v>25665.838352878818</v>
      </c>
      <c r="N58" s="117">
        <f t="shared" si="38"/>
        <v>25813.830608197088</v>
      </c>
      <c r="O58" s="117">
        <f t="shared" si="38"/>
        <v>30109.492709820217</v>
      </c>
      <c r="P58" s="117">
        <f t="shared" si="38"/>
        <v>31427.10108367636</v>
      </c>
      <c r="Q58" s="117">
        <f t="shared" si="38"/>
        <v>32724.396569691948</v>
      </c>
      <c r="R58" s="117">
        <f t="shared" si="38"/>
        <v>36440.094756792489</v>
      </c>
      <c r="S58" s="117">
        <f t="shared" si="38"/>
        <v>37454.998068723376</v>
      </c>
      <c r="T58" s="117">
        <f t="shared" si="38"/>
        <v>39255.285230018031</v>
      </c>
      <c r="U58" s="117">
        <f t="shared" si="38"/>
        <v>42078.060117778732</v>
      </c>
      <c r="V58" s="117">
        <f t="shared" si="38"/>
        <v>46992.187788737712</v>
      </c>
      <c r="W58" s="117">
        <f t="shared" si="38"/>
        <v>48370.59906763256</v>
      </c>
      <c r="X58" s="117">
        <f t="shared" si="38"/>
        <v>51087.429084538162</v>
      </c>
      <c r="Y58" s="117">
        <f t="shared" si="38"/>
        <v>54202.283673749567</v>
      </c>
      <c r="Z58" s="117">
        <f t="shared" si="38"/>
        <v>56896.159650396003</v>
      </c>
      <c r="AA58" s="117">
        <f t="shared" si="38"/>
        <v>55416.154311107333</v>
      </c>
      <c r="AB58" s="117">
        <f t="shared" si="38"/>
        <v>55676.48794229365</v>
      </c>
      <c r="AC58" s="117">
        <f t="shared" si="38"/>
        <v>58227.293344136306</v>
      </c>
      <c r="AD58" s="117">
        <f t="shared" si="38"/>
        <v>58649.994462600349</v>
      </c>
      <c r="AE58" s="117">
        <f t="shared" si="38"/>
        <v>57003.174541540218</v>
      </c>
      <c r="AF58" s="117">
        <f t="shared" si="38"/>
        <v>57839.899516023579</v>
      </c>
      <c r="AG58" s="117">
        <f t="shared" si="38"/>
        <v>58436.969739518812</v>
      </c>
      <c r="AH58" s="117">
        <f t="shared" si="38"/>
        <v>60143.097722526079</v>
      </c>
      <c r="AI58" s="117">
        <f t="shared" si="38"/>
        <v>61128.337861</v>
      </c>
      <c r="AJ58" s="117">
        <f>SUM(AO5:AR8)/1000000</f>
        <v>61987.234205845132</v>
      </c>
      <c r="AK58" s="117">
        <f>SUM(AS5:AV8)/1000000</f>
        <v>62933.299934852577</v>
      </c>
      <c r="AL58" s="117">
        <f>SUM(AW5:AZ8)/1000000</f>
        <v>57707.938577784516</v>
      </c>
      <c r="AM58" s="26"/>
      <c r="AO58" s="90">
        <v>39263</v>
      </c>
      <c r="AP58" s="91">
        <v>68387.281088537784</v>
      </c>
      <c r="AQ58" s="20">
        <v>12745.191961181008</v>
      </c>
      <c r="AR58" s="92">
        <v>81132.473049718799</v>
      </c>
      <c r="AS58" s="91">
        <v>68387.281088537784</v>
      </c>
      <c r="AT58" s="20">
        <v>12745.191961181008</v>
      </c>
      <c r="AU58" s="92">
        <v>81132.473049718799</v>
      </c>
      <c r="AV58" s="91">
        <v>68387.281088537784</v>
      </c>
      <c r="AW58" s="20">
        <v>12745.191961181008</v>
      </c>
      <c r="AX58" s="92">
        <v>81132.473049718799</v>
      </c>
      <c r="AY58" s="104">
        <f t="shared" si="23"/>
        <v>0.18843611326534934</v>
      </c>
      <c r="AZ58" s="90">
        <v>39263</v>
      </c>
      <c r="BA58" s="97">
        <f t="shared" si="24"/>
        <v>9.9331771328713847E-2</v>
      </c>
      <c r="BB58" s="97">
        <f t="shared" si="25"/>
        <v>9.9331771328713847E-2</v>
      </c>
      <c r="BC58" s="97">
        <f t="shared" si="26"/>
        <v>9.9331771328713847E-2</v>
      </c>
      <c r="BD58" s="26"/>
      <c r="BE58" s="90">
        <v>39263</v>
      </c>
      <c r="BF58" s="97">
        <f t="shared" si="27"/>
        <v>9.2033499248868056E-2</v>
      </c>
      <c r="BG58" s="97">
        <f t="shared" si="28"/>
        <v>9.2033499248868056E-2</v>
      </c>
      <c r="BH58" s="97">
        <f t="shared" si="29"/>
        <v>9.2033499248868056E-2</v>
      </c>
      <c r="BI58" s="26"/>
      <c r="BJ58" s="26"/>
      <c r="BL58" s="443"/>
      <c r="BM58" s="353" t="s">
        <v>1282</v>
      </c>
      <c r="BN58" s="481">
        <f t="shared" si="30"/>
        <v>-2.1442644570899394E-2</v>
      </c>
      <c r="BO58" s="481">
        <f t="shared" si="31"/>
        <v>-1.7403067086245283E-2</v>
      </c>
      <c r="BP58" s="481">
        <f t="shared" si="32"/>
        <v>-1.133042588874944E-2</v>
      </c>
      <c r="BX58" s="304">
        <v>41639</v>
      </c>
      <c r="BY58" s="485">
        <f t="shared" si="12"/>
        <v>-7.2108094706022641E-3</v>
      </c>
      <c r="BZ58" s="300"/>
      <c r="CA58" s="300"/>
    </row>
    <row r="59" spans="1:79" ht="14.25" customHeight="1">
      <c r="A59" s="26" t="s">
        <v>95</v>
      </c>
      <c r="B59" s="26" t="s">
        <v>245</v>
      </c>
      <c r="C59" s="26" t="s">
        <v>246</v>
      </c>
      <c r="D59" s="26" t="s">
        <v>247</v>
      </c>
      <c r="E59" s="19">
        <v>38884000</v>
      </c>
      <c r="F59" s="37">
        <v>-0.2</v>
      </c>
      <c r="G59" s="38">
        <f t="shared" si="0"/>
        <v>-7776800</v>
      </c>
      <c r="H59" s="26"/>
      <c r="I59" s="26"/>
      <c r="J59" s="26"/>
      <c r="L59" s="26" t="s">
        <v>248</v>
      </c>
      <c r="M59" s="117">
        <f t="shared" ref="M59:AI59" si="39">M30</f>
        <v>5740.4519571575911</v>
      </c>
      <c r="N59" s="117">
        <f t="shared" si="39"/>
        <v>7402.5391547863219</v>
      </c>
      <c r="O59" s="117">
        <f t="shared" si="39"/>
        <v>9219.3568276528149</v>
      </c>
      <c r="P59" s="117">
        <f t="shared" si="39"/>
        <v>9377.3424700431842</v>
      </c>
      <c r="Q59" s="117">
        <f t="shared" si="39"/>
        <v>7650.7179555611756</v>
      </c>
      <c r="R59" s="117">
        <f t="shared" si="39"/>
        <v>7252.5269248929562</v>
      </c>
      <c r="S59" s="117">
        <f t="shared" si="39"/>
        <v>8717.4919942140114</v>
      </c>
      <c r="T59" s="117">
        <f t="shared" si="39"/>
        <v>10169.620527952618</v>
      </c>
      <c r="U59" s="117">
        <f t="shared" si="39"/>
        <v>13655.266575740619</v>
      </c>
      <c r="V59" s="117">
        <f t="shared" si="39"/>
        <v>15751.62385644909</v>
      </c>
      <c r="W59" s="117">
        <f t="shared" si="39"/>
        <v>17581.290860650955</v>
      </c>
      <c r="X59" s="117">
        <f t="shared" si="39"/>
        <v>19829.165255497541</v>
      </c>
      <c r="Y59" s="117">
        <f t="shared" si="39"/>
        <v>22108.947992631674</v>
      </c>
      <c r="Z59" s="117">
        <f t="shared" si="39"/>
        <v>24921.797321753409</v>
      </c>
      <c r="AA59" s="117">
        <f t="shared" si="39"/>
        <v>22602.079696506469</v>
      </c>
      <c r="AB59" s="117">
        <f t="shared" si="39"/>
        <v>17237.038869302713</v>
      </c>
      <c r="AC59" s="117">
        <f t="shared" si="39"/>
        <v>16158.275544303388</v>
      </c>
      <c r="AD59" s="117">
        <f t="shared" si="39"/>
        <v>14026.769521646233</v>
      </c>
      <c r="AE59" s="117">
        <f t="shared" si="39"/>
        <v>13812.614421779686</v>
      </c>
      <c r="AF59" s="117">
        <f t="shared" si="39"/>
        <v>13726.251024339175</v>
      </c>
      <c r="AG59" s="117">
        <f t="shared" si="39"/>
        <v>14138.112338595689</v>
      </c>
      <c r="AH59" s="117">
        <f t="shared" si="39"/>
        <v>14509.399365002906</v>
      </c>
      <c r="AI59" s="117">
        <f t="shared" si="39"/>
        <v>15253.23893</v>
      </c>
      <c r="AJ59" s="117">
        <f>SUM(AO9:AR9)/1000000</f>
        <v>16248.605083272478</v>
      </c>
      <c r="AK59" s="117">
        <f>SUM(AS9:AV9)/1000000</f>
        <v>17777.279345781419</v>
      </c>
      <c r="AL59" s="117">
        <f>SUM(AW9:AZ9)/1000000</f>
        <v>15487.700646005043</v>
      </c>
      <c r="AM59" s="26"/>
      <c r="AO59" s="90">
        <v>39355</v>
      </c>
      <c r="AP59" s="91">
        <v>73694.769574234946</v>
      </c>
      <c r="AQ59" s="20">
        <v>13561.662398651029</v>
      </c>
      <c r="AR59" s="92">
        <v>87256.43197288597</v>
      </c>
      <c r="AS59" s="91">
        <v>73694.769574234946</v>
      </c>
      <c r="AT59" s="20">
        <v>13561.662398651029</v>
      </c>
      <c r="AU59" s="92">
        <v>87256.43197288597</v>
      </c>
      <c r="AV59" s="91">
        <v>73694.769574234946</v>
      </c>
      <c r="AW59" s="20">
        <v>13561.662398651029</v>
      </c>
      <c r="AX59" s="92">
        <v>87256.43197288597</v>
      </c>
      <c r="AY59" s="104">
        <f t="shared" si="23"/>
        <v>0.18608300280814483</v>
      </c>
      <c r="AZ59" s="90">
        <v>39355</v>
      </c>
      <c r="BA59" s="97">
        <f t="shared" si="24"/>
        <v>9.2954090001972745E-2</v>
      </c>
      <c r="BB59" s="97">
        <f t="shared" si="25"/>
        <v>9.2954090001972745E-2</v>
      </c>
      <c r="BC59" s="97">
        <f t="shared" si="26"/>
        <v>9.2954090001972745E-2</v>
      </c>
      <c r="BD59" s="26"/>
      <c r="BE59" s="90">
        <v>39355</v>
      </c>
      <c r="BF59" s="97">
        <f t="shared" si="27"/>
        <v>9.5228138142128049E-2</v>
      </c>
      <c r="BG59" s="97">
        <f t="shared" si="28"/>
        <v>9.5228138142128049E-2</v>
      </c>
      <c r="BH59" s="97">
        <f t="shared" si="29"/>
        <v>9.5228138142128049E-2</v>
      </c>
      <c r="BI59" s="26"/>
      <c r="BJ59" s="26"/>
      <c r="BL59" s="443"/>
      <c r="BM59" s="353" t="s">
        <v>1319</v>
      </c>
      <c r="BN59" s="481">
        <f t="shared" si="30"/>
        <v>0</v>
      </c>
      <c r="BO59" s="481">
        <f t="shared" si="31"/>
        <v>0</v>
      </c>
      <c r="BP59" s="481">
        <f t="shared" si="32"/>
        <v>0</v>
      </c>
      <c r="BX59" s="304">
        <v>41729</v>
      </c>
      <c r="BY59" s="485">
        <f t="shared" si="12"/>
        <v>-1.7580345328737201E-2</v>
      </c>
      <c r="BZ59" s="300"/>
      <c r="CA59" s="300"/>
    </row>
    <row r="60" spans="1:79" ht="14.25" customHeight="1">
      <c r="A60" s="26" t="s">
        <v>95</v>
      </c>
      <c r="B60" s="26" t="s">
        <v>245</v>
      </c>
      <c r="C60" s="26" t="s">
        <v>246</v>
      </c>
      <c r="D60" s="26" t="s">
        <v>249</v>
      </c>
      <c r="E60" s="19">
        <v>1162273000</v>
      </c>
      <c r="F60" s="37">
        <v>-0.7</v>
      </c>
      <c r="G60" s="38">
        <f t="shared" si="0"/>
        <v>-813591100</v>
      </c>
      <c r="H60" s="26"/>
      <c r="I60" s="26"/>
      <c r="J60" s="26"/>
      <c r="L60" s="26" t="s">
        <v>250</v>
      </c>
      <c r="M60" s="117">
        <f t="shared" ref="M60:AI60" si="40">M31</f>
        <v>12975.192014188478</v>
      </c>
      <c r="N60" s="117">
        <f t="shared" si="40"/>
        <v>14978.148014617695</v>
      </c>
      <c r="O60" s="117">
        <f t="shared" si="40"/>
        <v>17323.382958341765</v>
      </c>
      <c r="P60" s="117">
        <f t="shared" si="40"/>
        <v>17955.693910968497</v>
      </c>
      <c r="Q60" s="117">
        <f t="shared" si="40"/>
        <v>15680.109242359311</v>
      </c>
      <c r="R60" s="117">
        <f t="shared" si="40"/>
        <v>16531.512270915187</v>
      </c>
      <c r="S60" s="117">
        <f t="shared" si="40"/>
        <v>19818.861039872962</v>
      </c>
      <c r="T60" s="117">
        <f t="shared" si="40"/>
        <v>22988.887081429031</v>
      </c>
      <c r="U60" s="117">
        <f t="shared" si="40"/>
        <v>26984.520871707773</v>
      </c>
      <c r="V60" s="117">
        <f t="shared" si="40"/>
        <v>26586.270073432926</v>
      </c>
      <c r="W60" s="117">
        <f t="shared" si="40"/>
        <v>29348.840500805622</v>
      </c>
      <c r="X60" s="117">
        <f t="shared" si="40"/>
        <v>32729.155435464629</v>
      </c>
      <c r="Y60" s="117">
        <f t="shared" si="40"/>
        <v>34981.083634642899</v>
      </c>
      <c r="Z60" s="117">
        <f t="shared" si="40"/>
        <v>37865.821197250109</v>
      </c>
      <c r="AA60" s="117">
        <f t="shared" si="40"/>
        <v>32325.008662617925</v>
      </c>
      <c r="AB60" s="117">
        <f t="shared" si="40"/>
        <v>33331.915978570498</v>
      </c>
      <c r="AC60" s="117">
        <f t="shared" si="40"/>
        <v>34049.920009524896</v>
      </c>
      <c r="AD60" s="117">
        <f t="shared" si="40"/>
        <v>33507.907069323082</v>
      </c>
      <c r="AE60" s="117">
        <f t="shared" si="40"/>
        <v>32806.983339874285</v>
      </c>
      <c r="AF60" s="117">
        <f t="shared" si="40"/>
        <v>32894.209304712553</v>
      </c>
      <c r="AG60" s="117">
        <f t="shared" si="40"/>
        <v>34758.403294220581</v>
      </c>
      <c r="AH60" s="117">
        <f t="shared" si="40"/>
        <v>34383.211802443067</v>
      </c>
      <c r="AI60" s="117">
        <f t="shared" si="40"/>
        <v>36158.656210000001</v>
      </c>
      <c r="AJ60" s="117">
        <f>SUM(AO10:AR10)/1000000</f>
        <v>38475.565968621777</v>
      </c>
      <c r="AK60" s="117">
        <f>SUM(AS10:AV10)/1000000</f>
        <v>40543.996423282428</v>
      </c>
      <c r="AL60" s="117">
        <f>SUM(AW10:AZ10)/1000000</f>
        <v>34952.656454127762</v>
      </c>
      <c r="AM60" s="26"/>
      <c r="AO60" s="90">
        <v>39447</v>
      </c>
      <c r="AP60" s="91">
        <v>67519.641349916041</v>
      </c>
      <c r="AQ60" s="20">
        <v>13320.210526310391</v>
      </c>
      <c r="AR60" s="92">
        <v>80839.851876226443</v>
      </c>
      <c r="AS60" s="91">
        <v>67519.641349916041</v>
      </c>
      <c r="AT60" s="20">
        <v>13320.210526310391</v>
      </c>
      <c r="AU60" s="92">
        <v>80839.851876226443</v>
      </c>
      <c r="AV60" s="91">
        <v>67519.641349916041</v>
      </c>
      <c r="AW60" s="20">
        <v>13320.210526310391</v>
      </c>
      <c r="AX60" s="92">
        <v>80839.851876226443</v>
      </c>
      <c r="AY60" s="104">
        <f t="shared" si="23"/>
        <v>0.18420461841935032</v>
      </c>
      <c r="AZ60" s="90">
        <v>39447</v>
      </c>
      <c r="BA60" s="97">
        <f t="shared" si="24"/>
        <v>9.4379571547580143E-2</v>
      </c>
      <c r="BB60" s="97">
        <f t="shared" si="25"/>
        <v>9.4379571547580143E-2</v>
      </c>
      <c r="BC60" s="97">
        <f t="shared" si="26"/>
        <v>9.4379571547580143E-2</v>
      </c>
      <c r="BD60" s="26"/>
      <c r="BE60" s="90">
        <v>39447</v>
      </c>
      <c r="BF60" s="97">
        <f t="shared" si="27"/>
        <v>9.6271448173579133E-2</v>
      </c>
      <c r="BG60" s="97">
        <f t="shared" si="28"/>
        <v>9.6271448173579133E-2</v>
      </c>
      <c r="BH60" s="97">
        <f t="shared" si="29"/>
        <v>9.6271448173579133E-2</v>
      </c>
      <c r="BI60" s="26"/>
      <c r="BJ60" s="26"/>
      <c r="BL60" s="443"/>
      <c r="BM60" s="353" t="s">
        <v>1322</v>
      </c>
      <c r="BN60" s="481">
        <f t="shared" si="30"/>
        <v>-0.34426784972528912</v>
      </c>
      <c r="BO60" s="481">
        <f t="shared" si="31"/>
        <v>-0.27888077996051586</v>
      </c>
      <c r="BP60" s="481">
        <f t="shared" si="32"/>
        <v>-0.24232516372701052</v>
      </c>
      <c r="BX60" s="304">
        <v>41820</v>
      </c>
      <c r="BY60" s="485">
        <f t="shared" si="12"/>
        <v>-5.3083904422225325E-3</v>
      </c>
      <c r="BZ60" s="300"/>
      <c r="CA60" s="300"/>
    </row>
    <row r="61" spans="1:79" ht="14.25" customHeight="1">
      <c r="A61" s="26" t="s">
        <v>95</v>
      </c>
      <c r="B61" s="26" t="s">
        <v>245</v>
      </c>
      <c r="C61" s="26" t="s">
        <v>246</v>
      </c>
      <c r="D61" s="26" t="s">
        <v>251</v>
      </c>
      <c r="E61" s="19">
        <v>116981000</v>
      </c>
      <c r="F61" s="37">
        <v>-0.7</v>
      </c>
      <c r="G61" s="38">
        <f t="shared" si="0"/>
        <v>-81886700</v>
      </c>
      <c r="H61" s="26"/>
      <c r="I61" s="26"/>
      <c r="J61" s="26"/>
      <c r="L61" s="26" t="s">
        <v>252</v>
      </c>
      <c r="M61" s="117">
        <f t="shared" ref="M61:AI61" si="41">SUM(M32:M34,M37:M38,M42:M44)</f>
        <v>18596.863354452977</v>
      </c>
      <c r="N61" s="117">
        <f t="shared" si="41"/>
        <v>20527.734615796588</v>
      </c>
      <c r="O61" s="117">
        <f t="shared" si="41"/>
        <v>23702.172053095623</v>
      </c>
      <c r="P61" s="117">
        <f t="shared" si="41"/>
        <v>25408.73153499508</v>
      </c>
      <c r="Q61" s="117">
        <f t="shared" si="41"/>
        <v>26794.685850790374</v>
      </c>
      <c r="R61" s="117">
        <f t="shared" si="41"/>
        <v>30534.001546769141</v>
      </c>
      <c r="S61" s="117">
        <f t="shared" si="41"/>
        <v>34528.444852575754</v>
      </c>
      <c r="T61" s="117">
        <f t="shared" si="41"/>
        <v>39576.051244775983</v>
      </c>
      <c r="U61" s="117">
        <f t="shared" si="41"/>
        <v>44621.530696788941</v>
      </c>
      <c r="V61" s="117">
        <f t="shared" si="41"/>
        <v>48888.330539094</v>
      </c>
      <c r="W61" s="117">
        <f t="shared" si="41"/>
        <v>54633.694298352726</v>
      </c>
      <c r="X61" s="117">
        <f t="shared" si="41"/>
        <v>60611.990694681597</v>
      </c>
      <c r="Y61" s="117">
        <f t="shared" si="41"/>
        <v>68225.836666135743</v>
      </c>
      <c r="Z61" s="117">
        <f t="shared" si="41"/>
        <v>74255.031777163545</v>
      </c>
      <c r="AA61" s="117">
        <f t="shared" si="41"/>
        <v>70919.656189934176</v>
      </c>
      <c r="AB61" s="117">
        <f t="shared" si="41"/>
        <v>71274.395374502899</v>
      </c>
      <c r="AC61" s="117">
        <f t="shared" si="41"/>
        <v>71987.082922967282</v>
      </c>
      <c r="AD61" s="117">
        <f t="shared" si="41"/>
        <v>71499.428295814869</v>
      </c>
      <c r="AE61" s="117">
        <f t="shared" si="41"/>
        <v>73498.950431174191</v>
      </c>
      <c r="AF61" s="117">
        <f t="shared" si="41"/>
        <v>73764.321054140324</v>
      </c>
      <c r="AG61" s="117">
        <f t="shared" si="41"/>
        <v>75048.853246341459</v>
      </c>
      <c r="AH61" s="117">
        <f t="shared" si="41"/>
        <v>79717.790512766995</v>
      </c>
      <c r="AI61" s="117">
        <f t="shared" si="41"/>
        <v>85179.675057</v>
      </c>
      <c r="AJ61" s="117">
        <f>(SUM(AO11:AR13)+SUM(AO16:AR17)+SUM(AO21:AR23))/1000000</f>
        <v>89488.096818547288</v>
      </c>
      <c r="AK61" s="117">
        <f>(SUM(AS11:AV13)+SUM(AS16:AV17)+SUM(AS21:AV23))/1000000</f>
        <v>94248.619386235121</v>
      </c>
      <c r="AL61" s="117">
        <f>(SUM(AW11:AZ13)+SUM(AW16:AZ17)+SUM(AW21:AZ23))/1000000</f>
        <v>72301.528058685639</v>
      </c>
      <c r="AM61" s="26"/>
      <c r="AO61" s="90">
        <v>39538</v>
      </c>
      <c r="AP61" s="91">
        <v>67783.23951741858</v>
      </c>
      <c r="AQ61" s="20">
        <v>11637.839725087928</v>
      </c>
      <c r="AR61" s="92">
        <v>79421.079242506501</v>
      </c>
      <c r="AS61" s="91">
        <v>67783.23951741858</v>
      </c>
      <c r="AT61" s="20">
        <v>11637.839725087928</v>
      </c>
      <c r="AU61" s="92">
        <v>79421.079242506501</v>
      </c>
      <c r="AV61" s="91">
        <v>67783.23951741858</v>
      </c>
      <c r="AW61" s="20">
        <v>11637.839725087928</v>
      </c>
      <c r="AX61" s="92">
        <v>79421.079242506501</v>
      </c>
      <c r="AY61" s="104">
        <f t="shared" si="23"/>
        <v>0.18481503060906557</v>
      </c>
      <c r="AZ61" s="90">
        <v>39538</v>
      </c>
      <c r="BA61" s="97">
        <f t="shared" si="24"/>
        <v>7.9639156147552237E-2</v>
      </c>
      <c r="BB61" s="97">
        <f t="shared" si="25"/>
        <v>7.9639156147552237E-2</v>
      </c>
      <c r="BC61" s="97">
        <f t="shared" si="26"/>
        <v>7.9639156147552237E-2</v>
      </c>
      <c r="BD61" s="26"/>
      <c r="BE61" s="90">
        <v>39538</v>
      </c>
      <c r="BF61" s="97">
        <f t="shared" si="27"/>
        <v>9.1613859438363532E-2</v>
      </c>
      <c r="BG61" s="97">
        <f t="shared" si="28"/>
        <v>9.1613859438363532E-2</v>
      </c>
      <c r="BH61" s="97">
        <f t="shared" si="29"/>
        <v>9.1613859438363532E-2</v>
      </c>
      <c r="BI61" s="26"/>
      <c r="BJ61" s="26"/>
      <c r="BL61" s="443"/>
      <c r="BM61" s="353" t="s">
        <v>1320</v>
      </c>
      <c r="BN61" s="481">
        <f t="shared" si="30"/>
        <v>-0.2145737756588969</v>
      </c>
      <c r="BO61" s="481">
        <f t="shared" si="31"/>
        <v>-0.17338772382939405</v>
      </c>
      <c r="BP61" s="481">
        <f t="shared" si="32"/>
        <v>-0.11116969014244193</v>
      </c>
      <c r="BX61" s="304">
        <v>41912</v>
      </c>
      <c r="BY61" s="485">
        <f t="shared" si="12"/>
        <v>9.5891125446854186E-3</v>
      </c>
      <c r="BZ61" s="300"/>
      <c r="CA61" s="300"/>
    </row>
    <row r="62" spans="1:79" ht="14.25" customHeight="1">
      <c r="A62" s="26" t="s">
        <v>95</v>
      </c>
      <c r="B62" s="26" t="s">
        <v>245</v>
      </c>
      <c r="C62" s="26" t="s">
        <v>246</v>
      </c>
      <c r="D62" s="26" t="s">
        <v>253</v>
      </c>
      <c r="E62" s="19">
        <v>12751000</v>
      </c>
      <c r="F62" s="37">
        <v>-0.7</v>
      </c>
      <c r="G62" s="38">
        <f t="shared" si="0"/>
        <v>-8925700</v>
      </c>
      <c r="H62" s="26"/>
      <c r="I62" s="26"/>
      <c r="J62" s="26"/>
      <c r="L62" s="26" t="s">
        <v>254</v>
      </c>
      <c r="M62" s="117">
        <f t="shared" ref="M62:AI62" si="42">M35</f>
        <v>4004.5051547966714</v>
      </c>
      <c r="N62" s="117">
        <f t="shared" si="42"/>
        <v>5241.5963571517887</v>
      </c>
      <c r="O62" s="117">
        <f t="shared" si="42"/>
        <v>4847.9560885334895</v>
      </c>
      <c r="P62" s="117">
        <f t="shared" si="42"/>
        <v>5258.4188195912329</v>
      </c>
      <c r="Q62" s="117">
        <f t="shared" si="42"/>
        <v>7002.1944651579934</v>
      </c>
      <c r="R62" s="117">
        <f t="shared" si="42"/>
        <v>6549.6977520729743</v>
      </c>
      <c r="S62" s="117">
        <f t="shared" si="42"/>
        <v>7670.4606135004424</v>
      </c>
      <c r="T62" s="117">
        <f t="shared" si="42"/>
        <v>8728.3286133461588</v>
      </c>
      <c r="U62" s="117">
        <f t="shared" si="42"/>
        <v>10622.551327828143</v>
      </c>
      <c r="V62" s="117">
        <f t="shared" si="42"/>
        <v>11110.791730440647</v>
      </c>
      <c r="W62" s="117">
        <f t="shared" si="42"/>
        <v>13610.32535911941</v>
      </c>
      <c r="X62" s="117">
        <f t="shared" si="42"/>
        <v>14429.227370221754</v>
      </c>
      <c r="Y62" s="117">
        <f t="shared" si="42"/>
        <v>16697.31819784889</v>
      </c>
      <c r="Z62" s="117">
        <f t="shared" si="42"/>
        <v>18312.243432295756</v>
      </c>
      <c r="AA62" s="117">
        <f t="shared" si="42"/>
        <v>18465.282658909484</v>
      </c>
      <c r="AB62" s="117">
        <f t="shared" si="42"/>
        <v>19244.890096628023</v>
      </c>
      <c r="AC62" s="117">
        <f t="shared" si="42"/>
        <v>20541.418040433295</v>
      </c>
      <c r="AD62" s="117">
        <f t="shared" si="42"/>
        <v>18767.005724078768</v>
      </c>
      <c r="AE62" s="117">
        <f t="shared" si="42"/>
        <v>17706.775960166564</v>
      </c>
      <c r="AF62" s="117">
        <f t="shared" si="42"/>
        <v>18185.149709613735</v>
      </c>
      <c r="AG62" s="117">
        <f t="shared" si="42"/>
        <v>17994.579785865757</v>
      </c>
      <c r="AH62" s="117">
        <f t="shared" si="42"/>
        <v>18459.561556743789</v>
      </c>
      <c r="AI62" s="117">
        <f t="shared" si="42"/>
        <v>19152.655332999999</v>
      </c>
      <c r="AJ62" s="117">
        <f>SUM(AO14:AR14)/1000000</f>
        <v>19491.886036351443</v>
      </c>
      <c r="AK62" s="117">
        <f>SUM(AS14:AV14)/1000000</f>
        <v>20047.201365209439</v>
      </c>
      <c r="AL62" s="117">
        <f>SUM(AW14:AZ14)/1000000</f>
        <v>19192.821648637757</v>
      </c>
      <c r="AM62" s="26"/>
      <c r="AO62" s="90">
        <v>39629</v>
      </c>
      <c r="AP62" s="91">
        <v>74422.359880196324</v>
      </c>
      <c r="AQ62" s="20">
        <v>13844.316560504776</v>
      </c>
      <c r="AR62" s="92">
        <v>88266.676440701092</v>
      </c>
      <c r="AS62" s="91">
        <v>74422.359880196324</v>
      </c>
      <c r="AT62" s="20">
        <v>13844.316560504776</v>
      </c>
      <c r="AU62" s="92">
        <v>88266.676440701092</v>
      </c>
      <c r="AV62" s="91">
        <v>74422.359880196324</v>
      </c>
      <c r="AW62" s="20">
        <v>13844.316560504776</v>
      </c>
      <c r="AX62" s="92">
        <v>88266.676440701092</v>
      </c>
      <c r="AY62" s="104">
        <f t="shared" si="23"/>
        <v>0.18475769989248605</v>
      </c>
      <c r="AZ62" s="90">
        <v>39629</v>
      </c>
      <c r="BA62" s="97">
        <f t="shared" si="24"/>
        <v>8.7932773682497967E-2</v>
      </c>
      <c r="BB62" s="97">
        <f t="shared" si="25"/>
        <v>8.7932773682497967E-2</v>
      </c>
      <c r="BC62" s="97">
        <f t="shared" si="26"/>
        <v>8.7932773682497967E-2</v>
      </c>
      <c r="BD62" s="26"/>
      <c r="BE62" s="90">
        <v>39629</v>
      </c>
      <c r="BF62" s="97">
        <f t="shared" si="27"/>
        <v>8.8798510159006083E-2</v>
      </c>
      <c r="BG62" s="97">
        <f t="shared" si="28"/>
        <v>8.8798510159006083E-2</v>
      </c>
      <c r="BH62" s="97">
        <f t="shared" si="29"/>
        <v>8.8798510159006083E-2</v>
      </c>
      <c r="BI62" s="26"/>
      <c r="BJ62" s="26"/>
      <c r="BL62" s="443"/>
      <c r="BM62" s="353" t="s">
        <v>1321</v>
      </c>
      <c r="BN62" s="481">
        <f t="shared" si="30"/>
        <v>0</v>
      </c>
      <c r="BO62" s="481">
        <f t="shared" si="31"/>
        <v>0</v>
      </c>
      <c r="BP62" s="481">
        <f t="shared" si="32"/>
        <v>0</v>
      </c>
      <c r="BX62" s="304">
        <v>42004</v>
      </c>
      <c r="BY62" s="485">
        <f t="shared" si="12"/>
        <v>1.2757097769420467E-2</v>
      </c>
      <c r="BZ62" s="300"/>
      <c r="CA62" s="300"/>
    </row>
    <row r="63" spans="1:79" ht="14.25" customHeight="1">
      <c r="A63" s="26" t="s">
        <v>95</v>
      </c>
      <c r="B63" s="26" t="s">
        <v>245</v>
      </c>
      <c r="C63" s="26" t="s">
        <v>255</v>
      </c>
      <c r="D63" s="26" t="s">
        <v>255</v>
      </c>
      <c r="E63" s="19">
        <v>7174000</v>
      </c>
      <c r="F63" s="37">
        <v>-0.7</v>
      </c>
      <c r="G63" s="38">
        <f t="shared" si="0"/>
        <v>-5021800</v>
      </c>
      <c r="H63" s="26"/>
      <c r="I63" s="26"/>
      <c r="J63" s="26"/>
      <c r="L63" s="26" t="s">
        <v>256</v>
      </c>
      <c r="M63" s="117">
        <f t="shared" ref="M63:AI63" si="43">M36</f>
        <v>9995.2712325471457</v>
      </c>
      <c r="N63" s="117">
        <f t="shared" si="43"/>
        <v>10643.484984250052</v>
      </c>
      <c r="O63" s="117">
        <f t="shared" si="43"/>
        <v>11261.274430867315</v>
      </c>
      <c r="P63" s="117">
        <f t="shared" si="43"/>
        <v>12257.965222776291</v>
      </c>
      <c r="Q63" s="117">
        <f t="shared" si="43"/>
        <v>13243.26244238085</v>
      </c>
      <c r="R63" s="117">
        <f t="shared" si="43"/>
        <v>13866.080655049243</v>
      </c>
      <c r="S63" s="117">
        <f t="shared" si="43"/>
        <v>14580.428987572117</v>
      </c>
      <c r="T63" s="117">
        <f t="shared" si="43"/>
        <v>15631.941581525509</v>
      </c>
      <c r="U63" s="117">
        <f t="shared" si="43"/>
        <v>16893.05546079914</v>
      </c>
      <c r="V63" s="117">
        <f t="shared" si="43"/>
        <v>18144.125760746298</v>
      </c>
      <c r="W63" s="117">
        <f t="shared" si="43"/>
        <v>19585.039337253867</v>
      </c>
      <c r="X63" s="117">
        <f t="shared" si="43"/>
        <v>21388.921572768304</v>
      </c>
      <c r="Y63" s="117">
        <f t="shared" si="43"/>
        <v>25466.62008937493</v>
      </c>
      <c r="Z63" s="117">
        <f t="shared" si="43"/>
        <v>26164.436954316687</v>
      </c>
      <c r="AA63" s="117">
        <f t="shared" si="43"/>
        <v>26261.723135724864</v>
      </c>
      <c r="AB63" s="117">
        <f t="shared" si="43"/>
        <v>25937.401835844787</v>
      </c>
      <c r="AC63" s="117">
        <f t="shared" si="43"/>
        <v>27130.602162247102</v>
      </c>
      <c r="AD63" s="117">
        <f t="shared" si="43"/>
        <v>27268.43001666624</v>
      </c>
      <c r="AE63" s="117">
        <f t="shared" si="43"/>
        <v>27153.706529289324</v>
      </c>
      <c r="AF63" s="117">
        <f t="shared" si="43"/>
        <v>27535.539709805445</v>
      </c>
      <c r="AG63" s="117">
        <f t="shared" si="43"/>
        <v>27929.05599675938</v>
      </c>
      <c r="AH63" s="117">
        <f t="shared" si="43"/>
        <v>28237.886091866265</v>
      </c>
      <c r="AI63" s="117">
        <f t="shared" si="43"/>
        <v>28719.414083</v>
      </c>
      <c r="AJ63" s="117">
        <f>SUM(AO15:AR15)/1000000</f>
        <v>29415.894097456989</v>
      </c>
      <c r="AK63" s="117">
        <f>SUM(AS15:AV15)/1000000</f>
        <v>30120.417246928686</v>
      </c>
      <c r="AL63" s="117">
        <f>SUM(AW15:AZ15)/1000000</f>
        <v>23493.185575126019</v>
      </c>
      <c r="AM63" s="26"/>
      <c r="AO63" s="90">
        <v>39721</v>
      </c>
      <c r="AP63" s="91">
        <v>79492.435670556908</v>
      </c>
      <c r="AQ63" s="20">
        <v>15069.655090390319</v>
      </c>
      <c r="AR63" s="92">
        <v>94562.090760947234</v>
      </c>
      <c r="AS63" s="91">
        <v>79492.435670556908</v>
      </c>
      <c r="AT63" s="20">
        <v>15069.655090390319</v>
      </c>
      <c r="AU63" s="92">
        <v>94562.090760947234</v>
      </c>
      <c r="AV63" s="91">
        <v>79492.435670556908</v>
      </c>
      <c r="AW63" s="20">
        <v>15069.655090390319</v>
      </c>
      <c r="AX63" s="92">
        <v>94562.090760947234</v>
      </c>
      <c r="AY63" s="104">
        <f t="shared" si="23"/>
        <v>0.18626808212239762</v>
      </c>
      <c r="AZ63" s="90">
        <v>39721</v>
      </c>
      <c r="BA63" s="97">
        <f t="shared" si="24"/>
        <v>8.3726306736120248E-2</v>
      </c>
      <c r="BB63" s="97">
        <f t="shared" si="25"/>
        <v>8.3726306736120248E-2</v>
      </c>
      <c r="BC63" s="97">
        <f t="shared" si="26"/>
        <v>8.3726306736120248E-2</v>
      </c>
      <c r="BD63" s="26"/>
      <c r="BE63" s="90">
        <v>39721</v>
      </c>
      <c r="BF63" s="97">
        <f t="shared" si="27"/>
        <v>8.634665324072599E-2</v>
      </c>
      <c r="BG63" s="97">
        <f t="shared" si="28"/>
        <v>8.634665324072599E-2</v>
      </c>
      <c r="BH63" s="97">
        <f t="shared" si="29"/>
        <v>8.634665324072599E-2</v>
      </c>
      <c r="BI63" s="26"/>
      <c r="BJ63" s="26"/>
      <c r="BL63" s="443"/>
      <c r="BM63" s="443"/>
      <c r="BN63" s="443"/>
      <c r="BO63" s="443"/>
      <c r="BX63" s="304">
        <v>42094</v>
      </c>
      <c r="BY63" s="485">
        <f t="shared" si="12"/>
        <v>1.9891778886896194E-2</v>
      </c>
      <c r="BZ63" s="300"/>
      <c r="CA63" s="300"/>
    </row>
    <row r="64" spans="1:79" ht="14.25" customHeight="1">
      <c r="A64" s="26" t="s">
        <v>95</v>
      </c>
      <c r="B64" s="26" t="s">
        <v>257</v>
      </c>
      <c r="C64" s="26" t="s">
        <v>258</v>
      </c>
      <c r="D64" s="26" t="s">
        <v>259</v>
      </c>
      <c r="E64" s="19">
        <v>116299000</v>
      </c>
      <c r="F64" s="37">
        <v>-0.3</v>
      </c>
      <c r="G64" s="38">
        <f t="shared" si="0"/>
        <v>-34889700</v>
      </c>
      <c r="H64" s="26"/>
      <c r="I64" s="26"/>
      <c r="J64" s="26"/>
      <c r="L64" s="26" t="s">
        <v>260</v>
      </c>
      <c r="M64" s="117">
        <f t="shared" ref="M64:AI64" si="44">SUM(M39:M41)</f>
        <v>13495.163444340073</v>
      </c>
      <c r="N64" s="117">
        <f t="shared" si="44"/>
        <v>16292.333456736851</v>
      </c>
      <c r="O64" s="117">
        <f t="shared" si="44"/>
        <v>19070.969879528893</v>
      </c>
      <c r="P64" s="117">
        <f t="shared" si="44"/>
        <v>23786.50696414366</v>
      </c>
      <c r="Q64" s="117">
        <f t="shared" si="44"/>
        <v>26313.285465014687</v>
      </c>
      <c r="R64" s="117">
        <f t="shared" si="44"/>
        <v>27679.224458722885</v>
      </c>
      <c r="S64" s="117">
        <f t="shared" si="44"/>
        <v>26956.545678037324</v>
      </c>
      <c r="T64" s="117">
        <f t="shared" si="44"/>
        <v>27925.231760102113</v>
      </c>
      <c r="U64" s="117">
        <f t="shared" si="44"/>
        <v>29840.298806531129</v>
      </c>
      <c r="V64" s="117">
        <f t="shared" si="44"/>
        <v>32230.425186846136</v>
      </c>
      <c r="W64" s="117">
        <f t="shared" si="44"/>
        <v>33428.597916366482</v>
      </c>
      <c r="X64" s="117">
        <f t="shared" si="44"/>
        <v>35263.851914174054</v>
      </c>
      <c r="Y64" s="117">
        <f t="shared" si="44"/>
        <v>38869.340883840057</v>
      </c>
      <c r="Z64" s="117">
        <f t="shared" si="44"/>
        <v>41393.453871223246</v>
      </c>
      <c r="AA64" s="117">
        <f t="shared" si="44"/>
        <v>43667.670456140419</v>
      </c>
      <c r="AB64" s="117">
        <f t="shared" si="44"/>
        <v>44289.859577663243</v>
      </c>
      <c r="AC64" s="117">
        <f t="shared" si="44"/>
        <v>44124.77245998165</v>
      </c>
      <c r="AD64" s="117">
        <f t="shared" si="44"/>
        <v>43614.537105063311</v>
      </c>
      <c r="AE64" s="117">
        <f t="shared" si="44"/>
        <v>42632.680308919997</v>
      </c>
      <c r="AF64" s="117">
        <f t="shared" si="44"/>
        <v>42518.669109917995</v>
      </c>
      <c r="AG64" s="117">
        <f t="shared" si="44"/>
        <v>42932.323755509999</v>
      </c>
      <c r="AH64" s="117">
        <f t="shared" si="44"/>
        <v>44663.41502000831</v>
      </c>
      <c r="AI64" s="117">
        <f t="shared" si="44"/>
        <v>46309.755880000004</v>
      </c>
      <c r="AJ64" s="117">
        <f>SUM(AO18:AR20)/1000000</f>
        <v>48843.167464496219</v>
      </c>
      <c r="AK64" s="117">
        <f>SUM(AS18:AV20)/1000000</f>
        <v>51443.193260892454</v>
      </c>
      <c r="AL64" s="117">
        <f>SUM(AW18:AZ20)/1000000</f>
        <v>50703.584064314491</v>
      </c>
      <c r="AM64" s="26"/>
      <c r="AO64" s="90">
        <v>39813</v>
      </c>
      <c r="AP64" s="91">
        <v>71911.32131892904</v>
      </c>
      <c r="AQ64" s="20">
        <v>12573.992798177107</v>
      </c>
      <c r="AR64" s="92">
        <v>84485.314117106158</v>
      </c>
      <c r="AS64" s="91">
        <v>71911.32131892904</v>
      </c>
      <c r="AT64" s="20">
        <v>12573.992798177107</v>
      </c>
      <c r="AU64" s="92">
        <v>84485.314117106158</v>
      </c>
      <c r="AV64" s="91">
        <v>71911.32131892904</v>
      </c>
      <c r="AW64" s="20">
        <v>12573.992798177107</v>
      </c>
      <c r="AX64" s="92">
        <v>84485.314117106158</v>
      </c>
      <c r="AY64" s="104">
        <f t="shared" si="23"/>
        <v>0.18094043332909984</v>
      </c>
      <c r="AZ64" s="90">
        <v>39813</v>
      </c>
      <c r="BA64" s="97">
        <f t="shared" si="24"/>
        <v>4.5094865419363472E-2</v>
      </c>
      <c r="BB64" s="97">
        <f t="shared" si="25"/>
        <v>4.5094865419363472E-2</v>
      </c>
      <c r="BC64" s="97">
        <f t="shared" si="26"/>
        <v>4.5094865419363472E-2</v>
      </c>
      <c r="BD64" s="26"/>
      <c r="BE64" s="90">
        <v>39813</v>
      </c>
      <c r="BF64" s="97">
        <f t="shared" si="27"/>
        <v>7.4177289374123712E-2</v>
      </c>
      <c r="BG64" s="97">
        <f t="shared" si="28"/>
        <v>7.4177289374123712E-2</v>
      </c>
      <c r="BH64" s="97">
        <f t="shared" si="29"/>
        <v>7.4177289374123712E-2</v>
      </c>
      <c r="BI64" s="26"/>
      <c r="BJ64" s="26"/>
      <c r="BL64" s="443"/>
      <c r="BM64" s="443"/>
      <c r="BN64" s="475"/>
      <c r="BO64" s="443"/>
      <c r="BX64" s="304">
        <v>42185</v>
      </c>
      <c r="BY64" s="485">
        <f t="shared" si="12"/>
        <v>2.2232251770035072E-2</v>
      </c>
      <c r="BZ64" s="300"/>
      <c r="CA64" s="300"/>
    </row>
    <row r="65" spans="1:79" ht="14.25" customHeight="1">
      <c r="A65" s="26" t="s">
        <v>95</v>
      </c>
      <c r="B65" s="26" t="s">
        <v>257</v>
      </c>
      <c r="C65" s="26" t="s">
        <v>258</v>
      </c>
      <c r="D65" s="26" t="s">
        <v>261</v>
      </c>
      <c r="E65" s="19">
        <v>-1011000</v>
      </c>
      <c r="F65" s="37">
        <v>-0.3</v>
      </c>
      <c r="G65" s="38">
        <f t="shared" si="0"/>
        <v>303300</v>
      </c>
      <c r="H65" s="26"/>
      <c r="I65" s="26"/>
      <c r="J65" s="26"/>
      <c r="K65" s="26"/>
      <c r="L65" s="119" t="s">
        <v>262</v>
      </c>
      <c r="M65" s="120">
        <f t="shared" ref="M65:AL65" si="45">SUM(M57:M64)</f>
        <v>97165.432038871149</v>
      </c>
      <c r="N65" s="120">
        <f t="shared" si="45"/>
        <v>108195.50176471795</v>
      </c>
      <c r="O65" s="120">
        <f t="shared" si="45"/>
        <v>123295.12658158239</v>
      </c>
      <c r="P65" s="120">
        <f t="shared" si="45"/>
        <v>134180.53716276193</v>
      </c>
      <c r="Q65" s="120">
        <f t="shared" si="45"/>
        <v>138489.80585847507</v>
      </c>
      <c r="R65" s="120">
        <f t="shared" si="45"/>
        <v>147822.75904063697</v>
      </c>
      <c r="S65" s="120">
        <f t="shared" si="45"/>
        <v>159357.78943031284</v>
      </c>
      <c r="T65" s="120">
        <f t="shared" si="45"/>
        <v>174599.10552021247</v>
      </c>
      <c r="U65" s="120">
        <f t="shared" si="45"/>
        <v>193935.49902460101</v>
      </c>
      <c r="V65" s="120">
        <f t="shared" si="45"/>
        <v>210898.50204334519</v>
      </c>
      <c r="W65" s="120">
        <f t="shared" si="45"/>
        <v>227098.77506822895</v>
      </c>
      <c r="X65" s="120">
        <f t="shared" si="45"/>
        <v>247176.29723377869</v>
      </c>
      <c r="Y65" s="120">
        <f t="shared" si="45"/>
        <v>272580.7403239765</v>
      </c>
      <c r="Z65" s="120">
        <f t="shared" si="45"/>
        <v>293609.35638710036</v>
      </c>
      <c r="AA65" s="120">
        <f t="shared" si="45"/>
        <v>283030.87858804676</v>
      </c>
      <c r="AB65" s="120">
        <f t="shared" si="45"/>
        <v>279150.8471778988</v>
      </c>
      <c r="AC65" s="120">
        <f t="shared" si="45"/>
        <v>284482.73633666884</v>
      </c>
      <c r="AD65" s="120">
        <f t="shared" si="45"/>
        <v>278373.35216646531</v>
      </c>
      <c r="AE65" s="120">
        <f t="shared" si="45"/>
        <v>276217.61317899177</v>
      </c>
      <c r="AF65" s="120">
        <f t="shared" si="45"/>
        <v>276364.80819107004</v>
      </c>
      <c r="AG65" s="120">
        <f t="shared" si="45"/>
        <v>281466.22983444086</v>
      </c>
      <c r="AH65" s="120">
        <f t="shared" si="45"/>
        <v>291037.11640469637</v>
      </c>
      <c r="AI65" s="120">
        <f t="shared" si="45"/>
        <v>302659.21902900003</v>
      </c>
      <c r="AJ65" s="120">
        <f t="shared" si="45"/>
        <v>314886.43898161454</v>
      </c>
      <c r="AK65" s="120">
        <f t="shared" si="45"/>
        <v>328236.21135374589</v>
      </c>
      <c r="AL65" s="120">
        <f t="shared" si="45"/>
        <v>285295.28554696188</v>
      </c>
      <c r="AM65" s="26"/>
      <c r="AN65" s="26"/>
      <c r="AO65" s="90">
        <v>39903</v>
      </c>
      <c r="AP65" s="91">
        <v>66247.084050483929</v>
      </c>
      <c r="AQ65" s="20">
        <v>9872.286711448869</v>
      </c>
      <c r="AR65" s="92">
        <v>76119.370761932805</v>
      </c>
      <c r="AS65" s="91">
        <v>66247.084050483929</v>
      </c>
      <c r="AT65" s="20">
        <v>9872.286711448869</v>
      </c>
      <c r="AU65" s="92">
        <v>76119.370761932805</v>
      </c>
      <c r="AV65" s="91">
        <v>66247.084050483929</v>
      </c>
      <c r="AW65" s="20">
        <v>9872.286711448869</v>
      </c>
      <c r="AX65" s="92">
        <v>76119.370761932805</v>
      </c>
      <c r="AY65" s="104">
        <f t="shared" si="23"/>
        <v>0.17584718830318025</v>
      </c>
      <c r="AZ65" s="90">
        <v>39903</v>
      </c>
      <c r="BA65" s="97">
        <f t="shared" si="24"/>
        <v>-4.157219357964359E-2</v>
      </c>
      <c r="BB65" s="97">
        <f t="shared" si="25"/>
        <v>-4.157219357964359E-2</v>
      </c>
      <c r="BC65" s="97">
        <f t="shared" si="26"/>
        <v>-4.157219357964359E-2</v>
      </c>
      <c r="BD65" s="26"/>
      <c r="BE65" s="90">
        <v>39903</v>
      </c>
      <c r="BF65" s="97">
        <f t="shared" si="27"/>
        <v>4.4982879385924157E-2</v>
      </c>
      <c r="BG65" s="97">
        <f t="shared" si="28"/>
        <v>4.4982879385924157E-2</v>
      </c>
      <c r="BH65" s="97">
        <f t="shared" si="29"/>
        <v>4.4982879385924157E-2</v>
      </c>
      <c r="BI65" s="26"/>
      <c r="BJ65" s="26"/>
      <c r="BL65" s="443"/>
      <c r="BM65" s="443"/>
      <c r="BN65" s="443"/>
      <c r="BO65" s="443"/>
      <c r="BX65" s="304">
        <v>42277</v>
      </c>
      <c r="BY65" s="485">
        <f t="shared" si="12"/>
        <v>3.0889932043080437E-2</v>
      </c>
      <c r="BZ65" s="300"/>
      <c r="CA65" s="300"/>
    </row>
    <row r="66" spans="1:79" ht="14.25" customHeight="1">
      <c r="A66" s="26" t="s">
        <v>95</v>
      </c>
      <c r="B66" s="26" t="s">
        <v>257</v>
      </c>
      <c r="C66" s="26" t="s">
        <v>258</v>
      </c>
      <c r="D66" s="26" t="s">
        <v>263</v>
      </c>
      <c r="E66" s="19">
        <v>8507000</v>
      </c>
      <c r="F66" s="37">
        <v>-0.3</v>
      </c>
      <c r="G66" s="38">
        <f t="shared" ref="G66:G129" si="46">E66*F66</f>
        <v>-2552100</v>
      </c>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90">
        <v>39994</v>
      </c>
      <c r="AP66" s="91">
        <v>72763.566409791296</v>
      </c>
      <c r="AQ66" s="20">
        <v>11363.206990995115</v>
      </c>
      <c r="AR66" s="92">
        <v>84126.773400786406</v>
      </c>
      <c r="AS66" s="91">
        <v>72763.566409791296</v>
      </c>
      <c r="AT66" s="20">
        <v>11363.206990995115</v>
      </c>
      <c r="AU66" s="92">
        <v>84126.773400786406</v>
      </c>
      <c r="AV66" s="91">
        <v>72763.566409791296</v>
      </c>
      <c r="AW66" s="20">
        <v>11363.206990995115</v>
      </c>
      <c r="AX66" s="92">
        <v>84126.773400786406</v>
      </c>
      <c r="AY66" s="104">
        <f t="shared" si="23"/>
        <v>0.16830825309335598</v>
      </c>
      <c r="AZ66" s="90">
        <v>39994</v>
      </c>
      <c r="BA66" s="97">
        <f t="shared" si="24"/>
        <v>-4.6902219578823012E-2</v>
      </c>
      <c r="BB66" s="97">
        <f t="shared" si="25"/>
        <v>-4.6902219578823012E-2</v>
      </c>
      <c r="BC66" s="97">
        <f t="shared" si="26"/>
        <v>-4.6902219578823012E-2</v>
      </c>
      <c r="BD66" s="26"/>
      <c r="BE66" s="90">
        <v>39994</v>
      </c>
      <c r="BF66" s="97">
        <f t="shared" si="27"/>
        <v>1.0451686486768974E-2</v>
      </c>
      <c r="BG66" s="97">
        <f t="shared" si="28"/>
        <v>1.0451686486768974E-2</v>
      </c>
      <c r="BH66" s="97">
        <f t="shared" si="29"/>
        <v>1.0451686486768974E-2</v>
      </c>
      <c r="BI66" s="26"/>
      <c r="BJ66" s="26"/>
      <c r="BL66" s="443"/>
      <c r="BM66" s="443"/>
      <c r="BN66" s="475"/>
      <c r="BO66" s="443"/>
      <c r="BX66" s="304">
        <v>42369</v>
      </c>
      <c r="BY66" s="485">
        <f t="shared" si="12"/>
        <v>2.6722951874031287E-2</v>
      </c>
      <c r="BZ66" s="300"/>
      <c r="CA66" s="300"/>
    </row>
    <row r="67" spans="1:79" ht="14.25" customHeight="1">
      <c r="A67" s="26" t="s">
        <v>95</v>
      </c>
      <c r="B67" s="26" t="s">
        <v>257</v>
      </c>
      <c r="C67" s="26" t="s">
        <v>258</v>
      </c>
      <c r="D67" s="26" t="s">
        <v>264</v>
      </c>
      <c r="E67" s="19">
        <v>30048000</v>
      </c>
      <c r="F67" s="37">
        <v>-0.3</v>
      </c>
      <c r="G67" s="38">
        <f t="shared" si="46"/>
        <v>-9014400</v>
      </c>
      <c r="H67" s="26"/>
      <c r="I67" s="26"/>
      <c r="J67" s="26"/>
      <c r="K67" s="26"/>
      <c r="L67" s="118" t="s">
        <v>265</v>
      </c>
      <c r="M67" s="119">
        <v>1995</v>
      </c>
      <c r="N67" s="119">
        <v>1996</v>
      </c>
      <c r="O67" s="119">
        <v>1997</v>
      </c>
      <c r="P67" s="119">
        <v>1998</v>
      </c>
      <c r="Q67" s="119">
        <v>1999</v>
      </c>
      <c r="R67" s="119">
        <v>2000</v>
      </c>
      <c r="S67" s="119">
        <v>2001</v>
      </c>
      <c r="T67" s="119">
        <v>2002</v>
      </c>
      <c r="U67" s="119">
        <v>2003</v>
      </c>
      <c r="V67" s="119">
        <v>2004</v>
      </c>
      <c r="W67" s="119">
        <v>2005</v>
      </c>
      <c r="X67" s="119">
        <v>2006</v>
      </c>
      <c r="Y67" s="119">
        <v>2007</v>
      </c>
      <c r="Z67" s="119">
        <v>2008</v>
      </c>
      <c r="AA67" s="119">
        <v>2009</v>
      </c>
      <c r="AB67" s="119">
        <v>2010</v>
      </c>
      <c r="AC67" s="119">
        <v>2011</v>
      </c>
      <c r="AD67" s="119">
        <v>2012</v>
      </c>
      <c r="AE67" s="119">
        <v>2013</v>
      </c>
      <c r="AF67" s="119">
        <v>2014</v>
      </c>
      <c r="AG67" s="119">
        <v>2015</v>
      </c>
      <c r="AH67" s="119">
        <v>2016</v>
      </c>
      <c r="AI67" s="119">
        <v>2017</v>
      </c>
      <c r="AJ67" s="119">
        <v>2018</v>
      </c>
      <c r="AK67" s="119">
        <v>2019</v>
      </c>
      <c r="AL67" s="119">
        <v>2020</v>
      </c>
      <c r="AM67" s="26"/>
      <c r="AN67" s="26"/>
      <c r="AO67" s="90">
        <v>40086</v>
      </c>
      <c r="AP67" s="91">
        <v>75143.602964520265</v>
      </c>
      <c r="AQ67" s="20">
        <v>13209.141787485831</v>
      </c>
      <c r="AR67" s="92">
        <v>88352.744752006081</v>
      </c>
      <c r="AS67" s="91">
        <v>75143.602964520265</v>
      </c>
      <c r="AT67" s="20">
        <v>13209.141787485831</v>
      </c>
      <c r="AU67" s="92">
        <v>88352.744752006081</v>
      </c>
      <c r="AV67" s="91">
        <v>75143.602964520265</v>
      </c>
      <c r="AW67" s="20">
        <v>13209.141787485831</v>
      </c>
      <c r="AX67" s="92">
        <v>88352.744752006081</v>
      </c>
      <c r="AY67" s="104">
        <f t="shared" si="23"/>
        <v>0.16436311265425471</v>
      </c>
      <c r="AZ67" s="90">
        <v>40086</v>
      </c>
      <c r="BA67" s="97">
        <f t="shared" si="24"/>
        <v>-6.5664220820142005E-2</v>
      </c>
      <c r="BB67" s="97">
        <f t="shared" si="25"/>
        <v>-6.5664220820142005E-2</v>
      </c>
      <c r="BC67" s="97">
        <f t="shared" si="26"/>
        <v>-6.5664220820142005E-2</v>
      </c>
      <c r="BD67" s="26"/>
      <c r="BE67" s="90">
        <v>40086</v>
      </c>
      <c r="BF67" s="97">
        <f t="shared" si="27"/>
        <v>-2.9162913773081667E-2</v>
      </c>
      <c r="BG67" s="97">
        <f t="shared" si="28"/>
        <v>-2.9162913773081667E-2</v>
      </c>
      <c r="BH67" s="97">
        <f t="shared" si="29"/>
        <v>-2.9162913773081667E-2</v>
      </c>
      <c r="BI67" s="26"/>
      <c r="BJ67" s="26"/>
      <c r="BL67" s="443"/>
      <c r="BM67" s="443"/>
      <c r="BN67" s="443"/>
      <c r="BO67" s="443"/>
      <c r="BX67" s="304">
        <v>42460</v>
      </c>
      <c r="BY67" s="485">
        <f t="shared" ref="BY67:BY81" si="47">BA93</f>
        <v>2.1075165139846641E-2</v>
      </c>
      <c r="BZ67" s="300"/>
      <c r="CA67" s="300"/>
    </row>
    <row r="68" spans="1:79" ht="14.25" customHeight="1">
      <c r="A68" s="26" t="s">
        <v>95</v>
      </c>
      <c r="B68" s="26" t="s">
        <v>257</v>
      </c>
      <c r="C68" s="26" t="s">
        <v>266</v>
      </c>
      <c r="D68" s="26" t="s">
        <v>266</v>
      </c>
      <c r="E68" s="19">
        <v>185192000</v>
      </c>
      <c r="F68" s="37">
        <v>-0.3</v>
      </c>
      <c r="G68" s="38">
        <f t="shared" si="46"/>
        <v>-55557600</v>
      </c>
      <c r="H68" s="26"/>
      <c r="I68" s="26"/>
      <c r="J68" s="26"/>
      <c r="K68" s="26"/>
      <c r="L68" s="26" t="s">
        <v>242</v>
      </c>
      <c r="M68" s="117"/>
      <c r="N68" s="37">
        <f t="shared" ref="N68:AL68" si="48">(N57/M57-1)*M57/M$65</f>
        <v>6.2129919252627407E-3</v>
      </c>
      <c r="O68" s="37">
        <f t="shared" si="48"/>
        <v>4.2948833637391683E-3</v>
      </c>
      <c r="P68" s="37">
        <f t="shared" si="48"/>
        <v>7.6909408272348677E-3</v>
      </c>
      <c r="Q68" s="37">
        <f t="shared" si="48"/>
        <v>2.7751916844644827E-3</v>
      </c>
      <c r="R68" s="37">
        <f t="shared" si="48"/>
        <v>-8.0535308288750033E-4</v>
      </c>
      <c r="S68" s="37">
        <f t="shared" si="48"/>
        <v>4.4711485882430917E-3</v>
      </c>
      <c r="T68" s="37">
        <f t="shared" si="48"/>
        <v>4.3499680042266547E-3</v>
      </c>
      <c r="U68" s="37">
        <f t="shared" si="48"/>
        <v>-6.2058984231795743E-3</v>
      </c>
      <c r="V68" s="37">
        <f t="shared" si="48"/>
        <v>1.0078257719716778E-2</v>
      </c>
      <c r="W68" s="37">
        <f t="shared" si="48"/>
        <v>-3.102721798453249E-3</v>
      </c>
      <c r="X68" s="37">
        <f t="shared" si="48"/>
        <v>5.7075084530769874E-3</v>
      </c>
      <c r="Y68" s="37">
        <f t="shared" si="48"/>
        <v>7.7982104868978114E-4</v>
      </c>
      <c r="Z68" s="37">
        <f t="shared" si="48"/>
        <v>6.4975353535388384E-3</v>
      </c>
      <c r="AA68" s="37">
        <f t="shared" si="48"/>
        <v>-1.4546835661205294E-3</v>
      </c>
      <c r="AB68" s="37">
        <f t="shared" si="48"/>
        <v>-4.2908603473641458E-3</v>
      </c>
      <c r="AC68" s="37">
        <f t="shared" si="48"/>
        <v>3.7440097724420157E-4</v>
      </c>
      <c r="AD68" s="37">
        <f t="shared" si="48"/>
        <v>-4.302868770053668E-3</v>
      </c>
      <c r="AE68" s="37">
        <f t="shared" si="48"/>
        <v>2.0240718825633272E-3</v>
      </c>
      <c r="AF68" s="37">
        <f t="shared" si="48"/>
        <v>-6.1616595123765256E-3</v>
      </c>
      <c r="AG68" s="37">
        <f t="shared" si="48"/>
        <v>1.1838081601392909E-3</v>
      </c>
      <c r="AH68" s="37">
        <f t="shared" si="48"/>
        <v>2.4685826648495552E-3</v>
      </c>
      <c r="AI68" s="37">
        <f t="shared" si="48"/>
        <v>-5.6786110438643658E-4</v>
      </c>
      <c r="AJ68" s="37">
        <f t="shared" si="48"/>
        <v>5.8978422199027901E-4</v>
      </c>
      <c r="AK68" s="37">
        <f t="shared" si="48"/>
        <v>5.9137219164717746E-4</v>
      </c>
      <c r="AL68" s="37">
        <f t="shared" si="48"/>
        <v>1.016542721903753E-3</v>
      </c>
      <c r="AM68" s="26"/>
      <c r="AN68" s="26"/>
      <c r="AO68" s="90">
        <v>40178</v>
      </c>
      <c r="AP68" s="91">
        <v>68876.62516324842</v>
      </c>
      <c r="AQ68" s="20">
        <v>13295.238868462837</v>
      </c>
      <c r="AR68" s="92">
        <v>82171.864031711244</v>
      </c>
      <c r="AS68" s="91">
        <v>68876.62516324842</v>
      </c>
      <c r="AT68" s="20">
        <v>13295.238868462837</v>
      </c>
      <c r="AU68" s="92">
        <v>82171.864031711244</v>
      </c>
      <c r="AV68" s="91">
        <v>68876.62516324842</v>
      </c>
      <c r="AW68" s="20">
        <v>13295.238868462837</v>
      </c>
      <c r="AX68" s="92">
        <v>82171.864031711244</v>
      </c>
      <c r="AY68" s="104">
        <f t="shared" si="23"/>
        <v>0.16867373127820026</v>
      </c>
      <c r="AZ68" s="90">
        <v>40178</v>
      </c>
      <c r="BA68" s="97">
        <f t="shared" si="24"/>
        <v>-2.7382866591325161E-2</v>
      </c>
      <c r="BB68" s="97">
        <f t="shared" si="25"/>
        <v>-2.7382866591325161E-2</v>
      </c>
      <c r="BC68" s="97">
        <f t="shared" si="26"/>
        <v>-2.7382866591325161E-2</v>
      </c>
      <c r="BD68" s="26"/>
      <c r="BE68" s="90">
        <v>40178</v>
      </c>
      <c r="BF68" s="97">
        <f t="shared" si="27"/>
        <v>-4.6042078885172311E-2</v>
      </c>
      <c r="BG68" s="97">
        <f t="shared" si="28"/>
        <v>-4.6042078885172311E-2</v>
      </c>
      <c r="BH68" s="97">
        <f t="shared" si="29"/>
        <v>-4.6042078885172311E-2</v>
      </c>
      <c r="BI68" s="26"/>
      <c r="BJ68" s="26"/>
      <c r="BL68" s="443"/>
      <c r="BM68" s="443"/>
      <c r="BN68" s="443"/>
      <c r="BO68" s="443"/>
      <c r="BX68" s="304">
        <v>42551</v>
      </c>
      <c r="BY68" s="485">
        <f t="shared" si="47"/>
        <v>2.7228720301351039E-2</v>
      </c>
      <c r="BZ68" s="300"/>
      <c r="CA68" s="300"/>
    </row>
    <row r="69" spans="1:79" ht="14.25" customHeight="1">
      <c r="A69" s="26" t="s">
        <v>95</v>
      </c>
      <c r="B69" s="26" t="s">
        <v>257</v>
      </c>
      <c r="C69" s="26" t="s">
        <v>267</v>
      </c>
      <c r="D69" s="26" t="s">
        <v>268</v>
      </c>
      <c r="E69" s="19">
        <v>209596000</v>
      </c>
      <c r="F69" s="37">
        <v>0</v>
      </c>
      <c r="G69" s="38">
        <f t="shared" si="46"/>
        <v>0</v>
      </c>
      <c r="H69" s="26"/>
      <c r="I69" s="26"/>
      <c r="J69" s="26"/>
      <c r="K69" s="26"/>
      <c r="L69" s="26" t="s">
        <v>244</v>
      </c>
      <c r="M69" s="117"/>
      <c r="N69" s="37">
        <f t="shared" ref="N69:AL69" si="49">(N58/M58-1)*M58/M$65</f>
        <v>1.5230957369598865E-3</v>
      </c>
      <c r="O69" s="37">
        <f t="shared" si="49"/>
        <v>3.9702779057899124E-2</v>
      </c>
      <c r="P69" s="37">
        <f t="shared" si="49"/>
        <v>1.0686621688849178E-2</v>
      </c>
      <c r="Q69" s="37">
        <f t="shared" si="49"/>
        <v>9.668283593483885E-3</v>
      </c>
      <c r="R69" s="37">
        <f t="shared" si="49"/>
        <v>2.6830120557015363E-2</v>
      </c>
      <c r="S69" s="37">
        <f t="shared" si="49"/>
        <v>6.8656769669133691E-3</v>
      </c>
      <c r="T69" s="37">
        <f t="shared" si="49"/>
        <v>1.1297139397644049E-2</v>
      </c>
      <c r="U69" s="37">
        <f t="shared" si="49"/>
        <v>1.6167178401918697E-2</v>
      </c>
      <c r="V69" s="37">
        <f t="shared" si="49"/>
        <v>2.5338979690023734E-2</v>
      </c>
      <c r="W69" s="37">
        <f t="shared" si="49"/>
        <v>6.5358988591182696E-3</v>
      </c>
      <c r="X69" s="37">
        <f t="shared" si="49"/>
        <v>1.1963208591016688E-2</v>
      </c>
      <c r="Y69" s="37">
        <f t="shared" si="49"/>
        <v>1.260175277350881E-2</v>
      </c>
      <c r="Z69" s="37">
        <f t="shared" si="49"/>
        <v>9.8828551622709097E-3</v>
      </c>
      <c r="AA69" s="37">
        <f t="shared" si="49"/>
        <v>-5.0407294832164702E-3</v>
      </c>
      <c r="AB69" s="37">
        <f t="shared" si="49"/>
        <v>9.198064624080524E-4</v>
      </c>
      <c r="AC69" s="37">
        <f t="shared" si="49"/>
        <v>9.1377311859529072E-3</v>
      </c>
      <c r="AD69" s="37">
        <f t="shared" si="49"/>
        <v>1.4858585934149709E-3</v>
      </c>
      <c r="AE69" s="37">
        <f t="shared" si="49"/>
        <v>-5.9158676943881702E-3</v>
      </c>
      <c r="AF69" s="37">
        <f t="shared" si="49"/>
        <v>3.0292238241199803E-3</v>
      </c>
      <c r="AG69" s="37">
        <f t="shared" si="49"/>
        <v>2.1604423059626001E-3</v>
      </c>
      <c r="AH69" s="37">
        <f t="shared" si="49"/>
        <v>6.0615725872720646E-3</v>
      </c>
      <c r="AI69" s="37">
        <f t="shared" si="49"/>
        <v>3.385273159124872E-3</v>
      </c>
      <c r="AJ69" s="37">
        <f t="shared" si="49"/>
        <v>2.837833083692844E-3</v>
      </c>
      <c r="AK69" s="37">
        <f t="shared" si="49"/>
        <v>3.0044664103895465E-3</v>
      </c>
      <c r="AL69" s="37">
        <f t="shared" si="49"/>
        <v>-1.5919515203752448E-2</v>
      </c>
      <c r="AM69" s="26"/>
      <c r="AN69" s="26"/>
      <c r="AO69" s="90">
        <v>40268</v>
      </c>
      <c r="AP69" s="91">
        <v>64384.317715070021</v>
      </c>
      <c r="AQ69" s="20">
        <v>10685.624504157473</v>
      </c>
      <c r="AR69" s="92">
        <v>75069.942219227494</v>
      </c>
      <c r="AS69" s="91">
        <v>64384.317715070021</v>
      </c>
      <c r="AT69" s="20">
        <v>10685.624504157473</v>
      </c>
      <c r="AU69" s="92">
        <v>75069.942219227494</v>
      </c>
      <c r="AV69" s="91">
        <v>64384.317715070021</v>
      </c>
      <c r="AW69" s="20">
        <v>10685.624504157473</v>
      </c>
      <c r="AX69" s="92">
        <v>75069.942219227494</v>
      </c>
      <c r="AY69" s="104">
        <f t="shared" si="23"/>
        <v>0.17268392123882143</v>
      </c>
      <c r="AZ69" s="90">
        <v>40268</v>
      </c>
      <c r="BA69" s="97">
        <f t="shared" si="24"/>
        <v>-1.3786616103113269E-2</v>
      </c>
      <c r="BB69" s="97">
        <f t="shared" si="25"/>
        <v>-1.3786616103113269E-2</v>
      </c>
      <c r="BC69" s="97">
        <f t="shared" si="26"/>
        <v>-1.3786616103113269E-2</v>
      </c>
      <c r="BD69" s="26"/>
      <c r="BE69" s="90">
        <v>40268</v>
      </c>
      <c r="BF69" s="97">
        <f t="shared" si="27"/>
        <v>-3.9926593038276614E-2</v>
      </c>
      <c r="BG69" s="97">
        <f t="shared" si="28"/>
        <v>-3.9926593038276614E-2</v>
      </c>
      <c r="BH69" s="97">
        <f t="shared" si="29"/>
        <v>-3.9926593038276614E-2</v>
      </c>
      <c r="BI69" s="26"/>
      <c r="BJ69" s="26"/>
      <c r="BL69" s="443"/>
      <c r="BM69" s="443"/>
      <c r="BN69" s="475"/>
      <c r="BO69" s="443"/>
      <c r="BX69" s="304">
        <v>42643</v>
      </c>
      <c r="BY69" s="485">
        <f t="shared" si="47"/>
        <v>4.8649829915313747E-2</v>
      </c>
      <c r="BZ69" s="300"/>
      <c r="CA69" s="300"/>
    </row>
    <row r="70" spans="1:79" ht="14.25" customHeight="1">
      <c r="A70" s="26" t="s">
        <v>95</v>
      </c>
      <c r="B70" s="26" t="s">
        <v>257</v>
      </c>
      <c r="C70" s="26" t="s">
        <v>267</v>
      </c>
      <c r="D70" s="26" t="s">
        <v>269</v>
      </c>
      <c r="E70" s="19">
        <v>120310000</v>
      </c>
      <c r="F70" s="37">
        <v>0</v>
      </c>
      <c r="G70" s="38">
        <f t="shared" si="46"/>
        <v>0</v>
      </c>
      <c r="H70" s="26"/>
      <c r="I70" s="26"/>
      <c r="J70" s="26"/>
      <c r="K70" s="26"/>
      <c r="L70" s="26" t="s">
        <v>248</v>
      </c>
      <c r="M70" s="117"/>
      <c r="N70" s="37">
        <f t="shared" ref="N70:AL70" si="50">(N59/M59-1)*M59/M$65</f>
        <v>1.7105745971096081E-2</v>
      </c>
      <c r="O70" s="37">
        <f t="shared" si="50"/>
        <v>1.6791988975820325E-2</v>
      </c>
      <c r="P70" s="37">
        <f t="shared" si="50"/>
        <v>1.2813616139631704E-3</v>
      </c>
      <c r="Q70" s="37">
        <f t="shared" si="50"/>
        <v>-1.2867920720779353E-2</v>
      </c>
      <c r="R70" s="37">
        <f t="shared" si="50"/>
        <v>-2.875237120883375E-3</v>
      </c>
      <c r="S70" s="37">
        <f t="shared" si="50"/>
        <v>9.9102809258101512E-3</v>
      </c>
      <c r="T70" s="37">
        <f t="shared" si="50"/>
        <v>9.1123787480349196E-3</v>
      </c>
      <c r="U70" s="37">
        <f t="shared" si="50"/>
        <v>1.9963710795668912E-2</v>
      </c>
      <c r="V70" s="37">
        <f t="shared" si="50"/>
        <v>1.0809559318701863E-2</v>
      </c>
      <c r="W70" s="37">
        <f t="shared" si="50"/>
        <v>8.675580843271323E-3</v>
      </c>
      <c r="X70" s="37">
        <f t="shared" si="50"/>
        <v>9.8982233355122268E-3</v>
      </c>
      <c r="Y70" s="37">
        <f t="shared" si="50"/>
        <v>9.2233064523088992E-3</v>
      </c>
      <c r="Z70" s="37">
        <f t="shared" si="50"/>
        <v>1.0319325297079008E-2</v>
      </c>
      <c r="AA70" s="37">
        <f t="shared" si="50"/>
        <v>-7.9006938123204005E-3</v>
      </c>
      <c r="AB70" s="37">
        <f t="shared" si="50"/>
        <v>-1.895567315470411E-2</v>
      </c>
      <c r="AC70" s="37">
        <f t="shared" si="50"/>
        <v>-3.8644458216952646E-3</v>
      </c>
      <c r="AD70" s="37">
        <f t="shared" si="50"/>
        <v>-7.4925672120034785E-3</v>
      </c>
      <c r="AE70" s="37">
        <f t="shared" si="50"/>
        <v>-7.6930890905995287E-4</v>
      </c>
      <c r="AF70" s="37">
        <f t="shared" si="50"/>
        <v>-3.1266433898459131E-4</v>
      </c>
      <c r="AG70" s="37">
        <f t="shared" si="50"/>
        <v>1.4902813312314578E-3</v>
      </c>
      <c r="AH70" s="37">
        <f t="shared" si="50"/>
        <v>1.3191174892476767E-3</v>
      </c>
      <c r="AI70" s="37">
        <f t="shared" si="50"/>
        <v>2.5558237182461609E-3</v>
      </c>
      <c r="AJ70" s="37">
        <f t="shared" si="50"/>
        <v>3.2887356164660766E-3</v>
      </c>
      <c r="AK70" s="37">
        <f t="shared" si="50"/>
        <v>4.8546843346219662E-3</v>
      </c>
      <c r="AL70" s="37">
        <f t="shared" si="50"/>
        <v>-6.9753994854298857E-3</v>
      </c>
      <c r="AM70" s="26"/>
      <c r="AN70" s="26"/>
      <c r="AO70" s="90">
        <v>40359</v>
      </c>
      <c r="AP70" s="91">
        <v>69859.109027276179</v>
      </c>
      <c r="AQ70" s="20">
        <v>12342.872660693218</v>
      </c>
      <c r="AR70" s="92">
        <v>82201.981687969412</v>
      </c>
      <c r="AS70" s="91">
        <v>69859.109027276179</v>
      </c>
      <c r="AT70" s="20">
        <v>12342.872660693218</v>
      </c>
      <c r="AU70" s="92">
        <v>82201.981687969412</v>
      </c>
      <c r="AV70" s="91">
        <v>69859.109027276179</v>
      </c>
      <c r="AW70" s="20">
        <v>12342.872660693218</v>
      </c>
      <c r="AX70" s="92">
        <v>82201.981687969412</v>
      </c>
      <c r="AY70" s="104">
        <f t="shared" si="23"/>
        <v>0.17800699787372454</v>
      </c>
      <c r="AZ70" s="90">
        <v>40359</v>
      </c>
      <c r="BA70" s="97">
        <f t="shared" si="24"/>
        <v>-2.2879656915487989E-2</v>
      </c>
      <c r="BB70" s="97">
        <f t="shared" si="25"/>
        <v>-2.2879656915487989E-2</v>
      </c>
      <c r="BC70" s="97">
        <f t="shared" si="26"/>
        <v>-2.2879656915487989E-2</v>
      </c>
      <c r="BD70" s="26"/>
      <c r="BE70" s="90">
        <v>40359</v>
      </c>
      <c r="BF70" s="97">
        <f t="shared" si="27"/>
        <v>-3.388516045283485E-2</v>
      </c>
      <c r="BG70" s="97">
        <f t="shared" si="28"/>
        <v>-3.388516045283485E-2</v>
      </c>
      <c r="BH70" s="97">
        <f t="shared" si="29"/>
        <v>-3.388516045283485E-2</v>
      </c>
      <c r="BI70" s="26"/>
      <c r="BJ70" s="26"/>
      <c r="BL70" s="443"/>
      <c r="BM70" s="443"/>
      <c r="BN70" s="443"/>
      <c r="BO70" s="443"/>
      <c r="BX70" s="304">
        <v>42735</v>
      </c>
      <c r="BY70" s="485">
        <f t="shared" si="47"/>
        <v>3.5177247988431359E-2</v>
      </c>
      <c r="BZ70" s="300"/>
      <c r="CA70" s="300"/>
    </row>
    <row r="71" spans="1:79" ht="14.25" customHeight="1">
      <c r="A71" s="26" t="s">
        <v>95</v>
      </c>
      <c r="B71" s="26" t="s">
        <v>257</v>
      </c>
      <c r="C71" s="26" t="s">
        <v>270</v>
      </c>
      <c r="D71" s="26" t="s">
        <v>271</v>
      </c>
      <c r="E71" s="19">
        <v>2535000</v>
      </c>
      <c r="F71" s="37">
        <v>-0.3</v>
      </c>
      <c r="G71" s="38">
        <f t="shared" si="46"/>
        <v>-760500</v>
      </c>
      <c r="H71" s="26"/>
      <c r="I71" s="26"/>
      <c r="J71" s="26"/>
      <c r="K71" s="26"/>
      <c r="L71" s="26" t="s">
        <v>250</v>
      </c>
      <c r="M71" s="117"/>
      <c r="N71" s="37">
        <f t="shared" ref="N71:AL71" si="51">(N60/M60-1)*M60/M$65</f>
        <v>2.0613874280185681E-2</v>
      </c>
      <c r="O71" s="37">
        <f t="shared" si="51"/>
        <v>2.167590061945477E-2</v>
      </c>
      <c r="P71" s="37">
        <f t="shared" si="51"/>
        <v>5.128434271149734E-3</v>
      </c>
      <c r="Q71" s="37">
        <f t="shared" si="51"/>
        <v>-1.6959126239365744E-2</v>
      </c>
      <c r="R71" s="37">
        <f t="shared" si="51"/>
        <v>6.1477667852747097E-3</v>
      </c>
      <c r="S71" s="37">
        <f t="shared" si="51"/>
        <v>2.2238448194936408E-2</v>
      </c>
      <c r="T71" s="37">
        <f t="shared" si="51"/>
        <v>1.9892507626320468E-2</v>
      </c>
      <c r="U71" s="37">
        <f t="shared" si="51"/>
        <v>2.2884617755479789E-2</v>
      </c>
      <c r="V71" s="37">
        <f t="shared" si="51"/>
        <v>-2.0535219198024612E-3</v>
      </c>
      <c r="W71" s="37">
        <f t="shared" si="51"/>
        <v>1.3099051916475519E-2</v>
      </c>
      <c r="X71" s="37">
        <f t="shared" si="51"/>
        <v>1.4884778368546616E-2</v>
      </c>
      <c r="Y71" s="37">
        <f t="shared" si="51"/>
        <v>9.1106154772130112E-3</v>
      </c>
      <c r="Z71" s="37">
        <f t="shared" si="51"/>
        <v>1.0583057185839852E-2</v>
      </c>
      <c r="AA71" s="37">
        <f t="shared" si="51"/>
        <v>-1.8871375908494782E-2</v>
      </c>
      <c r="AB71" s="37">
        <f t="shared" si="51"/>
        <v>3.5575882072504681E-3</v>
      </c>
      <c r="AC71" s="37">
        <f t="shared" si="51"/>
        <v>2.5721004905165891E-3</v>
      </c>
      <c r="AD71" s="37">
        <f t="shared" si="51"/>
        <v>-1.9052577572242298E-3</v>
      </c>
      <c r="AE71" s="37">
        <f t="shared" si="51"/>
        <v>-2.51792682019955E-3</v>
      </c>
      <c r="AF71" s="37">
        <f t="shared" si="51"/>
        <v>3.157871210107852E-4</v>
      </c>
      <c r="AG71" s="37">
        <f t="shared" si="51"/>
        <v>6.7454101761725968E-3</v>
      </c>
      <c r="AH71" s="37">
        <f t="shared" si="51"/>
        <v>-1.3329893678477966E-3</v>
      </c>
      <c r="AI71" s="37">
        <f t="shared" si="51"/>
        <v>6.1004054379377474E-3</v>
      </c>
      <c r="AJ71" s="37">
        <f t="shared" si="51"/>
        <v>7.6551765581598652E-3</v>
      </c>
      <c r="AK71" s="37">
        <f t="shared" si="51"/>
        <v>6.5688140186355255E-3</v>
      </c>
      <c r="AL71" s="37">
        <f t="shared" si="51"/>
        <v>-1.7034500691115957E-2</v>
      </c>
      <c r="AM71" s="26"/>
      <c r="AN71" s="26"/>
      <c r="AO71" s="90">
        <v>40451</v>
      </c>
      <c r="AP71" s="91">
        <v>75264.526143594878</v>
      </c>
      <c r="AQ71" s="20">
        <v>14655.714321415389</v>
      </c>
      <c r="AR71" s="92">
        <v>89920.240465010269</v>
      </c>
      <c r="AS71" s="91">
        <v>75264.526143594878</v>
      </c>
      <c r="AT71" s="20">
        <v>14655.714321415389</v>
      </c>
      <c r="AU71" s="92">
        <v>89920.240465010269</v>
      </c>
      <c r="AV71" s="91">
        <v>75264.526143594878</v>
      </c>
      <c r="AW71" s="20">
        <v>14655.714321415389</v>
      </c>
      <c r="AX71" s="92">
        <v>89920.240465010269</v>
      </c>
      <c r="AY71" s="104">
        <f t="shared" si="23"/>
        <v>0.18312598604410138</v>
      </c>
      <c r="AZ71" s="90">
        <v>40451</v>
      </c>
      <c r="BA71" s="97">
        <f t="shared" si="24"/>
        <v>1.7741335794421831E-2</v>
      </c>
      <c r="BB71" s="97">
        <f t="shared" si="25"/>
        <v>1.7741335794421831E-2</v>
      </c>
      <c r="BC71" s="97">
        <f t="shared" si="26"/>
        <v>1.7741335794421831E-2</v>
      </c>
      <c r="BD71" s="26"/>
      <c r="BE71" s="90">
        <v>40451</v>
      </c>
      <c r="BF71" s="97">
        <f t="shared" si="27"/>
        <v>-1.1168871396634361E-2</v>
      </c>
      <c r="BG71" s="97">
        <f t="shared" si="28"/>
        <v>-1.1168871396634361E-2</v>
      </c>
      <c r="BH71" s="97">
        <f t="shared" si="29"/>
        <v>-1.1168871396634361E-2</v>
      </c>
      <c r="BI71" s="26"/>
      <c r="BJ71" s="26"/>
      <c r="BL71" s="443"/>
      <c r="BM71" s="443"/>
      <c r="BN71" s="443"/>
      <c r="BO71" s="443"/>
      <c r="BX71" s="304">
        <v>42825</v>
      </c>
      <c r="BY71" s="485">
        <f t="shared" si="47"/>
        <v>3.3332398883581416E-2</v>
      </c>
      <c r="BZ71" s="300"/>
      <c r="CA71" s="300"/>
    </row>
    <row r="72" spans="1:79" ht="14.25" customHeight="1">
      <c r="A72" s="26" t="s">
        <v>95</v>
      </c>
      <c r="B72" s="26" t="s">
        <v>257</v>
      </c>
      <c r="C72" s="26" t="s">
        <v>270</v>
      </c>
      <c r="D72" s="26" t="s">
        <v>272</v>
      </c>
      <c r="E72" s="19">
        <v>10007000</v>
      </c>
      <c r="F72" s="37">
        <v>-0.3</v>
      </c>
      <c r="G72" s="38">
        <f t="shared" si="46"/>
        <v>-3002100</v>
      </c>
      <c r="H72" s="26"/>
      <c r="I72" s="26"/>
      <c r="J72" s="26"/>
      <c r="K72" s="26"/>
      <c r="L72" s="26" t="s">
        <v>252</v>
      </c>
      <c r="M72" s="117"/>
      <c r="N72" s="37">
        <f t="shared" ref="N72:AL72" si="52">(N61/M61-1)*M61/M$65</f>
        <v>1.9871997899120773E-2</v>
      </c>
      <c r="O72" s="37">
        <f t="shared" si="52"/>
        <v>2.9339828232435857E-2</v>
      </c>
      <c r="P72" s="37">
        <f t="shared" si="52"/>
        <v>1.3841256578541678E-2</v>
      </c>
      <c r="Q72" s="37">
        <f t="shared" si="52"/>
        <v>1.0329026437821775E-2</v>
      </c>
      <c r="R72" s="37">
        <f t="shared" si="52"/>
        <v>2.7000656638944482E-2</v>
      </c>
      <c r="S72" s="37">
        <f t="shared" si="52"/>
        <v>2.7021842453289122E-2</v>
      </c>
      <c r="T72" s="37">
        <f t="shared" si="52"/>
        <v>3.167467627559898E-2</v>
      </c>
      <c r="U72" s="37">
        <f t="shared" si="52"/>
        <v>2.8897510310720718E-2</v>
      </c>
      <c r="V72" s="37">
        <f t="shared" si="52"/>
        <v>2.2001128538946892E-2</v>
      </c>
      <c r="W72" s="37">
        <f t="shared" si="52"/>
        <v>2.7242316581641238E-2</v>
      </c>
      <c r="X72" s="37">
        <f t="shared" si="52"/>
        <v>2.6324652761921617E-2</v>
      </c>
      <c r="Y72" s="37">
        <f t="shared" si="52"/>
        <v>3.0803301354793717E-2</v>
      </c>
      <c r="Z72" s="37">
        <f t="shared" si="52"/>
        <v>2.2118932921899731E-2</v>
      </c>
      <c r="AA72" s="37">
        <f t="shared" si="52"/>
        <v>-1.1359909058320135E-2</v>
      </c>
      <c r="AB72" s="37">
        <f t="shared" si="52"/>
        <v>1.2533585958479445E-3</v>
      </c>
      <c r="AC72" s="37">
        <f t="shared" si="52"/>
        <v>2.5530552949036855E-3</v>
      </c>
      <c r="AD72" s="37">
        <f t="shared" si="52"/>
        <v>-1.7141800357800951E-3</v>
      </c>
      <c r="AE72" s="37">
        <f t="shared" si="52"/>
        <v>7.1828791074931234E-3</v>
      </c>
      <c r="AF72" s="37">
        <f t="shared" si="52"/>
        <v>9.6073027317840007E-4</v>
      </c>
      <c r="AG72" s="37">
        <f t="shared" si="52"/>
        <v>4.6479586189318613E-3</v>
      </c>
      <c r="AH72" s="37">
        <f t="shared" si="52"/>
        <v>1.6587912763715261E-2</v>
      </c>
      <c r="AI72" s="37">
        <f t="shared" si="52"/>
        <v>1.8766969009678079E-2</v>
      </c>
      <c r="AJ72" s="37">
        <f t="shared" si="52"/>
        <v>1.4235223943845797E-2</v>
      </c>
      <c r="AK72" s="37">
        <f t="shared" si="52"/>
        <v>1.5118220343448265E-2</v>
      </c>
      <c r="AL72" s="37">
        <f t="shared" si="52"/>
        <v>-6.6863711462647607E-2</v>
      </c>
      <c r="AM72" s="26"/>
      <c r="AN72" s="26"/>
      <c r="AO72" s="90">
        <v>40543</v>
      </c>
      <c r="AP72" s="91">
        <v>69642.894291955265</v>
      </c>
      <c r="AQ72" s="20">
        <v>11989.10497701323</v>
      </c>
      <c r="AR72" s="92">
        <v>81631.999268968488</v>
      </c>
      <c r="AS72" s="91">
        <v>69642.894291955265</v>
      </c>
      <c r="AT72" s="20">
        <v>11989.10497701323</v>
      </c>
      <c r="AU72" s="92">
        <v>81631.999268968488</v>
      </c>
      <c r="AV72" s="91">
        <v>69642.894291955265</v>
      </c>
      <c r="AW72" s="20">
        <v>11989.10497701323</v>
      </c>
      <c r="AX72" s="92">
        <v>81631.999268968488</v>
      </c>
      <c r="AY72" s="104">
        <f t="shared" si="23"/>
        <v>0.17794435146966853</v>
      </c>
      <c r="AZ72" s="90">
        <v>40543</v>
      </c>
      <c r="BA72" s="97">
        <f t="shared" si="24"/>
        <v>-6.5699466490672931E-3</v>
      </c>
      <c r="BB72" s="97">
        <f t="shared" si="25"/>
        <v>-6.5699466490672931E-3</v>
      </c>
      <c r="BC72" s="97">
        <f t="shared" si="26"/>
        <v>-6.5699466490672931E-3</v>
      </c>
      <c r="BD72" s="26"/>
      <c r="BE72" s="90">
        <v>40543</v>
      </c>
      <c r="BF72" s="97">
        <f t="shared" si="27"/>
        <v>-5.8850103520974306E-3</v>
      </c>
      <c r="BG72" s="97">
        <f t="shared" si="28"/>
        <v>-5.8850103520974306E-3</v>
      </c>
      <c r="BH72" s="97">
        <f t="shared" si="29"/>
        <v>-5.8850103520974306E-3</v>
      </c>
      <c r="BI72" s="26"/>
      <c r="BJ72" s="26"/>
      <c r="BL72" s="443"/>
      <c r="BM72" s="443"/>
      <c r="BN72" s="443"/>
      <c r="BO72" s="443"/>
      <c r="BX72" s="304">
        <v>42916</v>
      </c>
      <c r="BY72" s="485">
        <f t="shared" si="47"/>
        <v>4.9778112624604409E-2</v>
      </c>
      <c r="BZ72" s="300"/>
      <c r="CA72" s="300"/>
    </row>
    <row r="73" spans="1:79" ht="14.25" customHeight="1">
      <c r="A73" s="26" t="s">
        <v>95</v>
      </c>
      <c r="B73" s="26" t="s">
        <v>257</v>
      </c>
      <c r="C73" s="26" t="s">
        <v>270</v>
      </c>
      <c r="D73" s="26" t="s">
        <v>273</v>
      </c>
      <c r="E73" s="19">
        <v>155548000</v>
      </c>
      <c r="F73" s="37">
        <v>-0.3</v>
      </c>
      <c r="G73" s="38">
        <f t="shared" si="46"/>
        <v>-46664400</v>
      </c>
      <c r="H73" s="26"/>
      <c r="I73" s="26"/>
      <c r="J73" s="26"/>
      <c r="K73" s="26"/>
      <c r="L73" s="26" t="s">
        <v>254</v>
      </c>
      <c r="M73" s="117"/>
      <c r="N73" s="37">
        <f t="shared" ref="N73:AL73" si="53">(N62/M62-1)*M62/M$65</f>
        <v>1.2731803650707977E-2</v>
      </c>
      <c r="O73" s="37">
        <f t="shared" si="53"/>
        <v>-3.6382313700463213E-3</v>
      </c>
      <c r="P73" s="37">
        <f t="shared" si="53"/>
        <v>3.3291075035812323E-3</v>
      </c>
      <c r="Q73" s="37">
        <f t="shared" si="53"/>
        <v>1.2995742023685213E-2</v>
      </c>
      <c r="R73" s="37">
        <f t="shared" si="53"/>
        <v>-3.2673647730247554E-3</v>
      </c>
      <c r="S73" s="37">
        <f t="shared" si="53"/>
        <v>7.5818018057650181E-3</v>
      </c>
      <c r="T73" s="37">
        <f t="shared" si="53"/>
        <v>6.6383199944444601E-3</v>
      </c>
      <c r="U73" s="37">
        <f t="shared" si="53"/>
        <v>1.0848982924844939E-2</v>
      </c>
      <c r="V73" s="37">
        <f t="shared" si="53"/>
        <v>2.5175401361179892E-3</v>
      </c>
      <c r="W73" s="37">
        <f t="shared" si="53"/>
        <v>1.1851832063582137E-2</v>
      </c>
      <c r="X73" s="37">
        <f t="shared" si="53"/>
        <v>3.6059287896040627E-3</v>
      </c>
      <c r="Y73" s="37">
        <f t="shared" si="53"/>
        <v>9.1760045482111204E-3</v>
      </c>
      <c r="Z73" s="37">
        <f t="shared" si="53"/>
        <v>5.9245757148045173E-3</v>
      </c>
      <c r="AA73" s="37">
        <f t="shared" si="53"/>
        <v>5.2123416125730902E-4</v>
      </c>
      <c r="AB73" s="37">
        <f t="shared" si="53"/>
        <v>2.7544960521896423E-3</v>
      </c>
      <c r="AC73" s="37">
        <f t="shared" si="53"/>
        <v>4.6445423931635553E-3</v>
      </c>
      <c r="AD73" s="37">
        <f t="shared" si="53"/>
        <v>-6.2373286309177411E-3</v>
      </c>
      <c r="AE73" s="37">
        <f t="shared" si="53"/>
        <v>-3.8086611224130199E-3</v>
      </c>
      <c r="AF73" s="37">
        <f t="shared" si="53"/>
        <v>1.7318727214443862E-3</v>
      </c>
      <c r="AG73" s="37">
        <f t="shared" si="53"/>
        <v>-6.8955930024283403E-4</v>
      </c>
      <c r="AH73" s="37">
        <f t="shared" si="53"/>
        <v>1.6519984338850679E-3</v>
      </c>
      <c r="AI73" s="37">
        <f t="shared" si="53"/>
        <v>2.381461803972936E-3</v>
      </c>
      <c r="AJ73" s="37">
        <f t="shared" si="53"/>
        <v>1.1208338686651393E-3</v>
      </c>
      <c r="AK73" s="37">
        <f t="shared" si="53"/>
        <v>1.7635415823366752E-3</v>
      </c>
      <c r="AL73" s="37">
        <f t="shared" si="53"/>
        <v>-2.6029416835149349E-3</v>
      </c>
      <c r="AM73" s="26"/>
      <c r="AN73" s="26"/>
      <c r="AO73" s="90">
        <v>40633</v>
      </c>
      <c r="AP73" s="91">
        <v>64822.830367890143</v>
      </c>
      <c r="AQ73" s="20">
        <v>10018.72572526108</v>
      </c>
      <c r="AR73" s="92">
        <v>74841.55609315123</v>
      </c>
      <c r="AS73" s="91">
        <v>64822.830367890143</v>
      </c>
      <c r="AT73" s="20">
        <v>10018.72572526108</v>
      </c>
      <c r="AU73" s="92">
        <v>74841.55609315123</v>
      </c>
      <c r="AV73" s="91">
        <v>64822.830367890143</v>
      </c>
      <c r="AW73" s="20">
        <v>10018.72572526108</v>
      </c>
      <c r="AX73" s="92">
        <v>74841.55609315123</v>
      </c>
      <c r="AY73" s="104">
        <f t="shared" si="23"/>
        <v>0.17527998101950282</v>
      </c>
      <c r="AZ73" s="90">
        <v>40633</v>
      </c>
      <c r="BA73" s="97">
        <f t="shared" si="24"/>
        <v>-3.0423112010571352E-3</v>
      </c>
      <c r="BB73" s="97">
        <f t="shared" si="25"/>
        <v>-3.0423112010571352E-3</v>
      </c>
      <c r="BC73" s="97">
        <f t="shared" si="26"/>
        <v>-3.0423112010571352E-3</v>
      </c>
      <c r="BD73" s="26"/>
      <c r="BE73" s="90">
        <v>40633</v>
      </c>
      <c r="BF73" s="97">
        <f t="shared" si="27"/>
        <v>-3.4136308613562649E-3</v>
      </c>
      <c r="BG73" s="97">
        <f t="shared" si="28"/>
        <v>-3.4136308613562649E-3</v>
      </c>
      <c r="BH73" s="97">
        <f t="shared" si="29"/>
        <v>-3.4136308613562649E-3</v>
      </c>
      <c r="BI73" s="26"/>
      <c r="BJ73" s="26"/>
      <c r="BL73" s="443"/>
      <c r="BM73" s="443"/>
      <c r="BN73" s="443"/>
      <c r="BO73" s="443"/>
      <c r="BX73" s="304">
        <v>43008</v>
      </c>
      <c r="BY73" s="485">
        <f t="shared" si="47"/>
        <v>4.7255709952360947E-2</v>
      </c>
      <c r="BZ73" s="300"/>
      <c r="CA73" s="300"/>
    </row>
    <row r="74" spans="1:79" ht="14.25" customHeight="1">
      <c r="A74" s="26" t="s">
        <v>95</v>
      </c>
      <c r="B74" s="26" t="s">
        <v>280</v>
      </c>
      <c r="C74" s="26" t="s">
        <v>281</v>
      </c>
      <c r="D74" s="26" t="s">
        <v>281</v>
      </c>
      <c r="E74" s="19">
        <v>2139877000</v>
      </c>
      <c r="F74" s="37">
        <v>0</v>
      </c>
      <c r="G74" s="38">
        <f t="shared" si="46"/>
        <v>0</v>
      </c>
      <c r="H74" s="26"/>
      <c r="I74" s="26"/>
      <c r="J74" s="26"/>
      <c r="K74" s="26"/>
      <c r="L74" s="26" t="s">
        <v>256</v>
      </c>
      <c r="M74" s="117"/>
      <c r="N74" s="37">
        <f t="shared" ref="N74:AL74" si="54">(N63/M63-1)*M63/M$65</f>
        <v>6.6712383005057569E-3</v>
      </c>
      <c r="O74" s="37">
        <f t="shared" si="54"/>
        <v>5.7099365180699451E-3</v>
      </c>
      <c r="P74" s="37">
        <f t="shared" si="54"/>
        <v>8.0837809209716102E-3</v>
      </c>
      <c r="Q74" s="37">
        <f t="shared" si="54"/>
        <v>7.343071062604155E-3</v>
      </c>
      <c r="R74" s="37">
        <f t="shared" si="54"/>
        <v>4.4972134144289303E-3</v>
      </c>
      <c r="S74" s="37">
        <f t="shared" si="54"/>
        <v>4.8324651573205786E-3</v>
      </c>
      <c r="T74" s="37">
        <f t="shared" si="54"/>
        <v>6.5984386311609636E-3</v>
      </c>
      <c r="U74" s="37">
        <f t="shared" si="54"/>
        <v>7.2229114548793489E-3</v>
      </c>
      <c r="V74" s="37">
        <f t="shared" si="54"/>
        <v>6.4509607897441004E-3</v>
      </c>
      <c r="W74" s="37">
        <f t="shared" si="54"/>
        <v>6.8322608389670891E-3</v>
      </c>
      <c r="X74" s="37">
        <f t="shared" si="54"/>
        <v>7.9431614502213192E-3</v>
      </c>
      <c r="Y74" s="37">
        <f t="shared" si="54"/>
        <v>1.6497125987569718E-2</v>
      </c>
      <c r="Z74" s="37">
        <f t="shared" si="54"/>
        <v>2.5600373089909637E-3</v>
      </c>
      <c r="AA74" s="37">
        <f t="shared" si="54"/>
        <v>3.3134564444845156E-4</v>
      </c>
      <c r="AB74" s="37">
        <f t="shared" si="54"/>
        <v>-1.1458866308086809E-3</v>
      </c>
      <c r="AC74" s="37">
        <f t="shared" si="54"/>
        <v>4.2743926391951943E-3</v>
      </c>
      <c r="AD74" s="37">
        <f t="shared" si="54"/>
        <v>4.844858292421238E-4</v>
      </c>
      <c r="AE74" s="37">
        <f t="shared" si="54"/>
        <v>-4.1212093932149415E-4</v>
      </c>
      <c r="AF74" s="37">
        <f t="shared" si="54"/>
        <v>1.3823636230926816E-3</v>
      </c>
      <c r="AG74" s="37">
        <f t="shared" si="54"/>
        <v>1.4239015796898029E-3</v>
      </c>
      <c r="AH74" s="37">
        <f t="shared" si="54"/>
        <v>1.0972189995529535E-3</v>
      </c>
      <c r="AI74" s="37">
        <f t="shared" si="54"/>
        <v>1.6545243338109375E-3</v>
      </c>
      <c r="AJ74" s="37">
        <f t="shared" si="54"/>
        <v>2.3012020472776428E-3</v>
      </c>
      <c r="AK74" s="37">
        <f t="shared" si="54"/>
        <v>2.2373880302696543E-3</v>
      </c>
      <c r="AL74" s="37">
        <f t="shared" si="54"/>
        <v>-2.0190434335291489E-2</v>
      </c>
      <c r="AM74" s="26"/>
      <c r="AN74" s="26"/>
      <c r="AO74" s="90">
        <v>40724</v>
      </c>
      <c r="AP74" s="91">
        <v>72010.882790755044</v>
      </c>
      <c r="AQ74" s="20">
        <v>12342.014850113479</v>
      </c>
      <c r="AR74" s="92">
        <v>84352.897640868527</v>
      </c>
      <c r="AS74" s="91">
        <v>72010.882790755044</v>
      </c>
      <c r="AT74" s="20">
        <v>12342.014850113479</v>
      </c>
      <c r="AU74" s="92">
        <v>84352.897640868527</v>
      </c>
      <c r="AV74" s="91">
        <v>72010.882790755044</v>
      </c>
      <c r="AW74" s="20">
        <v>12342.014850113479</v>
      </c>
      <c r="AX74" s="92">
        <v>84352.897640868527</v>
      </c>
      <c r="AY74" s="104">
        <f t="shared" si="23"/>
        <v>0.1739382505090227</v>
      </c>
      <c r="AZ74" s="90">
        <v>40724</v>
      </c>
      <c r="BA74" s="97">
        <f t="shared" si="24"/>
        <v>2.6166229922093276E-2</v>
      </c>
      <c r="BB74" s="97">
        <f t="shared" si="25"/>
        <v>2.6166229922093276E-2</v>
      </c>
      <c r="BC74" s="97">
        <f t="shared" si="26"/>
        <v>2.6166229922093276E-2</v>
      </c>
      <c r="BD74" s="26"/>
      <c r="BE74" s="90">
        <v>40724</v>
      </c>
      <c r="BF74" s="97">
        <f t="shared" si="27"/>
        <v>8.999975542346661E-3</v>
      </c>
      <c r="BG74" s="97">
        <f t="shared" si="28"/>
        <v>8.999975542346661E-3</v>
      </c>
      <c r="BH74" s="97">
        <f t="shared" si="29"/>
        <v>8.999975542346661E-3</v>
      </c>
      <c r="BI74" s="26"/>
      <c r="BJ74" s="26"/>
      <c r="BL74" s="443"/>
      <c r="BM74" s="443"/>
      <c r="BN74" s="443"/>
      <c r="BO74" s="443"/>
      <c r="BX74" s="304">
        <v>43100</v>
      </c>
      <c r="BY74" s="485">
        <f t="shared" si="47"/>
        <v>4.1695599942143335E-2</v>
      </c>
      <c r="BZ74" s="300"/>
      <c r="CA74" s="300"/>
    </row>
    <row r="75" spans="1:79" ht="14.25" customHeight="1">
      <c r="A75" s="26" t="s">
        <v>95</v>
      </c>
      <c r="B75" s="26" t="s">
        <v>282</v>
      </c>
      <c r="C75" s="26" t="s">
        <v>283</v>
      </c>
      <c r="D75" s="26" t="s">
        <v>284</v>
      </c>
      <c r="E75" s="19">
        <v>9606000</v>
      </c>
      <c r="F75" s="37">
        <v>-0.3</v>
      </c>
      <c r="G75" s="38">
        <f t="shared" si="46"/>
        <v>-2881800</v>
      </c>
      <c r="H75" s="26"/>
      <c r="I75" s="26"/>
      <c r="J75" s="26"/>
      <c r="K75" s="26"/>
      <c r="L75" s="26" t="s">
        <v>260</v>
      </c>
      <c r="M75" s="117"/>
      <c r="N75" s="37">
        <f t="shared" ref="N75:AL75" si="55">(N64/M64-1)*M64/M$65</f>
        <v>2.8787707250432094E-2</v>
      </c>
      <c r="O75" s="37">
        <f t="shared" si="55"/>
        <v>2.5681626107104418E-2</v>
      </c>
      <c r="P75" s="37">
        <f t="shared" si="55"/>
        <v>3.8245932465907899E-2</v>
      </c>
      <c r="Q75" s="37">
        <f t="shared" si="55"/>
        <v>1.8831184867042418E-2</v>
      </c>
      <c r="R75" s="37">
        <f t="shared" si="55"/>
        <v>9.8631013686601172E-3</v>
      </c>
      <c r="S75" s="37">
        <f t="shared" si="55"/>
        <v>-4.8888194576783284E-3</v>
      </c>
      <c r="T75" s="37">
        <f t="shared" si="55"/>
        <v>6.078686743382529E-3</v>
      </c>
      <c r="U75" s="37">
        <f t="shared" si="55"/>
        <v>1.0968366880936371E-2</v>
      </c>
      <c r="V75" s="37">
        <f t="shared" si="55"/>
        <v>1.2324336660055283E-2</v>
      </c>
      <c r="W75" s="37">
        <f t="shared" si="55"/>
        <v>5.6812766231695974E-3</v>
      </c>
      <c r="X75" s="37">
        <f t="shared" si="55"/>
        <v>8.0813029363817311E-3</v>
      </c>
      <c r="Y75" s="37">
        <f t="shared" si="55"/>
        <v>1.4586710012311325E-2</v>
      </c>
      <c r="Z75" s="37">
        <f t="shared" si="55"/>
        <v>9.2600562474925742E-3</v>
      </c>
      <c r="AA75" s="37">
        <f t="shared" si="55"/>
        <v>7.7457224555160407E-3</v>
      </c>
      <c r="AB75" s="37">
        <f t="shared" si="55"/>
        <v>2.1983082716159129E-3</v>
      </c>
      <c r="AC75" s="37">
        <f t="shared" si="55"/>
        <v>-5.913903516702744E-4</v>
      </c>
      <c r="AD75" s="37">
        <f t="shared" si="55"/>
        <v>-1.7935547214172748E-3</v>
      </c>
      <c r="AE75" s="37">
        <f t="shared" si="55"/>
        <v>-3.5271220772459927E-3</v>
      </c>
      <c r="AF75" s="37">
        <f t="shared" si="55"/>
        <v>-4.1275861336228343E-4</v>
      </c>
      <c r="AG75" s="37">
        <f t="shared" si="55"/>
        <v>1.4967703315757123E-3</v>
      </c>
      <c r="AH75" s="37">
        <f t="shared" si="55"/>
        <v>6.1502627349523916E-3</v>
      </c>
      <c r="AI75" s="37">
        <f t="shared" si="55"/>
        <v>5.6568072152776766E-3</v>
      </c>
      <c r="AJ75" s="37">
        <f t="shared" si="55"/>
        <v>8.3705085628119277E-3</v>
      </c>
      <c r="AK75" s="37">
        <f t="shared" si="55"/>
        <v>8.2570268977129567E-3</v>
      </c>
      <c r="AL75" s="37">
        <f t="shared" si="55"/>
        <v>-2.2532833703130663E-3</v>
      </c>
      <c r="AM75" s="26"/>
      <c r="AN75" s="26"/>
      <c r="AO75" s="90">
        <v>40816</v>
      </c>
      <c r="AP75" s="91">
        <v>76992.096788586408</v>
      </c>
      <c r="AQ75" s="20">
        <v>14278.959563508204</v>
      </c>
      <c r="AR75" s="92">
        <v>91271.056352094616</v>
      </c>
      <c r="AS75" s="91">
        <v>76992.096788586408</v>
      </c>
      <c r="AT75" s="20">
        <v>14278.959563508204</v>
      </c>
      <c r="AU75" s="92">
        <v>91271.056352094616</v>
      </c>
      <c r="AV75" s="91">
        <v>76992.096788586408</v>
      </c>
      <c r="AW75" s="20">
        <v>14278.959563508204</v>
      </c>
      <c r="AX75" s="92">
        <v>91271.056352094616</v>
      </c>
      <c r="AY75" s="104">
        <f t="shared" si="23"/>
        <v>0.1715491142008527</v>
      </c>
      <c r="AZ75" s="90">
        <v>40816</v>
      </c>
      <c r="BA75" s="97">
        <f t="shared" si="24"/>
        <v>1.5022378500088474E-2</v>
      </c>
      <c r="BB75" s="97">
        <f t="shared" si="25"/>
        <v>1.5022378500088474E-2</v>
      </c>
      <c r="BC75" s="97">
        <f t="shared" si="26"/>
        <v>1.5022378500088474E-2</v>
      </c>
      <c r="BD75" s="26"/>
      <c r="BE75" s="90">
        <v>40816</v>
      </c>
      <c r="BF75" s="97">
        <f t="shared" si="27"/>
        <v>8.2992698516919372E-3</v>
      </c>
      <c r="BG75" s="97">
        <f t="shared" si="28"/>
        <v>8.2992698516919372E-3</v>
      </c>
      <c r="BH75" s="97">
        <f t="shared" si="29"/>
        <v>8.2992698516919372E-3</v>
      </c>
      <c r="BI75" s="26"/>
      <c r="BJ75" s="26"/>
      <c r="BL75" s="443"/>
      <c r="BM75" s="443"/>
      <c r="BN75" s="443"/>
      <c r="BO75" s="443"/>
      <c r="BX75" s="304">
        <v>43190</v>
      </c>
      <c r="BY75" s="485">
        <f t="shared" si="47"/>
        <v>4.7288019774518464E-2</v>
      </c>
      <c r="BZ75" s="300"/>
      <c r="CA75" s="300"/>
    </row>
    <row r="76" spans="1:79" ht="14.25" customHeight="1">
      <c r="A76" s="26" t="s">
        <v>95</v>
      </c>
      <c r="B76" s="26" t="s">
        <v>282</v>
      </c>
      <c r="C76" s="26" t="s">
        <v>283</v>
      </c>
      <c r="D76" s="26" t="s">
        <v>285</v>
      </c>
      <c r="E76" s="19">
        <v>203531000</v>
      </c>
      <c r="F76" s="37">
        <v>-0.3</v>
      </c>
      <c r="G76" s="38">
        <f t="shared" si="46"/>
        <v>-61059300</v>
      </c>
      <c r="H76" s="26"/>
      <c r="I76" s="26"/>
      <c r="J76" s="26"/>
      <c r="K76" s="26"/>
      <c r="L76" s="119" t="s">
        <v>262</v>
      </c>
      <c r="M76" s="120"/>
      <c r="N76" s="132">
        <f t="shared" ref="N76:AL76" si="56">N65/M65-1</f>
        <v>0.11351845501427094</v>
      </c>
      <c r="O76" s="132">
        <f t="shared" si="56"/>
        <v>0.13955871150447741</v>
      </c>
      <c r="P76" s="132">
        <f t="shared" si="56"/>
        <v>8.8287435870199271E-2</v>
      </c>
      <c r="Q76" s="132">
        <f t="shared" si="56"/>
        <v>3.2115452708957104E-2</v>
      </c>
      <c r="R76" s="132">
        <f t="shared" si="56"/>
        <v>6.7390903787527767E-2</v>
      </c>
      <c r="S76" s="132">
        <f t="shared" si="56"/>
        <v>7.8032844634599474E-2</v>
      </c>
      <c r="T76" s="132">
        <f t="shared" si="56"/>
        <v>9.5642115420813134E-2</v>
      </c>
      <c r="U76" s="132">
        <f t="shared" si="56"/>
        <v>0.11074738010126906</v>
      </c>
      <c r="V76" s="132">
        <f t="shared" si="56"/>
        <v>8.7467240933504442E-2</v>
      </c>
      <c r="W76" s="132">
        <f t="shared" si="56"/>
        <v>7.6815495927771815E-2</v>
      </c>
      <c r="X76" s="132">
        <f t="shared" si="56"/>
        <v>8.8408764686281227E-2</v>
      </c>
      <c r="Y76" s="132">
        <f t="shared" si="56"/>
        <v>0.10277863765460626</v>
      </c>
      <c r="Z76" s="132">
        <f t="shared" si="56"/>
        <v>7.7146375191916583E-2</v>
      </c>
      <c r="AA76" s="132">
        <f t="shared" si="56"/>
        <v>-3.6029089567250483E-2</v>
      </c>
      <c r="AB76" s="132">
        <f t="shared" si="56"/>
        <v>-1.3708862543564959E-2</v>
      </c>
      <c r="AC76" s="132">
        <f t="shared" si="56"/>
        <v>1.9100386807610503E-2</v>
      </c>
      <c r="AD76" s="132">
        <f t="shared" si="56"/>
        <v>-2.1475412704739405E-2</v>
      </c>
      <c r="AE76" s="132">
        <f t="shared" si="56"/>
        <v>-7.7440565725717114E-3</v>
      </c>
      <c r="AF76" s="132">
        <f t="shared" si="56"/>
        <v>5.328950981229319E-4</v>
      </c>
      <c r="AG76" s="132">
        <f t="shared" si="56"/>
        <v>1.845901320346055E-2</v>
      </c>
      <c r="AH76" s="132">
        <f t="shared" si="56"/>
        <v>3.400367630562684E-2</v>
      </c>
      <c r="AI76" s="132">
        <f t="shared" si="56"/>
        <v>3.9933403573662263E-2</v>
      </c>
      <c r="AJ76" s="132">
        <f t="shared" si="56"/>
        <v>4.0399297902909526E-2</v>
      </c>
      <c r="AK76" s="132">
        <f t="shared" si="56"/>
        <v>4.2395513809061924E-2</v>
      </c>
      <c r="AL76" s="132">
        <f t="shared" si="56"/>
        <v>-0.13082324351016172</v>
      </c>
      <c r="AM76" s="26"/>
      <c r="AN76" s="26"/>
      <c r="AO76" s="90">
        <v>40908</v>
      </c>
      <c r="AP76" s="91">
        <v>70656.926389435655</v>
      </c>
      <c r="AQ76" s="20">
        <v>12092.366420864297</v>
      </c>
      <c r="AR76" s="92">
        <v>82749.292810299958</v>
      </c>
      <c r="AS76" s="91">
        <v>70656.926389435655</v>
      </c>
      <c r="AT76" s="20">
        <v>12092.366420864297</v>
      </c>
      <c r="AU76" s="92">
        <v>82749.292810299958</v>
      </c>
      <c r="AV76" s="91">
        <v>70656.926389435655</v>
      </c>
      <c r="AW76" s="20">
        <v>12092.366420864297</v>
      </c>
      <c r="AX76" s="92">
        <v>82749.292810299958</v>
      </c>
      <c r="AY76" s="104">
        <f t="shared" si="23"/>
        <v>0.17130061102223001</v>
      </c>
      <c r="AZ76" s="90">
        <v>40908</v>
      </c>
      <c r="BA76" s="97">
        <f t="shared" si="24"/>
        <v>1.3686955499523146E-2</v>
      </c>
      <c r="BB76" s="97">
        <f t="shared" si="25"/>
        <v>1.3686955499523146E-2</v>
      </c>
      <c r="BC76" s="97">
        <f t="shared" si="26"/>
        <v>1.3686955499523146E-2</v>
      </c>
      <c r="BD76" s="26"/>
      <c r="BE76" s="90">
        <v>40908</v>
      </c>
      <c r="BF76" s="97">
        <f t="shared" si="27"/>
        <v>1.3352544431709967E-2</v>
      </c>
      <c r="BG76" s="97">
        <f t="shared" si="28"/>
        <v>1.3352544431709967E-2</v>
      </c>
      <c r="BH76" s="97">
        <f t="shared" si="29"/>
        <v>1.3352544431709967E-2</v>
      </c>
      <c r="BI76" s="26"/>
      <c r="BJ76" s="26"/>
      <c r="BL76" s="443"/>
      <c r="BM76" s="443"/>
      <c r="BN76" s="443"/>
      <c r="BO76" s="443"/>
      <c r="BX76" s="304">
        <v>43281</v>
      </c>
      <c r="BY76" s="485">
        <f t="shared" si="47"/>
        <v>4.8092405048090647E-2</v>
      </c>
      <c r="BZ76" s="300"/>
      <c r="CA76" s="300"/>
    </row>
    <row r="77" spans="1:79" ht="14.25" customHeight="1">
      <c r="A77" s="26" t="s">
        <v>95</v>
      </c>
      <c r="B77" s="26" t="s">
        <v>282</v>
      </c>
      <c r="C77" s="26" t="s">
        <v>286</v>
      </c>
      <c r="D77" s="26" t="s">
        <v>287</v>
      </c>
      <c r="E77" s="19">
        <v>285916000</v>
      </c>
      <c r="F77" s="37">
        <v>-0.3</v>
      </c>
      <c r="G77" s="38">
        <f t="shared" si="46"/>
        <v>-85774800</v>
      </c>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90">
        <v>40999</v>
      </c>
      <c r="AP77" s="91">
        <v>63732.543616690207</v>
      </c>
      <c r="AQ77" s="20">
        <v>10870.810291809274</v>
      </c>
      <c r="AR77" s="92">
        <v>74603.353908499485</v>
      </c>
      <c r="AS77" s="91">
        <v>63732.543616690207</v>
      </c>
      <c r="AT77" s="20">
        <v>10870.810291809274</v>
      </c>
      <c r="AU77" s="92">
        <v>74603.353908499485</v>
      </c>
      <c r="AV77" s="91">
        <v>63732.543616690207</v>
      </c>
      <c r="AW77" s="20">
        <v>10870.810291809274</v>
      </c>
      <c r="AX77" s="92">
        <v>74603.353908499485</v>
      </c>
      <c r="AY77" s="104">
        <f t="shared" si="23"/>
        <v>0.17496638036343076</v>
      </c>
      <c r="AZ77" s="90">
        <v>40999</v>
      </c>
      <c r="BA77" s="97">
        <f t="shared" si="24"/>
        <v>-3.1827529662166176E-3</v>
      </c>
      <c r="BB77" s="97">
        <f t="shared" si="25"/>
        <v>-3.1827529662166176E-3</v>
      </c>
      <c r="BC77" s="97">
        <f t="shared" si="26"/>
        <v>-3.1827529662166176E-3</v>
      </c>
      <c r="BD77" s="26"/>
      <c r="BE77" s="90">
        <v>40999</v>
      </c>
      <c r="BF77" s="97">
        <f t="shared" si="27"/>
        <v>1.3331952193031071E-2</v>
      </c>
      <c r="BG77" s="97">
        <f t="shared" si="28"/>
        <v>1.3331952193031071E-2</v>
      </c>
      <c r="BH77" s="97">
        <f t="shared" si="29"/>
        <v>1.3331952193031071E-2</v>
      </c>
      <c r="BI77" s="26"/>
      <c r="BJ77" s="26"/>
      <c r="BL77" s="443"/>
      <c r="BM77" s="443"/>
      <c r="BN77" s="443"/>
      <c r="BO77" s="443"/>
      <c r="BX77" s="304">
        <v>43373</v>
      </c>
      <c r="BY77" s="485">
        <f t="shared" si="47"/>
        <v>4.7805745814605283E-2</v>
      </c>
      <c r="BZ77" s="300"/>
      <c r="CA77" s="300"/>
    </row>
    <row r="78" spans="1:79" ht="14.25" customHeight="1">
      <c r="A78" s="26" t="s">
        <v>95</v>
      </c>
      <c r="B78" s="26" t="s">
        <v>282</v>
      </c>
      <c r="C78" s="26" t="s">
        <v>286</v>
      </c>
      <c r="D78" s="26" t="s">
        <v>288</v>
      </c>
      <c r="E78" s="19">
        <v>322291000</v>
      </c>
      <c r="F78" s="37">
        <v>-0.3</v>
      </c>
      <c r="G78" s="38">
        <f t="shared" si="46"/>
        <v>-96687300</v>
      </c>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90">
        <v>41090</v>
      </c>
      <c r="AP78" s="91">
        <v>70088.164600695309</v>
      </c>
      <c r="AQ78" s="20">
        <v>13143.207648728985</v>
      </c>
      <c r="AR78" s="92">
        <v>83231.372249424297</v>
      </c>
      <c r="AS78" s="91">
        <v>70088.164600695309</v>
      </c>
      <c r="AT78" s="20">
        <v>13143.207648728985</v>
      </c>
      <c r="AU78" s="92">
        <v>83231.372249424297</v>
      </c>
      <c r="AV78" s="91">
        <v>70088.164600695309</v>
      </c>
      <c r="AW78" s="20">
        <v>13143.207648728985</v>
      </c>
      <c r="AX78" s="92">
        <v>83231.372249424297</v>
      </c>
      <c r="AY78" s="104">
        <f t="shared" si="23"/>
        <v>0.17900803640633609</v>
      </c>
      <c r="AZ78" s="90">
        <v>41090</v>
      </c>
      <c r="BA78" s="97">
        <f t="shared" si="24"/>
        <v>-1.3295635630907521E-2</v>
      </c>
      <c r="BB78" s="97">
        <f t="shared" si="25"/>
        <v>-1.3295635630907521E-2</v>
      </c>
      <c r="BC78" s="97">
        <f t="shared" si="26"/>
        <v>-1.3295635630907521E-2</v>
      </c>
      <c r="BD78" s="26"/>
      <c r="BE78" s="90">
        <v>41090</v>
      </c>
      <c r="BF78" s="97">
        <f t="shared" si="27"/>
        <v>3.3511502131677862E-3</v>
      </c>
      <c r="BG78" s="97">
        <f t="shared" si="28"/>
        <v>3.3511502131677862E-3</v>
      </c>
      <c r="BH78" s="97">
        <f t="shared" si="29"/>
        <v>3.3511502131677862E-3</v>
      </c>
      <c r="BI78" s="26"/>
      <c r="BJ78" s="26"/>
      <c r="BL78" s="443"/>
      <c r="BM78" s="443"/>
      <c r="BN78" s="475"/>
      <c r="BO78" s="443"/>
      <c r="BX78" s="304">
        <v>43465</v>
      </c>
      <c r="BY78" s="485">
        <f t="shared" si="47"/>
        <v>3.7240481680446358E-2</v>
      </c>
      <c r="BZ78" s="300"/>
      <c r="CA78" s="300"/>
    </row>
    <row r="79" spans="1:79" ht="14.25" customHeight="1">
      <c r="A79" s="26" t="s">
        <v>95</v>
      </c>
      <c r="B79" s="26" t="s">
        <v>282</v>
      </c>
      <c r="C79" s="26" t="s">
        <v>286</v>
      </c>
      <c r="D79" s="26" t="s">
        <v>289</v>
      </c>
      <c r="E79" s="19">
        <v>486440000</v>
      </c>
      <c r="F79" s="37">
        <v>-0.4</v>
      </c>
      <c r="G79" s="38">
        <f t="shared" si="46"/>
        <v>-194576000</v>
      </c>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90">
        <v>41182</v>
      </c>
      <c r="AP79" s="91">
        <v>75706.545882784209</v>
      </c>
      <c r="AQ79" s="20">
        <v>15047.168800748663</v>
      </c>
      <c r="AR79" s="92">
        <v>90753.71468353286</v>
      </c>
      <c r="AS79" s="91">
        <v>75706.545882784209</v>
      </c>
      <c r="AT79" s="20">
        <v>15047.168800748663</v>
      </c>
      <c r="AU79" s="92">
        <v>90753.71468353286</v>
      </c>
      <c r="AV79" s="91">
        <v>75706.545882784209</v>
      </c>
      <c r="AW79" s="20">
        <v>15047.168800748663</v>
      </c>
      <c r="AX79" s="92">
        <v>90753.71468353286</v>
      </c>
      <c r="AY79" s="104">
        <f t="shared" si="23"/>
        <v>0.18257116826782793</v>
      </c>
      <c r="AZ79" s="90">
        <v>41182</v>
      </c>
      <c r="BA79" s="97">
        <f t="shared" si="24"/>
        <v>-5.6681897771185819E-3</v>
      </c>
      <c r="BB79" s="97">
        <f t="shared" si="25"/>
        <v>-5.6681897771185819E-3</v>
      </c>
      <c r="BC79" s="97">
        <f t="shared" si="26"/>
        <v>-5.6681897771185819E-3</v>
      </c>
      <c r="BD79" s="26"/>
      <c r="BE79" s="90">
        <v>41182</v>
      </c>
      <c r="BF79" s="97">
        <f t="shared" si="27"/>
        <v>-2.2878090980018584E-3</v>
      </c>
      <c r="BG79" s="97">
        <f t="shared" si="28"/>
        <v>-2.2878090980018584E-3</v>
      </c>
      <c r="BH79" s="97">
        <f t="shared" si="29"/>
        <v>-2.2878090980018584E-3</v>
      </c>
      <c r="BI79" s="26"/>
      <c r="BJ79" s="26"/>
      <c r="BL79" s="443"/>
      <c r="BM79" s="443"/>
      <c r="BN79" s="443"/>
      <c r="BO79" s="443"/>
      <c r="BX79" s="304">
        <v>43555</v>
      </c>
      <c r="BY79" s="485">
        <f t="shared" si="47"/>
        <v>5.7028960440065335E-2</v>
      </c>
      <c r="BZ79" s="300"/>
      <c r="CA79" s="300"/>
    </row>
    <row r="80" spans="1:79" ht="14.25" customHeight="1">
      <c r="A80" s="26" t="s">
        <v>95</v>
      </c>
      <c r="B80" s="26" t="s">
        <v>282</v>
      </c>
      <c r="C80" s="26" t="s">
        <v>286</v>
      </c>
      <c r="D80" s="26" t="s">
        <v>290</v>
      </c>
      <c r="E80" s="19">
        <v>467101000</v>
      </c>
      <c r="F80" s="37">
        <v>-0.3</v>
      </c>
      <c r="G80" s="38">
        <f t="shared" si="46"/>
        <v>-140130300</v>
      </c>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90">
        <v>41274</v>
      </c>
      <c r="AP80" s="91">
        <v>68846.098066294508</v>
      </c>
      <c r="AQ80" s="20">
        <v>13074.874273545565</v>
      </c>
      <c r="AR80" s="92">
        <v>81920.972339840067</v>
      </c>
      <c r="AS80" s="91">
        <v>68846.098066294508</v>
      </c>
      <c r="AT80" s="20">
        <v>13074.874273545565</v>
      </c>
      <c r="AU80" s="92">
        <v>81920.972339840067</v>
      </c>
      <c r="AV80" s="91">
        <v>68846.098066294508</v>
      </c>
      <c r="AW80" s="20">
        <v>13074.874273545565</v>
      </c>
      <c r="AX80" s="92">
        <v>81920.972339840067</v>
      </c>
      <c r="AY80" s="104">
        <f t="shared" si="23"/>
        <v>0.18728826092396839</v>
      </c>
      <c r="AZ80" s="90">
        <v>41274</v>
      </c>
      <c r="BA80" s="97">
        <f t="shared" si="24"/>
        <v>-1.0010000597331814E-2</v>
      </c>
      <c r="BB80" s="97">
        <f t="shared" si="25"/>
        <v>-1.0010000597331814E-2</v>
      </c>
      <c r="BC80" s="97">
        <f t="shared" si="26"/>
        <v>-1.0010000597331814E-2</v>
      </c>
      <c r="BD80" s="26"/>
      <c r="BE80" s="90">
        <v>41274</v>
      </c>
      <c r="BF80" s="97">
        <f t="shared" si="27"/>
        <v>-8.1190562111931319E-3</v>
      </c>
      <c r="BG80" s="97">
        <f t="shared" si="28"/>
        <v>-8.1190562111931319E-3</v>
      </c>
      <c r="BH80" s="97">
        <f t="shared" si="29"/>
        <v>-8.1190562111931319E-3</v>
      </c>
      <c r="BI80" s="26"/>
      <c r="BJ80" s="26"/>
      <c r="BL80" s="443"/>
      <c r="BM80" s="443"/>
      <c r="BN80" s="443"/>
      <c r="BO80" s="443"/>
      <c r="BX80" s="304">
        <v>43646</v>
      </c>
      <c r="BY80" s="485">
        <f t="shared" si="47"/>
        <v>3.803886368251197E-2</v>
      </c>
      <c r="BZ80" s="300"/>
      <c r="CA80" s="300"/>
    </row>
    <row r="81" spans="1:79" ht="14.25" customHeight="1">
      <c r="A81" s="26" t="s">
        <v>95</v>
      </c>
      <c r="B81" s="26" t="s">
        <v>291</v>
      </c>
      <c r="C81" s="26" t="s">
        <v>292</v>
      </c>
      <c r="D81" s="26" t="s">
        <v>293</v>
      </c>
      <c r="E81" s="19">
        <v>152964000</v>
      </c>
      <c r="F81" s="37">
        <v>-0.3</v>
      </c>
      <c r="G81" s="38">
        <f t="shared" si="46"/>
        <v>-45889200</v>
      </c>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90">
        <v>41364</v>
      </c>
      <c r="AP81" s="91">
        <v>63740.701412785165</v>
      </c>
      <c r="AQ81" s="20">
        <v>11541.819040607556</v>
      </c>
      <c r="AR81" s="92">
        <v>75282.520453392717</v>
      </c>
      <c r="AS81" s="91">
        <v>63740.701412785165</v>
      </c>
      <c r="AT81" s="20">
        <v>11541.819040607556</v>
      </c>
      <c r="AU81" s="92">
        <v>75282.520453392717</v>
      </c>
      <c r="AV81" s="91">
        <v>63740.701412785165</v>
      </c>
      <c r="AW81" s="20">
        <v>11541.819040607556</v>
      </c>
      <c r="AX81" s="92">
        <v>75282.520453392717</v>
      </c>
      <c r="AY81" s="104">
        <f t="shared" si="23"/>
        <v>0.18969316522039498</v>
      </c>
      <c r="AZ81" s="90">
        <v>41364</v>
      </c>
      <c r="BA81" s="97">
        <f t="shared" si="24"/>
        <v>9.1036998916460554E-3</v>
      </c>
      <c r="BB81" s="97">
        <f t="shared" si="25"/>
        <v>9.1036998916460554E-3</v>
      </c>
      <c r="BC81" s="97">
        <f t="shared" si="26"/>
        <v>9.1036998916460554E-3</v>
      </c>
      <c r="BD81" s="26"/>
      <c r="BE81" s="90">
        <v>41364</v>
      </c>
      <c r="BF81" s="97">
        <f t="shared" si="27"/>
        <v>-5.3698097156094082E-3</v>
      </c>
      <c r="BG81" s="97">
        <f t="shared" si="28"/>
        <v>-5.3698097156094082E-3</v>
      </c>
      <c r="BH81" s="97">
        <f t="shared" si="29"/>
        <v>-5.3698097156094082E-3</v>
      </c>
      <c r="BI81" s="26"/>
      <c r="BJ81" s="26"/>
      <c r="BL81" s="443"/>
      <c r="BM81" s="443"/>
      <c r="BN81" s="475"/>
      <c r="BO81" s="443"/>
      <c r="BX81" s="304">
        <v>43738</v>
      </c>
      <c r="BY81" s="485">
        <f t="shared" si="47"/>
        <v>4.3043634666190433E-2</v>
      </c>
      <c r="BZ81" s="300"/>
      <c r="CA81" s="300"/>
    </row>
    <row r="82" spans="1:79" ht="14.25" customHeight="1">
      <c r="A82" s="26" t="s">
        <v>95</v>
      </c>
      <c r="B82" s="26" t="s">
        <v>291</v>
      </c>
      <c r="C82" s="26" t="s">
        <v>292</v>
      </c>
      <c r="D82" s="26" t="s">
        <v>294</v>
      </c>
      <c r="E82" s="19">
        <v>100551000</v>
      </c>
      <c r="F82" s="37">
        <v>-0.3</v>
      </c>
      <c r="G82" s="38">
        <f t="shared" si="46"/>
        <v>-30165300</v>
      </c>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90">
        <v>41455</v>
      </c>
      <c r="AP82" s="91">
        <v>69733.300608596575</v>
      </c>
      <c r="AQ82" s="20">
        <v>14479.384220093209</v>
      </c>
      <c r="AR82" s="92">
        <v>84212.684828689788</v>
      </c>
      <c r="AS82" s="91">
        <v>69733.300608596575</v>
      </c>
      <c r="AT82" s="20">
        <v>14479.384220093209</v>
      </c>
      <c r="AU82" s="92">
        <v>84212.684828689788</v>
      </c>
      <c r="AV82" s="91">
        <v>69733.300608596575</v>
      </c>
      <c r="AW82" s="20">
        <v>14479.384220093209</v>
      </c>
      <c r="AX82" s="92">
        <v>84212.684828689788</v>
      </c>
      <c r="AY82" s="104">
        <f t="shared" si="23"/>
        <v>0.19474121318842069</v>
      </c>
      <c r="AZ82" s="90">
        <v>41455</v>
      </c>
      <c r="BA82" s="97">
        <f t="shared" si="24"/>
        <v>1.1790176621439441E-2</v>
      </c>
      <c r="BB82" s="97">
        <f t="shared" si="25"/>
        <v>1.1790176621439441E-2</v>
      </c>
      <c r="BC82" s="97">
        <f t="shared" si="26"/>
        <v>1.1790176621439441E-2</v>
      </c>
      <c r="BD82" s="26"/>
      <c r="BE82" s="90">
        <v>41455</v>
      </c>
      <c r="BF82" s="97">
        <f t="shared" si="27"/>
        <v>9.4865803945642924E-4</v>
      </c>
      <c r="BG82" s="97">
        <f t="shared" si="28"/>
        <v>9.4865803945642924E-4</v>
      </c>
      <c r="BH82" s="97">
        <f t="shared" si="29"/>
        <v>9.4865803945642924E-4</v>
      </c>
      <c r="BI82" s="26"/>
      <c r="BJ82" s="26"/>
      <c r="BL82" s="443"/>
      <c r="BM82" s="443"/>
      <c r="BN82" s="443"/>
      <c r="BO82" s="443"/>
      <c r="BX82" s="304">
        <v>43830</v>
      </c>
      <c r="BY82" s="485">
        <f>BA108</f>
        <v>4.2742276166205961E-2</v>
      </c>
      <c r="BZ82" s="300"/>
      <c r="CA82" s="300"/>
    </row>
    <row r="83" spans="1:79" ht="14.25" customHeight="1">
      <c r="A83" s="26" t="s">
        <v>95</v>
      </c>
      <c r="B83" s="26" t="s">
        <v>291</v>
      </c>
      <c r="C83" s="26" t="s">
        <v>295</v>
      </c>
      <c r="D83" s="26" t="s">
        <v>295</v>
      </c>
      <c r="E83" s="19">
        <v>1247000</v>
      </c>
      <c r="F83" s="37">
        <v>-0.3</v>
      </c>
      <c r="G83" s="38">
        <f t="shared" si="46"/>
        <v>-374100</v>
      </c>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90">
        <v>41547</v>
      </c>
      <c r="AP83" s="91">
        <v>74905.260896903812</v>
      </c>
      <c r="AQ83" s="20">
        <v>15478.339419976895</v>
      </c>
      <c r="AR83" s="92">
        <v>90383.600316880707</v>
      </c>
      <c r="AS83" s="91">
        <v>74905.260896903812</v>
      </c>
      <c r="AT83" s="20">
        <v>15478.339419976895</v>
      </c>
      <c r="AU83" s="92">
        <v>90383.600316880707</v>
      </c>
      <c r="AV83" s="91">
        <v>74905.260896903812</v>
      </c>
      <c r="AW83" s="20">
        <v>15478.339419976895</v>
      </c>
      <c r="AX83" s="92">
        <v>90383.600316880707</v>
      </c>
      <c r="AY83" s="104">
        <f t="shared" si="23"/>
        <v>0.19685939540451636</v>
      </c>
      <c r="AZ83" s="90">
        <v>41547</v>
      </c>
      <c r="BA83" s="97">
        <f t="shared" si="24"/>
        <v>-4.0782282900790889E-3</v>
      </c>
      <c r="BB83" s="97">
        <f t="shared" si="25"/>
        <v>-4.0782282900790889E-3</v>
      </c>
      <c r="BC83" s="97">
        <f t="shared" si="26"/>
        <v>-4.0782282900790889E-3</v>
      </c>
      <c r="BD83" s="26"/>
      <c r="BE83" s="90">
        <v>41547</v>
      </c>
      <c r="BF83" s="97">
        <f t="shared" si="27"/>
        <v>1.39448134069875E-3</v>
      </c>
      <c r="BG83" s="97">
        <f t="shared" si="28"/>
        <v>1.39448134069875E-3</v>
      </c>
      <c r="BH83" s="97">
        <f t="shared" si="29"/>
        <v>1.39448134069875E-3</v>
      </c>
      <c r="BI83" s="26"/>
      <c r="BJ83" s="26"/>
      <c r="BL83" s="443"/>
      <c r="BM83" s="443"/>
      <c r="BN83" s="475"/>
      <c r="BO83" s="443"/>
      <c r="BX83" s="300"/>
      <c r="BY83" s="304"/>
      <c r="BZ83" s="300"/>
      <c r="CA83" s="300"/>
    </row>
    <row r="84" spans="1:79" ht="14.25" customHeight="1">
      <c r="A84" s="26" t="s">
        <v>95</v>
      </c>
      <c r="B84" s="26" t="s">
        <v>291</v>
      </c>
      <c r="C84" s="26" t="s">
        <v>296</v>
      </c>
      <c r="D84" s="26" t="s">
        <v>297</v>
      </c>
      <c r="E84" s="19">
        <v>17311000</v>
      </c>
      <c r="F84" s="37">
        <v>-0.3</v>
      </c>
      <c r="G84" s="38">
        <f t="shared" si="46"/>
        <v>-5193300</v>
      </c>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90">
        <v>41639</v>
      </c>
      <c r="AP84" s="91">
        <v>67838.350260705352</v>
      </c>
      <c r="AQ84" s="20">
        <v>13491.90555594565</v>
      </c>
      <c r="AR84" s="92">
        <v>81330.255816650999</v>
      </c>
      <c r="AS84" s="91">
        <v>67838.350260705352</v>
      </c>
      <c r="AT84" s="20">
        <v>13491.90555594565</v>
      </c>
      <c r="AU84" s="92">
        <v>81330.255816650999</v>
      </c>
      <c r="AV84" s="91">
        <v>67838.350260705352</v>
      </c>
      <c r="AW84" s="20">
        <v>13491.90555594565</v>
      </c>
      <c r="AX84" s="92">
        <v>81330.255816650999</v>
      </c>
      <c r="AY84" s="104">
        <f t="shared" si="23"/>
        <v>0.19908740649709575</v>
      </c>
      <c r="AZ84" s="90">
        <v>41639</v>
      </c>
      <c r="BA84" s="97">
        <f t="shared" si="24"/>
        <v>-7.2108094706022641E-3</v>
      </c>
      <c r="BB84" s="97">
        <f t="shared" si="25"/>
        <v>-7.2108094706022641E-3</v>
      </c>
      <c r="BC84" s="97">
        <f t="shared" si="26"/>
        <v>-7.2108094706022641E-3</v>
      </c>
      <c r="BD84" s="26"/>
      <c r="BE84" s="90">
        <v>41639</v>
      </c>
      <c r="BF84" s="97">
        <f t="shared" si="27"/>
        <v>2.1168783895837429E-3</v>
      </c>
      <c r="BG84" s="97">
        <f t="shared" si="28"/>
        <v>2.1168783895837429E-3</v>
      </c>
      <c r="BH84" s="97">
        <f t="shared" si="29"/>
        <v>2.1168783895837429E-3</v>
      </c>
      <c r="BI84" s="26"/>
      <c r="BJ84" s="26"/>
      <c r="BL84" s="443"/>
      <c r="BM84" s="443"/>
      <c r="BN84" s="443"/>
      <c r="BO84" s="443"/>
      <c r="BX84" s="300" t="s">
        <v>9</v>
      </c>
      <c r="BY84" s="300" t="s">
        <v>1162</v>
      </c>
      <c r="BZ84" s="300" t="s">
        <v>1164</v>
      </c>
      <c r="CA84" s="300" t="s">
        <v>1163</v>
      </c>
    </row>
    <row r="85" spans="1:79" ht="14.25" customHeight="1">
      <c r="A85" s="26" t="s">
        <v>95</v>
      </c>
      <c r="B85" s="26" t="s">
        <v>291</v>
      </c>
      <c r="C85" s="26" t="s">
        <v>296</v>
      </c>
      <c r="D85" s="26" t="s">
        <v>298</v>
      </c>
      <c r="E85" s="19">
        <v>16843000</v>
      </c>
      <c r="F85" s="37">
        <v>-0.3</v>
      </c>
      <c r="G85" s="38">
        <f t="shared" si="46"/>
        <v>-5052900</v>
      </c>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90">
        <v>41729</v>
      </c>
      <c r="AP85" s="91">
        <v>63331.120647399104</v>
      </c>
      <c r="AQ85" s="20">
        <v>10627.907099205248</v>
      </c>
      <c r="AR85" s="92">
        <v>73959.027746604348</v>
      </c>
      <c r="AS85" s="91">
        <v>63331.120647399104</v>
      </c>
      <c r="AT85" s="20">
        <v>10627.907099205248</v>
      </c>
      <c r="AU85" s="92">
        <v>73959.027746604348</v>
      </c>
      <c r="AV85" s="91">
        <v>63331.120647399104</v>
      </c>
      <c r="AW85" s="20">
        <v>10627.907099205248</v>
      </c>
      <c r="AX85" s="92">
        <v>73959.027746604348</v>
      </c>
      <c r="AY85" s="104">
        <f t="shared" si="23"/>
        <v>0.19606947564937383</v>
      </c>
      <c r="AZ85" s="90">
        <v>41729</v>
      </c>
      <c r="BA85" s="97">
        <f t="shared" si="24"/>
        <v>-1.7580345328737201E-2</v>
      </c>
      <c r="BB85" s="97">
        <f t="shared" si="25"/>
        <v>-1.7580345328737201E-2</v>
      </c>
      <c r="BC85" s="97">
        <f t="shared" si="26"/>
        <v>-1.7580345328737201E-2</v>
      </c>
      <c r="BD85" s="26"/>
      <c r="BE85" s="90">
        <v>41729</v>
      </c>
      <c r="BF85" s="97">
        <f t="shared" si="27"/>
        <v>-3.9343476711708458E-3</v>
      </c>
      <c r="BG85" s="97">
        <f t="shared" si="28"/>
        <v>-3.9343476711708458E-3</v>
      </c>
      <c r="BH85" s="97">
        <f t="shared" si="29"/>
        <v>-3.9343476711708458E-3</v>
      </c>
      <c r="BI85" s="26"/>
      <c r="BJ85" s="26"/>
      <c r="BL85" s="443"/>
      <c r="BM85" s="443"/>
      <c r="BN85" s="443"/>
      <c r="BO85" s="443"/>
      <c r="BX85" s="515">
        <v>43830</v>
      </c>
      <c r="BY85" s="485">
        <f>$BY$82</f>
        <v>4.2742276166205961E-2</v>
      </c>
      <c r="BZ85" s="485">
        <f>$BY$82</f>
        <v>4.2742276166205961E-2</v>
      </c>
      <c r="CA85" s="485">
        <f>$BY$82</f>
        <v>4.2742276166205961E-2</v>
      </c>
    </row>
    <row r="86" spans="1:79" ht="14.25" customHeight="1">
      <c r="A86" s="26" t="s">
        <v>95</v>
      </c>
      <c r="B86" s="26" t="s">
        <v>291</v>
      </c>
      <c r="C86" s="26" t="s">
        <v>299</v>
      </c>
      <c r="D86" s="26" t="s">
        <v>300</v>
      </c>
      <c r="E86" s="19">
        <v>549034000</v>
      </c>
      <c r="F86" s="37">
        <v>-0.4</v>
      </c>
      <c r="G86" s="38">
        <f t="shared" si="46"/>
        <v>-219613600</v>
      </c>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90">
        <v>41820</v>
      </c>
      <c r="AP86" s="91">
        <v>69885.892997656891</v>
      </c>
      <c r="AQ86" s="20">
        <v>13879.758019774375</v>
      </c>
      <c r="AR86" s="92">
        <v>83765.651017431272</v>
      </c>
      <c r="AS86" s="91">
        <v>69885.892997656891</v>
      </c>
      <c r="AT86" s="20">
        <v>13879.758019774375</v>
      </c>
      <c r="AU86" s="92">
        <v>83765.651017431272</v>
      </c>
      <c r="AV86" s="91">
        <v>69885.892997656891</v>
      </c>
      <c r="AW86" s="20">
        <v>13879.758019774375</v>
      </c>
      <c r="AX86" s="92">
        <v>83765.651017431272</v>
      </c>
      <c r="AY86" s="104">
        <f t="shared" si="23"/>
        <v>0.1937881903736931</v>
      </c>
      <c r="AZ86" s="90">
        <v>41820</v>
      </c>
      <c r="BA86" s="97">
        <f t="shared" si="24"/>
        <v>-5.3083904422225325E-3</v>
      </c>
      <c r="BB86" s="97">
        <f t="shared" si="25"/>
        <v>-5.3083904422225325E-3</v>
      </c>
      <c r="BC86" s="97">
        <f t="shared" si="26"/>
        <v>-5.3083904422225325E-3</v>
      </c>
      <c r="BD86" s="26"/>
      <c r="BE86" s="90">
        <v>41820</v>
      </c>
      <c r="BF86" s="97">
        <f t="shared" si="27"/>
        <v>-8.2227723558291332E-3</v>
      </c>
      <c r="BG86" s="97">
        <f t="shared" si="28"/>
        <v>-8.2227723558291332E-3</v>
      </c>
      <c r="BH86" s="97">
        <f t="shared" si="29"/>
        <v>-8.2227723558291332E-3</v>
      </c>
      <c r="BI86" s="26"/>
      <c r="BJ86" s="26"/>
      <c r="BL86" s="443"/>
      <c r="BM86" s="443"/>
      <c r="BN86" s="475"/>
      <c r="BO86" s="443"/>
      <c r="BX86" s="516">
        <v>43921</v>
      </c>
      <c r="BY86" s="517">
        <f t="shared" ref="BY86:CA89" si="57">BA109</f>
        <v>2.4059701212042706E-2</v>
      </c>
      <c r="BZ86" s="517">
        <f t="shared" si="57"/>
        <v>2.4059701212042706E-2</v>
      </c>
      <c r="CA86" s="517">
        <f t="shared" si="57"/>
        <v>2.4059701212042706E-2</v>
      </c>
    </row>
    <row r="87" spans="1:79" ht="14.25" customHeight="1">
      <c r="A87" s="26" t="s">
        <v>95</v>
      </c>
      <c r="B87" s="26" t="s">
        <v>291</v>
      </c>
      <c r="C87" s="26" t="s">
        <v>299</v>
      </c>
      <c r="D87" s="26" t="s">
        <v>301</v>
      </c>
      <c r="E87" s="19">
        <v>21016000</v>
      </c>
      <c r="F87" s="37">
        <v>-0.4</v>
      </c>
      <c r="G87" s="38">
        <f t="shared" si="46"/>
        <v>-8406400</v>
      </c>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90">
        <v>41912</v>
      </c>
      <c r="AP87" s="91">
        <v>74924.595138923425</v>
      </c>
      <c r="AQ87" s="20">
        <v>16325.703693589712</v>
      </c>
      <c r="AR87" s="92">
        <v>91250.298832513145</v>
      </c>
      <c r="AS87" s="91">
        <v>74924.595138923425</v>
      </c>
      <c r="AT87" s="20">
        <v>16325.703693589712</v>
      </c>
      <c r="AU87" s="92">
        <v>91250.298832513145</v>
      </c>
      <c r="AV87" s="91">
        <v>74924.595138923425</v>
      </c>
      <c r="AW87" s="20">
        <v>16325.703693589712</v>
      </c>
      <c r="AX87" s="92">
        <v>91250.298832513145</v>
      </c>
      <c r="AY87" s="104">
        <f t="shared" si="23"/>
        <v>0.19684499757360646</v>
      </c>
      <c r="AZ87" s="90">
        <v>41912</v>
      </c>
      <c r="BA87" s="97">
        <f t="shared" si="24"/>
        <v>9.5891125446854186E-3</v>
      </c>
      <c r="BB87" s="97">
        <f t="shared" si="25"/>
        <v>9.5891125446854186E-3</v>
      </c>
      <c r="BC87" s="97">
        <f t="shared" si="26"/>
        <v>9.5891125446854186E-3</v>
      </c>
      <c r="BD87" s="26"/>
      <c r="BE87" s="90">
        <v>41912</v>
      </c>
      <c r="BF87" s="97">
        <f t="shared" si="27"/>
        <v>-4.504356617981764E-3</v>
      </c>
      <c r="BG87" s="97">
        <f t="shared" si="28"/>
        <v>-4.504356617981764E-3</v>
      </c>
      <c r="BH87" s="97">
        <f t="shared" si="29"/>
        <v>-4.504356617981764E-3</v>
      </c>
      <c r="BI87" s="26"/>
      <c r="BJ87" s="26"/>
      <c r="BL87" s="443"/>
      <c r="BM87" s="443"/>
      <c r="BN87" s="475"/>
      <c r="BO87" s="443"/>
      <c r="BX87" s="313">
        <v>44012</v>
      </c>
      <c r="BY87" s="486">
        <f t="shared" si="57"/>
        <v>-0.25416709889148581</v>
      </c>
      <c r="BZ87" s="486">
        <f t="shared" si="57"/>
        <v>-0.25416709889148581</v>
      </c>
      <c r="CA87" s="486">
        <f t="shared" si="57"/>
        <v>-0.25416709889148581</v>
      </c>
    </row>
    <row r="88" spans="1:79" ht="14.25" customHeight="1">
      <c r="A88" s="26" t="s">
        <v>95</v>
      </c>
      <c r="B88" s="26" t="s">
        <v>291</v>
      </c>
      <c r="C88" s="26" t="s">
        <v>302</v>
      </c>
      <c r="D88" s="26" t="s">
        <v>303</v>
      </c>
      <c r="E88" s="19">
        <v>237237000</v>
      </c>
      <c r="F88" s="37">
        <v>-0.4</v>
      </c>
      <c r="G88" s="38">
        <f t="shared" si="46"/>
        <v>-94894800</v>
      </c>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90">
        <v>42004</v>
      </c>
      <c r="AP88" s="91">
        <v>68223.199407090317</v>
      </c>
      <c r="AQ88" s="20">
        <v>14144.594434625671</v>
      </c>
      <c r="AR88" s="92">
        <v>82367.793841715989</v>
      </c>
      <c r="AS88" s="91">
        <v>68223.199407090317</v>
      </c>
      <c r="AT88" s="20">
        <v>14144.594434625671</v>
      </c>
      <c r="AU88" s="92">
        <v>82367.793841715989</v>
      </c>
      <c r="AV88" s="91">
        <v>68223.199407090317</v>
      </c>
      <c r="AW88" s="20">
        <v>14144.594434625671</v>
      </c>
      <c r="AX88" s="92">
        <v>82367.793841715989</v>
      </c>
      <c r="AY88" s="104">
        <f t="shared" si="23"/>
        <v>0.19893257613749799</v>
      </c>
      <c r="AZ88" s="90">
        <v>42004</v>
      </c>
      <c r="BA88" s="97">
        <f t="shared" si="24"/>
        <v>1.2757097769420467E-2</v>
      </c>
      <c r="BB88" s="97">
        <f t="shared" si="25"/>
        <v>1.2757097769420467E-2</v>
      </c>
      <c r="BC88" s="97">
        <f t="shared" si="26"/>
        <v>1.2757097769420467E-2</v>
      </c>
      <c r="BD88" s="26"/>
      <c r="BE88" s="90">
        <v>42004</v>
      </c>
      <c r="BF88" s="97">
        <f t="shared" si="27"/>
        <v>4.0370279146073607E-4</v>
      </c>
      <c r="BG88" s="97">
        <f t="shared" si="28"/>
        <v>4.0370279146073607E-4</v>
      </c>
      <c r="BH88" s="97">
        <f t="shared" si="29"/>
        <v>4.0370279146073607E-4</v>
      </c>
      <c r="BI88" s="26"/>
      <c r="BJ88" s="26"/>
      <c r="BL88" s="443"/>
      <c r="BM88" s="443"/>
      <c r="BN88" s="475"/>
      <c r="BO88" s="443"/>
      <c r="BX88" s="313">
        <v>44104</v>
      </c>
      <c r="BY88" s="486">
        <f t="shared" si="57"/>
        <v>-0.20212749789086271</v>
      </c>
      <c r="BZ88" s="486">
        <f t="shared" si="57"/>
        <v>-0.14814598053981143</v>
      </c>
      <c r="CA88" s="486">
        <f t="shared" si="57"/>
        <v>-8.6062552726772656E-2</v>
      </c>
    </row>
    <row r="89" spans="1:79" ht="14.25" customHeight="1">
      <c r="A89" s="26" t="s">
        <v>95</v>
      </c>
      <c r="B89" s="26" t="s">
        <v>291</v>
      </c>
      <c r="C89" s="26" t="s">
        <v>302</v>
      </c>
      <c r="D89" s="26" t="s">
        <v>304</v>
      </c>
      <c r="E89" s="19">
        <v>85106000</v>
      </c>
      <c r="F89" s="37">
        <v>-0.4</v>
      </c>
      <c r="G89" s="38">
        <f t="shared" si="46"/>
        <v>-34042400</v>
      </c>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90">
        <v>42094</v>
      </c>
      <c r="AP89" s="91">
        <v>63782.452361920754</v>
      </c>
      <c r="AQ89" s="20">
        <v>11647.75201130887</v>
      </c>
      <c r="AR89" s="92">
        <v>75430.20437322963</v>
      </c>
      <c r="AS89" s="91">
        <v>63782.452361920754</v>
      </c>
      <c r="AT89" s="20">
        <v>11647.75201130887</v>
      </c>
      <c r="AU89" s="92">
        <v>75430.20437322963</v>
      </c>
      <c r="AV89" s="91">
        <v>63782.452361920754</v>
      </c>
      <c r="AW89" s="20">
        <v>11647.75201130887</v>
      </c>
      <c r="AX89" s="92">
        <v>75430.20437322963</v>
      </c>
      <c r="AY89" s="104">
        <f t="shared" si="23"/>
        <v>0.20229242477839904</v>
      </c>
      <c r="AZ89" s="90">
        <v>42094</v>
      </c>
      <c r="BA89" s="97">
        <f t="shared" si="24"/>
        <v>1.9891778886896194E-2</v>
      </c>
      <c r="BB89" s="97">
        <f t="shared" si="25"/>
        <v>1.9891778886896194E-2</v>
      </c>
      <c r="BC89" s="97">
        <f t="shared" si="26"/>
        <v>1.9891778886896194E-2</v>
      </c>
      <c r="BD89" s="26"/>
      <c r="BE89" s="90">
        <v>42094</v>
      </c>
      <c r="BF89" s="97">
        <f t="shared" si="27"/>
        <v>8.8769550226943661E-3</v>
      </c>
      <c r="BG89" s="97">
        <f t="shared" si="28"/>
        <v>8.8769550226943661E-3</v>
      </c>
      <c r="BH89" s="97">
        <f t="shared" si="29"/>
        <v>8.8769550226943661E-3</v>
      </c>
      <c r="BI89" s="26"/>
      <c r="BJ89" s="26"/>
      <c r="BL89" s="443"/>
      <c r="BM89" s="443"/>
      <c r="BN89" s="475"/>
      <c r="BO89" s="443"/>
      <c r="BX89" s="313">
        <v>44196</v>
      </c>
      <c r="BY89" s="486">
        <f t="shared" si="57"/>
        <v>-0.10070946544153458</v>
      </c>
      <c r="BZ89" s="486">
        <f t="shared" si="57"/>
        <v>-6.0632072183759878E-2</v>
      </c>
      <c r="CA89" s="486">
        <f t="shared" si="57"/>
        <v>-2.0554678925985614E-2</v>
      </c>
    </row>
    <row r="90" spans="1:79" ht="14.25" customHeight="1">
      <c r="A90" s="26" t="s">
        <v>95</v>
      </c>
      <c r="B90" s="26" t="s">
        <v>291</v>
      </c>
      <c r="C90" s="26" t="s">
        <v>302</v>
      </c>
      <c r="D90" s="26" t="s">
        <v>305</v>
      </c>
      <c r="E90" s="19">
        <v>214304000</v>
      </c>
      <c r="F90" s="37">
        <v>-0.4</v>
      </c>
      <c r="G90" s="38">
        <f t="shared" si="46"/>
        <v>-85721600</v>
      </c>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90">
        <v>42185</v>
      </c>
      <c r="AP90" s="91">
        <v>71154.91833420044</v>
      </c>
      <c r="AQ90" s="20">
        <v>14473.031726331272</v>
      </c>
      <c r="AR90" s="92">
        <v>85627.950060531701</v>
      </c>
      <c r="AS90" s="91">
        <v>71154.91833420044</v>
      </c>
      <c r="AT90" s="20">
        <v>14473.031726331272</v>
      </c>
      <c r="AU90" s="92">
        <v>85627.950060531701</v>
      </c>
      <c r="AV90" s="91">
        <v>71154.91833420044</v>
      </c>
      <c r="AW90" s="20">
        <v>14473.031726331272</v>
      </c>
      <c r="AX90" s="92">
        <v>85627.950060531701</v>
      </c>
      <c r="AY90" s="104">
        <f t="shared" si="23"/>
        <v>0.20350269967324724</v>
      </c>
      <c r="AZ90" s="90">
        <v>42185</v>
      </c>
      <c r="BA90" s="97">
        <f t="shared" si="24"/>
        <v>2.2232251770035072E-2</v>
      </c>
      <c r="BB90" s="97">
        <f t="shared" si="25"/>
        <v>2.2232251770035072E-2</v>
      </c>
      <c r="BC90" s="97">
        <f t="shared" si="26"/>
        <v>2.2232251770035072E-2</v>
      </c>
      <c r="BD90" s="26"/>
      <c r="BE90" s="90">
        <v>42185</v>
      </c>
      <c r="BF90" s="97">
        <f t="shared" si="27"/>
        <v>1.5898905730781232E-2</v>
      </c>
      <c r="BG90" s="97">
        <f t="shared" si="28"/>
        <v>1.5898905730781232E-2</v>
      </c>
      <c r="BH90" s="97">
        <f t="shared" si="29"/>
        <v>1.5898905730781232E-2</v>
      </c>
      <c r="BI90" s="26"/>
      <c r="BJ90" s="26"/>
      <c r="BL90" s="443"/>
      <c r="BM90" s="443"/>
      <c r="BN90" s="475"/>
      <c r="BO90" s="443"/>
    </row>
    <row r="91" spans="1:79" ht="14.25" customHeight="1">
      <c r="A91" s="26" t="s">
        <v>95</v>
      </c>
      <c r="B91" s="26" t="s">
        <v>291</v>
      </c>
      <c r="C91" s="26" t="s">
        <v>302</v>
      </c>
      <c r="D91" s="26" t="s">
        <v>306</v>
      </c>
      <c r="E91" s="19">
        <v>157356000</v>
      </c>
      <c r="F91" s="37">
        <v>-0.4</v>
      </c>
      <c r="G91" s="38">
        <f t="shared" si="46"/>
        <v>-62942400</v>
      </c>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90">
        <v>42277</v>
      </c>
      <c r="AP91" s="91">
        <v>76759.464459577313</v>
      </c>
      <c r="AQ91" s="20">
        <v>17309.549902782939</v>
      </c>
      <c r="AR91" s="92">
        <v>94069.014362360263</v>
      </c>
      <c r="AS91" s="91">
        <v>76759.464459577313</v>
      </c>
      <c r="AT91" s="20">
        <v>17309.549902782939</v>
      </c>
      <c r="AU91" s="92">
        <v>94069.014362360263</v>
      </c>
      <c r="AV91" s="91">
        <v>76759.464459577313</v>
      </c>
      <c r="AW91" s="20">
        <v>17309.549902782939</v>
      </c>
      <c r="AX91" s="92">
        <v>94069.014362360263</v>
      </c>
      <c r="AY91" s="104">
        <f t="shared" si="23"/>
        <v>0.20568348444574852</v>
      </c>
      <c r="AZ91" s="90">
        <v>42277</v>
      </c>
      <c r="BA91" s="97">
        <f t="shared" si="24"/>
        <v>3.0889932043080437E-2</v>
      </c>
      <c r="BB91" s="97">
        <f t="shared" si="25"/>
        <v>3.0889932043080437E-2</v>
      </c>
      <c r="BC91" s="97">
        <f t="shared" si="26"/>
        <v>3.0889932043080437E-2</v>
      </c>
      <c r="BD91" s="26"/>
      <c r="BE91" s="90">
        <v>42277</v>
      </c>
      <c r="BF91" s="97">
        <f t="shared" si="27"/>
        <v>2.1766924944975674E-2</v>
      </c>
      <c r="BG91" s="97">
        <f t="shared" si="28"/>
        <v>2.1766924944975674E-2</v>
      </c>
      <c r="BH91" s="97">
        <f t="shared" si="29"/>
        <v>2.1766924944975674E-2</v>
      </c>
      <c r="BI91" s="26"/>
      <c r="BJ91" s="26"/>
      <c r="BL91" s="443"/>
      <c r="BM91" s="443"/>
      <c r="BN91" s="443"/>
      <c r="BO91" s="443"/>
      <c r="BX91" s="300" t="s">
        <v>9</v>
      </c>
      <c r="BY91" s="300" t="s">
        <v>1162</v>
      </c>
      <c r="BZ91" s="300" t="s">
        <v>1164</v>
      </c>
      <c r="CA91" s="300" t="s">
        <v>1163</v>
      </c>
    </row>
    <row r="92" spans="1:79" ht="14.25" customHeight="1">
      <c r="A92" s="26" t="s">
        <v>95</v>
      </c>
      <c r="B92" s="26" t="s">
        <v>291</v>
      </c>
      <c r="C92" s="26" t="s">
        <v>302</v>
      </c>
      <c r="D92" s="26" t="s">
        <v>307</v>
      </c>
      <c r="E92" s="19">
        <v>42449000</v>
      </c>
      <c r="F92" s="37">
        <v>-0.4</v>
      </c>
      <c r="G92" s="38">
        <f t="shared" si="46"/>
        <v>-16979600</v>
      </c>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90">
        <v>42369</v>
      </c>
      <c r="AP92" s="91">
        <v>69769.394678742276</v>
      </c>
      <c r="AQ92" s="20">
        <v>14799.509753776016</v>
      </c>
      <c r="AR92" s="92">
        <v>84568.904432518291</v>
      </c>
      <c r="AS92" s="91">
        <v>69769.394678742276</v>
      </c>
      <c r="AT92" s="20">
        <v>14799.509753776016</v>
      </c>
      <c r="AU92" s="92">
        <v>84568.904432518291</v>
      </c>
      <c r="AV92" s="91">
        <v>69769.394678742276</v>
      </c>
      <c r="AW92" s="20">
        <v>14799.509753776016</v>
      </c>
      <c r="AX92" s="92">
        <v>84568.904432518291</v>
      </c>
      <c r="AY92" s="104">
        <f t="shared" si="23"/>
        <v>0.20688038997946595</v>
      </c>
      <c r="AZ92" s="90">
        <v>42369</v>
      </c>
      <c r="BA92" s="97">
        <f t="shared" si="24"/>
        <v>2.6722951874031287E-2</v>
      </c>
      <c r="BB92" s="97">
        <f t="shared" si="25"/>
        <v>2.6722951874031287E-2</v>
      </c>
      <c r="BC92" s="97">
        <f t="shared" si="26"/>
        <v>2.6722951874031287E-2</v>
      </c>
      <c r="BD92" s="26"/>
      <c r="BE92" s="90">
        <v>42369</v>
      </c>
      <c r="BF92" s="97">
        <f t="shared" si="27"/>
        <v>2.5210454280067296E-2</v>
      </c>
      <c r="BG92" s="97">
        <f t="shared" si="28"/>
        <v>2.5210454280067296E-2</v>
      </c>
      <c r="BH92" s="97">
        <f t="shared" si="29"/>
        <v>2.5210454280067296E-2</v>
      </c>
      <c r="BI92" s="26"/>
      <c r="BJ92" s="26"/>
      <c r="BL92" s="443"/>
      <c r="BM92" s="443"/>
      <c r="BN92" s="443"/>
      <c r="BO92" s="443"/>
      <c r="BX92" s="313">
        <v>44196</v>
      </c>
      <c r="BY92" s="486">
        <f>BF112</f>
        <v>-0.1403850476871884</v>
      </c>
      <c r="BZ92" s="486">
        <f>BG112</f>
        <v>-0.11527211660713677</v>
      </c>
      <c r="CA92" s="486">
        <f>BH112</f>
        <v>-8.7872904803352969E-2</v>
      </c>
    </row>
    <row r="93" spans="1:79" ht="14.25" customHeight="1">
      <c r="A93" s="26" t="s">
        <v>95</v>
      </c>
      <c r="B93" s="26" t="s">
        <v>291</v>
      </c>
      <c r="C93" s="26" t="s">
        <v>308</v>
      </c>
      <c r="D93" s="26" t="s">
        <v>308</v>
      </c>
      <c r="E93" s="19">
        <v>298938000</v>
      </c>
      <c r="F93" s="37">
        <v>-0.4</v>
      </c>
      <c r="G93" s="38">
        <f t="shared" si="46"/>
        <v>-119575200</v>
      </c>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90">
        <v>42460</v>
      </c>
      <c r="AP93" s="91">
        <v>65624.237211743501</v>
      </c>
      <c r="AQ93" s="20">
        <v>11395.671175184318</v>
      </c>
      <c r="AR93" s="92">
        <v>77019.908386927826</v>
      </c>
      <c r="AS93" s="91">
        <v>65624.237211743501</v>
      </c>
      <c r="AT93" s="20">
        <v>11395.671175184318</v>
      </c>
      <c r="AU93" s="92">
        <v>77019.908386927826</v>
      </c>
      <c r="AV93" s="91">
        <v>65624.237211743501</v>
      </c>
      <c r="AW93" s="20">
        <v>11395.671175184318</v>
      </c>
      <c r="AX93" s="92">
        <v>77019.908386927826</v>
      </c>
      <c r="AY93" s="104">
        <f t="shared" si="23"/>
        <v>0.20464568438943972</v>
      </c>
      <c r="AZ93" s="90">
        <v>42460</v>
      </c>
      <c r="BA93" s="97">
        <f t="shared" si="24"/>
        <v>2.1075165139846641E-2</v>
      </c>
      <c r="BB93" s="97">
        <f t="shared" si="25"/>
        <v>2.1075165139846641E-2</v>
      </c>
      <c r="BC93" s="97">
        <f t="shared" si="26"/>
        <v>2.1075165139846641E-2</v>
      </c>
      <c r="BD93" s="26"/>
      <c r="BE93" s="90">
        <v>42460</v>
      </c>
      <c r="BF93" s="97">
        <f t="shared" si="27"/>
        <v>2.5455150623062917E-2</v>
      </c>
      <c r="BG93" s="97">
        <f t="shared" si="28"/>
        <v>2.5455150623062917E-2</v>
      </c>
      <c r="BH93" s="97">
        <f t="shared" si="29"/>
        <v>2.5455150623062917E-2</v>
      </c>
      <c r="BI93" s="26"/>
      <c r="BJ93" s="26"/>
      <c r="BL93" s="443"/>
      <c r="BM93" s="443"/>
      <c r="BN93" s="443"/>
      <c r="BO93" s="443"/>
    </row>
    <row r="94" spans="1:79" ht="14.25" customHeight="1">
      <c r="A94" s="26" t="s">
        <v>95</v>
      </c>
      <c r="B94" s="26" t="s">
        <v>291</v>
      </c>
      <c r="C94" s="26" t="s">
        <v>309</v>
      </c>
      <c r="D94" s="26" t="s">
        <v>310</v>
      </c>
      <c r="E94" s="19">
        <v>6185000</v>
      </c>
      <c r="F94" s="37">
        <v>-0.4</v>
      </c>
      <c r="G94" s="38">
        <f t="shared" si="46"/>
        <v>-2474000</v>
      </c>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90">
        <v>42551</v>
      </c>
      <c r="AP94" s="91">
        <v>72802.129567111071</v>
      </c>
      <c r="AQ94" s="20">
        <v>15157.359995596888</v>
      </c>
      <c r="AR94" s="92">
        <v>87959.489562707968</v>
      </c>
      <c r="AS94" s="91">
        <v>72802.129567111071</v>
      </c>
      <c r="AT94" s="20">
        <v>15157.359995596888</v>
      </c>
      <c r="AU94" s="92">
        <v>87959.489562707968</v>
      </c>
      <c r="AV94" s="91">
        <v>72802.129567111071</v>
      </c>
      <c r="AW94" s="20">
        <v>15157.359995596888</v>
      </c>
      <c r="AX94" s="92">
        <v>87959.489562707968</v>
      </c>
      <c r="AY94" s="104">
        <f t="shared" si="23"/>
        <v>0.2058642393327822</v>
      </c>
      <c r="AZ94" s="90">
        <v>42551</v>
      </c>
      <c r="BA94" s="97">
        <f t="shared" si="24"/>
        <v>2.7228720301351039E-2</v>
      </c>
      <c r="BB94" s="97">
        <f t="shared" si="25"/>
        <v>2.7228720301351039E-2</v>
      </c>
      <c r="BC94" s="97">
        <f t="shared" si="26"/>
        <v>2.7228720301351039E-2</v>
      </c>
      <c r="BD94" s="26"/>
      <c r="BE94" s="90">
        <v>42551</v>
      </c>
      <c r="BF94" s="97">
        <f t="shared" si="27"/>
        <v>2.6715578753453872E-2</v>
      </c>
      <c r="BG94" s="97">
        <f t="shared" si="28"/>
        <v>2.6715578753453872E-2</v>
      </c>
      <c r="BH94" s="97">
        <f t="shared" si="29"/>
        <v>2.6715578753453872E-2</v>
      </c>
      <c r="BI94" s="26"/>
      <c r="BJ94" s="26"/>
      <c r="BL94" s="443"/>
      <c r="BM94" s="443"/>
      <c r="BN94" s="392"/>
      <c r="BO94" s="443"/>
    </row>
    <row r="95" spans="1:79" ht="14.25" customHeight="1">
      <c r="A95" s="26" t="s">
        <v>95</v>
      </c>
      <c r="B95" s="26" t="s">
        <v>291</v>
      </c>
      <c r="C95" s="26" t="s">
        <v>309</v>
      </c>
      <c r="D95" s="26" t="s">
        <v>311</v>
      </c>
      <c r="E95" s="19">
        <v>183735000</v>
      </c>
      <c r="F95" s="37">
        <v>-0.4</v>
      </c>
      <c r="G95" s="38">
        <f t="shared" si="46"/>
        <v>-73494000</v>
      </c>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90">
        <v>42643</v>
      </c>
      <c r="AP95" s="91">
        <v>79836.642657881413</v>
      </c>
      <c r="AQ95" s="20">
        <v>18808.813253508881</v>
      </c>
      <c r="AR95" s="92">
        <v>98645.455911390294</v>
      </c>
      <c r="AS95" s="91">
        <v>79836.642657881413</v>
      </c>
      <c r="AT95" s="20">
        <v>18808.813253508881</v>
      </c>
      <c r="AU95" s="92">
        <v>98645.455911390294</v>
      </c>
      <c r="AV95" s="91">
        <v>79836.642657881413</v>
      </c>
      <c r="AW95" s="20">
        <v>18808.813253508881</v>
      </c>
      <c r="AX95" s="92">
        <v>98645.455911390294</v>
      </c>
      <c r="AY95" s="104">
        <f t="shared" si="23"/>
        <v>0.2088700900262116</v>
      </c>
      <c r="AZ95" s="90">
        <v>42643</v>
      </c>
      <c r="BA95" s="97">
        <f t="shared" si="24"/>
        <v>4.8649829915313747E-2</v>
      </c>
      <c r="BB95" s="97">
        <f t="shared" si="25"/>
        <v>4.8649829915313747E-2</v>
      </c>
      <c r="BC95" s="97">
        <f t="shared" si="26"/>
        <v>4.8649829915313747E-2</v>
      </c>
      <c r="BD95" s="26"/>
      <c r="BE95" s="90">
        <v>42643</v>
      </c>
      <c r="BF95" s="97">
        <f t="shared" si="27"/>
        <v>3.1700608424154897E-2</v>
      </c>
      <c r="BG95" s="97">
        <f t="shared" si="28"/>
        <v>3.1700608424154897E-2</v>
      </c>
      <c r="BH95" s="97">
        <f t="shared" si="29"/>
        <v>3.1700608424154897E-2</v>
      </c>
      <c r="BI95" s="26"/>
      <c r="BJ95" s="26"/>
      <c r="BL95" s="443"/>
      <c r="BM95" s="443"/>
      <c r="BN95" s="392"/>
      <c r="BO95" s="443"/>
    </row>
    <row r="96" spans="1:79" ht="14.25" customHeight="1">
      <c r="A96" s="26" t="s">
        <v>95</v>
      </c>
      <c r="B96" s="26" t="s">
        <v>312</v>
      </c>
      <c r="C96" s="26" t="s">
        <v>313</v>
      </c>
      <c r="D96" s="26" t="s">
        <v>313</v>
      </c>
      <c r="E96" s="19">
        <v>47786000</v>
      </c>
      <c r="F96" s="37">
        <v>-0.4</v>
      </c>
      <c r="G96" s="38">
        <f t="shared" si="46"/>
        <v>-19114400</v>
      </c>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90">
        <v>42735</v>
      </c>
      <c r="AP96" s="91">
        <v>72774.106967958913</v>
      </c>
      <c r="AQ96" s="20">
        <v>14769.698787892044</v>
      </c>
      <c r="AR96" s="92">
        <v>87543.805755850946</v>
      </c>
      <c r="AS96" s="91">
        <v>72774.106967958913</v>
      </c>
      <c r="AT96" s="20">
        <v>14769.698787892044</v>
      </c>
      <c r="AU96" s="92">
        <v>87543.805755850946</v>
      </c>
      <c r="AV96" s="91">
        <v>72774.106967958913</v>
      </c>
      <c r="AW96" s="20">
        <v>14769.698787892044</v>
      </c>
      <c r="AX96" s="92">
        <v>87543.805755850946</v>
      </c>
      <c r="AY96" s="104">
        <f t="shared" si="23"/>
        <v>0.20661125273302808</v>
      </c>
      <c r="AZ96" s="90">
        <v>42735</v>
      </c>
      <c r="BA96" s="97">
        <f t="shared" si="24"/>
        <v>3.5177247988431359E-2</v>
      </c>
      <c r="BB96" s="97">
        <f t="shared" si="25"/>
        <v>3.5177247988431359E-2</v>
      </c>
      <c r="BC96" s="97">
        <f t="shared" si="26"/>
        <v>3.5177247988431359E-2</v>
      </c>
      <c r="BD96" s="26"/>
      <c r="BE96" s="90">
        <v>42735</v>
      </c>
      <c r="BF96" s="97">
        <f t="shared" si="27"/>
        <v>3.377309098452641E-2</v>
      </c>
      <c r="BG96" s="97">
        <f t="shared" si="28"/>
        <v>3.377309098452641E-2</v>
      </c>
      <c r="BH96" s="97">
        <f t="shared" si="29"/>
        <v>3.377309098452641E-2</v>
      </c>
      <c r="BI96" s="26"/>
      <c r="BJ96" s="26"/>
      <c r="BL96" s="443"/>
      <c r="BM96" s="443"/>
      <c r="BN96" s="443"/>
      <c r="BO96" s="443"/>
    </row>
    <row r="97" spans="1:67" ht="14.25" customHeight="1">
      <c r="A97" s="26" t="s">
        <v>95</v>
      </c>
      <c r="B97" s="26" t="s">
        <v>312</v>
      </c>
      <c r="C97" s="26" t="s">
        <v>314</v>
      </c>
      <c r="D97" s="26" t="s">
        <v>314</v>
      </c>
      <c r="E97" s="19">
        <v>89931000</v>
      </c>
      <c r="F97" s="37">
        <v>-0.4</v>
      </c>
      <c r="G97" s="38">
        <f t="shared" si="46"/>
        <v>-35972400</v>
      </c>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90">
        <v>42825</v>
      </c>
      <c r="AP97" s="91">
        <v>68176.159676162002</v>
      </c>
      <c r="AQ97" s="20">
        <v>11411.007019095812</v>
      </c>
      <c r="AR97" s="92">
        <v>79587.166695257809</v>
      </c>
      <c r="AS97" s="91">
        <v>68176.159676162002</v>
      </c>
      <c r="AT97" s="20">
        <v>11411.007019095812</v>
      </c>
      <c r="AU97" s="92">
        <v>79587.166695257809</v>
      </c>
      <c r="AV97" s="91">
        <v>68176.159676162002</v>
      </c>
      <c r="AW97" s="20">
        <v>11411.007019095812</v>
      </c>
      <c r="AX97" s="92">
        <v>79587.166695257809</v>
      </c>
      <c r="AY97" s="104">
        <f t="shared" si="23"/>
        <v>0.20486759072401214</v>
      </c>
      <c r="AZ97" s="90">
        <v>42825</v>
      </c>
      <c r="BA97" s="97">
        <f t="shared" si="24"/>
        <v>3.3332398883581416E-2</v>
      </c>
      <c r="BB97" s="97">
        <f t="shared" si="25"/>
        <v>3.3332398883581416E-2</v>
      </c>
      <c r="BC97" s="97">
        <f t="shared" si="26"/>
        <v>3.3332398883581416E-2</v>
      </c>
      <c r="BD97" s="26"/>
      <c r="BE97" s="90">
        <v>42825</v>
      </c>
      <c r="BF97" s="97">
        <f t="shared" si="27"/>
        <v>3.6480104103571831E-2</v>
      </c>
      <c r="BG97" s="97">
        <f t="shared" si="28"/>
        <v>3.6480104103571831E-2</v>
      </c>
      <c r="BH97" s="97">
        <f t="shared" si="29"/>
        <v>3.6480104103571831E-2</v>
      </c>
      <c r="BI97" s="26"/>
      <c r="BJ97" s="26"/>
      <c r="BL97" s="443"/>
      <c r="BM97" s="443"/>
      <c r="BN97" s="392"/>
      <c r="BO97" s="443"/>
    </row>
    <row r="98" spans="1:67" ht="14.25" customHeight="1">
      <c r="A98" s="26" t="s">
        <v>95</v>
      </c>
      <c r="B98" s="26" t="s">
        <v>312</v>
      </c>
      <c r="C98" s="26" t="s">
        <v>315</v>
      </c>
      <c r="D98" s="26" t="s">
        <v>316</v>
      </c>
      <c r="E98" s="19">
        <v>9941000</v>
      </c>
      <c r="F98" s="37">
        <v>-0.4</v>
      </c>
      <c r="G98" s="38">
        <f t="shared" si="46"/>
        <v>-3976400</v>
      </c>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90">
        <v>42916</v>
      </c>
      <c r="AP98" s="91">
        <v>75872.356402899808</v>
      </c>
      <c r="AQ98" s="20">
        <v>16465.590537663367</v>
      </c>
      <c r="AR98" s="92">
        <v>92337.946940563168</v>
      </c>
      <c r="AS98" s="91">
        <v>75872.356402899808</v>
      </c>
      <c r="AT98" s="20">
        <v>16465.590537663367</v>
      </c>
      <c r="AU98" s="92">
        <v>92337.946940563168</v>
      </c>
      <c r="AV98" s="91">
        <v>75872.356402899808</v>
      </c>
      <c r="AW98" s="20">
        <v>16465.590537663367</v>
      </c>
      <c r="AX98" s="92">
        <v>92337.946940563168</v>
      </c>
      <c r="AY98" s="104">
        <f t="shared" si="23"/>
        <v>0.20715722278936594</v>
      </c>
      <c r="AZ98" s="90">
        <v>42916</v>
      </c>
      <c r="BA98" s="97">
        <f t="shared" si="24"/>
        <v>4.9778112624604409E-2</v>
      </c>
      <c r="BB98" s="97">
        <f t="shared" si="25"/>
        <v>4.9778112624604409E-2</v>
      </c>
      <c r="BC98" s="97">
        <f t="shared" si="26"/>
        <v>4.9778112624604409E-2</v>
      </c>
      <c r="BD98" s="26"/>
      <c r="BE98" s="90">
        <v>42916</v>
      </c>
      <c r="BF98" s="97">
        <f t="shared" si="27"/>
        <v>4.2189545905006565E-2</v>
      </c>
      <c r="BG98" s="97">
        <f t="shared" si="28"/>
        <v>4.2189545905006565E-2</v>
      </c>
      <c r="BH98" s="97">
        <f t="shared" si="29"/>
        <v>4.2189545905006565E-2</v>
      </c>
      <c r="BI98" s="26"/>
      <c r="BJ98" s="26"/>
      <c r="BL98" s="443"/>
      <c r="BM98" s="443"/>
      <c r="BN98" s="443"/>
      <c r="BO98" s="443"/>
    </row>
    <row r="99" spans="1:67" ht="14.25" customHeight="1">
      <c r="A99" s="26" t="s">
        <v>95</v>
      </c>
      <c r="B99" s="26" t="s">
        <v>312</v>
      </c>
      <c r="C99" s="26" t="s">
        <v>317</v>
      </c>
      <c r="D99" s="26" t="s">
        <v>318</v>
      </c>
      <c r="E99" s="19">
        <v>88221000</v>
      </c>
      <c r="F99" s="37">
        <v>-0.4</v>
      </c>
      <c r="G99" s="38">
        <f t="shared" si="46"/>
        <v>-35288400</v>
      </c>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90">
        <v>43008</v>
      </c>
      <c r="AP99" s="91">
        <v>83277.684111015449</v>
      </c>
      <c r="AQ99" s="20">
        <v>20029.332853041928</v>
      </c>
      <c r="AR99" s="92">
        <v>103307.01696405737</v>
      </c>
      <c r="AS99" s="91">
        <v>83277.684111015449</v>
      </c>
      <c r="AT99" s="20">
        <v>20029.332853041928</v>
      </c>
      <c r="AU99" s="92">
        <v>103307.01696405737</v>
      </c>
      <c r="AV99" s="91">
        <v>83277.684111015449</v>
      </c>
      <c r="AW99" s="20">
        <v>20029.332853041928</v>
      </c>
      <c r="AX99" s="92">
        <v>103307.01696405737</v>
      </c>
      <c r="AY99" s="104">
        <f t="shared" si="23"/>
        <v>0.20884893384893294</v>
      </c>
      <c r="AZ99" s="90">
        <v>43008</v>
      </c>
      <c r="BA99" s="97">
        <f t="shared" si="24"/>
        <v>4.7255709952360947E-2</v>
      </c>
      <c r="BB99" s="97">
        <f t="shared" si="25"/>
        <v>4.7255709952360947E-2</v>
      </c>
      <c r="BC99" s="97">
        <f t="shared" si="26"/>
        <v>4.7255709952360947E-2</v>
      </c>
      <c r="BD99" s="26"/>
      <c r="BE99" s="90">
        <v>43008</v>
      </c>
      <c r="BF99" s="97">
        <f t="shared" si="27"/>
        <v>4.1879492997376921E-2</v>
      </c>
      <c r="BG99" s="97">
        <f t="shared" si="28"/>
        <v>4.1879492997376921E-2</v>
      </c>
      <c r="BH99" s="97">
        <f t="shared" si="29"/>
        <v>4.1879492997376921E-2</v>
      </c>
      <c r="BI99" s="26"/>
      <c r="BJ99" s="26"/>
      <c r="BL99" s="443"/>
      <c r="BM99" s="443"/>
      <c r="BN99" s="443"/>
      <c r="BO99" s="443"/>
    </row>
    <row r="100" spans="1:67" ht="14.25" customHeight="1">
      <c r="A100" s="26" t="s">
        <v>95</v>
      </c>
      <c r="B100" s="26" t="s">
        <v>312</v>
      </c>
      <c r="C100" s="26" t="s">
        <v>319</v>
      </c>
      <c r="D100" s="26" t="s">
        <v>320</v>
      </c>
      <c r="E100" s="19">
        <v>266634000</v>
      </c>
      <c r="F100" s="37">
        <v>-0.4</v>
      </c>
      <c r="G100" s="38">
        <f t="shared" si="46"/>
        <v>-106653600</v>
      </c>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90">
        <v>43100</v>
      </c>
      <c r="AP100" s="91">
        <v>75333.018838921664</v>
      </c>
      <c r="AQ100" s="20">
        <v>15860.978419137937</v>
      </c>
      <c r="AR100" s="92">
        <v>91193.997258059608</v>
      </c>
      <c r="AS100" s="91">
        <v>75333.018838921664</v>
      </c>
      <c r="AT100" s="20">
        <v>15860.978419137937</v>
      </c>
      <c r="AU100" s="92">
        <v>91193.997258059608</v>
      </c>
      <c r="AV100" s="91">
        <v>75333.018838921664</v>
      </c>
      <c r="AW100" s="20">
        <v>15860.978419137937</v>
      </c>
      <c r="AX100" s="92">
        <v>91193.997258059608</v>
      </c>
      <c r="AY100" s="104">
        <f t="shared" si="23"/>
        <v>0.2106888038418856</v>
      </c>
      <c r="AZ100" s="90">
        <v>43100</v>
      </c>
      <c r="BA100" s="97">
        <f t="shared" si="24"/>
        <v>4.1695599942143335E-2</v>
      </c>
      <c r="BB100" s="97">
        <f t="shared" si="25"/>
        <v>4.1695599942143335E-2</v>
      </c>
      <c r="BC100" s="97">
        <f t="shared" si="26"/>
        <v>4.1695599942143335E-2</v>
      </c>
      <c r="BD100" s="26"/>
      <c r="BE100" s="90">
        <v>43100</v>
      </c>
      <c r="BF100" s="97">
        <f t="shared" si="27"/>
        <v>4.3447693361095219E-2</v>
      </c>
      <c r="BG100" s="97">
        <f t="shared" si="28"/>
        <v>4.3447693361095219E-2</v>
      </c>
      <c r="BH100" s="97">
        <f t="shared" si="29"/>
        <v>4.3447693361095219E-2</v>
      </c>
      <c r="BI100" s="26"/>
      <c r="BJ100" s="26"/>
      <c r="BL100" s="443"/>
      <c r="BM100" s="443"/>
      <c r="BN100" s="392"/>
      <c r="BO100" s="443"/>
    </row>
    <row r="101" spans="1:67" ht="14.25" customHeight="1">
      <c r="A101" s="26" t="s">
        <v>95</v>
      </c>
      <c r="B101" s="26" t="s">
        <v>312</v>
      </c>
      <c r="C101" s="26" t="s">
        <v>319</v>
      </c>
      <c r="D101" s="26" t="s">
        <v>321</v>
      </c>
      <c r="E101" s="19">
        <v>177421000</v>
      </c>
      <c r="F101" s="37">
        <v>-0.4</v>
      </c>
      <c r="G101" s="38">
        <f t="shared" si="46"/>
        <v>-70968400</v>
      </c>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90">
        <v>43190</v>
      </c>
      <c r="AP101" s="91">
        <v>70683.079140352274</v>
      </c>
      <c r="AQ101" s="20">
        <v>12667.607067388784</v>
      </c>
      <c r="AR101" s="92">
        <v>83350.686207741062</v>
      </c>
      <c r="AS101" s="91">
        <v>70683.079140352274</v>
      </c>
      <c r="AT101" s="20">
        <v>12667.607067388784</v>
      </c>
      <c r="AU101" s="92">
        <v>83350.686207741062</v>
      </c>
      <c r="AV101" s="91">
        <v>70683.079140352274</v>
      </c>
      <c r="AW101" s="20">
        <v>12667.607067388784</v>
      </c>
      <c r="AX101" s="92">
        <v>83350.686207741062</v>
      </c>
      <c r="AY101" s="104">
        <f t="shared" si="23"/>
        <v>0.21307576652605328</v>
      </c>
      <c r="AZ101" s="90">
        <v>43190</v>
      </c>
      <c r="BA101" s="97">
        <f t="shared" si="24"/>
        <v>4.7288019774518464E-2</v>
      </c>
      <c r="BB101" s="97">
        <f t="shared" si="25"/>
        <v>4.7288019774518464E-2</v>
      </c>
      <c r="BC101" s="97">
        <f t="shared" si="26"/>
        <v>4.7288019774518464E-2</v>
      </c>
      <c r="BD101" s="26"/>
      <c r="BE101" s="90">
        <v>43190</v>
      </c>
      <c r="BF101" s="97">
        <f t="shared" si="27"/>
        <v>4.6514161020801748E-2</v>
      </c>
      <c r="BG101" s="97">
        <f t="shared" si="28"/>
        <v>4.6514161020801748E-2</v>
      </c>
      <c r="BH101" s="97">
        <f t="shared" si="29"/>
        <v>4.6514161020801748E-2</v>
      </c>
      <c r="BI101" s="26"/>
      <c r="BJ101" s="26"/>
      <c r="BL101" s="443"/>
      <c r="BM101" s="443"/>
      <c r="BN101" s="392"/>
      <c r="BO101" s="443"/>
    </row>
    <row r="102" spans="1:67" ht="14.25" customHeight="1">
      <c r="A102" s="26" t="s">
        <v>95</v>
      </c>
      <c r="B102" s="26" t="s">
        <v>322</v>
      </c>
      <c r="C102" s="26" t="s">
        <v>323</v>
      </c>
      <c r="D102" s="26" t="s">
        <v>324</v>
      </c>
      <c r="E102" s="19">
        <v>2028076000</v>
      </c>
      <c r="F102" s="37">
        <v>-0.4</v>
      </c>
      <c r="G102" s="38">
        <f t="shared" si="46"/>
        <v>-811230400</v>
      </c>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90">
        <v>43281</v>
      </c>
      <c r="AP102" s="91">
        <v>79396.918220089254</v>
      </c>
      <c r="AQ102" s="20">
        <v>17381.782666048606</v>
      </c>
      <c r="AR102" s="92">
        <v>96778.700886137842</v>
      </c>
      <c r="AS102" s="91">
        <v>79396.918220089254</v>
      </c>
      <c r="AT102" s="20">
        <v>17381.782666048606</v>
      </c>
      <c r="AU102" s="92">
        <v>96778.700886137842</v>
      </c>
      <c r="AV102" s="91">
        <v>79396.918220089254</v>
      </c>
      <c r="AW102" s="20">
        <v>17381.782666048606</v>
      </c>
      <c r="AX102" s="92">
        <v>96778.700886137842</v>
      </c>
      <c r="AY102" s="104">
        <f t="shared" si="23"/>
        <v>0.21361090871644978</v>
      </c>
      <c r="AZ102" s="90">
        <v>43281</v>
      </c>
      <c r="BA102" s="97">
        <f t="shared" si="24"/>
        <v>4.8092405048090647E-2</v>
      </c>
      <c r="BB102" s="97">
        <f t="shared" si="25"/>
        <v>4.8092405048090647E-2</v>
      </c>
      <c r="BC102" s="97">
        <f t="shared" si="26"/>
        <v>4.8092405048090647E-2</v>
      </c>
      <c r="BD102" s="26"/>
      <c r="BE102" s="90">
        <v>43281</v>
      </c>
      <c r="BF102" s="97">
        <f t="shared" si="27"/>
        <v>4.6119416454468265E-2</v>
      </c>
      <c r="BG102" s="97">
        <f t="shared" si="28"/>
        <v>4.6119416454468265E-2</v>
      </c>
      <c r="BH102" s="97">
        <f t="shared" si="29"/>
        <v>4.6119416454468265E-2</v>
      </c>
      <c r="BI102" s="26"/>
      <c r="BJ102" s="26"/>
      <c r="BL102" s="443"/>
      <c r="BM102" s="443"/>
      <c r="BN102" s="443"/>
      <c r="BO102" s="443"/>
    </row>
    <row r="103" spans="1:67" ht="14.25" customHeight="1">
      <c r="A103" s="26" t="s">
        <v>95</v>
      </c>
      <c r="B103" s="26" t="s">
        <v>322</v>
      </c>
      <c r="C103" s="26" t="s">
        <v>323</v>
      </c>
      <c r="D103" s="26" t="s">
        <v>325</v>
      </c>
      <c r="E103" s="19">
        <v>98454000</v>
      </c>
      <c r="F103" s="37">
        <v>-0.4</v>
      </c>
      <c r="G103" s="38">
        <f t="shared" si="46"/>
        <v>-39381600</v>
      </c>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90">
        <v>43373</v>
      </c>
      <c r="AP103" s="91">
        <v>86842.405158231937</v>
      </c>
      <c r="AQ103" s="20">
        <v>21403.280799674278</v>
      </c>
      <c r="AR103" s="92">
        <v>108245.68595790621</v>
      </c>
      <c r="AS103" s="91">
        <v>86842.405158231937</v>
      </c>
      <c r="AT103" s="20">
        <v>21403.280799674278</v>
      </c>
      <c r="AU103" s="92">
        <v>108245.68595790621</v>
      </c>
      <c r="AV103" s="91">
        <v>86842.405158231937</v>
      </c>
      <c r="AW103" s="20">
        <v>21403.280799674278</v>
      </c>
      <c r="AX103" s="92">
        <v>108245.68595790621</v>
      </c>
      <c r="AY103" s="104">
        <f t="shared" si="23"/>
        <v>0.21557239473886339</v>
      </c>
      <c r="AZ103" s="90">
        <v>43373</v>
      </c>
      <c r="BA103" s="97">
        <f t="shared" si="24"/>
        <v>4.7805745814605283E-2</v>
      </c>
      <c r="BB103" s="97">
        <f t="shared" si="25"/>
        <v>4.7805745814605283E-2</v>
      </c>
      <c r="BC103" s="97">
        <f t="shared" si="26"/>
        <v>4.7805745814605283E-2</v>
      </c>
      <c r="BD103" s="26"/>
      <c r="BE103" s="90">
        <v>43373</v>
      </c>
      <c r="BF103" s="97">
        <f t="shared" si="27"/>
        <v>4.6290650153952173E-2</v>
      </c>
      <c r="BG103" s="97">
        <f t="shared" si="28"/>
        <v>4.6290650153952173E-2</v>
      </c>
      <c r="BH103" s="97">
        <f t="shared" si="29"/>
        <v>4.6290650153952173E-2</v>
      </c>
      <c r="BI103" s="26"/>
      <c r="BJ103" s="26"/>
      <c r="BL103" s="443"/>
      <c r="BM103" s="443"/>
      <c r="BN103" s="392"/>
      <c r="BO103" s="443"/>
    </row>
    <row r="104" spans="1:67" ht="14.25" customHeight="1">
      <c r="A104" s="26" t="s">
        <v>95</v>
      </c>
      <c r="B104" s="26" t="s">
        <v>322</v>
      </c>
      <c r="C104" s="26" t="s">
        <v>326</v>
      </c>
      <c r="D104" s="26" t="s">
        <v>327</v>
      </c>
      <c r="E104" s="19">
        <v>88943000</v>
      </c>
      <c r="F104" s="37">
        <v>-0.4</v>
      </c>
      <c r="G104" s="38">
        <f t="shared" si="46"/>
        <v>-35577200</v>
      </c>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90">
        <v>43465</v>
      </c>
      <c r="AP104" s="91">
        <v>77964.036462941061</v>
      </c>
      <c r="AQ104" s="20">
        <v>16626.069179373997</v>
      </c>
      <c r="AR104" s="92">
        <v>94590.105642315044</v>
      </c>
      <c r="AS104" s="91">
        <v>77964.036462941061</v>
      </c>
      <c r="AT104" s="20">
        <v>16626.069179373997</v>
      </c>
      <c r="AU104" s="92">
        <v>94590.105642315044</v>
      </c>
      <c r="AV104" s="91">
        <v>77964.036462941061</v>
      </c>
      <c r="AW104" s="20">
        <v>16626.069179373997</v>
      </c>
      <c r="AX104" s="92">
        <v>94590.105642315044</v>
      </c>
      <c r="AY104" s="104">
        <f t="shared" si="23"/>
        <v>0.21620092606293731</v>
      </c>
      <c r="AZ104" s="90">
        <v>43465</v>
      </c>
      <c r="BA104" s="97">
        <f t="shared" si="24"/>
        <v>3.7240481680446358E-2</v>
      </c>
      <c r="BB104" s="97">
        <f t="shared" si="25"/>
        <v>3.7240481680446358E-2</v>
      </c>
      <c r="BC104" s="97">
        <f t="shared" si="26"/>
        <v>3.7240481680446358E-2</v>
      </c>
      <c r="BD104" s="26"/>
      <c r="BE104" s="90">
        <v>43465</v>
      </c>
      <c r="BF104" s="97">
        <f t="shared" si="27"/>
        <v>4.5136112244087201E-2</v>
      </c>
      <c r="BG104" s="97">
        <f t="shared" si="28"/>
        <v>4.5136112244087201E-2</v>
      </c>
      <c r="BH104" s="97">
        <f t="shared" si="29"/>
        <v>4.5136112244087201E-2</v>
      </c>
      <c r="BI104" s="26"/>
      <c r="BJ104" s="26"/>
      <c r="BL104" s="443"/>
      <c r="BM104" s="443"/>
      <c r="BN104" s="392"/>
      <c r="BO104" s="443"/>
    </row>
    <row r="105" spans="1:67" ht="14.25" customHeight="1">
      <c r="A105" s="26" t="s">
        <v>95</v>
      </c>
      <c r="B105" s="26" t="s">
        <v>322</v>
      </c>
      <c r="C105" s="26" t="s">
        <v>326</v>
      </c>
      <c r="D105" s="26" t="s">
        <v>328</v>
      </c>
      <c r="E105" s="19">
        <v>59859000</v>
      </c>
      <c r="F105" s="37">
        <v>-0.4</v>
      </c>
      <c r="G105" s="38">
        <f t="shared" si="46"/>
        <v>-23943600</v>
      </c>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90">
        <v>43555</v>
      </c>
      <c r="AP105" s="91">
        <v>74012.192536973162</v>
      </c>
      <c r="AQ105" s="20">
        <v>14091.896657161449</v>
      </c>
      <c r="AR105" s="92">
        <v>88104.08919413462</v>
      </c>
      <c r="AS105" s="91">
        <v>74012.192536973162</v>
      </c>
      <c r="AT105" s="20">
        <v>14091.896657161449</v>
      </c>
      <c r="AU105" s="92">
        <v>88104.08919413462</v>
      </c>
      <c r="AV105" s="91">
        <v>74012.192536973162</v>
      </c>
      <c r="AW105" s="20">
        <v>14091.896657161449</v>
      </c>
      <c r="AX105" s="92">
        <v>88104.08919413462</v>
      </c>
      <c r="AY105" s="104">
        <f t="shared" si="23"/>
        <v>0.21841493535691828</v>
      </c>
      <c r="AZ105" s="90">
        <v>43555</v>
      </c>
      <c r="BA105" s="97">
        <f t="shared" si="24"/>
        <v>5.7028960440065335E-2</v>
      </c>
      <c r="BB105" s="97">
        <f t="shared" si="25"/>
        <v>5.7028960440065335E-2</v>
      </c>
      <c r="BC105" s="97">
        <f t="shared" si="26"/>
        <v>5.7028960440065335E-2</v>
      </c>
      <c r="BD105" s="26"/>
      <c r="BE105" s="90">
        <v>43555</v>
      </c>
      <c r="BF105" s="97">
        <f t="shared" si="27"/>
        <v>4.7351227768216431E-2</v>
      </c>
      <c r="BG105" s="97">
        <f t="shared" si="28"/>
        <v>4.7351227768216431E-2</v>
      </c>
      <c r="BH105" s="97">
        <f t="shared" si="29"/>
        <v>4.7351227768216431E-2</v>
      </c>
      <c r="BI105" s="26"/>
      <c r="BJ105" s="26"/>
      <c r="BL105" s="443"/>
      <c r="BM105" s="443"/>
      <c r="BN105" s="443"/>
      <c r="BO105" s="443"/>
    </row>
    <row r="106" spans="1:67" ht="14.25" customHeight="1">
      <c r="A106" s="26" t="s">
        <v>95</v>
      </c>
      <c r="B106" s="26" t="s">
        <v>322</v>
      </c>
      <c r="C106" s="26" t="s">
        <v>329</v>
      </c>
      <c r="D106" s="26" t="s">
        <v>329</v>
      </c>
      <c r="E106" s="19">
        <v>272750000</v>
      </c>
      <c r="F106" s="37">
        <v>-0.4</v>
      </c>
      <c r="G106" s="38">
        <f t="shared" si="46"/>
        <v>-109100000</v>
      </c>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90">
        <v>43646</v>
      </c>
      <c r="AP106" s="91">
        <v>82470.573054524837</v>
      </c>
      <c r="AQ106" s="20">
        <v>17989.479641991398</v>
      </c>
      <c r="AR106" s="92">
        <v>100460.05269651624</v>
      </c>
      <c r="AS106" s="91">
        <v>82470.573054524837</v>
      </c>
      <c r="AT106" s="20">
        <v>17989.479641991398</v>
      </c>
      <c r="AU106" s="92">
        <v>100460.05269651624</v>
      </c>
      <c r="AV106" s="91">
        <v>82470.573054524837</v>
      </c>
      <c r="AW106" s="20">
        <v>17989.479641991398</v>
      </c>
      <c r="AX106" s="92">
        <v>100460.05269651624</v>
      </c>
      <c r="AY106" s="104">
        <f t="shared" si="23"/>
        <v>0.21821687347185842</v>
      </c>
      <c r="AZ106" s="90">
        <v>43646</v>
      </c>
      <c r="BA106" s="97">
        <f t="shared" si="24"/>
        <v>3.803886368251197E-2</v>
      </c>
      <c r="BB106" s="97">
        <f t="shared" si="25"/>
        <v>3.803886368251197E-2</v>
      </c>
      <c r="BC106" s="97">
        <f t="shared" si="26"/>
        <v>3.803886368251197E-2</v>
      </c>
      <c r="BD106" s="26"/>
      <c r="BE106" s="90">
        <v>43646</v>
      </c>
      <c r="BF106" s="97">
        <f t="shared" si="27"/>
        <v>4.4762870594507342E-2</v>
      </c>
      <c r="BG106" s="97">
        <f t="shared" si="28"/>
        <v>4.4762870594507342E-2</v>
      </c>
      <c r="BH106" s="97">
        <f t="shared" si="29"/>
        <v>4.4762870594507342E-2</v>
      </c>
      <c r="BI106" s="26"/>
      <c r="BJ106" s="26"/>
      <c r="BL106" s="443"/>
      <c r="BM106" s="443"/>
      <c r="BN106" s="392"/>
      <c r="BO106" s="443"/>
    </row>
    <row r="107" spans="1:67" ht="14.25" customHeight="1">
      <c r="A107" s="26" t="s">
        <v>95</v>
      </c>
      <c r="B107" s="26" t="s">
        <v>322</v>
      </c>
      <c r="C107" s="26" t="s">
        <v>330</v>
      </c>
      <c r="D107" s="26" t="s">
        <v>331</v>
      </c>
      <c r="E107" s="19">
        <v>459305000</v>
      </c>
      <c r="F107" s="37">
        <v>-0.4</v>
      </c>
      <c r="G107" s="38">
        <f t="shared" si="46"/>
        <v>-183722000</v>
      </c>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90">
        <v>43738</v>
      </c>
      <c r="AP107" s="91">
        <v>90670.065322891009</v>
      </c>
      <c r="AQ107" s="20">
        <v>22234.908395578514</v>
      </c>
      <c r="AR107" s="92">
        <v>112904.97371846951</v>
      </c>
      <c r="AS107" s="91">
        <v>90670.065322891009</v>
      </c>
      <c r="AT107" s="20">
        <v>22234.908395578514</v>
      </c>
      <c r="AU107" s="92">
        <v>112904.97371846951</v>
      </c>
      <c r="AV107" s="91">
        <v>90670.065322891009</v>
      </c>
      <c r="AW107" s="20">
        <v>22234.908395578514</v>
      </c>
      <c r="AX107" s="92">
        <v>112904.97371846951</v>
      </c>
      <c r="AY107" s="104">
        <f t="shared" si="23"/>
        <v>0.21820570075735193</v>
      </c>
      <c r="AZ107" s="90">
        <v>43738</v>
      </c>
      <c r="BA107" s="97">
        <f t="shared" si="24"/>
        <v>4.3043634666190433E-2</v>
      </c>
      <c r="BB107" s="97">
        <f t="shared" si="25"/>
        <v>4.3043634666190433E-2</v>
      </c>
      <c r="BC107" s="97">
        <f t="shared" si="26"/>
        <v>4.3043634666190433E-2</v>
      </c>
      <c r="BD107" s="26"/>
      <c r="BE107" s="90">
        <v>43738</v>
      </c>
      <c r="BF107" s="97">
        <f t="shared" si="27"/>
        <v>4.3444401115532605E-2</v>
      </c>
      <c r="BG107" s="97">
        <f t="shared" si="28"/>
        <v>4.3444401115532605E-2</v>
      </c>
      <c r="BH107" s="97">
        <f t="shared" si="29"/>
        <v>4.3444401115532605E-2</v>
      </c>
      <c r="BI107" s="26"/>
      <c r="BJ107" s="26"/>
      <c r="BL107" s="443"/>
      <c r="BM107" s="443"/>
      <c r="BN107" s="392"/>
      <c r="BO107" s="443"/>
    </row>
    <row r="108" spans="1:67" ht="14.25" customHeight="1">
      <c r="A108" s="26" t="s">
        <v>95</v>
      </c>
      <c r="B108" s="26" t="s">
        <v>322</v>
      </c>
      <c r="C108" s="26" t="s">
        <v>330</v>
      </c>
      <c r="D108" s="26" t="s">
        <v>332</v>
      </c>
      <c r="E108" s="19">
        <v>627377000</v>
      </c>
      <c r="F108" s="37">
        <v>-0.4</v>
      </c>
      <c r="G108" s="38">
        <f t="shared" si="46"/>
        <v>-250950800</v>
      </c>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356">
        <v>43830</v>
      </c>
      <c r="AP108" s="509">
        <v>81083.380439356857</v>
      </c>
      <c r="AQ108" s="510">
        <v>17549.721620912616</v>
      </c>
      <c r="AR108" s="511">
        <v>98633.102060269477</v>
      </c>
      <c r="AS108" s="509">
        <v>81083.380439356857</v>
      </c>
      <c r="AT108" s="510">
        <v>17549.721620912616</v>
      </c>
      <c r="AU108" s="511">
        <v>98633.102060269477</v>
      </c>
      <c r="AV108" s="509">
        <v>81083.380439356857</v>
      </c>
      <c r="AW108" s="510">
        <v>17549.721620912616</v>
      </c>
      <c r="AX108" s="511">
        <v>98633.102060269477</v>
      </c>
      <c r="AY108" s="104">
        <f t="shared" si="23"/>
        <v>0.21894600239031137</v>
      </c>
      <c r="AZ108" s="356">
        <v>43830</v>
      </c>
      <c r="BA108" s="512">
        <f t="shared" si="24"/>
        <v>4.2742276166205961E-2</v>
      </c>
      <c r="BB108" s="512">
        <f t="shared" si="25"/>
        <v>4.2742276166205961E-2</v>
      </c>
      <c r="BC108" s="512">
        <f t="shared" si="26"/>
        <v>4.2742276166205961E-2</v>
      </c>
      <c r="BD108" s="513"/>
      <c r="BE108" s="356">
        <v>43830</v>
      </c>
      <c r="BF108" s="512">
        <f t="shared" si="27"/>
        <v>4.4748295481397138E-2</v>
      </c>
      <c r="BG108" s="512">
        <f t="shared" si="28"/>
        <v>4.4748295481397138E-2</v>
      </c>
      <c r="BH108" s="512">
        <f t="shared" si="29"/>
        <v>4.4748295481397138E-2</v>
      </c>
      <c r="BI108" s="26"/>
      <c r="BJ108" s="26"/>
      <c r="BL108" s="443"/>
      <c r="BM108" s="443"/>
      <c r="BN108" s="443"/>
      <c r="BO108" s="443"/>
    </row>
    <row r="109" spans="1:67" ht="14.25" customHeight="1">
      <c r="A109" s="26" t="s">
        <v>95</v>
      </c>
      <c r="B109" s="26" t="s">
        <v>322</v>
      </c>
      <c r="C109" s="26" t="s">
        <v>333</v>
      </c>
      <c r="D109" s="26" t="s">
        <v>334</v>
      </c>
      <c r="E109" s="19">
        <v>3976000</v>
      </c>
      <c r="F109" s="37">
        <v>-0.4</v>
      </c>
      <c r="G109" s="38">
        <f t="shared" si="46"/>
        <v>-1590400</v>
      </c>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356">
        <v>43921</v>
      </c>
      <c r="AP109" s="509">
        <v>76023.949741458317</v>
      </c>
      <c r="AQ109" s="510">
        <v>14199.897514246353</v>
      </c>
      <c r="AR109" s="511">
        <v>90223.847255704663</v>
      </c>
      <c r="AS109" s="509">
        <v>76023.949741458317</v>
      </c>
      <c r="AT109" s="510">
        <v>14199.897514246353</v>
      </c>
      <c r="AU109" s="511">
        <v>90223.847255704663</v>
      </c>
      <c r="AV109" s="509">
        <v>76023.949741458317</v>
      </c>
      <c r="AW109" s="510">
        <v>14199.897514246353</v>
      </c>
      <c r="AX109" s="511">
        <v>90223.847255704663</v>
      </c>
      <c r="AY109" s="104">
        <f t="shared" si="23"/>
        <v>0.21793928812627369</v>
      </c>
      <c r="AZ109" s="356">
        <v>43921</v>
      </c>
      <c r="BA109" s="512">
        <f>AR109/AR105-1</f>
        <v>2.4059701212042706E-2</v>
      </c>
      <c r="BB109" s="512">
        <f t="shared" si="25"/>
        <v>2.4059701212042706E-2</v>
      </c>
      <c r="BC109" s="512">
        <f t="shared" si="26"/>
        <v>2.4059701212042706E-2</v>
      </c>
      <c r="BD109" s="513"/>
      <c r="BE109" s="356">
        <v>43921</v>
      </c>
      <c r="BF109" s="512">
        <f t="shared" si="27"/>
        <v>3.7407013065001715E-2</v>
      </c>
      <c r="BG109" s="512">
        <f t="shared" si="28"/>
        <v>3.7407013065001715E-2</v>
      </c>
      <c r="BH109" s="512">
        <f t="shared" si="29"/>
        <v>3.7407013065001715E-2</v>
      </c>
      <c r="BI109" s="26"/>
      <c r="BJ109" s="26"/>
      <c r="BL109" s="443"/>
      <c r="BM109" s="443"/>
      <c r="BN109" s="392"/>
      <c r="BO109" s="443"/>
    </row>
    <row r="110" spans="1:67" ht="14.25" customHeight="1">
      <c r="A110" s="26" t="s">
        <v>95</v>
      </c>
      <c r="B110" s="26" t="s">
        <v>322</v>
      </c>
      <c r="C110" s="26" t="s">
        <v>333</v>
      </c>
      <c r="D110" s="26" t="s">
        <v>335</v>
      </c>
      <c r="E110" s="19">
        <v>24787000</v>
      </c>
      <c r="F110" s="37">
        <v>-0.4</v>
      </c>
      <c r="G110" s="38">
        <f t="shared" si="46"/>
        <v>-9914800</v>
      </c>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88">
        <v>44012</v>
      </c>
      <c r="AP110" s="63">
        <f>AX24/1000000</f>
        <v>62963.37188920749</v>
      </c>
      <c r="AQ110" s="64">
        <f>AP110*$BJ$2</f>
        <v>11963.040658949423</v>
      </c>
      <c r="AR110" s="65">
        <f>AP110+AQ110</f>
        <v>74926.412548156921</v>
      </c>
      <c r="AS110" s="63">
        <f>BB24/1000000</f>
        <v>62963.37188920749</v>
      </c>
      <c r="AT110" s="64">
        <f>AS110*$BJ$2</f>
        <v>11963.040658949423</v>
      </c>
      <c r="AU110" s="65">
        <f>AS110+AT110</f>
        <v>74926.412548156921</v>
      </c>
      <c r="AV110" s="63">
        <f>BF24/1000000</f>
        <v>62963.37188920749</v>
      </c>
      <c r="AW110" s="64">
        <f>AV110*$BJ$2</f>
        <v>11963.040658949423</v>
      </c>
      <c r="AX110" s="65">
        <f>AV110+AW110</f>
        <v>74926.412548156921</v>
      </c>
      <c r="AY110" s="104">
        <f t="shared" si="23"/>
        <v>0.21222695928500437</v>
      </c>
      <c r="AZ110" s="88">
        <v>44012</v>
      </c>
      <c r="BA110" s="158">
        <f t="shared" si="24"/>
        <v>-0.25416709889148581</v>
      </c>
      <c r="BB110" s="158">
        <f t="shared" si="25"/>
        <v>-0.25416709889148581</v>
      </c>
      <c r="BC110" s="158">
        <f t="shared" si="26"/>
        <v>-0.25416709889148581</v>
      </c>
      <c r="BD110" s="133"/>
      <c r="BE110" s="88">
        <v>44012</v>
      </c>
      <c r="BF110" s="158">
        <f t="shared" si="27"/>
        <v>-3.7587124190491705E-2</v>
      </c>
      <c r="BG110" s="158">
        <f t="shared" si="28"/>
        <v>-3.7587124190491705E-2</v>
      </c>
      <c r="BH110" s="158">
        <f t="shared" si="29"/>
        <v>-3.7587124190491705E-2</v>
      </c>
      <c r="BI110" s="26"/>
      <c r="BJ110" s="26"/>
      <c r="BL110" s="443"/>
      <c r="BM110" s="443"/>
      <c r="BN110" s="443"/>
      <c r="BO110" s="443"/>
    </row>
    <row r="111" spans="1:67" ht="14.25" customHeight="1">
      <c r="A111" s="26" t="s">
        <v>95</v>
      </c>
      <c r="B111" s="26" t="s">
        <v>322</v>
      </c>
      <c r="C111" s="26" t="s">
        <v>333</v>
      </c>
      <c r="D111" s="26" t="s">
        <v>336</v>
      </c>
      <c r="E111" s="19">
        <v>513274000</v>
      </c>
      <c r="F111" s="37">
        <v>-0.4</v>
      </c>
      <c r="G111" s="38">
        <f t="shared" si="46"/>
        <v>-205309600</v>
      </c>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88">
        <v>44104</v>
      </c>
      <c r="AP111" s="63">
        <f>AY24/1000000</f>
        <v>75700.650320438363</v>
      </c>
      <c r="AQ111" s="64">
        <f>AP111*$BJ$2</f>
        <v>14383.123560883289</v>
      </c>
      <c r="AR111" s="65">
        <f>AP111+AQ111</f>
        <v>90083.773881321657</v>
      </c>
      <c r="AS111" s="63">
        <f>BC24/1000000</f>
        <v>80822.31569674387</v>
      </c>
      <c r="AT111" s="64">
        <f>AS111*$BJ$2</f>
        <v>15356.239982381336</v>
      </c>
      <c r="AU111" s="65">
        <f>AS111+AT111</f>
        <v>96178.555679125202</v>
      </c>
      <c r="AV111" s="63">
        <f>BG24/1000000</f>
        <v>86712.675180427599</v>
      </c>
      <c r="AW111" s="64">
        <f>AV111*$BJ$2</f>
        <v>16475.408284281242</v>
      </c>
      <c r="AX111" s="65">
        <f>AV111+AW111</f>
        <v>103188.08346470885</v>
      </c>
      <c r="AY111" s="104">
        <f t="shared" si="23"/>
        <v>0.19642126556698036</v>
      </c>
      <c r="AZ111" s="88">
        <v>44104</v>
      </c>
      <c r="BA111" s="158">
        <f t="shared" si="24"/>
        <v>-0.20212749789086271</v>
      </c>
      <c r="BB111" s="158">
        <f t="shared" si="25"/>
        <v>-0.14814598053981143</v>
      </c>
      <c r="BC111" s="158">
        <f t="shared" si="26"/>
        <v>-8.6062552726772656E-2</v>
      </c>
      <c r="BD111" s="133"/>
      <c r="BE111" s="88">
        <v>44104</v>
      </c>
      <c r="BF111" s="158">
        <f t="shared" si="27"/>
        <v>-0.1065297390947435</v>
      </c>
      <c r="BG111" s="158">
        <f t="shared" si="28"/>
        <v>-9.114117730707505E-2</v>
      </c>
      <c r="BH111" s="158">
        <f t="shared" si="29"/>
        <v>-7.3442996304154518E-2</v>
      </c>
      <c r="BI111" s="26"/>
      <c r="BJ111" s="26"/>
      <c r="BL111" s="443"/>
      <c r="BM111" s="443"/>
      <c r="BN111" s="443"/>
      <c r="BO111" s="443"/>
    </row>
    <row r="112" spans="1:67" ht="14.25" customHeight="1">
      <c r="A112" s="26" t="s">
        <v>95</v>
      </c>
      <c r="B112" s="26" t="s">
        <v>322</v>
      </c>
      <c r="C112" s="26" t="s">
        <v>337</v>
      </c>
      <c r="D112" s="26" t="s">
        <v>338</v>
      </c>
      <c r="E112" s="19">
        <v>57859000</v>
      </c>
      <c r="F112" s="37">
        <v>-0.4</v>
      </c>
      <c r="G112" s="38">
        <f t="shared" si="46"/>
        <v>-23143600</v>
      </c>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88">
        <v>44196</v>
      </c>
      <c r="AP112" s="134">
        <f>AZ24/1000000</f>
        <v>74537.659728520521</v>
      </c>
      <c r="AQ112" s="135">
        <f>AP112*$BJ$2</f>
        <v>14162.155348418899</v>
      </c>
      <c r="AR112" s="136">
        <f>AP112+AQ112</f>
        <v>88699.815076939412</v>
      </c>
      <c r="AS112" s="134">
        <f>BD24/1000000</f>
        <v>77859.472854153835</v>
      </c>
      <c r="AT112" s="135">
        <f>AS112*$BJ$2</f>
        <v>14793.299842289229</v>
      </c>
      <c r="AU112" s="136">
        <f>AS112+AT112</f>
        <v>92652.772696443062</v>
      </c>
      <c r="AV112" s="134">
        <f>BH24/1000000</f>
        <v>81181.285979787121</v>
      </c>
      <c r="AW112" s="135">
        <f>AV112*$BJ$2</f>
        <v>15424.444336159553</v>
      </c>
      <c r="AX112" s="136">
        <f>AV112+AW112</f>
        <v>96605.730315946668</v>
      </c>
      <c r="AY112" s="104">
        <f t="shared" si="23"/>
        <v>0.18915411045967831</v>
      </c>
      <c r="AZ112" s="88">
        <v>44196</v>
      </c>
      <c r="BA112" s="158">
        <f t="shared" si="24"/>
        <v>-0.10070946544153458</v>
      </c>
      <c r="BB112" s="158">
        <f t="shared" si="25"/>
        <v>-6.0632072183759878E-2</v>
      </c>
      <c r="BC112" s="158">
        <f t="shared" si="26"/>
        <v>-2.0554678925985614E-2</v>
      </c>
      <c r="BD112" s="133"/>
      <c r="BE112" s="88">
        <v>44196</v>
      </c>
      <c r="BF112" s="158">
        <f t="shared" si="27"/>
        <v>-0.1403850476871884</v>
      </c>
      <c r="BG112" s="158">
        <f t="shared" si="28"/>
        <v>-0.11527211660713677</v>
      </c>
      <c r="BH112" s="158">
        <f t="shared" si="29"/>
        <v>-8.7872904803352969E-2</v>
      </c>
      <c r="BI112" s="26"/>
      <c r="BJ112" s="26"/>
      <c r="BL112" s="443"/>
      <c r="BM112" s="443"/>
      <c r="BN112" s="392"/>
      <c r="BO112" s="443"/>
    </row>
    <row r="113" spans="1:67" ht="14.25" customHeight="1">
      <c r="A113" s="26" t="s">
        <v>95</v>
      </c>
      <c r="B113" s="26" t="s">
        <v>322</v>
      </c>
      <c r="C113" s="26" t="s">
        <v>337</v>
      </c>
      <c r="D113" s="26" t="s">
        <v>339</v>
      </c>
      <c r="E113" s="19">
        <v>17129000</v>
      </c>
      <c r="F113" s="37">
        <v>-0.4</v>
      </c>
      <c r="G113" s="38">
        <f t="shared" si="46"/>
        <v>-6851600</v>
      </c>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L113" s="443"/>
      <c r="BM113" s="443"/>
      <c r="BN113" s="392"/>
      <c r="BO113" s="443"/>
    </row>
    <row r="114" spans="1:67" ht="14.25" customHeight="1">
      <c r="A114" s="26" t="s">
        <v>95</v>
      </c>
      <c r="B114" s="26" t="s">
        <v>322</v>
      </c>
      <c r="C114" s="26" t="s">
        <v>337</v>
      </c>
      <c r="D114" s="26" t="s">
        <v>340</v>
      </c>
      <c r="E114" s="19">
        <v>129213000</v>
      </c>
      <c r="F114" s="37">
        <v>-0.4</v>
      </c>
      <c r="G114" s="38">
        <f t="shared" si="46"/>
        <v>-51685200</v>
      </c>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L114" s="443"/>
      <c r="BM114" s="443"/>
      <c r="BN114" s="443"/>
      <c r="BO114" s="443"/>
    </row>
    <row r="115" spans="1:67" ht="14.25" customHeight="1">
      <c r="A115" s="26" t="s">
        <v>95</v>
      </c>
      <c r="B115" s="26" t="s">
        <v>322</v>
      </c>
      <c r="C115" s="26" t="s">
        <v>337</v>
      </c>
      <c r="D115" s="26" t="s">
        <v>341</v>
      </c>
      <c r="E115" s="19">
        <v>198833000</v>
      </c>
      <c r="F115" s="37">
        <v>-0.4</v>
      </c>
      <c r="G115" s="38">
        <f t="shared" si="46"/>
        <v>-79533200</v>
      </c>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c r="BL115" s="443"/>
      <c r="BM115" s="443"/>
      <c r="BN115" s="392"/>
      <c r="BO115" s="443"/>
    </row>
    <row r="116" spans="1:67" ht="14.25" customHeight="1">
      <c r="A116" s="26" t="s">
        <v>95</v>
      </c>
      <c r="B116" s="26" t="s">
        <v>322</v>
      </c>
      <c r="C116" s="26" t="s">
        <v>337</v>
      </c>
      <c r="D116" s="26" t="s">
        <v>342</v>
      </c>
      <c r="E116" s="19">
        <v>420724000</v>
      </c>
      <c r="F116" s="37">
        <v>-0.4</v>
      </c>
      <c r="G116" s="38">
        <f t="shared" si="46"/>
        <v>-168289600</v>
      </c>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L116" s="443"/>
      <c r="BM116" s="443"/>
      <c r="BN116" s="392"/>
      <c r="BO116" s="443"/>
    </row>
    <row r="117" spans="1:67" ht="14.25" customHeight="1">
      <c r="A117" s="26" t="s">
        <v>95</v>
      </c>
      <c r="B117" s="26" t="s">
        <v>343</v>
      </c>
      <c r="C117" s="26" t="s">
        <v>344</v>
      </c>
      <c r="D117" s="26" t="s">
        <v>345</v>
      </c>
      <c r="E117" s="19">
        <v>194523000</v>
      </c>
      <c r="F117" s="37">
        <v>-0.3</v>
      </c>
      <c r="G117" s="38">
        <f t="shared" si="46"/>
        <v>-58356900</v>
      </c>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t="s">
        <v>346</v>
      </c>
      <c r="AQ117" s="79">
        <f>SUM(AR109:AR112)-SUM(AR105:AR108)</f>
        <v>-56168.368907267111</v>
      </c>
      <c r="AR117" s="26"/>
      <c r="AS117" s="26"/>
      <c r="AT117" s="26"/>
      <c r="AU117" s="26"/>
      <c r="AV117" s="26"/>
      <c r="AY117" s="26"/>
      <c r="AZ117" s="26"/>
      <c r="BA117" s="26"/>
      <c r="BB117" s="26"/>
      <c r="BC117" s="26"/>
      <c r="BD117" s="26"/>
      <c r="BE117" s="26"/>
      <c r="BF117" s="26"/>
      <c r="BG117" s="26"/>
      <c r="BH117" s="26"/>
      <c r="BI117" s="26"/>
      <c r="BJ117" s="26"/>
      <c r="BL117" s="443"/>
      <c r="BM117" s="443"/>
      <c r="BN117" s="443"/>
      <c r="BO117" s="443"/>
    </row>
    <row r="118" spans="1:67" ht="14.25" customHeight="1">
      <c r="A118" s="26" t="s">
        <v>95</v>
      </c>
      <c r="B118" s="26" t="s">
        <v>343</v>
      </c>
      <c r="C118" s="26" t="s">
        <v>344</v>
      </c>
      <c r="D118" s="26" t="s">
        <v>347</v>
      </c>
      <c r="E118" s="19">
        <v>4703000</v>
      </c>
      <c r="F118" s="37">
        <v>-0.3</v>
      </c>
      <c r="G118" s="38">
        <f t="shared" si="46"/>
        <v>-1410900</v>
      </c>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t="s">
        <v>348</v>
      </c>
      <c r="AQ118" s="79">
        <f>(AR109-AR106)/$AQ$117</f>
        <v>0.1822414579585061</v>
      </c>
      <c r="AR118" s="26"/>
      <c r="AS118" s="26"/>
      <c r="AT118" s="26"/>
      <c r="AU118" s="26"/>
      <c r="AV118" s="26"/>
      <c r="AY118" s="26"/>
      <c r="AZ118" s="26"/>
      <c r="BA118" s="26"/>
      <c r="BB118" s="26"/>
      <c r="BC118" s="26"/>
      <c r="BD118" s="26"/>
      <c r="BE118" s="26"/>
      <c r="BF118" s="26"/>
      <c r="BG118" s="26"/>
      <c r="BH118" s="26"/>
      <c r="BI118" s="26"/>
      <c r="BJ118" s="26"/>
      <c r="BL118" s="443"/>
      <c r="BM118" s="443"/>
      <c r="BN118" s="392"/>
      <c r="BO118" s="443"/>
    </row>
    <row r="119" spans="1:67" ht="14.25" customHeight="1">
      <c r="A119" s="26" t="s">
        <v>95</v>
      </c>
      <c r="B119" s="26" t="s">
        <v>343</v>
      </c>
      <c r="C119" s="26" t="s">
        <v>349</v>
      </c>
      <c r="D119" s="26" t="s">
        <v>349</v>
      </c>
      <c r="E119" s="19">
        <v>179460000</v>
      </c>
      <c r="F119" s="37">
        <v>-0.3</v>
      </c>
      <c r="G119" s="38">
        <f t="shared" si="46"/>
        <v>-53838000</v>
      </c>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t="s">
        <v>350</v>
      </c>
      <c r="AQ119" s="79">
        <f>(AR110-AR107)/$AQ$117</f>
        <v>0.67615567105063101</v>
      </c>
      <c r="AR119" s="26"/>
      <c r="AS119" s="26"/>
      <c r="AT119" s="26"/>
      <c r="AU119" s="26"/>
      <c r="AV119" s="26"/>
      <c r="AY119" s="26"/>
      <c r="AZ119" s="26"/>
      <c r="BA119" s="26"/>
      <c r="BB119" s="26"/>
      <c r="BC119" s="26"/>
      <c r="BD119" s="26"/>
      <c r="BE119" s="26"/>
      <c r="BF119" s="26"/>
      <c r="BG119" s="26"/>
      <c r="BH119" s="26"/>
      <c r="BI119" s="26"/>
      <c r="BJ119" s="26"/>
      <c r="BL119" s="443"/>
      <c r="BM119" s="443"/>
      <c r="BN119" s="392"/>
      <c r="BO119" s="443"/>
    </row>
    <row r="120" spans="1:67" ht="14.25" customHeight="1">
      <c r="A120" s="26" t="s">
        <v>95</v>
      </c>
      <c r="B120" s="26" t="s">
        <v>343</v>
      </c>
      <c r="C120" s="26" t="s">
        <v>351</v>
      </c>
      <c r="D120" s="26" t="s">
        <v>352</v>
      </c>
      <c r="E120" s="19">
        <v>241070000</v>
      </c>
      <c r="F120" s="37">
        <v>-0.4</v>
      </c>
      <c r="G120" s="38">
        <f t="shared" si="46"/>
        <v>-96428000</v>
      </c>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t="s">
        <v>353</v>
      </c>
      <c r="AQ120" s="79">
        <f>(AR111-AR108)/$AQ$117</f>
        <v>0.15220894509261246</v>
      </c>
      <c r="AR120" s="26"/>
      <c r="AS120" s="26"/>
      <c r="AT120" s="26"/>
      <c r="AU120" s="26"/>
      <c r="AV120" s="26"/>
      <c r="AY120" s="26"/>
      <c r="AZ120" s="26"/>
      <c r="BA120" s="26"/>
      <c r="BB120" s="26"/>
      <c r="BC120" s="26"/>
      <c r="BD120" s="26"/>
      <c r="BE120" s="26"/>
      <c r="BF120" s="26"/>
      <c r="BG120" s="26"/>
      <c r="BH120" s="26"/>
      <c r="BI120" s="26"/>
      <c r="BJ120" s="26"/>
      <c r="BL120" s="443"/>
      <c r="BM120" s="443"/>
      <c r="BN120" s="443"/>
      <c r="BO120" s="443"/>
    </row>
    <row r="121" spans="1:67" ht="14.25" customHeight="1">
      <c r="A121" s="26" t="s">
        <v>95</v>
      </c>
      <c r="B121" s="26" t="s">
        <v>343</v>
      </c>
      <c r="C121" s="26" t="s">
        <v>351</v>
      </c>
      <c r="D121" s="26" t="s">
        <v>354</v>
      </c>
      <c r="E121" s="19">
        <v>6724000</v>
      </c>
      <c r="F121" s="37">
        <v>-0.4</v>
      </c>
      <c r="G121" s="38">
        <f t="shared" si="46"/>
        <v>-2689600</v>
      </c>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t="s">
        <v>355</v>
      </c>
      <c r="AQ121" s="79">
        <f>(AR112-AR109)/$AQ$117</f>
        <v>2.7133281745841644E-2</v>
      </c>
      <c r="AR121" s="26"/>
      <c r="AS121" s="26"/>
      <c r="AT121" s="26"/>
      <c r="AU121" s="26"/>
      <c r="AV121" s="26"/>
      <c r="AY121" s="26"/>
      <c r="AZ121" s="26"/>
      <c r="BA121" s="26"/>
      <c r="BB121" s="26"/>
      <c r="BC121" s="26"/>
      <c r="BD121" s="26"/>
      <c r="BE121" s="26"/>
      <c r="BF121" s="26"/>
      <c r="BG121" s="26"/>
      <c r="BH121" s="26"/>
      <c r="BI121" s="26"/>
      <c r="BJ121" s="26"/>
      <c r="BL121" s="443"/>
      <c r="BM121" s="443"/>
      <c r="BN121" s="392"/>
      <c r="BO121" s="443"/>
    </row>
    <row r="122" spans="1:67" ht="14.25" customHeight="1">
      <c r="A122" s="26" t="s">
        <v>95</v>
      </c>
      <c r="B122" s="26" t="s">
        <v>343</v>
      </c>
      <c r="C122" s="26" t="s">
        <v>356</v>
      </c>
      <c r="D122" s="26" t="s">
        <v>356</v>
      </c>
      <c r="E122" s="19">
        <v>22715000</v>
      </c>
      <c r="F122" s="37">
        <v>-0.4</v>
      </c>
      <c r="G122" s="38">
        <f t="shared" si="46"/>
        <v>-9086000</v>
      </c>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L122" s="443"/>
      <c r="BM122" s="443"/>
      <c r="BN122" s="443"/>
      <c r="BO122" s="443"/>
    </row>
    <row r="123" spans="1:67" ht="14.25" customHeight="1">
      <c r="A123" s="26" t="s">
        <v>95</v>
      </c>
      <c r="B123" s="26" t="s">
        <v>357</v>
      </c>
      <c r="C123" s="26" t="s">
        <v>358</v>
      </c>
      <c r="D123" s="26" t="s">
        <v>359</v>
      </c>
      <c r="E123" s="19">
        <v>1242851000</v>
      </c>
      <c r="F123" s="37">
        <v>-0.4</v>
      </c>
      <c r="G123" s="38">
        <f t="shared" si="46"/>
        <v>-497140400</v>
      </c>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508"/>
      <c r="AT123" s="26"/>
      <c r="AU123" s="26"/>
      <c r="AV123" s="26"/>
      <c r="AW123" s="26"/>
      <c r="AX123" s="26"/>
      <c r="AY123" s="26"/>
      <c r="AZ123" s="26"/>
      <c r="BA123" s="26"/>
      <c r="BB123" s="26"/>
      <c r="BC123" s="26"/>
      <c r="BD123" s="26"/>
      <c r="BE123" s="26"/>
      <c r="BF123" s="26"/>
      <c r="BG123" s="26"/>
      <c r="BH123" s="26"/>
      <c r="BI123" s="26"/>
      <c r="BJ123" s="26"/>
      <c r="BL123" s="443"/>
      <c r="BM123" s="443"/>
      <c r="BN123" s="443"/>
      <c r="BO123" s="443"/>
    </row>
    <row r="124" spans="1:67" ht="14.25" customHeight="1">
      <c r="A124" s="26" t="s">
        <v>95</v>
      </c>
      <c r="B124" s="26" t="s">
        <v>357</v>
      </c>
      <c r="C124" s="26" t="s">
        <v>358</v>
      </c>
      <c r="D124" s="26" t="s">
        <v>360</v>
      </c>
      <c r="E124" s="19">
        <v>295643000</v>
      </c>
      <c r="F124" s="37">
        <v>-0.4</v>
      </c>
      <c r="G124" s="38">
        <f t="shared" si="46"/>
        <v>-118257200</v>
      </c>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508"/>
      <c r="AT124" s="26"/>
      <c r="AU124" s="26"/>
      <c r="AV124" s="26"/>
      <c r="AW124" s="26"/>
      <c r="AX124" s="26"/>
      <c r="AY124" s="26"/>
      <c r="AZ124" s="26"/>
      <c r="BA124" s="26"/>
      <c r="BB124" s="26"/>
      <c r="BC124" s="26"/>
      <c r="BD124" s="26"/>
      <c r="BE124" s="26"/>
      <c r="BF124" s="26"/>
      <c r="BG124" s="26"/>
      <c r="BH124" s="26"/>
      <c r="BI124" s="26"/>
      <c r="BJ124" s="26"/>
      <c r="BL124" s="443"/>
      <c r="BM124" s="443"/>
      <c r="BN124" s="392"/>
      <c r="BO124" s="443"/>
    </row>
    <row r="125" spans="1:67" ht="14.25" customHeight="1">
      <c r="A125" s="26" t="s">
        <v>95</v>
      </c>
      <c r="B125" s="26" t="s">
        <v>357</v>
      </c>
      <c r="C125" s="26" t="s">
        <v>361</v>
      </c>
      <c r="D125" s="26" t="s">
        <v>361</v>
      </c>
      <c r="E125" s="19">
        <v>15000</v>
      </c>
      <c r="F125" s="37">
        <v>-0.4</v>
      </c>
      <c r="G125" s="38">
        <f t="shared" si="46"/>
        <v>-6000</v>
      </c>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508"/>
      <c r="AT125" s="26"/>
      <c r="AU125" s="26"/>
      <c r="AV125" s="26"/>
      <c r="AW125" s="26"/>
      <c r="AX125" s="26"/>
      <c r="AY125" s="26"/>
      <c r="AZ125" s="26"/>
      <c r="BA125" s="26"/>
      <c r="BB125" s="26"/>
      <c r="BC125" s="26"/>
      <c r="BD125" s="26"/>
      <c r="BE125" s="26"/>
      <c r="BF125" s="26"/>
      <c r="BG125" s="26"/>
      <c r="BH125" s="26"/>
      <c r="BI125" s="26"/>
      <c r="BJ125" s="26"/>
      <c r="BL125" s="443"/>
      <c r="BM125" s="443"/>
      <c r="BN125" s="392"/>
      <c r="BO125" s="443"/>
    </row>
    <row r="126" spans="1:67" ht="14.25" customHeight="1">
      <c r="A126" s="26" t="s">
        <v>95</v>
      </c>
      <c r="B126" s="26" t="s">
        <v>357</v>
      </c>
      <c r="C126" s="26" t="s">
        <v>362</v>
      </c>
      <c r="D126" s="26" t="s">
        <v>363</v>
      </c>
      <c r="E126" s="19">
        <v>97494000</v>
      </c>
      <c r="F126" s="37">
        <v>-0.4</v>
      </c>
      <c r="G126" s="38">
        <f t="shared" si="46"/>
        <v>-38997600</v>
      </c>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508"/>
      <c r="AT126" s="26"/>
      <c r="AU126" s="26"/>
      <c r="AV126" s="26"/>
      <c r="AW126" s="26"/>
      <c r="AX126" s="26"/>
      <c r="AY126" s="26"/>
      <c r="AZ126" s="26"/>
      <c r="BA126" s="26"/>
      <c r="BB126" s="26"/>
      <c r="BC126" s="26"/>
      <c r="BD126" s="26"/>
      <c r="BE126" s="26"/>
      <c r="BF126" s="26"/>
      <c r="BG126" s="26"/>
      <c r="BH126" s="26"/>
      <c r="BI126" s="26"/>
      <c r="BJ126" s="26"/>
      <c r="BL126" s="443"/>
      <c r="BM126" s="443"/>
      <c r="BN126" s="443"/>
      <c r="BO126" s="443"/>
    </row>
    <row r="127" spans="1:67" ht="14.25" customHeight="1">
      <c r="A127" s="26" t="s">
        <v>95</v>
      </c>
      <c r="B127" s="26" t="s">
        <v>357</v>
      </c>
      <c r="C127" s="26" t="s">
        <v>362</v>
      </c>
      <c r="D127" s="26" t="s">
        <v>364</v>
      </c>
      <c r="E127" s="19">
        <v>81254000</v>
      </c>
      <c r="F127" s="37">
        <v>-0.4</v>
      </c>
      <c r="G127" s="38">
        <f t="shared" si="46"/>
        <v>-32501600</v>
      </c>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508"/>
      <c r="AT127" s="26"/>
      <c r="AU127" s="26"/>
      <c r="AV127" s="26"/>
      <c r="AW127" s="26"/>
      <c r="AX127" s="26"/>
      <c r="AY127" s="26"/>
      <c r="AZ127" s="26"/>
      <c r="BA127" s="26"/>
      <c r="BB127" s="26"/>
      <c r="BC127" s="26"/>
      <c r="BD127" s="26"/>
      <c r="BE127" s="26"/>
      <c r="BF127" s="26"/>
      <c r="BG127" s="26"/>
      <c r="BH127" s="26"/>
      <c r="BI127" s="26"/>
      <c r="BJ127" s="26"/>
      <c r="BL127" s="443"/>
      <c r="BM127" s="443"/>
      <c r="BN127" s="392"/>
      <c r="BO127" s="443"/>
    </row>
    <row r="128" spans="1:67" ht="14.25" customHeight="1">
      <c r="A128" s="26" t="s">
        <v>95</v>
      </c>
      <c r="B128" s="26" t="s">
        <v>357</v>
      </c>
      <c r="C128" s="26" t="s">
        <v>365</v>
      </c>
      <c r="D128" s="26" t="s">
        <v>365</v>
      </c>
      <c r="E128" s="19">
        <v>112751000</v>
      </c>
      <c r="F128" s="37">
        <v>-0.4</v>
      </c>
      <c r="G128" s="38">
        <f t="shared" si="46"/>
        <v>-45100400</v>
      </c>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L128" s="443"/>
      <c r="BM128" s="443"/>
      <c r="BN128" s="392"/>
      <c r="BO128" s="443"/>
    </row>
    <row r="129" spans="1:62" ht="14.25" customHeight="1">
      <c r="A129" s="26" t="s">
        <v>95</v>
      </c>
      <c r="B129" s="26" t="s">
        <v>357</v>
      </c>
      <c r="C129" s="26" t="s">
        <v>366</v>
      </c>
      <c r="D129" s="26" t="s">
        <v>367</v>
      </c>
      <c r="E129" s="19">
        <v>17589000</v>
      </c>
      <c r="F129" s="37">
        <v>-0.4</v>
      </c>
      <c r="G129" s="38">
        <f t="shared" si="46"/>
        <v>-7035600</v>
      </c>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4.25" customHeight="1">
      <c r="A130" s="26" t="s">
        <v>95</v>
      </c>
      <c r="B130" s="26" t="s">
        <v>357</v>
      </c>
      <c r="C130" s="26" t="s">
        <v>366</v>
      </c>
      <c r="D130" s="26" t="s">
        <v>368</v>
      </c>
      <c r="E130" s="19">
        <v>65004000</v>
      </c>
      <c r="F130" s="37">
        <v>-0.4</v>
      </c>
      <c r="G130" s="38">
        <f t="shared" ref="G130:G193" si="58">E130*F130</f>
        <v>-26001600</v>
      </c>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4.25" customHeight="1">
      <c r="A131" s="26" t="s">
        <v>95</v>
      </c>
      <c r="B131" s="26" t="s">
        <v>357</v>
      </c>
      <c r="C131" s="26" t="s">
        <v>369</v>
      </c>
      <c r="D131" s="26" t="s">
        <v>369</v>
      </c>
      <c r="E131" s="19">
        <v>326898000</v>
      </c>
      <c r="F131" s="37">
        <v>-0.4</v>
      </c>
      <c r="G131" s="38">
        <f t="shared" si="58"/>
        <v>-130759200</v>
      </c>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4.25" customHeight="1">
      <c r="A132" s="26" t="s">
        <v>95</v>
      </c>
      <c r="B132" s="26" t="s">
        <v>370</v>
      </c>
      <c r="C132" s="26" t="s">
        <v>371</v>
      </c>
      <c r="D132" s="26" t="s">
        <v>372</v>
      </c>
      <c r="E132" s="19">
        <v>367282000</v>
      </c>
      <c r="F132" s="37">
        <v>-0.4</v>
      </c>
      <c r="G132" s="38">
        <f t="shared" si="58"/>
        <v>-146912800</v>
      </c>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4.25" customHeight="1">
      <c r="A133" s="26" t="s">
        <v>95</v>
      </c>
      <c r="B133" s="26" t="s">
        <v>370</v>
      </c>
      <c r="C133" s="26" t="s">
        <v>371</v>
      </c>
      <c r="D133" s="26" t="s">
        <v>373</v>
      </c>
      <c r="E133" s="19">
        <v>20909000</v>
      </c>
      <c r="F133" s="37">
        <v>-0.4</v>
      </c>
      <c r="G133" s="38">
        <f t="shared" si="58"/>
        <v>-8363600</v>
      </c>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4.25" customHeight="1">
      <c r="A134" s="26" t="s">
        <v>95</v>
      </c>
      <c r="B134" s="26" t="s">
        <v>370</v>
      </c>
      <c r="C134" s="26" t="s">
        <v>371</v>
      </c>
      <c r="D134" s="26" t="s">
        <v>374</v>
      </c>
      <c r="E134" s="19">
        <v>78101000</v>
      </c>
      <c r="F134" s="37">
        <v>-0.4</v>
      </c>
      <c r="G134" s="38">
        <f t="shared" si="58"/>
        <v>-31240400</v>
      </c>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4.25" customHeight="1">
      <c r="A135" s="26" t="s">
        <v>95</v>
      </c>
      <c r="B135" s="26" t="s">
        <v>370</v>
      </c>
      <c r="C135" s="26" t="s">
        <v>371</v>
      </c>
      <c r="D135" s="26" t="s">
        <v>375</v>
      </c>
      <c r="E135" s="19">
        <v>91435000</v>
      </c>
      <c r="F135" s="37">
        <v>-0.4</v>
      </c>
      <c r="G135" s="38">
        <f t="shared" si="58"/>
        <v>-36574000</v>
      </c>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4.25" customHeight="1">
      <c r="A136" s="26" t="s">
        <v>95</v>
      </c>
      <c r="B136" s="26" t="s">
        <v>370</v>
      </c>
      <c r="C136" s="26" t="s">
        <v>371</v>
      </c>
      <c r="D136" s="26" t="s">
        <v>376</v>
      </c>
      <c r="E136" s="19">
        <v>69189000</v>
      </c>
      <c r="F136" s="37">
        <v>-0.4</v>
      </c>
      <c r="G136" s="38">
        <f t="shared" si="58"/>
        <v>-27675600</v>
      </c>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4.25" customHeight="1">
      <c r="A137" s="26" t="s">
        <v>95</v>
      </c>
      <c r="B137" s="26" t="s">
        <v>370</v>
      </c>
      <c r="C137" s="26" t="s">
        <v>377</v>
      </c>
      <c r="D137" s="26" t="s">
        <v>378</v>
      </c>
      <c r="E137" s="19">
        <v>34758000</v>
      </c>
      <c r="F137" s="37">
        <v>-0.4</v>
      </c>
      <c r="G137" s="38">
        <f t="shared" si="58"/>
        <v>-13903200</v>
      </c>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4.25" customHeight="1">
      <c r="A138" s="26" t="s">
        <v>95</v>
      </c>
      <c r="B138" s="26" t="s">
        <v>370</v>
      </c>
      <c r="C138" s="26" t="s">
        <v>377</v>
      </c>
      <c r="D138" s="26" t="s">
        <v>379</v>
      </c>
      <c r="E138" s="19">
        <v>115667000</v>
      </c>
      <c r="F138" s="37">
        <v>-0.4</v>
      </c>
      <c r="G138" s="38">
        <f t="shared" si="58"/>
        <v>-46266800</v>
      </c>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4.25" customHeight="1">
      <c r="A139" s="26" t="s">
        <v>95</v>
      </c>
      <c r="B139" s="26" t="s">
        <v>370</v>
      </c>
      <c r="C139" s="26" t="s">
        <v>377</v>
      </c>
      <c r="D139" s="26" t="s">
        <v>380</v>
      </c>
      <c r="E139" s="19">
        <v>15998000</v>
      </c>
      <c r="F139" s="37">
        <v>-0.4</v>
      </c>
      <c r="G139" s="38">
        <f t="shared" si="58"/>
        <v>-6399200</v>
      </c>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4.25" customHeight="1">
      <c r="A140" s="26" t="s">
        <v>95</v>
      </c>
      <c r="B140" s="26" t="s">
        <v>370</v>
      </c>
      <c r="C140" s="26" t="s">
        <v>377</v>
      </c>
      <c r="D140" s="26" t="s">
        <v>381</v>
      </c>
      <c r="E140" s="19">
        <v>4686000</v>
      </c>
      <c r="F140" s="37">
        <v>-0.4</v>
      </c>
      <c r="G140" s="38">
        <f t="shared" si="58"/>
        <v>-1874400</v>
      </c>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4.25" customHeight="1">
      <c r="A141" s="26" t="s">
        <v>95</v>
      </c>
      <c r="B141" s="26" t="s">
        <v>370</v>
      </c>
      <c r="C141" s="26" t="s">
        <v>377</v>
      </c>
      <c r="D141" s="26" t="s">
        <v>382</v>
      </c>
      <c r="E141" s="19">
        <v>239639000</v>
      </c>
      <c r="F141" s="37">
        <v>-0.4</v>
      </c>
      <c r="G141" s="38">
        <f t="shared" si="58"/>
        <v>-95855600</v>
      </c>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4.25" customHeight="1">
      <c r="A142" s="26" t="s">
        <v>95</v>
      </c>
      <c r="B142" s="26" t="s">
        <v>370</v>
      </c>
      <c r="C142" s="26" t="s">
        <v>377</v>
      </c>
      <c r="D142" s="26" t="s">
        <v>383</v>
      </c>
      <c r="E142" s="19">
        <v>290873000</v>
      </c>
      <c r="F142" s="37">
        <v>-0.4</v>
      </c>
      <c r="G142" s="38">
        <f t="shared" si="58"/>
        <v>-116349200</v>
      </c>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4.25" customHeight="1">
      <c r="A143" s="26" t="s">
        <v>95</v>
      </c>
      <c r="B143" s="26" t="s">
        <v>370</v>
      </c>
      <c r="C143" s="26" t="s">
        <v>384</v>
      </c>
      <c r="D143" s="26" t="s">
        <v>384</v>
      </c>
      <c r="E143" s="19">
        <v>181641000</v>
      </c>
      <c r="F143" s="37">
        <v>-0.4</v>
      </c>
      <c r="G143" s="38">
        <f t="shared" si="58"/>
        <v>-72656400</v>
      </c>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4.25" customHeight="1">
      <c r="A144" s="26" t="s">
        <v>95</v>
      </c>
      <c r="B144" s="26" t="s">
        <v>370</v>
      </c>
      <c r="C144" s="26" t="s">
        <v>385</v>
      </c>
      <c r="D144" s="26" t="s">
        <v>386</v>
      </c>
      <c r="E144" s="19">
        <v>67187000</v>
      </c>
      <c r="F144" s="37">
        <v>-0.4</v>
      </c>
      <c r="G144" s="38">
        <f t="shared" si="58"/>
        <v>-26874800</v>
      </c>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4.25" customHeight="1">
      <c r="A145" s="26" t="s">
        <v>95</v>
      </c>
      <c r="B145" s="26" t="s">
        <v>370</v>
      </c>
      <c r="C145" s="26" t="s">
        <v>385</v>
      </c>
      <c r="D145" s="26" t="s">
        <v>387</v>
      </c>
      <c r="E145" s="19">
        <v>15696000</v>
      </c>
      <c r="F145" s="37">
        <v>-0.4</v>
      </c>
      <c r="G145" s="38">
        <f t="shared" si="58"/>
        <v>-6278400</v>
      </c>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4.25" customHeight="1">
      <c r="A146" s="26" t="s">
        <v>95</v>
      </c>
      <c r="B146" s="26" t="s">
        <v>370</v>
      </c>
      <c r="C146" s="26" t="s">
        <v>388</v>
      </c>
      <c r="D146" s="26" t="s">
        <v>389</v>
      </c>
      <c r="E146" s="19">
        <v>486000</v>
      </c>
      <c r="F146" s="37">
        <v>-0.4</v>
      </c>
      <c r="G146" s="38">
        <f t="shared" si="58"/>
        <v>-194400</v>
      </c>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4.25" customHeight="1">
      <c r="A147" s="26" t="s">
        <v>95</v>
      </c>
      <c r="B147" s="26" t="s">
        <v>370</v>
      </c>
      <c r="C147" s="26" t="s">
        <v>388</v>
      </c>
      <c r="D147" s="26" t="s">
        <v>390</v>
      </c>
      <c r="E147" s="19">
        <v>208250000</v>
      </c>
      <c r="F147" s="37">
        <v>-0.4</v>
      </c>
      <c r="G147" s="38">
        <f t="shared" si="58"/>
        <v>-83300000</v>
      </c>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4.25" customHeight="1">
      <c r="A148" s="26" t="s">
        <v>95</v>
      </c>
      <c r="B148" s="26" t="s">
        <v>370</v>
      </c>
      <c r="C148" s="26" t="s">
        <v>388</v>
      </c>
      <c r="D148" s="26" t="s">
        <v>391</v>
      </c>
      <c r="E148" s="19">
        <v>59872000</v>
      </c>
      <c r="F148" s="37">
        <v>-0.4</v>
      </c>
      <c r="G148" s="38">
        <f t="shared" si="58"/>
        <v>-23948800</v>
      </c>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4.25" customHeight="1">
      <c r="A149" s="26" t="s">
        <v>95</v>
      </c>
      <c r="B149" s="26" t="s">
        <v>370</v>
      </c>
      <c r="C149" s="26" t="s">
        <v>388</v>
      </c>
      <c r="D149" s="26" t="s">
        <v>392</v>
      </c>
      <c r="E149" s="19">
        <v>99991000</v>
      </c>
      <c r="F149" s="37">
        <v>-0.4</v>
      </c>
      <c r="G149" s="38">
        <f t="shared" si="58"/>
        <v>-39996400</v>
      </c>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4.25" customHeight="1">
      <c r="A150" s="26" t="s">
        <v>95</v>
      </c>
      <c r="B150" s="26" t="s">
        <v>393</v>
      </c>
      <c r="C150" s="26" t="s">
        <v>394</v>
      </c>
      <c r="D150" s="26" t="s">
        <v>394</v>
      </c>
      <c r="E150" s="19">
        <v>46975000</v>
      </c>
      <c r="F150" s="37">
        <v>-0.5</v>
      </c>
      <c r="G150" s="38">
        <f t="shared" si="58"/>
        <v>-23487500</v>
      </c>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4.25" customHeight="1">
      <c r="A151" s="26" t="s">
        <v>95</v>
      </c>
      <c r="B151" s="26" t="s">
        <v>393</v>
      </c>
      <c r="C151" s="26" t="s">
        <v>395</v>
      </c>
      <c r="D151" s="26" t="s">
        <v>395</v>
      </c>
      <c r="E151" s="19">
        <v>83369000</v>
      </c>
      <c r="F151" s="37">
        <v>-0.5</v>
      </c>
      <c r="G151" s="38">
        <f t="shared" si="58"/>
        <v>-41684500</v>
      </c>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4.25" customHeight="1">
      <c r="A152" s="26" t="s">
        <v>95</v>
      </c>
      <c r="B152" s="26" t="s">
        <v>393</v>
      </c>
      <c r="C152" s="26" t="s">
        <v>396</v>
      </c>
      <c r="D152" s="26" t="s">
        <v>397</v>
      </c>
      <c r="E152" s="19">
        <v>25908000</v>
      </c>
      <c r="F152" s="37">
        <v>-0.5</v>
      </c>
      <c r="G152" s="38">
        <f t="shared" si="58"/>
        <v>-12954000</v>
      </c>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4.25" customHeight="1">
      <c r="A153" s="26" t="s">
        <v>95</v>
      </c>
      <c r="B153" s="26" t="s">
        <v>393</v>
      </c>
      <c r="C153" s="26" t="s">
        <v>396</v>
      </c>
      <c r="D153" s="26" t="s">
        <v>398</v>
      </c>
      <c r="E153" s="19">
        <v>228584000</v>
      </c>
      <c r="F153" s="37">
        <v>-0.5</v>
      </c>
      <c r="G153" s="38">
        <f t="shared" si="58"/>
        <v>-114292000</v>
      </c>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4.25" customHeight="1">
      <c r="A154" s="26" t="s">
        <v>95</v>
      </c>
      <c r="B154" s="26" t="s">
        <v>399</v>
      </c>
      <c r="C154" s="26" t="s">
        <v>400</v>
      </c>
      <c r="D154" s="26" t="s">
        <v>401</v>
      </c>
      <c r="E154" s="19">
        <v>465798000</v>
      </c>
      <c r="F154" s="37">
        <v>-0.5</v>
      </c>
      <c r="G154" s="38">
        <f t="shared" si="58"/>
        <v>-232899000</v>
      </c>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4.25" customHeight="1">
      <c r="A155" s="26" t="s">
        <v>95</v>
      </c>
      <c r="B155" s="26" t="s">
        <v>399</v>
      </c>
      <c r="C155" s="26" t="s">
        <v>400</v>
      </c>
      <c r="D155" s="26" t="s">
        <v>402</v>
      </c>
      <c r="E155" s="19">
        <v>17526000</v>
      </c>
      <c r="F155" s="37">
        <v>-0.5</v>
      </c>
      <c r="G155" s="38">
        <f t="shared" si="58"/>
        <v>-8763000</v>
      </c>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4.25" customHeight="1">
      <c r="A156" s="26" t="s">
        <v>95</v>
      </c>
      <c r="B156" s="26" t="s">
        <v>399</v>
      </c>
      <c r="C156" s="26" t="s">
        <v>403</v>
      </c>
      <c r="D156" s="26" t="s">
        <v>403</v>
      </c>
      <c r="E156" s="19">
        <v>209351000</v>
      </c>
      <c r="F156" s="37">
        <v>-0.3</v>
      </c>
      <c r="G156" s="38">
        <f t="shared" si="58"/>
        <v>-62805300</v>
      </c>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4.25" customHeight="1">
      <c r="A157" s="26" t="s">
        <v>95</v>
      </c>
      <c r="B157" s="26" t="s">
        <v>399</v>
      </c>
      <c r="C157" s="26" t="s">
        <v>404</v>
      </c>
      <c r="D157" s="26" t="s">
        <v>404</v>
      </c>
      <c r="E157" s="19">
        <v>199379000</v>
      </c>
      <c r="F157" s="37">
        <v>-0.3</v>
      </c>
      <c r="G157" s="38">
        <f t="shared" si="58"/>
        <v>-59813700</v>
      </c>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4.25" customHeight="1">
      <c r="A158" s="26" t="s">
        <v>95</v>
      </c>
      <c r="B158" s="26" t="s">
        <v>399</v>
      </c>
      <c r="C158" s="26" t="s">
        <v>405</v>
      </c>
      <c r="D158" s="26" t="s">
        <v>406</v>
      </c>
      <c r="E158" s="19">
        <v>2545000</v>
      </c>
      <c r="F158" s="37">
        <v>-0.3</v>
      </c>
      <c r="G158" s="38">
        <f t="shared" si="58"/>
        <v>-763500</v>
      </c>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4.25" customHeight="1">
      <c r="A159" s="26" t="s">
        <v>95</v>
      </c>
      <c r="B159" s="26" t="s">
        <v>399</v>
      </c>
      <c r="C159" s="26" t="s">
        <v>405</v>
      </c>
      <c r="D159" s="26" t="s">
        <v>407</v>
      </c>
      <c r="E159" s="19">
        <v>5067000</v>
      </c>
      <c r="F159" s="37">
        <v>-0.3</v>
      </c>
      <c r="G159" s="38">
        <f t="shared" si="58"/>
        <v>-1520100</v>
      </c>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4.25" customHeight="1">
      <c r="A160" s="26" t="s">
        <v>95</v>
      </c>
      <c r="B160" s="26" t="s">
        <v>399</v>
      </c>
      <c r="C160" s="26" t="s">
        <v>405</v>
      </c>
      <c r="D160" s="26" t="s">
        <v>408</v>
      </c>
      <c r="E160" s="19">
        <v>337000</v>
      </c>
      <c r="F160" s="37">
        <v>-0.3</v>
      </c>
      <c r="G160" s="38">
        <f t="shared" si="58"/>
        <v>-101100</v>
      </c>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4.25" customHeight="1">
      <c r="A161" s="26" t="s">
        <v>95</v>
      </c>
      <c r="B161" s="26" t="s">
        <v>409</v>
      </c>
      <c r="C161" s="26" t="s">
        <v>409</v>
      </c>
      <c r="D161" s="26" t="s">
        <v>410</v>
      </c>
      <c r="E161" s="19">
        <v>265577000</v>
      </c>
      <c r="F161" s="37">
        <v>-0.5</v>
      </c>
      <c r="G161" s="38">
        <f t="shared" si="58"/>
        <v>-132788500</v>
      </c>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4.25" customHeight="1">
      <c r="A162" s="26" t="s">
        <v>95</v>
      </c>
      <c r="B162" s="26" t="s">
        <v>409</v>
      </c>
      <c r="C162" s="26" t="s">
        <v>409</v>
      </c>
      <c r="D162" s="26" t="s">
        <v>411</v>
      </c>
      <c r="E162" s="19">
        <v>77149000</v>
      </c>
      <c r="F162" s="37">
        <v>-0.5</v>
      </c>
      <c r="G162" s="38">
        <f t="shared" si="58"/>
        <v>-38574500</v>
      </c>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4.25" customHeight="1">
      <c r="A163" s="26" t="s">
        <v>95</v>
      </c>
      <c r="B163" s="26" t="s">
        <v>409</v>
      </c>
      <c r="C163" s="26" t="s">
        <v>409</v>
      </c>
      <c r="D163" s="26" t="s">
        <v>412</v>
      </c>
      <c r="E163" s="19">
        <v>297232000</v>
      </c>
      <c r="F163" s="37">
        <v>-0.5</v>
      </c>
      <c r="G163" s="38">
        <f t="shared" si="58"/>
        <v>-148616000</v>
      </c>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4.25" customHeight="1">
      <c r="A164" s="26" t="s">
        <v>95</v>
      </c>
      <c r="B164" s="26" t="s">
        <v>409</v>
      </c>
      <c r="C164" s="26" t="s">
        <v>409</v>
      </c>
      <c r="D164" s="26" t="s">
        <v>413</v>
      </c>
      <c r="E164" s="19">
        <v>588540000</v>
      </c>
      <c r="F164" s="37">
        <v>-0.5</v>
      </c>
      <c r="G164" s="38">
        <f t="shared" si="58"/>
        <v>-294270000</v>
      </c>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4.25" customHeight="1">
      <c r="A165" s="26" t="s">
        <v>95</v>
      </c>
      <c r="B165" s="26" t="s">
        <v>414</v>
      </c>
      <c r="C165" s="26" t="s">
        <v>415</v>
      </c>
      <c r="D165" s="26" t="s">
        <v>416</v>
      </c>
      <c r="E165" s="19">
        <v>38019000</v>
      </c>
      <c r="F165" s="37">
        <v>-0.5</v>
      </c>
      <c r="G165" s="38">
        <f t="shared" si="58"/>
        <v>-19009500</v>
      </c>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4.25" customHeight="1">
      <c r="A166" s="26" t="s">
        <v>95</v>
      </c>
      <c r="B166" s="26" t="s">
        <v>414</v>
      </c>
      <c r="C166" s="26" t="s">
        <v>417</v>
      </c>
      <c r="D166" s="26" t="s">
        <v>417</v>
      </c>
      <c r="E166" s="19">
        <v>2839000</v>
      </c>
      <c r="F166" s="37">
        <v>-0.5</v>
      </c>
      <c r="G166" s="38">
        <f t="shared" si="58"/>
        <v>-1419500</v>
      </c>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4.25" customHeight="1">
      <c r="A167" s="26" t="s">
        <v>95</v>
      </c>
      <c r="B167" s="26" t="s">
        <v>414</v>
      </c>
      <c r="C167" s="26" t="s">
        <v>419</v>
      </c>
      <c r="D167" s="26" t="s">
        <v>419</v>
      </c>
      <c r="E167" s="19">
        <v>25507000</v>
      </c>
      <c r="F167" s="37">
        <v>-0.5</v>
      </c>
      <c r="G167" s="38">
        <f t="shared" si="58"/>
        <v>-12753500</v>
      </c>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4.25" customHeight="1">
      <c r="A168" s="26" t="s">
        <v>95</v>
      </c>
      <c r="B168" s="26" t="s">
        <v>414</v>
      </c>
      <c r="C168" s="26" t="s">
        <v>420</v>
      </c>
      <c r="D168" s="26" t="s">
        <v>420</v>
      </c>
      <c r="E168" s="19">
        <v>29770000</v>
      </c>
      <c r="F168" s="37">
        <v>-0.5</v>
      </c>
      <c r="G168" s="38">
        <f t="shared" si="58"/>
        <v>-14885000</v>
      </c>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4.25" customHeight="1">
      <c r="A169" s="26" t="s">
        <v>95</v>
      </c>
      <c r="B169" s="26" t="s">
        <v>414</v>
      </c>
      <c r="C169" s="26" t="s">
        <v>421</v>
      </c>
      <c r="D169" s="26" t="s">
        <v>421</v>
      </c>
      <c r="E169" s="19">
        <v>221987000</v>
      </c>
      <c r="F169" s="37">
        <v>-0.3</v>
      </c>
      <c r="G169" s="38">
        <f t="shared" si="58"/>
        <v>-66596100</v>
      </c>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4.25" customHeight="1">
      <c r="A170" s="26" t="s">
        <v>95</v>
      </c>
      <c r="B170" s="26" t="s">
        <v>414</v>
      </c>
      <c r="C170" s="26" t="s">
        <v>422</v>
      </c>
      <c r="D170" s="26" t="s">
        <v>423</v>
      </c>
      <c r="E170" s="19">
        <v>4091000</v>
      </c>
      <c r="F170" s="37">
        <v>-0.3</v>
      </c>
      <c r="G170" s="38">
        <f t="shared" si="58"/>
        <v>-1227300</v>
      </c>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4.25" customHeight="1">
      <c r="A171" s="26" t="s">
        <v>95</v>
      </c>
      <c r="B171" s="26" t="s">
        <v>414</v>
      </c>
      <c r="C171" s="26" t="s">
        <v>422</v>
      </c>
      <c r="D171" s="26" t="s">
        <v>425</v>
      </c>
      <c r="E171" s="19">
        <v>139831000</v>
      </c>
      <c r="F171" s="37">
        <v>-0.3</v>
      </c>
      <c r="G171" s="38">
        <f t="shared" si="58"/>
        <v>-41949300</v>
      </c>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4.25" customHeight="1">
      <c r="A172" s="26" t="s">
        <v>95</v>
      </c>
      <c r="B172" s="26" t="s">
        <v>430</v>
      </c>
      <c r="C172" s="26" t="s">
        <v>431</v>
      </c>
      <c r="D172" s="26" t="s">
        <v>432</v>
      </c>
      <c r="E172" s="19">
        <v>305352000</v>
      </c>
      <c r="F172" s="37">
        <v>-0.5</v>
      </c>
      <c r="G172" s="38">
        <f t="shared" si="58"/>
        <v>-152676000</v>
      </c>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4.25" customHeight="1">
      <c r="A173" s="26" t="s">
        <v>95</v>
      </c>
      <c r="B173" s="26" t="s">
        <v>430</v>
      </c>
      <c r="C173" s="26" t="s">
        <v>431</v>
      </c>
      <c r="D173" s="26" t="s">
        <v>433</v>
      </c>
      <c r="E173" s="19">
        <v>319239000</v>
      </c>
      <c r="F173" s="37">
        <v>-0.5</v>
      </c>
      <c r="G173" s="38">
        <f t="shared" si="58"/>
        <v>-159619500</v>
      </c>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4.25" customHeight="1">
      <c r="A174" s="26" t="s">
        <v>95</v>
      </c>
      <c r="B174" s="26" t="s">
        <v>430</v>
      </c>
      <c r="C174" s="26" t="s">
        <v>431</v>
      </c>
      <c r="D174" s="26" t="s">
        <v>435</v>
      </c>
      <c r="E174" s="19">
        <v>85504000</v>
      </c>
      <c r="F174" s="37">
        <v>-0.5</v>
      </c>
      <c r="G174" s="38">
        <f t="shared" si="58"/>
        <v>-42752000</v>
      </c>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4.25" customHeight="1">
      <c r="A175" s="26" t="s">
        <v>95</v>
      </c>
      <c r="B175" s="26" t="s">
        <v>430</v>
      </c>
      <c r="C175" s="26" t="s">
        <v>431</v>
      </c>
      <c r="D175" s="26" t="s">
        <v>436</v>
      </c>
      <c r="E175" s="19">
        <v>98605000</v>
      </c>
      <c r="F175" s="37">
        <v>-0.5</v>
      </c>
      <c r="G175" s="38">
        <f t="shared" si="58"/>
        <v>-49302500</v>
      </c>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4.25" customHeight="1">
      <c r="A176" s="26" t="s">
        <v>95</v>
      </c>
      <c r="B176" s="26" t="s">
        <v>430</v>
      </c>
      <c r="C176" s="26" t="s">
        <v>431</v>
      </c>
      <c r="D176" s="26" t="s">
        <v>437</v>
      </c>
      <c r="E176" s="19">
        <v>544303000</v>
      </c>
      <c r="F176" s="37">
        <v>-0.5</v>
      </c>
      <c r="G176" s="38">
        <f t="shared" si="58"/>
        <v>-272151500</v>
      </c>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4.25" customHeight="1">
      <c r="A177" s="26" t="s">
        <v>95</v>
      </c>
      <c r="B177" s="26" t="s">
        <v>430</v>
      </c>
      <c r="C177" s="26" t="s">
        <v>431</v>
      </c>
      <c r="D177" s="26" t="s">
        <v>438</v>
      </c>
      <c r="E177" s="19">
        <v>5721000</v>
      </c>
      <c r="F177" s="37">
        <v>-0.5</v>
      </c>
      <c r="G177" s="38">
        <f t="shared" si="58"/>
        <v>-2860500</v>
      </c>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4.25" customHeight="1">
      <c r="A178" s="26" t="s">
        <v>95</v>
      </c>
      <c r="B178" s="26" t="s">
        <v>430</v>
      </c>
      <c r="C178" s="26" t="s">
        <v>431</v>
      </c>
      <c r="D178" s="26" t="s">
        <v>439</v>
      </c>
      <c r="E178" s="19">
        <v>185247000</v>
      </c>
      <c r="F178" s="37">
        <v>-0.5</v>
      </c>
      <c r="G178" s="38">
        <f t="shared" si="58"/>
        <v>-92623500</v>
      </c>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4.25" customHeight="1">
      <c r="A179" s="26" t="s">
        <v>95</v>
      </c>
      <c r="B179" s="26" t="s">
        <v>430</v>
      </c>
      <c r="C179" s="26" t="s">
        <v>431</v>
      </c>
      <c r="D179" s="26" t="s">
        <v>441</v>
      </c>
      <c r="E179" s="19">
        <v>3267000</v>
      </c>
      <c r="F179" s="37">
        <v>-0.5</v>
      </c>
      <c r="G179" s="38">
        <f t="shared" si="58"/>
        <v>-1633500</v>
      </c>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4.25" customHeight="1">
      <c r="A180" s="26" t="s">
        <v>95</v>
      </c>
      <c r="B180" s="26" t="s">
        <v>430</v>
      </c>
      <c r="C180" s="26" t="s">
        <v>442</v>
      </c>
      <c r="D180" s="26" t="s">
        <v>442</v>
      </c>
      <c r="E180" s="19">
        <v>487903000</v>
      </c>
      <c r="F180" s="37">
        <v>-0.5</v>
      </c>
      <c r="G180" s="38">
        <f t="shared" si="58"/>
        <v>-243951500</v>
      </c>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4.25" customHeight="1">
      <c r="A181" s="26" t="s">
        <v>444</v>
      </c>
      <c r="B181" s="26" t="s">
        <v>445</v>
      </c>
      <c r="C181" s="26" t="s">
        <v>446</v>
      </c>
      <c r="D181" s="26" t="s">
        <v>447</v>
      </c>
      <c r="E181" s="19">
        <v>2287492000</v>
      </c>
      <c r="F181" s="37">
        <v>0</v>
      </c>
      <c r="G181" s="38">
        <f t="shared" si="58"/>
        <v>0</v>
      </c>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4.25" customHeight="1">
      <c r="A182" s="26" t="s">
        <v>444</v>
      </c>
      <c r="B182" s="26" t="s">
        <v>445</v>
      </c>
      <c r="C182" s="26" t="s">
        <v>446</v>
      </c>
      <c r="D182" s="26" t="s">
        <v>448</v>
      </c>
      <c r="E182" s="19">
        <v>3544162000</v>
      </c>
      <c r="F182" s="37">
        <v>0</v>
      </c>
      <c r="G182" s="38">
        <f t="shared" si="58"/>
        <v>0</v>
      </c>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4.25" customHeight="1">
      <c r="A183" s="26" t="s">
        <v>444</v>
      </c>
      <c r="B183" s="26" t="s">
        <v>445</v>
      </c>
      <c r="C183" s="26" t="s">
        <v>450</v>
      </c>
      <c r="D183" s="26" t="s">
        <v>451</v>
      </c>
      <c r="E183" s="19">
        <v>1011374000</v>
      </c>
      <c r="F183" s="37">
        <v>0</v>
      </c>
      <c r="G183" s="38">
        <f t="shared" si="58"/>
        <v>0</v>
      </c>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4.25" customHeight="1">
      <c r="A184" s="26" t="s">
        <v>444</v>
      </c>
      <c r="B184" s="26" t="s">
        <v>445</v>
      </c>
      <c r="C184" s="26" t="s">
        <v>450</v>
      </c>
      <c r="D184" s="26" t="s">
        <v>452</v>
      </c>
      <c r="E184" s="19">
        <v>15514000</v>
      </c>
      <c r="F184" s="37">
        <v>0</v>
      </c>
      <c r="G184" s="38">
        <f t="shared" si="58"/>
        <v>0</v>
      </c>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4.25" customHeight="1">
      <c r="A185" s="26" t="s">
        <v>444</v>
      </c>
      <c r="B185" s="26" t="s">
        <v>445</v>
      </c>
      <c r="C185" s="26" t="s">
        <v>454</v>
      </c>
      <c r="D185" s="26" t="s">
        <v>454</v>
      </c>
      <c r="E185" s="19">
        <v>242709000</v>
      </c>
      <c r="F185" s="37">
        <v>0</v>
      </c>
      <c r="G185" s="38">
        <f t="shared" si="58"/>
        <v>0</v>
      </c>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4.25" customHeight="1">
      <c r="A186" s="26" t="s">
        <v>455</v>
      </c>
      <c r="B186" s="26" t="s">
        <v>456</v>
      </c>
      <c r="C186" s="26" t="s">
        <v>456</v>
      </c>
      <c r="D186" s="26" t="s">
        <v>456</v>
      </c>
      <c r="E186" s="19">
        <v>1898703000</v>
      </c>
      <c r="F186" s="37">
        <v>0</v>
      </c>
      <c r="G186" s="38">
        <f t="shared" si="58"/>
        <v>0</v>
      </c>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4.25" customHeight="1">
      <c r="A187" s="26" t="s">
        <v>455</v>
      </c>
      <c r="B187" s="26" t="s">
        <v>457</v>
      </c>
      <c r="C187" s="26" t="s">
        <v>457</v>
      </c>
      <c r="D187" s="26" t="s">
        <v>457</v>
      </c>
      <c r="E187" s="19">
        <v>154999000</v>
      </c>
      <c r="F187" s="37">
        <v>0</v>
      </c>
      <c r="G187" s="38">
        <f t="shared" si="58"/>
        <v>0</v>
      </c>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4.25" customHeight="1">
      <c r="A188" s="26" t="s">
        <v>455</v>
      </c>
      <c r="B188" s="26" t="s">
        <v>458</v>
      </c>
      <c r="C188" s="26" t="s">
        <v>459</v>
      </c>
      <c r="D188" s="26" t="s">
        <v>460</v>
      </c>
      <c r="E188" s="19">
        <v>1287595000</v>
      </c>
      <c r="F188" s="37">
        <v>0</v>
      </c>
      <c r="G188" s="38">
        <f t="shared" si="58"/>
        <v>0</v>
      </c>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4.25" customHeight="1">
      <c r="A189" s="26" t="s">
        <v>455</v>
      </c>
      <c r="B189" s="26" t="s">
        <v>458</v>
      </c>
      <c r="C189" s="26" t="s">
        <v>459</v>
      </c>
      <c r="D189" s="26" t="s">
        <v>462</v>
      </c>
      <c r="E189" s="19">
        <v>40879000</v>
      </c>
      <c r="F189" s="37">
        <v>0</v>
      </c>
      <c r="G189" s="38">
        <f t="shared" si="58"/>
        <v>0</v>
      </c>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4.25" customHeight="1">
      <c r="A190" s="26" t="s">
        <v>455</v>
      </c>
      <c r="B190" s="26" t="s">
        <v>458</v>
      </c>
      <c r="C190" s="26" t="s">
        <v>463</v>
      </c>
      <c r="D190" s="26" t="s">
        <v>464</v>
      </c>
      <c r="E190" s="19">
        <v>153128000</v>
      </c>
      <c r="F190" s="37">
        <v>0</v>
      </c>
      <c r="G190" s="38">
        <f t="shared" si="58"/>
        <v>0</v>
      </c>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4.25" customHeight="1">
      <c r="A191" s="26" t="s">
        <v>455</v>
      </c>
      <c r="B191" s="26" t="s">
        <v>458</v>
      </c>
      <c r="C191" s="26" t="s">
        <v>463</v>
      </c>
      <c r="D191" s="26" t="s">
        <v>465</v>
      </c>
      <c r="E191" s="19">
        <v>35228000</v>
      </c>
      <c r="F191" s="37">
        <v>0</v>
      </c>
      <c r="G191" s="38">
        <f t="shared" si="58"/>
        <v>0</v>
      </c>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4.25" customHeight="1">
      <c r="A192" s="26" t="s">
        <v>455</v>
      </c>
      <c r="B192" s="26" t="s">
        <v>466</v>
      </c>
      <c r="C192" s="26" t="s">
        <v>466</v>
      </c>
      <c r="D192" s="26" t="s">
        <v>466</v>
      </c>
      <c r="E192" s="19">
        <v>316711000</v>
      </c>
      <c r="F192" s="37">
        <v>0</v>
      </c>
      <c r="G192" s="38">
        <f t="shared" si="58"/>
        <v>0</v>
      </c>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4.25" customHeight="1">
      <c r="A193" s="26" t="s">
        <v>469</v>
      </c>
      <c r="B193" s="26" t="s">
        <v>470</v>
      </c>
      <c r="C193" s="26" t="s">
        <v>471</v>
      </c>
      <c r="D193" s="26" t="s">
        <v>471</v>
      </c>
      <c r="E193" s="19">
        <v>374507000</v>
      </c>
      <c r="F193" s="37">
        <v>-0.3</v>
      </c>
      <c r="G193" s="38">
        <f t="shared" si="58"/>
        <v>-112352100</v>
      </c>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4.25" customHeight="1">
      <c r="A194" s="26" t="s">
        <v>469</v>
      </c>
      <c r="B194" s="26" t="s">
        <v>470</v>
      </c>
      <c r="C194" s="26" t="s">
        <v>473</v>
      </c>
      <c r="D194" s="26" t="s">
        <v>473</v>
      </c>
      <c r="E194" s="19">
        <v>4097413000</v>
      </c>
      <c r="F194" s="37">
        <v>-0.3</v>
      </c>
      <c r="G194" s="38">
        <f t="shared" ref="G194:G257" si="59">E194*F194</f>
        <v>-1229223900</v>
      </c>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4.25" customHeight="1">
      <c r="A195" s="26" t="s">
        <v>469</v>
      </c>
      <c r="B195" s="26" t="s">
        <v>474</v>
      </c>
      <c r="C195" s="26" t="s">
        <v>475</v>
      </c>
      <c r="D195" s="26" t="s">
        <v>476</v>
      </c>
      <c r="E195" s="19">
        <v>2971669000</v>
      </c>
      <c r="F195" s="37">
        <v>-0.3</v>
      </c>
      <c r="G195" s="38">
        <f t="shared" si="59"/>
        <v>-891500700</v>
      </c>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4.25" customHeight="1">
      <c r="A196" s="26" t="s">
        <v>469</v>
      </c>
      <c r="B196" s="26" t="s">
        <v>474</v>
      </c>
      <c r="C196" s="26" t="s">
        <v>478</v>
      </c>
      <c r="D196" s="26" t="s">
        <v>479</v>
      </c>
      <c r="E196" s="19">
        <v>459519000</v>
      </c>
      <c r="F196" s="37">
        <v>-0.3</v>
      </c>
      <c r="G196" s="38">
        <f t="shared" si="59"/>
        <v>-137855700</v>
      </c>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4.25" customHeight="1">
      <c r="A197" s="26" t="s">
        <v>469</v>
      </c>
      <c r="B197" s="26" t="s">
        <v>474</v>
      </c>
      <c r="C197" s="26" t="s">
        <v>478</v>
      </c>
      <c r="D197" s="26" t="s">
        <v>480</v>
      </c>
      <c r="E197" s="19">
        <v>544780000</v>
      </c>
      <c r="F197" s="37">
        <v>-0.3</v>
      </c>
      <c r="G197" s="38">
        <f t="shared" si="59"/>
        <v>-163434000</v>
      </c>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4.25" customHeight="1">
      <c r="A198" s="26" t="s">
        <v>469</v>
      </c>
      <c r="B198" s="26" t="s">
        <v>474</v>
      </c>
      <c r="C198" s="26" t="s">
        <v>481</v>
      </c>
      <c r="D198" s="26" t="s">
        <v>482</v>
      </c>
      <c r="E198" s="19">
        <v>374638000</v>
      </c>
      <c r="F198" s="37">
        <v>-0.3</v>
      </c>
      <c r="G198" s="38">
        <f t="shared" si="59"/>
        <v>-112391400</v>
      </c>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4.25" customHeight="1">
      <c r="A199" s="26" t="s">
        <v>469</v>
      </c>
      <c r="B199" s="26" t="s">
        <v>474</v>
      </c>
      <c r="C199" s="26" t="s">
        <v>481</v>
      </c>
      <c r="D199" s="26" t="s">
        <v>483</v>
      </c>
      <c r="E199" s="19">
        <v>330295000</v>
      </c>
      <c r="F199" s="37">
        <v>-0.3</v>
      </c>
      <c r="G199" s="38">
        <f t="shared" si="59"/>
        <v>-99088500</v>
      </c>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4.25" customHeight="1">
      <c r="A200" s="26" t="s">
        <v>469</v>
      </c>
      <c r="B200" s="26" t="s">
        <v>484</v>
      </c>
      <c r="C200" s="26" t="s">
        <v>485</v>
      </c>
      <c r="D200" s="26" t="s">
        <v>486</v>
      </c>
      <c r="E200" s="19">
        <v>34521000</v>
      </c>
      <c r="F200" s="37">
        <v>-0.4</v>
      </c>
      <c r="G200" s="38">
        <f t="shared" si="59"/>
        <v>-13808400</v>
      </c>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4.25" customHeight="1">
      <c r="A201" s="26" t="s">
        <v>469</v>
      </c>
      <c r="B201" s="26" t="s">
        <v>484</v>
      </c>
      <c r="C201" s="26" t="s">
        <v>485</v>
      </c>
      <c r="D201" s="26" t="s">
        <v>487</v>
      </c>
      <c r="E201" s="19">
        <v>416746000</v>
      </c>
      <c r="F201" s="37">
        <v>-0.4</v>
      </c>
      <c r="G201" s="38">
        <f t="shared" si="59"/>
        <v>-166698400</v>
      </c>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4.25" customHeight="1">
      <c r="A202" s="26" t="s">
        <v>469</v>
      </c>
      <c r="B202" s="26" t="s">
        <v>484</v>
      </c>
      <c r="C202" s="26" t="s">
        <v>485</v>
      </c>
      <c r="D202" s="26" t="s">
        <v>488</v>
      </c>
      <c r="E202" s="19">
        <v>12105000</v>
      </c>
      <c r="F202" s="37">
        <v>-0.4</v>
      </c>
      <c r="G202" s="38">
        <f t="shared" si="59"/>
        <v>-4842000</v>
      </c>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4.25" customHeight="1">
      <c r="A203" s="26" t="s">
        <v>469</v>
      </c>
      <c r="B203" s="26" t="s">
        <v>484</v>
      </c>
      <c r="C203" s="26" t="s">
        <v>489</v>
      </c>
      <c r="D203" s="26" t="s">
        <v>490</v>
      </c>
      <c r="E203" s="19">
        <v>1219270000</v>
      </c>
      <c r="F203" s="37">
        <v>-0.4</v>
      </c>
      <c r="G203" s="38">
        <f t="shared" si="59"/>
        <v>-487708000</v>
      </c>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4.25" customHeight="1">
      <c r="A204" s="26" t="s">
        <v>469</v>
      </c>
      <c r="B204" s="26" t="s">
        <v>484</v>
      </c>
      <c r="C204" s="26" t="s">
        <v>489</v>
      </c>
      <c r="D204" s="26" t="s">
        <v>491</v>
      </c>
      <c r="E204" s="19">
        <v>1060274000</v>
      </c>
      <c r="F204" s="37">
        <v>-0.4</v>
      </c>
      <c r="G204" s="38">
        <f t="shared" si="59"/>
        <v>-424109600</v>
      </c>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4.25" customHeight="1">
      <c r="A205" s="26" t="s">
        <v>469</v>
      </c>
      <c r="B205" s="26" t="s">
        <v>484</v>
      </c>
      <c r="C205" s="26" t="s">
        <v>489</v>
      </c>
      <c r="D205" s="26" t="s">
        <v>492</v>
      </c>
      <c r="E205" s="19">
        <v>333282000</v>
      </c>
      <c r="F205" s="37">
        <v>-0.4</v>
      </c>
      <c r="G205" s="38">
        <f t="shared" si="59"/>
        <v>-133312800</v>
      </c>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4.25" customHeight="1">
      <c r="A206" s="26" t="s">
        <v>469</v>
      </c>
      <c r="B206" s="26" t="s">
        <v>484</v>
      </c>
      <c r="C206" s="26" t="s">
        <v>493</v>
      </c>
      <c r="D206" s="26" t="s">
        <v>494</v>
      </c>
      <c r="E206" s="19">
        <v>184799000</v>
      </c>
      <c r="F206" s="37">
        <v>-0.4</v>
      </c>
      <c r="G206" s="38">
        <f t="shared" si="59"/>
        <v>-73919600</v>
      </c>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4.25" customHeight="1">
      <c r="A207" s="26" t="s">
        <v>469</v>
      </c>
      <c r="B207" s="26" t="s">
        <v>484</v>
      </c>
      <c r="C207" s="26" t="s">
        <v>493</v>
      </c>
      <c r="D207" s="26" t="s">
        <v>495</v>
      </c>
      <c r="E207" s="19">
        <v>147313000</v>
      </c>
      <c r="F207" s="37">
        <v>-0.4</v>
      </c>
      <c r="G207" s="38">
        <f t="shared" si="59"/>
        <v>-58925200</v>
      </c>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4.25" customHeight="1">
      <c r="A208" s="26" t="s">
        <v>469</v>
      </c>
      <c r="B208" s="26" t="s">
        <v>484</v>
      </c>
      <c r="C208" s="26" t="s">
        <v>493</v>
      </c>
      <c r="D208" s="26" t="s">
        <v>496</v>
      </c>
      <c r="E208" s="19">
        <v>344840000</v>
      </c>
      <c r="F208" s="37">
        <v>-0.4</v>
      </c>
      <c r="G208" s="38">
        <f t="shared" si="59"/>
        <v>-137936000</v>
      </c>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4.25" customHeight="1">
      <c r="A209" s="26" t="s">
        <v>469</v>
      </c>
      <c r="B209" s="26" t="s">
        <v>484</v>
      </c>
      <c r="C209" s="26" t="s">
        <v>493</v>
      </c>
      <c r="D209" s="26" t="s">
        <v>497</v>
      </c>
      <c r="E209" s="19">
        <v>202659000</v>
      </c>
      <c r="F209" s="37">
        <v>-0.4</v>
      </c>
      <c r="G209" s="38">
        <f t="shared" si="59"/>
        <v>-81063600</v>
      </c>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4.25" customHeight="1">
      <c r="A210" s="26" t="s">
        <v>469</v>
      </c>
      <c r="B210" s="26" t="s">
        <v>484</v>
      </c>
      <c r="C210" s="26" t="s">
        <v>493</v>
      </c>
      <c r="D210" s="26" t="s">
        <v>498</v>
      </c>
      <c r="E210" s="19">
        <v>275380000</v>
      </c>
      <c r="F210" s="37">
        <v>-0.4</v>
      </c>
      <c r="G210" s="38">
        <f t="shared" si="59"/>
        <v>-110152000</v>
      </c>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4.25" customHeight="1">
      <c r="A211" s="26" t="s">
        <v>469</v>
      </c>
      <c r="B211" s="26" t="s">
        <v>484</v>
      </c>
      <c r="C211" s="26" t="s">
        <v>499</v>
      </c>
      <c r="D211" s="26" t="s">
        <v>500</v>
      </c>
      <c r="E211" s="19">
        <v>94263000</v>
      </c>
      <c r="F211" s="37">
        <v>-0.4</v>
      </c>
      <c r="G211" s="38">
        <f t="shared" si="59"/>
        <v>-37705200</v>
      </c>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4.25" customHeight="1">
      <c r="A212" s="26" t="s">
        <v>469</v>
      </c>
      <c r="B212" s="26" t="s">
        <v>484</v>
      </c>
      <c r="C212" s="26" t="s">
        <v>499</v>
      </c>
      <c r="D212" s="26" t="s">
        <v>501</v>
      </c>
      <c r="E212" s="19">
        <v>346739000</v>
      </c>
      <c r="F212" s="37">
        <v>-0.3</v>
      </c>
      <c r="G212" s="38">
        <f t="shared" si="59"/>
        <v>-104021700</v>
      </c>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4.25" customHeight="1">
      <c r="A213" s="26" t="s">
        <v>502</v>
      </c>
      <c r="B213" s="26" t="s">
        <v>503</v>
      </c>
      <c r="C213" s="26" t="s">
        <v>504</v>
      </c>
      <c r="D213" s="26" t="s">
        <v>505</v>
      </c>
      <c r="E213" s="19">
        <v>1408120000</v>
      </c>
      <c r="F213" s="37">
        <v>-0.7</v>
      </c>
      <c r="G213" s="38">
        <f t="shared" si="59"/>
        <v>-985683999.99999988</v>
      </c>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4.25" customHeight="1">
      <c r="A214" s="26" t="s">
        <v>502</v>
      </c>
      <c r="B214" s="26" t="s">
        <v>503</v>
      </c>
      <c r="C214" s="26" t="s">
        <v>504</v>
      </c>
      <c r="D214" s="26" t="s">
        <v>506</v>
      </c>
      <c r="E214" s="19">
        <v>185598000</v>
      </c>
      <c r="F214" s="37">
        <v>-0.7</v>
      </c>
      <c r="G214" s="38">
        <f t="shared" si="59"/>
        <v>-129918599.99999999</v>
      </c>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4.25" customHeight="1">
      <c r="A215" s="26" t="s">
        <v>502</v>
      </c>
      <c r="B215" s="26" t="s">
        <v>503</v>
      </c>
      <c r="C215" s="26" t="s">
        <v>507</v>
      </c>
      <c r="D215" s="26" t="s">
        <v>507</v>
      </c>
      <c r="E215" s="19">
        <v>717885000</v>
      </c>
      <c r="F215" s="37">
        <v>-0.7</v>
      </c>
      <c r="G215" s="38">
        <f t="shared" si="59"/>
        <v>-502519499.99999994</v>
      </c>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4.25" customHeight="1">
      <c r="A216" s="26" t="s">
        <v>502</v>
      </c>
      <c r="B216" s="26" t="s">
        <v>503</v>
      </c>
      <c r="C216" s="26" t="s">
        <v>508</v>
      </c>
      <c r="D216" s="26" t="s">
        <v>509</v>
      </c>
      <c r="E216" s="19">
        <v>648070000</v>
      </c>
      <c r="F216" s="37">
        <v>-0.7</v>
      </c>
      <c r="G216" s="38">
        <f t="shared" si="59"/>
        <v>-453649000</v>
      </c>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4.25" customHeight="1">
      <c r="A217" s="26" t="s">
        <v>502</v>
      </c>
      <c r="B217" s="26" t="s">
        <v>503</v>
      </c>
      <c r="C217" s="26" t="s">
        <v>508</v>
      </c>
      <c r="D217" s="26" t="s">
        <v>510</v>
      </c>
      <c r="E217" s="19">
        <v>201341000</v>
      </c>
      <c r="F217" s="37">
        <v>-0.7</v>
      </c>
      <c r="G217" s="38">
        <f t="shared" si="59"/>
        <v>-140938700</v>
      </c>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4.25" customHeight="1">
      <c r="A218" s="26" t="s">
        <v>502</v>
      </c>
      <c r="B218" s="26" t="s">
        <v>503</v>
      </c>
      <c r="C218" s="26" t="s">
        <v>511</v>
      </c>
      <c r="D218" s="26" t="s">
        <v>511</v>
      </c>
      <c r="E218" s="19">
        <v>47640000</v>
      </c>
      <c r="F218" s="37">
        <v>-0.7</v>
      </c>
      <c r="G218" s="38">
        <f t="shared" si="59"/>
        <v>-33347999.999999996</v>
      </c>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4.25" customHeight="1">
      <c r="A219" s="26" t="s">
        <v>502</v>
      </c>
      <c r="B219" s="26" t="s">
        <v>512</v>
      </c>
      <c r="C219" s="26" t="s">
        <v>513</v>
      </c>
      <c r="D219" s="26" t="s">
        <v>514</v>
      </c>
      <c r="E219" s="19">
        <v>4860000</v>
      </c>
      <c r="F219" s="37">
        <v>-0.3</v>
      </c>
      <c r="G219" s="38">
        <f t="shared" si="59"/>
        <v>-1458000</v>
      </c>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4.25" customHeight="1">
      <c r="A220" s="26" t="s">
        <v>502</v>
      </c>
      <c r="B220" s="26" t="s">
        <v>512</v>
      </c>
      <c r="C220" s="26" t="s">
        <v>513</v>
      </c>
      <c r="D220" s="26" t="s">
        <v>515</v>
      </c>
      <c r="E220" s="19">
        <v>56028000</v>
      </c>
      <c r="F220" s="37">
        <v>-0.3</v>
      </c>
      <c r="G220" s="38">
        <f t="shared" si="59"/>
        <v>-16808400</v>
      </c>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4.25" customHeight="1">
      <c r="A221" s="26" t="s">
        <v>502</v>
      </c>
      <c r="B221" s="26" t="s">
        <v>512</v>
      </c>
      <c r="C221" s="26" t="s">
        <v>513</v>
      </c>
      <c r="D221" s="26" t="s">
        <v>516</v>
      </c>
      <c r="E221" s="19">
        <v>28760000</v>
      </c>
      <c r="F221" s="37">
        <v>-0.3</v>
      </c>
      <c r="G221" s="38">
        <f t="shared" si="59"/>
        <v>-8628000</v>
      </c>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4.25" customHeight="1">
      <c r="A222" s="26" t="s">
        <v>502</v>
      </c>
      <c r="B222" s="26" t="s">
        <v>512</v>
      </c>
      <c r="C222" s="26" t="s">
        <v>513</v>
      </c>
      <c r="D222" s="26" t="s">
        <v>517</v>
      </c>
      <c r="E222" s="19">
        <v>37534000</v>
      </c>
      <c r="F222" s="37">
        <v>-0.3</v>
      </c>
      <c r="G222" s="38">
        <f t="shared" si="59"/>
        <v>-11260200</v>
      </c>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4.25" customHeight="1">
      <c r="A223" s="26" t="s">
        <v>502</v>
      </c>
      <c r="B223" s="26" t="s">
        <v>512</v>
      </c>
      <c r="C223" s="26" t="s">
        <v>513</v>
      </c>
      <c r="D223" s="26" t="s">
        <v>519</v>
      </c>
      <c r="E223" s="19">
        <v>9571000</v>
      </c>
      <c r="F223" s="37">
        <v>-0.5</v>
      </c>
      <c r="G223" s="38">
        <f t="shared" si="59"/>
        <v>-4785500</v>
      </c>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4.25" customHeight="1">
      <c r="A224" s="26" t="s">
        <v>502</v>
      </c>
      <c r="B224" s="26" t="s">
        <v>512</v>
      </c>
      <c r="C224" s="26" t="s">
        <v>513</v>
      </c>
      <c r="D224" s="26" t="s">
        <v>521</v>
      </c>
      <c r="E224" s="19">
        <v>5558000</v>
      </c>
      <c r="F224" s="37">
        <v>-0.5</v>
      </c>
      <c r="G224" s="38">
        <f t="shared" si="59"/>
        <v>-2779000</v>
      </c>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4.25" customHeight="1">
      <c r="A225" s="26" t="s">
        <v>502</v>
      </c>
      <c r="B225" s="26" t="s">
        <v>512</v>
      </c>
      <c r="C225" s="26" t="s">
        <v>513</v>
      </c>
      <c r="D225" s="26" t="s">
        <v>522</v>
      </c>
      <c r="E225" s="19">
        <v>16655000</v>
      </c>
      <c r="F225" s="37">
        <v>-0.5</v>
      </c>
      <c r="G225" s="38">
        <f t="shared" si="59"/>
        <v>-8327500</v>
      </c>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4.25" customHeight="1">
      <c r="A226" s="26" t="s">
        <v>502</v>
      </c>
      <c r="B226" s="26" t="s">
        <v>512</v>
      </c>
      <c r="C226" s="26" t="s">
        <v>513</v>
      </c>
      <c r="D226" s="26" t="s">
        <v>523</v>
      </c>
      <c r="E226" s="19">
        <v>194712000</v>
      </c>
      <c r="F226" s="37">
        <v>-0.5</v>
      </c>
      <c r="G226" s="38">
        <f t="shared" si="59"/>
        <v>-97356000</v>
      </c>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4.25" customHeight="1">
      <c r="A227" s="26" t="s">
        <v>502</v>
      </c>
      <c r="B227" s="26" t="s">
        <v>512</v>
      </c>
      <c r="C227" s="26" t="s">
        <v>513</v>
      </c>
      <c r="D227" s="26" t="s">
        <v>524</v>
      </c>
      <c r="E227" s="19">
        <v>1035068000</v>
      </c>
      <c r="F227" s="37">
        <v>-0.5</v>
      </c>
      <c r="G227" s="38">
        <f t="shared" si="59"/>
        <v>-517534000</v>
      </c>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4.25" customHeight="1">
      <c r="A228" s="26" t="s">
        <v>502</v>
      </c>
      <c r="B228" s="26" t="s">
        <v>512</v>
      </c>
      <c r="C228" s="26" t="s">
        <v>525</v>
      </c>
      <c r="D228" s="26" t="s">
        <v>526</v>
      </c>
      <c r="E228" s="19">
        <v>299698000</v>
      </c>
      <c r="F228" s="37">
        <v>0</v>
      </c>
      <c r="G228" s="38">
        <f t="shared" si="59"/>
        <v>0</v>
      </c>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4.25" customHeight="1">
      <c r="A229" s="26" t="s">
        <v>502</v>
      </c>
      <c r="B229" s="26" t="s">
        <v>512</v>
      </c>
      <c r="C229" s="26" t="s">
        <v>525</v>
      </c>
      <c r="D229" s="26" t="s">
        <v>527</v>
      </c>
      <c r="E229" s="19">
        <v>31923000</v>
      </c>
      <c r="F229" s="37">
        <v>0</v>
      </c>
      <c r="G229" s="38">
        <f t="shared" si="59"/>
        <v>0</v>
      </c>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4.25" customHeight="1">
      <c r="A230" s="26" t="s">
        <v>502</v>
      </c>
      <c r="B230" s="26" t="s">
        <v>512</v>
      </c>
      <c r="C230" s="26" t="s">
        <v>525</v>
      </c>
      <c r="D230" s="26" t="s">
        <v>528</v>
      </c>
      <c r="E230" s="19">
        <v>9048000</v>
      </c>
      <c r="F230" s="37">
        <v>0</v>
      </c>
      <c r="G230" s="38">
        <f t="shared" si="59"/>
        <v>0</v>
      </c>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4.25" customHeight="1">
      <c r="A231" s="26" t="s">
        <v>502</v>
      </c>
      <c r="B231" s="26" t="s">
        <v>512</v>
      </c>
      <c r="C231" s="26" t="s">
        <v>525</v>
      </c>
      <c r="D231" s="26" t="s">
        <v>529</v>
      </c>
      <c r="E231" s="19">
        <v>15096000</v>
      </c>
      <c r="F231" s="37">
        <v>0</v>
      </c>
      <c r="G231" s="38">
        <f t="shared" si="59"/>
        <v>0</v>
      </c>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4.25" customHeight="1">
      <c r="A232" s="26" t="s">
        <v>502</v>
      </c>
      <c r="B232" s="26" t="s">
        <v>512</v>
      </c>
      <c r="C232" s="26" t="s">
        <v>530</v>
      </c>
      <c r="D232" s="26" t="s">
        <v>531</v>
      </c>
      <c r="E232" s="19">
        <v>120231000</v>
      </c>
      <c r="F232" s="37">
        <v>0</v>
      </c>
      <c r="G232" s="38">
        <f t="shared" si="59"/>
        <v>0</v>
      </c>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4.25" customHeight="1">
      <c r="A233" s="26" t="s">
        <v>502</v>
      </c>
      <c r="B233" s="26" t="s">
        <v>512</v>
      </c>
      <c r="C233" s="26" t="s">
        <v>530</v>
      </c>
      <c r="D233" s="26" t="s">
        <v>532</v>
      </c>
      <c r="E233" s="19">
        <v>57520000</v>
      </c>
      <c r="F233" s="37">
        <v>0</v>
      </c>
      <c r="G233" s="38">
        <f t="shared" si="59"/>
        <v>0</v>
      </c>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4.25" customHeight="1">
      <c r="A234" s="26" t="s">
        <v>502</v>
      </c>
      <c r="B234" s="26" t="s">
        <v>512</v>
      </c>
      <c r="C234" s="26" t="s">
        <v>530</v>
      </c>
      <c r="D234" s="26" t="s">
        <v>533</v>
      </c>
      <c r="E234" s="19">
        <v>60597000</v>
      </c>
      <c r="F234" s="37">
        <v>0</v>
      </c>
      <c r="G234" s="38">
        <f t="shared" si="59"/>
        <v>0</v>
      </c>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4.25" customHeight="1">
      <c r="A235" s="26" t="s">
        <v>502</v>
      </c>
      <c r="B235" s="26" t="s">
        <v>512</v>
      </c>
      <c r="C235" s="26" t="s">
        <v>530</v>
      </c>
      <c r="D235" s="26" t="s">
        <v>534</v>
      </c>
      <c r="E235" s="19">
        <v>476713000</v>
      </c>
      <c r="F235" s="37">
        <v>0</v>
      </c>
      <c r="G235" s="38">
        <f t="shared" si="59"/>
        <v>0</v>
      </c>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4.25" customHeight="1">
      <c r="A236" s="26" t="s">
        <v>502</v>
      </c>
      <c r="B236" s="26" t="s">
        <v>512</v>
      </c>
      <c r="C236" s="26" t="s">
        <v>530</v>
      </c>
      <c r="D236" s="26" t="s">
        <v>535</v>
      </c>
      <c r="E236" s="19">
        <v>375297000</v>
      </c>
      <c r="F236" s="37">
        <v>0</v>
      </c>
      <c r="G236" s="38">
        <f t="shared" si="59"/>
        <v>0</v>
      </c>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4.25" customHeight="1">
      <c r="A237" s="26" t="s">
        <v>502</v>
      </c>
      <c r="B237" s="26" t="s">
        <v>512</v>
      </c>
      <c r="C237" s="26" t="s">
        <v>530</v>
      </c>
      <c r="D237" s="26" t="s">
        <v>536</v>
      </c>
      <c r="E237" s="19">
        <v>190815000</v>
      </c>
      <c r="F237" s="37">
        <v>0</v>
      </c>
      <c r="G237" s="38">
        <f t="shared" si="59"/>
        <v>0</v>
      </c>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4.25" customHeight="1">
      <c r="A238" s="26" t="s">
        <v>502</v>
      </c>
      <c r="B238" s="26" t="s">
        <v>512</v>
      </c>
      <c r="C238" s="26" t="s">
        <v>530</v>
      </c>
      <c r="D238" s="26" t="s">
        <v>537</v>
      </c>
      <c r="E238" s="19">
        <v>116758000</v>
      </c>
      <c r="F238" s="37">
        <v>0</v>
      </c>
      <c r="G238" s="38">
        <f t="shared" si="59"/>
        <v>0</v>
      </c>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4.25" customHeight="1">
      <c r="A239" s="26" t="s">
        <v>502</v>
      </c>
      <c r="B239" s="26" t="s">
        <v>512</v>
      </c>
      <c r="C239" s="26" t="s">
        <v>530</v>
      </c>
      <c r="D239" s="26" t="s">
        <v>538</v>
      </c>
      <c r="E239" s="19">
        <v>170312000</v>
      </c>
      <c r="F239" s="37">
        <v>0</v>
      </c>
      <c r="G239" s="38">
        <f t="shared" si="59"/>
        <v>0</v>
      </c>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4.25" customHeight="1">
      <c r="A240" s="26" t="s">
        <v>502</v>
      </c>
      <c r="B240" s="26" t="s">
        <v>512</v>
      </c>
      <c r="C240" s="26" t="s">
        <v>530</v>
      </c>
      <c r="D240" s="26" t="s">
        <v>539</v>
      </c>
      <c r="E240" s="19">
        <v>237936000</v>
      </c>
      <c r="F240" s="37">
        <v>0</v>
      </c>
      <c r="G240" s="38">
        <f t="shared" si="59"/>
        <v>0</v>
      </c>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4.25" customHeight="1">
      <c r="A241" s="26" t="s">
        <v>502</v>
      </c>
      <c r="B241" s="26" t="s">
        <v>512</v>
      </c>
      <c r="C241" s="26" t="s">
        <v>540</v>
      </c>
      <c r="D241" s="26" t="s">
        <v>541</v>
      </c>
      <c r="E241" s="19">
        <v>74653000</v>
      </c>
      <c r="F241" s="37">
        <v>-0.5</v>
      </c>
      <c r="G241" s="38">
        <f t="shared" si="59"/>
        <v>-37326500</v>
      </c>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4.25" customHeight="1">
      <c r="A242" s="26" t="s">
        <v>502</v>
      </c>
      <c r="B242" s="26" t="s">
        <v>512</v>
      </c>
      <c r="C242" s="26" t="s">
        <v>540</v>
      </c>
      <c r="D242" s="26" t="s">
        <v>542</v>
      </c>
      <c r="E242" s="19">
        <v>269692000</v>
      </c>
      <c r="F242" s="37">
        <v>-0.5</v>
      </c>
      <c r="G242" s="38">
        <f t="shared" si="59"/>
        <v>-134846000</v>
      </c>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4.25" customHeight="1">
      <c r="A243" s="26" t="s">
        <v>502</v>
      </c>
      <c r="B243" s="26" t="s">
        <v>512</v>
      </c>
      <c r="C243" s="26" t="s">
        <v>540</v>
      </c>
      <c r="D243" s="26" t="s">
        <v>543</v>
      </c>
      <c r="E243" s="19">
        <v>460270000</v>
      </c>
      <c r="F243" s="37">
        <v>-0.5</v>
      </c>
      <c r="G243" s="38">
        <f t="shared" si="59"/>
        <v>-230135000</v>
      </c>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4.25" customHeight="1">
      <c r="A244" s="26" t="s">
        <v>502</v>
      </c>
      <c r="B244" s="26" t="s">
        <v>512</v>
      </c>
      <c r="C244" s="26" t="s">
        <v>540</v>
      </c>
      <c r="D244" s="26" t="s">
        <v>544</v>
      </c>
      <c r="E244" s="19">
        <v>55034000</v>
      </c>
      <c r="F244" s="37">
        <v>-0.5</v>
      </c>
      <c r="G244" s="38">
        <f t="shared" si="59"/>
        <v>-27517000</v>
      </c>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4.25" customHeight="1">
      <c r="A245" s="26" t="s">
        <v>502</v>
      </c>
      <c r="B245" s="26" t="s">
        <v>512</v>
      </c>
      <c r="C245" s="26" t="s">
        <v>540</v>
      </c>
      <c r="D245" s="26" t="s">
        <v>545</v>
      </c>
      <c r="E245" s="19">
        <v>200771000</v>
      </c>
      <c r="F245" s="37">
        <v>-0.5</v>
      </c>
      <c r="G245" s="38">
        <f t="shared" si="59"/>
        <v>-100385500</v>
      </c>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4.25" customHeight="1">
      <c r="A246" s="26" t="s">
        <v>502</v>
      </c>
      <c r="B246" s="26" t="s">
        <v>512</v>
      </c>
      <c r="C246" s="26" t="s">
        <v>540</v>
      </c>
      <c r="D246" s="26" t="s">
        <v>546</v>
      </c>
      <c r="E246" s="19">
        <v>2036856000</v>
      </c>
      <c r="F246" s="37">
        <v>0</v>
      </c>
      <c r="G246" s="38">
        <f t="shared" si="59"/>
        <v>0</v>
      </c>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4.25" customHeight="1">
      <c r="A247" s="26" t="s">
        <v>502</v>
      </c>
      <c r="B247" s="26" t="s">
        <v>512</v>
      </c>
      <c r="C247" s="26" t="s">
        <v>540</v>
      </c>
      <c r="D247" s="26" t="s">
        <v>547</v>
      </c>
      <c r="E247" s="19">
        <v>190627000</v>
      </c>
      <c r="F247" s="37">
        <v>-0.5</v>
      </c>
      <c r="G247" s="38">
        <f t="shared" si="59"/>
        <v>-95313500</v>
      </c>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4.25" customHeight="1">
      <c r="A248" s="26" t="s">
        <v>502</v>
      </c>
      <c r="B248" s="26" t="s">
        <v>512</v>
      </c>
      <c r="C248" s="26" t="s">
        <v>540</v>
      </c>
      <c r="D248" s="26" t="s">
        <v>548</v>
      </c>
      <c r="E248" s="19">
        <v>19807000</v>
      </c>
      <c r="F248" s="37">
        <v>-0.5</v>
      </c>
      <c r="G248" s="38">
        <f t="shared" si="59"/>
        <v>-9903500</v>
      </c>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4.25" customHeight="1">
      <c r="A249" s="26" t="s">
        <v>502</v>
      </c>
      <c r="B249" s="26" t="s">
        <v>512</v>
      </c>
      <c r="C249" s="26" t="s">
        <v>540</v>
      </c>
      <c r="D249" s="26" t="s">
        <v>549</v>
      </c>
      <c r="E249" s="19">
        <v>422557000</v>
      </c>
      <c r="F249" s="37">
        <v>-0.5</v>
      </c>
      <c r="G249" s="38">
        <f t="shared" si="59"/>
        <v>-211278500</v>
      </c>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4.25" customHeight="1">
      <c r="A250" s="26" t="s">
        <v>502</v>
      </c>
      <c r="B250" s="26" t="s">
        <v>512</v>
      </c>
      <c r="C250" s="26" t="s">
        <v>550</v>
      </c>
      <c r="D250" s="26" t="s">
        <v>551</v>
      </c>
      <c r="E250" s="19">
        <v>648999000</v>
      </c>
      <c r="F250" s="37">
        <v>-0.5</v>
      </c>
      <c r="G250" s="38">
        <f t="shared" si="59"/>
        <v>-324499500</v>
      </c>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4.25" customHeight="1">
      <c r="A251" s="26" t="s">
        <v>502</v>
      </c>
      <c r="B251" s="26" t="s">
        <v>512</v>
      </c>
      <c r="C251" s="26" t="s">
        <v>550</v>
      </c>
      <c r="D251" s="26" t="s">
        <v>552</v>
      </c>
      <c r="E251" s="19">
        <v>242191000</v>
      </c>
      <c r="F251" s="37">
        <v>-0.5</v>
      </c>
      <c r="G251" s="38">
        <f t="shared" si="59"/>
        <v>-121095500</v>
      </c>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4.25" customHeight="1">
      <c r="A252" s="26" t="s">
        <v>502</v>
      </c>
      <c r="B252" s="26" t="s">
        <v>512</v>
      </c>
      <c r="C252" s="26" t="s">
        <v>553</v>
      </c>
      <c r="D252" s="26" t="s">
        <v>554</v>
      </c>
      <c r="E252" s="19">
        <v>186673000</v>
      </c>
      <c r="F252" s="37">
        <v>-0.5</v>
      </c>
      <c r="G252" s="38">
        <f t="shared" si="59"/>
        <v>-93336500</v>
      </c>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4.25" customHeight="1">
      <c r="A253" s="26" t="s">
        <v>502</v>
      </c>
      <c r="B253" s="26" t="s">
        <v>512</v>
      </c>
      <c r="C253" s="26" t="s">
        <v>553</v>
      </c>
      <c r="D253" s="26" t="s">
        <v>555</v>
      </c>
      <c r="E253" s="19">
        <v>60110000</v>
      </c>
      <c r="F253" s="37">
        <v>-0.5</v>
      </c>
      <c r="G253" s="38">
        <f t="shared" si="59"/>
        <v>-30055000</v>
      </c>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4.25" customHeight="1">
      <c r="A254" s="26" t="s">
        <v>502</v>
      </c>
      <c r="B254" s="26" t="s">
        <v>512</v>
      </c>
      <c r="C254" s="26" t="s">
        <v>553</v>
      </c>
      <c r="D254" s="26" t="s">
        <v>556</v>
      </c>
      <c r="E254" s="19">
        <v>136710000</v>
      </c>
      <c r="F254" s="37">
        <v>-0.5</v>
      </c>
      <c r="G254" s="38">
        <f t="shared" si="59"/>
        <v>-68355000</v>
      </c>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4.25" customHeight="1">
      <c r="A255" s="26" t="s">
        <v>502</v>
      </c>
      <c r="B255" s="26" t="s">
        <v>512</v>
      </c>
      <c r="C255" s="26" t="s">
        <v>553</v>
      </c>
      <c r="D255" s="26" t="s">
        <v>557</v>
      </c>
      <c r="E255" s="19">
        <v>2627000</v>
      </c>
      <c r="F255" s="37">
        <v>-0.5</v>
      </c>
      <c r="G255" s="38">
        <f t="shared" si="59"/>
        <v>-1313500</v>
      </c>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4.25" customHeight="1">
      <c r="A256" s="26" t="s">
        <v>502</v>
      </c>
      <c r="B256" s="26" t="s">
        <v>512</v>
      </c>
      <c r="C256" s="26" t="s">
        <v>553</v>
      </c>
      <c r="D256" s="26" t="s">
        <v>558</v>
      </c>
      <c r="E256" s="19">
        <v>11554000</v>
      </c>
      <c r="F256" s="37">
        <v>-0.5</v>
      </c>
      <c r="G256" s="38">
        <f t="shared" si="59"/>
        <v>-5777000</v>
      </c>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4.25" customHeight="1">
      <c r="A257" s="26" t="s">
        <v>502</v>
      </c>
      <c r="B257" s="26" t="s">
        <v>512</v>
      </c>
      <c r="C257" s="26" t="s">
        <v>553</v>
      </c>
      <c r="D257" s="26" t="s">
        <v>559</v>
      </c>
      <c r="E257" s="19">
        <v>62226000</v>
      </c>
      <c r="F257" s="37">
        <v>-0.5</v>
      </c>
      <c r="G257" s="38">
        <f t="shared" si="59"/>
        <v>-31113000</v>
      </c>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4.25" customHeight="1">
      <c r="A258" s="26" t="s">
        <v>502</v>
      </c>
      <c r="B258" s="26" t="s">
        <v>512</v>
      </c>
      <c r="C258" s="26" t="s">
        <v>553</v>
      </c>
      <c r="D258" s="26" t="s">
        <v>560</v>
      </c>
      <c r="E258" s="19">
        <v>891626000</v>
      </c>
      <c r="F258" s="37">
        <v>-0.5</v>
      </c>
      <c r="G258" s="38">
        <f t="shared" ref="G258:G321" si="60">E258*F258</f>
        <v>-445813000</v>
      </c>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4.25" customHeight="1">
      <c r="A259" s="26" t="s">
        <v>502</v>
      </c>
      <c r="B259" s="26" t="s">
        <v>512</v>
      </c>
      <c r="C259" s="26" t="s">
        <v>561</v>
      </c>
      <c r="D259" s="26" t="s">
        <v>562</v>
      </c>
      <c r="E259" s="19">
        <v>514561000</v>
      </c>
      <c r="F259" s="37">
        <v>-0.5</v>
      </c>
      <c r="G259" s="38">
        <f t="shared" si="60"/>
        <v>-257280500</v>
      </c>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4.25" customHeight="1">
      <c r="A260" s="26" t="s">
        <v>502</v>
      </c>
      <c r="B260" s="26" t="s">
        <v>512</v>
      </c>
      <c r="C260" s="26" t="s">
        <v>561</v>
      </c>
      <c r="D260" s="26" t="s">
        <v>563</v>
      </c>
      <c r="E260" s="19">
        <v>212566000</v>
      </c>
      <c r="F260" s="37">
        <v>-0.5</v>
      </c>
      <c r="G260" s="38">
        <f t="shared" si="60"/>
        <v>-106283000</v>
      </c>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4.25" customHeight="1">
      <c r="A261" s="26" t="s">
        <v>502</v>
      </c>
      <c r="B261" s="26" t="s">
        <v>512</v>
      </c>
      <c r="C261" s="26" t="s">
        <v>561</v>
      </c>
      <c r="D261" s="26" t="s">
        <v>564</v>
      </c>
      <c r="E261" s="19">
        <v>1109139000</v>
      </c>
      <c r="F261" s="37">
        <v>-0.5</v>
      </c>
      <c r="G261" s="38">
        <f t="shared" si="60"/>
        <v>-554569500</v>
      </c>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4.25" customHeight="1">
      <c r="A262" s="26" t="s">
        <v>502</v>
      </c>
      <c r="B262" s="26" t="s">
        <v>512</v>
      </c>
      <c r="C262" s="26" t="s">
        <v>561</v>
      </c>
      <c r="D262" s="26" t="s">
        <v>565</v>
      </c>
      <c r="E262" s="19">
        <v>861064000</v>
      </c>
      <c r="F262" s="37">
        <v>-0.5</v>
      </c>
      <c r="G262" s="38">
        <f t="shared" si="60"/>
        <v>-430532000</v>
      </c>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4.25" customHeight="1">
      <c r="A263" s="26" t="s">
        <v>502</v>
      </c>
      <c r="B263" s="26" t="s">
        <v>512</v>
      </c>
      <c r="C263" s="26" t="s">
        <v>561</v>
      </c>
      <c r="D263" s="26" t="s">
        <v>566</v>
      </c>
      <c r="E263" s="19">
        <v>273120000</v>
      </c>
      <c r="F263" s="37">
        <v>-0.5</v>
      </c>
      <c r="G263" s="38">
        <f t="shared" si="60"/>
        <v>-136560000</v>
      </c>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4.25" customHeight="1">
      <c r="A264" s="26" t="s">
        <v>502</v>
      </c>
      <c r="B264" s="26" t="s">
        <v>512</v>
      </c>
      <c r="C264" s="26" t="s">
        <v>561</v>
      </c>
      <c r="D264" s="26" t="s">
        <v>567</v>
      </c>
      <c r="E264" s="19">
        <v>65989000</v>
      </c>
      <c r="F264" s="37">
        <v>-0.5</v>
      </c>
      <c r="G264" s="38">
        <f t="shared" si="60"/>
        <v>-32994500</v>
      </c>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4.25" customHeight="1">
      <c r="A265" s="26" t="s">
        <v>502</v>
      </c>
      <c r="B265" s="26" t="s">
        <v>512</v>
      </c>
      <c r="C265" s="26" t="s">
        <v>561</v>
      </c>
      <c r="D265" s="26" t="s">
        <v>568</v>
      </c>
      <c r="E265" s="19">
        <v>103390000</v>
      </c>
      <c r="F265" s="37">
        <v>-0.5</v>
      </c>
      <c r="G265" s="38">
        <f t="shared" si="60"/>
        <v>-51695000</v>
      </c>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4.25" customHeight="1">
      <c r="A266" s="26" t="s">
        <v>502</v>
      </c>
      <c r="B266" s="26" t="s">
        <v>512</v>
      </c>
      <c r="C266" s="26" t="s">
        <v>569</v>
      </c>
      <c r="D266" s="26" t="s">
        <v>569</v>
      </c>
      <c r="E266" s="19">
        <v>3310746000</v>
      </c>
      <c r="F266" s="37">
        <v>-0.5</v>
      </c>
      <c r="G266" s="38">
        <f t="shared" si="60"/>
        <v>-1655373000</v>
      </c>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4.25" customHeight="1">
      <c r="A267" s="26" t="s">
        <v>502</v>
      </c>
      <c r="B267" s="26" t="s">
        <v>570</v>
      </c>
      <c r="C267" s="26" t="s">
        <v>571</v>
      </c>
      <c r="D267" s="26" t="s">
        <v>572</v>
      </c>
      <c r="E267" s="19">
        <v>6577092000</v>
      </c>
      <c r="F267" s="37">
        <v>0</v>
      </c>
      <c r="G267" s="38">
        <f t="shared" si="60"/>
        <v>0</v>
      </c>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4.25" customHeight="1">
      <c r="A268" s="26" t="s">
        <v>502</v>
      </c>
      <c r="B268" s="26" t="s">
        <v>570</v>
      </c>
      <c r="C268" s="26" t="s">
        <v>571</v>
      </c>
      <c r="D268" s="26" t="s">
        <v>573</v>
      </c>
      <c r="E268" s="19">
        <v>1550076000</v>
      </c>
      <c r="F268" s="37">
        <v>0</v>
      </c>
      <c r="G268" s="38">
        <f t="shared" si="60"/>
        <v>0</v>
      </c>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4.25" customHeight="1">
      <c r="A269" s="26" t="s">
        <v>502</v>
      </c>
      <c r="B269" s="26" t="s">
        <v>570</v>
      </c>
      <c r="C269" s="26" t="s">
        <v>574</v>
      </c>
      <c r="D269" s="26" t="s">
        <v>575</v>
      </c>
      <c r="E269" s="19">
        <v>13109000</v>
      </c>
      <c r="F269" s="37">
        <v>0</v>
      </c>
      <c r="G269" s="38">
        <f t="shared" si="60"/>
        <v>0</v>
      </c>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4.25" customHeight="1">
      <c r="A270" s="26" t="s">
        <v>502</v>
      </c>
      <c r="B270" s="26" t="s">
        <v>570</v>
      </c>
      <c r="C270" s="26" t="s">
        <v>574</v>
      </c>
      <c r="D270" s="26" t="s">
        <v>576</v>
      </c>
      <c r="E270" s="19">
        <v>89340000</v>
      </c>
      <c r="F270" s="37">
        <v>0</v>
      </c>
      <c r="G270" s="38">
        <f t="shared" si="60"/>
        <v>0</v>
      </c>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4.25" customHeight="1">
      <c r="A271" s="26" t="s">
        <v>502</v>
      </c>
      <c r="B271" s="26" t="s">
        <v>570</v>
      </c>
      <c r="C271" s="26" t="s">
        <v>574</v>
      </c>
      <c r="D271" s="26" t="s">
        <v>577</v>
      </c>
      <c r="E271" s="19">
        <v>21175000</v>
      </c>
      <c r="F271" s="37">
        <v>0</v>
      </c>
      <c r="G271" s="38">
        <f t="shared" si="60"/>
        <v>0</v>
      </c>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4.25" customHeight="1">
      <c r="A272" s="26" t="s">
        <v>502</v>
      </c>
      <c r="B272" s="26" t="s">
        <v>570</v>
      </c>
      <c r="C272" s="26" t="s">
        <v>574</v>
      </c>
      <c r="D272" s="26" t="s">
        <v>578</v>
      </c>
      <c r="E272" s="19">
        <v>82942000</v>
      </c>
      <c r="F272" s="37">
        <v>0</v>
      </c>
      <c r="G272" s="38">
        <f t="shared" si="60"/>
        <v>0</v>
      </c>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4.25" customHeight="1">
      <c r="A273" s="26" t="s">
        <v>502</v>
      </c>
      <c r="B273" s="26" t="s">
        <v>570</v>
      </c>
      <c r="C273" s="26" t="s">
        <v>574</v>
      </c>
      <c r="D273" s="26" t="s">
        <v>582</v>
      </c>
      <c r="E273" s="19">
        <v>41379000</v>
      </c>
      <c r="F273" s="37">
        <v>0</v>
      </c>
      <c r="G273" s="38">
        <f t="shared" si="60"/>
        <v>0</v>
      </c>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4.25" customHeight="1">
      <c r="A274" s="26" t="s">
        <v>502</v>
      </c>
      <c r="B274" s="26" t="s">
        <v>570</v>
      </c>
      <c r="C274" s="26" t="s">
        <v>574</v>
      </c>
      <c r="D274" s="26" t="s">
        <v>583</v>
      </c>
      <c r="E274" s="19">
        <v>332895000</v>
      </c>
      <c r="F274" s="37">
        <v>0</v>
      </c>
      <c r="G274" s="38">
        <f t="shared" si="60"/>
        <v>0</v>
      </c>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4.25" customHeight="1">
      <c r="A275" s="26" t="s">
        <v>502</v>
      </c>
      <c r="B275" s="26" t="s">
        <v>570</v>
      </c>
      <c r="C275" s="26" t="s">
        <v>574</v>
      </c>
      <c r="D275" s="26" t="s">
        <v>587</v>
      </c>
      <c r="E275" s="19">
        <v>51110000</v>
      </c>
      <c r="F275" s="37">
        <v>0</v>
      </c>
      <c r="G275" s="38">
        <f t="shared" si="60"/>
        <v>0</v>
      </c>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4.25" customHeight="1">
      <c r="A276" s="26" t="s">
        <v>502</v>
      </c>
      <c r="B276" s="26" t="s">
        <v>570</v>
      </c>
      <c r="C276" s="26" t="s">
        <v>599</v>
      </c>
      <c r="D276" s="26" t="s">
        <v>599</v>
      </c>
      <c r="E276" s="19">
        <v>753438000</v>
      </c>
      <c r="F276" s="37">
        <v>-0.5</v>
      </c>
      <c r="G276" s="38">
        <f t="shared" si="60"/>
        <v>-376719000</v>
      </c>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4.25" customHeight="1">
      <c r="A277" s="26" t="s">
        <v>502</v>
      </c>
      <c r="B277" s="26" t="s">
        <v>570</v>
      </c>
      <c r="C277" s="26" t="s">
        <v>616</v>
      </c>
      <c r="D277" s="26" t="s">
        <v>617</v>
      </c>
      <c r="E277" s="19">
        <v>68320000</v>
      </c>
      <c r="F277" s="37">
        <v>-0.5</v>
      </c>
      <c r="G277" s="38">
        <f t="shared" si="60"/>
        <v>-34160000</v>
      </c>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4.25" customHeight="1">
      <c r="A278" s="26" t="s">
        <v>502</v>
      </c>
      <c r="B278" s="26" t="s">
        <v>570</v>
      </c>
      <c r="C278" s="26" t="s">
        <v>616</v>
      </c>
      <c r="D278" s="26" t="s">
        <v>630</v>
      </c>
      <c r="E278" s="19">
        <v>67206000</v>
      </c>
      <c r="F278" s="37">
        <v>-0.5</v>
      </c>
      <c r="G278" s="38">
        <f t="shared" si="60"/>
        <v>-33603000</v>
      </c>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4.25" customHeight="1">
      <c r="A279" s="26" t="s">
        <v>502</v>
      </c>
      <c r="B279" s="26" t="s">
        <v>570</v>
      </c>
      <c r="C279" s="26" t="s">
        <v>616</v>
      </c>
      <c r="D279" s="26" t="s">
        <v>634</v>
      </c>
      <c r="E279" s="19">
        <v>14134000</v>
      </c>
      <c r="F279" s="37">
        <v>-0.5</v>
      </c>
      <c r="G279" s="38">
        <f t="shared" si="60"/>
        <v>-7067000</v>
      </c>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4.25" customHeight="1">
      <c r="A280" s="26" t="s">
        <v>502</v>
      </c>
      <c r="B280" s="26" t="s">
        <v>570</v>
      </c>
      <c r="C280" s="26" t="s">
        <v>635</v>
      </c>
      <c r="D280" s="26" t="s">
        <v>636</v>
      </c>
      <c r="E280" s="19">
        <v>92610000</v>
      </c>
      <c r="F280" s="37">
        <v>-0.5</v>
      </c>
      <c r="G280" s="38">
        <f t="shared" si="60"/>
        <v>-46305000</v>
      </c>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4.25" customHeight="1">
      <c r="A281" s="26" t="s">
        <v>502</v>
      </c>
      <c r="B281" s="26" t="s">
        <v>570</v>
      </c>
      <c r="C281" s="26" t="s">
        <v>635</v>
      </c>
      <c r="D281" s="26" t="s">
        <v>637</v>
      </c>
      <c r="E281" s="19">
        <v>714470000</v>
      </c>
      <c r="F281" s="37">
        <v>-0.5</v>
      </c>
      <c r="G281" s="38">
        <f t="shared" si="60"/>
        <v>-357235000</v>
      </c>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4.25" customHeight="1">
      <c r="A282" s="26" t="s">
        <v>502</v>
      </c>
      <c r="B282" s="26" t="s">
        <v>570</v>
      </c>
      <c r="C282" s="26" t="s">
        <v>635</v>
      </c>
      <c r="D282" s="26" t="s">
        <v>638</v>
      </c>
      <c r="E282" s="19">
        <v>73371000</v>
      </c>
      <c r="F282" s="37">
        <v>-0.5</v>
      </c>
      <c r="G282" s="38">
        <f t="shared" si="60"/>
        <v>-36685500</v>
      </c>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4.25" customHeight="1">
      <c r="A283" s="26" t="s">
        <v>502</v>
      </c>
      <c r="B283" s="26" t="s">
        <v>570</v>
      </c>
      <c r="C283" s="26" t="s">
        <v>635</v>
      </c>
      <c r="D283" s="26" t="s">
        <v>639</v>
      </c>
      <c r="E283" s="19">
        <v>181091000</v>
      </c>
      <c r="F283" s="37">
        <v>-0.5</v>
      </c>
      <c r="G283" s="38">
        <f t="shared" si="60"/>
        <v>-90545500</v>
      </c>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4.25" customHeight="1">
      <c r="A284" s="26" t="s">
        <v>502</v>
      </c>
      <c r="B284" s="26" t="s">
        <v>570</v>
      </c>
      <c r="C284" s="26" t="s">
        <v>635</v>
      </c>
      <c r="D284" s="26" t="s">
        <v>640</v>
      </c>
      <c r="E284" s="19">
        <v>781353000</v>
      </c>
      <c r="F284" s="37">
        <v>-0.5</v>
      </c>
      <c r="G284" s="38">
        <f t="shared" si="60"/>
        <v>-390676500</v>
      </c>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4.25" customHeight="1">
      <c r="A285" s="26" t="s">
        <v>502</v>
      </c>
      <c r="B285" s="26" t="s">
        <v>570</v>
      </c>
      <c r="C285" s="26" t="s">
        <v>641</v>
      </c>
      <c r="D285" s="26" t="s">
        <v>642</v>
      </c>
      <c r="E285" s="19">
        <v>29581000</v>
      </c>
      <c r="F285" s="37">
        <v>-0.5</v>
      </c>
      <c r="G285" s="38">
        <f t="shared" si="60"/>
        <v>-14790500</v>
      </c>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4.25" customHeight="1">
      <c r="A286" s="26" t="s">
        <v>502</v>
      </c>
      <c r="B286" s="26" t="s">
        <v>570</v>
      </c>
      <c r="C286" s="26" t="s">
        <v>641</v>
      </c>
      <c r="D286" s="26" t="s">
        <v>643</v>
      </c>
      <c r="E286" s="19">
        <v>13512000</v>
      </c>
      <c r="F286" s="37">
        <v>-0.5</v>
      </c>
      <c r="G286" s="38">
        <f t="shared" si="60"/>
        <v>-6756000</v>
      </c>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4.25" customHeight="1">
      <c r="A287" s="26" t="s">
        <v>502</v>
      </c>
      <c r="B287" s="26" t="s">
        <v>570</v>
      </c>
      <c r="C287" s="26" t="s">
        <v>644</v>
      </c>
      <c r="D287" s="26" t="s">
        <v>645</v>
      </c>
      <c r="E287" s="19">
        <v>1582514000</v>
      </c>
      <c r="F287" s="37">
        <v>-0.5</v>
      </c>
      <c r="G287" s="38">
        <f t="shared" si="60"/>
        <v>-791257000</v>
      </c>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4.25" customHeight="1">
      <c r="A288" s="26" t="s">
        <v>502</v>
      </c>
      <c r="B288" s="26" t="s">
        <v>570</v>
      </c>
      <c r="C288" s="26" t="s">
        <v>644</v>
      </c>
      <c r="D288" s="26" t="s">
        <v>646</v>
      </c>
      <c r="E288" s="19">
        <v>1186090000</v>
      </c>
      <c r="F288" s="37">
        <v>0</v>
      </c>
      <c r="G288" s="38">
        <f t="shared" si="60"/>
        <v>0</v>
      </c>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4.25" customHeight="1">
      <c r="A289" s="26" t="s">
        <v>502</v>
      </c>
      <c r="B289" s="26" t="s">
        <v>570</v>
      </c>
      <c r="C289" s="26" t="s">
        <v>644</v>
      </c>
      <c r="D289" s="26" t="s">
        <v>647</v>
      </c>
      <c r="E289" s="19">
        <v>127963000</v>
      </c>
      <c r="F289" s="37">
        <v>0</v>
      </c>
      <c r="G289" s="38">
        <f t="shared" si="60"/>
        <v>0</v>
      </c>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4.25" customHeight="1">
      <c r="A290" s="26" t="s">
        <v>502</v>
      </c>
      <c r="B290" s="26" t="s">
        <v>570</v>
      </c>
      <c r="C290" s="26" t="s">
        <v>644</v>
      </c>
      <c r="D290" s="26" t="s">
        <v>649</v>
      </c>
      <c r="E290" s="19">
        <v>181487000</v>
      </c>
      <c r="F290" s="37">
        <v>-0.5</v>
      </c>
      <c r="G290" s="38">
        <f t="shared" si="60"/>
        <v>-90743500</v>
      </c>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4.25" customHeight="1">
      <c r="A291" s="26" t="s">
        <v>502</v>
      </c>
      <c r="B291" s="26" t="s">
        <v>570</v>
      </c>
      <c r="C291" s="26" t="s">
        <v>644</v>
      </c>
      <c r="D291" s="26" t="s">
        <v>650</v>
      </c>
      <c r="E291" s="19">
        <v>128264000</v>
      </c>
      <c r="F291" s="37">
        <v>-0.5</v>
      </c>
      <c r="G291" s="38">
        <f t="shared" si="60"/>
        <v>-64132000</v>
      </c>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4.25" customHeight="1">
      <c r="A292" s="26" t="s">
        <v>502</v>
      </c>
      <c r="B292" s="26" t="s">
        <v>570</v>
      </c>
      <c r="C292" s="26" t="s">
        <v>644</v>
      </c>
      <c r="D292" s="26" t="s">
        <v>651</v>
      </c>
      <c r="E292" s="19">
        <v>448436000</v>
      </c>
      <c r="F292" s="37">
        <v>-0.5</v>
      </c>
      <c r="G292" s="38">
        <f t="shared" si="60"/>
        <v>-224218000</v>
      </c>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4.25" customHeight="1">
      <c r="A293" s="26" t="s">
        <v>502</v>
      </c>
      <c r="B293" s="26" t="s">
        <v>570</v>
      </c>
      <c r="C293" s="26" t="s">
        <v>644</v>
      </c>
      <c r="D293" s="26" t="s">
        <v>652</v>
      </c>
      <c r="E293" s="19">
        <v>41404000</v>
      </c>
      <c r="F293" s="37">
        <v>-0.5</v>
      </c>
      <c r="G293" s="38">
        <f t="shared" si="60"/>
        <v>-20702000</v>
      </c>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4.25" customHeight="1">
      <c r="A294" s="26" t="s">
        <v>502</v>
      </c>
      <c r="B294" s="26" t="s">
        <v>570</v>
      </c>
      <c r="C294" s="26" t="s">
        <v>653</v>
      </c>
      <c r="D294" s="26" t="s">
        <v>654</v>
      </c>
      <c r="E294" s="19">
        <v>42768000</v>
      </c>
      <c r="F294" s="37">
        <v>-0.5</v>
      </c>
      <c r="G294" s="38">
        <f t="shared" si="60"/>
        <v>-21384000</v>
      </c>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4.25" customHeight="1">
      <c r="A295" s="26" t="s">
        <v>502</v>
      </c>
      <c r="B295" s="26" t="s">
        <v>570</v>
      </c>
      <c r="C295" s="26" t="s">
        <v>653</v>
      </c>
      <c r="D295" s="26" t="s">
        <v>655</v>
      </c>
      <c r="E295" s="19">
        <v>20613000</v>
      </c>
      <c r="F295" s="37">
        <v>-0.5</v>
      </c>
      <c r="G295" s="38">
        <f t="shared" si="60"/>
        <v>-10306500</v>
      </c>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4.25" customHeight="1">
      <c r="A296" s="26" t="s">
        <v>502</v>
      </c>
      <c r="B296" s="26" t="s">
        <v>570</v>
      </c>
      <c r="C296" s="26" t="s">
        <v>653</v>
      </c>
      <c r="D296" s="26" t="s">
        <v>656</v>
      </c>
      <c r="E296" s="19">
        <v>39519000</v>
      </c>
      <c r="F296" s="37">
        <v>-0.5</v>
      </c>
      <c r="G296" s="38">
        <f t="shared" si="60"/>
        <v>-19759500</v>
      </c>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4.25" customHeight="1">
      <c r="A297" s="26" t="s">
        <v>502</v>
      </c>
      <c r="B297" s="26" t="s">
        <v>570</v>
      </c>
      <c r="C297" s="26" t="s">
        <v>657</v>
      </c>
      <c r="D297" s="26" t="s">
        <v>658</v>
      </c>
      <c r="E297" s="19">
        <v>142837000</v>
      </c>
      <c r="F297" s="37">
        <v>-0.5</v>
      </c>
      <c r="G297" s="38">
        <f t="shared" si="60"/>
        <v>-71418500</v>
      </c>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4.25" customHeight="1">
      <c r="A298" s="26" t="s">
        <v>502</v>
      </c>
      <c r="B298" s="26" t="s">
        <v>570</v>
      </c>
      <c r="C298" s="26" t="s">
        <v>657</v>
      </c>
      <c r="D298" s="26" t="s">
        <v>659</v>
      </c>
      <c r="E298" s="19">
        <v>213313000</v>
      </c>
      <c r="F298" s="37">
        <v>-0.5</v>
      </c>
      <c r="G298" s="38">
        <f t="shared" si="60"/>
        <v>-106656500</v>
      </c>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4.25" customHeight="1">
      <c r="A299" s="26" t="s">
        <v>660</v>
      </c>
      <c r="B299" s="26" t="s">
        <v>661</v>
      </c>
      <c r="C299" s="26" t="s">
        <v>662</v>
      </c>
      <c r="D299" s="26" t="s">
        <v>662</v>
      </c>
      <c r="E299" s="19">
        <v>290479</v>
      </c>
      <c r="F299" s="37">
        <v>-0.3</v>
      </c>
      <c r="G299" s="38">
        <f t="shared" si="60"/>
        <v>-87143.7</v>
      </c>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4.25" customHeight="1">
      <c r="A300" s="26" t="s">
        <v>660</v>
      </c>
      <c r="B300" s="26" t="s">
        <v>661</v>
      </c>
      <c r="C300" s="26" t="s">
        <v>663</v>
      </c>
      <c r="D300" s="26" t="s">
        <v>664</v>
      </c>
      <c r="E300" s="19">
        <v>1858887</v>
      </c>
      <c r="F300" s="37">
        <v>-0.7</v>
      </c>
      <c r="G300" s="38">
        <f t="shared" si="60"/>
        <v>-1301220.8999999999</v>
      </c>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4.25" customHeight="1">
      <c r="A301" s="26" t="s">
        <v>660</v>
      </c>
      <c r="B301" s="26" t="s">
        <v>661</v>
      </c>
      <c r="C301" s="26" t="s">
        <v>663</v>
      </c>
      <c r="D301" s="26" t="s">
        <v>665</v>
      </c>
      <c r="E301" s="19">
        <v>84341</v>
      </c>
      <c r="F301" s="37">
        <v>-0.7</v>
      </c>
      <c r="G301" s="38">
        <f t="shared" si="60"/>
        <v>-59038.7</v>
      </c>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4.25" customHeight="1">
      <c r="A302" s="26" t="s">
        <v>660</v>
      </c>
      <c r="B302" s="26" t="s">
        <v>661</v>
      </c>
      <c r="C302" s="26" t="s">
        <v>663</v>
      </c>
      <c r="D302" s="26" t="s">
        <v>666</v>
      </c>
      <c r="E302" s="19">
        <v>990565</v>
      </c>
      <c r="F302" s="37">
        <v>-0.7</v>
      </c>
      <c r="G302" s="38">
        <f t="shared" si="60"/>
        <v>-693395.5</v>
      </c>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4.25" customHeight="1">
      <c r="A303" s="26" t="s">
        <v>660</v>
      </c>
      <c r="B303" s="26" t="s">
        <v>661</v>
      </c>
      <c r="C303" s="26" t="s">
        <v>667</v>
      </c>
      <c r="D303" s="26" t="s">
        <v>668</v>
      </c>
      <c r="E303" s="19">
        <v>3543188</v>
      </c>
      <c r="F303" s="37">
        <v>-0.3</v>
      </c>
      <c r="G303" s="38">
        <f t="shared" si="60"/>
        <v>-1062956.3999999999</v>
      </c>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4.25" customHeight="1">
      <c r="A304" s="26" t="s">
        <v>660</v>
      </c>
      <c r="B304" s="26" t="s">
        <v>661</v>
      </c>
      <c r="C304" s="26" t="s">
        <v>667</v>
      </c>
      <c r="D304" s="26" t="s">
        <v>669</v>
      </c>
      <c r="E304" s="19">
        <v>1382</v>
      </c>
      <c r="F304" s="37">
        <v>-0.7</v>
      </c>
      <c r="G304" s="38">
        <f t="shared" si="60"/>
        <v>-967.4</v>
      </c>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4.25" customHeight="1">
      <c r="A305" s="26" t="s">
        <v>660</v>
      </c>
      <c r="B305" s="26" t="s">
        <v>670</v>
      </c>
      <c r="C305" s="26" t="s">
        <v>671</v>
      </c>
      <c r="D305" s="26" t="s">
        <v>671</v>
      </c>
      <c r="E305" s="19">
        <v>521633</v>
      </c>
      <c r="F305" s="37">
        <v>-0.7</v>
      </c>
      <c r="G305" s="38">
        <f t="shared" si="60"/>
        <v>-365143.1</v>
      </c>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4.25" customHeight="1">
      <c r="A306" s="26" t="s">
        <v>660</v>
      </c>
      <c r="B306" s="26" t="s">
        <v>670</v>
      </c>
      <c r="C306" s="26" t="s">
        <v>672</v>
      </c>
      <c r="D306" s="26" t="s">
        <v>672</v>
      </c>
      <c r="E306" s="19">
        <v>426275</v>
      </c>
      <c r="F306" s="37">
        <v>-0.3</v>
      </c>
      <c r="G306" s="38">
        <f t="shared" si="60"/>
        <v>-127882.5</v>
      </c>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4.25" customHeight="1">
      <c r="A307" s="26" t="s">
        <v>660</v>
      </c>
      <c r="B307" s="26" t="s">
        <v>670</v>
      </c>
      <c r="C307" s="26" t="s">
        <v>673</v>
      </c>
      <c r="D307" s="26" t="s">
        <v>673</v>
      </c>
      <c r="E307" s="19">
        <v>935</v>
      </c>
      <c r="F307" s="37">
        <v>-0.7</v>
      </c>
      <c r="G307" s="38">
        <f t="shared" si="60"/>
        <v>-654.5</v>
      </c>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4.25" customHeight="1">
      <c r="A308" s="26" t="s">
        <v>660</v>
      </c>
      <c r="B308" s="26" t="s">
        <v>670</v>
      </c>
      <c r="C308" s="26" t="s">
        <v>674</v>
      </c>
      <c r="D308" s="26" t="s">
        <v>674</v>
      </c>
      <c r="E308" s="19">
        <v>5353</v>
      </c>
      <c r="F308" s="37">
        <v>-0.3</v>
      </c>
      <c r="G308" s="38">
        <f t="shared" si="60"/>
        <v>-1605.8999999999999</v>
      </c>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4.25" customHeight="1">
      <c r="A309" s="26" t="s">
        <v>660</v>
      </c>
      <c r="B309" s="26" t="s">
        <v>675</v>
      </c>
      <c r="C309" s="26" t="s">
        <v>676</v>
      </c>
      <c r="D309" s="26" t="s">
        <v>676</v>
      </c>
      <c r="E309" s="19">
        <v>257847</v>
      </c>
      <c r="F309" s="37">
        <v>-0.3</v>
      </c>
      <c r="G309" s="38">
        <f t="shared" si="60"/>
        <v>-77354.099999999991</v>
      </c>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4.25" customHeight="1">
      <c r="A310" s="26" t="s">
        <v>660</v>
      </c>
      <c r="B310" s="26" t="s">
        <v>675</v>
      </c>
      <c r="C310" s="26" t="s">
        <v>677</v>
      </c>
      <c r="D310" s="26" t="s">
        <v>678</v>
      </c>
      <c r="E310" s="19">
        <v>1175440</v>
      </c>
      <c r="F310" s="37">
        <v>-0.7</v>
      </c>
      <c r="G310" s="38">
        <f t="shared" si="60"/>
        <v>-822808</v>
      </c>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4.25" customHeight="1">
      <c r="A311" s="26" t="s">
        <v>660</v>
      </c>
      <c r="B311" s="26" t="s">
        <v>675</v>
      </c>
      <c r="C311" s="26" t="s">
        <v>677</v>
      </c>
      <c r="D311" s="26" t="s">
        <v>679</v>
      </c>
      <c r="E311" s="19">
        <v>344574</v>
      </c>
      <c r="F311" s="37">
        <v>-0.7</v>
      </c>
      <c r="G311" s="38">
        <f t="shared" si="60"/>
        <v>-241201.8</v>
      </c>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4.25" customHeight="1">
      <c r="A312" s="26" t="s">
        <v>660</v>
      </c>
      <c r="B312" s="26" t="s">
        <v>675</v>
      </c>
      <c r="C312" s="26" t="s">
        <v>677</v>
      </c>
      <c r="D312" s="26" t="s">
        <v>680</v>
      </c>
      <c r="E312" s="19">
        <v>1641019</v>
      </c>
      <c r="F312" s="37">
        <v>-0.7</v>
      </c>
      <c r="G312" s="38">
        <f t="shared" si="60"/>
        <v>-1148713.2999999998</v>
      </c>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4.25" customHeight="1">
      <c r="A313" s="26" t="s">
        <v>660</v>
      </c>
      <c r="B313" s="26" t="s">
        <v>675</v>
      </c>
      <c r="C313" s="26" t="s">
        <v>677</v>
      </c>
      <c r="D313" s="26" t="s">
        <v>681</v>
      </c>
      <c r="E313" s="19">
        <v>226942</v>
      </c>
      <c r="F313" s="37">
        <v>-0.7</v>
      </c>
      <c r="G313" s="38">
        <f t="shared" si="60"/>
        <v>-158859.4</v>
      </c>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4.25" customHeight="1">
      <c r="A314" s="26" t="s">
        <v>660</v>
      </c>
      <c r="B314" s="26" t="s">
        <v>675</v>
      </c>
      <c r="C314" s="26" t="s">
        <v>677</v>
      </c>
      <c r="D314" s="26" t="s">
        <v>682</v>
      </c>
      <c r="E314" s="19">
        <v>705910</v>
      </c>
      <c r="F314" s="37">
        <v>-0.7</v>
      </c>
      <c r="G314" s="38">
        <f t="shared" si="60"/>
        <v>-494136.99999999994</v>
      </c>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4.25" customHeight="1">
      <c r="A315" s="26" t="s">
        <v>660</v>
      </c>
      <c r="B315" s="26" t="s">
        <v>683</v>
      </c>
      <c r="C315" s="26" t="s">
        <v>684</v>
      </c>
      <c r="D315" s="26" t="s">
        <v>684</v>
      </c>
      <c r="E315" s="19">
        <v>113252</v>
      </c>
      <c r="F315" s="37">
        <v>0</v>
      </c>
      <c r="G315" s="38">
        <f t="shared" si="60"/>
        <v>0</v>
      </c>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4.25" customHeight="1">
      <c r="A316" s="26" t="s">
        <v>685</v>
      </c>
      <c r="B316" s="26" t="s">
        <v>686</v>
      </c>
      <c r="C316" s="26" t="s">
        <v>687</v>
      </c>
      <c r="D316" s="26" t="s">
        <v>687</v>
      </c>
      <c r="E316" s="19">
        <v>8061000</v>
      </c>
      <c r="F316" s="37">
        <v>-0.9</v>
      </c>
      <c r="G316" s="38">
        <f t="shared" si="60"/>
        <v>-7254900</v>
      </c>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4.25" customHeight="1">
      <c r="A317" s="26" t="s">
        <v>685</v>
      </c>
      <c r="B317" s="26" t="s">
        <v>686</v>
      </c>
      <c r="C317" s="26" t="s">
        <v>688</v>
      </c>
      <c r="D317" s="26" t="s">
        <v>688</v>
      </c>
      <c r="E317" s="19">
        <v>403289</v>
      </c>
      <c r="F317" s="37">
        <v>-0.9</v>
      </c>
      <c r="G317" s="38">
        <f t="shared" si="60"/>
        <v>-362960.10000000003</v>
      </c>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4.25" customHeight="1">
      <c r="A318" s="26" t="s">
        <v>685</v>
      </c>
      <c r="B318" s="26" t="s">
        <v>686</v>
      </c>
      <c r="C318" s="26" t="s">
        <v>689</v>
      </c>
      <c r="D318" s="26" t="s">
        <v>689</v>
      </c>
      <c r="E318" s="19">
        <v>416816</v>
      </c>
      <c r="F318" s="37">
        <v>-0.9</v>
      </c>
      <c r="G318" s="38">
        <f t="shared" si="60"/>
        <v>-375134.4</v>
      </c>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4.25" customHeight="1">
      <c r="A319" s="26" t="s">
        <v>685</v>
      </c>
      <c r="B319" s="26" t="s">
        <v>686</v>
      </c>
      <c r="C319" s="26" t="s">
        <v>690</v>
      </c>
      <c r="D319" s="26" t="s">
        <v>690</v>
      </c>
      <c r="E319" s="19">
        <v>67925</v>
      </c>
      <c r="F319" s="37">
        <v>-0.9</v>
      </c>
      <c r="G319" s="38">
        <f t="shared" si="60"/>
        <v>-61132.5</v>
      </c>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4.25" customHeight="1">
      <c r="A320" s="26" t="s">
        <v>685</v>
      </c>
      <c r="B320" s="26" t="s">
        <v>691</v>
      </c>
      <c r="C320" s="26" t="s">
        <v>692</v>
      </c>
      <c r="D320" s="26" t="s">
        <v>692</v>
      </c>
      <c r="E320" s="19">
        <v>2739416</v>
      </c>
      <c r="F320" s="37">
        <v>-0.7</v>
      </c>
      <c r="G320" s="38">
        <f t="shared" si="60"/>
        <v>-1917591.2</v>
      </c>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4.25" customHeight="1">
      <c r="A321" s="26" t="s">
        <v>685</v>
      </c>
      <c r="B321" s="26" t="s">
        <v>691</v>
      </c>
      <c r="C321" s="26" t="s">
        <v>693</v>
      </c>
      <c r="D321" s="26" t="s">
        <v>694</v>
      </c>
      <c r="E321" s="19">
        <v>65146</v>
      </c>
      <c r="F321" s="37">
        <v>-0.7</v>
      </c>
      <c r="G321" s="38">
        <f t="shared" si="60"/>
        <v>-45602.2</v>
      </c>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4.25" customHeight="1">
      <c r="A322" s="26" t="s">
        <v>685</v>
      </c>
      <c r="B322" s="26" t="s">
        <v>691</v>
      </c>
      <c r="C322" s="26" t="s">
        <v>693</v>
      </c>
      <c r="D322" s="26" t="s">
        <v>695</v>
      </c>
      <c r="E322" s="19">
        <v>34423</v>
      </c>
      <c r="F322" s="37">
        <v>-0.7</v>
      </c>
      <c r="G322" s="38">
        <f t="shared" ref="G322:G385" si="61">E322*F322</f>
        <v>-24096.1</v>
      </c>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4.25" customHeight="1">
      <c r="A323" s="26" t="s">
        <v>685</v>
      </c>
      <c r="B323" s="26" t="s">
        <v>691</v>
      </c>
      <c r="C323" s="26" t="s">
        <v>696</v>
      </c>
      <c r="D323" s="26" t="s">
        <v>696</v>
      </c>
      <c r="E323" s="19">
        <v>2077792</v>
      </c>
      <c r="F323" s="37">
        <v>-0.7</v>
      </c>
      <c r="G323" s="38">
        <f t="shared" si="61"/>
        <v>-1454454.4</v>
      </c>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4.25" customHeight="1">
      <c r="A324" s="26" t="s">
        <v>697</v>
      </c>
      <c r="B324" s="26" t="s">
        <v>698</v>
      </c>
      <c r="C324" s="26" t="s">
        <v>699</v>
      </c>
      <c r="D324" s="26" t="s">
        <v>700</v>
      </c>
      <c r="E324" s="19">
        <v>265260</v>
      </c>
      <c r="F324" s="37">
        <v>-0.3</v>
      </c>
      <c r="G324" s="38">
        <f t="shared" si="61"/>
        <v>-79578</v>
      </c>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4.25" customHeight="1">
      <c r="A325" s="26" t="s">
        <v>697</v>
      </c>
      <c r="B325" s="26" t="s">
        <v>698</v>
      </c>
      <c r="C325" s="26" t="s">
        <v>699</v>
      </c>
      <c r="D325" s="26" t="s">
        <v>701</v>
      </c>
      <c r="E325" s="19">
        <v>369956</v>
      </c>
      <c r="F325" s="37">
        <v>-0.3</v>
      </c>
      <c r="G325" s="38">
        <f t="shared" si="61"/>
        <v>-110986.8</v>
      </c>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4.25" customHeight="1">
      <c r="A326" s="26" t="s">
        <v>697</v>
      </c>
      <c r="B326" s="26" t="s">
        <v>698</v>
      </c>
      <c r="C326" s="26" t="s">
        <v>699</v>
      </c>
      <c r="D326" s="26" t="s">
        <v>702</v>
      </c>
      <c r="E326" s="19">
        <v>82024</v>
      </c>
      <c r="F326" s="37">
        <v>-0.3</v>
      </c>
      <c r="G326" s="38">
        <f t="shared" si="61"/>
        <v>-24607.200000000001</v>
      </c>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4.25" customHeight="1">
      <c r="A327" s="26" t="s">
        <v>697</v>
      </c>
      <c r="B327" s="26" t="s">
        <v>703</v>
      </c>
      <c r="C327" s="26" t="s">
        <v>704</v>
      </c>
      <c r="D327" s="26" t="s">
        <v>705</v>
      </c>
      <c r="E327" s="19">
        <v>185668</v>
      </c>
      <c r="F327" s="37">
        <v>-0.7</v>
      </c>
      <c r="G327" s="38">
        <f t="shared" si="61"/>
        <v>-129967.59999999999</v>
      </c>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4.25" customHeight="1">
      <c r="A328" s="26" t="s">
        <v>697</v>
      </c>
      <c r="B328" s="26" t="s">
        <v>703</v>
      </c>
      <c r="C328" s="26" t="s">
        <v>704</v>
      </c>
      <c r="D328" s="26" t="s">
        <v>706</v>
      </c>
      <c r="E328" s="19">
        <v>1419</v>
      </c>
      <c r="F328" s="37">
        <v>-0.7</v>
      </c>
      <c r="G328" s="38">
        <f t="shared" si="61"/>
        <v>-993.3</v>
      </c>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4.25" customHeight="1">
      <c r="A329" s="26" t="s">
        <v>697</v>
      </c>
      <c r="B329" s="26" t="s">
        <v>703</v>
      </c>
      <c r="C329" s="26" t="s">
        <v>704</v>
      </c>
      <c r="D329" s="26" t="s">
        <v>707</v>
      </c>
      <c r="E329" s="19">
        <v>158129</v>
      </c>
      <c r="F329" s="37">
        <v>-0.7</v>
      </c>
      <c r="G329" s="38">
        <f t="shared" si="61"/>
        <v>-110690.29999999999</v>
      </c>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4.25" customHeight="1">
      <c r="A330" s="26" t="s">
        <v>697</v>
      </c>
      <c r="B330" s="26" t="s">
        <v>703</v>
      </c>
      <c r="C330" s="26" t="s">
        <v>704</v>
      </c>
      <c r="D330" s="26" t="s">
        <v>708</v>
      </c>
      <c r="E330" s="19">
        <v>75721</v>
      </c>
      <c r="F330" s="37">
        <v>-0.7</v>
      </c>
      <c r="G330" s="38">
        <f t="shared" si="61"/>
        <v>-53004.7</v>
      </c>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4.25" customHeight="1">
      <c r="A331" s="26" t="s">
        <v>697</v>
      </c>
      <c r="B331" s="26" t="s">
        <v>703</v>
      </c>
      <c r="C331" s="26" t="s">
        <v>709</v>
      </c>
      <c r="D331" s="26" t="s">
        <v>709</v>
      </c>
      <c r="E331" s="19">
        <v>47850</v>
      </c>
      <c r="F331" s="37">
        <v>-0.7</v>
      </c>
      <c r="G331" s="38">
        <f t="shared" si="61"/>
        <v>-33495</v>
      </c>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4.25" customHeight="1">
      <c r="A332" s="26" t="s">
        <v>697</v>
      </c>
      <c r="B332" s="26" t="s">
        <v>710</v>
      </c>
      <c r="C332" s="26" t="s">
        <v>711</v>
      </c>
      <c r="D332" s="26" t="s">
        <v>711</v>
      </c>
      <c r="E332" s="19">
        <v>80713</v>
      </c>
      <c r="F332" s="37">
        <v>0</v>
      </c>
      <c r="G332" s="38">
        <f t="shared" si="61"/>
        <v>0</v>
      </c>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4.25" customHeight="1">
      <c r="A333" s="26" t="s">
        <v>697</v>
      </c>
      <c r="B333" s="26" t="s">
        <v>710</v>
      </c>
      <c r="C333" s="26" t="s">
        <v>712</v>
      </c>
      <c r="D333" s="26" t="s">
        <v>713</v>
      </c>
      <c r="E333" s="19">
        <v>1034793</v>
      </c>
      <c r="F333" s="37">
        <v>0</v>
      </c>
      <c r="G333" s="38">
        <f t="shared" si="61"/>
        <v>0</v>
      </c>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4.25" customHeight="1">
      <c r="A334" s="26" t="s">
        <v>697</v>
      </c>
      <c r="B334" s="26" t="s">
        <v>714</v>
      </c>
      <c r="C334" s="26" t="s">
        <v>715</v>
      </c>
      <c r="D334" s="26" t="s">
        <v>715</v>
      </c>
      <c r="E334" s="19">
        <v>4075541</v>
      </c>
      <c r="F334" s="37">
        <v>0</v>
      </c>
      <c r="G334" s="38">
        <f t="shared" si="61"/>
        <v>0</v>
      </c>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4.25" customHeight="1">
      <c r="A335" s="26" t="s">
        <v>697</v>
      </c>
      <c r="B335" s="26" t="s">
        <v>714</v>
      </c>
      <c r="C335" s="26" t="s">
        <v>716</v>
      </c>
      <c r="D335" s="26" t="s">
        <v>716</v>
      </c>
      <c r="E335" s="19">
        <v>1774751</v>
      </c>
      <c r="F335" s="37">
        <v>0</v>
      </c>
      <c r="G335" s="38">
        <f t="shared" si="61"/>
        <v>0</v>
      </c>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4.25" customHeight="1">
      <c r="A336" s="26" t="s">
        <v>697</v>
      </c>
      <c r="B336" s="26" t="s">
        <v>714</v>
      </c>
      <c r="C336" s="26" t="s">
        <v>717</v>
      </c>
      <c r="D336" s="26" t="s">
        <v>717</v>
      </c>
      <c r="E336" s="19">
        <v>350</v>
      </c>
      <c r="F336" s="37">
        <v>0</v>
      </c>
      <c r="G336" s="38">
        <f t="shared" si="61"/>
        <v>0</v>
      </c>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4.25" customHeight="1">
      <c r="A337" s="26" t="s">
        <v>697</v>
      </c>
      <c r="B337" s="26" t="s">
        <v>714</v>
      </c>
      <c r="C337" s="26" t="s">
        <v>718</v>
      </c>
      <c r="D337" s="26" t="s">
        <v>718</v>
      </c>
      <c r="E337" s="19">
        <v>76786</v>
      </c>
      <c r="F337" s="37">
        <v>0</v>
      </c>
      <c r="G337" s="38">
        <f t="shared" si="61"/>
        <v>0</v>
      </c>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4.25" customHeight="1">
      <c r="A338" s="26" t="s">
        <v>697</v>
      </c>
      <c r="B338" s="26" t="s">
        <v>719</v>
      </c>
      <c r="C338" s="26" t="s">
        <v>719</v>
      </c>
      <c r="D338" s="26" t="s">
        <v>720</v>
      </c>
      <c r="E338" s="19">
        <v>3155706</v>
      </c>
      <c r="F338" s="37">
        <v>0</v>
      </c>
      <c r="G338" s="38">
        <f t="shared" si="61"/>
        <v>0</v>
      </c>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4.25" customHeight="1">
      <c r="A339" s="26" t="s">
        <v>697</v>
      </c>
      <c r="B339" s="26" t="s">
        <v>719</v>
      </c>
      <c r="C339" s="26" t="s">
        <v>719</v>
      </c>
      <c r="D339" s="26" t="s">
        <v>721</v>
      </c>
      <c r="E339" s="19">
        <v>353364</v>
      </c>
      <c r="F339" s="37">
        <v>0</v>
      </c>
      <c r="G339" s="38">
        <f t="shared" si="61"/>
        <v>0</v>
      </c>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4.25" customHeight="1">
      <c r="A340" s="26" t="s">
        <v>697</v>
      </c>
      <c r="B340" s="26" t="s">
        <v>719</v>
      </c>
      <c r="C340" s="26" t="s">
        <v>719</v>
      </c>
      <c r="D340" s="26" t="s">
        <v>722</v>
      </c>
      <c r="E340" s="19">
        <v>424184</v>
      </c>
      <c r="F340" s="37">
        <v>0</v>
      </c>
      <c r="G340" s="38">
        <f t="shared" si="61"/>
        <v>0</v>
      </c>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4.25" customHeight="1">
      <c r="A341" s="26" t="s">
        <v>697</v>
      </c>
      <c r="B341" s="26" t="s">
        <v>719</v>
      </c>
      <c r="C341" s="26" t="s">
        <v>719</v>
      </c>
      <c r="D341" s="26" t="s">
        <v>723</v>
      </c>
      <c r="E341" s="19">
        <v>329729</v>
      </c>
      <c r="F341" s="37">
        <v>0</v>
      </c>
      <c r="G341" s="38">
        <f t="shared" si="61"/>
        <v>0</v>
      </c>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4.25" customHeight="1">
      <c r="A342" s="26" t="s">
        <v>697</v>
      </c>
      <c r="B342" s="26" t="s">
        <v>724</v>
      </c>
      <c r="C342" s="26" t="s">
        <v>725</v>
      </c>
      <c r="D342" s="26" t="s">
        <v>726</v>
      </c>
      <c r="E342" s="19">
        <v>473686</v>
      </c>
      <c r="F342" s="37">
        <v>0</v>
      </c>
      <c r="G342" s="38">
        <f t="shared" si="61"/>
        <v>0</v>
      </c>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4.25" customHeight="1">
      <c r="A343" s="26" t="s">
        <v>697</v>
      </c>
      <c r="B343" s="26" t="s">
        <v>724</v>
      </c>
      <c r="C343" s="26" t="s">
        <v>725</v>
      </c>
      <c r="D343" s="26" t="s">
        <v>727</v>
      </c>
      <c r="E343" s="19">
        <v>38991</v>
      </c>
      <c r="F343" s="37">
        <v>0</v>
      </c>
      <c r="G343" s="38">
        <f t="shared" si="61"/>
        <v>0</v>
      </c>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4.25" customHeight="1">
      <c r="A344" s="26" t="s">
        <v>697</v>
      </c>
      <c r="B344" s="26" t="s">
        <v>724</v>
      </c>
      <c r="C344" s="26" t="s">
        <v>728</v>
      </c>
      <c r="D344" s="26" t="s">
        <v>729</v>
      </c>
      <c r="E344" s="19">
        <v>28046</v>
      </c>
      <c r="F344" s="37">
        <v>0</v>
      </c>
      <c r="G344" s="38">
        <f t="shared" si="61"/>
        <v>0</v>
      </c>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4.25" customHeight="1">
      <c r="A345" s="26" t="s">
        <v>697</v>
      </c>
      <c r="B345" s="26" t="s">
        <v>724</v>
      </c>
      <c r="C345" s="26" t="s">
        <v>728</v>
      </c>
      <c r="D345" s="26" t="s">
        <v>730</v>
      </c>
      <c r="E345" s="19">
        <v>50579</v>
      </c>
      <c r="F345" s="37">
        <v>0</v>
      </c>
      <c r="G345" s="38">
        <f t="shared" si="61"/>
        <v>0</v>
      </c>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4.25" customHeight="1">
      <c r="A346" s="26" t="s">
        <v>731</v>
      </c>
      <c r="B346" s="26" t="s">
        <v>732</v>
      </c>
      <c r="C346" s="26" t="s">
        <v>733</v>
      </c>
      <c r="D346" s="26" t="s">
        <v>734</v>
      </c>
      <c r="E346" s="19">
        <v>-2386044000</v>
      </c>
      <c r="F346" s="37">
        <v>-0.1</v>
      </c>
      <c r="G346" s="38">
        <f t="shared" si="61"/>
        <v>238604400</v>
      </c>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4.25" customHeight="1">
      <c r="A347" s="26" t="s">
        <v>731</v>
      </c>
      <c r="B347" s="26" t="s">
        <v>732</v>
      </c>
      <c r="C347" s="26" t="s">
        <v>733</v>
      </c>
      <c r="D347" s="26" t="s">
        <v>735</v>
      </c>
      <c r="E347" s="19">
        <v>11919602000</v>
      </c>
      <c r="F347" s="37">
        <v>-0.1</v>
      </c>
      <c r="G347" s="38">
        <f t="shared" si="61"/>
        <v>-1191960200</v>
      </c>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4.25" customHeight="1">
      <c r="A348" s="26" t="s">
        <v>731</v>
      </c>
      <c r="B348" s="26" t="s">
        <v>736</v>
      </c>
      <c r="C348" s="26" t="s">
        <v>737</v>
      </c>
      <c r="D348" s="26" t="s">
        <v>738</v>
      </c>
      <c r="E348" s="19">
        <v>751967000</v>
      </c>
      <c r="F348" s="37">
        <v>-0.1</v>
      </c>
      <c r="G348" s="38">
        <f t="shared" si="61"/>
        <v>-75196700</v>
      </c>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4.25" customHeight="1">
      <c r="A349" s="26" t="s">
        <v>731</v>
      </c>
      <c r="B349" s="26" t="s">
        <v>736</v>
      </c>
      <c r="C349" s="26" t="s">
        <v>737</v>
      </c>
      <c r="D349" s="26" t="s">
        <v>739</v>
      </c>
      <c r="E349" s="19">
        <v>1090078000</v>
      </c>
      <c r="F349" s="37">
        <v>-0.1</v>
      </c>
      <c r="G349" s="38">
        <f t="shared" si="61"/>
        <v>-109007800</v>
      </c>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4.25" customHeight="1">
      <c r="A350" s="26" t="s">
        <v>731</v>
      </c>
      <c r="B350" s="26" t="s">
        <v>736</v>
      </c>
      <c r="C350" s="26" t="s">
        <v>740</v>
      </c>
      <c r="D350" s="26" t="s">
        <v>740</v>
      </c>
      <c r="E350" s="19">
        <v>0</v>
      </c>
      <c r="F350" s="37">
        <v>-0.1</v>
      </c>
      <c r="G350" s="38">
        <f t="shared" si="61"/>
        <v>0</v>
      </c>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4.25" customHeight="1">
      <c r="A351" s="26" t="s">
        <v>731</v>
      </c>
      <c r="B351" s="26" t="s">
        <v>736</v>
      </c>
      <c r="C351" s="26" t="s">
        <v>741</v>
      </c>
      <c r="D351" s="26" t="s">
        <v>741</v>
      </c>
      <c r="E351" s="19">
        <v>6708091000</v>
      </c>
      <c r="F351" s="37">
        <v>-0.1</v>
      </c>
      <c r="G351" s="38">
        <f t="shared" si="61"/>
        <v>-670809100</v>
      </c>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4.25" customHeight="1">
      <c r="A352" s="26" t="s">
        <v>742</v>
      </c>
      <c r="B352" s="26" t="s">
        <v>743</v>
      </c>
      <c r="C352" s="26" t="s">
        <v>744</v>
      </c>
      <c r="D352" s="26" t="s">
        <v>744</v>
      </c>
      <c r="E352" s="19">
        <v>562421</v>
      </c>
      <c r="F352" s="37">
        <v>-0.7</v>
      </c>
      <c r="G352" s="38">
        <f t="shared" si="61"/>
        <v>-393694.69999999995</v>
      </c>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4.25" customHeight="1">
      <c r="A353" s="26" t="s">
        <v>742</v>
      </c>
      <c r="B353" s="26" t="s">
        <v>743</v>
      </c>
      <c r="C353" s="26" t="s">
        <v>745</v>
      </c>
      <c r="D353" s="26" t="s">
        <v>745</v>
      </c>
      <c r="E353" s="19">
        <v>2121481</v>
      </c>
      <c r="F353" s="37">
        <v>-0.5</v>
      </c>
      <c r="G353" s="38">
        <f t="shared" si="61"/>
        <v>-1060740.5</v>
      </c>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4.25" customHeight="1">
      <c r="A354" s="26" t="s">
        <v>742</v>
      </c>
      <c r="B354" s="26" t="s">
        <v>743</v>
      </c>
      <c r="C354" s="26" t="s">
        <v>746</v>
      </c>
      <c r="D354" s="26" t="s">
        <v>747</v>
      </c>
      <c r="E354" s="19">
        <v>357582</v>
      </c>
      <c r="F354" s="37">
        <v>-0.7</v>
      </c>
      <c r="G354" s="38">
        <f t="shared" si="61"/>
        <v>-250307.4</v>
      </c>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4.25" customHeight="1">
      <c r="A355" s="26" t="s">
        <v>742</v>
      </c>
      <c r="B355" s="26" t="s">
        <v>743</v>
      </c>
      <c r="C355" s="26" t="s">
        <v>746</v>
      </c>
      <c r="D355" s="26" t="s">
        <v>748</v>
      </c>
      <c r="E355" s="19">
        <v>615085</v>
      </c>
      <c r="F355" s="37">
        <v>-0.3</v>
      </c>
      <c r="G355" s="38">
        <f t="shared" si="61"/>
        <v>-184525.5</v>
      </c>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4.25" customHeight="1">
      <c r="A356" s="26" t="s">
        <v>749</v>
      </c>
      <c r="B356" s="26" t="s">
        <v>750</v>
      </c>
      <c r="C356" s="26" t="s">
        <v>751</v>
      </c>
      <c r="D356" s="26" t="s">
        <v>751</v>
      </c>
      <c r="E356" s="19">
        <v>1838154</v>
      </c>
      <c r="F356" s="37">
        <v>-0.3</v>
      </c>
      <c r="G356" s="38">
        <f t="shared" si="61"/>
        <v>-551446.19999999995</v>
      </c>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4.25" customHeight="1">
      <c r="A357" s="26" t="s">
        <v>749</v>
      </c>
      <c r="B357" s="26" t="s">
        <v>750</v>
      </c>
      <c r="C357" s="26" t="s">
        <v>752</v>
      </c>
      <c r="D357" s="26" t="s">
        <v>752</v>
      </c>
      <c r="E357" s="19">
        <v>1652054</v>
      </c>
      <c r="F357" s="37">
        <v>-0.3</v>
      </c>
      <c r="G357" s="38">
        <f t="shared" si="61"/>
        <v>-495616.19999999995</v>
      </c>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4.25" customHeight="1">
      <c r="A358" s="26" t="s">
        <v>749</v>
      </c>
      <c r="B358" s="26" t="s">
        <v>753</v>
      </c>
      <c r="C358" s="26" t="s">
        <v>754</v>
      </c>
      <c r="D358" s="26" t="s">
        <v>754</v>
      </c>
      <c r="E358" s="19">
        <v>-184614</v>
      </c>
      <c r="F358" s="37">
        <v>-0.3</v>
      </c>
      <c r="G358" s="38">
        <f t="shared" si="61"/>
        <v>55384.2</v>
      </c>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4.25" customHeight="1">
      <c r="A359" s="26" t="s">
        <v>749</v>
      </c>
      <c r="B359" s="26" t="s">
        <v>753</v>
      </c>
      <c r="C359" s="26" t="s">
        <v>755</v>
      </c>
      <c r="D359" s="26" t="s">
        <v>756</v>
      </c>
      <c r="E359" s="19">
        <v>31519</v>
      </c>
      <c r="F359" s="37">
        <v>-0.3</v>
      </c>
      <c r="G359" s="38">
        <f t="shared" si="61"/>
        <v>-9455.6999999999989</v>
      </c>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4.25" customHeight="1">
      <c r="A360" s="26" t="s">
        <v>749</v>
      </c>
      <c r="B360" s="26" t="s">
        <v>753</v>
      </c>
      <c r="C360" s="26" t="s">
        <v>755</v>
      </c>
      <c r="D360" s="26" t="s">
        <v>757</v>
      </c>
      <c r="E360" s="19">
        <v>1382559</v>
      </c>
      <c r="F360" s="37">
        <v>-0.3</v>
      </c>
      <c r="G360" s="38">
        <f t="shared" si="61"/>
        <v>-414767.7</v>
      </c>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4.25" customHeight="1">
      <c r="A361" s="26" t="s">
        <v>749</v>
      </c>
      <c r="B361" s="26" t="s">
        <v>758</v>
      </c>
      <c r="C361" s="26" t="s">
        <v>759</v>
      </c>
      <c r="D361" s="26" t="s">
        <v>760</v>
      </c>
      <c r="E361" s="19">
        <v>356107</v>
      </c>
      <c r="F361" s="37">
        <v>-0.3</v>
      </c>
      <c r="G361" s="38">
        <f t="shared" si="61"/>
        <v>-106832.09999999999</v>
      </c>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4.25" customHeight="1">
      <c r="A362" s="26" t="s">
        <v>749</v>
      </c>
      <c r="B362" s="26" t="s">
        <v>758</v>
      </c>
      <c r="C362" s="26" t="s">
        <v>759</v>
      </c>
      <c r="D362" s="26" t="s">
        <v>761</v>
      </c>
      <c r="E362" s="19">
        <v>2925577</v>
      </c>
      <c r="F362" s="37">
        <v>-0.3</v>
      </c>
      <c r="G362" s="38">
        <f t="shared" si="61"/>
        <v>-877673.1</v>
      </c>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4.25" customHeight="1">
      <c r="A363" s="26" t="s">
        <v>749</v>
      </c>
      <c r="B363" s="26" t="s">
        <v>758</v>
      </c>
      <c r="C363" s="26" t="s">
        <v>762</v>
      </c>
      <c r="D363" s="26" t="s">
        <v>762</v>
      </c>
      <c r="E363" s="19">
        <v>1175273</v>
      </c>
      <c r="F363" s="37">
        <v>-0.3</v>
      </c>
      <c r="G363" s="38">
        <f t="shared" si="61"/>
        <v>-352581.89999999997</v>
      </c>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4.25" customHeight="1">
      <c r="A364" s="26" t="s">
        <v>749</v>
      </c>
      <c r="B364" s="26" t="s">
        <v>763</v>
      </c>
      <c r="C364" s="26" t="s">
        <v>764</v>
      </c>
      <c r="D364" s="26" t="s">
        <v>765</v>
      </c>
      <c r="E364" s="19">
        <v>63926</v>
      </c>
      <c r="F364" s="37">
        <v>-0.3</v>
      </c>
      <c r="G364" s="38">
        <f t="shared" si="61"/>
        <v>-19177.8</v>
      </c>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4.25" customHeight="1">
      <c r="A365" s="26" t="s">
        <v>749</v>
      </c>
      <c r="B365" s="26" t="s">
        <v>763</v>
      </c>
      <c r="C365" s="26" t="s">
        <v>764</v>
      </c>
      <c r="D365" s="26" t="s">
        <v>766</v>
      </c>
      <c r="E365" s="19">
        <v>544614</v>
      </c>
      <c r="F365" s="37">
        <v>-0.3</v>
      </c>
      <c r="G365" s="38">
        <f t="shared" si="61"/>
        <v>-163384.19999999998</v>
      </c>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4.25" customHeight="1">
      <c r="A366" s="26" t="s">
        <v>749</v>
      </c>
      <c r="B366" s="26" t="s">
        <v>763</v>
      </c>
      <c r="C366" s="26" t="s">
        <v>767</v>
      </c>
      <c r="D366" s="26" t="s">
        <v>767</v>
      </c>
      <c r="E366" s="19">
        <v>16503</v>
      </c>
      <c r="F366" s="37">
        <v>-0.3</v>
      </c>
      <c r="G366" s="38">
        <f t="shared" si="61"/>
        <v>-4950.8999999999996</v>
      </c>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4.25" customHeight="1">
      <c r="A367" s="26" t="s">
        <v>749</v>
      </c>
      <c r="B367" s="26" t="s">
        <v>768</v>
      </c>
      <c r="C367" s="26" t="s">
        <v>769</v>
      </c>
      <c r="D367" s="26" t="s">
        <v>770</v>
      </c>
      <c r="E367" s="19">
        <v>994807</v>
      </c>
      <c r="F367" s="37">
        <v>-0.5</v>
      </c>
      <c r="G367" s="38">
        <f t="shared" si="61"/>
        <v>-497403.5</v>
      </c>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4.25" customHeight="1">
      <c r="A368" s="26" t="s">
        <v>749</v>
      </c>
      <c r="B368" s="26" t="s">
        <v>768</v>
      </c>
      <c r="C368" s="26" t="s">
        <v>769</v>
      </c>
      <c r="D368" s="26" t="s">
        <v>771</v>
      </c>
      <c r="E368" s="19">
        <v>138328</v>
      </c>
      <c r="F368" s="37">
        <v>-0.5</v>
      </c>
      <c r="G368" s="38">
        <f t="shared" si="61"/>
        <v>-69164</v>
      </c>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4.25" customHeight="1">
      <c r="A369" s="26" t="s">
        <v>749</v>
      </c>
      <c r="B369" s="26" t="s">
        <v>768</v>
      </c>
      <c r="C369" s="26" t="s">
        <v>772</v>
      </c>
      <c r="D369" s="26" t="s">
        <v>772</v>
      </c>
      <c r="E369" s="19">
        <v>192282</v>
      </c>
      <c r="F369" s="37">
        <v>-0.5</v>
      </c>
      <c r="G369" s="38">
        <f t="shared" si="61"/>
        <v>-96141</v>
      </c>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4.25" customHeight="1">
      <c r="A370" s="26" t="s">
        <v>749</v>
      </c>
      <c r="B370" s="26" t="s">
        <v>773</v>
      </c>
      <c r="C370" s="26" t="s">
        <v>774</v>
      </c>
      <c r="D370" s="26" t="s">
        <v>774</v>
      </c>
      <c r="E370" s="19">
        <v>182280</v>
      </c>
      <c r="F370" s="37">
        <v>-0.5</v>
      </c>
      <c r="G370" s="38">
        <f t="shared" si="61"/>
        <v>-91140</v>
      </c>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4.25" customHeight="1">
      <c r="A371" s="26" t="s">
        <v>749</v>
      </c>
      <c r="B371" s="26" t="s">
        <v>773</v>
      </c>
      <c r="C371" s="26" t="s">
        <v>775</v>
      </c>
      <c r="D371" s="26" t="s">
        <v>775</v>
      </c>
      <c r="E371" s="19">
        <v>59946</v>
      </c>
      <c r="F371" s="37">
        <v>-0.3</v>
      </c>
      <c r="G371" s="38">
        <f t="shared" si="61"/>
        <v>-17983.8</v>
      </c>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4.25" customHeight="1">
      <c r="A372" s="26" t="s">
        <v>749</v>
      </c>
      <c r="B372" s="26" t="s">
        <v>773</v>
      </c>
      <c r="C372" s="26" t="s">
        <v>776</v>
      </c>
      <c r="D372" s="26" t="s">
        <v>776</v>
      </c>
      <c r="E372" s="19">
        <v>93875</v>
      </c>
      <c r="F372" s="37">
        <v>-0.3</v>
      </c>
      <c r="G372" s="38">
        <f t="shared" si="61"/>
        <v>-28162.5</v>
      </c>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4.25" customHeight="1">
      <c r="A373" s="26" t="s">
        <v>749</v>
      </c>
      <c r="B373" s="26" t="s">
        <v>773</v>
      </c>
      <c r="C373" s="26" t="s">
        <v>777</v>
      </c>
      <c r="D373" s="26" t="s">
        <v>777</v>
      </c>
      <c r="E373" s="19">
        <v>197570</v>
      </c>
      <c r="F373" s="37">
        <v>-0.3</v>
      </c>
      <c r="G373" s="38">
        <f t="shared" si="61"/>
        <v>-59271</v>
      </c>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4.25" customHeight="1">
      <c r="A374" s="26" t="s">
        <v>749</v>
      </c>
      <c r="B374" s="26" t="s">
        <v>778</v>
      </c>
      <c r="C374" s="26" t="s">
        <v>778</v>
      </c>
      <c r="D374" s="26" t="s">
        <v>778</v>
      </c>
      <c r="E374" s="19">
        <v>334425</v>
      </c>
      <c r="F374" s="37">
        <v>0</v>
      </c>
      <c r="G374" s="38">
        <f t="shared" si="61"/>
        <v>0</v>
      </c>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4.25" customHeight="1">
      <c r="A375" s="26" t="s">
        <v>779</v>
      </c>
      <c r="B375" s="26" t="s">
        <v>780</v>
      </c>
      <c r="C375" s="26" t="s">
        <v>781</v>
      </c>
      <c r="D375" s="26" t="s">
        <v>782</v>
      </c>
      <c r="E375" s="19">
        <v>647357</v>
      </c>
      <c r="F375" s="37">
        <v>-0.7</v>
      </c>
      <c r="G375" s="38">
        <f t="shared" si="61"/>
        <v>-453149.89999999997</v>
      </c>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4.25" customHeight="1">
      <c r="A376" s="26" t="s">
        <v>779</v>
      </c>
      <c r="B376" s="26" t="s">
        <v>780</v>
      </c>
      <c r="C376" s="26" t="s">
        <v>781</v>
      </c>
      <c r="D376" s="26" t="s">
        <v>783</v>
      </c>
      <c r="E376" s="19">
        <v>10538</v>
      </c>
      <c r="F376" s="37">
        <v>-0.7</v>
      </c>
      <c r="G376" s="38">
        <f t="shared" si="61"/>
        <v>-7376.5999999999995</v>
      </c>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4.25" customHeight="1">
      <c r="A377" s="26" t="s">
        <v>779</v>
      </c>
      <c r="B377" s="26" t="s">
        <v>780</v>
      </c>
      <c r="C377" s="26" t="s">
        <v>784</v>
      </c>
      <c r="D377" s="26" t="s">
        <v>785</v>
      </c>
      <c r="E377" s="19">
        <v>54674</v>
      </c>
      <c r="F377" s="37">
        <v>-0.7</v>
      </c>
      <c r="G377" s="38">
        <f t="shared" si="61"/>
        <v>-38271.799999999996</v>
      </c>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4.25" customHeight="1">
      <c r="A378" s="26" t="s">
        <v>779</v>
      </c>
      <c r="B378" s="26" t="s">
        <v>780</v>
      </c>
      <c r="C378" s="26" t="s">
        <v>784</v>
      </c>
      <c r="D378" s="26" t="s">
        <v>786</v>
      </c>
      <c r="E378" s="19">
        <v>47261</v>
      </c>
      <c r="F378" s="37">
        <v>-0.7</v>
      </c>
      <c r="G378" s="38">
        <f t="shared" si="61"/>
        <v>-33082.699999999997</v>
      </c>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4.25" customHeight="1">
      <c r="A379" s="26" t="s">
        <v>779</v>
      </c>
      <c r="B379" s="26" t="s">
        <v>780</v>
      </c>
      <c r="C379" s="26" t="s">
        <v>787</v>
      </c>
      <c r="D379" s="26" t="s">
        <v>788</v>
      </c>
      <c r="E379" s="19">
        <v>540</v>
      </c>
      <c r="F379" s="37">
        <v>-0.7</v>
      </c>
      <c r="G379" s="38">
        <f t="shared" si="61"/>
        <v>-378</v>
      </c>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4.25" customHeight="1">
      <c r="A380" s="26" t="s">
        <v>779</v>
      </c>
      <c r="B380" s="26" t="s">
        <v>780</v>
      </c>
      <c r="C380" s="26" t="s">
        <v>787</v>
      </c>
      <c r="D380" s="26" t="s">
        <v>789</v>
      </c>
      <c r="E380" s="19">
        <v>71454</v>
      </c>
      <c r="F380" s="37">
        <v>-0.7</v>
      </c>
      <c r="G380" s="38">
        <f t="shared" si="61"/>
        <v>-50017.799999999996</v>
      </c>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4.25" customHeight="1">
      <c r="A381" s="26" t="s">
        <v>779</v>
      </c>
      <c r="B381" s="26" t="s">
        <v>780</v>
      </c>
      <c r="C381" s="26" t="s">
        <v>787</v>
      </c>
      <c r="D381" s="26" t="s">
        <v>790</v>
      </c>
      <c r="E381" s="19">
        <v>50096</v>
      </c>
      <c r="F381" s="37">
        <v>-0.7</v>
      </c>
      <c r="G381" s="38">
        <f t="shared" si="61"/>
        <v>-35067.199999999997</v>
      </c>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4.25" customHeight="1">
      <c r="A382" s="26" t="s">
        <v>779</v>
      </c>
      <c r="B382" s="26" t="s">
        <v>780</v>
      </c>
      <c r="C382" s="26" t="s">
        <v>787</v>
      </c>
      <c r="D382" s="26" t="s">
        <v>791</v>
      </c>
      <c r="E382" s="19">
        <v>473171</v>
      </c>
      <c r="F382" s="37">
        <v>-0.7</v>
      </c>
      <c r="G382" s="38">
        <f t="shared" si="61"/>
        <v>-331219.69999999995</v>
      </c>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4.25" customHeight="1">
      <c r="A383" s="26" t="s">
        <v>779</v>
      </c>
      <c r="B383" s="26" t="s">
        <v>780</v>
      </c>
      <c r="C383" s="26" t="s">
        <v>787</v>
      </c>
      <c r="D383" s="26" t="s">
        <v>792</v>
      </c>
      <c r="E383" s="19">
        <v>-265</v>
      </c>
      <c r="F383" s="37">
        <v>-0.7</v>
      </c>
      <c r="G383" s="38">
        <f t="shared" si="61"/>
        <v>185.5</v>
      </c>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4.25" customHeight="1">
      <c r="A384" s="26" t="s">
        <v>779</v>
      </c>
      <c r="B384" s="26" t="s">
        <v>780</v>
      </c>
      <c r="C384" s="26" t="s">
        <v>787</v>
      </c>
      <c r="D384" s="26" t="s">
        <v>793</v>
      </c>
      <c r="E384" s="19">
        <v>134960</v>
      </c>
      <c r="F384" s="37">
        <v>-0.7</v>
      </c>
      <c r="G384" s="38">
        <f t="shared" si="61"/>
        <v>-94472</v>
      </c>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4.25" customHeight="1">
      <c r="A385" s="26" t="s">
        <v>779</v>
      </c>
      <c r="B385" s="26" t="s">
        <v>794</v>
      </c>
      <c r="C385" s="26" t="s">
        <v>795</v>
      </c>
      <c r="D385" s="26" t="s">
        <v>795</v>
      </c>
      <c r="E385" s="19">
        <v>57689</v>
      </c>
      <c r="F385" s="37">
        <v>-0.5</v>
      </c>
      <c r="G385" s="38">
        <f t="shared" si="61"/>
        <v>-28844.5</v>
      </c>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4.25" customHeight="1">
      <c r="A386" s="26" t="s">
        <v>779</v>
      </c>
      <c r="B386" s="26" t="s">
        <v>794</v>
      </c>
      <c r="C386" s="26" t="s">
        <v>796</v>
      </c>
      <c r="D386" s="26" t="s">
        <v>796</v>
      </c>
      <c r="E386" s="19">
        <v>793588</v>
      </c>
      <c r="F386" s="37">
        <v>-0.5</v>
      </c>
      <c r="G386" s="38">
        <f t="shared" ref="G386:G413" si="62">E386*F386</f>
        <v>-396794</v>
      </c>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4.25" customHeight="1">
      <c r="A387" s="26" t="s">
        <v>779</v>
      </c>
      <c r="B387" s="26" t="s">
        <v>794</v>
      </c>
      <c r="C387" s="26" t="s">
        <v>797</v>
      </c>
      <c r="D387" s="26" t="s">
        <v>797</v>
      </c>
      <c r="E387" s="19">
        <v>311643</v>
      </c>
      <c r="F387" s="37">
        <v>-0.5</v>
      </c>
      <c r="G387" s="38">
        <f t="shared" si="62"/>
        <v>-155821.5</v>
      </c>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4.25" customHeight="1">
      <c r="A388" s="26" t="s">
        <v>779</v>
      </c>
      <c r="B388" s="26" t="s">
        <v>798</v>
      </c>
      <c r="C388" s="26" t="s">
        <v>799</v>
      </c>
      <c r="D388" s="26" t="s">
        <v>800</v>
      </c>
      <c r="E388" s="19">
        <v>805929</v>
      </c>
      <c r="F388" s="37">
        <v>-1</v>
      </c>
      <c r="G388" s="38">
        <f t="shared" si="62"/>
        <v>-805929</v>
      </c>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4.25" customHeight="1">
      <c r="A389" s="26" t="s">
        <v>779</v>
      </c>
      <c r="B389" s="26" t="s">
        <v>798</v>
      </c>
      <c r="C389" s="26" t="s">
        <v>799</v>
      </c>
      <c r="D389" s="26" t="s">
        <v>801</v>
      </c>
      <c r="E389" s="19">
        <v>111046</v>
      </c>
      <c r="F389" s="37">
        <v>-1</v>
      </c>
      <c r="G389" s="38">
        <f t="shared" si="62"/>
        <v>-111046</v>
      </c>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4.25" customHeight="1">
      <c r="A390" s="26" t="s">
        <v>779</v>
      </c>
      <c r="B390" s="26" t="s">
        <v>798</v>
      </c>
      <c r="C390" s="26" t="s">
        <v>802</v>
      </c>
      <c r="D390" s="26" t="s">
        <v>802</v>
      </c>
      <c r="E390" s="19">
        <v>212645</v>
      </c>
      <c r="F390" s="37">
        <v>-1</v>
      </c>
      <c r="G390" s="38">
        <f t="shared" si="62"/>
        <v>-212645</v>
      </c>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4.25" customHeight="1">
      <c r="A391" s="26" t="s">
        <v>779</v>
      </c>
      <c r="B391" s="26" t="s">
        <v>803</v>
      </c>
      <c r="C391" s="26" t="s">
        <v>804</v>
      </c>
      <c r="D391" s="26" t="s">
        <v>804</v>
      </c>
      <c r="E391" s="19">
        <v>940999</v>
      </c>
      <c r="F391" s="37">
        <v>-0.5</v>
      </c>
      <c r="G391" s="38">
        <f t="shared" si="62"/>
        <v>-470499.5</v>
      </c>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4.25" customHeight="1">
      <c r="A392" s="26" t="s">
        <v>779</v>
      </c>
      <c r="B392" s="26" t="s">
        <v>803</v>
      </c>
      <c r="C392" s="26" t="s">
        <v>805</v>
      </c>
      <c r="D392" s="26" t="s">
        <v>805</v>
      </c>
      <c r="E392" s="19">
        <v>28296</v>
      </c>
      <c r="F392" s="37">
        <v>-0.5</v>
      </c>
      <c r="G392" s="38">
        <f t="shared" si="62"/>
        <v>-14148</v>
      </c>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4.25" customHeight="1">
      <c r="A393" s="26" t="s">
        <v>779</v>
      </c>
      <c r="B393" s="26" t="s">
        <v>803</v>
      </c>
      <c r="C393" s="26" t="s">
        <v>806</v>
      </c>
      <c r="D393" s="26" t="s">
        <v>806</v>
      </c>
      <c r="E393" s="19">
        <v>2634</v>
      </c>
      <c r="F393" s="37">
        <v>-0.5</v>
      </c>
      <c r="G393" s="38">
        <f t="shared" si="62"/>
        <v>-1317</v>
      </c>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4.25" customHeight="1">
      <c r="A394" s="26" t="s">
        <v>779</v>
      </c>
      <c r="B394" s="26" t="s">
        <v>807</v>
      </c>
      <c r="C394" s="26" t="s">
        <v>808</v>
      </c>
      <c r="D394" s="26" t="s">
        <v>808</v>
      </c>
      <c r="E394" s="19">
        <v>75752</v>
      </c>
      <c r="F394" s="37">
        <v>-0.3</v>
      </c>
      <c r="G394" s="38">
        <f t="shared" si="62"/>
        <v>-22725.599999999999</v>
      </c>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4.25" customHeight="1">
      <c r="A395" s="26" t="s">
        <v>779</v>
      </c>
      <c r="B395" s="26" t="s">
        <v>807</v>
      </c>
      <c r="C395" s="26" t="s">
        <v>809</v>
      </c>
      <c r="D395" s="26" t="s">
        <v>810</v>
      </c>
      <c r="E395" s="19">
        <v>401403</v>
      </c>
      <c r="F395" s="37">
        <v>-0.3</v>
      </c>
      <c r="G395" s="38">
        <f t="shared" si="62"/>
        <v>-120420.9</v>
      </c>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4.25" customHeight="1">
      <c r="A396" s="26" t="s">
        <v>779</v>
      </c>
      <c r="B396" s="26" t="s">
        <v>807</v>
      </c>
      <c r="C396" s="26" t="s">
        <v>809</v>
      </c>
      <c r="D396" s="26" t="s">
        <v>811</v>
      </c>
      <c r="E396" s="19">
        <v>93665</v>
      </c>
      <c r="F396" s="37">
        <v>-0.3</v>
      </c>
      <c r="G396" s="38">
        <f t="shared" si="62"/>
        <v>-28099.5</v>
      </c>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4.25" customHeight="1">
      <c r="A397" s="26" t="s">
        <v>779</v>
      </c>
      <c r="B397" s="26" t="s">
        <v>807</v>
      </c>
      <c r="C397" s="26" t="s">
        <v>809</v>
      </c>
      <c r="D397" s="26" t="s">
        <v>812</v>
      </c>
      <c r="E397" s="19">
        <v>134641</v>
      </c>
      <c r="F397" s="37">
        <v>-0.3</v>
      </c>
      <c r="G397" s="38">
        <f t="shared" si="62"/>
        <v>-40392.299999999996</v>
      </c>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4.25" customHeight="1">
      <c r="A398" s="26" t="s">
        <v>779</v>
      </c>
      <c r="B398" s="26" t="s">
        <v>807</v>
      </c>
      <c r="C398" s="26" t="s">
        <v>813</v>
      </c>
      <c r="D398" s="26" t="s">
        <v>813</v>
      </c>
      <c r="E398" s="19">
        <v>280508</v>
      </c>
      <c r="F398" s="37">
        <v>-0.5</v>
      </c>
      <c r="G398" s="38">
        <f t="shared" si="62"/>
        <v>-140254</v>
      </c>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4.25" customHeight="1">
      <c r="A399" s="26" t="s">
        <v>779</v>
      </c>
      <c r="B399" s="26" t="s">
        <v>814</v>
      </c>
      <c r="C399" s="26" t="s">
        <v>815</v>
      </c>
      <c r="D399" s="26" t="s">
        <v>816</v>
      </c>
      <c r="E399" s="19">
        <v>12304</v>
      </c>
      <c r="F399" s="37">
        <v>-0.7</v>
      </c>
      <c r="G399" s="38">
        <f t="shared" si="62"/>
        <v>-8612.7999999999993</v>
      </c>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4.25" customHeight="1">
      <c r="A400" s="26" t="s">
        <v>779</v>
      </c>
      <c r="B400" s="26" t="s">
        <v>814</v>
      </c>
      <c r="C400" s="26" t="s">
        <v>815</v>
      </c>
      <c r="D400" s="26" t="s">
        <v>817</v>
      </c>
      <c r="E400" s="19">
        <v>12188</v>
      </c>
      <c r="F400" s="37">
        <v>-0.7</v>
      </c>
      <c r="G400" s="38">
        <f t="shared" si="62"/>
        <v>-8531.6</v>
      </c>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4.25" customHeight="1">
      <c r="A401" s="26" t="s">
        <v>779</v>
      </c>
      <c r="B401" s="26" t="s">
        <v>814</v>
      </c>
      <c r="C401" s="26" t="s">
        <v>818</v>
      </c>
      <c r="D401" s="26" t="s">
        <v>818</v>
      </c>
      <c r="E401" s="19">
        <v>104215</v>
      </c>
      <c r="F401" s="37">
        <v>-0.5</v>
      </c>
      <c r="G401" s="38">
        <f t="shared" si="62"/>
        <v>-52107.5</v>
      </c>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4.25" customHeight="1">
      <c r="A402" s="26" t="s">
        <v>779</v>
      </c>
      <c r="B402" s="26" t="s">
        <v>814</v>
      </c>
      <c r="C402" s="26" t="s">
        <v>819</v>
      </c>
      <c r="D402" s="26" t="s">
        <v>819</v>
      </c>
      <c r="E402" s="19">
        <v>59264</v>
      </c>
      <c r="F402" s="37">
        <v>-0.5</v>
      </c>
      <c r="G402" s="38">
        <f t="shared" si="62"/>
        <v>-29632</v>
      </c>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4.25" customHeight="1">
      <c r="A403" s="26" t="s">
        <v>779</v>
      </c>
      <c r="B403" s="26" t="s">
        <v>814</v>
      </c>
      <c r="C403" s="26" t="s">
        <v>820</v>
      </c>
      <c r="D403" s="26" t="s">
        <v>821</v>
      </c>
      <c r="E403" s="19">
        <v>14748</v>
      </c>
      <c r="F403" s="37">
        <v>-0.5</v>
      </c>
      <c r="G403" s="38">
        <f t="shared" si="62"/>
        <v>-7374</v>
      </c>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4.25" customHeight="1">
      <c r="A404" s="26" t="s">
        <v>779</v>
      </c>
      <c r="B404" s="26" t="s">
        <v>814</v>
      </c>
      <c r="C404" s="26" t="s">
        <v>820</v>
      </c>
      <c r="D404" s="26" t="s">
        <v>822</v>
      </c>
      <c r="E404" s="19">
        <v>38646</v>
      </c>
      <c r="F404" s="37">
        <v>-0.5</v>
      </c>
      <c r="G404" s="38">
        <f t="shared" si="62"/>
        <v>-19323</v>
      </c>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4.25" customHeight="1">
      <c r="A405" s="26" t="s">
        <v>779</v>
      </c>
      <c r="B405" s="26" t="s">
        <v>814</v>
      </c>
      <c r="C405" s="26" t="s">
        <v>820</v>
      </c>
      <c r="D405" s="26" t="s">
        <v>823</v>
      </c>
      <c r="E405" s="19">
        <v>156479</v>
      </c>
      <c r="F405" s="37">
        <v>-0.5</v>
      </c>
      <c r="G405" s="38">
        <f t="shared" si="62"/>
        <v>-78239.5</v>
      </c>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4.25" customHeight="1">
      <c r="A406" s="26" t="s">
        <v>824</v>
      </c>
      <c r="B406" s="26" t="s">
        <v>825</v>
      </c>
      <c r="C406" s="26" t="s">
        <v>826</v>
      </c>
      <c r="D406" s="26" t="s">
        <v>827</v>
      </c>
      <c r="E406" s="19">
        <v>295798</v>
      </c>
      <c r="F406" s="37">
        <v>-0.5</v>
      </c>
      <c r="G406" s="38">
        <f t="shared" si="62"/>
        <v>-147899</v>
      </c>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4.25" customHeight="1">
      <c r="A407" s="26" t="s">
        <v>824</v>
      </c>
      <c r="B407" s="26" t="s">
        <v>825</v>
      </c>
      <c r="C407" s="26" t="s">
        <v>826</v>
      </c>
      <c r="D407" s="26" t="s">
        <v>828</v>
      </c>
      <c r="E407" s="19">
        <v>61589</v>
      </c>
      <c r="F407" s="37">
        <v>-0.5</v>
      </c>
      <c r="G407" s="38">
        <f t="shared" si="62"/>
        <v>-30794.5</v>
      </c>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4.25" customHeight="1">
      <c r="A408" s="26" t="s">
        <v>824</v>
      </c>
      <c r="B408" s="26" t="s">
        <v>825</v>
      </c>
      <c r="C408" s="26" t="s">
        <v>829</v>
      </c>
      <c r="D408" s="26" t="s">
        <v>830</v>
      </c>
      <c r="E408" s="19">
        <v>20291</v>
      </c>
      <c r="F408" s="37">
        <v>-0.5</v>
      </c>
      <c r="G408" s="38">
        <f t="shared" si="62"/>
        <v>-10145.5</v>
      </c>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4.25" customHeight="1">
      <c r="A409" s="26" t="s">
        <v>824</v>
      </c>
      <c r="B409" s="26" t="s">
        <v>825</v>
      </c>
      <c r="C409" s="26" t="s">
        <v>829</v>
      </c>
      <c r="D409" s="26" t="s">
        <v>831</v>
      </c>
      <c r="E409" s="19">
        <v>95362</v>
      </c>
      <c r="F409" s="37">
        <v>-0.5</v>
      </c>
      <c r="G409" s="38">
        <f t="shared" si="62"/>
        <v>-47681</v>
      </c>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4.25" customHeight="1">
      <c r="A410" s="26" t="s">
        <v>824</v>
      </c>
      <c r="B410" s="26" t="s">
        <v>825</v>
      </c>
      <c r="C410" s="26" t="s">
        <v>829</v>
      </c>
      <c r="D410" s="26" t="s">
        <v>832</v>
      </c>
      <c r="E410" s="19">
        <v>2838</v>
      </c>
      <c r="F410" s="37">
        <v>-0.5</v>
      </c>
      <c r="G410" s="38">
        <f t="shared" si="62"/>
        <v>-1419</v>
      </c>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4.25" customHeight="1">
      <c r="A411" s="26" t="s">
        <v>824</v>
      </c>
      <c r="B411" s="26" t="s">
        <v>825</v>
      </c>
      <c r="C411" s="26" t="s">
        <v>829</v>
      </c>
      <c r="D411" s="26" t="s">
        <v>833</v>
      </c>
      <c r="E411" s="19">
        <v>21600</v>
      </c>
      <c r="F411" s="37">
        <v>-0.5</v>
      </c>
      <c r="G411" s="38">
        <f t="shared" si="62"/>
        <v>-10800</v>
      </c>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4.25" customHeight="1">
      <c r="A412" s="26" t="s">
        <v>824</v>
      </c>
      <c r="B412" s="26" t="s">
        <v>825</v>
      </c>
      <c r="C412" s="26" t="s">
        <v>829</v>
      </c>
      <c r="D412" s="26" t="s">
        <v>834</v>
      </c>
      <c r="E412" s="19">
        <v>8219</v>
      </c>
      <c r="F412" s="37">
        <v>-0.5</v>
      </c>
      <c r="G412" s="38">
        <f t="shared" si="62"/>
        <v>-4109.5</v>
      </c>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4.25" customHeight="1">
      <c r="A413" s="26" t="s">
        <v>824</v>
      </c>
      <c r="B413" s="26" t="s">
        <v>825</v>
      </c>
      <c r="C413" s="26" t="s">
        <v>829</v>
      </c>
      <c r="D413" s="26" t="s">
        <v>835</v>
      </c>
      <c r="E413" s="19">
        <v>32348</v>
      </c>
      <c r="F413" s="37">
        <v>-0.5</v>
      </c>
      <c r="G413" s="38">
        <f t="shared" si="62"/>
        <v>-16174</v>
      </c>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4.2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4.2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4.2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4.2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4.2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4.2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4.2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4.2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4.2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4.2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4.2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4.2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4.2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4.2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4.2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4.2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4.2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4.2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4.2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4.2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4.2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4.2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4.2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4.2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4.2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4.2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4.2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4.2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4.2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4.2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4.2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4.2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4.2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4.2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4.2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4.2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4.2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4.2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4.2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4.2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4.2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4.2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4.2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4.2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4.2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4.2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4.2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4.2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4.2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4.2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4.2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4.2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4.2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4.2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4.2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4.2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4.2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4.2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4.2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4.2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4.2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4.2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4.2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4.2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4.2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4.2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4.2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4.2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4.2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4.2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4.2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4.2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4.2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4.2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4.2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4.2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4.2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4.2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4.2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4.2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4.2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4.2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4.2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4.2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4.2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4.2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4.2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4.2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4.2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4.2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4.2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4.2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4.2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4.2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4.2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4.2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4.2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4.2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4.2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4.2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4.2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4.2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4.2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4.2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4.2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4.2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4.2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4.2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4.2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4.2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4.2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4.2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4.2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4.2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4.2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4.2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4.2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4.2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4.2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4.2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4.2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4.2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4.2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4.2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4.2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4.2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4.2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4.2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4.2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4.2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4.2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4.2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4.2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4.2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4.2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4.2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4.2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4.2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4.2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4.2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4.2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4.2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4.2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4.2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4.2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4.2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4.2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4.2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4.2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4.2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4.2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4.2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4.2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4.2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4.2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4.2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4.2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4.2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4.2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4.2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4.2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4.2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4.2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4.2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4.2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4.2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4.2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4.2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4.2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4.2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4.2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4.2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4.2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4.2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4.2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4.2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4.2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4.2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4.2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4.2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4.2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4.2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4.2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4.2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4.2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4.2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4.2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4.2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4.2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4.2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4.2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4.2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4.2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4.2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4.2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4.2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4.2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4.2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4.2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4.2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4.2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4.2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4.2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4.2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4.2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4.2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4.2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4.2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4.2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4.2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4.2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4.2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4.2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4.2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4.2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4.2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4.2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4.2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4.2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4.2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4.2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4.2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4.2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4.2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4.2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4.2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4.2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4.2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4.2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4.2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4.2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4.2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4.2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4.2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4.2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4.2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4.2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4.2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4.2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4.2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4.2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4.2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4.2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4.2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4.2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4.2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4.2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4.2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4.2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4.2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4.2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4.2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4.2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4.2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4.2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4.2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4.2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4.2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4.2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4.2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4.2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4.2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4.2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4.2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4.2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4.2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4.2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4.2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4.2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4.2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4.2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4.2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4.2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4.2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4.2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4.2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4.2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4.2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4.2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4.2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4.2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4.2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4.2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4.2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4.2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4.2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4.2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4.2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4.2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4.2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4.2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4.2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4.2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4.2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4.2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4.2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4.2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4.2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4.2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4.2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4.2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4.2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4.2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4.2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4.2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4.2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4.2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4.2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4.2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4.2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4.2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4.2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4.2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4.2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4.2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4.2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4.2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4.2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4.2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4.2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4.2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4.2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4.2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4.2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4.2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4.2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4.2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4.2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4.2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4.2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4.2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4.2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4.2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4.2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4.2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4.2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4.2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4.2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4.2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4.2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4.2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4.2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4.2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4.2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4.2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4.2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4.2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4.2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4.2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4.2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4.2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4.2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4.2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4.2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4.2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4.2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4.2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4.2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4.2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4.2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4.2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4.2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4.2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4.2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4.2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4.2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4.2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4.2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4.2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4.2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4.2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4.2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4.2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4.2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4.2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4.2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4.2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4.2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4.2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4.2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4.2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4.2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4.2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4.2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4.2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4.2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4.2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4.2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4.2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4.2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4.2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4.2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4.2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4.2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4.2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4.2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4.2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4.2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4.2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4.2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4.2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4.2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4.2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4.2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4.2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4.2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4.2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4.2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4.2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4.2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4.2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4.2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4.2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4.2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4.2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4.2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4.2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4.2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4.2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4.2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4.2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4.2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4.2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4.2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4.2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4.2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4.2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4.2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4.2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4.2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4.2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4.2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4.2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4.2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4.2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4.2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4.2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4.2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4.2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4.2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4.2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4.2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4.2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4.2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4.2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4.2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4.2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4.2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4.2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4.2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4.2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4.2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4.2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4.2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4.2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4.2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4.2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4.2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4.2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4.2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4.2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4.2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4.2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4.2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4.2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4.2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4.2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4.2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4.2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4.2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4.2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4.2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4.2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4.2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4.2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4.2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4.2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4.2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4.2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4.2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4.2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4.2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4.2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4.2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4.2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4.2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4.2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4.2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4.2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4.2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4.2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4.2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4.2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4.2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4.2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4.2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4.2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4.2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4.2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4.2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4.2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4.2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4.2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4.2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4.2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4.2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4.2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4.2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4.2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4.2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4.2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4.2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4.2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4.2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4.2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4.2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4.2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4.2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4.2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4.2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4.2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4.2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4.2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4.2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4.2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4.2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4.2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4.2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4.2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4.2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4.2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4.2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4.2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4.2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4.2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4.2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4.2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4.2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4.2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4.2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4.2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4.2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4.2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4.2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4.2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4.2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4.2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4.2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4.2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4.2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row r="964" spans="1:62" ht="14.2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row>
    <row r="965" spans="1:62" ht="14.2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row>
    <row r="966" spans="1:62" ht="14.2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row>
    <row r="967" spans="1:62" ht="14.2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row>
    <row r="968" spans="1:62" ht="14.2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row>
    <row r="969" spans="1:62" ht="14.2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row>
    <row r="970" spans="1:62" ht="14.2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row>
    <row r="971" spans="1:62" ht="14.2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row>
    <row r="972" spans="1:62" ht="14.2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row>
    <row r="973" spans="1:62" ht="14.2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row>
    <row r="974" spans="1:62" ht="14.2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row>
    <row r="975" spans="1:62" ht="14.2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row>
    <row r="976" spans="1:62" ht="14.2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row>
    <row r="977" spans="1:62" ht="14.2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row>
    <row r="978" spans="1:62" ht="14.2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row>
    <row r="979" spans="1:62" ht="14.2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row>
    <row r="980" spans="1:62" ht="14.2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row>
    <row r="981" spans="1:62" ht="14.2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row>
    <row r="982" spans="1:62" ht="14.2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row>
    <row r="983" spans="1:62" ht="14.2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row>
    <row r="984" spans="1:62" ht="14.2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row>
    <row r="985" spans="1:62" ht="14.2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row>
    <row r="986" spans="1:62" ht="14.2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row>
    <row r="987" spans="1:62" ht="14.2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row>
    <row r="988" spans="1:62" ht="14.2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row>
    <row r="989" spans="1:62" ht="14.2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row>
    <row r="990" spans="1:62" ht="14.2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row>
    <row r="991" spans="1:62" ht="14.2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row>
    <row r="992" spans="1:62" ht="14.2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row>
    <row r="993" spans="1:62" ht="14.2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row>
    <row r="994" spans="1:62" ht="14.2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row>
    <row r="995" spans="1:62" ht="14.2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row>
    <row r="996" spans="1:62" ht="14.2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row>
    <row r="997" spans="1:62" ht="14.2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row>
    <row r="998" spans="1:62" ht="14.2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row>
    <row r="999" spans="1:62" ht="14.2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row>
    <row r="1000" spans="1:62" ht="14.2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row>
  </sheetData>
  <mergeCells count="16">
    <mergeCell ref="AW1:AZ1"/>
    <mergeCell ref="BA1:BD1"/>
    <mergeCell ref="BE1:BH1"/>
    <mergeCell ref="AP27:AR27"/>
    <mergeCell ref="AS27:AU27"/>
    <mergeCell ref="AV27:AX27"/>
    <mergeCell ref="K41:L41"/>
    <mergeCell ref="K44:L44"/>
    <mergeCell ref="K45:L45"/>
    <mergeCell ref="K28:L28"/>
    <mergeCell ref="K29:L29"/>
    <mergeCell ref="K31:L31"/>
    <mergeCell ref="K33:L33"/>
    <mergeCell ref="K35:L35"/>
    <mergeCell ref="K38:L38"/>
    <mergeCell ref="K39:L39"/>
  </mergeCells>
  <conditionalFormatting sqref="F2:F413">
    <cfRule type="colorScale" priority="4">
      <colorScale>
        <cfvo type="min"/>
        <cfvo type="percentile" val="50"/>
        <cfvo type="max"/>
        <color rgb="FFF8696B"/>
        <color rgb="FFFFEB84"/>
        <color rgb="FF63BE7B"/>
      </colorScale>
    </cfRule>
  </conditionalFormatting>
  <conditionalFormatting sqref="M2:M45">
    <cfRule type="colorScale" priority="6">
      <colorScale>
        <cfvo type="min"/>
        <cfvo type="percentile" val="50"/>
        <cfvo type="max"/>
        <color rgb="FFF8696B"/>
        <color rgb="FFFCFCFF"/>
        <color rgb="FF5A8AC6"/>
      </colorScale>
    </cfRule>
  </conditionalFormatting>
  <conditionalFormatting sqref="N2:N45">
    <cfRule type="colorScale" priority="7">
      <colorScale>
        <cfvo type="min"/>
        <cfvo type="percentile" val="50"/>
        <cfvo type="max"/>
        <color rgb="FFF8696B"/>
        <color rgb="FFFCFCFF"/>
        <color rgb="FF5A8AC6"/>
      </colorScale>
    </cfRule>
  </conditionalFormatting>
  <conditionalFormatting sqref="O2:O45">
    <cfRule type="colorScale" priority="8">
      <colorScale>
        <cfvo type="min"/>
        <cfvo type="percentile" val="50"/>
        <cfvo type="max"/>
        <color rgb="FFF8696B"/>
        <color rgb="FFFCFCFF"/>
        <color rgb="FF5A8AC6"/>
      </colorScale>
    </cfRule>
  </conditionalFormatting>
  <conditionalFormatting sqref="P2:P45">
    <cfRule type="colorScale" priority="9">
      <colorScale>
        <cfvo type="min"/>
        <cfvo type="percentile" val="50"/>
        <cfvo type="max"/>
        <color rgb="FFF8696B"/>
        <color rgb="FFFCFCFF"/>
        <color rgb="FF5A8AC6"/>
      </colorScale>
    </cfRule>
  </conditionalFormatting>
  <conditionalFormatting sqref="Q2:Q45">
    <cfRule type="colorScale" priority="10">
      <colorScale>
        <cfvo type="min"/>
        <cfvo type="percentile" val="50"/>
        <cfvo type="max"/>
        <color rgb="FFF8696B"/>
        <color rgb="FFFCFCFF"/>
        <color rgb="FF5A8AC6"/>
      </colorScale>
    </cfRule>
  </conditionalFormatting>
  <conditionalFormatting sqref="R2:R45">
    <cfRule type="colorScale" priority="11">
      <colorScale>
        <cfvo type="min"/>
        <cfvo type="percentile" val="50"/>
        <cfvo type="max"/>
        <color rgb="FFF8696B"/>
        <color rgb="FFFCFCFF"/>
        <color rgb="FF5A8AC6"/>
      </colorScale>
    </cfRule>
  </conditionalFormatting>
  <conditionalFormatting sqref="S2:S45">
    <cfRule type="colorScale" priority="12">
      <colorScale>
        <cfvo type="min"/>
        <cfvo type="percentile" val="50"/>
        <cfvo type="max"/>
        <color rgb="FFF8696B"/>
        <color rgb="FFFCFCFF"/>
        <color rgb="FF5A8AC6"/>
      </colorScale>
    </cfRule>
  </conditionalFormatting>
  <conditionalFormatting sqref="T2:T45">
    <cfRule type="colorScale" priority="13">
      <colorScale>
        <cfvo type="min"/>
        <cfvo type="percentile" val="50"/>
        <cfvo type="max"/>
        <color rgb="FFF8696B"/>
        <color rgb="FFFCFCFF"/>
        <color rgb="FF5A8AC6"/>
      </colorScale>
    </cfRule>
  </conditionalFormatting>
  <conditionalFormatting sqref="U2:U45">
    <cfRule type="colorScale" priority="14">
      <colorScale>
        <cfvo type="min"/>
        <cfvo type="percentile" val="50"/>
        <cfvo type="max"/>
        <color rgb="FFF8696B"/>
        <color rgb="FFFCFCFF"/>
        <color rgb="FF5A8AC6"/>
      </colorScale>
    </cfRule>
  </conditionalFormatting>
  <conditionalFormatting sqref="V2:V45">
    <cfRule type="colorScale" priority="15">
      <colorScale>
        <cfvo type="min"/>
        <cfvo type="percentile" val="50"/>
        <cfvo type="max"/>
        <color rgb="FFF8696B"/>
        <color rgb="FFFCFCFF"/>
        <color rgb="FF5A8AC6"/>
      </colorScale>
    </cfRule>
  </conditionalFormatting>
  <conditionalFormatting sqref="W2:W45">
    <cfRule type="colorScale" priority="16">
      <colorScale>
        <cfvo type="min"/>
        <cfvo type="percentile" val="50"/>
        <cfvo type="max"/>
        <color rgb="FFF8696B"/>
        <color rgb="FFFCFCFF"/>
        <color rgb="FF5A8AC6"/>
      </colorScale>
    </cfRule>
  </conditionalFormatting>
  <conditionalFormatting sqref="X2:X45">
    <cfRule type="colorScale" priority="17">
      <colorScale>
        <cfvo type="min"/>
        <cfvo type="percentile" val="50"/>
        <cfvo type="max"/>
        <color rgb="FFF8696B"/>
        <color rgb="FFFCFCFF"/>
        <color rgb="FF5A8AC6"/>
      </colorScale>
    </cfRule>
  </conditionalFormatting>
  <conditionalFormatting sqref="Y2:Y45">
    <cfRule type="colorScale" priority="18">
      <colorScale>
        <cfvo type="min"/>
        <cfvo type="percentile" val="50"/>
        <cfvo type="max"/>
        <color rgb="FFF8696B"/>
        <color rgb="FFFCFCFF"/>
        <color rgb="FF5A8AC6"/>
      </colorScale>
    </cfRule>
  </conditionalFormatting>
  <conditionalFormatting sqref="Z2:Z45">
    <cfRule type="colorScale" priority="19">
      <colorScale>
        <cfvo type="min"/>
        <cfvo type="percentile" val="50"/>
        <cfvo type="max"/>
        <color rgb="FFF8696B"/>
        <color rgb="FFFCFCFF"/>
        <color rgb="FF5A8AC6"/>
      </colorScale>
    </cfRule>
  </conditionalFormatting>
  <conditionalFormatting sqref="AA2:AA45">
    <cfRule type="colorScale" priority="20">
      <colorScale>
        <cfvo type="min"/>
        <cfvo type="percentile" val="50"/>
        <cfvo type="max"/>
        <color rgb="FFF8696B"/>
        <color rgb="FFFCFCFF"/>
        <color rgb="FF5A8AC6"/>
      </colorScale>
    </cfRule>
  </conditionalFormatting>
  <conditionalFormatting sqref="AB2:AB45">
    <cfRule type="colorScale" priority="21">
      <colorScale>
        <cfvo type="min"/>
        <cfvo type="percentile" val="50"/>
        <cfvo type="max"/>
        <color rgb="FFF8696B"/>
        <color rgb="FFFCFCFF"/>
        <color rgb="FF5A8AC6"/>
      </colorScale>
    </cfRule>
  </conditionalFormatting>
  <conditionalFormatting sqref="AC2:AC45">
    <cfRule type="colorScale" priority="22">
      <colorScale>
        <cfvo type="min"/>
        <cfvo type="percentile" val="50"/>
        <cfvo type="max"/>
        <color rgb="FFF8696B"/>
        <color rgb="FFFCFCFF"/>
        <color rgb="FF5A8AC6"/>
      </colorScale>
    </cfRule>
  </conditionalFormatting>
  <conditionalFormatting sqref="AD2:AD45">
    <cfRule type="colorScale" priority="23">
      <colorScale>
        <cfvo type="min"/>
        <cfvo type="percentile" val="50"/>
        <cfvo type="max"/>
        <color rgb="FFF8696B"/>
        <color rgb="FFFCFCFF"/>
        <color rgb="FF5A8AC6"/>
      </colorScale>
    </cfRule>
  </conditionalFormatting>
  <conditionalFormatting sqref="AE2:AE45">
    <cfRule type="colorScale" priority="24">
      <colorScale>
        <cfvo type="min"/>
        <cfvo type="percentile" val="50"/>
        <cfvo type="max"/>
        <color rgb="FFF8696B"/>
        <color rgb="FFFCFCFF"/>
        <color rgb="FF5A8AC6"/>
      </colorScale>
    </cfRule>
  </conditionalFormatting>
  <conditionalFormatting sqref="AF2:AF45">
    <cfRule type="colorScale" priority="25">
      <colorScale>
        <cfvo type="min"/>
        <cfvo type="percentile" val="50"/>
        <cfvo type="max"/>
        <color rgb="FFF8696B"/>
        <color rgb="FFFCFCFF"/>
        <color rgb="FF5A8AC6"/>
      </colorScale>
    </cfRule>
  </conditionalFormatting>
  <conditionalFormatting sqref="AG2:AG45">
    <cfRule type="colorScale" priority="26">
      <colorScale>
        <cfvo type="min"/>
        <cfvo type="percentile" val="50"/>
        <cfvo type="max"/>
        <color rgb="FFF8696B"/>
        <color rgb="FFFCFCFF"/>
        <color rgb="FF5A8AC6"/>
      </colorScale>
    </cfRule>
  </conditionalFormatting>
  <conditionalFormatting sqref="AH2:AH45">
    <cfRule type="colorScale" priority="27">
      <colorScale>
        <cfvo type="min"/>
        <cfvo type="percentile" val="50"/>
        <cfvo type="max"/>
        <color rgb="FFF8696B"/>
        <color rgb="FFFCFCFF"/>
        <color rgb="FF5A8AC6"/>
      </colorScale>
    </cfRule>
  </conditionalFormatting>
  <conditionalFormatting sqref="AI2:AI45">
    <cfRule type="colorScale" priority="28">
      <colorScale>
        <cfvo type="min"/>
        <cfvo type="percentile" val="50"/>
        <cfvo type="max"/>
        <color rgb="FFF8696B"/>
        <color rgb="FFFCFCFF"/>
        <color rgb="FF5A8AC6"/>
      </colorScale>
    </cfRule>
  </conditionalFormatting>
  <conditionalFormatting sqref="AL4:AL23">
    <cfRule type="colorScale" priority="29">
      <colorScale>
        <cfvo type="min"/>
        <cfvo type="percentile" val="50"/>
        <cfvo type="max"/>
        <color rgb="FFF8696B"/>
        <color rgb="FFFFEB84"/>
        <color rgb="FF63BE7B"/>
      </colorScale>
    </cfRule>
  </conditionalFormatting>
  <conditionalFormatting sqref="AW2:BH2">
    <cfRule type="colorScale" priority="30">
      <colorScale>
        <cfvo type="min"/>
        <cfvo type="percentile" val="50"/>
        <cfvo type="max"/>
        <color rgb="FF63BE7B"/>
        <color rgb="FFFFEB84"/>
        <color rgb="FFF8696B"/>
      </colorScale>
    </cfRule>
  </conditionalFormatting>
  <conditionalFormatting sqref="AJ2:AJ45">
    <cfRule type="colorScale" priority="3">
      <colorScale>
        <cfvo type="min"/>
        <cfvo type="percentile" val="50"/>
        <cfvo type="max"/>
        <color rgb="FFF8696B"/>
        <color rgb="FFFFEB84"/>
        <color rgb="FF63BE7B"/>
      </colorScale>
    </cfRule>
  </conditionalFormatting>
  <conditionalFormatting sqref="BN5:BP16 BR5:BU16 BT19">
    <cfRule type="colorScale" priority="31">
      <colorScale>
        <cfvo type="min"/>
        <cfvo type="percentile" val="50"/>
        <cfvo type="max"/>
        <color rgb="FFF8696B"/>
        <color rgb="FFFFEB84"/>
        <color rgb="FF63BE7B"/>
      </colorScale>
    </cfRule>
  </conditionalFormatting>
  <conditionalFormatting sqref="BQ5:BQ16">
    <cfRule type="colorScale" priority="1">
      <colorScale>
        <cfvo type="min"/>
        <cfvo type="percentile" val="50"/>
        <cfvo type="max"/>
        <color rgb="FFF8696B"/>
        <color rgb="FFFFEB84"/>
        <color rgb="FF63BE7B"/>
      </colorScale>
    </cfRule>
  </conditionalFormatting>
  <pageMargins left="0.7" right="0.7" top="0.75" bottom="0.75" header="0" footer="0"/>
  <pageSetup paperSize="9" orientation="portrait"/>
  <drawing r:id="rId1"/>
  <legacyDrawing r:id="rId2"/>
  <extLst>
    <ext xmlns:x14="http://schemas.microsoft.com/office/spreadsheetml/2009/9/main" uri="{05C60535-1F16-4fd2-B633-F4F36F0B64E0}">
      <x14:sparklineGroups xmlns:xm="http://schemas.microsoft.com/office/excel/2006/main">
        <x14:sparklineGroup manualMax="0" manualMin="0" type="column" displayEmptyCellsAs="gap">
          <x14:colorSeries rgb="FF376092"/>
          <x14:colorNegative rgb="FFD00000"/>
          <x14:colorAxis rgb="FF000000"/>
          <x14:colorMarkers rgb="FFD00000"/>
          <x14:colorFirst rgb="FFD00000"/>
          <x14:colorLast rgb="FFD00000"/>
          <x14:colorHigh rgb="FFD00000"/>
          <x14:colorLow rgb="FFD00000"/>
          <x14:sparklines>
            <x14:sparkline>
              <xm:f>bdp!BN5:BU5</xm:f>
              <xm:sqref>BV5</xm:sqref>
            </x14:sparkline>
            <x14:sparkline>
              <xm:f>bdp!BN6:BU6</xm:f>
              <xm:sqref>BV6</xm:sqref>
            </x14:sparkline>
            <x14:sparkline>
              <xm:f>bdp!BN7:BU7</xm:f>
              <xm:sqref>BV7</xm:sqref>
            </x14:sparkline>
            <x14:sparkline>
              <xm:f>bdp!BN8:BU8</xm:f>
              <xm:sqref>BV8</xm:sqref>
            </x14:sparkline>
            <x14:sparkline>
              <xm:f>bdp!BN9:BU9</xm:f>
              <xm:sqref>BV9</xm:sqref>
            </x14:sparkline>
            <x14:sparkline>
              <xm:f>bdp!BN10:BU10</xm:f>
              <xm:sqref>BV10</xm:sqref>
            </x14:sparkline>
            <x14:sparkline>
              <xm:f>bdp!BN11:BU11</xm:f>
              <xm:sqref>BV11</xm:sqref>
            </x14:sparkline>
            <x14:sparkline>
              <xm:f>bdp!BN12:BU12</xm:f>
              <xm:sqref>BV12</xm:sqref>
            </x14:sparkline>
            <x14:sparkline>
              <xm:f>bdp!BN13:BU13</xm:f>
              <xm:sqref>BV13</xm:sqref>
            </x14:sparkline>
            <x14:sparkline>
              <xm:f>bdp!BN14:BU14</xm:f>
              <xm:sqref>BV14</xm:sqref>
            </x14:sparkline>
            <x14:sparkline>
              <xm:f>bdp!BN15:BU15</xm:f>
              <xm:sqref>BV15</xm:sqref>
            </x14:sparkline>
            <x14:sparkline>
              <xm:f>bdp!BN16:BU16</xm:f>
              <xm:sqref>BV16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BN1000"/>
  <sheetViews>
    <sheetView zoomScale="70" zoomScaleNormal="77" workbookViewId="0">
      <pane xSplit="2" topLeftCell="S1" activePane="topRight" state="frozen"/>
      <selection pane="topRight" activeCell="V36" sqref="V36"/>
    </sheetView>
  </sheetViews>
  <sheetFormatPr defaultColWidth="12.625" defaultRowHeight="15" customHeight="1"/>
  <cols>
    <col min="1" max="1" width="11.625" customWidth="1"/>
    <col min="2" max="2" width="12" customWidth="1"/>
    <col min="3" max="4" width="8.75" bestFit="1" customWidth="1"/>
    <col min="5" max="5" width="9" bestFit="1" customWidth="1"/>
    <col min="6" max="6" width="10.125" bestFit="1" customWidth="1"/>
    <col min="7" max="7" width="8.125" customWidth="1"/>
    <col min="8" max="8" width="16" customWidth="1"/>
    <col min="9" max="10" width="8.375" customWidth="1"/>
    <col min="11" max="12" width="8.875" customWidth="1"/>
    <col min="13" max="13" width="7.625" customWidth="1"/>
    <col min="14" max="15" width="9.75" bestFit="1" customWidth="1"/>
    <col min="16" max="16" width="8.75" bestFit="1" customWidth="1"/>
    <col min="17" max="18" width="9.75" bestFit="1" customWidth="1"/>
    <col min="19" max="19" width="12" customWidth="1"/>
    <col min="20" max="20" width="2.5" customWidth="1"/>
    <col min="21" max="21" width="10.875" customWidth="1"/>
    <col min="22" max="22" width="9.125" customWidth="1"/>
    <col min="23" max="29" width="7.625" customWidth="1"/>
    <col min="30" max="48" width="8.875" bestFit="1" customWidth="1"/>
    <col min="49" max="50" width="8" bestFit="1" customWidth="1"/>
    <col min="51" max="51" width="8.125" customWidth="1"/>
    <col min="52" max="52" width="8.875" bestFit="1" customWidth="1"/>
    <col min="53" max="53" width="10" customWidth="1"/>
    <col min="54" max="56" width="8" bestFit="1" customWidth="1"/>
    <col min="57" max="57" width="8.875" bestFit="1" customWidth="1"/>
    <col min="58" max="60" width="8" bestFit="1" customWidth="1"/>
    <col min="61" max="61" width="8.875" bestFit="1" customWidth="1"/>
    <col min="62" max="62" width="8" bestFit="1" customWidth="1"/>
    <col min="63" max="63" width="8" customWidth="1"/>
    <col min="64" max="64" width="8" bestFit="1" customWidth="1"/>
    <col min="65" max="65" width="8.875" bestFit="1" customWidth="1"/>
    <col min="66" max="66" width="8.5" customWidth="1"/>
  </cols>
  <sheetData>
    <row r="1" spans="1:65" ht="14.25" customHeight="1">
      <c r="A1" s="2" t="s">
        <v>0</v>
      </c>
      <c r="H1" s="2" t="s">
        <v>1</v>
      </c>
      <c r="I1" s="3" t="s">
        <v>2</v>
      </c>
      <c r="T1" s="4"/>
      <c r="U1" s="5" t="s">
        <v>3</v>
      </c>
      <c r="V1" s="6" t="s">
        <v>4</v>
      </c>
      <c r="BB1" s="627" t="s">
        <v>5</v>
      </c>
      <c r="BC1" s="628"/>
      <c r="BD1" s="628"/>
      <c r="BE1" s="629"/>
      <c r="BF1" s="630" t="s">
        <v>6</v>
      </c>
      <c r="BG1" s="628"/>
      <c r="BH1" s="628"/>
      <c r="BI1" s="629"/>
      <c r="BJ1" s="631" t="s">
        <v>7</v>
      </c>
      <c r="BK1" s="628"/>
      <c r="BL1" s="628"/>
      <c r="BM1" s="629"/>
    </row>
    <row r="2" spans="1:65" ht="14.25" customHeight="1">
      <c r="T2" s="4"/>
      <c r="BA2" s="7" t="s">
        <v>8</v>
      </c>
      <c r="BB2" s="8">
        <v>43921</v>
      </c>
      <c r="BC2" s="9">
        <v>44012</v>
      </c>
      <c r="BD2" s="9">
        <v>44104</v>
      </c>
      <c r="BE2" s="10">
        <v>44196</v>
      </c>
      <c r="BF2" s="8">
        <v>43921</v>
      </c>
      <c r="BG2" s="9">
        <v>44012</v>
      </c>
      <c r="BH2" s="9">
        <v>44104</v>
      </c>
      <c r="BI2" s="10">
        <v>44196</v>
      </c>
      <c r="BJ2" s="8">
        <v>43921</v>
      </c>
      <c r="BK2" s="9">
        <v>44012</v>
      </c>
      <c r="BL2" s="9">
        <v>44104</v>
      </c>
      <c r="BM2" s="10">
        <v>44196</v>
      </c>
    </row>
    <row r="3" spans="1:65" ht="14.25" customHeight="1">
      <c r="A3" s="3" t="s">
        <v>9</v>
      </c>
      <c r="B3" s="3" t="s">
        <v>10</v>
      </c>
      <c r="C3" s="3" t="s">
        <v>11</v>
      </c>
      <c r="D3" s="3" t="s">
        <v>12</v>
      </c>
      <c r="E3" s="3" t="s">
        <v>13</v>
      </c>
      <c r="F3" s="3" t="s">
        <v>14</v>
      </c>
      <c r="H3" s="3" t="s">
        <v>9</v>
      </c>
      <c r="I3" s="3" t="s">
        <v>11</v>
      </c>
      <c r="J3" s="3" t="s">
        <v>15</v>
      </c>
      <c r="K3" s="3" t="s">
        <v>4</v>
      </c>
      <c r="L3" s="3" t="s">
        <v>16</v>
      </c>
      <c r="N3" s="3" t="s">
        <v>9</v>
      </c>
      <c r="O3" s="3" t="s">
        <v>17</v>
      </c>
      <c r="P3" s="3" t="s">
        <v>18</v>
      </c>
      <c r="Q3" s="3" t="s">
        <v>19</v>
      </c>
      <c r="R3" s="3" t="s">
        <v>20</v>
      </c>
      <c r="S3" s="3" t="s">
        <v>21</v>
      </c>
      <c r="T3" s="4"/>
      <c r="U3" s="3" t="s">
        <v>9</v>
      </c>
      <c r="V3" s="11" t="s">
        <v>1162</v>
      </c>
      <c r="W3" s="12" t="s">
        <v>1164</v>
      </c>
      <c r="X3" s="13" t="s">
        <v>1163</v>
      </c>
      <c r="BA3" s="14" t="s">
        <v>25</v>
      </c>
      <c r="BB3" s="15">
        <f>$BA$28</f>
        <v>1658635</v>
      </c>
      <c r="BC3" s="16">
        <f t="shared" ref="BC3:BM3" si="0">$BA$28</f>
        <v>1658635</v>
      </c>
      <c r="BD3" s="16">
        <f t="shared" si="0"/>
        <v>1658635</v>
      </c>
      <c r="BE3" s="17">
        <f t="shared" si="0"/>
        <v>1658635</v>
      </c>
      <c r="BF3" s="15">
        <f>$BA$28</f>
        <v>1658635</v>
      </c>
      <c r="BG3" s="16">
        <f t="shared" si="0"/>
        <v>1658635</v>
      </c>
      <c r="BH3" s="16">
        <f t="shared" si="0"/>
        <v>1658635</v>
      </c>
      <c r="BI3" s="17">
        <f t="shared" si="0"/>
        <v>1658635</v>
      </c>
      <c r="BJ3" s="15">
        <f>$BA$28</f>
        <v>1658635</v>
      </c>
      <c r="BK3" s="16">
        <f t="shared" si="0"/>
        <v>1658635</v>
      </c>
      <c r="BL3" s="16">
        <f t="shared" si="0"/>
        <v>1658635</v>
      </c>
      <c r="BM3" s="17">
        <f t="shared" si="0"/>
        <v>1658635</v>
      </c>
    </row>
    <row r="4" spans="1:65" ht="14.25" customHeight="1">
      <c r="A4" s="18">
        <v>35430</v>
      </c>
      <c r="B4" s="19">
        <v>128846.42707476699</v>
      </c>
      <c r="C4" s="20">
        <v>5.8335407060261275</v>
      </c>
      <c r="H4" s="18">
        <v>36616</v>
      </c>
      <c r="I4" s="21"/>
      <c r="J4" s="22">
        <v>21.04</v>
      </c>
      <c r="K4" s="22">
        <v>21.04</v>
      </c>
      <c r="L4" s="22">
        <v>21.04</v>
      </c>
      <c r="N4" s="18">
        <v>35430</v>
      </c>
      <c r="S4" s="20">
        <f t="shared" ref="S4:S28" si="1">C4</f>
        <v>5.8335407060261275</v>
      </c>
      <c r="T4" s="4"/>
      <c r="U4" s="18">
        <v>36616</v>
      </c>
      <c r="V4" s="22">
        <v>20.4797208349184</v>
      </c>
      <c r="W4" s="487">
        <v>20.4797208349184</v>
      </c>
      <c r="X4" s="487">
        <v>20.4797208349184</v>
      </c>
      <c r="AA4" s="632" t="s">
        <v>26</v>
      </c>
      <c r="AB4" s="633"/>
      <c r="AC4" s="634"/>
      <c r="BA4" s="14" t="s">
        <v>12</v>
      </c>
      <c r="BB4" s="346">
        <f>100-BB27/BB28*100</f>
        <v>8.6493411751229132</v>
      </c>
      <c r="BC4" s="23">
        <f>V85</f>
        <v>9.5120651020947573</v>
      </c>
      <c r="BD4" s="23">
        <f>V86</f>
        <v>13.642446913921757</v>
      </c>
      <c r="BE4" s="24">
        <f>V87</f>
        <v>14.217152464071326</v>
      </c>
      <c r="BF4" s="346">
        <f>100-BF27/BF28*100</f>
        <v>8.6493411751229132</v>
      </c>
      <c r="BG4" s="23">
        <f>W85</f>
        <v>9.902757042199827</v>
      </c>
      <c r="BH4" s="23">
        <f>W86</f>
        <v>12.84201427229995</v>
      </c>
      <c r="BI4" s="24">
        <f>W87</f>
        <v>13.096067093281343</v>
      </c>
      <c r="BJ4" s="346">
        <f>100-BJ27/BJ28*100</f>
        <v>8.6493411751229132</v>
      </c>
      <c r="BK4" s="23">
        <f>X85</f>
        <v>10.574380521201237</v>
      </c>
      <c r="BL4" s="23">
        <f>X86</f>
        <v>12.000067716609752</v>
      </c>
      <c r="BM4" s="24">
        <f>X87</f>
        <v>12.0389301496221</v>
      </c>
    </row>
    <row r="5" spans="1:65" ht="14.25" customHeight="1">
      <c r="A5" s="18">
        <v>35795</v>
      </c>
      <c r="B5" s="19">
        <v>146959.89142837399</v>
      </c>
      <c r="C5" s="20">
        <v>6.7529116027906326</v>
      </c>
      <c r="H5" s="18">
        <v>36707</v>
      </c>
      <c r="I5" s="21"/>
      <c r="J5" s="22">
        <v>20.190000000000001</v>
      </c>
      <c r="K5" s="22">
        <v>20.190000000000001</v>
      </c>
      <c r="L5" s="22">
        <v>20.190000000000001</v>
      </c>
      <c r="N5" s="18">
        <v>35795</v>
      </c>
      <c r="S5" s="20">
        <f t="shared" si="1"/>
        <v>6.7529116027906326</v>
      </c>
      <c r="T5" s="4"/>
      <c r="U5" s="18">
        <v>36707</v>
      </c>
      <c r="V5" s="22">
        <v>20.862493054277046</v>
      </c>
      <c r="W5" s="487">
        <v>20.862493054277046</v>
      </c>
      <c r="X5" s="487">
        <v>20.862493054277046</v>
      </c>
      <c r="AA5" s="635" t="s">
        <v>27</v>
      </c>
      <c r="AB5" s="633"/>
      <c r="AC5" s="634"/>
      <c r="AD5" s="25">
        <v>36891</v>
      </c>
      <c r="AE5" s="25">
        <v>37256</v>
      </c>
      <c r="AF5" s="25">
        <v>37621</v>
      </c>
      <c r="AG5" s="25">
        <v>37986</v>
      </c>
      <c r="AH5" s="25">
        <v>38352</v>
      </c>
      <c r="AI5" s="25">
        <v>38717</v>
      </c>
      <c r="AJ5" s="25">
        <v>39082</v>
      </c>
      <c r="AK5" s="25">
        <v>39447</v>
      </c>
      <c r="AL5" s="25">
        <v>39813</v>
      </c>
      <c r="AM5" s="25">
        <v>40178</v>
      </c>
      <c r="AN5" s="25">
        <v>40543</v>
      </c>
      <c r="AO5" s="25">
        <v>40908</v>
      </c>
      <c r="AP5" s="25">
        <v>41274</v>
      </c>
      <c r="AQ5" s="25">
        <v>41639</v>
      </c>
      <c r="AR5" s="25">
        <v>42004</v>
      </c>
      <c r="AS5" s="25">
        <v>42369</v>
      </c>
      <c r="AT5" s="25">
        <v>42735</v>
      </c>
      <c r="AU5" s="25">
        <v>43100</v>
      </c>
      <c r="AV5" s="25">
        <v>43465</v>
      </c>
      <c r="AW5" s="25">
        <v>43555</v>
      </c>
      <c r="AX5" s="25">
        <v>43646</v>
      </c>
      <c r="AY5" s="25">
        <v>43738</v>
      </c>
      <c r="AZ5" s="25">
        <v>43830</v>
      </c>
      <c r="BA5" s="25">
        <v>43921</v>
      </c>
      <c r="BB5" s="8">
        <v>43921</v>
      </c>
      <c r="BC5" s="9">
        <v>44012</v>
      </c>
      <c r="BD5" s="9">
        <v>44104</v>
      </c>
      <c r="BE5" s="10">
        <v>44196</v>
      </c>
      <c r="BF5" s="8">
        <v>43921</v>
      </c>
      <c r="BG5" s="9">
        <v>44012</v>
      </c>
      <c r="BH5" s="9">
        <v>44104</v>
      </c>
      <c r="BI5" s="10">
        <v>44196</v>
      </c>
      <c r="BJ5" s="8">
        <v>43921</v>
      </c>
      <c r="BK5" s="9">
        <v>44012</v>
      </c>
      <c r="BL5" s="9">
        <v>44104</v>
      </c>
      <c r="BM5" s="10">
        <v>44196</v>
      </c>
    </row>
    <row r="6" spans="1:65" ht="14.25" customHeight="1">
      <c r="A6" s="18">
        <v>36160</v>
      </c>
      <c r="B6" s="19">
        <v>162054.45303423118</v>
      </c>
      <c r="C6" s="20">
        <v>2.002959820525362</v>
      </c>
      <c r="D6" s="20">
        <v>18.14</v>
      </c>
      <c r="E6" s="20"/>
      <c r="H6" s="18">
        <v>36799</v>
      </c>
      <c r="I6" s="21"/>
      <c r="J6" s="22">
        <v>21.13</v>
      </c>
      <c r="K6" s="22">
        <v>21.13</v>
      </c>
      <c r="L6" s="22">
        <v>21.13</v>
      </c>
      <c r="N6" s="18">
        <v>36160</v>
      </c>
      <c r="O6" s="20">
        <f t="shared" ref="O6:O27" si="2">D6</f>
        <v>18.14</v>
      </c>
      <c r="S6" s="20">
        <f t="shared" si="1"/>
        <v>2.002959820525362</v>
      </c>
      <c r="T6" s="4"/>
      <c r="U6" s="18">
        <v>36799</v>
      </c>
      <c r="V6" s="22">
        <v>21.510719930539196</v>
      </c>
      <c r="W6" s="487">
        <v>21.510719930539196</v>
      </c>
      <c r="X6" s="487">
        <v>21.510719930539196</v>
      </c>
      <c r="AA6" s="33" t="s">
        <v>59</v>
      </c>
      <c r="AB6" s="33" t="s">
        <v>60</v>
      </c>
      <c r="AC6" s="34"/>
      <c r="AD6" s="35">
        <v>29363</v>
      </c>
      <c r="AE6" s="35">
        <v>28689</v>
      </c>
      <c r="AF6" s="35">
        <v>27933</v>
      </c>
      <c r="AG6" s="35">
        <v>27925</v>
      </c>
      <c r="AH6" s="35">
        <v>25812</v>
      </c>
      <c r="AI6" s="35">
        <v>25166</v>
      </c>
      <c r="AJ6" s="35">
        <v>25224</v>
      </c>
      <c r="AK6" s="35">
        <v>25707</v>
      </c>
      <c r="AL6" s="35">
        <v>26402</v>
      </c>
      <c r="AM6" s="35">
        <v>25032</v>
      </c>
      <c r="AN6" s="35">
        <v>24192</v>
      </c>
      <c r="AO6" s="35">
        <v>24901</v>
      </c>
      <c r="AP6" s="35">
        <v>24903</v>
      </c>
      <c r="AQ6" s="35">
        <v>22515</v>
      </c>
      <c r="AR6" s="35">
        <v>21982</v>
      </c>
      <c r="AS6" s="35">
        <v>21988</v>
      </c>
      <c r="AT6" s="35">
        <v>22442</v>
      </c>
      <c r="AU6" s="35">
        <v>24073</v>
      </c>
      <c r="AV6" s="35">
        <v>23896</v>
      </c>
      <c r="AW6" s="35">
        <v>23429</v>
      </c>
      <c r="AX6" s="35">
        <v>23992</v>
      </c>
      <c r="AY6" s="35">
        <v>25565</v>
      </c>
      <c r="AZ6" s="35">
        <v>25256</v>
      </c>
      <c r="BA6" s="35">
        <v>24653</v>
      </c>
      <c r="BB6" s="347">
        <f t="shared" ref="BB6:BB26" si="3">$BA6</f>
        <v>24653</v>
      </c>
      <c r="BC6" s="41">
        <f t="shared" ref="BC6:BE19" si="4">(BC$27-SUM(BC$20:BC$22))/(BB$27-SUM(BB$20:BB$22))*BB6</f>
        <v>24355.448635540855</v>
      </c>
      <c r="BD6" s="41">
        <f t="shared" si="4"/>
        <v>22930.890088567267</v>
      </c>
      <c r="BE6" s="43">
        <f t="shared" si="4"/>
        <v>22732.675555200287</v>
      </c>
      <c r="BF6" s="347">
        <f t="shared" ref="BF6:BF19" si="5">$BA6</f>
        <v>24653</v>
      </c>
      <c r="BG6" s="41">
        <f t="shared" ref="BG6:BI19" si="6">(BG$27-SUM(BG$20:BG$22))/(BF$27-SUM(BF$20:BF$22))*BF6</f>
        <v>24220.699944532022</v>
      </c>
      <c r="BH6" s="41">
        <f t="shared" si="6"/>
        <v>23206.957341631849</v>
      </c>
      <c r="BI6" s="43">
        <f t="shared" si="6"/>
        <v>23119.335147365087</v>
      </c>
      <c r="BJ6" s="347">
        <f t="shared" ref="BJ6:BJ19" si="7">$BA6</f>
        <v>24653</v>
      </c>
      <c r="BK6" s="41">
        <f t="shared" ref="BK6:BM19" si="8">(BK$27-SUM(BK$20:BK$22))/(BJ$27-SUM(BJ$20:BJ$22))*BJ6</f>
        <v>23989.058655433771</v>
      </c>
      <c r="BL6" s="41">
        <f t="shared" si="8"/>
        <v>23497.342641743588</v>
      </c>
      <c r="BM6" s="43">
        <f t="shared" si="8"/>
        <v>23483.939084003374</v>
      </c>
    </row>
    <row r="7" spans="1:65" ht="14.25" customHeight="1">
      <c r="A7" s="18">
        <v>36525</v>
      </c>
      <c r="B7" s="19">
        <v>166417.2108183543</v>
      </c>
      <c r="C7" s="20">
        <v>-0.81778934042826279</v>
      </c>
      <c r="D7" s="20">
        <v>20.399999999999999</v>
      </c>
      <c r="E7" s="20">
        <v>2.259999999999998</v>
      </c>
      <c r="F7" s="20">
        <f t="shared" ref="F7:F27" si="9">($B$33+$B$34*C7)+D6</f>
        <v>18.806334269428827</v>
      </c>
      <c r="G7" s="20"/>
      <c r="H7" s="18">
        <v>36891</v>
      </c>
      <c r="I7" s="21"/>
      <c r="J7" s="22">
        <v>22.27</v>
      </c>
      <c r="K7" s="22">
        <v>22.27</v>
      </c>
      <c r="L7" s="22">
        <v>22.27</v>
      </c>
      <c r="N7" s="18">
        <v>36525</v>
      </c>
      <c r="O7" s="20">
        <f t="shared" si="2"/>
        <v>20.399999999999999</v>
      </c>
      <c r="S7" s="20">
        <f t="shared" si="1"/>
        <v>-0.81778934042826279</v>
      </c>
      <c r="T7" s="4"/>
      <c r="U7" s="18">
        <v>36891</v>
      </c>
      <c r="V7" s="22">
        <v>21.928205177957366</v>
      </c>
      <c r="W7" s="487">
        <v>21.928205177957366</v>
      </c>
      <c r="X7" s="487">
        <v>21.928205177957366</v>
      </c>
      <c r="AA7" s="33" t="s">
        <v>69</v>
      </c>
      <c r="AB7" s="33" t="s">
        <v>70</v>
      </c>
      <c r="AC7" s="34"/>
      <c r="AD7" s="35">
        <v>8070</v>
      </c>
      <c r="AE7" s="35">
        <v>7718</v>
      </c>
      <c r="AF7" s="35">
        <v>6924</v>
      </c>
      <c r="AG7" s="35">
        <v>8189</v>
      </c>
      <c r="AH7" s="35">
        <v>8041</v>
      </c>
      <c r="AI7" s="35">
        <v>8167</v>
      </c>
      <c r="AJ7" s="35">
        <v>8578</v>
      </c>
      <c r="AK7" s="35">
        <v>8352</v>
      </c>
      <c r="AL7" s="35">
        <v>8896</v>
      </c>
      <c r="AM7" s="35">
        <v>8263</v>
      </c>
      <c r="AN7" s="35">
        <v>6729</v>
      </c>
      <c r="AO7" s="35">
        <v>6133</v>
      </c>
      <c r="AP7" s="35">
        <v>5493</v>
      </c>
      <c r="AQ7" s="35">
        <v>5368</v>
      </c>
      <c r="AR7" s="35">
        <v>5174</v>
      </c>
      <c r="AS7" s="35">
        <v>4928</v>
      </c>
      <c r="AT7" s="35">
        <v>4263</v>
      </c>
      <c r="AU7" s="35">
        <v>4358</v>
      </c>
      <c r="AV7" s="35">
        <v>4212</v>
      </c>
      <c r="AW7" s="35">
        <v>4181</v>
      </c>
      <c r="AX7" s="35">
        <v>4227</v>
      </c>
      <c r="AY7" s="35">
        <v>4168</v>
      </c>
      <c r="AZ7" s="35">
        <v>4176</v>
      </c>
      <c r="BA7" s="35">
        <v>4099</v>
      </c>
      <c r="BB7" s="347">
        <f t="shared" si="3"/>
        <v>4099</v>
      </c>
      <c r="BC7" s="41">
        <f t="shared" si="4"/>
        <v>4049.5267901302873</v>
      </c>
      <c r="BD7" s="41">
        <f t="shared" si="4"/>
        <v>3812.6685787951665</v>
      </c>
      <c r="BE7" s="43">
        <f t="shared" si="4"/>
        <v>3779.7118849943618</v>
      </c>
      <c r="BF7" s="347">
        <f t="shared" si="5"/>
        <v>4099</v>
      </c>
      <c r="BG7" s="41">
        <f t="shared" si="6"/>
        <v>4027.1224221245593</v>
      </c>
      <c r="BH7" s="41">
        <f t="shared" si="6"/>
        <v>3858.5696727923155</v>
      </c>
      <c r="BI7" s="43">
        <f t="shared" si="6"/>
        <v>3844.0009235812877</v>
      </c>
      <c r="BJ7" s="347">
        <f t="shared" si="7"/>
        <v>4099</v>
      </c>
      <c r="BK7" s="41">
        <f t="shared" si="8"/>
        <v>3988.6079352867009</v>
      </c>
      <c r="BL7" s="41">
        <f t="shared" si="8"/>
        <v>3906.8513969296628</v>
      </c>
      <c r="BM7" s="43">
        <f t="shared" si="8"/>
        <v>3904.6228169119313</v>
      </c>
    </row>
    <row r="8" spans="1:65" ht="14.25" customHeight="1">
      <c r="A8" s="18">
        <v>36891</v>
      </c>
      <c r="B8" s="19">
        <v>179370.80096320104</v>
      </c>
      <c r="C8" s="20">
        <v>3.2785997299455998</v>
      </c>
      <c r="D8" s="20">
        <v>22.27</v>
      </c>
      <c r="E8" s="20">
        <v>1.870000000000001</v>
      </c>
      <c r="F8" s="20">
        <f t="shared" si="9"/>
        <v>19.317585775286222</v>
      </c>
      <c r="G8" s="20"/>
      <c r="H8" s="18">
        <v>36981</v>
      </c>
      <c r="I8" s="21">
        <v>3.1835925459392485</v>
      </c>
      <c r="J8" s="22">
        <v>22.57</v>
      </c>
      <c r="K8" s="22">
        <v>22.57</v>
      </c>
      <c r="L8" s="22">
        <v>22.57</v>
      </c>
      <c r="N8" s="18">
        <v>36891</v>
      </c>
      <c r="O8" s="20">
        <f t="shared" si="2"/>
        <v>22.27</v>
      </c>
      <c r="P8" s="20">
        <f t="shared" ref="P8:P28" si="10">VLOOKUP(N8,$H$4:$L$87,3,FALSE)</f>
        <v>22.27</v>
      </c>
      <c r="Q8" s="20">
        <f t="shared" ref="Q8:Q28" si="11">VLOOKUP(N8,$H$4:$L$87,4,FALSE)</f>
        <v>22.27</v>
      </c>
      <c r="R8" s="20">
        <f t="shared" ref="R8:R28" si="12">VLOOKUP(N8,$H$4:$L$87,5,FALSE)</f>
        <v>22.27</v>
      </c>
      <c r="S8" s="20">
        <f t="shared" si="1"/>
        <v>3.2785997299455998</v>
      </c>
      <c r="T8" s="4"/>
      <c r="U8" s="18">
        <v>36981</v>
      </c>
      <c r="V8" s="22">
        <v>21.919254405616993</v>
      </c>
      <c r="W8" s="487">
        <v>21.919254405616993</v>
      </c>
      <c r="X8" s="487">
        <v>21.919254405616993</v>
      </c>
      <c r="AA8" s="33" t="s">
        <v>73</v>
      </c>
      <c r="AB8" s="33" t="s">
        <v>75</v>
      </c>
      <c r="AC8" s="34"/>
      <c r="AD8" s="35">
        <v>244311</v>
      </c>
      <c r="AE8" s="35">
        <v>241971</v>
      </c>
      <c r="AF8" s="35">
        <v>235428</v>
      </c>
      <c r="AG8" s="35">
        <v>237826</v>
      </c>
      <c r="AH8" s="35">
        <v>236157</v>
      </c>
      <c r="AI8" s="35">
        <v>233243</v>
      </c>
      <c r="AJ8" s="35">
        <v>240565</v>
      </c>
      <c r="AK8" s="35">
        <v>246637</v>
      </c>
      <c r="AL8" s="35">
        <v>244579</v>
      </c>
      <c r="AM8" s="35">
        <v>223663</v>
      </c>
      <c r="AN8" s="35">
        <v>216380</v>
      </c>
      <c r="AO8" s="35">
        <v>211035</v>
      </c>
      <c r="AP8" s="35">
        <v>201512</v>
      </c>
      <c r="AQ8" s="35">
        <v>198762</v>
      </c>
      <c r="AR8" s="35">
        <v>195597</v>
      </c>
      <c r="AS8" s="35">
        <v>209212</v>
      </c>
      <c r="AT8" s="35">
        <v>223485</v>
      </c>
      <c r="AU8" s="35">
        <v>232168</v>
      </c>
      <c r="AV8" s="35">
        <v>234417</v>
      </c>
      <c r="AW8" s="35">
        <v>232041</v>
      </c>
      <c r="AX8" s="35">
        <v>234470</v>
      </c>
      <c r="AY8" s="35">
        <v>232474</v>
      </c>
      <c r="AZ8" s="35">
        <v>231860</v>
      </c>
      <c r="BA8" s="35">
        <v>227243</v>
      </c>
      <c r="BB8" s="347">
        <f t="shared" si="3"/>
        <v>227243</v>
      </c>
      <c r="BC8" s="41">
        <f t="shared" si="4"/>
        <v>224500.27235168987</v>
      </c>
      <c r="BD8" s="41">
        <f t="shared" si="4"/>
        <v>211369.17439647473</v>
      </c>
      <c r="BE8" s="43">
        <f t="shared" si="4"/>
        <v>209542.09999555346</v>
      </c>
      <c r="BF8" s="347">
        <f t="shared" si="5"/>
        <v>227243</v>
      </c>
      <c r="BG8" s="41">
        <f t="shared" si="6"/>
        <v>223258.20457937333</v>
      </c>
      <c r="BH8" s="41">
        <f t="shared" si="6"/>
        <v>213913.86878612934</v>
      </c>
      <c r="BI8" s="43">
        <f t="shared" si="6"/>
        <v>213106.19709133511</v>
      </c>
      <c r="BJ8" s="347">
        <f t="shared" si="7"/>
        <v>227243</v>
      </c>
      <c r="BK8" s="41">
        <f t="shared" si="8"/>
        <v>221123.0136712261</v>
      </c>
      <c r="BL8" s="41">
        <f t="shared" si="8"/>
        <v>216590.54208160218</v>
      </c>
      <c r="BM8" s="43">
        <f t="shared" si="8"/>
        <v>216466.99262832836</v>
      </c>
    </row>
    <row r="9" spans="1:65" ht="14.25" customHeight="1">
      <c r="A9" s="18">
        <v>37256</v>
      </c>
      <c r="B9" s="19">
        <v>193354.25952103516</v>
      </c>
      <c r="C9" s="20">
        <v>3.3469386057616362</v>
      </c>
      <c r="D9" s="20">
        <v>22.77</v>
      </c>
      <c r="E9" s="20">
        <v>0.5</v>
      </c>
      <c r="F9" s="20">
        <f t="shared" si="9"/>
        <v>21.158411909200357</v>
      </c>
      <c r="G9" s="20"/>
      <c r="H9" s="18">
        <v>37072</v>
      </c>
      <c r="I9" s="21">
        <v>4.6646066112930384</v>
      </c>
      <c r="J9" s="22">
        <v>21.17</v>
      </c>
      <c r="K9" s="22">
        <v>21.17</v>
      </c>
      <c r="L9" s="22">
        <v>21.17</v>
      </c>
      <c r="N9" s="18">
        <v>37256</v>
      </c>
      <c r="O9" s="20">
        <f t="shared" si="2"/>
        <v>22.77</v>
      </c>
      <c r="P9" s="20">
        <f t="shared" si="10"/>
        <v>22.77</v>
      </c>
      <c r="Q9" s="20">
        <f t="shared" si="11"/>
        <v>22.77</v>
      </c>
      <c r="R9" s="20">
        <f t="shared" si="12"/>
        <v>22.77</v>
      </c>
      <c r="S9" s="20">
        <f t="shared" si="1"/>
        <v>3.3469386057616362</v>
      </c>
      <c r="T9" s="4"/>
      <c r="U9" s="18">
        <v>37072</v>
      </c>
      <c r="V9" s="22">
        <v>21.853571377288578</v>
      </c>
      <c r="W9" s="487">
        <v>21.853571377288578</v>
      </c>
      <c r="X9" s="487">
        <v>21.853571377288578</v>
      </c>
      <c r="AA9" s="33" t="s">
        <v>78</v>
      </c>
      <c r="AB9" s="33" t="s">
        <v>79</v>
      </c>
      <c r="AC9" s="34"/>
      <c r="AD9" s="35">
        <v>18233</v>
      </c>
      <c r="AE9" s="35">
        <v>18062</v>
      </c>
      <c r="AF9" s="35">
        <v>17463</v>
      </c>
      <c r="AG9" s="35">
        <v>17500</v>
      </c>
      <c r="AH9" s="35">
        <v>17566</v>
      </c>
      <c r="AI9" s="35">
        <v>17464</v>
      </c>
      <c r="AJ9" s="35">
        <v>17136</v>
      </c>
      <c r="AK9" s="35">
        <v>16902</v>
      </c>
      <c r="AL9" s="35">
        <v>16899</v>
      </c>
      <c r="AM9" s="35">
        <v>16765</v>
      </c>
      <c r="AN9" s="35">
        <v>16484</v>
      </c>
      <c r="AO9" s="35">
        <v>16568</v>
      </c>
      <c r="AP9" s="35">
        <v>16425</v>
      </c>
      <c r="AQ9" s="35">
        <v>14625</v>
      </c>
      <c r="AR9" s="35">
        <v>14663</v>
      </c>
      <c r="AS9" s="35">
        <v>13965</v>
      </c>
      <c r="AT9" s="35">
        <v>14282</v>
      </c>
      <c r="AU9" s="35">
        <v>14983</v>
      </c>
      <c r="AV9" s="35">
        <v>13242</v>
      </c>
      <c r="AW9" s="35">
        <v>13790</v>
      </c>
      <c r="AX9" s="35">
        <v>13996</v>
      </c>
      <c r="AY9" s="35">
        <v>14029</v>
      </c>
      <c r="AZ9" s="35">
        <v>14167</v>
      </c>
      <c r="BA9" s="35">
        <v>14219</v>
      </c>
      <c r="BB9" s="347">
        <f t="shared" si="3"/>
        <v>14219</v>
      </c>
      <c r="BC9" s="41">
        <f t="shared" si="4"/>
        <v>14047.382636951099</v>
      </c>
      <c r="BD9" s="41">
        <f t="shared" si="4"/>
        <v>13225.746406901309</v>
      </c>
      <c r="BE9" s="43">
        <f t="shared" si="4"/>
        <v>13111.423101423476</v>
      </c>
      <c r="BF9" s="347">
        <f t="shared" si="5"/>
        <v>14219</v>
      </c>
      <c r="BG9" s="41">
        <f t="shared" si="6"/>
        <v>13969.664240104687</v>
      </c>
      <c r="BH9" s="41">
        <f t="shared" si="6"/>
        <v>13384.972475587689</v>
      </c>
      <c r="BI9" s="43">
        <f t="shared" si="6"/>
        <v>13334.435016443604</v>
      </c>
      <c r="BJ9" s="347">
        <f t="shared" si="7"/>
        <v>14219</v>
      </c>
      <c r="BK9" s="41">
        <f t="shared" si="8"/>
        <v>13836.061534969895</v>
      </c>
      <c r="BL9" s="41">
        <f t="shared" si="8"/>
        <v>13552.456699912875</v>
      </c>
      <c r="BM9" s="43">
        <f t="shared" si="8"/>
        <v>13544.725990161198</v>
      </c>
    </row>
    <row r="10" spans="1:65" ht="14.25" customHeight="1">
      <c r="A10" s="18">
        <v>37621</v>
      </c>
      <c r="B10" s="19">
        <v>211085.30450217656</v>
      </c>
      <c r="C10" s="20">
        <v>5.1158304466971742</v>
      </c>
      <c r="D10" s="20">
        <v>21.32</v>
      </c>
      <c r="E10" s="20">
        <v>-1.4499999999999993</v>
      </c>
      <c r="F10" s="20">
        <f t="shared" si="9"/>
        <v>20.903271982304975</v>
      </c>
      <c r="G10" s="20"/>
      <c r="H10" s="18">
        <v>37164</v>
      </c>
      <c r="I10" s="21">
        <v>3.1866120072348281</v>
      </c>
      <c r="J10" s="22">
        <v>21.67</v>
      </c>
      <c r="K10" s="22">
        <v>21.67</v>
      </c>
      <c r="L10" s="22">
        <v>21.67</v>
      </c>
      <c r="N10" s="18">
        <v>37621</v>
      </c>
      <c r="O10" s="20">
        <f t="shared" si="2"/>
        <v>21.32</v>
      </c>
      <c r="P10" s="20">
        <f t="shared" si="10"/>
        <v>21.32</v>
      </c>
      <c r="Q10" s="20">
        <f t="shared" si="11"/>
        <v>21.32</v>
      </c>
      <c r="R10" s="20">
        <f t="shared" si="12"/>
        <v>21.32</v>
      </c>
      <c r="S10" s="20">
        <f t="shared" si="1"/>
        <v>5.1158304466971742</v>
      </c>
      <c r="T10" s="4"/>
      <c r="U10" s="18">
        <v>37164</v>
      </c>
      <c r="V10" s="22">
        <v>22.128864741137164</v>
      </c>
      <c r="W10" s="487">
        <v>22.128864741137164</v>
      </c>
      <c r="X10" s="487">
        <v>22.128864741137164</v>
      </c>
      <c r="AA10" s="33" t="s">
        <v>83</v>
      </c>
      <c r="AB10" s="33" t="s">
        <v>84</v>
      </c>
      <c r="AC10" s="34"/>
      <c r="AD10" s="35">
        <v>16568</v>
      </c>
      <c r="AE10" s="35">
        <v>16918</v>
      </c>
      <c r="AF10" s="35">
        <v>17215</v>
      </c>
      <c r="AG10" s="35">
        <v>17531</v>
      </c>
      <c r="AH10" s="35">
        <v>18398</v>
      </c>
      <c r="AI10" s="35">
        <v>19043</v>
      </c>
      <c r="AJ10" s="35">
        <v>20158</v>
      </c>
      <c r="AK10" s="35">
        <v>20800</v>
      </c>
      <c r="AL10" s="35">
        <v>21790</v>
      </c>
      <c r="AM10" s="35">
        <v>21184</v>
      </c>
      <c r="AN10" s="35">
        <v>22053</v>
      </c>
      <c r="AO10" s="35">
        <v>22145</v>
      </c>
      <c r="AP10" s="35">
        <v>22272</v>
      </c>
      <c r="AQ10" s="35">
        <v>21340</v>
      </c>
      <c r="AR10" s="35">
        <v>20671</v>
      </c>
      <c r="AS10" s="35">
        <v>24040</v>
      </c>
      <c r="AT10" s="35">
        <v>24916</v>
      </c>
      <c r="AU10" s="35">
        <v>26924</v>
      </c>
      <c r="AV10" s="35">
        <v>25638</v>
      </c>
      <c r="AW10" s="35">
        <v>25284</v>
      </c>
      <c r="AX10" s="35">
        <v>25951</v>
      </c>
      <c r="AY10" s="35">
        <v>26443</v>
      </c>
      <c r="AZ10" s="35">
        <v>26039</v>
      </c>
      <c r="BA10" s="35">
        <v>25661</v>
      </c>
      <c r="BB10" s="347">
        <f t="shared" si="3"/>
        <v>25661</v>
      </c>
      <c r="BC10" s="41">
        <f t="shared" si="4"/>
        <v>25351.282498544351</v>
      </c>
      <c r="BD10" s="41">
        <f t="shared" si="4"/>
        <v>23868.477287256101</v>
      </c>
      <c r="BE10" s="43">
        <f t="shared" si="4"/>
        <v>23662.158253437497</v>
      </c>
      <c r="BF10" s="347">
        <f t="shared" si="5"/>
        <v>25661</v>
      </c>
      <c r="BG10" s="41">
        <f t="shared" si="6"/>
        <v>25211.024267903958</v>
      </c>
      <c r="BH10" s="41">
        <f t="shared" si="6"/>
        <v>24155.832245309495</v>
      </c>
      <c r="BI10" s="43">
        <f t="shared" si="6"/>
        <v>24064.627396930824</v>
      </c>
      <c r="BJ10" s="347">
        <f t="shared" si="7"/>
        <v>25661</v>
      </c>
      <c r="BK10" s="41">
        <f t="shared" si="8"/>
        <v>24969.911741252021</v>
      </c>
      <c r="BL10" s="41">
        <f t="shared" si="8"/>
        <v>24458.090679827295</v>
      </c>
      <c r="BM10" s="43">
        <f t="shared" si="8"/>
        <v>24444.139083868522</v>
      </c>
    </row>
    <row r="11" spans="1:65" ht="14.25" customHeight="1">
      <c r="A11" s="18">
        <v>37986</v>
      </c>
      <c r="B11" s="19">
        <v>232573.32361252027</v>
      </c>
      <c r="C11" s="20">
        <v>5.640321016589624</v>
      </c>
      <c r="D11" s="20">
        <v>18.670000000000002</v>
      </c>
      <c r="E11" s="20">
        <v>-2.6499999999999986</v>
      </c>
      <c r="F11" s="20">
        <f t="shared" si="9"/>
        <v>19.229366958017891</v>
      </c>
      <c r="G11" s="20"/>
      <c r="H11" s="18">
        <v>37256</v>
      </c>
      <c r="I11" s="21">
        <v>2.3662516308528154</v>
      </c>
      <c r="J11" s="22">
        <v>22.77</v>
      </c>
      <c r="K11" s="22">
        <v>22.77</v>
      </c>
      <c r="L11" s="22">
        <v>22.77</v>
      </c>
      <c r="N11" s="18">
        <v>37986</v>
      </c>
      <c r="O11" s="20">
        <f t="shared" si="2"/>
        <v>18.670000000000002</v>
      </c>
      <c r="P11" s="20">
        <f t="shared" si="10"/>
        <v>18.670000000000002</v>
      </c>
      <c r="Q11" s="20">
        <f t="shared" si="11"/>
        <v>18.670000000000002</v>
      </c>
      <c r="R11" s="20">
        <f t="shared" si="12"/>
        <v>18.670000000000002</v>
      </c>
      <c r="S11" s="20">
        <f t="shared" si="1"/>
        <v>5.640321016589624</v>
      </c>
      <c r="T11" s="4"/>
      <c r="U11" s="18">
        <v>37256</v>
      </c>
      <c r="V11" s="22">
        <v>22.423890991200757</v>
      </c>
      <c r="W11" s="487">
        <v>22.423890991200757</v>
      </c>
      <c r="X11" s="487">
        <v>22.423890991200757</v>
      </c>
      <c r="AA11" s="33" t="s">
        <v>88</v>
      </c>
      <c r="AB11" s="33" t="s">
        <v>89</v>
      </c>
      <c r="AC11" s="34"/>
      <c r="AD11" s="35">
        <v>63673</v>
      </c>
      <c r="AE11" s="35">
        <v>66418</v>
      </c>
      <c r="AF11" s="35">
        <v>74780</v>
      </c>
      <c r="AG11" s="35">
        <v>78515</v>
      </c>
      <c r="AH11" s="35">
        <v>81238</v>
      </c>
      <c r="AI11" s="35">
        <v>86601</v>
      </c>
      <c r="AJ11" s="35">
        <v>95947</v>
      </c>
      <c r="AK11" s="35">
        <v>101216</v>
      </c>
      <c r="AL11" s="35">
        <v>108908</v>
      </c>
      <c r="AM11" s="35">
        <v>99410</v>
      </c>
      <c r="AN11" s="35">
        <v>86253</v>
      </c>
      <c r="AO11" s="35">
        <v>82837</v>
      </c>
      <c r="AP11" s="35">
        <v>75797</v>
      </c>
      <c r="AQ11" s="35">
        <v>71541</v>
      </c>
      <c r="AR11" s="35">
        <v>70921</v>
      </c>
      <c r="AS11" s="35">
        <v>71131</v>
      </c>
      <c r="AT11" s="35">
        <v>79488</v>
      </c>
      <c r="AU11" s="35">
        <v>83496</v>
      </c>
      <c r="AV11" s="35">
        <v>88316</v>
      </c>
      <c r="AW11" s="35">
        <v>90572</v>
      </c>
      <c r="AX11" s="35">
        <v>95070</v>
      </c>
      <c r="AY11" s="35">
        <v>95028</v>
      </c>
      <c r="AZ11" s="35">
        <v>96848</v>
      </c>
      <c r="BA11" s="35">
        <v>94310</v>
      </c>
      <c r="BB11" s="347">
        <f t="shared" si="3"/>
        <v>94310</v>
      </c>
      <c r="BC11" s="41">
        <f t="shared" si="4"/>
        <v>93171.717876844938</v>
      </c>
      <c r="BD11" s="41">
        <f t="shared" si="4"/>
        <v>87722.07213129352</v>
      </c>
      <c r="BE11" s="43">
        <f t="shared" si="4"/>
        <v>86963.802847967367</v>
      </c>
      <c r="BF11" s="347">
        <f t="shared" si="5"/>
        <v>94310</v>
      </c>
      <c r="BG11" s="41">
        <f t="shared" si="6"/>
        <v>92656.23704088002</v>
      </c>
      <c r="BH11" s="41">
        <f t="shared" si="6"/>
        <v>88778.166831188893</v>
      </c>
      <c r="BI11" s="43">
        <f t="shared" si="6"/>
        <v>88442.968310063734</v>
      </c>
      <c r="BJ11" s="347">
        <f t="shared" si="7"/>
        <v>94310</v>
      </c>
      <c r="BK11" s="41">
        <f t="shared" si="8"/>
        <v>91770.093773332221</v>
      </c>
      <c r="BL11" s="41">
        <f t="shared" si="8"/>
        <v>89889.035190152848</v>
      </c>
      <c r="BM11" s="43">
        <f t="shared" si="8"/>
        <v>89837.75990801763</v>
      </c>
    </row>
    <row r="12" spans="1:65" ht="14.25" customHeight="1">
      <c r="A12" s="18">
        <v>38352</v>
      </c>
      <c r="B12" s="19">
        <v>250993.23225803146</v>
      </c>
      <c r="C12" s="20">
        <v>4.1603675668260962</v>
      </c>
      <c r="D12" s="20">
        <v>18.52</v>
      </c>
      <c r="E12" s="20">
        <v>-0.15000000000000213</v>
      </c>
      <c r="F12" s="20">
        <f t="shared" si="9"/>
        <v>17.211159085721942</v>
      </c>
      <c r="G12" s="20"/>
      <c r="H12" s="18">
        <v>37346</v>
      </c>
      <c r="I12" s="21">
        <v>5.7611197003427463</v>
      </c>
      <c r="J12" s="22">
        <v>23.61</v>
      </c>
      <c r="K12" s="22">
        <v>23.61</v>
      </c>
      <c r="L12" s="22">
        <v>23.61</v>
      </c>
      <c r="N12" s="18">
        <v>38352</v>
      </c>
      <c r="O12" s="20">
        <f t="shared" si="2"/>
        <v>18.52</v>
      </c>
      <c r="P12" s="20">
        <f t="shared" si="10"/>
        <v>18.52</v>
      </c>
      <c r="Q12" s="20">
        <f t="shared" si="11"/>
        <v>18.52</v>
      </c>
      <c r="R12" s="20">
        <f t="shared" si="12"/>
        <v>18.52</v>
      </c>
      <c r="S12" s="20">
        <f t="shared" si="1"/>
        <v>4.1603675668260962</v>
      </c>
      <c r="T12" s="4"/>
      <c r="U12" s="18">
        <v>37346</v>
      </c>
      <c r="V12" s="22">
        <v>22.874621461777362</v>
      </c>
      <c r="W12" s="487">
        <v>22.874621461777362</v>
      </c>
      <c r="X12" s="487">
        <v>22.874621461777362</v>
      </c>
      <c r="AA12" s="33" t="s">
        <v>92</v>
      </c>
      <c r="AB12" s="33" t="s">
        <v>93</v>
      </c>
      <c r="AC12" s="34"/>
      <c r="AD12" s="35">
        <v>148908</v>
      </c>
      <c r="AE12" s="35">
        <v>159991</v>
      </c>
      <c r="AF12" s="35">
        <v>166200</v>
      </c>
      <c r="AG12" s="35">
        <v>177598</v>
      </c>
      <c r="AH12" s="35">
        <v>185190</v>
      </c>
      <c r="AI12" s="35">
        <v>191243</v>
      </c>
      <c r="AJ12" s="35">
        <v>203941</v>
      </c>
      <c r="AK12" s="35">
        <v>218073</v>
      </c>
      <c r="AL12" s="35">
        <v>222929</v>
      </c>
      <c r="AM12" s="35">
        <v>195797</v>
      </c>
      <c r="AN12" s="35">
        <v>185736</v>
      </c>
      <c r="AO12" s="35">
        <v>184422</v>
      </c>
      <c r="AP12" s="35">
        <v>181755</v>
      </c>
      <c r="AQ12" s="35">
        <v>175707</v>
      </c>
      <c r="AR12" s="35">
        <v>176616</v>
      </c>
      <c r="AS12" s="35">
        <v>186678</v>
      </c>
      <c r="AT12" s="35">
        <v>199197</v>
      </c>
      <c r="AU12" s="35">
        <v>203569</v>
      </c>
      <c r="AV12" s="35">
        <v>204147</v>
      </c>
      <c r="AW12" s="35">
        <v>205089</v>
      </c>
      <c r="AX12" s="35">
        <v>209694</v>
      </c>
      <c r="AY12" s="35">
        <v>210871</v>
      </c>
      <c r="AZ12" s="35">
        <v>208680</v>
      </c>
      <c r="BA12" s="35">
        <v>205168</v>
      </c>
      <c r="BB12" s="347">
        <f t="shared" si="3"/>
        <v>205168</v>
      </c>
      <c r="BC12" s="41">
        <f t="shared" si="4"/>
        <v>202691.70833799726</v>
      </c>
      <c r="BD12" s="41">
        <f t="shared" si="4"/>
        <v>190836.2007743954</v>
      </c>
      <c r="BE12" s="43">
        <f t="shared" si="4"/>
        <v>189186.61332532892</v>
      </c>
      <c r="BF12" s="347">
        <f t="shared" si="5"/>
        <v>205168</v>
      </c>
      <c r="BG12" s="41">
        <f t="shared" si="6"/>
        <v>201570.29839044929</v>
      </c>
      <c r="BH12" s="41">
        <f t="shared" si="6"/>
        <v>193133.69666441908</v>
      </c>
      <c r="BI12" s="43">
        <f t="shared" si="6"/>
        <v>192404.48438383159</v>
      </c>
      <c r="BJ12" s="347">
        <f t="shared" si="7"/>
        <v>205168</v>
      </c>
      <c r="BK12" s="41">
        <f t="shared" si="8"/>
        <v>199642.52570551398</v>
      </c>
      <c r="BL12" s="41">
        <f t="shared" si="8"/>
        <v>195550.3506721798</v>
      </c>
      <c r="BM12" s="43">
        <f t="shared" si="8"/>
        <v>195438.80314715469</v>
      </c>
    </row>
    <row r="13" spans="1:65" ht="14.25" customHeight="1">
      <c r="A13" s="18">
        <v>38717</v>
      </c>
      <c r="B13" s="19">
        <v>270014.85252010881</v>
      </c>
      <c r="C13" s="20">
        <v>4.3140258709746462</v>
      </c>
      <c r="D13" s="20">
        <v>17.850000000000001</v>
      </c>
      <c r="E13" s="20">
        <v>-0.66999999999999815</v>
      </c>
      <c r="F13" s="20">
        <f t="shared" si="9"/>
        <v>16.995562355680924</v>
      </c>
      <c r="G13" s="20"/>
      <c r="H13" s="18">
        <v>37437</v>
      </c>
      <c r="I13" s="21">
        <v>4.9715071116023637</v>
      </c>
      <c r="J13" s="22">
        <v>21.94</v>
      </c>
      <c r="K13" s="22">
        <v>21.94</v>
      </c>
      <c r="L13" s="22">
        <v>21.94</v>
      </c>
      <c r="N13" s="18">
        <v>38717</v>
      </c>
      <c r="O13" s="20">
        <f t="shared" si="2"/>
        <v>17.850000000000001</v>
      </c>
      <c r="P13" s="20">
        <f t="shared" si="10"/>
        <v>17.850000000000001</v>
      </c>
      <c r="Q13" s="20">
        <f t="shared" si="11"/>
        <v>17.850000000000001</v>
      </c>
      <c r="R13" s="20">
        <f t="shared" si="12"/>
        <v>17.850000000000001</v>
      </c>
      <c r="S13" s="20">
        <f t="shared" si="1"/>
        <v>4.3140258709746462</v>
      </c>
      <c r="T13" s="4"/>
      <c r="U13" s="18">
        <v>37437</v>
      </c>
      <c r="V13" s="22">
        <v>22.634170994166141</v>
      </c>
      <c r="W13" s="487">
        <v>22.634170994166141</v>
      </c>
      <c r="X13" s="487">
        <v>22.634170994166141</v>
      </c>
      <c r="AA13" s="33" t="s">
        <v>100</v>
      </c>
      <c r="AB13" s="33" t="s">
        <v>101</v>
      </c>
      <c r="AC13" s="34"/>
      <c r="AD13" s="35">
        <v>66191</v>
      </c>
      <c r="AE13" s="35">
        <v>65962</v>
      </c>
      <c r="AF13" s="35">
        <v>64029</v>
      </c>
      <c r="AG13" s="35">
        <v>64733</v>
      </c>
      <c r="AH13" s="35">
        <v>64880</v>
      </c>
      <c r="AI13" s="35">
        <v>65230</v>
      </c>
      <c r="AJ13" s="35">
        <v>66795</v>
      </c>
      <c r="AK13" s="35">
        <v>67555</v>
      </c>
      <c r="AL13" s="35">
        <v>68308</v>
      </c>
      <c r="AM13" s="35">
        <v>63896</v>
      </c>
      <c r="AN13" s="35">
        <v>61718</v>
      </c>
      <c r="AO13" s="35">
        <v>61782</v>
      </c>
      <c r="AP13" s="35">
        <v>61447</v>
      </c>
      <c r="AQ13" s="35">
        <v>58921</v>
      </c>
      <c r="AR13" s="35">
        <v>56698</v>
      </c>
      <c r="AS13" s="35">
        <v>61052</v>
      </c>
      <c r="AT13" s="35">
        <v>63376</v>
      </c>
      <c r="AU13" s="35">
        <v>67201</v>
      </c>
      <c r="AV13" s="35">
        <v>71530</v>
      </c>
      <c r="AW13" s="35">
        <v>71828</v>
      </c>
      <c r="AX13" s="35">
        <v>74874</v>
      </c>
      <c r="AY13" s="35">
        <v>76365</v>
      </c>
      <c r="AZ13" s="35">
        <v>75765</v>
      </c>
      <c r="BA13" s="35">
        <v>73133</v>
      </c>
      <c r="BB13" s="347">
        <f t="shared" si="3"/>
        <v>73133</v>
      </c>
      <c r="BC13" s="41">
        <f t="shared" si="4"/>
        <v>72250.315379994703</v>
      </c>
      <c r="BD13" s="41">
        <f t="shared" si="4"/>
        <v>68024.369644554012</v>
      </c>
      <c r="BE13" s="43">
        <f t="shared" si="4"/>
        <v>67436.367232323159</v>
      </c>
      <c r="BF13" s="347">
        <f t="shared" si="5"/>
        <v>73133</v>
      </c>
      <c r="BG13" s="41">
        <f t="shared" si="6"/>
        <v>71850.58406861074</v>
      </c>
      <c r="BH13" s="41">
        <f t="shared" si="6"/>
        <v>68843.321756604157</v>
      </c>
      <c r="BI13" s="43">
        <f t="shared" si="6"/>
        <v>68583.390959812241</v>
      </c>
      <c r="BJ13" s="347">
        <f t="shared" si="7"/>
        <v>73133</v>
      </c>
      <c r="BK13" s="41">
        <f t="shared" si="8"/>
        <v>71163.421354311373</v>
      </c>
      <c r="BL13" s="41">
        <f t="shared" si="8"/>
        <v>69704.748282912187</v>
      </c>
      <c r="BM13" s="43">
        <f t="shared" si="8"/>
        <v>69664.986696565087</v>
      </c>
    </row>
    <row r="14" spans="1:65" ht="14.25" customHeight="1">
      <c r="A14" s="18">
        <v>39082</v>
      </c>
      <c r="B14" s="19">
        <v>294444.74917375506</v>
      </c>
      <c r="C14" s="20">
        <v>5.0010664356343426</v>
      </c>
      <c r="D14" s="20">
        <v>16.649999999999999</v>
      </c>
      <c r="E14" s="20">
        <v>-1.2000000000000028</v>
      </c>
      <c r="F14" s="20">
        <f t="shared" si="9"/>
        <v>16.032264738627699</v>
      </c>
      <c r="G14" s="20"/>
      <c r="H14" s="18">
        <v>37529</v>
      </c>
      <c r="I14" s="21">
        <v>6.0401295047224579</v>
      </c>
      <c r="J14" s="22">
        <v>21.46</v>
      </c>
      <c r="K14" s="22">
        <v>21.46</v>
      </c>
      <c r="L14" s="22">
        <v>21.46</v>
      </c>
      <c r="N14" s="18">
        <v>39082</v>
      </c>
      <c r="O14" s="20">
        <f t="shared" si="2"/>
        <v>16.649999999999999</v>
      </c>
      <c r="P14" s="20">
        <f t="shared" si="10"/>
        <v>16.649999999999999</v>
      </c>
      <c r="Q14" s="20">
        <f t="shared" si="11"/>
        <v>16.649999999999999</v>
      </c>
      <c r="R14" s="20">
        <f t="shared" si="12"/>
        <v>16.649999999999999</v>
      </c>
      <c r="S14" s="20">
        <f t="shared" si="1"/>
        <v>5.0010664356343426</v>
      </c>
      <c r="T14" s="4"/>
      <c r="U14" s="18">
        <v>37529</v>
      </c>
      <c r="V14" s="22">
        <v>21.998986891538326</v>
      </c>
      <c r="W14" s="487">
        <v>21.998986891538326</v>
      </c>
      <c r="X14" s="487">
        <v>21.998986891538326</v>
      </c>
      <c r="AA14" s="33" t="s">
        <v>105</v>
      </c>
      <c r="AB14" s="33" t="s">
        <v>106</v>
      </c>
      <c r="AC14" s="34"/>
      <c r="AD14" s="35">
        <v>37616</v>
      </c>
      <c r="AE14" s="35">
        <v>35540</v>
      </c>
      <c r="AF14" s="35">
        <v>34684</v>
      </c>
      <c r="AG14" s="35">
        <v>34751</v>
      </c>
      <c r="AH14" s="35">
        <v>36261</v>
      </c>
      <c r="AI14" s="35">
        <v>36157</v>
      </c>
      <c r="AJ14" s="35">
        <v>40643</v>
      </c>
      <c r="AK14" s="35">
        <v>43200</v>
      </c>
      <c r="AL14" s="35">
        <v>45173</v>
      </c>
      <c r="AM14" s="35">
        <v>41856</v>
      </c>
      <c r="AN14" s="35">
        <v>40346</v>
      </c>
      <c r="AO14" s="35">
        <v>42208</v>
      </c>
      <c r="AP14" s="35">
        <v>44146</v>
      </c>
      <c r="AQ14" s="35">
        <v>45623</v>
      </c>
      <c r="AR14" s="35">
        <v>49614</v>
      </c>
      <c r="AS14" s="35">
        <v>56787</v>
      </c>
      <c r="AT14" s="35">
        <v>64591</v>
      </c>
      <c r="AU14" s="35">
        <v>70489</v>
      </c>
      <c r="AV14" s="35">
        <v>79544</v>
      </c>
      <c r="AW14" s="35">
        <v>67138</v>
      </c>
      <c r="AX14" s="35">
        <v>91754</v>
      </c>
      <c r="AY14" s="35">
        <v>99979</v>
      </c>
      <c r="AZ14" s="35">
        <v>84173</v>
      </c>
      <c r="BA14" s="35">
        <v>67000</v>
      </c>
      <c r="BB14" s="347">
        <f t="shared" si="3"/>
        <v>67000</v>
      </c>
      <c r="BC14" s="41">
        <f t="shared" si="4"/>
        <v>66191.338116303785</v>
      </c>
      <c r="BD14" s="41">
        <f t="shared" si="4"/>
        <v>62319.784039833161</v>
      </c>
      <c r="BE14" s="43">
        <f t="shared" si="4"/>
        <v>61781.092045528712</v>
      </c>
      <c r="BF14" s="347">
        <f t="shared" si="5"/>
        <v>67000</v>
      </c>
      <c r="BG14" s="41">
        <f t="shared" si="6"/>
        <v>65825.128636824957</v>
      </c>
      <c r="BH14" s="41">
        <f t="shared" si="6"/>
        <v>63070.05808174803</v>
      </c>
      <c r="BI14" s="43">
        <f t="shared" si="6"/>
        <v>62831.925318357236</v>
      </c>
      <c r="BJ14" s="347">
        <f t="shared" si="7"/>
        <v>67000</v>
      </c>
      <c r="BK14" s="41">
        <f t="shared" si="8"/>
        <v>65195.592013712849</v>
      </c>
      <c r="BL14" s="41">
        <f t="shared" si="8"/>
        <v>63859.244594849333</v>
      </c>
      <c r="BM14" s="43">
        <f t="shared" si="8"/>
        <v>63822.817451353847</v>
      </c>
    </row>
    <row r="15" spans="1:65" ht="14.25" customHeight="1">
      <c r="A15" s="18">
        <v>39447</v>
      </c>
      <c r="B15" s="19">
        <v>322791.37158381846</v>
      </c>
      <c r="C15" s="20">
        <v>5.2663673407059832</v>
      </c>
      <c r="D15" s="20">
        <v>14.38</v>
      </c>
      <c r="E15" s="20">
        <v>-2.2699999999999978</v>
      </c>
      <c r="F15" s="20">
        <f t="shared" si="9"/>
        <v>14.719007782252614</v>
      </c>
      <c r="G15" s="20"/>
      <c r="H15" s="18">
        <v>37621</v>
      </c>
      <c r="I15" s="21">
        <v>3.6724267690282772</v>
      </c>
      <c r="J15" s="22">
        <v>21.32</v>
      </c>
      <c r="K15" s="22">
        <v>21.32</v>
      </c>
      <c r="L15" s="22">
        <v>21.32</v>
      </c>
      <c r="N15" s="18">
        <v>39447</v>
      </c>
      <c r="O15" s="20">
        <f t="shared" si="2"/>
        <v>14.38</v>
      </c>
      <c r="P15" s="20">
        <f t="shared" si="10"/>
        <v>14.38</v>
      </c>
      <c r="Q15" s="20">
        <f t="shared" si="11"/>
        <v>14.38</v>
      </c>
      <c r="R15" s="20">
        <f t="shared" si="12"/>
        <v>14.38</v>
      </c>
      <c r="S15" s="20">
        <f t="shared" si="1"/>
        <v>5.2663673407059832</v>
      </c>
      <c r="T15" s="4"/>
      <c r="U15" s="18">
        <v>37621</v>
      </c>
      <c r="V15" s="22">
        <v>20.947089828151842</v>
      </c>
      <c r="W15" s="487">
        <v>20.947089828151842</v>
      </c>
      <c r="X15" s="487">
        <v>20.947089828151842</v>
      </c>
      <c r="AA15" s="33" t="s">
        <v>111</v>
      </c>
      <c r="AB15" s="33" t="s">
        <v>112</v>
      </c>
      <c r="AC15" s="34"/>
      <c r="AD15" s="35">
        <v>26379</v>
      </c>
      <c r="AE15" s="35">
        <v>26880</v>
      </c>
      <c r="AF15" s="35">
        <v>27418</v>
      </c>
      <c r="AG15" s="35">
        <v>28587</v>
      </c>
      <c r="AH15" s="35">
        <v>28720</v>
      </c>
      <c r="AI15" s="35">
        <v>28974</v>
      </c>
      <c r="AJ15" s="35">
        <v>30292</v>
      </c>
      <c r="AK15" s="35">
        <v>31388</v>
      </c>
      <c r="AL15" s="35">
        <v>31828</v>
      </c>
      <c r="AM15" s="35">
        <v>31047</v>
      </c>
      <c r="AN15" s="35">
        <v>31948</v>
      </c>
      <c r="AO15" s="35">
        <v>32753</v>
      </c>
      <c r="AP15" s="35">
        <v>32572</v>
      </c>
      <c r="AQ15" s="35">
        <v>32270</v>
      </c>
      <c r="AR15" s="35">
        <v>32990</v>
      </c>
      <c r="AS15" s="35">
        <v>33241</v>
      </c>
      <c r="AT15" s="35">
        <v>36384</v>
      </c>
      <c r="AU15" s="35">
        <v>38432</v>
      </c>
      <c r="AV15" s="35">
        <v>41280</v>
      </c>
      <c r="AW15" s="35">
        <v>42286</v>
      </c>
      <c r="AX15" s="35">
        <v>43034</v>
      </c>
      <c r="AY15" s="35">
        <v>43259</v>
      </c>
      <c r="AZ15" s="35">
        <v>44272</v>
      </c>
      <c r="BA15" s="35">
        <v>44165</v>
      </c>
      <c r="BB15" s="347">
        <f t="shared" si="3"/>
        <v>44165</v>
      </c>
      <c r="BC15" s="41">
        <f t="shared" si="4"/>
        <v>43631.946983679954</v>
      </c>
      <c r="BD15" s="41">
        <f t="shared" si="4"/>
        <v>41079.8994346154</v>
      </c>
      <c r="BE15" s="43">
        <f t="shared" si="4"/>
        <v>40724.804928220539</v>
      </c>
      <c r="BF15" s="347">
        <f t="shared" si="5"/>
        <v>44165</v>
      </c>
      <c r="BG15" s="41">
        <f t="shared" si="6"/>
        <v>43390.549346945882</v>
      </c>
      <c r="BH15" s="41">
        <f t="shared" si="6"/>
        <v>41574.464405677638</v>
      </c>
      <c r="BI15" s="43">
        <f t="shared" si="6"/>
        <v>41417.49226395892</v>
      </c>
      <c r="BJ15" s="347">
        <f t="shared" si="7"/>
        <v>44165</v>
      </c>
      <c r="BK15" s="41">
        <f t="shared" si="8"/>
        <v>42975.571959486981</v>
      </c>
      <c r="BL15" s="41">
        <f t="shared" si="8"/>
        <v>42094.679664649557</v>
      </c>
      <c r="BM15" s="43">
        <f t="shared" si="8"/>
        <v>42070.667652821525</v>
      </c>
    </row>
    <row r="16" spans="1:65" ht="14.25" customHeight="1">
      <c r="A16" s="18">
        <v>39813</v>
      </c>
      <c r="B16" s="19">
        <v>346735.16056126053</v>
      </c>
      <c r="C16" s="20">
        <v>1.759521735413955</v>
      </c>
      <c r="D16" s="20">
        <v>13.48</v>
      </c>
      <c r="E16" s="20">
        <v>-0.90000000000000036</v>
      </c>
      <c r="F16" s="20">
        <f t="shared" si="9"/>
        <v>13.946080171151783</v>
      </c>
      <c r="G16" s="20"/>
      <c r="H16" s="18">
        <v>37711</v>
      </c>
      <c r="I16" s="21">
        <v>5.9757585437295404</v>
      </c>
      <c r="J16" s="22">
        <v>20.6</v>
      </c>
      <c r="K16" s="22">
        <v>20.6</v>
      </c>
      <c r="L16" s="22">
        <v>20.6</v>
      </c>
      <c r="N16" s="18">
        <v>39813</v>
      </c>
      <c r="O16" s="20">
        <f t="shared" si="2"/>
        <v>13.48</v>
      </c>
      <c r="P16" s="20">
        <f t="shared" si="10"/>
        <v>13.48</v>
      </c>
      <c r="Q16" s="20">
        <f t="shared" si="11"/>
        <v>13.48</v>
      </c>
      <c r="R16" s="20">
        <f t="shared" si="12"/>
        <v>13.48</v>
      </c>
      <c r="S16" s="20">
        <f t="shared" si="1"/>
        <v>1.759521735413955</v>
      </c>
      <c r="T16" s="4"/>
      <c r="U16" s="18">
        <v>37711</v>
      </c>
      <c r="V16" s="22">
        <v>19.806400070226076</v>
      </c>
      <c r="W16" s="487">
        <v>19.806400070226076</v>
      </c>
      <c r="X16" s="487">
        <v>19.806400070226076</v>
      </c>
      <c r="AA16" s="33" t="s">
        <v>116</v>
      </c>
      <c r="AB16" s="33" t="s">
        <v>117</v>
      </c>
      <c r="AC16" s="34"/>
      <c r="AD16" s="35">
        <v>28951</v>
      </c>
      <c r="AE16" s="35">
        <v>28231</v>
      </c>
      <c r="AF16" s="35">
        <v>29198</v>
      </c>
      <c r="AG16" s="35">
        <v>29748</v>
      </c>
      <c r="AH16" s="35">
        <v>30428</v>
      </c>
      <c r="AI16" s="35">
        <v>31879</v>
      </c>
      <c r="AJ16" s="35">
        <v>33687</v>
      </c>
      <c r="AK16" s="35">
        <v>35334</v>
      </c>
      <c r="AL16" s="35">
        <v>37139</v>
      </c>
      <c r="AM16" s="35">
        <v>37530</v>
      </c>
      <c r="AN16" s="35">
        <v>36106</v>
      </c>
      <c r="AO16" s="35">
        <v>36619</v>
      </c>
      <c r="AP16" s="35">
        <v>37105</v>
      </c>
      <c r="AQ16" s="35">
        <v>36705</v>
      </c>
      <c r="AR16" s="35">
        <v>35810</v>
      </c>
      <c r="AS16" s="35">
        <v>40002</v>
      </c>
      <c r="AT16" s="35">
        <v>39536</v>
      </c>
      <c r="AU16" s="35">
        <v>38723</v>
      </c>
      <c r="AV16" s="35">
        <v>37326</v>
      </c>
      <c r="AW16" s="35">
        <v>37839</v>
      </c>
      <c r="AX16" s="35">
        <v>38196</v>
      </c>
      <c r="AY16" s="35">
        <v>38185</v>
      </c>
      <c r="AZ16" s="35">
        <v>38001</v>
      </c>
      <c r="BA16" s="35">
        <v>37646</v>
      </c>
      <c r="BB16" s="347">
        <f t="shared" si="3"/>
        <v>37646</v>
      </c>
      <c r="BC16" s="41">
        <f t="shared" si="4"/>
        <v>37191.628578005562</v>
      </c>
      <c r="BD16" s="41">
        <f t="shared" si="4"/>
        <v>35016.27746214268</v>
      </c>
      <c r="BE16" s="43">
        <f t="shared" si="4"/>
        <v>34713.596882775739</v>
      </c>
      <c r="BF16" s="347">
        <f t="shared" si="5"/>
        <v>37646</v>
      </c>
      <c r="BG16" s="41">
        <f t="shared" si="6"/>
        <v>36985.862577043466</v>
      </c>
      <c r="BH16" s="41">
        <f t="shared" si="6"/>
        <v>35437.8418887386</v>
      </c>
      <c r="BI16" s="43">
        <f t="shared" si="6"/>
        <v>35304.039709475772</v>
      </c>
      <c r="BJ16" s="347">
        <f t="shared" si="7"/>
        <v>37646</v>
      </c>
      <c r="BK16" s="41">
        <f t="shared" si="8"/>
        <v>36632.138163406475</v>
      </c>
      <c r="BL16" s="41">
        <f t="shared" si="8"/>
        <v>35881.270477876089</v>
      </c>
      <c r="BM16" s="43">
        <f t="shared" si="8"/>
        <v>35860.802772741292</v>
      </c>
    </row>
    <row r="17" spans="1:66" ht="14.25" customHeight="1">
      <c r="A17" s="18">
        <v>40178</v>
      </c>
      <c r="B17" s="19">
        <v>330770.75294643943</v>
      </c>
      <c r="C17" s="20">
        <v>-7.3594993654901231</v>
      </c>
      <c r="D17" s="20">
        <v>16.739999999999998</v>
      </c>
      <c r="E17" s="20">
        <v>3.259999999999998</v>
      </c>
      <c r="F17" s="20">
        <f t="shared" si="9"/>
        <v>16.938990279127733</v>
      </c>
      <c r="G17" s="20"/>
      <c r="H17" s="18">
        <v>37802</v>
      </c>
      <c r="I17" s="21">
        <v>6.6723426279648947</v>
      </c>
      <c r="J17" s="22">
        <v>18.5</v>
      </c>
      <c r="K17" s="22">
        <v>18.5</v>
      </c>
      <c r="L17" s="22">
        <v>18.5</v>
      </c>
      <c r="N17" s="18">
        <v>40178</v>
      </c>
      <c r="O17" s="20">
        <f t="shared" si="2"/>
        <v>16.739999999999998</v>
      </c>
      <c r="P17" s="20">
        <f t="shared" si="10"/>
        <v>16.739999999999998</v>
      </c>
      <c r="Q17" s="20">
        <f t="shared" si="11"/>
        <v>16.739999999999998</v>
      </c>
      <c r="R17" s="20">
        <f t="shared" si="12"/>
        <v>16.739999999999998</v>
      </c>
      <c r="S17" s="20">
        <f t="shared" si="1"/>
        <v>-7.3594993654901231</v>
      </c>
      <c r="T17" s="4"/>
      <c r="U17" s="18">
        <v>37802</v>
      </c>
      <c r="V17" s="22">
        <v>19.207311004981264</v>
      </c>
      <c r="W17" s="487">
        <v>19.207311004981264</v>
      </c>
      <c r="X17" s="487">
        <v>19.207311004981264</v>
      </c>
      <c r="AA17" s="33" t="s">
        <v>120</v>
      </c>
      <c r="AB17" s="33" t="s">
        <v>121</v>
      </c>
      <c r="AC17" s="34"/>
      <c r="AD17" s="35">
        <v>2223</v>
      </c>
      <c r="AE17" s="35">
        <v>2190</v>
      </c>
      <c r="AF17" s="35">
        <v>2148</v>
      </c>
      <c r="AG17" s="35">
        <v>2561</v>
      </c>
      <c r="AH17" s="35">
        <v>2811</v>
      </c>
      <c r="AI17" s="35">
        <v>3072</v>
      </c>
      <c r="AJ17" s="35">
        <v>3716</v>
      </c>
      <c r="AK17" s="35">
        <v>4141</v>
      </c>
      <c r="AL17" s="35">
        <v>5000</v>
      </c>
      <c r="AM17" s="35">
        <v>5849</v>
      </c>
      <c r="AN17" s="35">
        <v>5612</v>
      </c>
      <c r="AO17" s="35">
        <v>5858</v>
      </c>
      <c r="AP17" s="35">
        <v>5925</v>
      </c>
      <c r="AQ17" s="35">
        <v>7167</v>
      </c>
      <c r="AR17" s="35">
        <v>6571</v>
      </c>
      <c r="AS17" s="35">
        <v>8316</v>
      </c>
      <c r="AT17" s="35">
        <v>8755</v>
      </c>
      <c r="AU17" s="35">
        <v>9031</v>
      </c>
      <c r="AV17" s="35">
        <v>9067</v>
      </c>
      <c r="AW17" s="35">
        <v>9093</v>
      </c>
      <c r="AX17" s="35">
        <v>9317</v>
      </c>
      <c r="AY17" s="35">
        <v>9555</v>
      </c>
      <c r="AZ17" s="35">
        <v>9424</v>
      </c>
      <c r="BA17" s="35">
        <v>9220</v>
      </c>
      <c r="BB17" s="347">
        <f t="shared" si="3"/>
        <v>9220</v>
      </c>
      <c r="BC17" s="41">
        <f t="shared" si="4"/>
        <v>9108.7184691391194</v>
      </c>
      <c r="BD17" s="41">
        <f t="shared" si="4"/>
        <v>8575.9464007054012</v>
      </c>
      <c r="BE17" s="43">
        <f t="shared" si="4"/>
        <v>8501.815950145894</v>
      </c>
      <c r="BF17" s="347">
        <f t="shared" si="5"/>
        <v>9220</v>
      </c>
      <c r="BG17" s="41">
        <f t="shared" si="6"/>
        <v>9058.3236721123285</v>
      </c>
      <c r="BH17" s="41">
        <f t="shared" si="6"/>
        <v>8679.1930673689058</v>
      </c>
      <c r="BI17" s="43">
        <f t="shared" si="6"/>
        <v>8646.4231557500534</v>
      </c>
      <c r="BJ17" s="347">
        <f t="shared" si="7"/>
        <v>9220</v>
      </c>
      <c r="BK17" s="41">
        <f t="shared" si="8"/>
        <v>8971.6919159169029</v>
      </c>
      <c r="BL17" s="41">
        <f t="shared" si="8"/>
        <v>8787.7945546941919</v>
      </c>
      <c r="BM17" s="43">
        <f t="shared" si="8"/>
        <v>8782.7817447982452</v>
      </c>
    </row>
    <row r="18" spans="1:66" ht="14.25" customHeight="1">
      <c r="A18" s="18">
        <v>40543</v>
      </c>
      <c r="B18" s="19">
        <v>328824.16364117799</v>
      </c>
      <c r="C18" s="20">
        <v>-1.4962533356099641</v>
      </c>
      <c r="D18" s="20">
        <v>18.64</v>
      </c>
      <c r="E18" s="20">
        <v>1.9000000000000021</v>
      </c>
      <c r="F18" s="20">
        <f t="shared" si="9"/>
        <v>17.695970548971893</v>
      </c>
      <c r="G18" s="20"/>
      <c r="H18" s="18">
        <v>37894</v>
      </c>
      <c r="I18" s="21">
        <v>5.0627962071036876</v>
      </c>
      <c r="J18" s="22">
        <v>17.88</v>
      </c>
      <c r="K18" s="22">
        <v>17.88</v>
      </c>
      <c r="L18" s="22">
        <v>17.88</v>
      </c>
      <c r="N18" s="18">
        <v>40543</v>
      </c>
      <c r="O18" s="20">
        <f t="shared" si="2"/>
        <v>18.64</v>
      </c>
      <c r="P18" s="20">
        <f t="shared" si="10"/>
        <v>18.64</v>
      </c>
      <c r="Q18" s="20">
        <f t="shared" si="11"/>
        <v>18.64</v>
      </c>
      <c r="R18" s="20">
        <f t="shared" si="12"/>
        <v>18.64</v>
      </c>
      <c r="S18" s="20">
        <f t="shared" si="1"/>
        <v>-1.4962533356099641</v>
      </c>
      <c r="T18" s="4"/>
      <c r="U18" s="18">
        <v>37894</v>
      </c>
      <c r="V18" s="22">
        <v>18.48719931507495</v>
      </c>
      <c r="W18" s="487">
        <v>18.48719931507495</v>
      </c>
      <c r="X18" s="487">
        <v>18.48719931507495</v>
      </c>
      <c r="AA18" s="33" t="s">
        <v>126</v>
      </c>
      <c r="AB18" s="33" t="s">
        <v>127</v>
      </c>
      <c r="AC18" s="34"/>
      <c r="AD18" s="35">
        <v>34368</v>
      </c>
      <c r="AE18" s="35">
        <v>36484</v>
      </c>
      <c r="AF18" s="35">
        <v>35323</v>
      </c>
      <c r="AG18" s="35">
        <v>37524</v>
      </c>
      <c r="AH18" s="35">
        <v>39965</v>
      </c>
      <c r="AI18" s="35">
        <v>42232</v>
      </c>
      <c r="AJ18" s="35">
        <v>46878</v>
      </c>
      <c r="AK18" s="35">
        <v>51692</v>
      </c>
      <c r="AL18" s="35">
        <v>53837</v>
      </c>
      <c r="AM18" s="35">
        <v>51989</v>
      </c>
      <c r="AN18" s="35">
        <v>51069</v>
      </c>
      <c r="AO18" s="35">
        <v>50393</v>
      </c>
      <c r="AP18" s="35">
        <v>51627</v>
      </c>
      <c r="AQ18" s="35">
        <v>51420</v>
      </c>
      <c r="AR18" s="35">
        <v>53915</v>
      </c>
      <c r="AS18" s="35">
        <v>53758</v>
      </c>
      <c r="AT18" s="35">
        <v>58342</v>
      </c>
      <c r="AU18" s="35">
        <v>59696</v>
      </c>
      <c r="AV18" s="35">
        <v>63312</v>
      </c>
      <c r="AW18" s="35">
        <v>61893</v>
      </c>
      <c r="AX18" s="35">
        <v>63125</v>
      </c>
      <c r="AY18" s="35">
        <v>62846</v>
      </c>
      <c r="AZ18" s="35">
        <v>64492</v>
      </c>
      <c r="BA18" s="35">
        <v>63187</v>
      </c>
      <c r="BB18" s="347">
        <f t="shared" si="3"/>
        <v>63187</v>
      </c>
      <c r="BC18" s="41">
        <f t="shared" si="4"/>
        <v>62424.35942619235</v>
      </c>
      <c r="BD18" s="41">
        <f t="shared" si="4"/>
        <v>58773.13722574534</v>
      </c>
      <c r="BE18" s="43">
        <f t="shared" si="4"/>
        <v>58265.102434042128</v>
      </c>
      <c r="BF18" s="347">
        <f t="shared" si="5"/>
        <v>63187</v>
      </c>
      <c r="BG18" s="41">
        <f t="shared" si="6"/>
        <v>62078.991092165052</v>
      </c>
      <c r="BH18" s="41">
        <f t="shared" si="6"/>
        <v>59480.712835991231</v>
      </c>
      <c r="BI18" s="43">
        <f t="shared" si="6"/>
        <v>59256.132314791619</v>
      </c>
      <c r="BJ18" s="347">
        <f t="shared" si="7"/>
        <v>63187</v>
      </c>
      <c r="BK18" s="41">
        <f t="shared" si="8"/>
        <v>61485.281680156324</v>
      </c>
      <c r="BL18" s="41">
        <f t="shared" si="8"/>
        <v>60224.986391264843</v>
      </c>
      <c r="BM18" s="43">
        <f t="shared" si="8"/>
        <v>60190.632332816342</v>
      </c>
    </row>
    <row r="19" spans="1:66" ht="14.25" customHeight="1">
      <c r="A19" s="18">
        <v>40908</v>
      </c>
      <c r="B19" s="19">
        <v>333214.80289641587</v>
      </c>
      <c r="C19" s="20">
        <v>-0.30982900477832231</v>
      </c>
      <c r="D19" s="20">
        <v>18.558517003648891</v>
      </c>
      <c r="E19" s="20">
        <v>-8.1482996351109449E-2</v>
      </c>
      <c r="F19" s="20">
        <f t="shared" si="9"/>
        <v>19.089486002139868</v>
      </c>
      <c r="G19" s="20"/>
      <c r="H19" s="18">
        <v>37986</v>
      </c>
      <c r="I19" s="21">
        <v>4.8994155622266362</v>
      </c>
      <c r="J19" s="22">
        <v>18.670000000000002</v>
      </c>
      <c r="K19" s="22">
        <v>18.670000000000002</v>
      </c>
      <c r="L19" s="22">
        <v>18.670000000000002</v>
      </c>
      <c r="N19" s="18">
        <v>40908</v>
      </c>
      <c r="O19" s="20">
        <f t="shared" si="2"/>
        <v>18.558517003648891</v>
      </c>
      <c r="P19" s="20">
        <f t="shared" si="10"/>
        <v>18.558517003648891</v>
      </c>
      <c r="Q19" s="20">
        <f t="shared" si="11"/>
        <v>18.558517003648891</v>
      </c>
      <c r="R19" s="20">
        <f t="shared" si="12"/>
        <v>18.558517003648891</v>
      </c>
      <c r="S19" s="20">
        <f t="shared" si="1"/>
        <v>-0.30982900477832231</v>
      </c>
      <c r="T19" s="4"/>
      <c r="U19" s="18">
        <v>37986</v>
      </c>
      <c r="V19" s="22">
        <v>18.254201843821225</v>
      </c>
      <c r="W19" s="487">
        <v>18.254201843821225</v>
      </c>
      <c r="X19" s="487">
        <v>18.254201843821225</v>
      </c>
      <c r="AA19" s="33" t="s">
        <v>131</v>
      </c>
      <c r="AB19" s="33" t="s">
        <v>132</v>
      </c>
      <c r="AC19" s="34"/>
      <c r="AD19" s="35">
        <v>15458</v>
      </c>
      <c r="AE19" s="35">
        <v>16553</v>
      </c>
      <c r="AF19" s="35">
        <v>18360</v>
      </c>
      <c r="AG19" s="35">
        <v>20425</v>
      </c>
      <c r="AH19" s="35">
        <v>23481</v>
      </c>
      <c r="AI19" s="35">
        <v>24420</v>
      </c>
      <c r="AJ19" s="35">
        <v>26650</v>
      </c>
      <c r="AK19" s="35">
        <v>30464</v>
      </c>
      <c r="AL19" s="35">
        <v>32473</v>
      </c>
      <c r="AM19" s="35">
        <v>31953</v>
      </c>
      <c r="AN19" s="35">
        <v>33332</v>
      </c>
      <c r="AO19" s="35">
        <v>34176</v>
      </c>
      <c r="AP19" s="35">
        <v>35103</v>
      </c>
      <c r="AQ19" s="35">
        <v>34192</v>
      </c>
      <c r="AR19" s="35">
        <v>37587</v>
      </c>
      <c r="AS19" s="35">
        <v>41693</v>
      </c>
      <c r="AT19" s="35">
        <v>46430</v>
      </c>
      <c r="AU19" s="35">
        <v>47596</v>
      </c>
      <c r="AV19" s="35">
        <v>50639</v>
      </c>
      <c r="AW19" s="35">
        <v>49941</v>
      </c>
      <c r="AX19" s="35">
        <v>53871</v>
      </c>
      <c r="AY19" s="35">
        <v>54745</v>
      </c>
      <c r="AZ19" s="35">
        <v>52675</v>
      </c>
      <c r="BA19" s="35">
        <v>48604</v>
      </c>
      <c r="BB19" s="347">
        <f t="shared" si="3"/>
        <v>48604</v>
      </c>
      <c r="BC19" s="41">
        <f t="shared" si="4"/>
        <v>48017.37011648999</v>
      </c>
      <c r="BD19" s="41">
        <f t="shared" si="4"/>
        <v>45208.817663761954</v>
      </c>
      <c r="BE19" s="43">
        <f t="shared" si="4"/>
        <v>44818.032802699665</v>
      </c>
      <c r="BF19" s="347">
        <f t="shared" si="5"/>
        <v>48604</v>
      </c>
      <c r="BG19" s="41">
        <f t="shared" si="6"/>
        <v>47751.709735287164</v>
      </c>
      <c r="BH19" s="41">
        <f t="shared" si="6"/>
        <v>45753.09108963106</v>
      </c>
      <c r="BI19" s="43">
        <f t="shared" si="6"/>
        <v>45580.341763782613</v>
      </c>
      <c r="BJ19" s="347">
        <f t="shared" si="7"/>
        <v>48604</v>
      </c>
      <c r="BK19" s="41">
        <f t="shared" si="8"/>
        <v>47295.023197529837</v>
      </c>
      <c r="BL19" s="41">
        <f t="shared" si="8"/>
        <v>46325.592899821742</v>
      </c>
      <c r="BM19" s="43">
        <f t="shared" si="8"/>
        <v>46299.167453814953</v>
      </c>
    </row>
    <row r="20" spans="1:66" ht="14.25" customHeight="1">
      <c r="A20" s="18">
        <v>41274</v>
      </c>
      <c r="B20" s="19">
        <v>330509.41318129771</v>
      </c>
      <c r="C20" s="20">
        <v>-2.2377241055942534</v>
      </c>
      <c r="D20" s="20">
        <v>20.9</v>
      </c>
      <c r="E20" s="20">
        <v>2.3414829963511075</v>
      </c>
      <c r="F20" s="20">
        <f t="shared" si="9"/>
        <v>19.831021424327076</v>
      </c>
      <c r="G20" s="20"/>
      <c r="H20" s="18">
        <v>38077</v>
      </c>
      <c r="I20" s="21">
        <v>4.810697890281773</v>
      </c>
      <c r="J20" s="22">
        <v>18.89</v>
      </c>
      <c r="K20" s="22">
        <v>18.89</v>
      </c>
      <c r="L20" s="22">
        <v>18.89</v>
      </c>
      <c r="N20" s="18">
        <v>41274</v>
      </c>
      <c r="O20" s="20">
        <f t="shared" si="2"/>
        <v>20.9</v>
      </c>
      <c r="P20" s="20">
        <f t="shared" si="10"/>
        <v>20.9</v>
      </c>
      <c r="Q20" s="20">
        <f t="shared" si="11"/>
        <v>20.9</v>
      </c>
      <c r="R20" s="20">
        <f t="shared" si="12"/>
        <v>20.9</v>
      </c>
      <c r="S20" s="20">
        <f t="shared" si="1"/>
        <v>-2.2377241055942534</v>
      </c>
      <c r="T20" s="4"/>
      <c r="U20" s="18">
        <v>38077</v>
      </c>
      <c r="V20" s="22">
        <v>18.056878699305273</v>
      </c>
      <c r="W20" s="487">
        <v>18.056878699305273</v>
      </c>
      <c r="X20" s="487">
        <v>18.056878699305273</v>
      </c>
      <c r="AA20" s="33" t="s">
        <v>136</v>
      </c>
      <c r="AB20" s="33" t="s">
        <v>137</v>
      </c>
      <c r="AC20" s="34"/>
      <c r="AD20" s="35">
        <v>121300</v>
      </c>
      <c r="AE20" s="35">
        <v>120514</v>
      </c>
      <c r="AF20" s="35">
        <v>116771</v>
      </c>
      <c r="AG20" s="35">
        <v>117460</v>
      </c>
      <c r="AH20" s="35">
        <v>105174</v>
      </c>
      <c r="AI20" s="35">
        <v>104771</v>
      </c>
      <c r="AJ20" s="35">
        <v>104802</v>
      </c>
      <c r="AK20" s="35">
        <v>105545</v>
      </c>
      <c r="AL20" s="35">
        <v>106268</v>
      </c>
      <c r="AM20" s="35">
        <v>106052</v>
      </c>
      <c r="AN20" s="35">
        <v>106825</v>
      </c>
      <c r="AO20" s="35">
        <v>106567</v>
      </c>
      <c r="AP20" s="35">
        <v>104696</v>
      </c>
      <c r="AQ20" s="35">
        <v>105472</v>
      </c>
      <c r="AR20" s="35">
        <v>101877</v>
      </c>
      <c r="AS20" s="35">
        <v>107711</v>
      </c>
      <c r="AT20" s="35">
        <v>110131</v>
      </c>
      <c r="AU20" s="35">
        <v>111115</v>
      </c>
      <c r="AV20" s="35">
        <v>114718</v>
      </c>
      <c r="AW20" s="35">
        <v>109386</v>
      </c>
      <c r="AX20" s="35">
        <v>112004</v>
      </c>
      <c r="AY20" s="35">
        <v>113641</v>
      </c>
      <c r="AZ20" s="35">
        <v>113649</v>
      </c>
      <c r="BA20" s="35">
        <v>110460</v>
      </c>
      <c r="BB20" s="348">
        <f t="shared" si="3"/>
        <v>110460</v>
      </c>
      <c r="BC20" s="69">
        <f t="shared" ref="BC20:BM20" si="13">$BA20</f>
        <v>110460</v>
      </c>
      <c r="BD20" s="69">
        <f t="shared" si="13"/>
        <v>110460</v>
      </c>
      <c r="BE20" s="70">
        <f t="shared" si="13"/>
        <v>110460</v>
      </c>
      <c r="BF20" s="348">
        <f t="shared" si="13"/>
        <v>110460</v>
      </c>
      <c r="BG20" s="69">
        <f t="shared" si="13"/>
        <v>110460</v>
      </c>
      <c r="BH20" s="69">
        <f t="shared" si="13"/>
        <v>110460</v>
      </c>
      <c r="BI20" s="70">
        <f t="shared" si="13"/>
        <v>110460</v>
      </c>
      <c r="BJ20" s="348">
        <f t="shared" si="13"/>
        <v>110460</v>
      </c>
      <c r="BK20" s="69">
        <f t="shared" si="13"/>
        <v>110460</v>
      </c>
      <c r="BL20" s="69">
        <f t="shared" si="13"/>
        <v>110460</v>
      </c>
      <c r="BM20" s="70">
        <f t="shared" si="13"/>
        <v>110460</v>
      </c>
    </row>
    <row r="21" spans="1:66" ht="14.25" customHeight="1">
      <c r="A21" s="18">
        <v>41639</v>
      </c>
      <c r="B21" s="19">
        <v>331209.06141561503</v>
      </c>
      <c r="C21" s="20">
        <v>-0.54850216134040863</v>
      </c>
      <c r="D21" s="20">
        <v>21.5</v>
      </c>
      <c r="E21" s="20">
        <v>0.60000000000000142</v>
      </c>
      <c r="F21" s="20">
        <f t="shared" si="9"/>
        <v>21.45137557267622</v>
      </c>
      <c r="G21" s="20"/>
      <c r="H21" s="18">
        <v>38168</v>
      </c>
      <c r="I21" s="21">
        <v>3.5633158386821009</v>
      </c>
      <c r="J21" s="22">
        <v>17.190000000000001</v>
      </c>
      <c r="K21" s="22">
        <v>17.190000000000001</v>
      </c>
      <c r="L21" s="22">
        <v>17.190000000000001</v>
      </c>
      <c r="N21" s="18">
        <v>41639</v>
      </c>
      <c r="O21" s="20">
        <f t="shared" si="2"/>
        <v>21.5</v>
      </c>
      <c r="P21" s="20">
        <f t="shared" si="10"/>
        <v>21.5</v>
      </c>
      <c r="Q21" s="20">
        <f t="shared" si="11"/>
        <v>21.5</v>
      </c>
      <c r="R21" s="20">
        <f t="shared" si="12"/>
        <v>21.5</v>
      </c>
      <c r="S21" s="20">
        <f t="shared" si="1"/>
        <v>-0.54850216134040863</v>
      </c>
      <c r="T21" s="4"/>
      <c r="U21" s="18">
        <v>38168</v>
      </c>
      <c r="V21" s="22">
        <v>17.948010776999205</v>
      </c>
      <c r="W21" s="487">
        <v>17.948010776999205</v>
      </c>
      <c r="X21" s="487">
        <v>17.948010776999205</v>
      </c>
      <c r="AA21" s="33" t="s">
        <v>140</v>
      </c>
      <c r="AB21" s="33" t="s">
        <v>141</v>
      </c>
      <c r="AC21" s="34"/>
      <c r="AD21" s="35">
        <v>83161</v>
      </c>
      <c r="AE21" s="35">
        <v>84367</v>
      </c>
      <c r="AF21" s="35">
        <v>85613</v>
      </c>
      <c r="AG21" s="35">
        <v>87697</v>
      </c>
      <c r="AH21" s="35">
        <v>90216</v>
      </c>
      <c r="AI21" s="35">
        <v>92937</v>
      </c>
      <c r="AJ21" s="35">
        <v>95490</v>
      </c>
      <c r="AK21" s="35">
        <v>98427</v>
      </c>
      <c r="AL21" s="35">
        <v>101955</v>
      </c>
      <c r="AM21" s="35">
        <v>104566</v>
      </c>
      <c r="AN21" s="35">
        <v>105846</v>
      </c>
      <c r="AO21" s="35">
        <v>107991</v>
      </c>
      <c r="AP21" s="35">
        <v>108500</v>
      </c>
      <c r="AQ21" s="35">
        <v>109937</v>
      </c>
      <c r="AR21" s="35">
        <v>110739</v>
      </c>
      <c r="AS21" s="35">
        <v>108337</v>
      </c>
      <c r="AT21" s="35">
        <v>110855</v>
      </c>
      <c r="AU21" s="35">
        <v>112321</v>
      </c>
      <c r="AV21" s="35">
        <v>115267</v>
      </c>
      <c r="AW21" s="35">
        <v>116484</v>
      </c>
      <c r="AX21" s="35">
        <v>116887</v>
      </c>
      <c r="AY21" s="35">
        <v>108443</v>
      </c>
      <c r="AZ21" s="35">
        <v>116884</v>
      </c>
      <c r="BA21" s="35">
        <v>117891</v>
      </c>
      <c r="BB21" s="348">
        <f t="shared" si="3"/>
        <v>117891</v>
      </c>
      <c r="BC21" s="69">
        <f t="shared" ref="BC21:BM21" si="14">$BA21</f>
        <v>117891</v>
      </c>
      <c r="BD21" s="69">
        <f t="shared" si="14"/>
        <v>117891</v>
      </c>
      <c r="BE21" s="70">
        <f t="shared" si="14"/>
        <v>117891</v>
      </c>
      <c r="BF21" s="348">
        <f t="shared" si="14"/>
        <v>117891</v>
      </c>
      <c r="BG21" s="69">
        <f t="shared" si="14"/>
        <v>117891</v>
      </c>
      <c r="BH21" s="69">
        <f t="shared" si="14"/>
        <v>117891</v>
      </c>
      <c r="BI21" s="70">
        <f t="shared" si="14"/>
        <v>117891</v>
      </c>
      <c r="BJ21" s="348">
        <f t="shared" si="14"/>
        <v>117891</v>
      </c>
      <c r="BK21" s="69">
        <f t="shared" si="14"/>
        <v>117891</v>
      </c>
      <c r="BL21" s="69">
        <f t="shared" si="14"/>
        <v>117891</v>
      </c>
      <c r="BM21" s="70">
        <f t="shared" si="14"/>
        <v>117891</v>
      </c>
    </row>
    <row r="22" spans="1:66" ht="14.25" customHeight="1">
      <c r="A22" s="18">
        <v>42004</v>
      </c>
      <c r="B22" s="19">
        <v>331342.77143817488</v>
      </c>
      <c r="C22" s="20">
        <v>-0.10388062948614163</v>
      </c>
      <c r="D22" s="20">
        <v>19.399999999999999</v>
      </c>
      <c r="E22" s="20">
        <v>-2.1000000000000014</v>
      </c>
      <c r="F22" s="20">
        <f t="shared" si="9"/>
        <v>21.861566640727634</v>
      </c>
      <c r="G22" s="20"/>
      <c r="H22" s="18">
        <v>38260</v>
      </c>
      <c r="I22" s="21">
        <v>3.4414640494622404</v>
      </c>
      <c r="J22" s="22">
        <v>17.38</v>
      </c>
      <c r="K22" s="22">
        <v>17.38</v>
      </c>
      <c r="L22" s="22">
        <v>17.38</v>
      </c>
      <c r="N22" s="18">
        <v>42004</v>
      </c>
      <c r="O22" s="20">
        <f t="shared" si="2"/>
        <v>19.399999999999999</v>
      </c>
      <c r="P22" s="20">
        <f t="shared" si="10"/>
        <v>19.399999999999999</v>
      </c>
      <c r="Q22" s="20">
        <f t="shared" si="11"/>
        <v>19.399999999999999</v>
      </c>
      <c r="R22" s="20">
        <f t="shared" si="12"/>
        <v>19.399999999999999</v>
      </c>
      <c r="S22" s="20">
        <f t="shared" si="1"/>
        <v>-0.10388062948614163</v>
      </c>
      <c r="T22" s="4"/>
      <c r="U22" s="18">
        <v>38260</v>
      </c>
      <c r="V22" s="22">
        <v>18.016121650710915</v>
      </c>
      <c r="W22" s="487">
        <v>18.016121650710915</v>
      </c>
      <c r="X22" s="487">
        <v>18.016121650710915</v>
      </c>
      <c r="AA22" s="33" t="s">
        <v>144</v>
      </c>
      <c r="AB22" s="33" t="s">
        <v>145</v>
      </c>
      <c r="AC22" s="34"/>
      <c r="AD22" s="35">
        <v>69531</v>
      </c>
      <c r="AE22" s="35">
        <v>69101</v>
      </c>
      <c r="AF22" s="35">
        <v>69322</v>
      </c>
      <c r="AG22" s="35">
        <v>70640</v>
      </c>
      <c r="AH22" s="35">
        <v>71445</v>
      </c>
      <c r="AI22" s="35">
        <v>72582</v>
      </c>
      <c r="AJ22" s="35">
        <v>74326</v>
      </c>
      <c r="AK22" s="35">
        <v>77313</v>
      </c>
      <c r="AL22" s="35">
        <v>80141</v>
      </c>
      <c r="AM22" s="35">
        <v>80067</v>
      </c>
      <c r="AN22" s="35">
        <v>81572</v>
      </c>
      <c r="AO22" s="35">
        <v>83206</v>
      </c>
      <c r="AP22" s="35">
        <v>83999</v>
      </c>
      <c r="AQ22" s="35">
        <v>84911</v>
      </c>
      <c r="AR22" s="35">
        <v>82446</v>
      </c>
      <c r="AS22" s="35">
        <v>86804</v>
      </c>
      <c r="AT22" s="35">
        <v>90833</v>
      </c>
      <c r="AU22" s="35">
        <v>94728</v>
      </c>
      <c r="AV22" s="35">
        <v>100045</v>
      </c>
      <c r="AW22" s="35">
        <v>98649</v>
      </c>
      <c r="AX22" s="35">
        <v>99436</v>
      </c>
      <c r="AY22" s="35">
        <v>100068</v>
      </c>
      <c r="AZ22" s="35">
        <v>102105</v>
      </c>
      <c r="BA22" s="35">
        <v>101244</v>
      </c>
      <c r="BB22" s="348">
        <f t="shared" si="3"/>
        <v>101244</v>
      </c>
      <c r="BC22" s="69">
        <f t="shared" ref="BC22:BM22" si="15">$BA22</f>
        <v>101244</v>
      </c>
      <c r="BD22" s="69">
        <f t="shared" si="15"/>
        <v>101244</v>
      </c>
      <c r="BE22" s="70">
        <f t="shared" si="15"/>
        <v>101244</v>
      </c>
      <c r="BF22" s="348">
        <f t="shared" si="15"/>
        <v>101244</v>
      </c>
      <c r="BG22" s="69">
        <f t="shared" si="15"/>
        <v>101244</v>
      </c>
      <c r="BH22" s="69">
        <f t="shared" si="15"/>
        <v>101244</v>
      </c>
      <c r="BI22" s="70">
        <f t="shared" si="15"/>
        <v>101244</v>
      </c>
      <c r="BJ22" s="348">
        <f t="shared" si="15"/>
        <v>101244</v>
      </c>
      <c r="BK22" s="69">
        <f t="shared" si="15"/>
        <v>101244</v>
      </c>
      <c r="BL22" s="69">
        <f t="shared" si="15"/>
        <v>101244</v>
      </c>
      <c r="BM22" s="70">
        <f t="shared" si="15"/>
        <v>101244</v>
      </c>
    </row>
    <row r="23" spans="1:66" ht="14.25" customHeight="1">
      <c r="A23" s="18">
        <v>42369</v>
      </c>
      <c r="B23" s="19">
        <v>339696.07322906982</v>
      </c>
      <c r="C23" s="20">
        <v>2.4371332441033076</v>
      </c>
      <c r="D23" s="20">
        <v>17.225642594526882</v>
      </c>
      <c r="E23" s="20">
        <v>-2.174357405473117</v>
      </c>
      <c r="F23" s="20">
        <f t="shared" si="9"/>
        <v>18.676807818092296</v>
      </c>
      <c r="G23" s="20"/>
      <c r="H23" s="18">
        <v>38352</v>
      </c>
      <c r="I23" s="21">
        <v>4.9468876416354277</v>
      </c>
      <c r="J23" s="22">
        <v>18.52</v>
      </c>
      <c r="K23" s="22">
        <v>18.52</v>
      </c>
      <c r="L23" s="22">
        <v>18.52</v>
      </c>
      <c r="N23" s="18">
        <v>42369</v>
      </c>
      <c r="O23" s="20">
        <f t="shared" si="2"/>
        <v>17.225642594526882</v>
      </c>
      <c r="P23" s="20">
        <f t="shared" si="10"/>
        <v>17.225642594526882</v>
      </c>
      <c r="Q23" s="20">
        <f t="shared" si="11"/>
        <v>17.225642594526882</v>
      </c>
      <c r="R23" s="20">
        <f t="shared" si="12"/>
        <v>17.225642594526882</v>
      </c>
      <c r="S23" s="20">
        <f t="shared" si="1"/>
        <v>2.4371332441033076</v>
      </c>
      <c r="T23" s="4"/>
      <c r="U23" s="18">
        <v>38352</v>
      </c>
      <c r="V23" s="22">
        <v>18.054361226755169</v>
      </c>
      <c r="W23" s="487">
        <v>18.054361226755169</v>
      </c>
      <c r="X23" s="487">
        <v>18.054361226755169</v>
      </c>
      <c r="AA23" s="33" t="s">
        <v>148</v>
      </c>
      <c r="AB23" s="33" t="s">
        <v>149</v>
      </c>
      <c r="AC23" s="34"/>
      <c r="AD23" s="35">
        <v>11199</v>
      </c>
      <c r="AE23" s="35">
        <v>12033</v>
      </c>
      <c r="AF23" s="35">
        <v>12857</v>
      </c>
      <c r="AG23" s="35">
        <v>14295</v>
      </c>
      <c r="AH23" s="35">
        <v>15929</v>
      </c>
      <c r="AI23" s="35">
        <v>16496</v>
      </c>
      <c r="AJ23" s="35">
        <v>17526</v>
      </c>
      <c r="AK23" s="35">
        <v>18424</v>
      </c>
      <c r="AL23" s="35">
        <v>19866</v>
      </c>
      <c r="AM23" s="35">
        <v>20484</v>
      </c>
      <c r="AN23" s="35">
        <v>19990</v>
      </c>
      <c r="AO23" s="35">
        <v>20467</v>
      </c>
      <c r="AP23" s="35">
        <v>20790</v>
      </c>
      <c r="AQ23" s="35">
        <v>20583</v>
      </c>
      <c r="AR23" s="35">
        <v>19263</v>
      </c>
      <c r="AS23" s="35">
        <v>22440</v>
      </c>
      <c r="AT23" s="35">
        <v>23685</v>
      </c>
      <c r="AU23" s="35">
        <v>25316</v>
      </c>
      <c r="AV23" s="35">
        <v>25547</v>
      </c>
      <c r="AW23" s="35">
        <v>25659</v>
      </c>
      <c r="AX23" s="35">
        <v>26957</v>
      </c>
      <c r="AY23" s="35">
        <v>27507</v>
      </c>
      <c r="AZ23" s="35">
        <v>27084</v>
      </c>
      <c r="BA23" s="35">
        <v>26523</v>
      </c>
      <c r="BB23" s="347">
        <f t="shared" si="3"/>
        <v>26523</v>
      </c>
      <c r="BC23" s="41">
        <f t="shared" ref="BC23:BE26" si="16">(BC$27-SUM(BC$20:BC$22))/(BB$27-SUM(BB$20:BB$22))*BB23</f>
        <v>26202.878520279482</v>
      </c>
      <c r="BD23" s="41">
        <f t="shared" si="16"/>
        <v>24670.263165499924</v>
      </c>
      <c r="BE23" s="43">
        <f t="shared" si="16"/>
        <v>24457.013497366537</v>
      </c>
      <c r="BF23" s="347">
        <f t="shared" ref="BF23:BF28" si="17">$BA23</f>
        <v>26523</v>
      </c>
      <c r="BG23" s="41">
        <f t="shared" ref="BG23:BI26" si="18">(BG$27-SUM(BG$20:BG$22))/(BF$27-SUM(BF$20:BF$22))*BF23</f>
        <v>26057.908758724003</v>
      </c>
      <c r="BH23" s="41">
        <f t="shared" si="18"/>
        <v>24967.270903017954</v>
      </c>
      <c r="BI23" s="43">
        <f t="shared" si="18"/>
        <v>24873.002316698345</v>
      </c>
      <c r="BJ23" s="347">
        <f t="shared" ref="BJ23:BJ28" si="19">$BA23</f>
        <v>26523</v>
      </c>
      <c r="BK23" s="41">
        <f t="shared" ref="BK23:BM26" si="20">(BK$27-SUM(BK$20:BK$22))/(BJ$27-SUM(BJ$20:BJ$22))*BJ23</f>
        <v>25808.696820592624</v>
      </c>
      <c r="BL23" s="41">
        <f t="shared" si="20"/>
        <v>25279.682752077446</v>
      </c>
      <c r="BM23" s="43">
        <f t="shared" si="20"/>
        <v>25265.262496451611</v>
      </c>
    </row>
    <row r="24" spans="1:66" ht="14.25" customHeight="1">
      <c r="A24" s="18">
        <v>42735</v>
      </c>
      <c r="B24" s="19">
        <v>351168.65961715468</v>
      </c>
      <c r="C24" s="20">
        <v>3.4835344484677222</v>
      </c>
      <c r="D24" s="20">
        <v>14.1</v>
      </c>
      <c r="E24" s="20">
        <v>-3.125642594526882</v>
      </c>
      <c r="F24" s="20">
        <f t="shared" si="9"/>
        <v>16.055741738476012</v>
      </c>
      <c r="G24" s="20"/>
      <c r="H24" s="18">
        <v>38442</v>
      </c>
      <c r="I24" s="21">
        <v>1.3320108326992681</v>
      </c>
      <c r="J24" s="22">
        <v>19.02</v>
      </c>
      <c r="K24" s="22">
        <v>19.02</v>
      </c>
      <c r="L24" s="22">
        <v>19.02</v>
      </c>
      <c r="N24" s="18">
        <v>42735</v>
      </c>
      <c r="O24" s="20">
        <f t="shared" si="2"/>
        <v>14.1</v>
      </c>
      <c r="P24" s="20">
        <f t="shared" si="10"/>
        <v>14.1</v>
      </c>
      <c r="Q24" s="20">
        <f t="shared" si="11"/>
        <v>14.1</v>
      </c>
      <c r="R24" s="20">
        <f t="shared" si="12"/>
        <v>14.1</v>
      </c>
      <c r="S24" s="20">
        <f t="shared" si="1"/>
        <v>3.4835344484677222</v>
      </c>
      <c r="T24" s="4"/>
      <c r="U24" s="18">
        <v>38442</v>
      </c>
      <c r="V24" s="22">
        <v>18.172601298204039</v>
      </c>
      <c r="W24" s="487">
        <v>18.172601298204039</v>
      </c>
      <c r="X24" s="487">
        <v>18.172601298204039</v>
      </c>
      <c r="AA24" s="33" t="s">
        <v>152</v>
      </c>
      <c r="AB24" s="33" t="s">
        <v>153</v>
      </c>
      <c r="AC24" s="34"/>
      <c r="AD24" s="35">
        <v>10392</v>
      </c>
      <c r="AE24" s="35">
        <v>10365</v>
      </c>
      <c r="AF24" s="35">
        <v>10905</v>
      </c>
      <c r="AG24" s="35">
        <v>11615</v>
      </c>
      <c r="AH24" s="35">
        <v>12088</v>
      </c>
      <c r="AI24" s="35">
        <v>12496</v>
      </c>
      <c r="AJ24" s="35">
        <v>13148</v>
      </c>
      <c r="AK24" s="35">
        <v>14583</v>
      </c>
      <c r="AL24" s="35">
        <v>15166</v>
      </c>
      <c r="AM24" s="35">
        <v>13424</v>
      </c>
      <c r="AN24" s="35">
        <v>13587</v>
      </c>
      <c r="AO24" s="35">
        <v>14489</v>
      </c>
      <c r="AP24" s="35">
        <v>14939</v>
      </c>
      <c r="AQ24" s="35">
        <v>15242</v>
      </c>
      <c r="AR24" s="35">
        <v>12074</v>
      </c>
      <c r="AS24" s="35">
        <v>15646</v>
      </c>
      <c r="AT24" s="35">
        <v>17513</v>
      </c>
      <c r="AU24" s="35">
        <v>17525</v>
      </c>
      <c r="AV24" s="35">
        <v>19703</v>
      </c>
      <c r="AW24" s="35">
        <v>19871</v>
      </c>
      <c r="AX24" s="35">
        <v>20910</v>
      </c>
      <c r="AY24" s="35">
        <v>21793</v>
      </c>
      <c r="AZ24" s="35">
        <v>21047</v>
      </c>
      <c r="BA24" s="35">
        <v>19608</v>
      </c>
      <c r="BB24" s="347">
        <f t="shared" si="3"/>
        <v>19608</v>
      </c>
      <c r="BC24" s="41">
        <f t="shared" si="16"/>
        <v>19371.339668425146</v>
      </c>
      <c r="BD24" s="41">
        <f t="shared" si="16"/>
        <v>18238.303364970878</v>
      </c>
      <c r="BE24" s="43">
        <f t="shared" si="16"/>
        <v>18080.651534757122</v>
      </c>
      <c r="BF24" s="347">
        <f t="shared" si="17"/>
        <v>19608</v>
      </c>
      <c r="BG24" s="41">
        <f t="shared" si="18"/>
        <v>19264.166004639756</v>
      </c>
      <c r="BH24" s="41">
        <f t="shared" si="18"/>
        <v>18457.876102491271</v>
      </c>
      <c r="BI24" s="43">
        <f t="shared" si="18"/>
        <v>18388.184949885799</v>
      </c>
      <c r="BJ24" s="347">
        <f t="shared" si="19"/>
        <v>19608</v>
      </c>
      <c r="BK24" s="41">
        <f t="shared" si="20"/>
        <v>19079.927883654949</v>
      </c>
      <c r="BL24" s="41">
        <f t="shared" si="20"/>
        <v>18688.836836056802</v>
      </c>
      <c r="BM24" s="43">
        <f t="shared" si="20"/>
        <v>18678.176187852929</v>
      </c>
    </row>
    <row r="25" spans="1:66" ht="14.25" customHeight="1">
      <c r="A25" s="18">
        <v>43100</v>
      </c>
      <c r="B25" s="19">
        <v>366426.12785793905</v>
      </c>
      <c r="C25" s="20">
        <v>3.1391817148095527</v>
      </c>
      <c r="D25" s="20">
        <v>11.2</v>
      </c>
      <c r="E25" s="20">
        <v>-2.9000000000000004</v>
      </c>
      <c r="F25" s="20">
        <f t="shared" si="9"/>
        <v>13.077103325947801</v>
      </c>
      <c r="G25" s="20"/>
      <c r="H25" s="18">
        <v>38533</v>
      </c>
      <c r="I25" s="21">
        <v>5.0810752886051063</v>
      </c>
      <c r="J25" s="22">
        <v>17.18</v>
      </c>
      <c r="K25" s="22">
        <v>17.18</v>
      </c>
      <c r="L25" s="22">
        <v>17.18</v>
      </c>
      <c r="N25" s="18">
        <v>43100</v>
      </c>
      <c r="O25" s="20">
        <f t="shared" si="2"/>
        <v>11.2</v>
      </c>
      <c r="P25" s="20">
        <f t="shared" si="10"/>
        <v>11.2</v>
      </c>
      <c r="Q25" s="20">
        <f t="shared" si="11"/>
        <v>11.2</v>
      </c>
      <c r="R25" s="20">
        <f t="shared" si="12"/>
        <v>11.2</v>
      </c>
      <c r="S25" s="20">
        <f t="shared" si="1"/>
        <v>3.1391817148095527</v>
      </c>
      <c r="T25" s="4"/>
      <c r="U25" s="18">
        <v>38533</v>
      </c>
      <c r="V25" s="22">
        <v>17.996330656219776</v>
      </c>
      <c r="W25" s="487">
        <v>17.996330656219776</v>
      </c>
      <c r="X25" s="487">
        <v>17.996330656219776</v>
      </c>
      <c r="AA25" s="34"/>
      <c r="AB25" s="34" t="s">
        <v>162</v>
      </c>
      <c r="AC25" s="34"/>
      <c r="AD25" s="35"/>
      <c r="AE25" s="35"/>
      <c r="AF25" s="35"/>
      <c r="AG25" s="35"/>
      <c r="AH25" s="35"/>
      <c r="AI25" s="35"/>
      <c r="AJ25" s="35"/>
      <c r="AK25" s="35"/>
      <c r="AL25" s="35"/>
      <c r="AM25" s="35"/>
      <c r="AN25" s="78">
        <v>231936</v>
      </c>
      <c r="AO25" s="35">
        <v>220637</v>
      </c>
      <c r="AP25" s="35">
        <v>212851</v>
      </c>
      <c r="AQ25" s="35">
        <v>206658</v>
      </c>
      <c r="AR25" s="35">
        <v>198911</v>
      </c>
      <c r="AS25" s="35">
        <v>194142</v>
      </c>
      <c r="AT25" s="35">
        <v>193524</v>
      </c>
      <c r="AU25" s="35">
        <v>192233</v>
      </c>
      <c r="AV25" s="35">
        <v>192665</v>
      </c>
      <c r="AW25" s="35">
        <v>183356</v>
      </c>
      <c r="AX25" s="35">
        <v>208440</v>
      </c>
      <c r="AY25" s="35">
        <v>201396</v>
      </c>
      <c r="AZ25" s="35">
        <v>186502</v>
      </c>
      <c r="BA25" s="35">
        <v>181959</v>
      </c>
      <c r="BB25" s="347">
        <f t="shared" si="3"/>
        <v>181959</v>
      </c>
      <c r="BC25" s="41">
        <f t="shared" si="16"/>
        <v>179762.8312284257</v>
      </c>
      <c r="BD25" s="41">
        <f t="shared" si="16"/>
        <v>169248.44155379108</v>
      </c>
      <c r="BE25" s="43">
        <f t="shared" si="16"/>
        <v>167785.45861958747</v>
      </c>
      <c r="BF25" s="347">
        <f t="shared" si="17"/>
        <v>181959</v>
      </c>
      <c r="BG25" s="41">
        <f t="shared" si="18"/>
        <v>178768.27733773182</v>
      </c>
      <c r="BH25" s="41">
        <f t="shared" si="18"/>
        <v>171286.04027607149</v>
      </c>
      <c r="BI25" s="43">
        <f t="shared" si="18"/>
        <v>170639.31789556664</v>
      </c>
      <c r="BJ25" s="347">
        <f t="shared" si="19"/>
        <v>181959</v>
      </c>
      <c r="BK25" s="41">
        <f t="shared" si="20"/>
        <v>177058.57801825635</v>
      </c>
      <c r="BL25" s="41">
        <f t="shared" si="20"/>
        <v>173429.31771991326</v>
      </c>
      <c r="BM25" s="43">
        <f t="shared" si="20"/>
        <v>173330.38866613273</v>
      </c>
    </row>
    <row r="26" spans="1:66" ht="14.25" customHeight="1">
      <c r="A26" s="18">
        <v>43465</v>
      </c>
      <c r="B26" s="19">
        <v>382623.83564079198</v>
      </c>
      <c r="C26" s="20">
        <v>2.6308045773756561</v>
      </c>
      <c r="D26" s="20">
        <v>8.9</v>
      </c>
      <c r="E26" s="20">
        <v>-2.2999999999999989</v>
      </c>
      <c r="F26" s="20">
        <f t="shared" si="9"/>
        <v>10.394129525918332</v>
      </c>
      <c r="G26" s="20"/>
      <c r="H26" s="18">
        <v>38625</v>
      </c>
      <c r="I26" s="21">
        <v>5.4673647442487976</v>
      </c>
      <c r="J26" s="22">
        <v>17</v>
      </c>
      <c r="K26" s="22">
        <v>17</v>
      </c>
      <c r="L26" s="22">
        <v>17</v>
      </c>
      <c r="N26" s="18">
        <v>43465</v>
      </c>
      <c r="O26" s="20">
        <f t="shared" si="2"/>
        <v>8.9</v>
      </c>
      <c r="P26" s="20">
        <f t="shared" si="10"/>
        <v>8.9</v>
      </c>
      <c r="Q26" s="20">
        <f t="shared" si="11"/>
        <v>8.9</v>
      </c>
      <c r="R26" s="20">
        <f t="shared" si="12"/>
        <v>8.9</v>
      </c>
      <c r="S26" s="20">
        <f t="shared" si="1"/>
        <v>2.6308045773756561</v>
      </c>
      <c r="T26" s="4"/>
      <c r="U26" s="18">
        <v>38625</v>
      </c>
      <c r="V26" s="22">
        <v>17.640062472596114</v>
      </c>
      <c r="W26" s="487">
        <v>17.640062472596114</v>
      </c>
      <c r="X26" s="487">
        <v>17.640062472596114</v>
      </c>
      <c r="AA26" s="34"/>
      <c r="AB26" s="34" t="s">
        <v>168</v>
      </c>
      <c r="AC26" s="34"/>
      <c r="AD26" s="35"/>
      <c r="AE26" s="35"/>
      <c r="AF26" s="35"/>
      <c r="AG26" s="35"/>
      <c r="AH26" s="35"/>
      <c r="AI26" s="35"/>
      <c r="AJ26" s="35"/>
      <c r="AK26" s="35"/>
      <c r="AL26" s="35"/>
      <c r="AM26" s="35"/>
      <c r="AN26" s="78">
        <v>32339</v>
      </c>
      <c r="AO26" s="35">
        <v>30944</v>
      </c>
      <c r="AP26" s="35">
        <v>28768</v>
      </c>
      <c r="AQ26" s="35">
        <v>25394</v>
      </c>
      <c r="AR26" s="35">
        <v>22731</v>
      </c>
      <c r="AS26" s="35">
        <v>21204</v>
      </c>
      <c r="AT26" s="35">
        <v>19891</v>
      </c>
      <c r="AU26" s="35">
        <v>19578</v>
      </c>
      <c r="AV26" s="35">
        <v>19476</v>
      </c>
      <c r="AW26" s="35">
        <v>19412</v>
      </c>
      <c r="AX26" s="35">
        <v>19268</v>
      </c>
      <c r="AY26" s="35">
        <v>19209</v>
      </c>
      <c r="AZ26" s="35">
        <v>19213</v>
      </c>
      <c r="BA26" s="35">
        <v>19181</v>
      </c>
      <c r="BB26" s="347">
        <f t="shared" si="3"/>
        <v>19181</v>
      </c>
      <c r="BC26" s="41">
        <f t="shared" si="16"/>
        <v>18949.493379236163</v>
      </c>
      <c r="BD26" s="41">
        <f t="shared" si="16"/>
        <v>17841.131009970744</v>
      </c>
      <c r="BE26" s="43">
        <f t="shared" si="16"/>
        <v>17686.912336198304</v>
      </c>
      <c r="BF26" s="347">
        <f t="shared" si="17"/>
        <v>19181</v>
      </c>
      <c r="BG26" s="41">
        <f t="shared" si="18"/>
        <v>18844.653617655811</v>
      </c>
      <c r="BH26" s="41">
        <f t="shared" si="18"/>
        <v>18055.922150238937</v>
      </c>
      <c r="BI26" s="43">
        <f t="shared" si="18"/>
        <v>17987.74864972254</v>
      </c>
      <c r="BJ26" s="347">
        <f t="shared" si="19"/>
        <v>19181</v>
      </c>
      <c r="BK26" s="41">
        <f t="shared" si="20"/>
        <v>18664.42761813472</v>
      </c>
      <c r="BL26" s="41">
        <f t="shared" si="20"/>
        <v>18281.853292146345</v>
      </c>
      <c r="BM26" s="43">
        <f t="shared" si="20"/>
        <v>18271.424799021166</v>
      </c>
    </row>
    <row r="27" spans="1:66" ht="14.25" customHeight="1">
      <c r="A27" s="18">
        <v>43830</v>
      </c>
      <c r="B27" s="19">
        <v>400102</v>
      </c>
      <c r="C27" s="20">
        <v>2.9359923102297785</v>
      </c>
      <c r="D27" s="20">
        <v>7.880732391973619</v>
      </c>
      <c r="E27" s="20">
        <v>-1.0192676080263814</v>
      </c>
      <c r="F27" s="20">
        <f t="shared" si="9"/>
        <v>7.963844882762908</v>
      </c>
      <c r="G27" s="20"/>
      <c r="H27" s="18">
        <v>38717</v>
      </c>
      <c r="I27" s="21">
        <v>5.1321934870718309</v>
      </c>
      <c r="J27" s="22">
        <v>17.850000000000001</v>
      </c>
      <c r="K27" s="22">
        <v>17.850000000000001</v>
      </c>
      <c r="L27" s="22">
        <v>17.850000000000001</v>
      </c>
      <c r="N27" s="18">
        <v>43830</v>
      </c>
      <c r="O27" s="20">
        <f t="shared" si="2"/>
        <v>7.880732391973619</v>
      </c>
      <c r="P27" s="20">
        <f t="shared" si="10"/>
        <v>7.7773284968404397</v>
      </c>
      <c r="Q27" s="20">
        <f t="shared" si="11"/>
        <v>7.7773284968404397</v>
      </c>
      <c r="R27" s="20">
        <f t="shared" si="12"/>
        <v>7.7773284968404397</v>
      </c>
      <c r="S27" s="20">
        <f t="shared" si="1"/>
        <v>2.9359923102297785</v>
      </c>
      <c r="T27" s="4"/>
      <c r="U27" s="18">
        <v>38717</v>
      </c>
      <c r="V27" s="22">
        <v>17.351247949197706</v>
      </c>
      <c r="W27" s="487">
        <v>17.351247949197706</v>
      </c>
      <c r="X27" s="487">
        <v>17.351247949197706</v>
      </c>
      <c r="AA27" s="34"/>
      <c r="AB27" s="80" t="s">
        <v>173</v>
      </c>
      <c r="AC27" s="81"/>
      <c r="AD27" s="35"/>
      <c r="AE27" s="35"/>
      <c r="AF27" s="35"/>
      <c r="AG27" s="35"/>
      <c r="AH27" s="35"/>
      <c r="AI27" s="35"/>
      <c r="AJ27" s="35"/>
      <c r="AK27" s="35"/>
      <c r="AL27" s="35"/>
      <c r="AM27" s="35"/>
      <c r="AN27" s="82">
        <v>1432454</v>
      </c>
      <c r="AO27" s="83">
        <v>1411238</v>
      </c>
      <c r="AP27" s="83">
        <v>1395116</v>
      </c>
      <c r="AQ27" s="83">
        <v>1364298</v>
      </c>
      <c r="AR27" s="83">
        <v>1342149</v>
      </c>
      <c r="AS27" s="83">
        <v>1391002</v>
      </c>
      <c r="AT27" s="83">
        <v>1443141</v>
      </c>
      <c r="AU27" s="83">
        <v>1476832</v>
      </c>
      <c r="AV27" s="83">
        <v>1517580</v>
      </c>
      <c r="AW27" s="83">
        <v>1507221</v>
      </c>
      <c r="AX27" s="83">
        <v>1585473</v>
      </c>
      <c r="AY27" s="83">
        <v>1585569</v>
      </c>
      <c r="AZ27" s="83">
        <v>1562312</v>
      </c>
      <c r="BA27" s="83">
        <v>1515174</v>
      </c>
      <c r="BB27" s="349">
        <f>BA27</f>
        <v>1515174</v>
      </c>
      <c r="BC27" s="86">
        <f t="shared" ref="BC27:BM27" si="21">(100-BC4)*BC28/100</f>
        <v>1500864.5589938706</v>
      </c>
      <c r="BD27" s="86">
        <f t="shared" si="21"/>
        <v>1432356.600629274</v>
      </c>
      <c r="BE27" s="87">
        <f t="shared" si="21"/>
        <v>1422824.3332275506</v>
      </c>
      <c r="BF27" s="349">
        <f t="shared" si="17"/>
        <v>1515174</v>
      </c>
      <c r="BG27" s="86">
        <f t="shared" si="21"/>
        <v>1494384.4057331088</v>
      </c>
      <c r="BH27" s="86">
        <f t="shared" si="21"/>
        <v>1445632.8565746378</v>
      </c>
      <c r="BI27" s="87">
        <f t="shared" si="21"/>
        <v>1441419.0475673529</v>
      </c>
      <c r="BJ27" s="349">
        <f t="shared" si="19"/>
        <v>1515174</v>
      </c>
      <c r="BK27" s="86">
        <f t="shared" si="21"/>
        <v>1483244.6236421741</v>
      </c>
      <c r="BL27" s="86">
        <f t="shared" si="21"/>
        <v>1459597.67682861</v>
      </c>
      <c r="BM27" s="87">
        <f t="shared" si="21"/>
        <v>1458953.0909128154</v>
      </c>
    </row>
    <row r="28" spans="1:66" ht="14.25" customHeight="1" thickBot="1">
      <c r="A28" s="88">
        <v>44196</v>
      </c>
      <c r="B28" s="89">
        <f>SUM(bdp!AP109:AP112)</f>
        <v>289225.63167962467</v>
      </c>
      <c r="C28" s="64">
        <f>(B28/B27-1)*100</f>
        <v>-27.712025513587868</v>
      </c>
      <c r="D28" s="64">
        <f>D27+E28</f>
        <v>20.028216083724281</v>
      </c>
      <c r="E28" s="64">
        <f>B33+B34*C28</f>
        <v>12.147483691750661</v>
      </c>
      <c r="H28" s="18">
        <v>38807</v>
      </c>
      <c r="I28" s="21">
        <v>6.5762501279509991</v>
      </c>
      <c r="J28" s="22">
        <v>17.71</v>
      </c>
      <c r="K28" s="22">
        <v>17.71</v>
      </c>
      <c r="L28" s="22">
        <v>17.71</v>
      </c>
      <c r="N28" s="88">
        <v>44196</v>
      </c>
      <c r="O28" s="64">
        <f>D28</f>
        <v>20.028216083724281</v>
      </c>
      <c r="P28" s="64">
        <f t="shared" si="10"/>
        <v>14.840249857284237</v>
      </c>
      <c r="Q28" s="64">
        <f t="shared" si="11"/>
        <v>15.177424433947044</v>
      </c>
      <c r="R28" s="64">
        <f t="shared" si="12"/>
        <v>18.621868910277083</v>
      </c>
      <c r="S28" s="64">
        <f t="shared" si="1"/>
        <v>-27.712025513587868</v>
      </c>
      <c r="T28" s="4"/>
      <c r="U28" s="18">
        <v>38807</v>
      </c>
      <c r="V28" s="22">
        <v>16.856494895278288</v>
      </c>
      <c r="W28" s="487">
        <v>16.856494895278288</v>
      </c>
      <c r="X28" s="487">
        <v>16.856494895278288</v>
      </c>
      <c r="AA28" s="34"/>
      <c r="AB28" s="81" t="s">
        <v>25</v>
      </c>
      <c r="AC28" s="81"/>
      <c r="AD28" s="35"/>
      <c r="AE28" s="35"/>
      <c r="AF28" s="35"/>
      <c r="AG28" s="35"/>
      <c r="AH28" s="35"/>
      <c r="AI28" s="35"/>
      <c r="AJ28" s="35"/>
      <c r="AK28" s="35"/>
      <c r="AL28" s="35"/>
      <c r="AM28" s="35"/>
      <c r="AN28" s="82">
        <v>1734879</v>
      </c>
      <c r="AO28" s="83">
        <v>1716571</v>
      </c>
      <c r="AP28" s="83">
        <v>1719440</v>
      </c>
      <c r="AQ28" s="83">
        <v>1709410</v>
      </c>
      <c r="AR28" s="83">
        <v>1670336</v>
      </c>
      <c r="AS28" s="83">
        <v>1676908</v>
      </c>
      <c r="AT28" s="83">
        <v>1685001</v>
      </c>
      <c r="AU28" s="83">
        <v>1670799</v>
      </c>
      <c r="AV28" s="83">
        <v>1671122</v>
      </c>
      <c r="AW28" s="83">
        <v>1653022</v>
      </c>
      <c r="AX28" s="83">
        <v>1697642</v>
      </c>
      <c r="AY28" s="83">
        <v>1697945</v>
      </c>
      <c r="AZ28" s="83">
        <v>1694065</v>
      </c>
      <c r="BA28" s="83">
        <v>1658635</v>
      </c>
      <c r="BB28" s="350">
        <f>BA28</f>
        <v>1658635</v>
      </c>
      <c r="BC28" s="95">
        <f t="shared" ref="BC28:BM28" si="22">$BA$28</f>
        <v>1658635</v>
      </c>
      <c r="BD28" s="95">
        <f t="shared" si="22"/>
        <v>1658635</v>
      </c>
      <c r="BE28" s="96">
        <f t="shared" si="22"/>
        <v>1658635</v>
      </c>
      <c r="BF28" s="350">
        <f t="shared" si="17"/>
        <v>1658635</v>
      </c>
      <c r="BG28" s="95">
        <f t="shared" si="22"/>
        <v>1658635</v>
      </c>
      <c r="BH28" s="95">
        <f t="shared" si="22"/>
        <v>1658635</v>
      </c>
      <c r="BI28" s="96">
        <f t="shared" si="22"/>
        <v>1658635</v>
      </c>
      <c r="BJ28" s="350">
        <f t="shared" si="19"/>
        <v>1658635</v>
      </c>
      <c r="BK28" s="95">
        <f t="shared" si="22"/>
        <v>1658635</v>
      </c>
      <c r="BL28" s="95">
        <f t="shared" si="22"/>
        <v>1658635</v>
      </c>
      <c r="BM28" s="96">
        <f t="shared" si="22"/>
        <v>1658635</v>
      </c>
    </row>
    <row r="29" spans="1:66" ht="14.25" customHeight="1">
      <c r="A29" s="88"/>
      <c r="B29" s="89"/>
      <c r="C29" s="64"/>
      <c r="D29" s="64"/>
      <c r="E29" s="64"/>
      <c r="H29" s="18">
        <v>38898</v>
      </c>
      <c r="I29" s="21">
        <v>4.1979744499520706</v>
      </c>
      <c r="J29" s="22">
        <v>15.59</v>
      </c>
      <c r="K29" s="22">
        <v>15.59</v>
      </c>
      <c r="L29" s="22">
        <v>15.59</v>
      </c>
      <c r="T29" s="4"/>
      <c r="U29" s="18">
        <v>38898</v>
      </c>
      <c r="V29" s="22">
        <v>16.447083569867129</v>
      </c>
      <c r="W29" s="487">
        <v>16.447083569867129</v>
      </c>
      <c r="X29" s="487">
        <v>16.447083569867129</v>
      </c>
      <c r="AZ29" s="392">
        <f t="shared" ref="AZ29:BM29" si="23">AZ28-AZ27</f>
        <v>131753</v>
      </c>
      <c r="BA29" s="392">
        <f t="shared" si="23"/>
        <v>143461</v>
      </c>
      <c r="BB29" s="392">
        <f t="shared" si="23"/>
        <v>143461</v>
      </c>
      <c r="BC29" s="392">
        <f t="shared" si="23"/>
        <v>157770.44100612937</v>
      </c>
      <c r="BD29" s="392">
        <f t="shared" si="23"/>
        <v>226278.39937072597</v>
      </c>
      <c r="BE29" s="392">
        <f t="shared" si="23"/>
        <v>235810.66677244939</v>
      </c>
      <c r="BF29" s="392">
        <f t="shared" si="23"/>
        <v>143461</v>
      </c>
      <c r="BG29" s="392">
        <f t="shared" si="23"/>
        <v>164250.59426689125</v>
      </c>
      <c r="BH29" s="392">
        <f t="shared" si="23"/>
        <v>213002.14342536218</v>
      </c>
      <c r="BI29" s="392">
        <f t="shared" si="23"/>
        <v>217215.95243264711</v>
      </c>
      <c r="BJ29" s="392">
        <f t="shared" si="23"/>
        <v>143461</v>
      </c>
      <c r="BK29" s="392">
        <f t="shared" si="23"/>
        <v>175390.37635782594</v>
      </c>
      <c r="BL29" s="392">
        <f t="shared" si="23"/>
        <v>199037.32317138999</v>
      </c>
      <c r="BM29" s="392">
        <f t="shared" si="23"/>
        <v>199681.90908718458</v>
      </c>
    </row>
    <row r="30" spans="1:66" ht="14.25" customHeight="1">
      <c r="H30" s="18">
        <v>38990</v>
      </c>
      <c r="I30" s="21">
        <v>4.1993772477144802</v>
      </c>
      <c r="J30" s="22">
        <v>15.78</v>
      </c>
      <c r="K30" s="22">
        <v>15.78</v>
      </c>
      <c r="L30" s="22">
        <v>15.78</v>
      </c>
      <c r="T30" s="4"/>
      <c r="U30" s="18">
        <v>38990</v>
      </c>
      <c r="V30" s="22">
        <v>16.414513434581306</v>
      </c>
      <c r="W30" s="487">
        <v>16.414513434581306</v>
      </c>
      <c r="X30" s="487">
        <v>16.414513434581306</v>
      </c>
      <c r="AN30" s="97">
        <f t="shared" ref="AN30:AZ30" si="24">1-AN27/AN28</f>
        <v>0.17432051457190967</v>
      </c>
      <c r="AO30" s="97">
        <f t="shared" si="24"/>
        <v>0.17787379607368414</v>
      </c>
      <c r="AP30" s="97">
        <f t="shared" si="24"/>
        <v>0.18862187689015031</v>
      </c>
      <c r="AQ30" s="97">
        <f t="shared" si="24"/>
        <v>0.20188954083572697</v>
      </c>
      <c r="AR30" s="97">
        <f t="shared" si="24"/>
        <v>0.1964796304456109</v>
      </c>
      <c r="AS30" s="97">
        <f t="shared" si="24"/>
        <v>0.170495936568971</v>
      </c>
      <c r="AT30" s="97">
        <f t="shared" si="24"/>
        <v>0.14353700680296333</v>
      </c>
      <c r="AU30" s="97">
        <f t="shared" si="24"/>
        <v>0.1160923606011256</v>
      </c>
      <c r="AV30" s="97">
        <f t="shared" si="24"/>
        <v>9.1879587486730419E-2</v>
      </c>
      <c r="AW30" s="97">
        <f t="shared" si="24"/>
        <v>8.8202697846731626E-2</v>
      </c>
      <c r="AX30" s="97">
        <f t="shared" si="24"/>
        <v>6.6073412415574073E-2</v>
      </c>
      <c r="AY30" s="97">
        <f t="shared" si="24"/>
        <v>6.6183533624469604E-2</v>
      </c>
      <c r="AZ30" s="97">
        <f t="shared" si="24"/>
        <v>7.777328496840441E-2</v>
      </c>
      <c r="BA30" s="18"/>
      <c r="BB30" s="392">
        <f t="shared" ref="BB30:BM30" si="25">BB29-$AZ$29</f>
        <v>11708</v>
      </c>
      <c r="BC30" s="392">
        <f t="shared" si="25"/>
        <v>26017.441006129375</v>
      </c>
      <c r="BD30" s="392">
        <f t="shared" si="25"/>
        <v>94525.399370725965</v>
      </c>
      <c r="BE30" s="392">
        <f t="shared" si="25"/>
        <v>104057.66677244939</v>
      </c>
      <c r="BF30" s="392">
        <f t="shared" si="25"/>
        <v>11708</v>
      </c>
      <c r="BG30" s="392">
        <f t="shared" si="25"/>
        <v>32497.594266891247</v>
      </c>
      <c r="BH30" s="392">
        <f t="shared" si="25"/>
        <v>81249.143425362185</v>
      </c>
      <c r="BI30" s="392">
        <f t="shared" si="25"/>
        <v>85462.952432647115</v>
      </c>
      <c r="BJ30" s="392">
        <f t="shared" si="25"/>
        <v>11708</v>
      </c>
      <c r="BK30" s="392">
        <f t="shared" si="25"/>
        <v>43637.376357825939</v>
      </c>
      <c r="BL30" s="392">
        <f t="shared" si="25"/>
        <v>67284.323171389988</v>
      </c>
      <c r="BM30" s="392">
        <f t="shared" si="25"/>
        <v>67928.909087184584</v>
      </c>
      <c r="BN30" s="101"/>
    </row>
    <row r="31" spans="1:66" ht="14.25" customHeight="1">
      <c r="A31" s="102" t="s">
        <v>186</v>
      </c>
      <c r="H31" s="18">
        <v>39082</v>
      </c>
      <c r="I31" s="21">
        <v>5.2420919651346765</v>
      </c>
      <c r="J31" s="22">
        <v>16.649999999999999</v>
      </c>
      <c r="K31" s="22">
        <v>16.649999999999999</v>
      </c>
      <c r="L31" s="22">
        <v>16.649999999999999</v>
      </c>
      <c r="T31" s="4"/>
      <c r="U31" s="18">
        <v>39082</v>
      </c>
      <c r="V31" s="22">
        <v>16.162138456568286</v>
      </c>
      <c r="W31" s="487">
        <v>16.162138456568286</v>
      </c>
      <c r="X31" s="487">
        <v>16.162138456568286</v>
      </c>
      <c r="AW31" s="351">
        <f>AW30-AV30</f>
        <v>-3.6768896399987927E-3</v>
      </c>
      <c r="AZ31" s="352">
        <f>BB4/100-AZ30</f>
        <v>8.7201267828247164E-3</v>
      </c>
      <c r="BA31" s="18"/>
      <c r="BN31" s="101"/>
    </row>
    <row r="32" spans="1:66" ht="14.25" customHeight="1">
      <c r="A32" s="105"/>
      <c r="B32" s="105" t="s">
        <v>189</v>
      </c>
      <c r="C32" s="105" t="s">
        <v>190</v>
      </c>
      <c r="D32" s="105" t="s">
        <v>191</v>
      </c>
      <c r="E32" s="105" t="s">
        <v>192</v>
      </c>
      <c r="F32" s="105"/>
      <c r="H32" s="18">
        <v>39172</v>
      </c>
      <c r="I32" s="21">
        <v>6.3900088341466699</v>
      </c>
      <c r="J32" s="22">
        <v>16.32</v>
      </c>
      <c r="K32" s="22">
        <v>16.32</v>
      </c>
      <c r="L32" s="22">
        <v>16.32</v>
      </c>
      <c r="T32" s="4"/>
      <c r="U32" s="18">
        <v>39172</v>
      </c>
      <c r="V32" s="22">
        <v>15.439312203890937</v>
      </c>
      <c r="W32" s="487">
        <v>15.439312203890937</v>
      </c>
      <c r="X32" s="487">
        <v>15.439312203890937</v>
      </c>
      <c r="BA32" s="18"/>
      <c r="BE32" s="98"/>
      <c r="BI32" s="98"/>
      <c r="BM32" s="98"/>
    </row>
    <row r="33" spans="1:66" ht="14.25" customHeight="1">
      <c r="A33" s="105" t="s">
        <v>193</v>
      </c>
      <c r="B33" s="105">
        <v>0.31722</v>
      </c>
      <c r="C33" s="105">
        <v>0.35919000000000001</v>
      </c>
      <c r="D33" s="105">
        <v>0.88300000000000001</v>
      </c>
      <c r="E33" s="105">
        <v>0.38819799999999999</v>
      </c>
      <c r="F33" s="105"/>
      <c r="H33" s="18">
        <v>39263</v>
      </c>
      <c r="I33" s="21">
        <v>5.9151569736022083</v>
      </c>
      <c r="J33" s="22">
        <v>13.99</v>
      </c>
      <c r="K33" s="22">
        <v>13.99</v>
      </c>
      <c r="L33" s="22">
        <v>13.99</v>
      </c>
      <c r="T33" s="4"/>
      <c r="U33" s="18">
        <v>39263</v>
      </c>
      <c r="V33" s="22">
        <v>14.852172523641944</v>
      </c>
      <c r="W33" s="487">
        <v>14.852172523641944</v>
      </c>
      <c r="X33" s="487">
        <v>14.852172523641944</v>
      </c>
      <c r="BA33" s="18"/>
      <c r="BB33" s="99" t="s">
        <v>183</v>
      </c>
      <c r="BC33" s="100">
        <f>BB28-BB27</f>
        <v>143461</v>
      </c>
      <c r="BN33" s="99"/>
    </row>
    <row r="34" spans="1:66" ht="14.25" customHeight="1">
      <c r="A34" s="105" t="s">
        <v>11</v>
      </c>
      <c r="B34" s="105">
        <v>-0.4269</v>
      </c>
      <c r="C34" s="105">
        <v>9.8780000000000007E-2</v>
      </c>
      <c r="D34" s="105">
        <v>-4.3220000000000001</v>
      </c>
      <c r="E34" s="105">
        <v>3.68E-4</v>
      </c>
      <c r="F34" s="105" t="s">
        <v>194</v>
      </c>
      <c r="H34" s="18">
        <v>39355</v>
      </c>
      <c r="I34" s="21">
        <v>4.7434249558204016</v>
      </c>
      <c r="J34" s="22">
        <v>13.79</v>
      </c>
      <c r="K34" s="22">
        <v>13.79</v>
      </c>
      <c r="L34" s="22">
        <v>13.79</v>
      </c>
      <c r="T34" s="4"/>
      <c r="U34" s="18">
        <v>39355</v>
      </c>
      <c r="V34" s="22">
        <v>14.464160523273438</v>
      </c>
      <c r="W34" s="487">
        <v>14.464160523273438</v>
      </c>
      <c r="X34" s="487">
        <v>14.464160523273438</v>
      </c>
      <c r="BA34" s="18"/>
      <c r="BB34" s="99" t="s">
        <v>187</v>
      </c>
      <c r="BC34" s="103">
        <f>BC33/BB28</f>
        <v>8.6493411751229168E-2</v>
      </c>
    </row>
    <row r="35" spans="1:66" ht="14.25" customHeight="1">
      <c r="H35" s="18">
        <v>39447</v>
      </c>
      <c r="I35" s="21">
        <v>4.1200517556200396</v>
      </c>
      <c r="J35" s="22">
        <v>14.38</v>
      </c>
      <c r="K35" s="22">
        <v>14.38</v>
      </c>
      <c r="L35" s="22">
        <v>14.38</v>
      </c>
      <c r="T35" s="4"/>
      <c r="U35" s="18">
        <v>39447</v>
      </c>
      <c r="V35" s="22">
        <v>13.922104331539007</v>
      </c>
      <c r="W35" s="487">
        <v>13.922104331539007</v>
      </c>
      <c r="X35" s="487">
        <v>13.922104331539007</v>
      </c>
      <c r="BA35" s="18"/>
    </row>
    <row r="36" spans="1:66" ht="14.25" customHeight="1">
      <c r="H36" s="18">
        <v>39538</v>
      </c>
      <c r="I36" s="21">
        <v>2.901486866103582</v>
      </c>
      <c r="J36" s="22">
        <v>14.26</v>
      </c>
      <c r="K36" s="22">
        <v>14.26</v>
      </c>
      <c r="L36" s="22">
        <v>14.26</v>
      </c>
      <c r="T36" s="4"/>
      <c r="U36" s="18">
        <v>39538</v>
      </c>
      <c r="V36" s="22">
        <v>13.301178590496496</v>
      </c>
      <c r="W36" s="487">
        <v>13.301178590496496</v>
      </c>
      <c r="X36" s="487">
        <v>13.301178590496496</v>
      </c>
      <c r="BA36" s="18"/>
    </row>
    <row r="37" spans="1:66" ht="14.25" customHeight="1">
      <c r="H37" s="18">
        <v>39629</v>
      </c>
      <c r="I37" s="21">
        <v>3.092621264257005</v>
      </c>
      <c r="J37" s="22">
        <v>12.37</v>
      </c>
      <c r="K37" s="22">
        <v>12.37</v>
      </c>
      <c r="L37" s="22">
        <v>12.37</v>
      </c>
      <c r="T37" s="4"/>
      <c r="U37" s="18">
        <v>39629</v>
      </c>
      <c r="V37" s="22">
        <v>13.229349276681257</v>
      </c>
      <c r="W37" s="487">
        <v>13.229349276681257</v>
      </c>
      <c r="X37" s="487">
        <v>13.229349276681257</v>
      </c>
      <c r="BA37" s="18"/>
    </row>
    <row r="38" spans="1:66" ht="14.25" customHeight="1">
      <c r="H38" s="18">
        <v>39721</v>
      </c>
      <c r="I38" s="21">
        <v>1.7035991173792269</v>
      </c>
      <c r="J38" s="22">
        <v>12.37</v>
      </c>
      <c r="K38" s="22">
        <v>12.37</v>
      </c>
      <c r="L38" s="22">
        <v>12.37</v>
      </c>
      <c r="T38" s="4"/>
      <c r="U38" s="18">
        <v>39721</v>
      </c>
      <c r="V38" s="22">
        <v>13.136583068748253</v>
      </c>
      <c r="W38" s="487">
        <v>13.136583068748253</v>
      </c>
      <c r="X38" s="487">
        <v>13.136583068748253</v>
      </c>
      <c r="BA38" s="18"/>
    </row>
    <row r="39" spans="1:66" ht="14.25" customHeight="1">
      <c r="H39" s="18">
        <v>39813</v>
      </c>
      <c r="I39" s="21">
        <v>-0.64648472106203769</v>
      </c>
      <c r="J39" s="22">
        <v>13.48</v>
      </c>
      <c r="K39" s="22">
        <v>13.48</v>
      </c>
      <c r="L39" s="22">
        <v>13.48</v>
      </c>
      <c r="T39" s="4"/>
      <c r="U39" s="18">
        <v>39813</v>
      </c>
      <c r="V39" s="22">
        <v>13.039082497357368</v>
      </c>
      <c r="W39" s="487">
        <v>13.039082497357368</v>
      </c>
      <c r="X39" s="487">
        <v>13.039082497357368</v>
      </c>
      <c r="BA39" s="18"/>
    </row>
    <row r="40" spans="1:66" ht="14.25" customHeight="1">
      <c r="H40" s="18">
        <v>39903</v>
      </c>
      <c r="I40" s="21">
        <v>-8.8169943967401565</v>
      </c>
      <c r="J40" s="22">
        <v>15.08</v>
      </c>
      <c r="K40" s="22">
        <v>15.08</v>
      </c>
      <c r="L40" s="22">
        <v>15.08</v>
      </c>
      <c r="T40" s="4"/>
      <c r="U40" s="18">
        <v>39903</v>
      </c>
      <c r="V40" s="22">
        <v>13.997684416954401</v>
      </c>
      <c r="W40" s="487">
        <v>13.997684416954401</v>
      </c>
      <c r="X40" s="487">
        <v>13.997684416954401</v>
      </c>
      <c r="BA40" s="18"/>
    </row>
    <row r="41" spans="1:66" ht="14.25" customHeight="1">
      <c r="H41" s="18">
        <v>39994</v>
      </c>
      <c r="I41" s="21">
        <v>-8.5892060228062235</v>
      </c>
      <c r="J41" s="22">
        <v>14.01</v>
      </c>
      <c r="K41" s="22">
        <v>14.01</v>
      </c>
      <c r="L41" s="22">
        <v>14.01</v>
      </c>
      <c r="T41" s="4"/>
      <c r="U41" s="18">
        <v>39994</v>
      </c>
      <c r="V41" s="22">
        <v>14.911457080368653</v>
      </c>
      <c r="W41" s="487">
        <v>14.911457080368653</v>
      </c>
      <c r="X41" s="487">
        <v>14.911457080368653</v>
      </c>
      <c r="BA41" s="18"/>
    </row>
    <row r="42" spans="1:66" ht="14.25" customHeight="1">
      <c r="H42" s="18">
        <v>40086</v>
      </c>
      <c r="I42" s="21">
        <v>-7.613715980090987</v>
      </c>
      <c r="J42" s="22">
        <v>14.79</v>
      </c>
      <c r="K42" s="22">
        <v>14.79</v>
      </c>
      <c r="L42" s="22">
        <v>14.79</v>
      </c>
      <c r="T42" s="4"/>
      <c r="U42" s="18">
        <v>40086</v>
      </c>
      <c r="V42" s="22">
        <v>15.700916176490946</v>
      </c>
      <c r="W42" s="487">
        <v>15.700916176490946</v>
      </c>
      <c r="X42" s="487">
        <v>15.700916176490946</v>
      </c>
      <c r="BA42" s="18"/>
    </row>
    <row r="43" spans="1:66" ht="14.25" customHeight="1">
      <c r="H43" s="18">
        <v>40178</v>
      </c>
      <c r="I43" s="21">
        <v>-4.3203717322743387</v>
      </c>
      <c r="J43" s="22">
        <v>16.739999999999998</v>
      </c>
      <c r="K43" s="22">
        <v>16.739999999999998</v>
      </c>
      <c r="L43" s="22">
        <v>16.739999999999998</v>
      </c>
      <c r="T43" s="4"/>
      <c r="U43" s="18">
        <v>40178</v>
      </c>
      <c r="V43" s="22">
        <v>16.241494412794179</v>
      </c>
      <c r="W43" s="487">
        <v>16.241494412794179</v>
      </c>
      <c r="X43" s="487">
        <v>16.241494412794179</v>
      </c>
      <c r="BA43" s="18"/>
    </row>
    <row r="44" spans="1:66" ht="14.25" customHeight="1">
      <c r="H44" s="18">
        <v>40268</v>
      </c>
      <c r="I44" s="21">
        <v>-2.511213415242679</v>
      </c>
      <c r="J44" s="22">
        <v>18.25</v>
      </c>
      <c r="K44" s="22">
        <v>18.25</v>
      </c>
      <c r="L44" s="22">
        <v>18.25</v>
      </c>
      <c r="T44" s="4"/>
      <c r="U44" s="18">
        <v>40268</v>
      </c>
      <c r="V44" s="22">
        <v>17.017319219930961</v>
      </c>
      <c r="W44" s="487">
        <v>17.017319219930961</v>
      </c>
      <c r="X44" s="487">
        <v>17.017319219930961</v>
      </c>
      <c r="BA44" s="18"/>
    </row>
    <row r="45" spans="1:66" ht="14.25" customHeight="1">
      <c r="H45" s="18">
        <v>40359</v>
      </c>
      <c r="I45" s="21">
        <v>-2.939447085478136</v>
      </c>
      <c r="J45" s="22">
        <v>16.46</v>
      </c>
      <c r="K45" s="22">
        <v>16.46</v>
      </c>
      <c r="L45" s="22">
        <v>16.46</v>
      </c>
      <c r="T45" s="4"/>
      <c r="U45" s="18">
        <v>40359</v>
      </c>
      <c r="V45" s="22">
        <v>17.465737104930511</v>
      </c>
      <c r="W45" s="487">
        <v>17.465737104930511</v>
      </c>
      <c r="X45" s="487">
        <v>17.465737104930511</v>
      </c>
      <c r="BA45" s="18"/>
    </row>
    <row r="46" spans="1:66" ht="14.25" customHeight="1">
      <c r="H46" s="18">
        <v>40451</v>
      </c>
      <c r="I46" s="21">
        <v>1.013481423639135</v>
      </c>
      <c r="J46" s="22">
        <v>16.760000000000002</v>
      </c>
      <c r="K46" s="22">
        <v>16.760000000000002</v>
      </c>
      <c r="L46" s="22">
        <v>16.760000000000002</v>
      </c>
      <c r="T46" s="4"/>
      <c r="U46" s="18">
        <v>40451</v>
      </c>
      <c r="V46" s="22">
        <v>17.823903925099621</v>
      </c>
      <c r="W46" s="487">
        <v>17.823903925099621</v>
      </c>
      <c r="X46" s="487">
        <v>17.823903925099621</v>
      </c>
    </row>
    <row r="47" spans="1:66" ht="14.25" customHeight="1">
      <c r="H47" s="18">
        <v>40543</v>
      </c>
      <c r="I47" s="21">
        <v>-1.7422109868578985</v>
      </c>
      <c r="J47" s="22">
        <v>18.64</v>
      </c>
      <c r="K47" s="22">
        <v>18.64</v>
      </c>
      <c r="L47" s="22">
        <v>18.64</v>
      </c>
      <c r="T47" s="4"/>
      <c r="U47" s="18">
        <v>40543</v>
      </c>
      <c r="V47" s="22">
        <v>18.028569494376001</v>
      </c>
      <c r="W47" s="487">
        <v>18.028569494376001</v>
      </c>
      <c r="X47" s="487">
        <v>18.028569494376001</v>
      </c>
    </row>
    <row r="48" spans="1:66" ht="14.25" customHeight="1">
      <c r="H48" s="18">
        <v>40633</v>
      </c>
      <c r="I48" s="21">
        <v>-2.3465731362899902</v>
      </c>
      <c r="J48" s="22">
        <v>19.13</v>
      </c>
      <c r="K48" s="22">
        <v>19.13</v>
      </c>
      <c r="L48" s="22">
        <v>19.13</v>
      </c>
      <c r="T48" s="4"/>
      <c r="U48" s="18">
        <v>40633</v>
      </c>
      <c r="V48" s="22">
        <v>17.75812506682767</v>
      </c>
      <c r="W48" s="487">
        <v>17.75812506682767</v>
      </c>
      <c r="X48" s="487">
        <v>17.75812506682767</v>
      </c>
    </row>
    <row r="49" spans="8:24" ht="14.25" customHeight="1">
      <c r="H49" s="18">
        <v>40724</v>
      </c>
      <c r="I49" s="21">
        <v>1.132389929248717</v>
      </c>
      <c r="J49" s="22">
        <v>16.690000000000001</v>
      </c>
      <c r="K49" s="22">
        <v>16.690000000000001</v>
      </c>
      <c r="L49" s="22">
        <v>16.690000000000001</v>
      </c>
      <c r="T49" s="4"/>
      <c r="U49" s="18">
        <v>40724</v>
      </c>
      <c r="V49" s="22">
        <v>17.862431721328036</v>
      </c>
      <c r="W49" s="487">
        <v>17.862431721328036</v>
      </c>
      <c r="X49" s="487">
        <v>17.862431721328036</v>
      </c>
    </row>
    <row r="50" spans="8:24" ht="14.25" customHeight="1">
      <c r="H50" s="18">
        <v>40816</v>
      </c>
      <c r="I50" s="21">
        <v>2.1107123695230712E-2</v>
      </c>
      <c r="J50" s="22">
        <v>16.600000000000001</v>
      </c>
      <c r="K50" s="22">
        <v>16.600000000000001</v>
      </c>
      <c r="L50" s="22">
        <v>16.600000000000001</v>
      </c>
      <c r="T50" s="4"/>
      <c r="U50" s="18">
        <v>40816</v>
      </c>
      <c r="V50" s="22">
        <v>17.797412565216501</v>
      </c>
      <c r="W50" s="487">
        <v>17.797412565216501</v>
      </c>
      <c r="X50" s="487">
        <v>17.797412565216501</v>
      </c>
    </row>
    <row r="51" spans="8:24" ht="14.25" customHeight="1">
      <c r="H51" s="18">
        <v>40908</v>
      </c>
      <c r="I51" s="21">
        <v>-0.22934433360873641</v>
      </c>
      <c r="J51" s="22">
        <v>18.558517003648891</v>
      </c>
      <c r="K51" s="22">
        <v>18.558517003648891</v>
      </c>
      <c r="L51" s="22">
        <v>18.558517003648891</v>
      </c>
      <c r="T51" s="4"/>
      <c r="U51" s="18">
        <v>40908</v>
      </c>
      <c r="V51" s="22">
        <v>17.810598847324883</v>
      </c>
      <c r="W51" s="487">
        <v>17.810598847324883</v>
      </c>
      <c r="X51" s="487">
        <v>17.810598847324883</v>
      </c>
    </row>
    <row r="52" spans="8:24" ht="14.25" customHeight="1">
      <c r="H52" s="18">
        <v>40999</v>
      </c>
      <c r="I52" s="21">
        <v>-1.2048722074554803</v>
      </c>
      <c r="J52" s="22">
        <v>19.7</v>
      </c>
      <c r="K52" s="22">
        <v>19.7</v>
      </c>
      <c r="L52" s="22">
        <v>19.7</v>
      </c>
      <c r="T52" s="4"/>
      <c r="U52" s="18">
        <v>40999</v>
      </c>
      <c r="V52" s="22">
        <v>18.201745553576824</v>
      </c>
      <c r="W52" s="487">
        <v>18.201745553576824</v>
      </c>
      <c r="X52" s="487">
        <v>18.201745553576824</v>
      </c>
    </row>
    <row r="53" spans="8:24" ht="14.25" customHeight="1">
      <c r="H53" s="18">
        <v>41090</v>
      </c>
      <c r="I53" s="21">
        <v>-2.9945914921394916</v>
      </c>
      <c r="J53" s="22">
        <v>17.100000000000001</v>
      </c>
      <c r="K53" s="22">
        <v>17.100000000000001</v>
      </c>
      <c r="L53" s="22">
        <v>17.100000000000001</v>
      </c>
      <c r="T53" s="4"/>
      <c r="U53" s="18">
        <v>41090</v>
      </c>
      <c r="V53" s="22">
        <v>18.451566024995163</v>
      </c>
      <c r="W53" s="487">
        <v>18.451566024995163</v>
      </c>
      <c r="X53" s="487">
        <v>18.451566024995163</v>
      </c>
    </row>
    <row r="54" spans="8:24" ht="14.25" customHeight="1">
      <c r="H54" s="18">
        <v>41182</v>
      </c>
      <c r="I54" s="21">
        <v>-1.8047831917015174</v>
      </c>
      <c r="J54" s="22">
        <v>18.100000000000001</v>
      </c>
      <c r="K54" s="22">
        <v>18.100000000000001</v>
      </c>
      <c r="L54" s="22">
        <v>18.100000000000001</v>
      </c>
      <c r="T54" s="4"/>
      <c r="U54" s="18">
        <v>41182</v>
      </c>
      <c r="V54" s="22">
        <v>19.398728061841013</v>
      </c>
      <c r="W54" s="487">
        <v>19.398728061841013</v>
      </c>
      <c r="X54" s="487">
        <v>19.398728061841013</v>
      </c>
    </row>
    <row r="55" spans="8:24" ht="14.25" customHeight="1">
      <c r="H55" s="18">
        <v>41274</v>
      </c>
      <c r="I55" s="21">
        <v>-2.8823899790260725</v>
      </c>
      <c r="J55" s="22">
        <v>20.9</v>
      </c>
      <c r="K55" s="22">
        <v>20.9</v>
      </c>
      <c r="L55" s="22">
        <v>20.9</v>
      </c>
      <c r="T55" s="4"/>
      <c r="U55" s="18">
        <v>41274</v>
      </c>
      <c r="V55" s="22">
        <v>20.044749524123521</v>
      </c>
      <c r="W55" s="487">
        <v>20.044749524123521</v>
      </c>
      <c r="X55" s="487">
        <v>20.044749524123521</v>
      </c>
    </row>
    <row r="56" spans="8:24" ht="14.25" customHeight="1">
      <c r="H56" s="18">
        <v>41364</v>
      </c>
      <c r="I56" s="21">
        <v>-1.1781758447468604</v>
      </c>
      <c r="J56" s="22">
        <v>21.5</v>
      </c>
      <c r="K56" s="22">
        <v>21.5</v>
      </c>
      <c r="L56" s="22">
        <v>21.5</v>
      </c>
      <c r="T56" s="4"/>
      <c r="U56" s="18">
        <v>41364</v>
      </c>
      <c r="V56" s="22">
        <v>19.936038451894177</v>
      </c>
      <c r="W56" s="487">
        <v>19.936038451894177</v>
      </c>
      <c r="X56" s="487">
        <v>19.936038451894177</v>
      </c>
    </row>
    <row r="57" spans="8:24" ht="14.25" customHeight="1">
      <c r="H57" s="18">
        <v>41455</v>
      </c>
      <c r="I57" s="21">
        <v>7.5961415204247373E-2</v>
      </c>
      <c r="J57" s="22">
        <v>18.600000000000001</v>
      </c>
      <c r="K57" s="22">
        <v>18.600000000000001</v>
      </c>
      <c r="L57" s="22">
        <v>18.600000000000001</v>
      </c>
      <c r="T57" s="4"/>
      <c r="U57" s="18">
        <v>41455</v>
      </c>
      <c r="V57" s="22">
        <v>20.102997810916108</v>
      </c>
      <c r="W57" s="487">
        <v>20.102997810916108</v>
      </c>
      <c r="X57" s="487">
        <v>20.102997810916108</v>
      </c>
    </row>
    <row r="58" spans="8:24" ht="14.25" customHeight="1">
      <c r="H58" s="18">
        <v>41547</v>
      </c>
      <c r="I58" s="21">
        <v>-0.75772440304913857</v>
      </c>
      <c r="J58" s="22">
        <v>19</v>
      </c>
      <c r="K58" s="22">
        <v>19</v>
      </c>
      <c r="L58" s="22">
        <v>19</v>
      </c>
      <c r="T58" s="4"/>
      <c r="U58" s="18">
        <v>41547</v>
      </c>
      <c r="V58" s="22">
        <v>20.347882413578315</v>
      </c>
      <c r="W58" s="487">
        <v>20.347882413578315</v>
      </c>
      <c r="X58" s="487">
        <v>20.347882413578315</v>
      </c>
    </row>
    <row r="59" spans="8:24" ht="14.25" customHeight="1">
      <c r="H59" s="18">
        <v>41639</v>
      </c>
      <c r="I59" s="21">
        <v>-0.36963614954868262</v>
      </c>
      <c r="J59" s="22">
        <v>21.5</v>
      </c>
      <c r="K59" s="22">
        <v>21.5</v>
      </c>
      <c r="L59" s="22">
        <v>21.5</v>
      </c>
      <c r="T59" s="4"/>
      <c r="U59" s="18">
        <v>41639</v>
      </c>
      <c r="V59" s="22">
        <v>20.574774920846803</v>
      </c>
      <c r="W59" s="487">
        <v>20.574774920846803</v>
      </c>
      <c r="X59" s="487">
        <v>20.574774920846803</v>
      </c>
    </row>
    <row r="60" spans="8:24" ht="14.25" customHeight="1">
      <c r="H60" s="18">
        <v>41729</v>
      </c>
      <c r="I60" s="21">
        <v>-1.0781897487394616</v>
      </c>
      <c r="J60" s="22">
        <v>22.2</v>
      </c>
      <c r="K60" s="22">
        <v>22.2</v>
      </c>
      <c r="L60" s="22">
        <v>22.2</v>
      </c>
      <c r="T60" s="4"/>
      <c r="U60" s="18">
        <v>41729</v>
      </c>
      <c r="V60" s="22">
        <v>20.634188374419772</v>
      </c>
      <c r="W60" s="487">
        <v>20.634188374419772</v>
      </c>
      <c r="X60" s="487">
        <v>20.634188374419772</v>
      </c>
    </row>
    <row r="61" spans="8:24" ht="14.25" customHeight="1">
      <c r="H61" s="18">
        <v>41820</v>
      </c>
      <c r="I61" s="21">
        <v>-0.37078182194473186</v>
      </c>
      <c r="J61" s="22">
        <v>18.2</v>
      </c>
      <c r="K61" s="22">
        <v>18.2</v>
      </c>
      <c r="L61" s="22">
        <v>18.2</v>
      </c>
      <c r="T61" s="4"/>
      <c r="U61" s="18">
        <v>41820</v>
      </c>
      <c r="V61" s="22">
        <v>19.781913584415339</v>
      </c>
      <c r="W61" s="487">
        <v>19.781913584415339</v>
      </c>
      <c r="X61" s="487">
        <v>19.781913584415339</v>
      </c>
    </row>
    <row r="62" spans="8:24" ht="14.25" customHeight="1">
      <c r="H62" s="18">
        <v>41912</v>
      </c>
      <c r="I62" s="21">
        <v>0.18597434456131623</v>
      </c>
      <c r="J62" s="22">
        <v>17.600000000000001</v>
      </c>
      <c r="K62" s="22">
        <v>17.600000000000001</v>
      </c>
      <c r="L62" s="22">
        <v>17.600000000000001</v>
      </c>
      <c r="T62" s="4"/>
      <c r="U62" s="18">
        <v>41912</v>
      </c>
      <c r="V62" s="22">
        <v>18.936295396178981</v>
      </c>
      <c r="W62" s="487">
        <v>18.936295396178981</v>
      </c>
      <c r="X62" s="487">
        <v>18.936295396178981</v>
      </c>
    </row>
    <row r="63" spans="8:24" ht="14.25" customHeight="1">
      <c r="H63" s="18">
        <v>42004</v>
      </c>
      <c r="I63" s="21">
        <v>0.74835852896796951</v>
      </c>
      <c r="J63" s="22">
        <v>19.399999999999999</v>
      </c>
      <c r="K63" s="22">
        <v>19.399999999999999</v>
      </c>
      <c r="L63" s="22">
        <v>19.399999999999999</v>
      </c>
      <c r="T63" s="4"/>
      <c r="U63" s="18">
        <v>42004</v>
      </c>
      <c r="V63" s="22">
        <v>18.431312682574564</v>
      </c>
      <c r="W63" s="487">
        <v>18.431312682574564</v>
      </c>
      <c r="X63" s="487">
        <v>18.431312682574564</v>
      </c>
    </row>
    <row r="64" spans="8:24" ht="14.25" customHeight="1">
      <c r="H64" s="18">
        <v>42094</v>
      </c>
      <c r="I64" s="21">
        <v>1.401207133152667</v>
      </c>
      <c r="J64" s="22">
        <v>19.087103434543717</v>
      </c>
      <c r="K64" s="22">
        <v>19.087103434543717</v>
      </c>
      <c r="L64" s="22">
        <v>19.087103434543717</v>
      </c>
      <c r="T64" s="4"/>
      <c r="U64" s="18">
        <v>42094</v>
      </c>
      <c r="V64" s="22">
        <v>17.609086065791484</v>
      </c>
      <c r="W64" s="487">
        <v>17.609086065791484</v>
      </c>
      <c r="X64" s="487">
        <v>17.609086065791484</v>
      </c>
    </row>
    <row r="65" spans="8:24" ht="14.25" customHeight="1">
      <c r="H65" s="18">
        <v>42185</v>
      </c>
      <c r="I65" s="21">
        <v>1.8522390958709138</v>
      </c>
      <c r="J65" s="22">
        <v>15.551889263358312</v>
      </c>
      <c r="K65" s="22">
        <v>15.551889263358312</v>
      </c>
      <c r="L65" s="22">
        <v>15.551889263358312</v>
      </c>
      <c r="T65" s="4"/>
      <c r="U65" s="18">
        <v>42185</v>
      </c>
      <c r="V65" s="22">
        <v>17.141422106537568</v>
      </c>
      <c r="W65" s="487">
        <v>17.141422106537568</v>
      </c>
      <c r="X65" s="487">
        <v>17.141422106537568</v>
      </c>
    </row>
    <row r="66" spans="8:24" ht="14.25" customHeight="1">
      <c r="H66" s="18">
        <v>42277</v>
      </c>
      <c r="I66" s="21">
        <v>3.9435859255217309</v>
      </c>
      <c r="J66" s="22">
        <v>15.47082260540008</v>
      </c>
      <c r="K66" s="22">
        <v>15.47082260540008</v>
      </c>
      <c r="L66" s="22">
        <v>15.47082260540008</v>
      </c>
      <c r="T66" s="4"/>
      <c r="U66" s="18">
        <v>42277</v>
      </c>
      <c r="V66" s="22">
        <v>16.718110531430035</v>
      </c>
      <c r="W66" s="487">
        <v>16.718110531430035</v>
      </c>
      <c r="X66" s="487">
        <v>16.718110531430035</v>
      </c>
    </row>
    <row r="67" spans="8:24" ht="14.25" customHeight="1">
      <c r="H67" s="18">
        <v>42369</v>
      </c>
      <c r="I67" s="21">
        <v>2.3104276376878516</v>
      </c>
      <c r="J67" s="22">
        <v>17.225642594526882</v>
      </c>
      <c r="K67" s="22">
        <v>17.225642594526882</v>
      </c>
      <c r="L67" s="22">
        <v>17.225642594526882</v>
      </c>
      <c r="T67" s="4"/>
      <c r="U67" s="18">
        <v>42369</v>
      </c>
      <c r="V67" s="22">
        <v>16.247671207355332</v>
      </c>
      <c r="W67" s="487">
        <v>16.247671207355332</v>
      </c>
      <c r="X67" s="487">
        <v>16.247671207355332</v>
      </c>
    </row>
    <row r="68" spans="8:24" ht="14.25" customHeight="1">
      <c r="H68" s="18">
        <v>42460</v>
      </c>
      <c r="I68" s="21">
        <v>3.2795887168851152</v>
      </c>
      <c r="J68" s="22">
        <v>16.5</v>
      </c>
      <c r="K68" s="22">
        <v>16.5</v>
      </c>
      <c r="L68" s="22">
        <v>16.5</v>
      </c>
      <c r="T68" s="4"/>
      <c r="U68" s="18">
        <v>42460</v>
      </c>
      <c r="V68" s="22">
        <v>15.1593386942184</v>
      </c>
      <c r="W68" s="487">
        <v>15.1593386942184</v>
      </c>
      <c r="X68" s="487">
        <v>15.1593386942184</v>
      </c>
    </row>
    <row r="69" spans="8:24" ht="14.25" customHeight="1">
      <c r="H69" s="18">
        <v>42551</v>
      </c>
      <c r="I69" s="21">
        <v>3.0665060429969628</v>
      </c>
      <c r="J69" s="22">
        <v>13</v>
      </c>
      <c r="K69" s="22">
        <v>13</v>
      </c>
      <c r="L69" s="22">
        <v>13</v>
      </c>
      <c r="T69" s="4"/>
      <c r="U69" s="18">
        <v>42551</v>
      </c>
      <c r="V69" s="22">
        <v>14.53388889062977</v>
      </c>
      <c r="W69" s="487">
        <v>14.53388889062977</v>
      </c>
      <c r="X69" s="487">
        <v>14.53388889062977</v>
      </c>
    </row>
    <row r="70" spans="8:24" ht="14.25" customHeight="1">
      <c r="H70" s="18">
        <v>42643</v>
      </c>
      <c r="I70" s="21">
        <v>3.574323815567368</v>
      </c>
      <c r="J70" s="22">
        <v>12.6</v>
      </c>
      <c r="K70" s="22">
        <v>12.6</v>
      </c>
      <c r="L70" s="22">
        <v>12.6</v>
      </c>
      <c r="T70" s="4"/>
      <c r="U70" s="18">
        <v>42643</v>
      </c>
      <c r="V70" s="22">
        <v>13.723880795429759</v>
      </c>
      <c r="W70" s="487">
        <v>13.723880795429759</v>
      </c>
      <c r="X70" s="487">
        <v>13.723880795429759</v>
      </c>
    </row>
    <row r="71" spans="8:24" ht="14.25" customHeight="1">
      <c r="H71" s="18">
        <v>42735</v>
      </c>
      <c r="I71" s="21">
        <v>3.9873547192121634</v>
      </c>
      <c r="J71" s="22">
        <v>14.1</v>
      </c>
      <c r="K71" s="22">
        <v>14.1</v>
      </c>
      <c r="L71" s="22">
        <v>14.1</v>
      </c>
      <c r="T71" s="4"/>
      <c r="U71" s="18">
        <v>42735</v>
      </c>
      <c r="V71" s="22">
        <v>13.153759540026808</v>
      </c>
      <c r="W71" s="487">
        <v>13.153759540026808</v>
      </c>
      <c r="X71" s="487">
        <v>13.153759540026808</v>
      </c>
    </row>
    <row r="72" spans="8:24" ht="14.25" customHeight="1">
      <c r="H72" s="18">
        <v>42825</v>
      </c>
      <c r="I72" s="21">
        <v>3.0209334143764153</v>
      </c>
      <c r="J72" s="22">
        <v>13.6</v>
      </c>
      <c r="K72" s="22">
        <v>13.6</v>
      </c>
      <c r="L72" s="22">
        <v>13.6</v>
      </c>
      <c r="T72" s="4"/>
      <c r="U72" s="18">
        <v>42825</v>
      </c>
      <c r="V72" s="22">
        <v>12.413448067714413</v>
      </c>
      <c r="W72" s="487">
        <v>12.413448067714413</v>
      </c>
      <c r="X72" s="487">
        <v>12.413448067714413</v>
      </c>
    </row>
    <row r="73" spans="8:24" ht="14.25" customHeight="1">
      <c r="H73" s="18">
        <v>42916</v>
      </c>
      <c r="I73" s="21">
        <v>3.3901414600493069</v>
      </c>
      <c r="J73" s="22">
        <v>10.1</v>
      </c>
      <c r="K73" s="22">
        <v>10.1</v>
      </c>
      <c r="L73" s="22">
        <v>10.1</v>
      </c>
      <c r="T73" s="4"/>
      <c r="U73" s="18">
        <v>42916</v>
      </c>
      <c r="V73" s="22">
        <v>11.543960943428823</v>
      </c>
      <c r="W73" s="487">
        <v>11.543960943428823</v>
      </c>
      <c r="X73" s="487">
        <v>11.543960943428823</v>
      </c>
    </row>
    <row r="74" spans="8:24" ht="14.25" customHeight="1">
      <c r="H74" s="18">
        <v>43008</v>
      </c>
      <c r="I74" s="21">
        <v>3.5717153805701969</v>
      </c>
      <c r="J74" s="22">
        <v>10.1</v>
      </c>
      <c r="K74" s="22">
        <v>10.1</v>
      </c>
      <c r="L74" s="22">
        <v>10.1</v>
      </c>
      <c r="T74" s="4"/>
      <c r="U74" s="18">
        <v>43008</v>
      </c>
      <c r="V74" s="22">
        <v>11.096216533237154</v>
      </c>
      <c r="W74" s="487">
        <v>11.096216533237154</v>
      </c>
      <c r="X74" s="487">
        <v>11.096216533237154</v>
      </c>
    </row>
    <row r="75" spans="8:24" ht="14.25" customHeight="1">
      <c r="H75" s="18">
        <v>43100</v>
      </c>
      <c r="I75" s="21">
        <v>2.5103533828245475</v>
      </c>
      <c r="J75" s="22">
        <v>11.2</v>
      </c>
      <c r="K75" s="22">
        <v>11.2</v>
      </c>
      <c r="L75" s="22">
        <v>11.2</v>
      </c>
      <c r="T75" s="4"/>
      <c r="U75" s="18">
        <v>43100</v>
      </c>
      <c r="V75" s="22">
        <v>10.334561530735394</v>
      </c>
      <c r="W75" s="487">
        <v>10.334561530735394</v>
      </c>
      <c r="X75" s="487">
        <v>10.334561530735394</v>
      </c>
    </row>
    <row r="76" spans="8:24" ht="14.25" customHeight="1">
      <c r="H76" s="18">
        <v>43190</v>
      </c>
      <c r="I76" s="21">
        <v>2.2466302999344094</v>
      </c>
      <c r="J76" s="22">
        <v>10.8</v>
      </c>
      <c r="K76" s="22">
        <v>10.8</v>
      </c>
      <c r="L76" s="22">
        <v>10.8</v>
      </c>
      <c r="T76" s="4"/>
      <c r="U76" s="18">
        <v>43190</v>
      </c>
      <c r="V76" s="22">
        <v>9.7398901429282017</v>
      </c>
      <c r="W76" s="487">
        <v>9.7398901429282017</v>
      </c>
      <c r="X76" s="487">
        <v>9.7398901429282017</v>
      </c>
    </row>
    <row r="77" spans="8:24" ht="14.25" customHeight="1">
      <c r="H77" s="18">
        <v>43281</v>
      </c>
      <c r="I77" s="21">
        <v>3.1954440371533082</v>
      </c>
      <c r="J77" s="22">
        <v>8.1999999999999993</v>
      </c>
      <c r="K77" s="22">
        <v>8.1999999999999993</v>
      </c>
      <c r="L77" s="22">
        <v>8.1999999999999993</v>
      </c>
      <c r="T77" s="4"/>
      <c r="U77" s="18">
        <v>43281</v>
      </c>
      <c r="V77" s="22">
        <v>9.5277059795901753</v>
      </c>
      <c r="W77" s="487">
        <v>9.5277059795901753</v>
      </c>
      <c r="X77" s="487">
        <v>9.5277059795901753</v>
      </c>
    </row>
    <row r="78" spans="8:24" ht="14.25" customHeight="1">
      <c r="H78" s="18">
        <v>43373</v>
      </c>
      <c r="I78" s="21">
        <v>3.0187317397612645</v>
      </c>
      <c r="J78" s="22">
        <v>7.8</v>
      </c>
      <c r="K78" s="22">
        <v>7.8</v>
      </c>
      <c r="L78" s="22">
        <v>7.8</v>
      </c>
      <c r="T78" s="4"/>
      <c r="U78" s="18">
        <v>43373</v>
      </c>
      <c r="V78" s="22">
        <v>8.7118246348721371</v>
      </c>
      <c r="W78" s="487">
        <v>8.7118246348721371</v>
      </c>
      <c r="X78" s="487">
        <v>8.7118246348721371</v>
      </c>
    </row>
    <row r="79" spans="8:24" ht="14.25" customHeight="1">
      <c r="H79" s="18">
        <v>43465</v>
      </c>
      <c r="I79" s="21">
        <v>2.2246762643534908</v>
      </c>
      <c r="J79" s="22">
        <v>8.9</v>
      </c>
      <c r="K79" s="22">
        <v>8.9</v>
      </c>
      <c r="L79" s="22">
        <v>8.9</v>
      </c>
      <c r="T79" s="4"/>
      <c r="U79" s="18">
        <v>43465</v>
      </c>
      <c r="V79" s="22">
        <v>8.1202592724147955</v>
      </c>
      <c r="W79" s="487">
        <v>8.1202592724147955</v>
      </c>
      <c r="X79" s="487">
        <v>8.1202592724147955</v>
      </c>
    </row>
    <row r="80" spans="8:24" ht="14.25" customHeight="1">
      <c r="H80" s="18">
        <v>43555</v>
      </c>
      <c r="I80" s="21">
        <v>4.0705329672531008</v>
      </c>
      <c r="J80" s="22">
        <v>8.8202697846731617</v>
      </c>
      <c r="K80" s="22">
        <v>8.8202697846731617</v>
      </c>
      <c r="L80" s="22">
        <v>8.8202697846731617</v>
      </c>
      <c r="T80" s="4"/>
      <c r="U80" s="18">
        <v>43555</v>
      </c>
      <c r="V80" s="22">
        <v>7.8326682363755493</v>
      </c>
      <c r="W80" s="487">
        <v>7.8326682363755493</v>
      </c>
      <c r="X80" s="487">
        <v>7.8326682363755493</v>
      </c>
    </row>
    <row r="81" spans="8:24" ht="14.25" customHeight="1">
      <c r="H81" s="18">
        <v>43646</v>
      </c>
      <c r="I81" s="21">
        <v>2.4152267073920939</v>
      </c>
      <c r="J81" s="22">
        <v>6.6073412415574069</v>
      </c>
      <c r="K81" s="22">
        <v>6.6073412415574069</v>
      </c>
      <c r="L81" s="22">
        <v>6.6073412415574069</v>
      </c>
      <c r="T81" s="4"/>
      <c r="U81" s="18">
        <v>43646</v>
      </c>
      <c r="V81" s="22">
        <v>7.8385733078457918</v>
      </c>
      <c r="W81" s="487">
        <v>7.8385733078457918</v>
      </c>
      <c r="X81" s="487">
        <v>7.8385733078457918</v>
      </c>
    </row>
    <row r="82" spans="8:24" ht="14.25" customHeight="1">
      <c r="H82" s="18">
        <v>43738</v>
      </c>
      <c r="I82" s="21">
        <v>2.9208867078742315</v>
      </c>
      <c r="J82" s="22">
        <v>6.6183533624469577</v>
      </c>
      <c r="K82" s="22">
        <v>6.6183533624469577</v>
      </c>
      <c r="L82" s="22">
        <v>6.6183533624469577</v>
      </c>
      <c r="T82" s="4"/>
      <c r="U82" s="18">
        <v>43738</v>
      </c>
      <c r="V82" s="22">
        <v>7.4791000894567592</v>
      </c>
      <c r="W82" s="487">
        <v>7.4791000894567592</v>
      </c>
      <c r="X82" s="487">
        <v>7.4791000894567592</v>
      </c>
    </row>
    <row r="83" spans="8:24" ht="14.25" customHeight="1">
      <c r="H83" s="18">
        <v>43830</v>
      </c>
      <c r="I83" s="21">
        <v>2.4684831745114195</v>
      </c>
      <c r="J83" s="22">
        <v>7.7773284968404397</v>
      </c>
      <c r="K83" s="22">
        <v>7.7773284968404397</v>
      </c>
      <c r="L83" s="22">
        <v>7.7773284968404397</v>
      </c>
      <c r="T83" s="4"/>
      <c r="U83" s="18">
        <v>43830</v>
      </c>
      <c r="V83" s="22">
        <v>7.057800125895926</v>
      </c>
      <c r="W83" s="487">
        <v>7.057800125895926</v>
      </c>
      <c r="X83" s="487">
        <v>7.057800125895926</v>
      </c>
    </row>
    <row r="84" spans="8:24" ht="14.25" customHeight="1">
      <c r="H84" s="18">
        <v>43921</v>
      </c>
      <c r="I84" s="21">
        <f>bdp!BA109*100</f>
        <v>2.4059701212042706</v>
      </c>
      <c r="J84" s="22">
        <v>8.6493411751229168</v>
      </c>
      <c r="K84" s="22">
        <v>8.6493411751229168</v>
      </c>
      <c r="L84" s="22">
        <v>8.6493411751229168</v>
      </c>
      <c r="T84" s="4"/>
      <c r="U84" s="356">
        <v>43921</v>
      </c>
      <c r="V84" s="355">
        <v>7.6890692052471978</v>
      </c>
      <c r="W84" s="355">
        <v>7.6890692052471978</v>
      </c>
      <c r="X84" s="355">
        <v>7.6890692052471978</v>
      </c>
    </row>
    <row r="85" spans="8:24" ht="14.25" customHeight="1">
      <c r="H85" s="88">
        <v>44012</v>
      </c>
      <c r="I85" s="106">
        <f>bdp!BA110*100</f>
        <v>-25.416709889148581</v>
      </c>
      <c r="J85" s="107">
        <f>J84+($J$91+$J$92*$I85)*($I85/SUM($I$84:$I$87))</f>
        <v>12.074760951532568</v>
      </c>
      <c r="K85" s="107">
        <f>K84+($K$91+$K$92*$I85)*($I85/SUM($I$84:$I$87))</f>
        <v>12.295332968818036</v>
      </c>
      <c r="L85" s="107">
        <f>L84+($L$91+$L$92*$I85)*($I85/SUM($I$84:$I$87))</f>
        <v>14.267364213041773</v>
      </c>
      <c r="T85" s="4"/>
      <c r="U85" s="88">
        <v>44012</v>
      </c>
      <c r="V85" s="107">
        <f>V84+0.5*($K$91+$K$92*bdp!BA110*100)*(bdp!BA110/SUM(bdp!BA$109:BA$112))</f>
        <v>9.5120651020947573</v>
      </c>
      <c r="W85" s="107">
        <f>W84+0.5*($K$91+$K$92*bdp!BB110*100)*(bdp!BB110/SUM(bdp!BB$109:BB$112))</f>
        <v>9.902757042199827</v>
      </c>
      <c r="X85" s="107">
        <f>X84+0.5*($K$91+$K$92*bdp!BC110*100)*(bdp!BC110/SUM(bdp!BC$109:BC$112))</f>
        <v>10.574380521201237</v>
      </c>
    </row>
    <row r="86" spans="8:24" ht="14.25" customHeight="1">
      <c r="H86" s="88">
        <v>44104</v>
      </c>
      <c r="I86" s="106">
        <f>bdp!BA111*100</f>
        <v>-20.212749789086271</v>
      </c>
      <c r="J86" s="107">
        <f>J85+($J$91+$J$92*$I86)*($I86/SUM($I$84:$I$87))</f>
        <v>14.265946506072829</v>
      </c>
      <c r="K86" s="107">
        <f>K85+($K$91+$K$92*$I86)*($I86/SUM($I$84:$I$87))</f>
        <v>14.602718883797476</v>
      </c>
      <c r="L86" s="107">
        <f>L85+($L$91+$L$92*$I86)*($I86/SUM($I$84:$I$87))</f>
        <v>17.787753596086485</v>
      </c>
      <c r="T86" s="4"/>
      <c r="U86" s="88">
        <v>44104</v>
      </c>
      <c r="V86" s="107">
        <f>V89+($K$91+$K$92*bdp!BA111*100)*(bdp!BA111/SUM(bdp!BA$109:BA$112))</f>
        <v>13.642446913921757</v>
      </c>
      <c r="W86" s="107">
        <f>W89+($K$91+$K$92*bdp!BB111*100)*(bdp!BB111/SUM(bdp!BB$109:BB$112))</f>
        <v>12.84201427229995</v>
      </c>
      <c r="X86" s="107">
        <f>X89+($K$91+$K$92*bdp!BC111*100)*(bdp!BC111/SUM(bdp!BC$109:BC$112))</f>
        <v>12.000067716609752</v>
      </c>
    </row>
    <row r="87" spans="8:24" ht="14.25" customHeight="1">
      <c r="H87" s="88">
        <v>44196</v>
      </c>
      <c r="I87" s="106">
        <f>bdp!BA112*100</f>
        <v>-10.070946544153458</v>
      </c>
      <c r="J87" s="107">
        <f>J86+($J$91+$J$92*$I87)*($I87/SUM($I$84:$I$87))</f>
        <v>14.840249857284237</v>
      </c>
      <c r="K87" s="107">
        <f>K86+($K$91+$K$92*$I87)*($I87/SUM($I$84:$I$87))</f>
        <v>15.177424433947044</v>
      </c>
      <c r="L87" s="107">
        <f>L86+($L$91+$L$92*$I87)*($I87/SUM($I$84:$I$87))</f>
        <v>18.621868910277083</v>
      </c>
      <c r="T87" s="4"/>
      <c r="U87" s="88">
        <v>44196</v>
      </c>
      <c r="V87" s="107">
        <f>V86+($K$91+$K$92*bdp!BA112*100)*(bdp!BA112/SUM(bdp!BA$109:BA$112))</f>
        <v>14.217152464071326</v>
      </c>
      <c r="W87" s="107">
        <f>W86+($K$91+$K$92*bdp!BB112*100)*(bdp!BB112/SUM(bdp!BB$109:BB$112))</f>
        <v>13.096067093281343</v>
      </c>
      <c r="X87" s="107">
        <f>X86+($K$91+$K$92*bdp!BC112*100)*(bdp!BC112/SUM(bdp!BC$109:BC$112))</f>
        <v>12.0389301496221</v>
      </c>
    </row>
    <row r="88" spans="8:24" ht="14.25" customHeight="1">
      <c r="T88" s="4"/>
    </row>
    <row r="89" spans="8:24" ht="14.25" customHeight="1">
      <c r="I89" s="102" t="s">
        <v>186</v>
      </c>
      <c r="J89" s="105" t="s">
        <v>18</v>
      </c>
      <c r="K89" s="105" t="s">
        <v>19</v>
      </c>
      <c r="L89" s="105" t="s">
        <v>20</v>
      </c>
      <c r="T89" s="4"/>
      <c r="U89" s="88">
        <v>44012</v>
      </c>
      <c r="V89" s="107">
        <f>V84+($K$91+$K$92*bdp!BA110*100)*(bdp!BA110*100/SUM($I$84:$I$87))</f>
        <v>11.335060998942318</v>
      </c>
      <c r="W89" s="107">
        <f>W84+($K$91+$K$92*bdp!BB110*100)*(bdp!BB110*100/SUM($I$84:$I$87))</f>
        <v>11.335060998942318</v>
      </c>
      <c r="X89" s="107">
        <f>X84+($K$91+$K$92*bdp!BC110*100)*(bdp!BC110*100/SUM($I$84:$I$87))</f>
        <v>11.335060998942318</v>
      </c>
    </row>
    <row r="90" spans="8:24" ht="14.25" customHeight="1">
      <c r="I90" s="105"/>
      <c r="J90" s="105" t="s">
        <v>206</v>
      </c>
      <c r="K90" s="105" t="s">
        <v>207</v>
      </c>
      <c r="L90" s="105" t="s">
        <v>208</v>
      </c>
      <c r="T90" s="4"/>
      <c r="U90" s="88"/>
      <c r="V90" s="107"/>
      <c r="W90" s="107"/>
      <c r="X90" s="107"/>
    </row>
    <row r="91" spans="8:24" ht="14.25" customHeight="1">
      <c r="I91" s="105" t="s">
        <v>193</v>
      </c>
      <c r="J91" s="108">
        <v>0.32</v>
      </c>
      <c r="K91" s="108">
        <v>0.02</v>
      </c>
      <c r="L91" s="108">
        <v>-0.42</v>
      </c>
      <c r="T91" s="4"/>
    </row>
    <row r="92" spans="8:24" ht="14.25" customHeight="1">
      <c r="I92" s="105" t="s">
        <v>11</v>
      </c>
      <c r="J92" s="108">
        <v>-0.27</v>
      </c>
      <c r="K92" s="108">
        <v>-0.3</v>
      </c>
      <c r="L92" s="108">
        <v>-0.48</v>
      </c>
      <c r="T92" s="4"/>
    </row>
    <row r="93" spans="8:24" ht="14.25" customHeight="1">
      <c r="T93" s="4"/>
    </row>
    <row r="94" spans="8:24" ht="14.25" customHeight="1">
      <c r="T94" s="4"/>
    </row>
    <row r="95" spans="8:24" ht="14.25" customHeight="1">
      <c r="T95" s="4"/>
    </row>
    <row r="96" spans="8:24" ht="14.25" customHeight="1">
      <c r="T96" s="4"/>
    </row>
    <row r="97" spans="20:20" ht="14.25" customHeight="1">
      <c r="T97" s="4"/>
    </row>
    <row r="98" spans="20:20" ht="14.25" customHeight="1">
      <c r="T98" s="4"/>
    </row>
    <row r="99" spans="20:20" ht="14.25" customHeight="1">
      <c r="T99" s="4"/>
    </row>
    <row r="100" spans="20:20" ht="14.25" customHeight="1">
      <c r="T100" s="4"/>
    </row>
    <row r="101" spans="20:20" ht="14.25" customHeight="1">
      <c r="T101" s="4"/>
    </row>
    <row r="102" spans="20:20" ht="14.25" customHeight="1">
      <c r="T102" s="4"/>
    </row>
    <row r="103" spans="20:20" ht="14.25" customHeight="1">
      <c r="T103" s="4"/>
    </row>
    <row r="104" spans="20:20" ht="14.25" customHeight="1">
      <c r="T104" s="4"/>
    </row>
    <row r="105" spans="20:20" ht="14.25" customHeight="1">
      <c r="T105" s="4"/>
    </row>
    <row r="106" spans="20:20" ht="14.25" customHeight="1">
      <c r="T106" s="4"/>
    </row>
    <row r="107" spans="20:20" ht="14.25" customHeight="1">
      <c r="T107" s="4"/>
    </row>
    <row r="108" spans="20:20" ht="14.25" customHeight="1">
      <c r="T108" s="4"/>
    </row>
    <row r="109" spans="20:20" ht="14.25" customHeight="1">
      <c r="T109" s="4"/>
    </row>
    <row r="110" spans="20:20" ht="14.25" customHeight="1">
      <c r="T110" s="4"/>
    </row>
    <row r="111" spans="20:20" ht="14.25" customHeight="1">
      <c r="T111" s="4"/>
    </row>
    <row r="112" spans="20:20" ht="14.25" customHeight="1">
      <c r="T112" s="4"/>
    </row>
    <row r="113" spans="20:20" ht="14.25" customHeight="1">
      <c r="T113" s="4"/>
    </row>
    <row r="114" spans="20:20" ht="14.25" customHeight="1">
      <c r="T114" s="4"/>
    </row>
    <row r="115" spans="20:20" ht="14.25" customHeight="1">
      <c r="T115" s="4"/>
    </row>
    <row r="116" spans="20:20" ht="14.25" customHeight="1">
      <c r="T116" s="4"/>
    </row>
    <row r="117" spans="20:20" ht="14.25" customHeight="1">
      <c r="T117" s="4"/>
    </row>
    <row r="118" spans="20:20" ht="14.25" customHeight="1">
      <c r="T118" s="4"/>
    </row>
    <row r="119" spans="20:20" ht="14.25" customHeight="1">
      <c r="T119" s="4"/>
    </row>
    <row r="120" spans="20:20" ht="14.25" customHeight="1">
      <c r="T120" s="4"/>
    </row>
    <row r="121" spans="20:20" ht="14.25" customHeight="1">
      <c r="T121" s="4"/>
    </row>
    <row r="122" spans="20:20" ht="14.25" customHeight="1">
      <c r="T122" s="4"/>
    </row>
    <row r="123" spans="20:20" ht="14.25" customHeight="1">
      <c r="T123" s="4"/>
    </row>
    <row r="124" spans="20:20" ht="14.25" customHeight="1">
      <c r="T124" s="4"/>
    </row>
    <row r="125" spans="20:20" ht="14.25" customHeight="1">
      <c r="T125" s="4"/>
    </row>
    <row r="126" spans="20:20" ht="14.25" customHeight="1">
      <c r="T126" s="4"/>
    </row>
    <row r="127" spans="20:20" ht="14.25" customHeight="1">
      <c r="T127" s="4"/>
    </row>
    <row r="128" spans="20:20" ht="14.25" customHeight="1">
      <c r="T128" s="4"/>
    </row>
    <row r="129" spans="20:20" ht="14.25" customHeight="1">
      <c r="T129" s="4"/>
    </row>
    <row r="130" spans="20:20" ht="14.25" customHeight="1">
      <c r="T130" s="4"/>
    </row>
    <row r="131" spans="20:20" ht="14.25" customHeight="1">
      <c r="T131" s="4"/>
    </row>
    <row r="132" spans="20:20" ht="14.25" customHeight="1">
      <c r="T132" s="4"/>
    </row>
    <row r="133" spans="20:20" ht="14.25" customHeight="1">
      <c r="T133" s="4"/>
    </row>
    <row r="134" spans="20:20" ht="14.25" customHeight="1">
      <c r="T134" s="4"/>
    </row>
    <row r="135" spans="20:20" ht="14.25" customHeight="1">
      <c r="T135" s="4"/>
    </row>
    <row r="136" spans="20:20" ht="14.25" customHeight="1">
      <c r="T136" s="4"/>
    </row>
    <row r="137" spans="20:20" ht="14.25" customHeight="1">
      <c r="T137" s="4"/>
    </row>
    <row r="138" spans="20:20" ht="14.25" customHeight="1">
      <c r="T138" s="4"/>
    </row>
    <row r="139" spans="20:20" ht="14.25" customHeight="1">
      <c r="T139" s="4"/>
    </row>
    <row r="140" spans="20:20" ht="14.25" customHeight="1">
      <c r="T140" s="4"/>
    </row>
    <row r="141" spans="20:20" ht="14.25" customHeight="1">
      <c r="T141" s="4"/>
    </row>
    <row r="142" spans="20:20" ht="14.25" customHeight="1">
      <c r="T142" s="4"/>
    </row>
    <row r="143" spans="20:20" ht="14.25" customHeight="1">
      <c r="T143" s="4"/>
    </row>
    <row r="144" spans="20:20" ht="14.25" customHeight="1">
      <c r="T144" s="4"/>
    </row>
    <row r="145" spans="20:20" ht="14.25" customHeight="1">
      <c r="T145" s="4"/>
    </row>
    <row r="146" spans="20:20" ht="14.25" customHeight="1">
      <c r="T146" s="4"/>
    </row>
    <row r="147" spans="20:20" ht="14.25" customHeight="1">
      <c r="T147" s="4"/>
    </row>
    <row r="148" spans="20:20" ht="14.25" customHeight="1">
      <c r="T148" s="4"/>
    </row>
    <row r="149" spans="20:20" ht="14.25" customHeight="1">
      <c r="T149" s="4"/>
    </row>
    <row r="150" spans="20:20" ht="14.25" customHeight="1">
      <c r="T150" s="4"/>
    </row>
    <row r="151" spans="20:20" ht="14.25" customHeight="1">
      <c r="T151" s="4"/>
    </row>
    <row r="152" spans="20:20" ht="14.25" customHeight="1">
      <c r="T152" s="4"/>
    </row>
    <row r="153" spans="20:20" ht="14.25" customHeight="1">
      <c r="T153" s="4"/>
    </row>
    <row r="154" spans="20:20" ht="14.25" customHeight="1">
      <c r="T154" s="4"/>
    </row>
    <row r="155" spans="20:20" ht="14.25" customHeight="1">
      <c r="T155" s="4"/>
    </row>
    <row r="156" spans="20:20" ht="14.25" customHeight="1">
      <c r="T156" s="4"/>
    </row>
    <row r="157" spans="20:20" ht="14.25" customHeight="1">
      <c r="T157" s="4"/>
    </row>
    <row r="158" spans="20:20" ht="14.25" customHeight="1">
      <c r="T158" s="4"/>
    </row>
    <row r="159" spans="20:20" ht="14.25" customHeight="1">
      <c r="T159" s="4"/>
    </row>
    <row r="160" spans="20:20" ht="14.25" customHeight="1">
      <c r="T160" s="4"/>
    </row>
    <row r="161" spans="20:20" ht="14.25" customHeight="1">
      <c r="T161" s="4"/>
    </row>
    <row r="162" spans="20:20" ht="14.25" customHeight="1">
      <c r="T162" s="4"/>
    </row>
    <row r="163" spans="20:20" ht="14.25" customHeight="1">
      <c r="T163" s="4"/>
    </row>
    <row r="164" spans="20:20" ht="14.25" customHeight="1">
      <c r="T164" s="4"/>
    </row>
    <row r="165" spans="20:20" ht="14.25" customHeight="1">
      <c r="T165" s="4"/>
    </row>
    <row r="166" spans="20:20" ht="14.25" customHeight="1">
      <c r="T166" s="4"/>
    </row>
    <row r="167" spans="20:20" ht="14.25" customHeight="1">
      <c r="T167" s="4"/>
    </row>
    <row r="168" spans="20:20" ht="14.25" customHeight="1">
      <c r="T168" s="4"/>
    </row>
    <row r="169" spans="20:20" ht="14.25" customHeight="1">
      <c r="T169" s="4"/>
    </row>
    <row r="170" spans="20:20" ht="14.25" customHeight="1">
      <c r="T170" s="4"/>
    </row>
    <row r="171" spans="20:20" ht="14.25" customHeight="1">
      <c r="T171" s="4"/>
    </row>
    <row r="172" spans="20:20" ht="14.25" customHeight="1">
      <c r="T172" s="4"/>
    </row>
    <row r="173" spans="20:20" ht="14.25" customHeight="1">
      <c r="T173" s="4"/>
    </row>
    <row r="174" spans="20:20" ht="14.25" customHeight="1">
      <c r="T174" s="4"/>
    </row>
    <row r="175" spans="20:20" ht="14.25" customHeight="1">
      <c r="T175" s="4"/>
    </row>
    <row r="176" spans="20:20" ht="14.25" customHeight="1">
      <c r="T176" s="4"/>
    </row>
    <row r="177" spans="20:20" ht="14.25" customHeight="1">
      <c r="T177" s="4"/>
    </row>
    <row r="178" spans="20:20" ht="14.25" customHeight="1">
      <c r="T178" s="4"/>
    </row>
    <row r="179" spans="20:20" ht="14.25" customHeight="1">
      <c r="T179" s="4"/>
    </row>
    <row r="180" spans="20:20" ht="14.25" customHeight="1">
      <c r="T180" s="4"/>
    </row>
    <row r="181" spans="20:20" ht="14.25" customHeight="1">
      <c r="T181" s="4"/>
    </row>
    <row r="182" spans="20:20" ht="14.25" customHeight="1">
      <c r="T182" s="4"/>
    </row>
    <row r="183" spans="20:20" ht="14.25" customHeight="1">
      <c r="T183" s="4"/>
    </row>
    <row r="184" spans="20:20" ht="14.25" customHeight="1">
      <c r="T184" s="4"/>
    </row>
    <row r="185" spans="20:20" ht="14.25" customHeight="1">
      <c r="T185" s="4"/>
    </row>
    <row r="186" spans="20:20" ht="14.25" customHeight="1">
      <c r="T186" s="4"/>
    </row>
    <row r="187" spans="20:20" ht="14.25" customHeight="1">
      <c r="T187" s="4"/>
    </row>
    <row r="188" spans="20:20" ht="14.25" customHeight="1">
      <c r="T188" s="4"/>
    </row>
    <row r="189" spans="20:20" ht="14.25" customHeight="1">
      <c r="T189" s="4"/>
    </row>
    <row r="190" spans="20:20" ht="14.25" customHeight="1">
      <c r="T190" s="4"/>
    </row>
    <row r="191" spans="20:20" ht="14.25" customHeight="1">
      <c r="T191" s="4"/>
    </row>
    <row r="192" spans="20:20" ht="14.25" customHeight="1">
      <c r="T192" s="4"/>
    </row>
    <row r="193" spans="20:20" ht="14.25" customHeight="1">
      <c r="T193" s="4"/>
    </row>
    <row r="194" spans="20:20" ht="14.25" customHeight="1">
      <c r="T194" s="4"/>
    </row>
    <row r="195" spans="20:20" ht="14.25" customHeight="1">
      <c r="T195" s="4"/>
    </row>
    <row r="196" spans="20:20" ht="14.25" customHeight="1">
      <c r="T196" s="4"/>
    </row>
    <row r="197" spans="20:20" ht="14.25" customHeight="1">
      <c r="T197" s="4"/>
    </row>
    <row r="198" spans="20:20" ht="14.25" customHeight="1">
      <c r="T198" s="4"/>
    </row>
    <row r="199" spans="20:20" ht="14.25" customHeight="1">
      <c r="T199" s="4"/>
    </row>
    <row r="200" spans="20:20" ht="14.25" customHeight="1">
      <c r="T200" s="4"/>
    </row>
    <row r="201" spans="20:20" ht="14.25" customHeight="1">
      <c r="T201" s="4"/>
    </row>
    <row r="202" spans="20:20" ht="14.25" customHeight="1">
      <c r="T202" s="4"/>
    </row>
    <row r="203" spans="20:20" ht="14.25" customHeight="1">
      <c r="T203" s="4"/>
    </row>
    <row r="204" spans="20:20" ht="14.25" customHeight="1">
      <c r="T204" s="4"/>
    </row>
    <row r="205" spans="20:20" ht="14.25" customHeight="1">
      <c r="T205" s="4"/>
    </row>
    <row r="206" spans="20:20" ht="14.25" customHeight="1">
      <c r="T206" s="4"/>
    </row>
    <row r="207" spans="20:20" ht="14.25" customHeight="1">
      <c r="T207" s="4"/>
    </row>
    <row r="208" spans="20:20" ht="14.25" customHeight="1">
      <c r="T208" s="4"/>
    </row>
    <row r="209" spans="20:20" ht="14.25" customHeight="1">
      <c r="T209" s="4"/>
    </row>
    <row r="210" spans="20:20" ht="14.25" customHeight="1">
      <c r="T210" s="4"/>
    </row>
    <row r="211" spans="20:20" ht="14.25" customHeight="1">
      <c r="T211" s="4"/>
    </row>
    <row r="212" spans="20:20" ht="14.25" customHeight="1">
      <c r="T212" s="4"/>
    </row>
    <row r="213" spans="20:20" ht="14.25" customHeight="1">
      <c r="T213" s="4"/>
    </row>
    <row r="214" spans="20:20" ht="14.25" customHeight="1">
      <c r="T214" s="4"/>
    </row>
    <row r="215" spans="20:20" ht="14.25" customHeight="1">
      <c r="T215" s="4"/>
    </row>
    <row r="216" spans="20:20" ht="14.25" customHeight="1">
      <c r="T216" s="4"/>
    </row>
    <row r="217" spans="20:20" ht="14.25" customHeight="1">
      <c r="T217" s="4"/>
    </row>
    <row r="218" spans="20:20" ht="14.25" customHeight="1">
      <c r="T218" s="4"/>
    </row>
    <row r="219" spans="20:20" ht="14.25" customHeight="1">
      <c r="T219" s="4"/>
    </row>
    <row r="220" spans="20:20" ht="14.25" customHeight="1">
      <c r="T220" s="4"/>
    </row>
    <row r="221" spans="20:20" ht="14.25" customHeight="1">
      <c r="T221" s="4"/>
    </row>
    <row r="222" spans="20:20" ht="14.25" customHeight="1">
      <c r="T222" s="4"/>
    </row>
    <row r="223" spans="20:20" ht="14.25" customHeight="1">
      <c r="T223" s="4"/>
    </row>
    <row r="224" spans="20:20" ht="14.25" customHeight="1">
      <c r="T224" s="4"/>
    </row>
    <row r="225" spans="20:20" ht="14.25" customHeight="1">
      <c r="T225" s="4"/>
    </row>
    <row r="226" spans="20:20" ht="14.25" customHeight="1">
      <c r="T226" s="4"/>
    </row>
    <row r="227" spans="20:20" ht="14.25" customHeight="1">
      <c r="T227" s="4"/>
    </row>
    <row r="228" spans="20:20" ht="14.25" customHeight="1">
      <c r="T228" s="4"/>
    </row>
    <row r="229" spans="20:20" ht="14.25" customHeight="1">
      <c r="T229" s="4"/>
    </row>
    <row r="230" spans="20:20" ht="14.25" customHeight="1">
      <c r="T230" s="4"/>
    </row>
    <row r="231" spans="20:20" ht="14.25" customHeight="1">
      <c r="T231" s="4"/>
    </row>
    <row r="232" spans="20:20" ht="14.25" customHeight="1">
      <c r="T232" s="4"/>
    </row>
    <row r="233" spans="20:20" ht="14.25" customHeight="1">
      <c r="T233" s="4"/>
    </row>
    <row r="234" spans="20:20" ht="14.25" customHeight="1">
      <c r="T234" s="4"/>
    </row>
    <row r="235" spans="20:20" ht="14.25" customHeight="1">
      <c r="T235" s="4"/>
    </row>
    <row r="236" spans="20:20" ht="14.25" customHeight="1">
      <c r="T236" s="4"/>
    </row>
    <row r="237" spans="20:20" ht="14.25" customHeight="1">
      <c r="T237" s="4"/>
    </row>
    <row r="238" spans="20:20" ht="14.25" customHeight="1">
      <c r="T238" s="4"/>
    </row>
    <row r="239" spans="20:20" ht="14.25" customHeight="1">
      <c r="T239" s="4"/>
    </row>
    <row r="240" spans="20:20" ht="14.25" customHeight="1">
      <c r="T240" s="4"/>
    </row>
    <row r="241" spans="20:20" ht="14.25" customHeight="1">
      <c r="T241" s="4"/>
    </row>
    <row r="242" spans="20:20" ht="14.25" customHeight="1">
      <c r="T242" s="4"/>
    </row>
    <row r="243" spans="20:20" ht="14.25" customHeight="1">
      <c r="T243" s="4"/>
    </row>
    <row r="244" spans="20:20" ht="14.25" customHeight="1">
      <c r="T244" s="4"/>
    </row>
    <row r="245" spans="20:20" ht="14.25" customHeight="1">
      <c r="T245" s="4"/>
    </row>
    <row r="246" spans="20:20" ht="14.25" customHeight="1">
      <c r="T246" s="4"/>
    </row>
    <row r="247" spans="20:20" ht="14.25" customHeight="1">
      <c r="T247" s="4"/>
    </row>
    <row r="248" spans="20:20" ht="14.25" customHeight="1">
      <c r="T248" s="4"/>
    </row>
    <row r="249" spans="20:20" ht="14.25" customHeight="1">
      <c r="T249" s="4"/>
    </row>
    <row r="250" spans="20:20" ht="14.25" customHeight="1">
      <c r="T250" s="4"/>
    </row>
    <row r="251" spans="20:20" ht="14.25" customHeight="1">
      <c r="T251" s="4"/>
    </row>
    <row r="252" spans="20:20" ht="14.25" customHeight="1">
      <c r="T252" s="4"/>
    </row>
    <row r="253" spans="20:20" ht="14.25" customHeight="1">
      <c r="T253" s="4"/>
    </row>
    <row r="254" spans="20:20" ht="14.25" customHeight="1">
      <c r="T254" s="4"/>
    </row>
    <row r="255" spans="20:20" ht="14.25" customHeight="1">
      <c r="T255" s="4"/>
    </row>
    <row r="256" spans="20:20" ht="14.25" customHeight="1">
      <c r="T256" s="4"/>
    </row>
    <row r="257" spans="20:20" ht="14.25" customHeight="1">
      <c r="T257" s="4"/>
    </row>
    <row r="258" spans="20:20" ht="14.25" customHeight="1">
      <c r="T258" s="4"/>
    </row>
    <row r="259" spans="20:20" ht="14.25" customHeight="1">
      <c r="T259" s="4"/>
    </row>
    <row r="260" spans="20:20" ht="14.25" customHeight="1">
      <c r="T260" s="4"/>
    </row>
    <row r="261" spans="20:20" ht="14.25" customHeight="1">
      <c r="T261" s="4"/>
    </row>
    <row r="262" spans="20:20" ht="14.25" customHeight="1">
      <c r="T262" s="4"/>
    </row>
    <row r="263" spans="20:20" ht="14.25" customHeight="1">
      <c r="T263" s="4"/>
    </row>
    <row r="264" spans="20:20" ht="14.25" customHeight="1">
      <c r="T264" s="4"/>
    </row>
    <row r="265" spans="20:20" ht="14.25" customHeight="1">
      <c r="T265" s="4"/>
    </row>
    <row r="266" spans="20:20" ht="14.25" customHeight="1">
      <c r="T266" s="4"/>
    </row>
    <row r="267" spans="20:20" ht="14.25" customHeight="1">
      <c r="T267" s="4"/>
    </row>
    <row r="268" spans="20:20" ht="14.25" customHeight="1">
      <c r="T268" s="4"/>
    </row>
    <row r="269" spans="20:20" ht="14.25" customHeight="1">
      <c r="T269" s="4"/>
    </row>
    <row r="270" spans="20:20" ht="14.25" customHeight="1">
      <c r="T270" s="4"/>
    </row>
    <row r="271" spans="20:20" ht="14.25" customHeight="1">
      <c r="T271" s="4"/>
    </row>
    <row r="272" spans="20:20" ht="14.25" customHeight="1">
      <c r="T272" s="4"/>
    </row>
    <row r="273" spans="20:20" ht="14.25" customHeight="1">
      <c r="T273" s="4"/>
    </row>
    <row r="274" spans="20:20" ht="14.25" customHeight="1">
      <c r="T274" s="4"/>
    </row>
    <row r="275" spans="20:20" ht="14.25" customHeight="1">
      <c r="T275" s="4"/>
    </row>
    <row r="276" spans="20:20" ht="14.25" customHeight="1">
      <c r="T276" s="4"/>
    </row>
    <row r="277" spans="20:20" ht="14.25" customHeight="1">
      <c r="T277" s="4"/>
    </row>
    <row r="278" spans="20:20" ht="14.25" customHeight="1">
      <c r="T278" s="4"/>
    </row>
    <row r="279" spans="20:20" ht="14.25" customHeight="1">
      <c r="T279" s="4"/>
    </row>
    <row r="280" spans="20:20" ht="14.25" customHeight="1">
      <c r="T280" s="4"/>
    </row>
    <row r="281" spans="20:20" ht="14.25" customHeight="1">
      <c r="T281" s="4"/>
    </row>
    <row r="282" spans="20:20" ht="14.25" customHeight="1">
      <c r="T282" s="4"/>
    </row>
    <row r="283" spans="20:20" ht="14.25" customHeight="1">
      <c r="T283" s="4"/>
    </row>
    <row r="284" spans="20:20" ht="14.25" customHeight="1">
      <c r="T284" s="4"/>
    </row>
    <row r="285" spans="20:20" ht="14.25" customHeight="1">
      <c r="T285" s="4"/>
    </row>
    <row r="286" spans="20:20" ht="14.25" customHeight="1">
      <c r="T286" s="4"/>
    </row>
    <row r="287" spans="20:20" ht="14.25" customHeight="1">
      <c r="T287" s="4"/>
    </row>
    <row r="288" spans="20:20" ht="14.25" customHeight="1">
      <c r="T288" s="4"/>
    </row>
    <row r="289" spans="20:20" ht="14.25" customHeight="1">
      <c r="T289" s="4"/>
    </row>
    <row r="290" spans="20:20" ht="14.25" customHeight="1">
      <c r="T290" s="4"/>
    </row>
    <row r="291" spans="20:20" ht="14.25" customHeight="1">
      <c r="T291" s="4"/>
    </row>
    <row r="292" spans="20:20" ht="14.25" customHeight="1">
      <c r="T292" s="4"/>
    </row>
    <row r="293" spans="20:20" ht="14.25" customHeight="1">
      <c r="T293" s="4"/>
    </row>
    <row r="294" spans="20:20" ht="14.25" customHeight="1">
      <c r="T294" s="4"/>
    </row>
    <row r="295" spans="20:20" ht="14.25" customHeight="1">
      <c r="T295" s="4"/>
    </row>
    <row r="296" spans="20:20" ht="14.25" customHeight="1">
      <c r="T296" s="4"/>
    </row>
    <row r="297" spans="20:20" ht="14.25" customHeight="1">
      <c r="T297" s="4"/>
    </row>
    <row r="298" spans="20:20" ht="14.25" customHeight="1">
      <c r="T298" s="4"/>
    </row>
    <row r="299" spans="20:20" ht="14.25" customHeight="1">
      <c r="T299" s="4"/>
    </row>
    <row r="300" spans="20:20" ht="14.25" customHeight="1">
      <c r="T300" s="4"/>
    </row>
    <row r="301" spans="20:20" ht="14.25" customHeight="1">
      <c r="T301" s="4"/>
    </row>
    <row r="302" spans="20:20" ht="14.25" customHeight="1">
      <c r="T302" s="4"/>
    </row>
    <row r="303" spans="20:20" ht="14.25" customHeight="1">
      <c r="T303" s="4"/>
    </row>
    <row r="304" spans="20:20" ht="14.25" customHeight="1">
      <c r="T304" s="4"/>
    </row>
    <row r="305" spans="20:20" ht="14.25" customHeight="1">
      <c r="T305" s="4"/>
    </row>
    <row r="306" spans="20:20" ht="14.25" customHeight="1">
      <c r="T306" s="4"/>
    </row>
    <row r="307" spans="20:20" ht="14.25" customHeight="1">
      <c r="T307" s="4"/>
    </row>
    <row r="308" spans="20:20" ht="14.25" customHeight="1">
      <c r="T308" s="4"/>
    </row>
    <row r="309" spans="20:20" ht="14.25" customHeight="1">
      <c r="T309" s="4"/>
    </row>
    <row r="310" spans="20:20" ht="14.25" customHeight="1">
      <c r="T310" s="4"/>
    </row>
    <row r="311" spans="20:20" ht="14.25" customHeight="1">
      <c r="T311" s="4"/>
    </row>
    <row r="312" spans="20:20" ht="14.25" customHeight="1">
      <c r="T312" s="4"/>
    </row>
    <row r="313" spans="20:20" ht="14.25" customHeight="1">
      <c r="T313" s="4"/>
    </row>
    <row r="314" spans="20:20" ht="14.25" customHeight="1">
      <c r="T314" s="4"/>
    </row>
    <row r="315" spans="20:20" ht="14.25" customHeight="1">
      <c r="T315" s="4"/>
    </row>
    <row r="316" spans="20:20" ht="14.25" customHeight="1">
      <c r="T316" s="4"/>
    </row>
    <row r="317" spans="20:20" ht="14.25" customHeight="1">
      <c r="T317" s="4"/>
    </row>
    <row r="318" spans="20:20" ht="14.25" customHeight="1">
      <c r="T318" s="4"/>
    </row>
    <row r="319" spans="20:20" ht="14.25" customHeight="1">
      <c r="T319" s="4"/>
    </row>
    <row r="320" spans="20:20" ht="14.25" customHeight="1">
      <c r="T320" s="4"/>
    </row>
    <row r="321" spans="20:20" ht="14.25" customHeight="1">
      <c r="T321" s="4"/>
    </row>
    <row r="322" spans="20:20" ht="14.25" customHeight="1">
      <c r="T322" s="4"/>
    </row>
    <row r="323" spans="20:20" ht="14.25" customHeight="1">
      <c r="T323" s="4"/>
    </row>
    <row r="324" spans="20:20" ht="14.25" customHeight="1">
      <c r="T324" s="4"/>
    </row>
    <row r="325" spans="20:20" ht="14.25" customHeight="1">
      <c r="T325" s="4"/>
    </row>
    <row r="326" spans="20:20" ht="14.25" customHeight="1">
      <c r="T326" s="4"/>
    </row>
    <row r="327" spans="20:20" ht="14.25" customHeight="1">
      <c r="T327" s="4"/>
    </row>
    <row r="328" spans="20:20" ht="14.25" customHeight="1">
      <c r="T328" s="4"/>
    </row>
    <row r="329" spans="20:20" ht="14.25" customHeight="1">
      <c r="T329" s="4"/>
    </row>
    <row r="330" spans="20:20" ht="14.25" customHeight="1">
      <c r="T330" s="4"/>
    </row>
    <row r="331" spans="20:20" ht="14.25" customHeight="1">
      <c r="T331" s="4"/>
    </row>
    <row r="332" spans="20:20" ht="14.25" customHeight="1">
      <c r="T332" s="4"/>
    </row>
    <row r="333" spans="20:20" ht="14.25" customHeight="1">
      <c r="T333" s="4"/>
    </row>
    <row r="334" spans="20:20" ht="14.25" customHeight="1">
      <c r="T334" s="4"/>
    </row>
    <row r="335" spans="20:20" ht="14.25" customHeight="1">
      <c r="T335" s="4"/>
    </row>
    <row r="336" spans="20:20" ht="14.25" customHeight="1">
      <c r="T336" s="4"/>
    </row>
    <row r="337" spans="20:20" ht="14.25" customHeight="1">
      <c r="T337" s="4"/>
    </row>
    <row r="338" spans="20:20" ht="14.25" customHeight="1">
      <c r="T338" s="4"/>
    </row>
    <row r="339" spans="20:20" ht="14.25" customHeight="1">
      <c r="T339" s="4"/>
    </row>
    <row r="340" spans="20:20" ht="14.25" customHeight="1">
      <c r="T340" s="4"/>
    </row>
    <row r="341" spans="20:20" ht="14.25" customHeight="1">
      <c r="T341" s="4"/>
    </row>
    <row r="342" spans="20:20" ht="14.25" customHeight="1">
      <c r="T342" s="4"/>
    </row>
    <row r="343" spans="20:20" ht="14.25" customHeight="1">
      <c r="T343" s="4"/>
    </row>
    <row r="344" spans="20:20" ht="14.25" customHeight="1">
      <c r="T344" s="4"/>
    </row>
    <row r="345" spans="20:20" ht="14.25" customHeight="1">
      <c r="T345" s="4"/>
    </row>
    <row r="346" spans="20:20" ht="14.25" customHeight="1">
      <c r="T346" s="4"/>
    </row>
    <row r="347" spans="20:20" ht="14.25" customHeight="1">
      <c r="T347" s="4"/>
    </row>
    <row r="348" spans="20:20" ht="14.25" customHeight="1">
      <c r="T348" s="4"/>
    </row>
    <row r="349" spans="20:20" ht="14.25" customHeight="1">
      <c r="T349" s="4"/>
    </row>
    <row r="350" spans="20:20" ht="14.25" customHeight="1">
      <c r="T350" s="4"/>
    </row>
    <row r="351" spans="20:20" ht="14.25" customHeight="1">
      <c r="T351" s="4"/>
    </row>
    <row r="352" spans="20:20" ht="14.25" customHeight="1">
      <c r="T352" s="4"/>
    </row>
    <row r="353" spans="20:20" ht="14.25" customHeight="1">
      <c r="T353" s="4"/>
    </row>
    <row r="354" spans="20:20" ht="14.25" customHeight="1">
      <c r="T354" s="4"/>
    </row>
    <row r="355" spans="20:20" ht="14.25" customHeight="1">
      <c r="T355" s="4"/>
    </row>
    <row r="356" spans="20:20" ht="14.25" customHeight="1">
      <c r="T356" s="4"/>
    </row>
    <row r="357" spans="20:20" ht="14.25" customHeight="1">
      <c r="T357" s="4"/>
    </row>
    <row r="358" spans="20:20" ht="14.25" customHeight="1">
      <c r="T358" s="4"/>
    </row>
    <row r="359" spans="20:20" ht="14.25" customHeight="1">
      <c r="T359" s="4"/>
    </row>
    <row r="360" spans="20:20" ht="14.25" customHeight="1">
      <c r="T360" s="4"/>
    </row>
    <row r="361" spans="20:20" ht="14.25" customHeight="1">
      <c r="T361" s="4"/>
    </row>
    <row r="362" spans="20:20" ht="14.25" customHeight="1">
      <c r="T362" s="4"/>
    </row>
    <row r="363" spans="20:20" ht="14.25" customHeight="1">
      <c r="T363" s="4"/>
    </row>
    <row r="364" spans="20:20" ht="14.25" customHeight="1">
      <c r="T364" s="4"/>
    </row>
    <row r="365" spans="20:20" ht="14.25" customHeight="1">
      <c r="T365" s="4"/>
    </row>
    <row r="366" spans="20:20" ht="14.25" customHeight="1">
      <c r="T366" s="4"/>
    </row>
    <row r="367" spans="20:20" ht="14.25" customHeight="1">
      <c r="T367" s="4"/>
    </row>
    <row r="368" spans="20:20" ht="14.25" customHeight="1">
      <c r="T368" s="4"/>
    </row>
    <row r="369" spans="20:20" ht="14.25" customHeight="1">
      <c r="T369" s="4"/>
    </row>
    <row r="370" spans="20:20" ht="14.25" customHeight="1">
      <c r="T370" s="4"/>
    </row>
    <row r="371" spans="20:20" ht="14.25" customHeight="1">
      <c r="T371" s="4"/>
    </row>
    <row r="372" spans="20:20" ht="14.25" customHeight="1">
      <c r="T372" s="4"/>
    </row>
    <row r="373" spans="20:20" ht="14.25" customHeight="1">
      <c r="T373" s="4"/>
    </row>
    <row r="374" spans="20:20" ht="14.25" customHeight="1">
      <c r="T374" s="4"/>
    </row>
    <row r="375" spans="20:20" ht="14.25" customHeight="1">
      <c r="T375" s="4"/>
    </row>
    <row r="376" spans="20:20" ht="14.25" customHeight="1">
      <c r="T376" s="4"/>
    </row>
    <row r="377" spans="20:20" ht="14.25" customHeight="1">
      <c r="T377" s="4"/>
    </row>
    <row r="378" spans="20:20" ht="14.25" customHeight="1">
      <c r="T378" s="4"/>
    </row>
    <row r="379" spans="20:20" ht="14.25" customHeight="1">
      <c r="T379" s="4"/>
    </row>
    <row r="380" spans="20:20" ht="14.25" customHeight="1">
      <c r="T380" s="4"/>
    </row>
    <row r="381" spans="20:20" ht="14.25" customHeight="1">
      <c r="T381" s="4"/>
    </row>
    <row r="382" spans="20:20" ht="14.25" customHeight="1">
      <c r="T382" s="4"/>
    </row>
    <row r="383" spans="20:20" ht="14.25" customHeight="1">
      <c r="T383" s="4"/>
    </row>
    <row r="384" spans="20:20" ht="14.25" customHeight="1">
      <c r="T384" s="4"/>
    </row>
    <row r="385" spans="20:20" ht="14.25" customHeight="1">
      <c r="T385" s="4"/>
    </row>
    <row r="386" spans="20:20" ht="14.25" customHeight="1">
      <c r="T386" s="4"/>
    </row>
    <row r="387" spans="20:20" ht="14.25" customHeight="1">
      <c r="T387" s="4"/>
    </row>
    <row r="388" spans="20:20" ht="14.25" customHeight="1">
      <c r="T388" s="4"/>
    </row>
    <row r="389" spans="20:20" ht="14.25" customHeight="1">
      <c r="T389" s="4"/>
    </row>
    <row r="390" spans="20:20" ht="14.25" customHeight="1">
      <c r="T390" s="4"/>
    </row>
    <row r="391" spans="20:20" ht="14.25" customHeight="1">
      <c r="T391" s="4"/>
    </row>
    <row r="392" spans="20:20" ht="14.25" customHeight="1">
      <c r="T392" s="4"/>
    </row>
    <row r="393" spans="20:20" ht="14.25" customHeight="1">
      <c r="T393" s="4"/>
    </row>
    <row r="394" spans="20:20" ht="14.25" customHeight="1">
      <c r="T394" s="4"/>
    </row>
    <row r="395" spans="20:20" ht="14.25" customHeight="1">
      <c r="T395" s="4"/>
    </row>
    <row r="396" spans="20:20" ht="14.25" customHeight="1">
      <c r="T396" s="4"/>
    </row>
    <row r="397" spans="20:20" ht="14.25" customHeight="1">
      <c r="T397" s="4"/>
    </row>
    <row r="398" spans="20:20" ht="14.25" customHeight="1">
      <c r="T398" s="4"/>
    </row>
    <row r="399" spans="20:20" ht="14.25" customHeight="1">
      <c r="T399" s="4"/>
    </row>
    <row r="400" spans="20:20" ht="14.25" customHeight="1">
      <c r="T400" s="4"/>
    </row>
    <row r="401" spans="20:20" ht="14.25" customHeight="1">
      <c r="T401" s="4"/>
    </row>
    <row r="402" spans="20:20" ht="14.25" customHeight="1">
      <c r="T402" s="4"/>
    </row>
    <row r="403" spans="20:20" ht="14.25" customHeight="1">
      <c r="T403" s="4"/>
    </row>
    <row r="404" spans="20:20" ht="14.25" customHeight="1">
      <c r="T404" s="4"/>
    </row>
    <row r="405" spans="20:20" ht="14.25" customHeight="1">
      <c r="T405" s="4"/>
    </row>
    <row r="406" spans="20:20" ht="14.25" customHeight="1">
      <c r="T406" s="4"/>
    </row>
    <row r="407" spans="20:20" ht="14.25" customHeight="1">
      <c r="T407" s="4"/>
    </row>
    <row r="408" spans="20:20" ht="14.25" customHeight="1">
      <c r="T408" s="4"/>
    </row>
    <row r="409" spans="20:20" ht="14.25" customHeight="1">
      <c r="T409" s="4"/>
    </row>
    <row r="410" spans="20:20" ht="14.25" customHeight="1">
      <c r="T410" s="4"/>
    </row>
    <row r="411" spans="20:20" ht="14.25" customHeight="1">
      <c r="T411" s="4"/>
    </row>
    <row r="412" spans="20:20" ht="14.25" customHeight="1">
      <c r="T412" s="4"/>
    </row>
    <row r="413" spans="20:20" ht="14.25" customHeight="1">
      <c r="T413" s="4"/>
    </row>
    <row r="414" spans="20:20" ht="14.25" customHeight="1">
      <c r="T414" s="4"/>
    </row>
    <row r="415" spans="20:20" ht="14.25" customHeight="1">
      <c r="T415" s="4"/>
    </row>
    <row r="416" spans="20:20" ht="14.25" customHeight="1">
      <c r="T416" s="4"/>
    </row>
    <row r="417" spans="20:20" ht="14.25" customHeight="1">
      <c r="T417" s="4"/>
    </row>
    <row r="418" spans="20:20" ht="14.25" customHeight="1">
      <c r="T418" s="4"/>
    </row>
    <row r="419" spans="20:20" ht="14.25" customHeight="1">
      <c r="T419" s="4"/>
    </row>
    <row r="420" spans="20:20" ht="14.25" customHeight="1">
      <c r="T420" s="4"/>
    </row>
    <row r="421" spans="20:20" ht="14.25" customHeight="1">
      <c r="T421" s="4"/>
    </row>
    <row r="422" spans="20:20" ht="14.25" customHeight="1">
      <c r="T422" s="4"/>
    </row>
    <row r="423" spans="20:20" ht="14.25" customHeight="1">
      <c r="T423" s="4"/>
    </row>
    <row r="424" spans="20:20" ht="14.25" customHeight="1">
      <c r="T424" s="4"/>
    </row>
    <row r="425" spans="20:20" ht="14.25" customHeight="1">
      <c r="T425" s="4"/>
    </row>
    <row r="426" spans="20:20" ht="14.25" customHeight="1">
      <c r="T426" s="4"/>
    </row>
    <row r="427" spans="20:20" ht="14.25" customHeight="1">
      <c r="T427" s="4"/>
    </row>
    <row r="428" spans="20:20" ht="14.25" customHeight="1">
      <c r="T428" s="4"/>
    </row>
    <row r="429" spans="20:20" ht="14.25" customHeight="1">
      <c r="T429" s="4"/>
    </row>
    <row r="430" spans="20:20" ht="14.25" customHeight="1">
      <c r="T430" s="4"/>
    </row>
    <row r="431" spans="20:20" ht="14.25" customHeight="1">
      <c r="T431" s="4"/>
    </row>
    <row r="432" spans="20:20" ht="14.25" customHeight="1">
      <c r="T432" s="4"/>
    </row>
    <row r="433" spans="20:20" ht="14.25" customHeight="1">
      <c r="T433" s="4"/>
    </row>
    <row r="434" spans="20:20" ht="14.25" customHeight="1">
      <c r="T434" s="4"/>
    </row>
    <row r="435" spans="20:20" ht="14.25" customHeight="1">
      <c r="T435" s="4"/>
    </row>
    <row r="436" spans="20:20" ht="14.25" customHeight="1">
      <c r="T436" s="4"/>
    </row>
    <row r="437" spans="20:20" ht="14.25" customHeight="1">
      <c r="T437" s="4"/>
    </row>
    <row r="438" spans="20:20" ht="14.25" customHeight="1">
      <c r="T438" s="4"/>
    </row>
    <row r="439" spans="20:20" ht="14.25" customHeight="1">
      <c r="T439" s="4"/>
    </row>
    <row r="440" spans="20:20" ht="14.25" customHeight="1">
      <c r="T440" s="4"/>
    </row>
    <row r="441" spans="20:20" ht="14.25" customHeight="1">
      <c r="T441" s="4"/>
    </row>
    <row r="442" spans="20:20" ht="14.25" customHeight="1">
      <c r="T442" s="4"/>
    </row>
    <row r="443" spans="20:20" ht="14.25" customHeight="1">
      <c r="T443" s="4"/>
    </row>
    <row r="444" spans="20:20" ht="14.25" customHeight="1">
      <c r="T444" s="4"/>
    </row>
    <row r="445" spans="20:20" ht="14.25" customHeight="1">
      <c r="T445" s="4"/>
    </row>
    <row r="446" spans="20:20" ht="14.25" customHeight="1">
      <c r="T446" s="4"/>
    </row>
    <row r="447" spans="20:20" ht="14.25" customHeight="1">
      <c r="T447" s="4"/>
    </row>
    <row r="448" spans="20:20" ht="14.25" customHeight="1">
      <c r="T448" s="4"/>
    </row>
    <row r="449" spans="20:20" ht="14.25" customHeight="1">
      <c r="T449" s="4"/>
    </row>
    <row r="450" spans="20:20" ht="14.25" customHeight="1">
      <c r="T450" s="4"/>
    </row>
    <row r="451" spans="20:20" ht="14.25" customHeight="1">
      <c r="T451" s="4"/>
    </row>
    <row r="452" spans="20:20" ht="14.25" customHeight="1">
      <c r="T452" s="4"/>
    </row>
    <row r="453" spans="20:20" ht="14.25" customHeight="1">
      <c r="T453" s="4"/>
    </row>
    <row r="454" spans="20:20" ht="14.25" customHeight="1">
      <c r="T454" s="4"/>
    </row>
    <row r="455" spans="20:20" ht="14.25" customHeight="1">
      <c r="T455" s="4"/>
    </row>
    <row r="456" spans="20:20" ht="14.25" customHeight="1">
      <c r="T456" s="4"/>
    </row>
    <row r="457" spans="20:20" ht="14.25" customHeight="1">
      <c r="T457" s="4"/>
    </row>
    <row r="458" spans="20:20" ht="14.25" customHeight="1">
      <c r="T458" s="4"/>
    </row>
    <row r="459" spans="20:20" ht="14.25" customHeight="1">
      <c r="T459" s="4"/>
    </row>
    <row r="460" spans="20:20" ht="14.25" customHeight="1">
      <c r="T460" s="4"/>
    </row>
    <row r="461" spans="20:20" ht="14.25" customHeight="1">
      <c r="T461" s="4"/>
    </row>
    <row r="462" spans="20:20" ht="14.25" customHeight="1">
      <c r="T462" s="4"/>
    </row>
    <row r="463" spans="20:20" ht="14.25" customHeight="1">
      <c r="T463" s="4"/>
    </row>
    <row r="464" spans="20:20" ht="14.25" customHeight="1">
      <c r="T464" s="4"/>
    </row>
    <row r="465" spans="20:20" ht="14.25" customHeight="1">
      <c r="T465" s="4"/>
    </row>
    <row r="466" spans="20:20" ht="14.25" customHeight="1">
      <c r="T466" s="4"/>
    </row>
    <row r="467" spans="20:20" ht="14.25" customHeight="1">
      <c r="T467" s="4"/>
    </row>
    <row r="468" spans="20:20" ht="14.25" customHeight="1">
      <c r="T468" s="4"/>
    </row>
    <row r="469" spans="20:20" ht="14.25" customHeight="1">
      <c r="T469" s="4"/>
    </row>
    <row r="470" spans="20:20" ht="14.25" customHeight="1">
      <c r="T470" s="4"/>
    </row>
    <row r="471" spans="20:20" ht="14.25" customHeight="1">
      <c r="T471" s="4"/>
    </row>
    <row r="472" spans="20:20" ht="14.25" customHeight="1">
      <c r="T472" s="4"/>
    </row>
    <row r="473" spans="20:20" ht="14.25" customHeight="1">
      <c r="T473" s="4"/>
    </row>
    <row r="474" spans="20:20" ht="14.25" customHeight="1">
      <c r="T474" s="4"/>
    </row>
    <row r="475" spans="20:20" ht="14.25" customHeight="1">
      <c r="T475" s="4"/>
    </row>
    <row r="476" spans="20:20" ht="14.25" customHeight="1">
      <c r="T476" s="4"/>
    </row>
    <row r="477" spans="20:20" ht="14.25" customHeight="1">
      <c r="T477" s="4"/>
    </row>
    <row r="478" spans="20:20" ht="14.25" customHeight="1">
      <c r="T478" s="4"/>
    </row>
    <row r="479" spans="20:20" ht="14.25" customHeight="1">
      <c r="T479" s="4"/>
    </row>
    <row r="480" spans="20:20" ht="14.25" customHeight="1">
      <c r="T480" s="4"/>
    </row>
    <row r="481" spans="20:20" ht="14.25" customHeight="1">
      <c r="T481" s="4"/>
    </row>
    <row r="482" spans="20:20" ht="14.25" customHeight="1">
      <c r="T482" s="4"/>
    </row>
    <row r="483" spans="20:20" ht="14.25" customHeight="1">
      <c r="T483" s="4"/>
    </row>
    <row r="484" spans="20:20" ht="14.25" customHeight="1">
      <c r="T484" s="4"/>
    </row>
    <row r="485" spans="20:20" ht="14.25" customHeight="1">
      <c r="T485" s="4"/>
    </row>
    <row r="486" spans="20:20" ht="14.25" customHeight="1">
      <c r="T486" s="4"/>
    </row>
    <row r="487" spans="20:20" ht="14.25" customHeight="1">
      <c r="T487" s="4"/>
    </row>
    <row r="488" spans="20:20" ht="14.25" customHeight="1">
      <c r="T488" s="4"/>
    </row>
    <row r="489" spans="20:20" ht="14.25" customHeight="1">
      <c r="T489" s="4"/>
    </row>
    <row r="490" spans="20:20" ht="14.25" customHeight="1">
      <c r="T490" s="4"/>
    </row>
    <row r="491" spans="20:20" ht="14.25" customHeight="1">
      <c r="T491" s="4"/>
    </row>
    <row r="492" spans="20:20" ht="14.25" customHeight="1">
      <c r="T492" s="4"/>
    </row>
    <row r="493" spans="20:20" ht="14.25" customHeight="1">
      <c r="T493" s="4"/>
    </row>
    <row r="494" spans="20:20" ht="14.25" customHeight="1">
      <c r="T494" s="4"/>
    </row>
    <row r="495" spans="20:20" ht="14.25" customHeight="1">
      <c r="T495" s="4"/>
    </row>
    <row r="496" spans="20:20" ht="14.25" customHeight="1">
      <c r="T496" s="4"/>
    </row>
    <row r="497" spans="20:20" ht="14.25" customHeight="1">
      <c r="T497" s="4"/>
    </row>
    <row r="498" spans="20:20" ht="14.25" customHeight="1">
      <c r="T498" s="4"/>
    </row>
    <row r="499" spans="20:20" ht="14.25" customHeight="1">
      <c r="T499" s="4"/>
    </row>
    <row r="500" spans="20:20" ht="14.25" customHeight="1">
      <c r="T500" s="4"/>
    </row>
    <row r="501" spans="20:20" ht="14.25" customHeight="1">
      <c r="T501" s="4"/>
    </row>
    <row r="502" spans="20:20" ht="14.25" customHeight="1">
      <c r="T502" s="4"/>
    </row>
    <row r="503" spans="20:20" ht="14.25" customHeight="1">
      <c r="T503" s="4"/>
    </row>
    <row r="504" spans="20:20" ht="14.25" customHeight="1">
      <c r="T504" s="4"/>
    </row>
    <row r="505" spans="20:20" ht="14.25" customHeight="1">
      <c r="T505" s="4"/>
    </row>
    <row r="506" spans="20:20" ht="14.25" customHeight="1">
      <c r="T506" s="4"/>
    </row>
    <row r="507" spans="20:20" ht="14.25" customHeight="1">
      <c r="T507" s="4"/>
    </row>
    <row r="508" spans="20:20" ht="14.25" customHeight="1">
      <c r="T508" s="4"/>
    </row>
    <row r="509" spans="20:20" ht="14.25" customHeight="1">
      <c r="T509" s="4"/>
    </row>
    <row r="510" spans="20:20" ht="14.25" customHeight="1">
      <c r="T510" s="4"/>
    </row>
    <row r="511" spans="20:20" ht="14.25" customHeight="1">
      <c r="T511" s="4"/>
    </row>
    <row r="512" spans="20:20" ht="14.25" customHeight="1">
      <c r="T512" s="4"/>
    </row>
    <row r="513" spans="20:20" ht="14.25" customHeight="1">
      <c r="T513" s="4"/>
    </row>
    <row r="514" spans="20:20" ht="14.25" customHeight="1">
      <c r="T514" s="4"/>
    </row>
    <row r="515" spans="20:20" ht="14.25" customHeight="1">
      <c r="T515" s="4"/>
    </row>
    <row r="516" spans="20:20" ht="14.25" customHeight="1">
      <c r="T516" s="4"/>
    </row>
    <row r="517" spans="20:20" ht="14.25" customHeight="1">
      <c r="T517" s="4"/>
    </row>
    <row r="518" spans="20:20" ht="14.25" customHeight="1">
      <c r="T518" s="4"/>
    </row>
    <row r="519" spans="20:20" ht="14.25" customHeight="1">
      <c r="T519" s="4"/>
    </row>
    <row r="520" spans="20:20" ht="14.25" customHeight="1">
      <c r="T520" s="4"/>
    </row>
    <row r="521" spans="20:20" ht="14.25" customHeight="1">
      <c r="T521" s="4"/>
    </row>
    <row r="522" spans="20:20" ht="14.25" customHeight="1">
      <c r="T522" s="4"/>
    </row>
    <row r="523" spans="20:20" ht="14.25" customHeight="1">
      <c r="T523" s="4"/>
    </row>
    <row r="524" spans="20:20" ht="14.25" customHeight="1">
      <c r="T524" s="4"/>
    </row>
    <row r="525" spans="20:20" ht="14.25" customHeight="1">
      <c r="T525" s="4"/>
    </row>
    <row r="526" spans="20:20" ht="14.25" customHeight="1">
      <c r="T526" s="4"/>
    </row>
    <row r="527" spans="20:20" ht="14.25" customHeight="1">
      <c r="T527" s="4"/>
    </row>
    <row r="528" spans="20:20" ht="14.25" customHeight="1">
      <c r="T528" s="4"/>
    </row>
    <row r="529" spans="20:20" ht="14.25" customHeight="1">
      <c r="T529" s="4"/>
    </row>
    <row r="530" spans="20:20" ht="14.25" customHeight="1">
      <c r="T530" s="4"/>
    </row>
    <row r="531" spans="20:20" ht="14.25" customHeight="1">
      <c r="T531" s="4"/>
    </row>
    <row r="532" spans="20:20" ht="14.25" customHeight="1">
      <c r="T532" s="4"/>
    </row>
    <row r="533" spans="20:20" ht="14.25" customHeight="1">
      <c r="T533" s="4"/>
    </row>
    <row r="534" spans="20:20" ht="14.25" customHeight="1">
      <c r="T534" s="4"/>
    </row>
    <row r="535" spans="20:20" ht="14.25" customHeight="1">
      <c r="T535" s="4"/>
    </row>
    <row r="536" spans="20:20" ht="14.25" customHeight="1">
      <c r="T536" s="4"/>
    </row>
    <row r="537" spans="20:20" ht="14.25" customHeight="1">
      <c r="T537" s="4"/>
    </row>
    <row r="538" spans="20:20" ht="14.25" customHeight="1">
      <c r="T538" s="4"/>
    </row>
    <row r="539" spans="20:20" ht="14.25" customHeight="1">
      <c r="T539" s="4"/>
    </row>
    <row r="540" spans="20:20" ht="14.25" customHeight="1">
      <c r="T540" s="4"/>
    </row>
    <row r="541" spans="20:20" ht="14.25" customHeight="1">
      <c r="T541" s="4"/>
    </row>
    <row r="542" spans="20:20" ht="14.25" customHeight="1">
      <c r="T542" s="4"/>
    </row>
    <row r="543" spans="20:20" ht="14.25" customHeight="1">
      <c r="T543" s="4"/>
    </row>
    <row r="544" spans="20:20" ht="14.25" customHeight="1">
      <c r="T544" s="4"/>
    </row>
    <row r="545" spans="20:20" ht="14.25" customHeight="1">
      <c r="T545" s="4"/>
    </row>
    <row r="546" spans="20:20" ht="14.25" customHeight="1">
      <c r="T546" s="4"/>
    </row>
    <row r="547" spans="20:20" ht="14.25" customHeight="1">
      <c r="T547" s="4"/>
    </row>
    <row r="548" spans="20:20" ht="14.25" customHeight="1">
      <c r="T548" s="4"/>
    </row>
    <row r="549" spans="20:20" ht="14.25" customHeight="1">
      <c r="T549" s="4"/>
    </row>
    <row r="550" spans="20:20" ht="14.25" customHeight="1">
      <c r="T550" s="4"/>
    </row>
    <row r="551" spans="20:20" ht="14.25" customHeight="1">
      <c r="T551" s="4"/>
    </row>
    <row r="552" spans="20:20" ht="14.25" customHeight="1">
      <c r="T552" s="4"/>
    </row>
    <row r="553" spans="20:20" ht="14.25" customHeight="1">
      <c r="T553" s="4"/>
    </row>
    <row r="554" spans="20:20" ht="14.25" customHeight="1">
      <c r="T554" s="4"/>
    </row>
    <row r="555" spans="20:20" ht="14.25" customHeight="1">
      <c r="T555" s="4"/>
    </row>
    <row r="556" spans="20:20" ht="14.25" customHeight="1">
      <c r="T556" s="4"/>
    </row>
    <row r="557" spans="20:20" ht="14.25" customHeight="1">
      <c r="T557" s="4"/>
    </row>
    <row r="558" spans="20:20" ht="14.25" customHeight="1">
      <c r="T558" s="4"/>
    </row>
    <row r="559" spans="20:20" ht="14.25" customHeight="1">
      <c r="T559" s="4"/>
    </row>
    <row r="560" spans="20:20" ht="14.25" customHeight="1">
      <c r="T560" s="4"/>
    </row>
    <row r="561" spans="20:20" ht="14.25" customHeight="1">
      <c r="T561" s="4"/>
    </row>
    <row r="562" spans="20:20" ht="14.25" customHeight="1">
      <c r="T562" s="4"/>
    </row>
    <row r="563" spans="20:20" ht="14.25" customHeight="1">
      <c r="T563" s="4"/>
    </row>
    <row r="564" spans="20:20" ht="14.25" customHeight="1">
      <c r="T564" s="4"/>
    </row>
    <row r="565" spans="20:20" ht="14.25" customHeight="1">
      <c r="T565" s="4"/>
    </row>
    <row r="566" spans="20:20" ht="14.25" customHeight="1">
      <c r="T566" s="4"/>
    </row>
    <row r="567" spans="20:20" ht="14.25" customHeight="1">
      <c r="T567" s="4"/>
    </row>
    <row r="568" spans="20:20" ht="14.25" customHeight="1">
      <c r="T568" s="4"/>
    </row>
    <row r="569" spans="20:20" ht="14.25" customHeight="1">
      <c r="T569" s="4"/>
    </row>
    <row r="570" spans="20:20" ht="14.25" customHeight="1">
      <c r="T570" s="4"/>
    </row>
    <row r="571" spans="20:20" ht="14.25" customHeight="1">
      <c r="T571" s="4"/>
    </row>
    <row r="572" spans="20:20" ht="14.25" customHeight="1">
      <c r="T572" s="4"/>
    </row>
    <row r="573" spans="20:20" ht="14.25" customHeight="1">
      <c r="T573" s="4"/>
    </row>
    <row r="574" spans="20:20" ht="14.25" customHeight="1">
      <c r="T574" s="4"/>
    </row>
    <row r="575" spans="20:20" ht="14.25" customHeight="1">
      <c r="T575" s="4"/>
    </row>
    <row r="576" spans="20:20" ht="14.25" customHeight="1">
      <c r="T576" s="4"/>
    </row>
    <row r="577" spans="20:20" ht="14.25" customHeight="1">
      <c r="T577" s="4"/>
    </row>
    <row r="578" spans="20:20" ht="14.25" customHeight="1">
      <c r="T578" s="4"/>
    </row>
    <row r="579" spans="20:20" ht="14.25" customHeight="1">
      <c r="T579" s="4"/>
    </row>
    <row r="580" spans="20:20" ht="14.25" customHeight="1">
      <c r="T580" s="4"/>
    </row>
    <row r="581" spans="20:20" ht="14.25" customHeight="1">
      <c r="T581" s="4"/>
    </row>
    <row r="582" spans="20:20" ht="14.25" customHeight="1">
      <c r="T582" s="4"/>
    </row>
    <row r="583" spans="20:20" ht="14.25" customHeight="1">
      <c r="T583" s="4"/>
    </row>
    <row r="584" spans="20:20" ht="14.25" customHeight="1">
      <c r="T584" s="4"/>
    </row>
    <row r="585" spans="20:20" ht="14.25" customHeight="1">
      <c r="T585" s="4"/>
    </row>
    <row r="586" spans="20:20" ht="14.25" customHeight="1">
      <c r="T586" s="4"/>
    </row>
    <row r="587" spans="20:20" ht="14.25" customHeight="1">
      <c r="T587" s="4"/>
    </row>
    <row r="588" spans="20:20" ht="14.25" customHeight="1">
      <c r="T588" s="4"/>
    </row>
    <row r="589" spans="20:20" ht="14.25" customHeight="1">
      <c r="T589" s="4"/>
    </row>
    <row r="590" spans="20:20" ht="14.25" customHeight="1">
      <c r="T590" s="4"/>
    </row>
    <row r="591" spans="20:20" ht="14.25" customHeight="1">
      <c r="T591" s="4"/>
    </row>
    <row r="592" spans="20:20" ht="14.25" customHeight="1">
      <c r="T592" s="4"/>
    </row>
    <row r="593" spans="20:20" ht="14.25" customHeight="1">
      <c r="T593" s="4"/>
    </row>
    <row r="594" spans="20:20" ht="14.25" customHeight="1">
      <c r="T594" s="4"/>
    </row>
    <row r="595" spans="20:20" ht="14.25" customHeight="1">
      <c r="T595" s="4"/>
    </row>
    <row r="596" spans="20:20" ht="14.25" customHeight="1">
      <c r="T596" s="4"/>
    </row>
    <row r="597" spans="20:20" ht="14.25" customHeight="1">
      <c r="T597" s="4"/>
    </row>
    <row r="598" spans="20:20" ht="14.25" customHeight="1">
      <c r="T598" s="4"/>
    </row>
    <row r="599" spans="20:20" ht="14.25" customHeight="1">
      <c r="T599" s="4"/>
    </row>
    <row r="600" spans="20:20" ht="14.25" customHeight="1">
      <c r="T600" s="4"/>
    </row>
    <row r="601" spans="20:20" ht="14.25" customHeight="1">
      <c r="T601" s="4"/>
    </row>
    <row r="602" spans="20:20" ht="14.25" customHeight="1">
      <c r="T602" s="4"/>
    </row>
    <row r="603" spans="20:20" ht="14.25" customHeight="1">
      <c r="T603" s="4"/>
    </row>
    <row r="604" spans="20:20" ht="14.25" customHeight="1">
      <c r="T604" s="4"/>
    </row>
    <row r="605" spans="20:20" ht="14.25" customHeight="1">
      <c r="T605" s="4"/>
    </row>
    <row r="606" spans="20:20" ht="14.25" customHeight="1">
      <c r="T606" s="4"/>
    </row>
    <row r="607" spans="20:20" ht="14.25" customHeight="1">
      <c r="T607" s="4"/>
    </row>
    <row r="608" spans="20:20" ht="14.25" customHeight="1">
      <c r="T608" s="4"/>
    </row>
    <row r="609" spans="20:20" ht="14.25" customHeight="1">
      <c r="T609" s="4"/>
    </row>
    <row r="610" spans="20:20" ht="14.25" customHeight="1">
      <c r="T610" s="4"/>
    </row>
    <row r="611" spans="20:20" ht="14.25" customHeight="1">
      <c r="T611" s="4"/>
    </row>
    <row r="612" spans="20:20" ht="14.25" customHeight="1">
      <c r="T612" s="4"/>
    </row>
    <row r="613" spans="20:20" ht="14.25" customHeight="1">
      <c r="T613" s="4"/>
    </row>
    <row r="614" spans="20:20" ht="14.25" customHeight="1">
      <c r="T614" s="4"/>
    </row>
    <row r="615" spans="20:20" ht="14.25" customHeight="1">
      <c r="T615" s="4"/>
    </row>
    <row r="616" spans="20:20" ht="14.25" customHeight="1">
      <c r="T616" s="4"/>
    </row>
    <row r="617" spans="20:20" ht="14.25" customHeight="1">
      <c r="T617" s="4"/>
    </row>
    <row r="618" spans="20:20" ht="14.25" customHeight="1">
      <c r="T618" s="4"/>
    </row>
    <row r="619" spans="20:20" ht="14.25" customHeight="1">
      <c r="T619" s="4"/>
    </row>
    <row r="620" spans="20:20" ht="14.25" customHeight="1">
      <c r="T620" s="4"/>
    </row>
    <row r="621" spans="20:20" ht="14.25" customHeight="1">
      <c r="T621" s="4"/>
    </row>
    <row r="622" spans="20:20" ht="14.25" customHeight="1">
      <c r="T622" s="4"/>
    </row>
    <row r="623" spans="20:20" ht="14.25" customHeight="1">
      <c r="T623" s="4"/>
    </row>
    <row r="624" spans="20:20" ht="14.25" customHeight="1">
      <c r="T624" s="4"/>
    </row>
    <row r="625" spans="20:20" ht="14.25" customHeight="1">
      <c r="T625" s="4"/>
    </row>
    <row r="626" spans="20:20" ht="14.25" customHeight="1">
      <c r="T626" s="4"/>
    </row>
    <row r="627" spans="20:20" ht="14.25" customHeight="1">
      <c r="T627" s="4"/>
    </row>
    <row r="628" spans="20:20" ht="14.25" customHeight="1">
      <c r="T628" s="4"/>
    </row>
    <row r="629" spans="20:20" ht="14.25" customHeight="1">
      <c r="T629" s="4"/>
    </row>
    <row r="630" spans="20:20" ht="14.25" customHeight="1">
      <c r="T630" s="4"/>
    </row>
    <row r="631" spans="20:20" ht="14.25" customHeight="1">
      <c r="T631" s="4"/>
    </row>
    <row r="632" spans="20:20" ht="14.25" customHeight="1">
      <c r="T632" s="4"/>
    </row>
    <row r="633" spans="20:20" ht="14.25" customHeight="1">
      <c r="T633" s="4"/>
    </row>
    <row r="634" spans="20:20" ht="14.25" customHeight="1">
      <c r="T634" s="4"/>
    </row>
    <row r="635" spans="20:20" ht="14.25" customHeight="1">
      <c r="T635" s="4"/>
    </row>
    <row r="636" spans="20:20" ht="14.25" customHeight="1">
      <c r="T636" s="4"/>
    </row>
    <row r="637" spans="20:20" ht="14.25" customHeight="1">
      <c r="T637" s="4"/>
    </row>
    <row r="638" spans="20:20" ht="14.25" customHeight="1">
      <c r="T638" s="4"/>
    </row>
    <row r="639" spans="20:20" ht="14.25" customHeight="1">
      <c r="T639" s="4"/>
    </row>
    <row r="640" spans="20:20" ht="14.25" customHeight="1">
      <c r="T640" s="4"/>
    </row>
    <row r="641" spans="20:20" ht="14.25" customHeight="1">
      <c r="T641" s="4"/>
    </row>
    <row r="642" spans="20:20" ht="14.25" customHeight="1">
      <c r="T642" s="4"/>
    </row>
    <row r="643" spans="20:20" ht="14.25" customHeight="1">
      <c r="T643" s="4"/>
    </row>
    <row r="644" spans="20:20" ht="14.25" customHeight="1">
      <c r="T644" s="4"/>
    </row>
    <row r="645" spans="20:20" ht="14.25" customHeight="1">
      <c r="T645" s="4"/>
    </row>
    <row r="646" spans="20:20" ht="14.25" customHeight="1">
      <c r="T646" s="4"/>
    </row>
    <row r="647" spans="20:20" ht="14.25" customHeight="1">
      <c r="T647" s="4"/>
    </row>
    <row r="648" spans="20:20" ht="14.25" customHeight="1">
      <c r="T648" s="4"/>
    </row>
    <row r="649" spans="20:20" ht="14.25" customHeight="1">
      <c r="T649" s="4"/>
    </row>
    <row r="650" spans="20:20" ht="14.25" customHeight="1">
      <c r="T650" s="4"/>
    </row>
    <row r="651" spans="20:20" ht="14.25" customHeight="1">
      <c r="T651" s="4"/>
    </row>
    <row r="652" spans="20:20" ht="14.25" customHeight="1">
      <c r="T652" s="4"/>
    </row>
    <row r="653" spans="20:20" ht="14.25" customHeight="1">
      <c r="T653" s="4"/>
    </row>
    <row r="654" spans="20:20" ht="14.25" customHeight="1">
      <c r="T654" s="4"/>
    </row>
    <row r="655" spans="20:20" ht="14.25" customHeight="1">
      <c r="T655" s="4"/>
    </row>
    <row r="656" spans="20:20" ht="14.25" customHeight="1">
      <c r="T656" s="4"/>
    </row>
    <row r="657" spans="20:20" ht="14.25" customHeight="1">
      <c r="T657" s="4"/>
    </row>
    <row r="658" spans="20:20" ht="14.25" customHeight="1">
      <c r="T658" s="4"/>
    </row>
    <row r="659" spans="20:20" ht="14.25" customHeight="1">
      <c r="T659" s="4"/>
    </row>
    <row r="660" spans="20:20" ht="14.25" customHeight="1">
      <c r="T660" s="4"/>
    </row>
    <row r="661" spans="20:20" ht="14.25" customHeight="1">
      <c r="T661" s="4"/>
    </row>
    <row r="662" spans="20:20" ht="14.25" customHeight="1">
      <c r="T662" s="4"/>
    </row>
    <row r="663" spans="20:20" ht="14.25" customHeight="1">
      <c r="T663" s="4"/>
    </row>
    <row r="664" spans="20:20" ht="14.25" customHeight="1">
      <c r="T664" s="4"/>
    </row>
    <row r="665" spans="20:20" ht="14.25" customHeight="1">
      <c r="T665" s="4"/>
    </row>
    <row r="666" spans="20:20" ht="14.25" customHeight="1">
      <c r="T666" s="4"/>
    </row>
    <row r="667" spans="20:20" ht="14.25" customHeight="1">
      <c r="T667" s="4"/>
    </row>
    <row r="668" spans="20:20" ht="14.25" customHeight="1">
      <c r="T668" s="4"/>
    </row>
    <row r="669" spans="20:20" ht="14.25" customHeight="1">
      <c r="T669" s="4"/>
    </row>
    <row r="670" spans="20:20" ht="14.25" customHeight="1">
      <c r="T670" s="4"/>
    </row>
    <row r="671" spans="20:20" ht="14.25" customHeight="1">
      <c r="T671" s="4"/>
    </row>
    <row r="672" spans="20:20" ht="14.25" customHeight="1">
      <c r="T672" s="4"/>
    </row>
    <row r="673" spans="20:20" ht="14.25" customHeight="1">
      <c r="T673" s="4"/>
    </row>
    <row r="674" spans="20:20" ht="14.25" customHeight="1">
      <c r="T674" s="4"/>
    </row>
    <row r="675" spans="20:20" ht="14.25" customHeight="1">
      <c r="T675" s="4"/>
    </row>
    <row r="676" spans="20:20" ht="14.25" customHeight="1">
      <c r="T676" s="4"/>
    </row>
    <row r="677" spans="20:20" ht="14.25" customHeight="1">
      <c r="T677" s="4"/>
    </row>
    <row r="678" spans="20:20" ht="14.25" customHeight="1">
      <c r="T678" s="4"/>
    </row>
    <row r="679" spans="20:20" ht="14.25" customHeight="1">
      <c r="T679" s="4"/>
    </row>
    <row r="680" spans="20:20" ht="14.25" customHeight="1">
      <c r="T680" s="4"/>
    </row>
    <row r="681" spans="20:20" ht="14.25" customHeight="1">
      <c r="T681" s="4"/>
    </row>
    <row r="682" spans="20:20" ht="14.25" customHeight="1">
      <c r="T682" s="4"/>
    </row>
    <row r="683" spans="20:20" ht="14.25" customHeight="1">
      <c r="T683" s="4"/>
    </row>
    <row r="684" spans="20:20" ht="14.25" customHeight="1">
      <c r="T684" s="4"/>
    </row>
    <row r="685" spans="20:20" ht="14.25" customHeight="1">
      <c r="T685" s="4"/>
    </row>
    <row r="686" spans="20:20" ht="14.25" customHeight="1">
      <c r="T686" s="4"/>
    </row>
    <row r="687" spans="20:20" ht="14.25" customHeight="1">
      <c r="T687" s="4"/>
    </row>
    <row r="688" spans="20:20" ht="14.25" customHeight="1">
      <c r="T688" s="4"/>
    </row>
    <row r="689" spans="20:20" ht="14.25" customHeight="1">
      <c r="T689" s="4"/>
    </row>
    <row r="690" spans="20:20" ht="14.25" customHeight="1">
      <c r="T690" s="4"/>
    </row>
    <row r="691" spans="20:20" ht="14.25" customHeight="1">
      <c r="T691" s="4"/>
    </row>
    <row r="692" spans="20:20" ht="14.25" customHeight="1">
      <c r="T692" s="4"/>
    </row>
    <row r="693" spans="20:20" ht="14.25" customHeight="1">
      <c r="T693" s="4"/>
    </row>
    <row r="694" spans="20:20" ht="14.25" customHeight="1">
      <c r="T694" s="4"/>
    </row>
    <row r="695" spans="20:20" ht="14.25" customHeight="1">
      <c r="T695" s="4"/>
    </row>
    <row r="696" spans="20:20" ht="14.25" customHeight="1">
      <c r="T696" s="4"/>
    </row>
    <row r="697" spans="20:20" ht="14.25" customHeight="1">
      <c r="T697" s="4"/>
    </row>
    <row r="698" spans="20:20" ht="14.25" customHeight="1">
      <c r="T698" s="4"/>
    </row>
    <row r="699" spans="20:20" ht="14.25" customHeight="1">
      <c r="T699" s="4"/>
    </row>
    <row r="700" spans="20:20" ht="14.25" customHeight="1">
      <c r="T700" s="4"/>
    </row>
    <row r="701" spans="20:20" ht="14.25" customHeight="1">
      <c r="T701" s="4"/>
    </row>
    <row r="702" spans="20:20" ht="14.25" customHeight="1">
      <c r="T702" s="4"/>
    </row>
    <row r="703" spans="20:20" ht="14.25" customHeight="1">
      <c r="T703" s="4"/>
    </row>
    <row r="704" spans="20:20" ht="14.25" customHeight="1">
      <c r="T704" s="4"/>
    </row>
    <row r="705" spans="20:20" ht="14.25" customHeight="1">
      <c r="T705" s="4"/>
    </row>
    <row r="706" spans="20:20" ht="14.25" customHeight="1">
      <c r="T706" s="4"/>
    </row>
    <row r="707" spans="20:20" ht="14.25" customHeight="1">
      <c r="T707" s="4"/>
    </row>
    <row r="708" spans="20:20" ht="14.25" customHeight="1">
      <c r="T708" s="4"/>
    </row>
    <row r="709" spans="20:20" ht="14.25" customHeight="1">
      <c r="T709" s="4"/>
    </row>
    <row r="710" spans="20:20" ht="14.25" customHeight="1">
      <c r="T710" s="4"/>
    </row>
    <row r="711" spans="20:20" ht="14.25" customHeight="1">
      <c r="T711" s="4"/>
    </row>
    <row r="712" spans="20:20" ht="14.25" customHeight="1">
      <c r="T712" s="4"/>
    </row>
    <row r="713" spans="20:20" ht="14.25" customHeight="1">
      <c r="T713" s="4"/>
    </row>
    <row r="714" spans="20:20" ht="14.25" customHeight="1">
      <c r="T714" s="4"/>
    </row>
    <row r="715" spans="20:20" ht="14.25" customHeight="1">
      <c r="T715" s="4"/>
    </row>
    <row r="716" spans="20:20" ht="14.25" customHeight="1">
      <c r="T716" s="4"/>
    </row>
    <row r="717" spans="20:20" ht="14.25" customHeight="1">
      <c r="T717" s="4"/>
    </row>
    <row r="718" spans="20:20" ht="14.25" customHeight="1">
      <c r="T718" s="4"/>
    </row>
    <row r="719" spans="20:20" ht="14.25" customHeight="1">
      <c r="T719" s="4"/>
    </row>
    <row r="720" spans="20:20" ht="14.25" customHeight="1">
      <c r="T720" s="4"/>
    </row>
    <row r="721" spans="20:20" ht="14.25" customHeight="1">
      <c r="T721" s="4"/>
    </row>
    <row r="722" spans="20:20" ht="14.25" customHeight="1">
      <c r="T722" s="4"/>
    </row>
    <row r="723" spans="20:20" ht="14.25" customHeight="1">
      <c r="T723" s="4"/>
    </row>
    <row r="724" spans="20:20" ht="14.25" customHeight="1">
      <c r="T724" s="4"/>
    </row>
    <row r="725" spans="20:20" ht="14.25" customHeight="1">
      <c r="T725" s="4"/>
    </row>
    <row r="726" spans="20:20" ht="14.25" customHeight="1">
      <c r="T726" s="4"/>
    </row>
    <row r="727" spans="20:20" ht="14.25" customHeight="1">
      <c r="T727" s="4"/>
    </row>
    <row r="728" spans="20:20" ht="14.25" customHeight="1">
      <c r="T728" s="4"/>
    </row>
    <row r="729" spans="20:20" ht="14.25" customHeight="1">
      <c r="T729" s="4"/>
    </row>
    <row r="730" spans="20:20" ht="14.25" customHeight="1">
      <c r="T730" s="4"/>
    </row>
    <row r="731" spans="20:20" ht="14.25" customHeight="1">
      <c r="T731" s="4"/>
    </row>
    <row r="732" spans="20:20" ht="14.25" customHeight="1">
      <c r="T732" s="4"/>
    </row>
    <row r="733" spans="20:20" ht="14.25" customHeight="1">
      <c r="T733" s="4"/>
    </row>
    <row r="734" spans="20:20" ht="14.25" customHeight="1">
      <c r="T734" s="4"/>
    </row>
    <row r="735" spans="20:20" ht="14.25" customHeight="1">
      <c r="T735" s="4"/>
    </row>
    <row r="736" spans="20:20" ht="14.25" customHeight="1">
      <c r="T736" s="4"/>
    </row>
    <row r="737" spans="20:20" ht="14.25" customHeight="1">
      <c r="T737" s="4"/>
    </row>
    <row r="738" spans="20:20" ht="14.25" customHeight="1">
      <c r="T738" s="4"/>
    </row>
    <row r="739" spans="20:20" ht="14.25" customHeight="1">
      <c r="T739" s="4"/>
    </row>
    <row r="740" spans="20:20" ht="14.25" customHeight="1">
      <c r="T740" s="4"/>
    </row>
    <row r="741" spans="20:20" ht="14.25" customHeight="1">
      <c r="T741" s="4"/>
    </row>
    <row r="742" spans="20:20" ht="14.25" customHeight="1">
      <c r="T742" s="4"/>
    </row>
    <row r="743" spans="20:20" ht="14.25" customHeight="1">
      <c r="T743" s="4"/>
    </row>
    <row r="744" spans="20:20" ht="14.25" customHeight="1">
      <c r="T744" s="4"/>
    </row>
    <row r="745" spans="20:20" ht="14.25" customHeight="1">
      <c r="T745" s="4"/>
    </row>
    <row r="746" spans="20:20" ht="14.25" customHeight="1">
      <c r="T746" s="4"/>
    </row>
    <row r="747" spans="20:20" ht="14.25" customHeight="1">
      <c r="T747" s="4"/>
    </row>
    <row r="748" spans="20:20" ht="14.25" customHeight="1">
      <c r="T748" s="4"/>
    </row>
    <row r="749" spans="20:20" ht="14.25" customHeight="1">
      <c r="T749" s="4"/>
    </row>
    <row r="750" spans="20:20" ht="14.25" customHeight="1">
      <c r="T750" s="4"/>
    </row>
    <row r="751" spans="20:20" ht="14.25" customHeight="1">
      <c r="T751" s="4"/>
    </row>
    <row r="752" spans="20:20" ht="14.25" customHeight="1">
      <c r="T752" s="4"/>
    </row>
    <row r="753" spans="20:20" ht="14.25" customHeight="1">
      <c r="T753" s="4"/>
    </row>
    <row r="754" spans="20:20" ht="14.25" customHeight="1">
      <c r="T754" s="4"/>
    </row>
    <row r="755" spans="20:20" ht="14.25" customHeight="1">
      <c r="T755" s="4"/>
    </row>
    <row r="756" spans="20:20" ht="14.25" customHeight="1">
      <c r="T756" s="4"/>
    </row>
    <row r="757" spans="20:20" ht="14.25" customHeight="1">
      <c r="T757" s="4"/>
    </row>
    <row r="758" spans="20:20" ht="14.25" customHeight="1">
      <c r="T758" s="4"/>
    </row>
    <row r="759" spans="20:20" ht="14.25" customHeight="1">
      <c r="T759" s="4"/>
    </row>
    <row r="760" spans="20:20" ht="14.25" customHeight="1">
      <c r="T760" s="4"/>
    </row>
    <row r="761" spans="20:20" ht="14.25" customHeight="1">
      <c r="T761" s="4"/>
    </row>
    <row r="762" spans="20:20" ht="14.25" customHeight="1">
      <c r="T762" s="4"/>
    </row>
    <row r="763" spans="20:20" ht="14.25" customHeight="1">
      <c r="T763" s="4"/>
    </row>
    <row r="764" spans="20:20" ht="14.25" customHeight="1">
      <c r="T764" s="4"/>
    </row>
    <row r="765" spans="20:20" ht="14.25" customHeight="1">
      <c r="T765" s="4"/>
    </row>
    <row r="766" spans="20:20" ht="14.25" customHeight="1">
      <c r="T766" s="4"/>
    </row>
    <row r="767" spans="20:20" ht="14.25" customHeight="1">
      <c r="T767" s="4"/>
    </row>
    <row r="768" spans="20:20" ht="14.25" customHeight="1">
      <c r="T768" s="4"/>
    </row>
    <row r="769" spans="20:20" ht="14.25" customHeight="1">
      <c r="T769" s="4"/>
    </row>
    <row r="770" spans="20:20" ht="14.25" customHeight="1">
      <c r="T770" s="4"/>
    </row>
    <row r="771" spans="20:20" ht="14.25" customHeight="1">
      <c r="T771" s="4"/>
    </row>
    <row r="772" spans="20:20" ht="14.25" customHeight="1">
      <c r="T772" s="4"/>
    </row>
    <row r="773" spans="20:20" ht="14.25" customHeight="1">
      <c r="T773" s="4"/>
    </row>
    <row r="774" spans="20:20" ht="14.25" customHeight="1">
      <c r="T774" s="4"/>
    </row>
    <row r="775" spans="20:20" ht="14.25" customHeight="1">
      <c r="T775" s="4"/>
    </row>
    <row r="776" spans="20:20" ht="14.25" customHeight="1">
      <c r="T776" s="4"/>
    </row>
    <row r="777" spans="20:20" ht="14.25" customHeight="1">
      <c r="T777" s="4"/>
    </row>
    <row r="778" spans="20:20" ht="14.25" customHeight="1">
      <c r="T778" s="4"/>
    </row>
    <row r="779" spans="20:20" ht="14.25" customHeight="1">
      <c r="T779" s="4"/>
    </row>
    <row r="780" spans="20:20" ht="14.25" customHeight="1">
      <c r="T780" s="4"/>
    </row>
    <row r="781" spans="20:20" ht="14.25" customHeight="1">
      <c r="T781" s="4"/>
    </row>
    <row r="782" spans="20:20" ht="14.25" customHeight="1">
      <c r="T782" s="4"/>
    </row>
    <row r="783" spans="20:20" ht="14.25" customHeight="1">
      <c r="T783" s="4"/>
    </row>
    <row r="784" spans="20:20" ht="14.25" customHeight="1">
      <c r="T784" s="4"/>
    </row>
    <row r="785" spans="20:20" ht="14.25" customHeight="1">
      <c r="T785" s="4"/>
    </row>
    <row r="786" spans="20:20" ht="14.25" customHeight="1">
      <c r="T786" s="4"/>
    </row>
    <row r="787" spans="20:20" ht="14.25" customHeight="1">
      <c r="T787" s="4"/>
    </row>
    <row r="788" spans="20:20" ht="14.25" customHeight="1">
      <c r="T788" s="4"/>
    </row>
    <row r="789" spans="20:20" ht="14.25" customHeight="1">
      <c r="T789" s="4"/>
    </row>
    <row r="790" spans="20:20" ht="14.25" customHeight="1">
      <c r="T790" s="4"/>
    </row>
    <row r="791" spans="20:20" ht="14.25" customHeight="1">
      <c r="T791" s="4"/>
    </row>
    <row r="792" spans="20:20" ht="14.25" customHeight="1">
      <c r="T792" s="4"/>
    </row>
    <row r="793" spans="20:20" ht="14.25" customHeight="1">
      <c r="T793" s="4"/>
    </row>
    <row r="794" spans="20:20" ht="14.25" customHeight="1">
      <c r="T794" s="4"/>
    </row>
    <row r="795" spans="20:20" ht="14.25" customHeight="1">
      <c r="T795" s="4"/>
    </row>
    <row r="796" spans="20:20" ht="14.25" customHeight="1">
      <c r="T796" s="4"/>
    </row>
    <row r="797" spans="20:20" ht="14.25" customHeight="1">
      <c r="T797" s="4"/>
    </row>
    <row r="798" spans="20:20" ht="14.25" customHeight="1">
      <c r="T798" s="4"/>
    </row>
    <row r="799" spans="20:20" ht="14.25" customHeight="1">
      <c r="T799" s="4"/>
    </row>
    <row r="800" spans="20:20" ht="14.25" customHeight="1">
      <c r="T800" s="4"/>
    </row>
    <row r="801" spans="20:20" ht="14.25" customHeight="1">
      <c r="T801" s="4"/>
    </row>
    <row r="802" spans="20:20" ht="14.25" customHeight="1">
      <c r="T802" s="4"/>
    </row>
    <row r="803" spans="20:20" ht="14.25" customHeight="1">
      <c r="T803" s="4"/>
    </row>
    <row r="804" spans="20:20" ht="14.25" customHeight="1">
      <c r="T804" s="4"/>
    </row>
    <row r="805" spans="20:20" ht="14.25" customHeight="1">
      <c r="T805" s="4"/>
    </row>
    <row r="806" spans="20:20" ht="14.25" customHeight="1">
      <c r="T806" s="4"/>
    </row>
    <row r="807" spans="20:20" ht="14.25" customHeight="1">
      <c r="T807" s="4"/>
    </row>
    <row r="808" spans="20:20" ht="14.25" customHeight="1">
      <c r="T808" s="4"/>
    </row>
    <row r="809" spans="20:20" ht="14.25" customHeight="1">
      <c r="T809" s="4"/>
    </row>
    <row r="810" spans="20:20" ht="14.25" customHeight="1">
      <c r="T810" s="4"/>
    </row>
    <row r="811" spans="20:20" ht="14.25" customHeight="1">
      <c r="T811" s="4"/>
    </row>
    <row r="812" spans="20:20" ht="14.25" customHeight="1">
      <c r="T812" s="4"/>
    </row>
    <row r="813" spans="20:20" ht="14.25" customHeight="1">
      <c r="T813" s="4"/>
    </row>
    <row r="814" spans="20:20" ht="14.25" customHeight="1">
      <c r="T814" s="4"/>
    </row>
    <row r="815" spans="20:20" ht="14.25" customHeight="1">
      <c r="T815" s="4"/>
    </row>
    <row r="816" spans="20:20" ht="14.25" customHeight="1">
      <c r="T816" s="4"/>
    </row>
    <row r="817" spans="20:20" ht="14.25" customHeight="1">
      <c r="T817" s="4"/>
    </row>
    <row r="818" spans="20:20" ht="14.25" customHeight="1">
      <c r="T818" s="4"/>
    </row>
    <row r="819" spans="20:20" ht="14.25" customHeight="1">
      <c r="T819" s="4"/>
    </row>
    <row r="820" spans="20:20" ht="14.25" customHeight="1">
      <c r="T820" s="4"/>
    </row>
    <row r="821" spans="20:20" ht="14.25" customHeight="1">
      <c r="T821" s="4"/>
    </row>
    <row r="822" spans="20:20" ht="14.25" customHeight="1">
      <c r="T822" s="4"/>
    </row>
    <row r="823" spans="20:20" ht="14.25" customHeight="1">
      <c r="T823" s="4"/>
    </row>
    <row r="824" spans="20:20" ht="14.25" customHeight="1">
      <c r="T824" s="4"/>
    </row>
    <row r="825" spans="20:20" ht="14.25" customHeight="1">
      <c r="T825" s="4"/>
    </row>
    <row r="826" spans="20:20" ht="14.25" customHeight="1">
      <c r="T826" s="4"/>
    </row>
    <row r="827" spans="20:20" ht="14.25" customHeight="1">
      <c r="T827" s="4"/>
    </row>
    <row r="828" spans="20:20" ht="14.25" customHeight="1">
      <c r="T828" s="4"/>
    </row>
    <row r="829" spans="20:20" ht="14.25" customHeight="1">
      <c r="T829" s="4"/>
    </row>
    <row r="830" spans="20:20" ht="14.25" customHeight="1">
      <c r="T830" s="4"/>
    </row>
    <row r="831" spans="20:20" ht="14.25" customHeight="1">
      <c r="T831" s="4"/>
    </row>
    <row r="832" spans="20:20" ht="14.25" customHeight="1">
      <c r="T832" s="4"/>
    </row>
    <row r="833" spans="20:20" ht="14.25" customHeight="1">
      <c r="T833" s="4"/>
    </row>
    <row r="834" spans="20:20" ht="14.25" customHeight="1">
      <c r="T834" s="4"/>
    </row>
    <row r="835" spans="20:20" ht="14.25" customHeight="1">
      <c r="T835" s="4"/>
    </row>
    <row r="836" spans="20:20" ht="14.25" customHeight="1">
      <c r="T836" s="4"/>
    </row>
    <row r="837" spans="20:20" ht="14.25" customHeight="1">
      <c r="T837" s="4"/>
    </row>
    <row r="838" spans="20:20" ht="14.25" customHeight="1">
      <c r="T838" s="4"/>
    </row>
    <row r="839" spans="20:20" ht="14.25" customHeight="1">
      <c r="T839" s="4"/>
    </row>
    <row r="840" spans="20:20" ht="14.25" customHeight="1">
      <c r="T840" s="4"/>
    </row>
    <row r="841" spans="20:20" ht="14.25" customHeight="1">
      <c r="T841" s="4"/>
    </row>
    <row r="842" spans="20:20" ht="14.25" customHeight="1">
      <c r="T842" s="4"/>
    </row>
    <row r="843" spans="20:20" ht="14.25" customHeight="1">
      <c r="T843" s="4"/>
    </row>
    <row r="844" spans="20:20" ht="14.25" customHeight="1">
      <c r="T844" s="4"/>
    </row>
    <row r="845" spans="20:20" ht="14.25" customHeight="1">
      <c r="T845" s="4"/>
    </row>
    <row r="846" spans="20:20" ht="14.25" customHeight="1">
      <c r="T846" s="4"/>
    </row>
    <row r="847" spans="20:20" ht="14.25" customHeight="1">
      <c r="T847" s="4"/>
    </row>
    <row r="848" spans="20:20" ht="14.25" customHeight="1">
      <c r="T848" s="4"/>
    </row>
    <row r="849" spans="20:20" ht="14.25" customHeight="1">
      <c r="T849" s="4"/>
    </row>
    <row r="850" spans="20:20" ht="14.25" customHeight="1">
      <c r="T850" s="4"/>
    </row>
    <row r="851" spans="20:20" ht="14.25" customHeight="1">
      <c r="T851" s="4"/>
    </row>
    <row r="852" spans="20:20" ht="14.25" customHeight="1">
      <c r="T852" s="4"/>
    </row>
    <row r="853" spans="20:20" ht="14.25" customHeight="1">
      <c r="T853" s="4"/>
    </row>
    <row r="854" spans="20:20" ht="14.25" customHeight="1">
      <c r="T854" s="4"/>
    </row>
    <row r="855" spans="20:20" ht="14.25" customHeight="1">
      <c r="T855" s="4"/>
    </row>
    <row r="856" spans="20:20" ht="14.25" customHeight="1">
      <c r="T856" s="4"/>
    </row>
    <row r="857" spans="20:20" ht="14.25" customHeight="1">
      <c r="T857" s="4"/>
    </row>
    <row r="858" spans="20:20" ht="14.25" customHeight="1">
      <c r="T858" s="4"/>
    </row>
    <row r="859" spans="20:20" ht="14.25" customHeight="1">
      <c r="T859" s="4"/>
    </row>
    <row r="860" spans="20:20" ht="14.25" customHeight="1">
      <c r="T860" s="4"/>
    </row>
    <row r="861" spans="20:20" ht="14.25" customHeight="1">
      <c r="T861" s="4"/>
    </row>
    <row r="862" spans="20:20" ht="14.25" customHeight="1">
      <c r="T862" s="4"/>
    </row>
    <row r="863" spans="20:20" ht="14.25" customHeight="1">
      <c r="T863" s="4"/>
    </row>
    <row r="864" spans="20:20" ht="14.25" customHeight="1">
      <c r="T864" s="4"/>
    </row>
    <row r="865" spans="20:20" ht="14.25" customHeight="1">
      <c r="T865" s="4"/>
    </row>
    <row r="866" spans="20:20" ht="14.25" customHeight="1">
      <c r="T866" s="4"/>
    </row>
    <row r="867" spans="20:20" ht="14.25" customHeight="1">
      <c r="T867" s="4"/>
    </row>
    <row r="868" spans="20:20" ht="14.25" customHeight="1">
      <c r="T868" s="4"/>
    </row>
    <row r="869" spans="20:20" ht="14.25" customHeight="1">
      <c r="T869" s="4"/>
    </row>
    <row r="870" spans="20:20" ht="14.25" customHeight="1">
      <c r="T870" s="4"/>
    </row>
    <row r="871" spans="20:20" ht="14.25" customHeight="1">
      <c r="T871" s="4"/>
    </row>
    <row r="872" spans="20:20" ht="14.25" customHeight="1">
      <c r="T872" s="4"/>
    </row>
    <row r="873" spans="20:20" ht="14.25" customHeight="1">
      <c r="T873" s="4"/>
    </row>
    <row r="874" spans="20:20" ht="14.25" customHeight="1">
      <c r="T874" s="4"/>
    </row>
    <row r="875" spans="20:20" ht="14.25" customHeight="1">
      <c r="T875" s="4"/>
    </row>
    <row r="876" spans="20:20" ht="14.25" customHeight="1">
      <c r="T876" s="4"/>
    </row>
    <row r="877" spans="20:20" ht="14.25" customHeight="1">
      <c r="T877" s="4"/>
    </row>
    <row r="878" spans="20:20" ht="14.25" customHeight="1">
      <c r="T878" s="4"/>
    </row>
    <row r="879" spans="20:20" ht="14.25" customHeight="1">
      <c r="T879" s="4"/>
    </row>
    <row r="880" spans="20:20" ht="14.25" customHeight="1">
      <c r="T880" s="4"/>
    </row>
    <row r="881" spans="20:20" ht="14.25" customHeight="1">
      <c r="T881" s="4"/>
    </row>
    <row r="882" spans="20:20" ht="14.25" customHeight="1">
      <c r="T882" s="4"/>
    </row>
    <row r="883" spans="20:20" ht="14.25" customHeight="1">
      <c r="T883" s="4"/>
    </row>
    <row r="884" spans="20:20" ht="14.25" customHeight="1">
      <c r="T884" s="4"/>
    </row>
    <row r="885" spans="20:20" ht="14.25" customHeight="1">
      <c r="T885" s="4"/>
    </row>
    <row r="886" spans="20:20" ht="14.25" customHeight="1">
      <c r="T886" s="4"/>
    </row>
    <row r="887" spans="20:20" ht="14.25" customHeight="1">
      <c r="T887" s="4"/>
    </row>
    <row r="888" spans="20:20" ht="14.25" customHeight="1">
      <c r="T888" s="4"/>
    </row>
    <row r="889" spans="20:20" ht="14.25" customHeight="1">
      <c r="T889" s="4"/>
    </row>
    <row r="890" spans="20:20" ht="14.25" customHeight="1">
      <c r="T890" s="4"/>
    </row>
    <row r="891" spans="20:20" ht="14.25" customHeight="1">
      <c r="T891" s="4"/>
    </row>
    <row r="892" spans="20:20" ht="14.25" customHeight="1">
      <c r="T892" s="4"/>
    </row>
    <row r="893" spans="20:20" ht="14.25" customHeight="1">
      <c r="T893" s="4"/>
    </row>
    <row r="894" spans="20:20" ht="14.25" customHeight="1">
      <c r="T894" s="4"/>
    </row>
    <row r="895" spans="20:20" ht="14.25" customHeight="1">
      <c r="T895" s="4"/>
    </row>
    <row r="896" spans="20:20" ht="14.25" customHeight="1">
      <c r="T896" s="4"/>
    </row>
    <row r="897" spans="20:20" ht="14.25" customHeight="1">
      <c r="T897" s="4"/>
    </row>
    <row r="898" spans="20:20" ht="14.25" customHeight="1">
      <c r="T898" s="4"/>
    </row>
    <row r="899" spans="20:20" ht="14.25" customHeight="1">
      <c r="T899" s="4"/>
    </row>
    <row r="900" spans="20:20" ht="14.25" customHeight="1">
      <c r="T900" s="4"/>
    </row>
    <row r="901" spans="20:20" ht="14.25" customHeight="1">
      <c r="T901" s="4"/>
    </row>
    <row r="902" spans="20:20" ht="14.25" customHeight="1">
      <c r="T902" s="4"/>
    </row>
    <row r="903" spans="20:20" ht="14.25" customHeight="1">
      <c r="T903" s="4"/>
    </row>
    <row r="904" spans="20:20" ht="14.25" customHeight="1">
      <c r="T904" s="4"/>
    </row>
    <row r="905" spans="20:20" ht="14.25" customHeight="1">
      <c r="T905" s="4"/>
    </row>
    <row r="906" spans="20:20" ht="14.25" customHeight="1">
      <c r="T906" s="4"/>
    </row>
    <row r="907" spans="20:20" ht="14.25" customHeight="1">
      <c r="T907" s="4"/>
    </row>
    <row r="908" spans="20:20" ht="14.25" customHeight="1">
      <c r="T908" s="4"/>
    </row>
    <row r="909" spans="20:20" ht="14.25" customHeight="1">
      <c r="T909" s="4"/>
    </row>
    <row r="910" spans="20:20" ht="14.25" customHeight="1">
      <c r="T910" s="4"/>
    </row>
    <row r="911" spans="20:20" ht="14.25" customHeight="1">
      <c r="T911" s="4"/>
    </row>
    <row r="912" spans="20:20" ht="14.25" customHeight="1">
      <c r="T912" s="4"/>
    </row>
    <row r="913" spans="20:20" ht="14.25" customHeight="1">
      <c r="T913" s="4"/>
    </row>
    <row r="914" spans="20:20" ht="14.25" customHeight="1">
      <c r="T914" s="4"/>
    </row>
    <row r="915" spans="20:20" ht="14.25" customHeight="1">
      <c r="T915" s="4"/>
    </row>
    <row r="916" spans="20:20" ht="14.25" customHeight="1">
      <c r="T916" s="4"/>
    </row>
    <row r="917" spans="20:20" ht="14.25" customHeight="1">
      <c r="T917" s="4"/>
    </row>
    <row r="918" spans="20:20" ht="14.25" customHeight="1">
      <c r="T918" s="4"/>
    </row>
    <row r="919" spans="20:20" ht="14.25" customHeight="1">
      <c r="T919" s="4"/>
    </row>
    <row r="920" spans="20:20" ht="14.25" customHeight="1">
      <c r="T920" s="4"/>
    </row>
    <row r="921" spans="20:20" ht="14.25" customHeight="1">
      <c r="T921" s="4"/>
    </row>
    <row r="922" spans="20:20" ht="14.25" customHeight="1">
      <c r="T922" s="4"/>
    </row>
    <row r="923" spans="20:20" ht="14.25" customHeight="1">
      <c r="T923" s="4"/>
    </row>
    <row r="924" spans="20:20" ht="14.25" customHeight="1">
      <c r="T924" s="4"/>
    </row>
    <row r="925" spans="20:20" ht="14.25" customHeight="1">
      <c r="T925" s="4"/>
    </row>
    <row r="926" spans="20:20" ht="14.25" customHeight="1">
      <c r="T926" s="4"/>
    </row>
    <row r="927" spans="20:20" ht="14.25" customHeight="1">
      <c r="T927" s="4"/>
    </row>
    <row r="928" spans="20:20" ht="14.25" customHeight="1">
      <c r="T928" s="4"/>
    </row>
    <row r="929" spans="20:20" ht="14.25" customHeight="1">
      <c r="T929" s="4"/>
    </row>
    <row r="930" spans="20:20" ht="14.25" customHeight="1">
      <c r="T930" s="4"/>
    </row>
    <row r="931" spans="20:20" ht="14.25" customHeight="1">
      <c r="T931" s="4"/>
    </row>
    <row r="932" spans="20:20" ht="14.25" customHeight="1">
      <c r="T932" s="4"/>
    </row>
    <row r="933" spans="20:20" ht="14.25" customHeight="1">
      <c r="T933" s="4"/>
    </row>
    <row r="934" spans="20:20" ht="14.25" customHeight="1">
      <c r="T934" s="4"/>
    </row>
    <row r="935" spans="20:20" ht="14.25" customHeight="1">
      <c r="T935" s="4"/>
    </row>
    <row r="936" spans="20:20" ht="14.25" customHeight="1">
      <c r="T936" s="4"/>
    </row>
    <row r="937" spans="20:20" ht="14.25" customHeight="1">
      <c r="T937" s="4"/>
    </row>
    <row r="938" spans="20:20" ht="14.25" customHeight="1">
      <c r="T938" s="4"/>
    </row>
    <row r="939" spans="20:20" ht="14.25" customHeight="1">
      <c r="T939" s="4"/>
    </row>
    <row r="940" spans="20:20" ht="14.25" customHeight="1">
      <c r="T940" s="4"/>
    </row>
    <row r="941" spans="20:20" ht="14.25" customHeight="1">
      <c r="T941" s="4"/>
    </row>
    <row r="942" spans="20:20" ht="14.25" customHeight="1">
      <c r="T942" s="4"/>
    </row>
    <row r="943" spans="20:20" ht="14.25" customHeight="1">
      <c r="T943" s="4"/>
    </row>
    <row r="944" spans="20:20" ht="14.25" customHeight="1">
      <c r="T944" s="4"/>
    </row>
    <row r="945" spans="20:20" ht="14.25" customHeight="1">
      <c r="T945" s="4"/>
    </row>
    <row r="946" spans="20:20" ht="14.25" customHeight="1">
      <c r="T946" s="4"/>
    </row>
    <row r="947" spans="20:20" ht="14.25" customHeight="1">
      <c r="T947" s="4"/>
    </row>
    <row r="948" spans="20:20" ht="14.25" customHeight="1">
      <c r="T948" s="4"/>
    </row>
    <row r="949" spans="20:20" ht="14.25" customHeight="1">
      <c r="T949" s="4"/>
    </row>
    <row r="950" spans="20:20" ht="14.25" customHeight="1">
      <c r="T950" s="4"/>
    </row>
    <row r="951" spans="20:20" ht="14.25" customHeight="1">
      <c r="T951" s="4"/>
    </row>
    <row r="952" spans="20:20" ht="14.25" customHeight="1">
      <c r="T952" s="4"/>
    </row>
    <row r="953" spans="20:20" ht="14.25" customHeight="1">
      <c r="T953" s="4"/>
    </row>
    <row r="954" spans="20:20" ht="14.25" customHeight="1">
      <c r="T954" s="4"/>
    </row>
    <row r="955" spans="20:20" ht="14.25" customHeight="1">
      <c r="T955" s="4"/>
    </row>
    <row r="956" spans="20:20" ht="14.25" customHeight="1">
      <c r="T956" s="4"/>
    </row>
    <row r="957" spans="20:20" ht="14.25" customHeight="1">
      <c r="T957" s="4"/>
    </row>
    <row r="958" spans="20:20" ht="14.25" customHeight="1">
      <c r="T958" s="4"/>
    </row>
    <row r="959" spans="20:20" ht="14.25" customHeight="1">
      <c r="T959" s="4"/>
    </row>
    <row r="960" spans="20:20" ht="14.25" customHeight="1">
      <c r="T960" s="4"/>
    </row>
    <row r="961" spans="20:20" ht="14.25" customHeight="1">
      <c r="T961" s="4"/>
    </row>
    <row r="962" spans="20:20" ht="14.25" customHeight="1">
      <c r="T962" s="4"/>
    </row>
    <row r="963" spans="20:20" ht="14.25" customHeight="1">
      <c r="T963" s="4"/>
    </row>
    <row r="964" spans="20:20" ht="14.25" customHeight="1">
      <c r="T964" s="4"/>
    </row>
    <row r="965" spans="20:20" ht="14.25" customHeight="1">
      <c r="T965" s="4"/>
    </row>
    <row r="966" spans="20:20" ht="14.25" customHeight="1">
      <c r="T966" s="4"/>
    </row>
    <row r="967" spans="20:20" ht="14.25" customHeight="1">
      <c r="T967" s="4"/>
    </row>
    <row r="968" spans="20:20" ht="14.25" customHeight="1">
      <c r="T968" s="4"/>
    </row>
    <row r="969" spans="20:20" ht="14.25" customHeight="1">
      <c r="T969" s="4"/>
    </row>
    <row r="970" spans="20:20" ht="14.25" customHeight="1">
      <c r="T970" s="4"/>
    </row>
    <row r="971" spans="20:20" ht="14.25" customHeight="1">
      <c r="T971" s="4"/>
    </row>
    <row r="972" spans="20:20" ht="14.25" customHeight="1">
      <c r="T972" s="4"/>
    </row>
    <row r="973" spans="20:20" ht="14.25" customHeight="1">
      <c r="T973" s="4"/>
    </row>
    <row r="974" spans="20:20" ht="14.25" customHeight="1">
      <c r="T974" s="4"/>
    </row>
    <row r="975" spans="20:20" ht="14.25" customHeight="1">
      <c r="T975" s="4"/>
    </row>
    <row r="976" spans="20:20" ht="14.25" customHeight="1">
      <c r="T976" s="4"/>
    </row>
    <row r="977" spans="20:20" ht="14.25" customHeight="1">
      <c r="T977" s="4"/>
    </row>
    <row r="978" spans="20:20" ht="14.25" customHeight="1">
      <c r="T978" s="4"/>
    </row>
    <row r="979" spans="20:20" ht="14.25" customHeight="1">
      <c r="T979" s="4"/>
    </row>
    <row r="980" spans="20:20" ht="14.25" customHeight="1">
      <c r="T980" s="4"/>
    </row>
    <row r="981" spans="20:20" ht="14.25" customHeight="1">
      <c r="T981" s="4"/>
    </row>
    <row r="982" spans="20:20" ht="14.25" customHeight="1">
      <c r="T982" s="4"/>
    </row>
    <row r="983" spans="20:20" ht="14.25" customHeight="1">
      <c r="T983" s="4"/>
    </row>
    <row r="984" spans="20:20" ht="14.25" customHeight="1">
      <c r="T984" s="4"/>
    </row>
    <row r="985" spans="20:20" ht="14.25" customHeight="1">
      <c r="T985" s="4"/>
    </row>
    <row r="986" spans="20:20" ht="14.25" customHeight="1">
      <c r="T986" s="4"/>
    </row>
    <row r="987" spans="20:20" ht="14.25" customHeight="1">
      <c r="T987" s="4"/>
    </row>
    <row r="988" spans="20:20" ht="14.25" customHeight="1">
      <c r="T988" s="4"/>
    </row>
    <row r="989" spans="20:20" ht="14.25" customHeight="1">
      <c r="T989" s="4"/>
    </row>
    <row r="990" spans="20:20" ht="14.25" customHeight="1">
      <c r="T990" s="4"/>
    </row>
    <row r="991" spans="20:20" ht="14.25" customHeight="1">
      <c r="T991" s="4"/>
    </row>
    <row r="992" spans="20:20" ht="14.25" customHeight="1">
      <c r="T992" s="4"/>
    </row>
    <row r="993" spans="20:20" ht="14.25" customHeight="1">
      <c r="T993" s="4"/>
    </row>
    <row r="994" spans="20:20" ht="14.25" customHeight="1">
      <c r="T994" s="4"/>
    </row>
    <row r="995" spans="20:20" ht="14.25" customHeight="1">
      <c r="T995" s="4"/>
    </row>
    <row r="996" spans="20:20" ht="14.25" customHeight="1">
      <c r="T996" s="4"/>
    </row>
    <row r="997" spans="20:20" ht="14.25" customHeight="1">
      <c r="T997" s="4"/>
    </row>
    <row r="998" spans="20:20" ht="14.25" customHeight="1">
      <c r="T998" s="4"/>
    </row>
    <row r="999" spans="20:20" ht="14.25" customHeight="1">
      <c r="T999" s="4"/>
    </row>
    <row r="1000" spans="20:20" ht="14.25" customHeight="1">
      <c r="T1000" s="4"/>
    </row>
  </sheetData>
  <mergeCells count="5">
    <mergeCell ref="BB1:BE1"/>
    <mergeCell ref="BF1:BI1"/>
    <mergeCell ref="BJ1:BM1"/>
    <mergeCell ref="AA4:AC4"/>
    <mergeCell ref="AA5:AC5"/>
  </mergeCells>
  <pageMargins left="0.7" right="0.7" top="0.75" bottom="0.75" header="0" footer="0"/>
  <pageSetup paperSize="9" orientation="portrait"/>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K1000"/>
  <sheetViews>
    <sheetView topLeftCell="N1" zoomScale="78" workbookViewId="0">
      <selection activeCell="Y3" sqref="Y3"/>
    </sheetView>
  </sheetViews>
  <sheetFormatPr defaultColWidth="12.625" defaultRowHeight="15" customHeight="1"/>
  <cols>
    <col min="1" max="1" width="8.875" customWidth="1"/>
    <col min="2" max="2" width="10.5" customWidth="1"/>
    <col min="3" max="5" width="7.625" customWidth="1"/>
    <col min="6" max="6" width="11.75" customWidth="1"/>
    <col min="7" max="7" width="17.25" customWidth="1"/>
    <col min="8" max="8" width="10.75" customWidth="1"/>
    <col min="9" max="9" width="6.375" customWidth="1"/>
    <col min="10" max="10" width="5" customWidth="1"/>
    <col min="11" max="11" width="6.125" customWidth="1"/>
    <col min="12" max="12" width="6.75" customWidth="1"/>
    <col min="13" max="13" width="12.125" customWidth="1"/>
    <col min="14" max="14" width="16" customWidth="1"/>
    <col min="15" max="15" width="11.25" customWidth="1"/>
    <col min="16" max="16" width="6.375" customWidth="1"/>
    <col min="17" max="17" width="5" customWidth="1"/>
    <col min="18" max="18" width="6.125" customWidth="1"/>
    <col min="19" max="19" width="6.375" customWidth="1"/>
    <col min="20" max="20" width="12.125" customWidth="1"/>
    <col min="21" max="21" width="16" customWidth="1"/>
    <col min="22" max="22" width="11.25" customWidth="1"/>
    <col min="23" max="23" width="10.25" customWidth="1"/>
    <col min="24" max="24" width="9.75" bestFit="1" customWidth="1"/>
    <col min="25" max="27" width="8.5" bestFit="1" customWidth="1"/>
    <col min="28" max="29" width="10.25" customWidth="1"/>
    <col min="30" max="30" width="33.5" customWidth="1"/>
    <col min="31" max="31" width="28.125" customWidth="1"/>
    <col min="32" max="32" width="8" customWidth="1"/>
    <col min="33" max="33" width="12.375" customWidth="1"/>
    <col min="34" max="37" width="8" customWidth="1"/>
  </cols>
  <sheetData>
    <row r="1" spans="1:27" ht="14.25" customHeight="1">
      <c r="B1" s="627" t="s">
        <v>5</v>
      </c>
      <c r="C1" s="628"/>
      <c r="D1" s="628"/>
      <c r="E1" s="628"/>
      <c r="F1" s="628"/>
      <c r="G1" s="628"/>
      <c r="H1" s="629"/>
      <c r="I1" s="630" t="s">
        <v>6</v>
      </c>
      <c r="J1" s="628"/>
      <c r="K1" s="628"/>
      <c r="L1" s="628"/>
      <c r="M1" s="628"/>
      <c r="N1" s="628"/>
      <c r="O1" s="629"/>
      <c r="P1" s="631" t="s">
        <v>7</v>
      </c>
      <c r="Q1" s="628"/>
      <c r="R1" s="628"/>
      <c r="S1" s="628"/>
      <c r="T1" s="628"/>
      <c r="U1" s="628"/>
      <c r="V1" s="629"/>
      <c r="W1" s="121"/>
    </row>
    <row r="2" spans="1:27" ht="14.25" customHeight="1">
      <c r="A2" s="122" t="s">
        <v>9</v>
      </c>
      <c r="B2" s="123" t="s">
        <v>274</v>
      </c>
      <c r="C2" s="122" t="s">
        <v>275</v>
      </c>
      <c r="D2" s="122" t="s">
        <v>12</v>
      </c>
      <c r="E2" s="122" t="s">
        <v>276</v>
      </c>
      <c r="F2" s="124" t="s">
        <v>277</v>
      </c>
      <c r="G2" s="124" t="s">
        <v>278</v>
      </c>
      <c r="H2" s="125" t="s">
        <v>279</v>
      </c>
      <c r="I2" s="123" t="s">
        <v>274</v>
      </c>
      <c r="J2" s="122" t="s">
        <v>275</v>
      </c>
      <c r="K2" s="122" t="s">
        <v>12</v>
      </c>
      <c r="L2" s="122" t="s">
        <v>276</v>
      </c>
      <c r="M2" s="124" t="s">
        <v>277</v>
      </c>
      <c r="N2" s="124" t="s">
        <v>278</v>
      </c>
      <c r="O2" s="125" t="s">
        <v>279</v>
      </c>
      <c r="P2" s="123" t="s">
        <v>274</v>
      </c>
      <c r="Q2" s="122" t="s">
        <v>275</v>
      </c>
      <c r="R2" s="122" t="s">
        <v>12</v>
      </c>
      <c r="S2" s="122" t="s">
        <v>276</v>
      </c>
      <c r="T2" s="124" t="s">
        <v>277</v>
      </c>
      <c r="U2" s="124" t="s">
        <v>278</v>
      </c>
      <c r="V2" s="125" t="s">
        <v>279</v>
      </c>
      <c r="W2" s="122"/>
      <c r="X2" s="122" t="s">
        <v>9</v>
      </c>
      <c r="Y2" s="11" t="s">
        <v>1162</v>
      </c>
      <c r="Z2" s="12" t="s">
        <v>1164</v>
      </c>
      <c r="AA2" s="13" t="s">
        <v>1163</v>
      </c>
    </row>
    <row r="3" spans="1:27" ht="14.25" customHeight="1">
      <c r="A3" s="18">
        <v>35885</v>
      </c>
      <c r="B3" s="126"/>
      <c r="C3" s="97"/>
      <c r="D3" s="97">
        <v>0.1736</v>
      </c>
      <c r="E3" s="97"/>
      <c r="F3" s="127">
        <v>1478234</v>
      </c>
      <c r="G3" s="128"/>
      <c r="H3" s="129"/>
      <c r="I3" s="126"/>
      <c r="J3" s="97"/>
      <c r="K3" s="97">
        <v>0.1736</v>
      </c>
      <c r="L3" s="97"/>
      <c r="M3" s="127">
        <v>1478234</v>
      </c>
      <c r="N3" s="128"/>
      <c r="O3" s="129"/>
      <c r="P3" s="126"/>
      <c r="Q3" s="97"/>
      <c r="R3" s="97">
        <v>0.1736</v>
      </c>
      <c r="S3" s="97"/>
      <c r="T3" s="127">
        <v>1478234</v>
      </c>
      <c r="U3" s="128"/>
      <c r="V3" s="129"/>
      <c r="W3" s="3"/>
      <c r="X3" s="18">
        <v>35885</v>
      </c>
      <c r="Y3" s="130">
        <v>3969.2229078402634</v>
      </c>
      <c r="Z3" s="130">
        <v>3969.2229078402634</v>
      </c>
      <c r="AA3" s="130">
        <v>3969.2229078402634</v>
      </c>
    </row>
    <row r="4" spans="1:27" ht="14.25" customHeight="1">
      <c r="A4" s="18">
        <v>35976</v>
      </c>
      <c r="B4" s="126"/>
      <c r="C4" s="97"/>
      <c r="D4" s="97">
        <v>0.16350000000000001</v>
      </c>
      <c r="E4" s="97"/>
      <c r="F4" s="127">
        <v>1492188</v>
      </c>
      <c r="G4" s="128"/>
      <c r="H4" s="129"/>
      <c r="I4" s="126"/>
      <c r="J4" s="97"/>
      <c r="K4" s="97">
        <v>0.16350000000000001</v>
      </c>
      <c r="L4" s="97"/>
      <c r="M4" s="127">
        <v>1492188</v>
      </c>
      <c r="N4" s="128"/>
      <c r="O4" s="129"/>
      <c r="P4" s="126"/>
      <c r="Q4" s="97"/>
      <c r="R4" s="97">
        <v>0.16350000000000001</v>
      </c>
      <c r="S4" s="97"/>
      <c r="T4" s="127">
        <v>1492188</v>
      </c>
      <c r="U4" s="128"/>
      <c r="V4" s="129"/>
      <c r="W4" s="3"/>
      <c r="X4" s="18">
        <v>35976</v>
      </c>
      <c r="Y4" s="130">
        <v>4087.7564200593251</v>
      </c>
      <c r="Z4" s="130">
        <v>4087.7564200593251</v>
      </c>
      <c r="AA4" s="130">
        <v>4087.7564200593251</v>
      </c>
    </row>
    <row r="5" spans="1:27" ht="14.25" customHeight="1">
      <c r="A5" s="18">
        <v>36068</v>
      </c>
      <c r="B5" s="126"/>
      <c r="C5" s="97"/>
      <c r="D5" s="97">
        <v>0.1711</v>
      </c>
      <c r="E5" s="97"/>
      <c r="F5" s="127">
        <v>1488559</v>
      </c>
      <c r="G5" s="128"/>
      <c r="H5" s="129"/>
      <c r="I5" s="126"/>
      <c r="J5" s="97"/>
      <c r="K5" s="97">
        <v>0.1711</v>
      </c>
      <c r="L5" s="97"/>
      <c r="M5" s="127">
        <v>1488559</v>
      </c>
      <c r="N5" s="128"/>
      <c r="O5" s="129"/>
      <c r="P5" s="126"/>
      <c r="Q5" s="97"/>
      <c r="R5" s="97">
        <v>0.1711</v>
      </c>
      <c r="S5" s="97"/>
      <c r="T5" s="127">
        <v>1488559</v>
      </c>
      <c r="U5" s="128"/>
      <c r="V5" s="129"/>
      <c r="W5" s="3"/>
      <c r="X5" s="18">
        <v>36068</v>
      </c>
      <c r="Y5" s="130">
        <v>4233.2127434558242</v>
      </c>
      <c r="Z5" s="130">
        <v>4233.2127434558242</v>
      </c>
      <c r="AA5" s="130">
        <v>4233.2127434558242</v>
      </c>
    </row>
    <row r="6" spans="1:27" ht="14.25" customHeight="1">
      <c r="A6" s="18">
        <v>36160</v>
      </c>
      <c r="B6" s="126"/>
      <c r="C6" s="97"/>
      <c r="D6" s="97">
        <v>0.18140000000000001</v>
      </c>
      <c r="E6" s="97"/>
      <c r="F6" s="127">
        <v>1471509</v>
      </c>
      <c r="G6" s="128"/>
      <c r="H6" s="129"/>
      <c r="I6" s="126"/>
      <c r="J6" s="97"/>
      <c r="K6" s="97">
        <v>0.18140000000000001</v>
      </c>
      <c r="L6" s="97"/>
      <c r="M6" s="127">
        <v>1471509</v>
      </c>
      <c r="N6" s="128"/>
      <c r="O6" s="129"/>
      <c r="P6" s="126"/>
      <c r="Q6" s="97"/>
      <c r="R6" s="97">
        <v>0.18140000000000001</v>
      </c>
      <c r="S6" s="97"/>
      <c r="T6" s="127">
        <v>1471509</v>
      </c>
      <c r="U6" s="128"/>
      <c r="V6" s="129"/>
      <c r="W6" s="3"/>
      <c r="X6" s="18">
        <v>36160</v>
      </c>
      <c r="Y6" s="130">
        <v>4219.6600844606091</v>
      </c>
      <c r="Z6" s="130">
        <v>4219.6600844606091</v>
      </c>
      <c r="AA6" s="130">
        <v>4219.6600844606091</v>
      </c>
    </row>
    <row r="7" spans="1:27" ht="14.25" customHeight="1">
      <c r="A7" s="18">
        <v>36250</v>
      </c>
      <c r="B7" s="126">
        <f t="shared" ref="B7:B90" si="0">Y7/Y3-1</f>
        <v>0.10720002003330875</v>
      </c>
      <c r="C7" s="97"/>
      <c r="D7" s="97">
        <v>0.18780000000000002</v>
      </c>
      <c r="E7" s="97"/>
      <c r="F7" s="127">
        <v>1430664</v>
      </c>
      <c r="G7" s="128"/>
      <c r="H7" s="129"/>
      <c r="I7" s="126">
        <f t="shared" ref="I7:I90" si="1">Z7/Z3-1</f>
        <v>0.10720002003330875</v>
      </c>
      <c r="J7" s="97"/>
      <c r="K7" s="97">
        <v>0.18780000000000002</v>
      </c>
      <c r="L7" s="97"/>
      <c r="M7" s="127">
        <v>1430664</v>
      </c>
      <c r="N7" s="128"/>
      <c r="O7" s="129"/>
      <c r="P7" s="126">
        <f t="shared" ref="P7:P90" si="2">AA7/AA3-1</f>
        <v>0.10720002003330875</v>
      </c>
      <c r="Q7" s="97"/>
      <c r="R7" s="97">
        <v>0.18780000000000002</v>
      </c>
      <c r="S7" s="97"/>
      <c r="T7" s="127">
        <v>1430664</v>
      </c>
      <c r="U7" s="128"/>
      <c r="V7" s="129"/>
      <c r="W7" s="3"/>
      <c r="X7" s="18">
        <v>36250</v>
      </c>
      <c r="Y7" s="130">
        <v>4394.7236830774073</v>
      </c>
      <c r="Z7" s="130">
        <v>4394.7236830774073</v>
      </c>
      <c r="AA7" s="130">
        <v>4394.7236830774073</v>
      </c>
    </row>
    <row r="8" spans="1:27" ht="14.25" customHeight="1">
      <c r="A8" s="18">
        <v>36341</v>
      </c>
      <c r="B8" s="126">
        <f t="shared" si="0"/>
        <v>9.7980401940064077E-2</v>
      </c>
      <c r="C8" s="97"/>
      <c r="D8" s="97">
        <v>0.1855</v>
      </c>
      <c r="E8" s="97"/>
      <c r="F8" s="127">
        <v>1433143</v>
      </c>
      <c r="G8" s="128"/>
      <c r="H8" s="129"/>
      <c r="I8" s="126">
        <f t="shared" si="1"/>
        <v>9.7980401940064077E-2</v>
      </c>
      <c r="J8" s="97"/>
      <c r="K8" s="97">
        <v>0.1855</v>
      </c>
      <c r="L8" s="97"/>
      <c r="M8" s="127">
        <v>1433143</v>
      </c>
      <c r="N8" s="128"/>
      <c r="O8" s="129"/>
      <c r="P8" s="126">
        <f t="shared" si="2"/>
        <v>9.7980401940064077E-2</v>
      </c>
      <c r="Q8" s="97"/>
      <c r="R8" s="97">
        <v>0.1855</v>
      </c>
      <c r="S8" s="97"/>
      <c r="T8" s="127">
        <v>1433143</v>
      </c>
      <c r="U8" s="128"/>
      <c r="V8" s="129"/>
      <c r="W8" s="3"/>
      <c r="X8" s="18">
        <v>36341</v>
      </c>
      <c r="Y8" s="130">
        <v>4488.2764371298153</v>
      </c>
      <c r="Z8" s="130">
        <v>4488.2764371298153</v>
      </c>
      <c r="AA8" s="130">
        <v>4488.2764371298153</v>
      </c>
    </row>
    <row r="9" spans="1:27" ht="14.25" customHeight="1">
      <c r="A9" s="18">
        <v>36433</v>
      </c>
      <c r="B9" s="126">
        <f t="shared" si="0"/>
        <v>8.2577902708748763E-2</v>
      </c>
      <c r="C9" s="97"/>
      <c r="D9" s="97">
        <v>0.19309999999999999</v>
      </c>
      <c r="E9" s="97"/>
      <c r="F9" s="127">
        <v>1425621</v>
      </c>
      <c r="G9" s="128"/>
      <c r="H9" s="129"/>
      <c r="I9" s="126">
        <f t="shared" si="1"/>
        <v>8.2577902708748763E-2</v>
      </c>
      <c r="J9" s="97"/>
      <c r="K9" s="97">
        <v>0.19309999999999999</v>
      </c>
      <c r="L9" s="97"/>
      <c r="M9" s="127">
        <v>1425621</v>
      </c>
      <c r="N9" s="128"/>
      <c r="O9" s="129"/>
      <c r="P9" s="126">
        <f t="shared" si="2"/>
        <v>8.2577902708748763E-2</v>
      </c>
      <c r="Q9" s="97"/>
      <c r="R9" s="97">
        <v>0.19309999999999999</v>
      </c>
      <c r="S9" s="97"/>
      <c r="T9" s="127">
        <v>1425621</v>
      </c>
      <c r="U9" s="128"/>
      <c r="V9" s="129"/>
      <c r="W9" s="3"/>
      <c r="X9" s="18">
        <v>36433</v>
      </c>
      <c r="Y9" s="130">
        <v>4582.782573530355</v>
      </c>
      <c r="Z9" s="130">
        <v>4582.782573530355</v>
      </c>
      <c r="AA9" s="130">
        <v>4582.782573530355</v>
      </c>
    </row>
    <row r="10" spans="1:27" ht="14.25" customHeight="1">
      <c r="A10" s="18">
        <v>36525</v>
      </c>
      <c r="B10" s="126">
        <f t="shared" si="0"/>
        <v>0.11215630305062563</v>
      </c>
      <c r="C10" s="97">
        <v>3.875E-2</v>
      </c>
      <c r="D10" s="97">
        <v>0.20399999999999999</v>
      </c>
      <c r="E10" s="97"/>
      <c r="F10" s="127">
        <v>1406091</v>
      </c>
      <c r="G10" s="128"/>
      <c r="H10" s="129"/>
      <c r="I10" s="126">
        <f t="shared" si="1"/>
        <v>0.11215630305062563</v>
      </c>
      <c r="J10" s="97">
        <v>3.875E-2</v>
      </c>
      <c r="K10" s="97">
        <v>0.20399999999999999</v>
      </c>
      <c r="L10" s="97"/>
      <c r="M10" s="127">
        <v>1406091</v>
      </c>
      <c r="N10" s="128"/>
      <c r="O10" s="129"/>
      <c r="P10" s="126">
        <f t="shared" si="2"/>
        <v>0.11215630305062563</v>
      </c>
      <c r="Q10" s="97">
        <v>3.875E-2</v>
      </c>
      <c r="R10" s="97">
        <v>0.20399999999999999</v>
      </c>
      <c r="S10" s="97"/>
      <c r="T10" s="127">
        <v>1406091</v>
      </c>
      <c r="U10" s="128"/>
      <c r="V10" s="129"/>
      <c r="W10" s="3"/>
      <c r="X10" s="18">
        <v>36525</v>
      </c>
      <c r="Y10" s="130">
        <v>4692.9215596640015</v>
      </c>
      <c r="Z10" s="130">
        <v>4692.9215596640015</v>
      </c>
      <c r="AA10" s="130">
        <v>4692.9215596640015</v>
      </c>
    </row>
    <row r="11" spans="1:27" ht="14.25" customHeight="1">
      <c r="A11" s="18">
        <v>36616</v>
      </c>
      <c r="B11" s="126">
        <f t="shared" si="0"/>
        <v>9.9304988778909697E-2</v>
      </c>
      <c r="C11" s="97">
        <v>3.9E-2</v>
      </c>
      <c r="D11" s="97">
        <v>0.2104</v>
      </c>
      <c r="E11" s="97"/>
      <c r="F11" s="127">
        <v>1398160</v>
      </c>
      <c r="G11" s="127"/>
      <c r="H11" s="131"/>
      <c r="I11" s="126">
        <f t="shared" si="1"/>
        <v>9.9304988778909697E-2</v>
      </c>
      <c r="J11" s="97">
        <v>3.9E-2</v>
      </c>
      <c r="K11" s="97">
        <v>0.2104</v>
      </c>
      <c r="L11" s="97"/>
      <c r="M11" s="127">
        <v>1398160</v>
      </c>
      <c r="N11" s="127"/>
      <c r="O11" s="131"/>
      <c r="P11" s="126">
        <f t="shared" si="2"/>
        <v>9.9304988778909697E-2</v>
      </c>
      <c r="Q11" s="97">
        <v>3.9E-2</v>
      </c>
      <c r="R11" s="97">
        <v>0.2104</v>
      </c>
      <c r="S11" s="97"/>
      <c r="T11" s="127">
        <v>1398160</v>
      </c>
      <c r="U11" s="127"/>
      <c r="V11" s="131"/>
      <c r="W11" s="19"/>
      <c r="X11" s="18">
        <v>36616</v>
      </c>
      <c r="Y11" s="130">
        <v>4831.1416691118175</v>
      </c>
      <c r="Z11" s="130">
        <v>4831.1416691118175</v>
      </c>
      <c r="AA11" s="130">
        <v>4831.1416691118175</v>
      </c>
    </row>
    <row r="12" spans="1:27" ht="14.25" customHeight="1">
      <c r="A12" s="18">
        <v>36707</v>
      </c>
      <c r="B12" s="126">
        <f t="shared" si="0"/>
        <v>6.8539986791200658E-2</v>
      </c>
      <c r="C12" s="97">
        <v>4.1749999999999995E-2</v>
      </c>
      <c r="D12" s="97">
        <v>0.20190000000000002</v>
      </c>
      <c r="E12" s="97"/>
      <c r="F12" s="127">
        <v>1408644</v>
      </c>
      <c r="G12" s="127"/>
      <c r="H12" s="131"/>
      <c r="I12" s="126">
        <f t="shared" si="1"/>
        <v>6.8539986791200658E-2</v>
      </c>
      <c r="J12" s="97">
        <v>4.1749999999999995E-2</v>
      </c>
      <c r="K12" s="97">
        <v>0.20190000000000002</v>
      </c>
      <c r="L12" s="97"/>
      <c r="M12" s="127">
        <v>1408644</v>
      </c>
      <c r="N12" s="127"/>
      <c r="O12" s="131"/>
      <c r="P12" s="126">
        <f t="shared" si="2"/>
        <v>6.8539986791200658E-2</v>
      </c>
      <c r="Q12" s="97">
        <v>4.1749999999999995E-2</v>
      </c>
      <c r="R12" s="97">
        <v>0.20190000000000002</v>
      </c>
      <c r="S12" s="97"/>
      <c r="T12" s="127">
        <v>1408644</v>
      </c>
      <c r="U12" s="127"/>
      <c r="V12" s="131"/>
      <c r="W12" s="19"/>
      <c r="X12" s="18">
        <v>36707</v>
      </c>
      <c r="Y12" s="130">
        <v>4795.9028448459503</v>
      </c>
      <c r="Z12" s="130">
        <v>4795.9028448459503</v>
      </c>
      <c r="AA12" s="130">
        <v>4795.9028448459503</v>
      </c>
    </row>
    <row r="13" spans="1:27" ht="14.25" customHeight="1">
      <c r="A13" s="18">
        <v>36799</v>
      </c>
      <c r="B13" s="126">
        <f t="shared" si="0"/>
        <v>6.6411862047821346E-2</v>
      </c>
      <c r="C13" s="97">
        <v>4.4499999999999998E-2</v>
      </c>
      <c r="D13" s="97">
        <v>0.21129999999999999</v>
      </c>
      <c r="E13" s="97"/>
      <c r="F13" s="127">
        <v>1401301</v>
      </c>
      <c r="G13" s="127"/>
      <c r="H13" s="131"/>
      <c r="I13" s="126">
        <f t="shared" si="1"/>
        <v>6.6411862047821346E-2</v>
      </c>
      <c r="J13" s="97">
        <v>4.4499999999999998E-2</v>
      </c>
      <c r="K13" s="97">
        <v>0.21129999999999999</v>
      </c>
      <c r="L13" s="97"/>
      <c r="M13" s="127">
        <v>1401301</v>
      </c>
      <c r="N13" s="127"/>
      <c r="O13" s="131"/>
      <c r="P13" s="126">
        <f t="shared" si="2"/>
        <v>6.6411862047821346E-2</v>
      </c>
      <c r="Q13" s="97">
        <v>4.4499999999999998E-2</v>
      </c>
      <c r="R13" s="97">
        <v>0.21129999999999999</v>
      </c>
      <c r="S13" s="97"/>
      <c r="T13" s="127">
        <v>1401301</v>
      </c>
      <c r="U13" s="127"/>
      <c r="V13" s="131"/>
      <c r="W13" s="19"/>
      <c r="X13" s="18">
        <v>36799</v>
      </c>
      <c r="Y13" s="130">
        <v>4887.1336975988124</v>
      </c>
      <c r="Z13" s="130">
        <v>4887.1336975988124</v>
      </c>
      <c r="AA13" s="130">
        <v>4887.1336975988124</v>
      </c>
    </row>
    <row r="14" spans="1:27" ht="14.25" customHeight="1">
      <c r="A14" s="18">
        <v>36891</v>
      </c>
      <c r="B14" s="126">
        <f t="shared" si="0"/>
        <v>5.510559466279874E-2</v>
      </c>
      <c r="C14" s="97">
        <v>4.8500000000000001E-2</v>
      </c>
      <c r="D14" s="97">
        <v>0.22270000000000001</v>
      </c>
      <c r="E14" s="97"/>
      <c r="F14" s="127">
        <v>1380510</v>
      </c>
      <c r="G14" s="127">
        <f>SUM(bdp!AR29:AR32)*1000000</f>
        <v>179370800963.20016</v>
      </c>
      <c r="H14" s="131">
        <f t="shared" ref="H14:H94" si="3">G14/F14</f>
        <v>129930.82336469868</v>
      </c>
      <c r="I14" s="126">
        <f t="shared" si="1"/>
        <v>5.510559466279874E-2</v>
      </c>
      <c r="J14" s="97">
        <v>4.8500000000000001E-2</v>
      </c>
      <c r="K14" s="97">
        <v>0.22270000000000001</v>
      </c>
      <c r="L14" s="97"/>
      <c r="M14" s="127">
        <v>1380510</v>
      </c>
      <c r="N14" s="127">
        <f>SUM(bdp!AU29:AU32)*1000000</f>
        <v>179370800963.20016</v>
      </c>
      <c r="O14" s="131">
        <f t="shared" ref="O14:O94" si="4">N14/M14</f>
        <v>129930.82336469868</v>
      </c>
      <c r="P14" s="126">
        <f t="shared" si="2"/>
        <v>5.510559466279874E-2</v>
      </c>
      <c r="Q14" s="97">
        <v>4.8500000000000001E-2</v>
      </c>
      <c r="R14" s="97">
        <v>0.22270000000000001</v>
      </c>
      <c r="S14" s="97"/>
      <c r="T14" s="127">
        <v>1380510</v>
      </c>
      <c r="U14" s="127">
        <f>SUM(bdp!AX29:AX32)*1000000</f>
        <v>179370800963.20016</v>
      </c>
      <c r="V14" s="131">
        <f t="shared" ref="V14:V94" si="5">U14/T14</f>
        <v>129930.82336469868</v>
      </c>
      <c r="W14" s="19"/>
      <c r="X14" s="18">
        <v>36891</v>
      </c>
      <c r="Y14" s="130">
        <v>4951.5277929151553</v>
      </c>
      <c r="Z14" s="130">
        <v>4951.5277929151553</v>
      </c>
      <c r="AA14" s="130">
        <v>4951.5277929151553</v>
      </c>
    </row>
    <row r="15" spans="1:27" ht="14.25" customHeight="1">
      <c r="A15" s="18">
        <v>36981</v>
      </c>
      <c r="B15" s="126">
        <f t="shared" si="0"/>
        <v>3.3252358990092157E-2</v>
      </c>
      <c r="C15" s="97">
        <v>4.8750000000000002E-2</v>
      </c>
      <c r="D15" s="97">
        <v>0.22570000000000001</v>
      </c>
      <c r="E15" s="97"/>
      <c r="F15" s="127">
        <v>1376278</v>
      </c>
      <c r="G15" s="127">
        <f>SUM(bdp!AR30:AR33)*1000000</f>
        <v>182960382417.74319</v>
      </c>
      <c r="H15" s="131">
        <f t="shared" si="3"/>
        <v>132938.53597728309</v>
      </c>
      <c r="I15" s="126">
        <f t="shared" si="1"/>
        <v>3.3252358990092157E-2</v>
      </c>
      <c r="J15" s="97">
        <v>4.8750000000000002E-2</v>
      </c>
      <c r="K15" s="97">
        <v>0.22570000000000001</v>
      </c>
      <c r="L15" s="97"/>
      <c r="M15" s="127">
        <v>1376278</v>
      </c>
      <c r="N15" s="127">
        <f>SUM(bdp!AU30:AU33)*1000000</f>
        <v>182960382417.74319</v>
      </c>
      <c r="O15" s="131">
        <f t="shared" si="4"/>
        <v>132938.53597728309</v>
      </c>
      <c r="P15" s="126">
        <f t="shared" si="2"/>
        <v>3.3252358990092157E-2</v>
      </c>
      <c r="Q15" s="97">
        <v>4.8750000000000002E-2</v>
      </c>
      <c r="R15" s="97">
        <v>0.22570000000000001</v>
      </c>
      <c r="S15" s="97"/>
      <c r="T15" s="127">
        <v>1376278</v>
      </c>
      <c r="U15" s="127">
        <f>SUM(bdp!AX30:AX33)*1000000</f>
        <v>182960382417.74319</v>
      </c>
      <c r="V15" s="131">
        <f t="shared" si="5"/>
        <v>132938.53597728309</v>
      </c>
      <c r="W15" s="19"/>
      <c r="X15" s="18">
        <v>36981</v>
      </c>
      <c r="Y15" s="130">
        <v>4991.7885262251166</v>
      </c>
      <c r="Z15" s="130">
        <v>4991.7885262251166</v>
      </c>
      <c r="AA15" s="130">
        <v>4991.7885262251166</v>
      </c>
    </row>
    <row r="16" spans="1:27" ht="14.25" customHeight="1">
      <c r="A16" s="18">
        <v>37072</v>
      </c>
      <c r="B16" s="126">
        <f t="shared" si="0"/>
        <v>5.4746506326454503E-2</v>
      </c>
      <c r="C16" s="97">
        <v>4.7750000000000001E-2</v>
      </c>
      <c r="D16" s="97">
        <v>0.21170000000000003</v>
      </c>
      <c r="E16" s="97"/>
      <c r="F16" s="127">
        <v>1415344</v>
      </c>
      <c r="G16" s="127">
        <f>SUM(bdp!AR31:AR34)*1000000</f>
        <v>187281583039.58444</v>
      </c>
      <c r="H16" s="131">
        <f t="shared" si="3"/>
        <v>132322.30683111981</v>
      </c>
      <c r="I16" s="126">
        <f t="shared" si="1"/>
        <v>5.4746506326454503E-2</v>
      </c>
      <c r="J16" s="97">
        <v>4.7750000000000001E-2</v>
      </c>
      <c r="K16" s="97">
        <v>0.21170000000000003</v>
      </c>
      <c r="L16" s="97"/>
      <c r="M16" s="127">
        <v>1415344</v>
      </c>
      <c r="N16" s="127">
        <f>SUM(bdp!AU31:AU34)*1000000</f>
        <v>187281583039.58444</v>
      </c>
      <c r="O16" s="131">
        <f t="shared" si="4"/>
        <v>132322.30683111981</v>
      </c>
      <c r="P16" s="126">
        <f t="shared" si="2"/>
        <v>5.4746506326454503E-2</v>
      </c>
      <c r="Q16" s="97">
        <v>4.7750000000000001E-2</v>
      </c>
      <c r="R16" s="97">
        <v>0.21170000000000003</v>
      </c>
      <c r="S16" s="97"/>
      <c r="T16" s="127">
        <v>1415344</v>
      </c>
      <c r="U16" s="127">
        <f>SUM(bdp!AX31:AX34)*1000000</f>
        <v>187281583039.58444</v>
      </c>
      <c r="V16" s="131">
        <f t="shared" si="5"/>
        <v>132322.30683111981</v>
      </c>
      <c r="W16" s="19"/>
      <c r="X16" s="18">
        <v>37072</v>
      </c>
      <c r="Y16" s="130">
        <v>5058.4617702823707</v>
      </c>
      <c r="Z16" s="130">
        <v>5058.4617702823707</v>
      </c>
      <c r="AA16" s="130">
        <v>5058.4617702823707</v>
      </c>
    </row>
    <row r="17" spans="1:27" ht="14.25" customHeight="1">
      <c r="A17" s="18">
        <v>37164</v>
      </c>
      <c r="B17" s="126">
        <f t="shared" si="0"/>
        <v>3.5968459327658575E-2</v>
      </c>
      <c r="C17" s="97">
        <v>4.3000000000000003E-2</v>
      </c>
      <c r="D17" s="97">
        <v>0.2167</v>
      </c>
      <c r="E17" s="97"/>
      <c r="F17" s="127">
        <v>1420161</v>
      </c>
      <c r="G17" s="127">
        <f>SUM(bdp!AR32:AR35)*1000000</f>
        <v>190370943048.1004</v>
      </c>
      <c r="H17" s="131">
        <f t="shared" si="3"/>
        <v>134048.84590416186</v>
      </c>
      <c r="I17" s="126">
        <f t="shared" si="1"/>
        <v>3.5968459327658575E-2</v>
      </c>
      <c r="J17" s="97">
        <v>4.3000000000000003E-2</v>
      </c>
      <c r="K17" s="97">
        <v>0.2167</v>
      </c>
      <c r="L17" s="97"/>
      <c r="M17" s="127">
        <v>1420161</v>
      </c>
      <c r="N17" s="127">
        <f>SUM(bdp!AU32:AU35)*1000000</f>
        <v>190370943048.1004</v>
      </c>
      <c r="O17" s="131">
        <f t="shared" si="4"/>
        <v>134048.84590416186</v>
      </c>
      <c r="P17" s="126">
        <f t="shared" si="2"/>
        <v>3.5968459327658575E-2</v>
      </c>
      <c r="Q17" s="97">
        <v>4.3000000000000003E-2</v>
      </c>
      <c r="R17" s="97">
        <v>0.2167</v>
      </c>
      <c r="S17" s="97"/>
      <c r="T17" s="127">
        <v>1420161</v>
      </c>
      <c r="U17" s="127">
        <f>SUM(bdp!AX32:AX35)*1000000</f>
        <v>190370943048.1004</v>
      </c>
      <c r="V17" s="131">
        <f t="shared" si="5"/>
        <v>134048.84590416186</v>
      </c>
      <c r="W17" s="19"/>
      <c r="X17" s="18">
        <v>37164</v>
      </c>
      <c r="Y17" s="130">
        <v>5062.9163672297245</v>
      </c>
      <c r="Z17" s="130">
        <v>5062.9163672297245</v>
      </c>
      <c r="AA17" s="130">
        <v>5062.9163672297245</v>
      </c>
    </row>
    <row r="18" spans="1:27" ht="14.25" customHeight="1">
      <c r="A18" s="18">
        <v>37256</v>
      </c>
      <c r="B18" s="126">
        <f t="shared" si="0"/>
        <v>4.0745572887294079E-2</v>
      </c>
      <c r="C18" s="97">
        <v>3.5249999999999997E-2</v>
      </c>
      <c r="D18" s="97">
        <v>0.22769999999999999</v>
      </c>
      <c r="E18" s="97">
        <f t="shared" ref="E18:E94" si="6">H18/H14-1</f>
        <v>6.1358114233725614E-2</v>
      </c>
      <c r="F18" s="127">
        <v>1402102</v>
      </c>
      <c r="G18" s="127">
        <f>SUM(bdp!AR33:AR36)*1000000</f>
        <v>193354259521.03711</v>
      </c>
      <c r="H18" s="131">
        <f t="shared" si="3"/>
        <v>137903.1336671919</v>
      </c>
      <c r="I18" s="126">
        <f t="shared" si="1"/>
        <v>4.0745572887294079E-2</v>
      </c>
      <c r="J18" s="97">
        <v>3.5249999999999997E-2</v>
      </c>
      <c r="K18" s="97">
        <v>0.22769999999999999</v>
      </c>
      <c r="L18" s="97">
        <f t="shared" ref="L18:L94" si="7">O18/O14-1</f>
        <v>6.1358114233725614E-2</v>
      </c>
      <c r="M18" s="127">
        <v>1402102</v>
      </c>
      <c r="N18" s="127">
        <f>SUM(bdp!AU33:AU36)*1000000</f>
        <v>193354259521.03711</v>
      </c>
      <c r="O18" s="131">
        <f t="shared" si="4"/>
        <v>137903.1336671919</v>
      </c>
      <c r="P18" s="126">
        <f t="shared" si="2"/>
        <v>4.0745572887294079E-2</v>
      </c>
      <c r="Q18" s="97">
        <v>3.5249999999999997E-2</v>
      </c>
      <c r="R18" s="97">
        <v>0.22769999999999999</v>
      </c>
      <c r="S18" s="97">
        <f t="shared" ref="S18:S94" si="8">V18/V14-1</f>
        <v>6.1358114233725614E-2</v>
      </c>
      <c r="T18" s="127">
        <v>1402102</v>
      </c>
      <c r="U18" s="127">
        <f>SUM(bdp!AX33:AX36)*1000000</f>
        <v>193354259521.03711</v>
      </c>
      <c r="V18" s="131">
        <f t="shared" si="5"/>
        <v>137903.1336671919</v>
      </c>
      <c r="W18" s="19"/>
      <c r="X18" s="18">
        <v>37256</v>
      </c>
      <c r="Y18" s="130">
        <v>5153.2806295048422</v>
      </c>
      <c r="Z18" s="130">
        <v>5153.2806295048422</v>
      </c>
      <c r="AA18" s="130">
        <v>5153.2806295048422</v>
      </c>
    </row>
    <row r="19" spans="1:27" ht="14.25" customHeight="1">
      <c r="A19" s="18">
        <v>37346</v>
      </c>
      <c r="B19" s="126">
        <f t="shared" si="0"/>
        <v>3.7752191697346005E-2</v>
      </c>
      <c r="C19" s="97">
        <v>3.175E-2</v>
      </c>
      <c r="D19" s="97">
        <v>0.2361</v>
      </c>
      <c r="E19" s="97">
        <f t="shared" si="6"/>
        <v>6.4630745453051697E-2</v>
      </c>
      <c r="F19" s="127">
        <v>1398614</v>
      </c>
      <c r="G19" s="127">
        <f>SUM(bdp!AR34:AR37)*1000000</f>
        <v>197946472512.32263</v>
      </c>
      <c r="H19" s="131">
        <f t="shared" si="3"/>
        <v>141530.45265693223</v>
      </c>
      <c r="I19" s="126">
        <f t="shared" si="1"/>
        <v>3.7752191697346005E-2</v>
      </c>
      <c r="J19" s="97">
        <v>3.175E-2</v>
      </c>
      <c r="K19" s="97">
        <v>0.2361</v>
      </c>
      <c r="L19" s="97">
        <f t="shared" si="7"/>
        <v>6.4630745453051697E-2</v>
      </c>
      <c r="M19" s="127">
        <v>1398614</v>
      </c>
      <c r="N19" s="127">
        <f>SUM(bdp!AU34:AU37)*1000000</f>
        <v>197946472512.32263</v>
      </c>
      <c r="O19" s="131">
        <f t="shared" si="4"/>
        <v>141530.45265693223</v>
      </c>
      <c r="P19" s="126">
        <f t="shared" si="2"/>
        <v>3.7752191697346005E-2</v>
      </c>
      <c r="Q19" s="97">
        <v>3.175E-2</v>
      </c>
      <c r="R19" s="97">
        <v>0.2361</v>
      </c>
      <c r="S19" s="97">
        <f t="shared" si="8"/>
        <v>6.4630745453051697E-2</v>
      </c>
      <c r="T19" s="127">
        <v>1398614</v>
      </c>
      <c r="U19" s="127">
        <f>SUM(bdp!AX34:AX37)*1000000</f>
        <v>197946472512.32263</v>
      </c>
      <c r="V19" s="131">
        <f t="shared" si="5"/>
        <v>141530.45265693223</v>
      </c>
      <c r="W19" s="19"/>
      <c r="X19" s="18">
        <v>37346</v>
      </c>
      <c r="Y19" s="130">
        <v>5180.2394835797795</v>
      </c>
      <c r="Z19" s="130">
        <v>5180.2394835797795</v>
      </c>
      <c r="AA19" s="130">
        <v>5180.2394835797795</v>
      </c>
    </row>
    <row r="20" spans="1:27" ht="14.25" customHeight="1">
      <c r="A20" s="18">
        <v>37437</v>
      </c>
      <c r="B20" s="126">
        <f t="shared" si="0"/>
        <v>5.8855133672220283E-2</v>
      </c>
      <c r="C20" s="97">
        <v>2.3E-2</v>
      </c>
      <c r="D20" s="97">
        <v>0.21940000000000001</v>
      </c>
      <c r="E20" s="97">
        <f t="shared" si="6"/>
        <v>6.4195232542264113E-2</v>
      </c>
      <c r="F20" s="127">
        <v>1432021</v>
      </c>
      <c r="G20" s="127">
        <f>SUM(bdp!AR35:AR38)*1000000</f>
        <v>201652569055.1087</v>
      </c>
      <c r="H20" s="131">
        <f t="shared" si="3"/>
        <v>140816.76808867237</v>
      </c>
      <c r="I20" s="126">
        <f t="shared" si="1"/>
        <v>5.8855133672220283E-2</v>
      </c>
      <c r="J20" s="97">
        <v>2.3E-2</v>
      </c>
      <c r="K20" s="97">
        <v>0.21940000000000001</v>
      </c>
      <c r="L20" s="97">
        <f t="shared" si="7"/>
        <v>6.4195232542264113E-2</v>
      </c>
      <c r="M20" s="127">
        <v>1432021</v>
      </c>
      <c r="N20" s="127">
        <f>SUM(bdp!AU35:AU38)*1000000</f>
        <v>201652569055.1087</v>
      </c>
      <c r="O20" s="131">
        <f t="shared" si="4"/>
        <v>140816.76808867237</v>
      </c>
      <c r="P20" s="126">
        <f t="shared" si="2"/>
        <v>5.8855133672220283E-2</v>
      </c>
      <c r="Q20" s="97">
        <v>2.3E-2</v>
      </c>
      <c r="R20" s="97">
        <v>0.21940000000000001</v>
      </c>
      <c r="S20" s="97">
        <f t="shared" si="8"/>
        <v>6.4195232542264113E-2</v>
      </c>
      <c r="T20" s="127">
        <v>1432021</v>
      </c>
      <c r="U20" s="127">
        <f>SUM(bdp!AX35:AX38)*1000000</f>
        <v>201652569055.1087</v>
      </c>
      <c r="V20" s="131">
        <f t="shared" si="5"/>
        <v>140816.76808867237</v>
      </c>
      <c r="W20" s="19"/>
      <c r="X20" s="18">
        <v>37437</v>
      </c>
      <c r="Y20" s="130">
        <v>5356.1782139481556</v>
      </c>
      <c r="Z20" s="130">
        <v>5356.1782139481556</v>
      </c>
      <c r="AA20" s="130">
        <v>5356.1782139481556</v>
      </c>
    </row>
    <row r="21" spans="1:27" ht="14.25" customHeight="1">
      <c r="A21" s="18">
        <v>37529</v>
      </c>
      <c r="B21" s="126">
        <f t="shared" si="0"/>
        <v>7.120128481473964E-2</v>
      </c>
      <c r="C21" s="97">
        <v>1.7000000000000001E-2</v>
      </c>
      <c r="D21" s="97">
        <v>0.21460000000000001</v>
      </c>
      <c r="E21" s="97">
        <f t="shared" si="6"/>
        <v>7.4504349502960698E-2</v>
      </c>
      <c r="F21" s="127">
        <v>1441024</v>
      </c>
      <c r="G21" s="127">
        <f>SUM(bdp!AR36:AR39)*1000000</f>
        <v>207559430810.21982</v>
      </c>
      <c r="H21" s="131">
        <f t="shared" si="3"/>
        <v>144036.06796987407</v>
      </c>
      <c r="I21" s="126">
        <f t="shared" si="1"/>
        <v>7.120128481473964E-2</v>
      </c>
      <c r="J21" s="97">
        <v>1.7000000000000001E-2</v>
      </c>
      <c r="K21" s="97">
        <v>0.21460000000000001</v>
      </c>
      <c r="L21" s="97">
        <f t="shared" si="7"/>
        <v>7.4504349502960698E-2</v>
      </c>
      <c r="M21" s="127">
        <v>1441024</v>
      </c>
      <c r="N21" s="127">
        <f>SUM(bdp!AU36:AU39)*1000000</f>
        <v>207559430810.21982</v>
      </c>
      <c r="O21" s="131">
        <f t="shared" si="4"/>
        <v>144036.06796987407</v>
      </c>
      <c r="P21" s="126">
        <f t="shared" si="2"/>
        <v>7.120128481473964E-2</v>
      </c>
      <c r="Q21" s="97">
        <v>1.7000000000000001E-2</v>
      </c>
      <c r="R21" s="97">
        <v>0.21460000000000001</v>
      </c>
      <c r="S21" s="97">
        <f t="shared" si="8"/>
        <v>7.4504349502960698E-2</v>
      </c>
      <c r="T21" s="127">
        <v>1441024</v>
      </c>
      <c r="U21" s="127">
        <f>SUM(bdp!AX36:AX39)*1000000</f>
        <v>207559430810.21982</v>
      </c>
      <c r="V21" s="131">
        <f t="shared" si="5"/>
        <v>144036.06796987407</v>
      </c>
      <c r="W21" s="19"/>
      <c r="X21" s="18">
        <v>37529</v>
      </c>
      <c r="Y21" s="130">
        <v>5423.4025174860553</v>
      </c>
      <c r="Z21" s="130">
        <v>5423.4025174860553</v>
      </c>
      <c r="AA21" s="130">
        <v>5423.4025174860553</v>
      </c>
    </row>
    <row r="22" spans="1:27" ht="14.25" customHeight="1">
      <c r="A22" s="18">
        <v>37621</v>
      </c>
      <c r="B22" s="126">
        <f t="shared" si="0"/>
        <v>7.782484479858387E-2</v>
      </c>
      <c r="C22" s="97">
        <v>1.5500000000000002E-2</v>
      </c>
      <c r="D22" s="97">
        <v>0.2132</v>
      </c>
      <c r="E22" s="97">
        <f t="shared" si="6"/>
        <v>7.6440602652931622E-2</v>
      </c>
      <c r="F22" s="127">
        <v>1421981</v>
      </c>
      <c r="G22" s="127">
        <f>SUM(bdp!AR37:AR40)*1000000</f>
        <v>211085304502.17554</v>
      </c>
      <c r="H22" s="131">
        <f t="shared" si="3"/>
        <v>148444.53231243984</v>
      </c>
      <c r="I22" s="126">
        <f t="shared" si="1"/>
        <v>7.782484479858387E-2</v>
      </c>
      <c r="J22" s="97">
        <v>1.5500000000000002E-2</v>
      </c>
      <c r="K22" s="97">
        <v>0.2132</v>
      </c>
      <c r="L22" s="97">
        <f t="shared" si="7"/>
        <v>7.6440602652931622E-2</v>
      </c>
      <c r="M22" s="127">
        <v>1421981</v>
      </c>
      <c r="N22" s="127">
        <f>SUM(bdp!AU37:AU40)*1000000</f>
        <v>211085304502.17554</v>
      </c>
      <c r="O22" s="131">
        <f t="shared" si="4"/>
        <v>148444.53231243984</v>
      </c>
      <c r="P22" s="126">
        <f t="shared" si="2"/>
        <v>7.782484479858387E-2</v>
      </c>
      <c r="Q22" s="97">
        <v>1.5500000000000002E-2</v>
      </c>
      <c r="R22" s="97">
        <v>0.2132</v>
      </c>
      <c r="S22" s="97">
        <f t="shared" si="8"/>
        <v>7.6440602652931622E-2</v>
      </c>
      <c r="T22" s="127">
        <v>1421981</v>
      </c>
      <c r="U22" s="127">
        <f>SUM(bdp!AX37:AX40)*1000000</f>
        <v>211085304502.17554</v>
      </c>
      <c r="V22" s="131">
        <f t="shared" si="5"/>
        <v>148444.53231243984</v>
      </c>
      <c r="W22" s="19"/>
      <c r="X22" s="18">
        <v>37621</v>
      </c>
      <c r="Y22" s="130">
        <v>5554.3338946996046</v>
      </c>
      <c r="Z22" s="130">
        <v>5554.3338946996046</v>
      </c>
      <c r="AA22" s="130">
        <v>5554.3338946996046</v>
      </c>
    </row>
    <row r="23" spans="1:27" ht="14.25" customHeight="1">
      <c r="A23" s="18">
        <v>37711</v>
      </c>
      <c r="B23" s="126">
        <f t="shared" si="0"/>
        <v>6.9687838392718415E-2</v>
      </c>
      <c r="C23" s="97">
        <v>1.4250000000000002E-2</v>
      </c>
      <c r="D23" s="97">
        <v>0.20600000000000002</v>
      </c>
      <c r="E23" s="97">
        <f t="shared" si="6"/>
        <v>7.3603011189144585E-2</v>
      </c>
      <c r="F23" s="127">
        <v>1420495</v>
      </c>
      <c r="G23" s="127">
        <f>SUM(bdp!AR38:AR41)*1000000</f>
        <v>215840692631.84506</v>
      </c>
      <c r="H23" s="131">
        <f t="shared" si="3"/>
        <v>151947.52014744512</v>
      </c>
      <c r="I23" s="126">
        <f t="shared" si="1"/>
        <v>6.9687838392718415E-2</v>
      </c>
      <c r="J23" s="97">
        <v>1.4250000000000002E-2</v>
      </c>
      <c r="K23" s="97">
        <v>0.20600000000000002</v>
      </c>
      <c r="L23" s="97">
        <f t="shared" si="7"/>
        <v>7.3603011189144585E-2</v>
      </c>
      <c r="M23" s="127">
        <v>1420495</v>
      </c>
      <c r="N23" s="127">
        <f>SUM(bdp!AU38:AU41)*1000000</f>
        <v>215840692631.84506</v>
      </c>
      <c r="O23" s="131">
        <f t="shared" si="4"/>
        <v>151947.52014744512</v>
      </c>
      <c r="P23" s="126">
        <f t="shared" si="2"/>
        <v>6.9687838392718415E-2</v>
      </c>
      <c r="Q23" s="97">
        <v>1.4250000000000002E-2</v>
      </c>
      <c r="R23" s="97">
        <v>0.20600000000000002</v>
      </c>
      <c r="S23" s="97">
        <f t="shared" si="8"/>
        <v>7.3603011189144585E-2</v>
      </c>
      <c r="T23" s="127">
        <v>1420495</v>
      </c>
      <c r="U23" s="127">
        <f>SUM(bdp!AX38:AX41)*1000000</f>
        <v>215840692631.84506</v>
      </c>
      <c r="V23" s="131">
        <f t="shared" si="5"/>
        <v>151947.52014744512</v>
      </c>
      <c r="W23" s="19"/>
      <c r="X23" s="18">
        <v>37711</v>
      </c>
      <c r="Y23" s="130">
        <v>5541.2391755470662</v>
      </c>
      <c r="Z23" s="130">
        <v>5541.2391755470662</v>
      </c>
      <c r="AA23" s="130">
        <v>5541.2391755470662</v>
      </c>
    </row>
    <row r="24" spans="1:27" ht="14.25" customHeight="1">
      <c r="A24" s="18">
        <v>37802</v>
      </c>
      <c r="B24" s="126">
        <f t="shared" si="0"/>
        <v>3.8280277661997042E-2</v>
      </c>
      <c r="C24" s="97">
        <v>1.6E-2</v>
      </c>
      <c r="D24" s="97">
        <v>0.185</v>
      </c>
      <c r="E24" s="97">
        <f t="shared" si="6"/>
        <v>7.7827167652823048E-2</v>
      </c>
      <c r="F24" s="127">
        <v>1460618</v>
      </c>
      <c r="G24" s="127">
        <f>SUM(bdp!AR39:AR42)*1000000</f>
        <v>221686959581.74948</v>
      </c>
      <c r="H24" s="131">
        <f t="shared" si="3"/>
        <v>151776.13830703817</v>
      </c>
      <c r="I24" s="126">
        <f t="shared" si="1"/>
        <v>3.8280277661997042E-2</v>
      </c>
      <c r="J24" s="97">
        <v>1.6E-2</v>
      </c>
      <c r="K24" s="97">
        <v>0.185</v>
      </c>
      <c r="L24" s="97">
        <f t="shared" si="7"/>
        <v>7.7827167652823048E-2</v>
      </c>
      <c r="M24" s="127">
        <v>1460618</v>
      </c>
      <c r="N24" s="127">
        <f>SUM(bdp!AU39:AU42)*1000000</f>
        <v>221686959581.74948</v>
      </c>
      <c r="O24" s="131">
        <f t="shared" si="4"/>
        <v>151776.13830703817</v>
      </c>
      <c r="P24" s="126">
        <f t="shared" si="2"/>
        <v>3.8280277661997042E-2</v>
      </c>
      <c r="Q24" s="97">
        <v>1.6E-2</v>
      </c>
      <c r="R24" s="97">
        <v>0.185</v>
      </c>
      <c r="S24" s="97">
        <f t="shared" si="8"/>
        <v>7.7827167652823048E-2</v>
      </c>
      <c r="T24" s="127">
        <v>1460618</v>
      </c>
      <c r="U24" s="127">
        <f>SUM(bdp!AX39:AX42)*1000000</f>
        <v>221686959581.74948</v>
      </c>
      <c r="V24" s="131">
        <f t="shared" si="5"/>
        <v>151776.13830703817</v>
      </c>
      <c r="W24" s="19"/>
      <c r="X24" s="18">
        <v>37802</v>
      </c>
      <c r="Y24" s="130">
        <v>5561.2142031852309</v>
      </c>
      <c r="Z24" s="130">
        <v>5561.2142031852309</v>
      </c>
      <c r="AA24" s="130">
        <v>5561.2142031852309</v>
      </c>
    </row>
    <row r="25" spans="1:27" ht="14.25" customHeight="1">
      <c r="A25" s="18">
        <v>37894</v>
      </c>
      <c r="B25" s="126">
        <f t="shared" si="0"/>
        <v>4.4684314700995431E-2</v>
      </c>
      <c r="C25" s="97">
        <v>1.8500000000000003E-2</v>
      </c>
      <c r="D25" s="97">
        <v>0.17879999999999999</v>
      </c>
      <c r="E25" s="97">
        <f t="shared" si="6"/>
        <v>7.8295426888388642E-2</v>
      </c>
      <c r="F25" s="127">
        <v>1465472</v>
      </c>
      <c r="G25" s="127">
        <f>SUM(bdp!AR40:AR43)*1000000</f>
        <v>227607487869.95325</v>
      </c>
      <c r="H25" s="131">
        <f t="shared" si="3"/>
        <v>155313.43339890032</v>
      </c>
      <c r="I25" s="126">
        <f t="shared" si="1"/>
        <v>4.4684314700995431E-2</v>
      </c>
      <c r="J25" s="97">
        <v>1.8500000000000003E-2</v>
      </c>
      <c r="K25" s="97">
        <v>0.17879999999999999</v>
      </c>
      <c r="L25" s="97">
        <f t="shared" si="7"/>
        <v>7.8295426888388642E-2</v>
      </c>
      <c r="M25" s="127">
        <v>1465472</v>
      </c>
      <c r="N25" s="127">
        <f>SUM(bdp!AU40:AU43)*1000000</f>
        <v>227607487869.95325</v>
      </c>
      <c r="O25" s="131">
        <f t="shared" si="4"/>
        <v>155313.43339890032</v>
      </c>
      <c r="P25" s="126">
        <f t="shared" si="2"/>
        <v>4.4684314700995431E-2</v>
      </c>
      <c r="Q25" s="97">
        <v>1.8500000000000003E-2</v>
      </c>
      <c r="R25" s="97">
        <v>0.17879999999999999</v>
      </c>
      <c r="S25" s="97">
        <f t="shared" si="8"/>
        <v>7.8295426888388642E-2</v>
      </c>
      <c r="T25" s="127">
        <v>1465472</v>
      </c>
      <c r="U25" s="127">
        <f>SUM(bdp!AX40:AX43)*1000000</f>
        <v>227607487869.95325</v>
      </c>
      <c r="V25" s="131">
        <f t="shared" si="5"/>
        <v>155313.43339890032</v>
      </c>
      <c r="W25" s="19"/>
      <c r="X25" s="18">
        <v>37894</v>
      </c>
      <c r="Y25" s="130">
        <v>5665.7435423275729</v>
      </c>
      <c r="Z25" s="130">
        <v>5665.7435423275729</v>
      </c>
      <c r="AA25" s="130">
        <v>5665.7435423275729</v>
      </c>
    </row>
    <row r="26" spans="1:27" ht="14.25" customHeight="1">
      <c r="A26" s="18">
        <v>37986</v>
      </c>
      <c r="B26" s="126">
        <f t="shared" si="0"/>
        <v>2.8745330328250995E-2</v>
      </c>
      <c r="C26" s="97">
        <v>1.8250000000000002E-2</v>
      </c>
      <c r="D26" s="97">
        <v>0.1867</v>
      </c>
      <c r="E26" s="97">
        <f t="shared" si="6"/>
        <v>8.5000664179221808E-2</v>
      </c>
      <c r="F26" s="127">
        <v>1443995</v>
      </c>
      <c r="G26" s="127">
        <f>SUM(bdp!AR41:AR44)*1000000</f>
        <v>232573323612.52081</v>
      </c>
      <c r="H26" s="131">
        <f t="shared" si="3"/>
        <v>161062.41615277118</v>
      </c>
      <c r="I26" s="126">
        <f t="shared" si="1"/>
        <v>2.8745330328250995E-2</v>
      </c>
      <c r="J26" s="97">
        <v>1.8250000000000002E-2</v>
      </c>
      <c r="K26" s="97">
        <v>0.1867</v>
      </c>
      <c r="L26" s="97">
        <f t="shared" si="7"/>
        <v>8.5000664179221808E-2</v>
      </c>
      <c r="M26" s="127">
        <v>1443995</v>
      </c>
      <c r="N26" s="127">
        <f>SUM(bdp!AU41:AU44)*1000000</f>
        <v>232573323612.52081</v>
      </c>
      <c r="O26" s="131">
        <f t="shared" si="4"/>
        <v>161062.41615277118</v>
      </c>
      <c r="P26" s="126">
        <f t="shared" si="2"/>
        <v>2.8745330328250995E-2</v>
      </c>
      <c r="Q26" s="97">
        <v>1.8250000000000002E-2</v>
      </c>
      <c r="R26" s="97">
        <v>0.1867</v>
      </c>
      <c r="S26" s="97">
        <f t="shared" si="8"/>
        <v>8.5000664179221808E-2</v>
      </c>
      <c r="T26" s="127">
        <v>1443995</v>
      </c>
      <c r="U26" s="127">
        <f>SUM(bdp!AX41:AX44)*1000000</f>
        <v>232573323612.52081</v>
      </c>
      <c r="V26" s="131">
        <f t="shared" si="5"/>
        <v>161062.41615277118</v>
      </c>
      <c r="W26" s="19"/>
      <c r="X26" s="18">
        <v>37986</v>
      </c>
      <c r="Y26" s="130">
        <v>5713.9950572561456</v>
      </c>
      <c r="Z26" s="130">
        <v>5713.9950572561456</v>
      </c>
      <c r="AA26" s="130">
        <v>5713.9950572561456</v>
      </c>
    </row>
    <row r="27" spans="1:27" ht="14.25" customHeight="1">
      <c r="A27" s="18">
        <v>38077</v>
      </c>
      <c r="B27" s="126">
        <f t="shared" si="0"/>
        <v>5.4174773270701415E-2</v>
      </c>
      <c r="C27" s="97">
        <v>1.6250000000000001E-2</v>
      </c>
      <c r="D27" s="97">
        <v>0.18890000000000001</v>
      </c>
      <c r="E27" s="97">
        <f t="shared" si="6"/>
        <v>7.9388596963275715E-2</v>
      </c>
      <c r="F27" s="127">
        <v>1444576</v>
      </c>
      <c r="G27" s="127">
        <f>SUM(bdp!AR42:AR45)*1000000</f>
        <v>236925517325.55219</v>
      </c>
      <c r="H27" s="131">
        <f t="shared" si="3"/>
        <v>164010.42058399986</v>
      </c>
      <c r="I27" s="126">
        <f t="shared" si="1"/>
        <v>5.4174773270701415E-2</v>
      </c>
      <c r="J27" s="97">
        <v>1.6250000000000001E-2</v>
      </c>
      <c r="K27" s="97">
        <v>0.18890000000000001</v>
      </c>
      <c r="L27" s="97">
        <f t="shared" si="7"/>
        <v>7.9388596963275715E-2</v>
      </c>
      <c r="M27" s="127">
        <v>1444576</v>
      </c>
      <c r="N27" s="127">
        <f>SUM(bdp!AU42:AU45)*1000000</f>
        <v>236925517325.55219</v>
      </c>
      <c r="O27" s="131">
        <f t="shared" si="4"/>
        <v>164010.42058399986</v>
      </c>
      <c r="P27" s="126">
        <f t="shared" si="2"/>
        <v>5.4174773270701415E-2</v>
      </c>
      <c r="Q27" s="97">
        <v>1.6250000000000001E-2</v>
      </c>
      <c r="R27" s="97">
        <v>0.18890000000000001</v>
      </c>
      <c r="S27" s="97">
        <f t="shared" si="8"/>
        <v>7.9388596963275715E-2</v>
      </c>
      <c r="T27" s="127">
        <v>1444576</v>
      </c>
      <c r="U27" s="127">
        <f>SUM(bdp!AX42:AX45)*1000000</f>
        <v>236925517325.55219</v>
      </c>
      <c r="V27" s="131">
        <f t="shared" si="5"/>
        <v>164010.42058399986</v>
      </c>
      <c r="W27" s="19"/>
      <c r="X27" s="18">
        <v>38077</v>
      </c>
      <c r="Y27" s="130">
        <v>5841.4345515210571</v>
      </c>
      <c r="Z27" s="130">
        <v>5841.4345515210571</v>
      </c>
      <c r="AA27" s="130">
        <v>5841.4345515210571</v>
      </c>
    </row>
    <row r="28" spans="1:27" ht="14.25" customHeight="1">
      <c r="A28" s="18">
        <v>38168</v>
      </c>
      <c r="B28" s="126">
        <f t="shared" si="0"/>
        <v>6.6156602744414483E-2</v>
      </c>
      <c r="C28" s="97">
        <v>1.8750000000000003E-2</v>
      </c>
      <c r="D28" s="97">
        <v>0.17190000000000003</v>
      </c>
      <c r="E28" s="97">
        <f t="shared" si="6"/>
        <v>7.6665373944209358E-2</v>
      </c>
      <c r="F28" s="127">
        <v>1477476</v>
      </c>
      <c r="G28" s="127">
        <f>SUM(bdp!AR43:AR46)*1000000</f>
        <v>241437474632.63947</v>
      </c>
      <c r="H28" s="131">
        <f t="shared" si="3"/>
        <v>163412.11270615528</v>
      </c>
      <c r="I28" s="126">
        <f t="shared" si="1"/>
        <v>6.6156602744414483E-2</v>
      </c>
      <c r="J28" s="97">
        <v>1.8750000000000003E-2</v>
      </c>
      <c r="K28" s="97">
        <v>0.17190000000000003</v>
      </c>
      <c r="L28" s="97">
        <f t="shared" si="7"/>
        <v>7.6665373944209358E-2</v>
      </c>
      <c r="M28" s="127">
        <v>1477476</v>
      </c>
      <c r="N28" s="127">
        <f>SUM(bdp!AU43:AU46)*1000000</f>
        <v>241437474632.63947</v>
      </c>
      <c r="O28" s="131">
        <f t="shared" si="4"/>
        <v>163412.11270615528</v>
      </c>
      <c r="P28" s="126">
        <f t="shared" si="2"/>
        <v>6.6156602744414483E-2</v>
      </c>
      <c r="Q28" s="97">
        <v>1.8750000000000003E-2</v>
      </c>
      <c r="R28" s="97">
        <v>0.17190000000000003</v>
      </c>
      <c r="S28" s="97">
        <f t="shared" si="8"/>
        <v>7.6665373944209358E-2</v>
      </c>
      <c r="T28" s="127">
        <v>1477476</v>
      </c>
      <c r="U28" s="127">
        <f>SUM(bdp!AX43:AX46)*1000000</f>
        <v>241437474632.63947</v>
      </c>
      <c r="V28" s="131">
        <f t="shared" si="5"/>
        <v>163412.11270615528</v>
      </c>
      <c r="W28" s="19"/>
      <c r="X28" s="18">
        <v>38168</v>
      </c>
      <c r="Y28" s="130">
        <v>5929.1252420019518</v>
      </c>
      <c r="Z28" s="130">
        <v>5929.1252420019518</v>
      </c>
      <c r="AA28" s="130">
        <v>5929.1252420019518</v>
      </c>
    </row>
    <row r="29" spans="1:27" ht="14.25" customHeight="1">
      <c r="A29" s="18">
        <v>38260</v>
      </c>
      <c r="B29" s="126">
        <f t="shared" si="0"/>
        <v>6.3872746583728102E-2</v>
      </c>
      <c r="C29" s="97">
        <v>1.8000000000000002E-2</v>
      </c>
      <c r="D29" s="97">
        <v>0.17379999999999998</v>
      </c>
      <c r="E29" s="97">
        <f t="shared" si="6"/>
        <v>6.9118402453236749E-2</v>
      </c>
      <c r="F29" s="127">
        <v>1481243</v>
      </c>
      <c r="G29" s="127">
        <f>SUM(bdp!AR44:AR47)*1000000</f>
        <v>245958103919.63516</v>
      </c>
      <c r="H29" s="131">
        <f t="shared" si="3"/>
        <v>166048.44979495948</v>
      </c>
      <c r="I29" s="126">
        <f t="shared" si="1"/>
        <v>6.3872746583728102E-2</v>
      </c>
      <c r="J29" s="97">
        <v>1.8000000000000002E-2</v>
      </c>
      <c r="K29" s="97">
        <v>0.17379999999999998</v>
      </c>
      <c r="L29" s="97">
        <f t="shared" si="7"/>
        <v>6.9118402453236749E-2</v>
      </c>
      <c r="M29" s="127">
        <v>1481243</v>
      </c>
      <c r="N29" s="127">
        <f>SUM(bdp!AU44:AU47)*1000000</f>
        <v>245958103919.63516</v>
      </c>
      <c r="O29" s="131">
        <f t="shared" si="4"/>
        <v>166048.44979495948</v>
      </c>
      <c r="P29" s="126">
        <f t="shared" si="2"/>
        <v>6.3872746583728102E-2</v>
      </c>
      <c r="Q29" s="97">
        <v>1.8000000000000002E-2</v>
      </c>
      <c r="R29" s="97">
        <v>0.17379999999999998</v>
      </c>
      <c r="S29" s="97">
        <f t="shared" si="8"/>
        <v>6.9118402453236749E-2</v>
      </c>
      <c r="T29" s="127">
        <v>1481243</v>
      </c>
      <c r="U29" s="127">
        <f>SUM(bdp!AX44:AX47)*1000000</f>
        <v>245958103919.63516</v>
      </c>
      <c r="V29" s="131">
        <f t="shared" si="5"/>
        <v>166048.44979495948</v>
      </c>
      <c r="W29" s="19"/>
      <c r="X29" s="18">
        <v>38260</v>
      </c>
      <c r="Y29" s="130">
        <v>6027.6301438150558</v>
      </c>
      <c r="Z29" s="130">
        <v>6027.6301438150558</v>
      </c>
      <c r="AA29" s="130">
        <v>6027.6301438150558</v>
      </c>
    </row>
    <row r="30" spans="1:27" ht="14.25" customHeight="1">
      <c r="A30" s="18">
        <v>38352</v>
      </c>
      <c r="B30" s="126">
        <f t="shared" si="0"/>
        <v>6.3146754061103927E-2</v>
      </c>
      <c r="C30" s="97">
        <v>2.0500000000000001E-2</v>
      </c>
      <c r="D30" s="97">
        <v>0.1852</v>
      </c>
      <c r="E30" s="97">
        <f t="shared" si="6"/>
        <v>6.7296393342191285E-2</v>
      </c>
      <c r="F30" s="127">
        <v>1460105</v>
      </c>
      <c r="G30" s="127">
        <f>SUM(bdp!AR45:AR48)*1000000</f>
        <v>250994000000</v>
      </c>
      <c r="H30" s="131">
        <f t="shared" si="3"/>
        <v>171901.33586283179</v>
      </c>
      <c r="I30" s="126">
        <f t="shared" si="1"/>
        <v>6.3146754061103927E-2</v>
      </c>
      <c r="J30" s="97">
        <v>2.0500000000000001E-2</v>
      </c>
      <c r="K30" s="97">
        <v>0.1852</v>
      </c>
      <c r="L30" s="97">
        <f t="shared" si="7"/>
        <v>6.7296393342191285E-2</v>
      </c>
      <c r="M30" s="127">
        <v>1460105</v>
      </c>
      <c r="N30" s="127">
        <f>SUM(bdp!AU45:AU48)*1000000</f>
        <v>250994000000</v>
      </c>
      <c r="O30" s="131">
        <f t="shared" si="4"/>
        <v>171901.33586283179</v>
      </c>
      <c r="P30" s="126">
        <f t="shared" si="2"/>
        <v>6.3146754061103927E-2</v>
      </c>
      <c r="Q30" s="97">
        <v>2.0500000000000001E-2</v>
      </c>
      <c r="R30" s="97">
        <v>0.1852</v>
      </c>
      <c r="S30" s="97">
        <f t="shared" si="8"/>
        <v>6.7296393342191285E-2</v>
      </c>
      <c r="T30" s="127">
        <v>1460105</v>
      </c>
      <c r="U30" s="127">
        <f>SUM(bdp!AX45:AX48)*1000000</f>
        <v>250994000000</v>
      </c>
      <c r="V30" s="131">
        <f t="shared" si="5"/>
        <v>171901.33586283179</v>
      </c>
      <c r="W30" s="19"/>
      <c r="X30" s="18">
        <v>38352</v>
      </c>
      <c r="Y30" s="130">
        <v>6074.8152978430626</v>
      </c>
      <c r="Z30" s="130">
        <v>6074.8152978430626</v>
      </c>
      <c r="AA30" s="130">
        <v>6074.8152978430626</v>
      </c>
    </row>
    <row r="31" spans="1:27" ht="14.25" customHeight="1">
      <c r="A31" s="18">
        <v>38442</v>
      </c>
      <c r="B31" s="126">
        <f t="shared" si="0"/>
        <v>4.7659295941679725E-2</v>
      </c>
      <c r="C31" s="97">
        <v>2.6750000000000003E-2</v>
      </c>
      <c r="D31" s="97">
        <v>0.19020000000000001</v>
      </c>
      <c r="E31" s="97">
        <f t="shared" si="6"/>
        <v>6.2250782475748556E-2</v>
      </c>
      <c r="F31" s="127">
        <v>1456494</v>
      </c>
      <c r="G31" s="127">
        <f>SUM(bdp!AR46:AR49)*1000000</f>
        <v>253750672482.53049</v>
      </c>
      <c r="H31" s="131">
        <f t="shared" si="3"/>
        <v>174220.19759953045</v>
      </c>
      <c r="I31" s="126">
        <f t="shared" si="1"/>
        <v>4.7659295941679725E-2</v>
      </c>
      <c r="J31" s="97">
        <v>2.6750000000000003E-2</v>
      </c>
      <c r="K31" s="97">
        <v>0.19020000000000001</v>
      </c>
      <c r="L31" s="97">
        <f t="shared" si="7"/>
        <v>6.2250782475748556E-2</v>
      </c>
      <c r="M31" s="127">
        <v>1456494</v>
      </c>
      <c r="N31" s="127">
        <f>SUM(bdp!AU46:AU49)*1000000</f>
        <v>253750672482.53049</v>
      </c>
      <c r="O31" s="131">
        <f t="shared" si="4"/>
        <v>174220.19759953045</v>
      </c>
      <c r="P31" s="126">
        <f t="shared" si="2"/>
        <v>4.7659295941679725E-2</v>
      </c>
      <c r="Q31" s="97">
        <v>2.6750000000000003E-2</v>
      </c>
      <c r="R31" s="97">
        <v>0.19020000000000001</v>
      </c>
      <c r="S31" s="97">
        <f t="shared" si="8"/>
        <v>6.2250782475748556E-2</v>
      </c>
      <c r="T31" s="127">
        <v>1456494</v>
      </c>
      <c r="U31" s="127">
        <f>SUM(bdp!AX46:AX49)*1000000</f>
        <v>253750672482.53049</v>
      </c>
      <c r="V31" s="131">
        <f t="shared" si="5"/>
        <v>174220.19759953045</v>
      </c>
      <c r="W31" s="19"/>
      <c r="X31" s="18">
        <v>38442</v>
      </c>
      <c r="Y31" s="130">
        <v>6119.8332095359519</v>
      </c>
      <c r="Z31" s="130">
        <v>6119.8332095359519</v>
      </c>
      <c r="AA31" s="130">
        <v>6119.8332095359519</v>
      </c>
    </row>
    <row r="32" spans="1:27" ht="14.25" customHeight="1">
      <c r="A32" s="18">
        <v>38533</v>
      </c>
      <c r="B32" s="126">
        <f t="shared" si="0"/>
        <v>5.2712471093536939E-2</v>
      </c>
      <c r="C32" s="97">
        <v>2.775E-2</v>
      </c>
      <c r="D32" s="97">
        <v>0.17180000000000001</v>
      </c>
      <c r="E32" s="97">
        <f t="shared" si="6"/>
        <v>5.0493013995369873E-2</v>
      </c>
      <c r="F32" s="127">
        <v>1507441</v>
      </c>
      <c r="G32" s="127">
        <f>SUM(bdp!AR47:AR50)*1000000</f>
        <v>258772270687.37534</v>
      </c>
      <c r="H32" s="131">
        <f t="shared" si="3"/>
        <v>171663.28280004015</v>
      </c>
      <c r="I32" s="126">
        <f t="shared" si="1"/>
        <v>5.2712471093536939E-2</v>
      </c>
      <c r="J32" s="97">
        <v>2.775E-2</v>
      </c>
      <c r="K32" s="97">
        <v>0.17180000000000001</v>
      </c>
      <c r="L32" s="97">
        <f t="shared" si="7"/>
        <v>5.0493013995369873E-2</v>
      </c>
      <c r="M32" s="127">
        <v>1507441</v>
      </c>
      <c r="N32" s="127">
        <f>SUM(bdp!AU47:AU50)*1000000</f>
        <v>258772270687.37534</v>
      </c>
      <c r="O32" s="131">
        <f t="shared" si="4"/>
        <v>171663.28280004015</v>
      </c>
      <c r="P32" s="126">
        <f t="shared" si="2"/>
        <v>5.2712471093536939E-2</v>
      </c>
      <c r="Q32" s="97">
        <v>2.775E-2</v>
      </c>
      <c r="R32" s="97">
        <v>0.17180000000000001</v>
      </c>
      <c r="S32" s="97">
        <f t="shared" si="8"/>
        <v>5.0493013995369873E-2</v>
      </c>
      <c r="T32" s="127">
        <v>1507441</v>
      </c>
      <c r="U32" s="127">
        <f>SUM(bdp!AX47:AX50)*1000000</f>
        <v>258772270687.37534</v>
      </c>
      <c r="V32" s="131">
        <f t="shared" si="5"/>
        <v>171663.28280004015</v>
      </c>
      <c r="W32" s="19"/>
      <c r="X32" s="18">
        <v>38533</v>
      </c>
      <c r="Y32" s="130">
        <v>6241.6640849309397</v>
      </c>
      <c r="Z32" s="130">
        <v>6241.6640849309397</v>
      </c>
      <c r="AA32" s="130">
        <v>6241.6640849309397</v>
      </c>
    </row>
    <row r="33" spans="1:27" ht="14.25" customHeight="1">
      <c r="A33" s="18">
        <v>38625</v>
      </c>
      <c r="B33" s="126">
        <f t="shared" si="0"/>
        <v>4.4294607390432006E-2</v>
      </c>
      <c r="C33" s="97">
        <v>3.3250000000000002E-2</v>
      </c>
      <c r="D33" s="97">
        <v>0.17</v>
      </c>
      <c r="E33" s="97">
        <f t="shared" si="6"/>
        <v>5.2175925494819753E-2</v>
      </c>
      <c r="F33" s="127">
        <v>1514878</v>
      </c>
      <c r="G33" s="127">
        <f>SUM(bdp!AR48:AR51)*1000000</f>
        <v>264667639843.96378</v>
      </c>
      <c r="H33" s="131">
        <f t="shared" si="3"/>
        <v>174712.1813399916</v>
      </c>
      <c r="I33" s="126">
        <f t="shared" si="1"/>
        <v>4.4294607390432006E-2</v>
      </c>
      <c r="J33" s="97">
        <v>3.3250000000000002E-2</v>
      </c>
      <c r="K33" s="97">
        <v>0.17</v>
      </c>
      <c r="L33" s="97">
        <f t="shared" si="7"/>
        <v>5.2175925494819753E-2</v>
      </c>
      <c r="M33" s="127">
        <v>1514878</v>
      </c>
      <c r="N33" s="127">
        <f>SUM(bdp!AU48:AU51)*1000000</f>
        <v>264667639843.96378</v>
      </c>
      <c r="O33" s="131">
        <f t="shared" si="4"/>
        <v>174712.1813399916</v>
      </c>
      <c r="P33" s="126">
        <f t="shared" si="2"/>
        <v>4.4294607390432006E-2</v>
      </c>
      <c r="Q33" s="97">
        <v>3.3250000000000002E-2</v>
      </c>
      <c r="R33" s="97">
        <v>0.17</v>
      </c>
      <c r="S33" s="97">
        <f t="shared" si="8"/>
        <v>5.2175925494819753E-2</v>
      </c>
      <c r="T33" s="127">
        <v>1514878</v>
      </c>
      <c r="U33" s="127">
        <f>SUM(bdp!AX48:AX51)*1000000</f>
        <v>264667639843.96378</v>
      </c>
      <c r="V33" s="131">
        <f t="shared" si="5"/>
        <v>174712.1813399916</v>
      </c>
      <c r="W33" s="19"/>
      <c r="X33" s="18">
        <v>38625</v>
      </c>
      <c r="Y33" s="130">
        <v>6294.6216545300767</v>
      </c>
      <c r="Z33" s="130">
        <v>6294.6216545300767</v>
      </c>
      <c r="AA33" s="130">
        <v>6294.6216545300767</v>
      </c>
    </row>
    <row r="34" spans="1:27" ht="14.25" customHeight="1">
      <c r="A34" s="18">
        <v>38717</v>
      </c>
      <c r="B34" s="126">
        <f t="shared" si="0"/>
        <v>5.0400379816560426E-2</v>
      </c>
      <c r="C34" s="97">
        <v>3.5500000000000004E-2</v>
      </c>
      <c r="D34" s="97">
        <v>0.17850000000000002</v>
      </c>
      <c r="E34" s="97">
        <f t="shared" si="6"/>
        <v>4.7954451083146221E-2</v>
      </c>
      <c r="F34" s="127">
        <v>1498877</v>
      </c>
      <c r="G34" s="127">
        <f>SUM(bdp!AR49:AR52)*1000000</f>
        <v>270014852520.10764</v>
      </c>
      <c r="H34" s="131">
        <f t="shared" si="3"/>
        <v>180144.77006459344</v>
      </c>
      <c r="I34" s="126">
        <f t="shared" si="1"/>
        <v>5.0400379816560426E-2</v>
      </c>
      <c r="J34" s="97">
        <v>3.5500000000000004E-2</v>
      </c>
      <c r="K34" s="97">
        <v>0.17850000000000002</v>
      </c>
      <c r="L34" s="97">
        <f t="shared" si="7"/>
        <v>4.7954451083146221E-2</v>
      </c>
      <c r="M34" s="127">
        <v>1498877</v>
      </c>
      <c r="N34" s="127">
        <f>SUM(bdp!AU49:AU52)*1000000</f>
        <v>270014852520.10764</v>
      </c>
      <c r="O34" s="131">
        <f t="shared" si="4"/>
        <v>180144.77006459344</v>
      </c>
      <c r="P34" s="126">
        <f t="shared" si="2"/>
        <v>5.0400379816560426E-2</v>
      </c>
      <c r="Q34" s="97">
        <v>3.5500000000000004E-2</v>
      </c>
      <c r="R34" s="97">
        <v>0.17850000000000002</v>
      </c>
      <c r="S34" s="97">
        <f t="shared" si="8"/>
        <v>4.7954451083146221E-2</v>
      </c>
      <c r="T34" s="127">
        <v>1498877</v>
      </c>
      <c r="U34" s="127">
        <f>SUM(bdp!AX49:AX52)*1000000</f>
        <v>270014852520.10764</v>
      </c>
      <c r="V34" s="131">
        <f t="shared" si="5"/>
        <v>180144.77006459344</v>
      </c>
      <c r="W34" s="19"/>
      <c r="X34" s="18">
        <v>38717</v>
      </c>
      <c r="Y34" s="130">
        <v>6380.988296169804</v>
      </c>
      <c r="Z34" s="130">
        <v>6380.988296169804</v>
      </c>
      <c r="AA34" s="130">
        <v>6380.988296169804</v>
      </c>
    </row>
    <row r="35" spans="1:27" ht="14.25" customHeight="1">
      <c r="A35" s="18">
        <v>38807</v>
      </c>
      <c r="B35" s="126">
        <f t="shared" si="0"/>
        <v>5.7714756102524634E-2</v>
      </c>
      <c r="C35" s="97">
        <v>3.3250000000000002E-2</v>
      </c>
      <c r="D35" s="97">
        <v>0.17710000000000001</v>
      </c>
      <c r="E35" s="97">
        <f t="shared" si="6"/>
        <v>5.5132175799790462E-2</v>
      </c>
      <c r="F35" s="127">
        <v>1504013</v>
      </c>
      <c r="G35" s="127">
        <f>SUM(bdp!AR50:AR53)*1000000</f>
        <v>276475695316.20892</v>
      </c>
      <c r="H35" s="131">
        <f t="shared" si="3"/>
        <v>183825.33616146198</v>
      </c>
      <c r="I35" s="126">
        <f t="shared" si="1"/>
        <v>5.7714756102524634E-2</v>
      </c>
      <c r="J35" s="97">
        <v>3.3250000000000002E-2</v>
      </c>
      <c r="K35" s="97">
        <v>0.17710000000000001</v>
      </c>
      <c r="L35" s="97">
        <f t="shared" si="7"/>
        <v>5.5132175799790462E-2</v>
      </c>
      <c r="M35" s="127">
        <v>1504013</v>
      </c>
      <c r="N35" s="127">
        <f>SUM(bdp!AU50:AU53)*1000000</f>
        <v>276475695316.20892</v>
      </c>
      <c r="O35" s="131">
        <f t="shared" si="4"/>
        <v>183825.33616146198</v>
      </c>
      <c r="P35" s="126">
        <f t="shared" si="2"/>
        <v>5.7714756102524634E-2</v>
      </c>
      <c r="Q35" s="97">
        <v>3.3250000000000002E-2</v>
      </c>
      <c r="R35" s="97">
        <v>0.17710000000000001</v>
      </c>
      <c r="S35" s="97">
        <f t="shared" si="8"/>
        <v>5.5132175799790462E-2</v>
      </c>
      <c r="T35" s="127">
        <v>1504013</v>
      </c>
      <c r="U35" s="127">
        <f>SUM(bdp!AX50:AX53)*1000000</f>
        <v>276475695316.20892</v>
      </c>
      <c r="V35" s="131">
        <f t="shared" si="5"/>
        <v>183825.33616146198</v>
      </c>
      <c r="W35" s="19"/>
      <c r="X35" s="18">
        <v>38807</v>
      </c>
      <c r="Y35" s="130">
        <v>6473.0378906124506</v>
      </c>
      <c r="Z35" s="130">
        <v>6473.0378906124506</v>
      </c>
      <c r="AA35" s="130">
        <v>6473.0378906124506</v>
      </c>
    </row>
    <row r="36" spans="1:27" ht="14.25" customHeight="1">
      <c r="A36" s="18">
        <v>38898</v>
      </c>
      <c r="B36" s="126">
        <f t="shared" si="0"/>
        <v>6.0161640022055929E-2</v>
      </c>
      <c r="C36" s="97">
        <v>3.6000000000000004E-2</v>
      </c>
      <c r="D36" s="97">
        <v>0.15590000000000001</v>
      </c>
      <c r="E36" s="97">
        <f t="shared" si="6"/>
        <v>6.3075254445453366E-2</v>
      </c>
      <c r="F36" s="127">
        <v>1547516</v>
      </c>
      <c r="G36" s="127">
        <f>SUM(bdp!AR51:AR54)*1000000</f>
        <v>282407723850.17615</v>
      </c>
      <c r="H36" s="131">
        <f t="shared" si="3"/>
        <v>182490.98804159451</v>
      </c>
      <c r="I36" s="126">
        <f t="shared" si="1"/>
        <v>6.0161640022055929E-2</v>
      </c>
      <c r="J36" s="97">
        <v>3.6000000000000004E-2</v>
      </c>
      <c r="K36" s="97">
        <v>0.15590000000000001</v>
      </c>
      <c r="L36" s="97">
        <f t="shared" si="7"/>
        <v>6.3075254445453366E-2</v>
      </c>
      <c r="M36" s="127">
        <v>1547516</v>
      </c>
      <c r="N36" s="127">
        <f>SUM(bdp!AU51:AU54)*1000000</f>
        <v>282407723850.17615</v>
      </c>
      <c r="O36" s="131">
        <f t="shared" si="4"/>
        <v>182490.98804159451</v>
      </c>
      <c r="P36" s="126">
        <f t="shared" si="2"/>
        <v>6.0161640022055929E-2</v>
      </c>
      <c r="Q36" s="97">
        <v>3.6000000000000004E-2</v>
      </c>
      <c r="R36" s="97">
        <v>0.15590000000000001</v>
      </c>
      <c r="S36" s="97">
        <f t="shared" si="8"/>
        <v>6.3075254445453366E-2</v>
      </c>
      <c r="T36" s="127">
        <v>1547516</v>
      </c>
      <c r="U36" s="127">
        <f>SUM(bdp!AX51:AX54)*1000000</f>
        <v>282407723850.17615</v>
      </c>
      <c r="V36" s="131">
        <f t="shared" si="5"/>
        <v>182490.98804159451</v>
      </c>
      <c r="W36" s="19"/>
      <c r="X36" s="18">
        <v>38898</v>
      </c>
      <c r="Y36" s="130">
        <v>6617.1728327471501</v>
      </c>
      <c r="Z36" s="130">
        <v>6617.1728327471501</v>
      </c>
      <c r="AA36" s="130">
        <v>6617.1728327471501</v>
      </c>
    </row>
    <row r="37" spans="1:27" ht="14.25" customHeight="1">
      <c r="A37" s="18">
        <v>38990</v>
      </c>
      <c r="B37" s="126">
        <f t="shared" si="0"/>
        <v>5.8861377907615031E-2</v>
      </c>
      <c r="C37" s="97">
        <v>3.3500000000000002E-2</v>
      </c>
      <c r="D37" s="97">
        <v>0.1578</v>
      </c>
      <c r="E37" s="97">
        <f t="shared" si="6"/>
        <v>6.2163067398182337E-2</v>
      </c>
      <c r="F37" s="127">
        <v>1553890</v>
      </c>
      <c r="G37" s="127">
        <f>SUM(bdp!AR52:AR55)*1000000</f>
        <v>288359759282.93188</v>
      </c>
      <c r="H37" s="131">
        <f t="shared" si="3"/>
        <v>185572.82644391296</v>
      </c>
      <c r="I37" s="126">
        <f t="shared" si="1"/>
        <v>5.8861377907615031E-2</v>
      </c>
      <c r="J37" s="97">
        <v>3.3500000000000002E-2</v>
      </c>
      <c r="K37" s="97">
        <v>0.1578</v>
      </c>
      <c r="L37" s="97">
        <f t="shared" si="7"/>
        <v>6.2163067398182337E-2</v>
      </c>
      <c r="M37" s="127">
        <v>1553890</v>
      </c>
      <c r="N37" s="127">
        <f>SUM(bdp!AU52:AU55)*1000000</f>
        <v>288359759282.93188</v>
      </c>
      <c r="O37" s="131">
        <f t="shared" si="4"/>
        <v>185572.82644391296</v>
      </c>
      <c r="P37" s="126">
        <f t="shared" si="2"/>
        <v>5.8861377907615031E-2</v>
      </c>
      <c r="Q37" s="97">
        <v>3.3500000000000002E-2</v>
      </c>
      <c r="R37" s="97">
        <v>0.1578</v>
      </c>
      <c r="S37" s="97">
        <f t="shared" si="8"/>
        <v>6.2163067398182337E-2</v>
      </c>
      <c r="T37" s="127">
        <v>1553890</v>
      </c>
      <c r="U37" s="127">
        <f>SUM(bdp!AX52:AX55)*1000000</f>
        <v>288359759282.93188</v>
      </c>
      <c r="V37" s="131">
        <f t="shared" si="5"/>
        <v>185572.82644391296</v>
      </c>
      <c r="W37" s="19"/>
      <c r="X37" s="18">
        <v>38990</v>
      </c>
      <c r="Y37" s="130">
        <v>6665.1317585228289</v>
      </c>
      <c r="Z37" s="130">
        <v>6665.1317585228289</v>
      </c>
      <c r="AA37" s="130">
        <v>6665.1317585228289</v>
      </c>
    </row>
    <row r="38" spans="1:27" ht="14.25" customHeight="1">
      <c r="A38" s="18">
        <v>39082</v>
      </c>
      <c r="B38" s="126">
        <f t="shared" si="0"/>
        <v>7.9182011103679617E-2</v>
      </c>
      <c r="C38" s="97">
        <v>2.9500000000000002E-2</v>
      </c>
      <c r="D38" s="97">
        <v>0.16649999999999998</v>
      </c>
      <c r="E38" s="97">
        <f t="shared" si="6"/>
        <v>6.2619592011547764E-2</v>
      </c>
      <c r="F38" s="127">
        <v>1538170</v>
      </c>
      <c r="G38" s="127">
        <f>SUM(bdp!AR53:AR56)*1000000</f>
        <v>294444749173.75427</v>
      </c>
      <c r="H38" s="131">
        <f t="shared" si="3"/>
        <v>191425.36206905235</v>
      </c>
      <c r="I38" s="126">
        <f t="shared" si="1"/>
        <v>7.9182011103679617E-2</v>
      </c>
      <c r="J38" s="97">
        <v>2.9500000000000002E-2</v>
      </c>
      <c r="K38" s="97">
        <v>0.16649999999999998</v>
      </c>
      <c r="L38" s="97">
        <f t="shared" si="7"/>
        <v>6.2619592011547764E-2</v>
      </c>
      <c r="M38" s="127">
        <v>1538170</v>
      </c>
      <c r="N38" s="127">
        <f>SUM(bdp!AU53:AU56)*1000000</f>
        <v>294444749173.75427</v>
      </c>
      <c r="O38" s="131">
        <f t="shared" si="4"/>
        <v>191425.36206905235</v>
      </c>
      <c r="P38" s="126">
        <f t="shared" si="2"/>
        <v>7.9182011103679617E-2</v>
      </c>
      <c r="Q38" s="97">
        <v>2.9500000000000002E-2</v>
      </c>
      <c r="R38" s="97">
        <v>0.16649999999999998</v>
      </c>
      <c r="S38" s="97">
        <f t="shared" si="8"/>
        <v>6.2619592011547764E-2</v>
      </c>
      <c r="T38" s="127">
        <v>1538170</v>
      </c>
      <c r="U38" s="127">
        <f>SUM(bdp!AX53:AX56)*1000000</f>
        <v>294444749173.75427</v>
      </c>
      <c r="V38" s="131">
        <f t="shared" si="5"/>
        <v>191425.36206905235</v>
      </c>
      <c r="W38" s="19"/>
      <c r="X38" s="18">
        <v>39082</v>
      </c>
      <c r="Y38" s="130">
        <v>6886.2477822895708</v>
      </c>
      <c r="Z38" s="130">
        <v>6886.2477822895708</v>
      </c>
      <c r="AA38" s="130">
        <v>6886.2477822895708</v>
      </c>
    </row>
    <row r="39" spans="1:27" ht="14.25" customHeight="1">
      <c r="A39" s="18">
        <v>39172</v>
      </c>
      <c r="B39" s="126">
        <f t="shared" si="0"/>
        <v>6.3319487841369648E-2</v>
      </c>
      <c r="C39" s="97">
        <v>2.6500000000000003E-2</v>
      </c>
      <c r="D39" s="97">
        <v>0.16320000000000001</v>
      </c>
      <c r="E39" s="97">
        <f t="shared" si="6"/>
        <v>5.9931903950581233E-2</v>
      </c>
      <c r="F39" s="127">
        <v>1545187</v>
      </c>
      <c r="G39" s="127">
        <f>SUM(bdp!AR54:AR57)*1000000</f>
        <v>301067848580.10913</v>
      </c>
      <c r="H39" s="131">
        <f t="shared" si="3"/>
        <v>194842.33855197404</v>
      </c>
      <c r="I39" s="126">
        <f t="shared" si="1"/>
        <v>6.3319487841369648E-2</v>
      </c>
      <c r="J39" s="97">
        <v>2.6500000000000003E-2</v>
      </c>
      <c r="K39" s="97">
        <v>0.16320000000000001</v>
      </c>
      <c r="L39" s="97">
        <f t="shared" si="7"/>
        <v>5.9931903950581233E-2</v>
      </c>
      <c r="M39" s="127">
        <v>1545187</v>
      </c>
      <c r="N39" s="127">
        <f>SUM(bdp!AU54:AU57)*1000000</f>
        <v>301067848580.10913</v>
      </c>
      <c r="O39" s="131">
        <f t="shared" si="4"/>
        <v>194842.33855197404</v>
      </c>
      <c r="P39" s="126">
        <f t="shared" si="2"/>
        <v>6.3319487841369648E-2</v>
      </c>
      <c r="Q39" s="97">
        <v>2.6500000000000003E-2</v>
      </c>
      <c r="R39" s="97">
        <v>0.16320000000000001</v>
      </c>
      <c r="S39" s="97">
        <f t="shared" si="8"/>
        <v>5.9931903950581233E-2</v>
      </c>
      <c r="T39" s="127">
        <v>1545187</v>
      </c>
      <c r="U39" s="127">
        <f>SUM(bdp!AX54:AX57)*1000000</f>
        <v>301067848580.10913</v>
      </c>
      <c r="V39" s="131">
        <f t="shared" si="5"/>
        <v>194842.33855197404</v>
      </c>
      <c r="W39" s="19"/>
      <c r="X39" s="18">
        <v>39172</v>
      </c>
      <c r="Y39" s="130">
        <v>6882.9073346238101</v>
      </c>
      <c r="Z39" s="130">
        <v>6882.9073346238101</v>
      </c>
      <c r="AA39" s="130">
        <v>6882.9073346238101</v>
      </c>
    </row>
    <row r="40" spans="1:27" ht="14.25" customHeight="1">
      <c r="A40" s="18">
        <v>39263</v>
      </c>
      <c r="B40" s="126">
        <f t="shared" si="0"/>
        <v>4.9870639501679248E-2</v>
      </c>
      <c r="C40" s="97">
        <v>2.1250000000000002E-2</v>
      </c>
      <c r="D40" s="97">
        <v>0.1399</v>
      </c>
      <c r="E40" s="97">
        <f t="shared" si="6"/>
        <v>6.3183229930507734E-2</v>
      </c>
      <c r="F40" s="127">
        <v>1589509</v>
      </c>
      <c r="G40" s="127">
        <f>SUM(bdp!AR55:AR58)*1000000</f>
        <v>308398694891.01587</v>
      </c>
      <c r="H40" s="131">
        <f t="shared" si="3"/>
        <v>194021.3580992721</v>
      </c>
      <c r="I40" s="126">
        <f t="shared" si="1"/>
        <v>4.9870639501679248E-2</v>
      </c>
      <c r="J40" s="97">
        <v>2.1250000000000002E-2</v>
      </c>
      <c r="K40" s="97">
        <v>0.1399</v>
      </c>
      <c r="L40" s="97">
        <f t="shared" si="7"/>
        <v>6.3183229930507734E-2</v>
      </c>
      <c r="M40" s="127">
        <v>1589509</v>
      </c>
      <c r="N40" s="127">
        <f>SUM(bdp!AU55:AU58)*1000000</f>
        <v>308398694891.01587</v>
      </c>
      <c r="O40" s="131">
        <f t="shared" si="4"/>
        <v>194021.3580992721</v>
      </c>
      <c r="P40" s="126">
        <f t="shared" si="2"/>
        <v>4.9870639501679248E-2</v>
      </c>
      <c r="Q40" s="97">
        <v>2.1250000000000002E-2</v>
      </c>
      <c r="R40" s="97">
        <v>0.1399</v>
      </c>
      <c r="S40" s="97">
        <f t="shared" si="8"/>
        <v>6.3183229930507734E-2</v>
      </c>
      <c r="T40" s="127">
        <v>1589509</v>
      </c>
      <c r="U40" s="127">
        <f>SUM(bdp!AX55:AX58)*1000000</f>
        <v>308398694891.01587</v>
      </c>
      <c r="V40" s="131">
        <f t="shared" si="5"/>
        <v>194021.3580992721</v>
      </c>
      <c r="W40" s="19"/>
      <c r="X40" s="18">
        <v>39263</v>
      </c>
      <c r="Y40" s="130">
        <v>6947.175473609389</v>
      </c>
      <c r="Z40" s="130">
        <v>6947.175473609389</v>
      </c>
      <c r="AA40" s="130">
        <v>6947.175473609389</v>
      </c>
    </row>
    <row r="41" spans="1:27" ht="14.25" customHeight="1">
      <c r="A41" s="18">
        <v>39355</v>
      </c>
      <c r="B41" s="126">
        <f t="shared" si="0"/>
        <v>6.2324268493197721E-2</v>
      </c>
      <c r="C41" s="97">
        <v>2.4E-2</v>
      </c>
      <c r="D41" s="97">
        <v>0.13789999999999999</v>
      </c>
      <c r="E41" s="97">
        <f t="shared" si="6"/>
        <v>6.6282088336605538E-2</v>
      </c>
      <c r="F41" s="127">
        <v>1596073</v>
      </c>
      <c r="G41" s="127">
        <f>SUM(bdp!AR56:AR59)*1000000</f>
        <v>315819722274.55768</v>
      </c>
      <c r="H41" s="131">
        <f t="shared" si="3"/>
        <v>197872.98091914196</v>
      </c>
      <c r="I41" s="126">
        <f t="shared" si="1"/>
        <v>6.2324268493197721E-2</v>
      </c>
      <c r="J41" s="97">
        <v>2.4E-2</v>
      </c>
      <c r="K41" s="97">
        <v>0.13789999999999999</v>
      </c>
      <c r="L41" s="97">
        <f t="shared" si="7"/>
        <v>6.6282088336605538E-2</v>
      </c>
      <c r="M41" s="127">
        <v>1596073</v>
      </c>
      <c r="N41" s="127">
        <f>SUM(bdp!AU56:AU59)*1000000</f>
        <v>315819722274.55768</v>
      </c>
      <c r="O41" s="131">
        <f t="shared" si="4"/>
        <v>197872.98091914196</v>
      </c>
      <c r="P41" s="126">
        <f t="shared" si="2"/>
        <v>6.2324268493197721E-2</v>
      </c>
      <c r="Q41" s="97">
        <v>2.4E-2</v>
      </c>
      <c r="R41" s="97">
        <v>0.13789999999999999</v>
      </c>
      <c r="S41" s="97">
        <f t="shared" si="8"/>
        <v>6.6282088336605538E-2</v>
      </c>
      <c r="T41" s="127">
        <v>1596073</v>
      </c>
      <c r="U41" s="127">
        <f>SUM(bdp!AX56:AX59)*1000000</f>
        <v>315819722274.55768</v>
      </c>
      <c r="V41" s="131">
        <f t="shared" si="5"/>
        <v>197872.98091914196</v>
      </c>
      <c r="W41" s="19"/>
      <c r="X41" s="18">
        <v>39355</v>
      </c>
      <c r="Y41" s="130">
        <v>7080.5312197835447</v>
      </c>
      <c r="Z41" s="130">
        <v>7080.5312197835447</v>
      </c>
      <c r="AA41" s="130">
        <v>7080.5312197835447</v>
      </c>
    </row>
    <row r="42" spans="1:27" ht="14.25" customHeight="1">
      <c r="A42" s="18">
        <v>39447</v>
      </c>
      <c r="B42" s="126">
        <f t="shared" si="0"/>
        <v>6.1429495690434432E-2</v>
      </c>
      <c r="C42" s="97">
        <v>3.3500000000000002E-2</v>
      </c>
      <c r="D42" s="97">
        <v>0.14380000000000001</v>
      </c>
      <c r="E42" s="97">
        <f t="shared" si="6"/>
        <v>6.7610861056671911E-2</v>
      </c>
      <c r="F42" s="127">
        <v>1579463</v>
      </c>
      <c r="G42" s="127">
        <f>SUM(bdp!AR57:AR60)*1000000</f>
        <v>322791371583.81781</v>
      </c>
      <c r="H42" s="131">
        <f t="shared" si="3"/>
        <v>204367.79562662615</v>
      </c>
      <c r="I42" s="126">
        <f t="shared" si="1"/>
        <v>6.1429495690434432E-2</v>
      </c>
      <c r="J42" s="97">
        <v>3.3500000000000002E-2</v>
      </c>
      <c r="K42" s="97">
        <v>0.14380000000000001</v>
      </c>
      <c r="L42" s="97">
        <f t="shared" si="7"/>
        <v>6.7610861056671911E-2</v>
      </c>
      <c r="M42" s="127">
        <v>1579463</v>
      </c>
      <c r="N42" s="127">
        <f>SUM(bdp!AU57:AU60)*1000000</f>
        <v>322791371583.81781</v>
      </c>
      <c r="O42" s="131">
        <f t="shared" si="4"/>
        <v>204367.79562662615</v>
      </c>
      <c r="P42" s="126">
        <f t="shared" si="2"/>
        <v>6.1429495690434432E-2</v>
      </c>
      <c r="Q42" s="97">
        <v>3.3500000000000002E-2</v>
      </c>
      <c r="R42" s="97">
        <v>0.14380000000000001</v>
      </c>
      <c r="S42" s="97">
        <f t="shared" si="8"/>
        <v>6.7610861056671911E-2</v>
      </c>
      <c r="T42" s="127">
        <v>1579463</v>
      </c>
      <c r="U42" s="127">
        <f>SUM(bdp!AX57:AX60)*1000000</f>
        <v>322791371583.81781</v>
      </c>
      <c r="V42" s="131">
        <f t="shared" si="5"/>
        <v>204367.79562662615</v>
      </c>
      <c r="W42" s="19"/>
      <c r="X42" s="18">
        <v>39447</v>
      </c>
      <c r="Y42" s="130">
        <v>7309.2665107549919</v>
      </c>
      <c r="Z42" s="130">
        <v>7309.2665107549919</v>
      </c>
      <c r="AA42" s="130">
        <v>7309.2665107549919</v>
      </c>
    </row>
    <row r="43" spans="1:27" ht="14.25" customHeight="1">
      <c r="A43" s="18">
        <v>39538</v>
      </c>
      <c r="B43" s="126">
        <f t="shared" si="0"/>
        <v>7.4636825617819147E-2</v>
      </c>
      <c r="C43" s="97">
        <v>4.3249999999999997E-2</v>
      </c>
      <c r="D43" s="97">
        <v>0.1426</v>
      </c>
      <c r="E43" s="97">
        <f t="shared" si="6"/>
        <v>6.2819409989595121E-2</v>
      </c>
      <c r="F43" s="127">
        <v>1587050</v>
      </c>
      <c r="G43" s="127">
        <f>SUM(bdp!AR58:AR61)*1000000</f>
        <v>328649836141.33777</v>
      </c>
      <c r="H43" s="131">
        <f t="shared" si="3"/>
        <v>207082.21930080198</v>
      </c>
      <c r="I43" s="126">
        <f t="shared" si="1"/>
        <v>7.4636825617819147E-2</v>
      </c>
      <c r="J43" s="97">
        <v>4.3249999999999997E-2</v>
      </c>
      <c r="K43" s="97">
        <v>0.1426</v>
      </c>
      <c r="L43" s="97">
        <f t="shared" si="7"/>
        <v>6.2819409989595121E-2</v>
      </c>
      <c r="M43" s="127">
        <v>1587050</v>
      </c>
      <c r="N43" s="127">
        <f>SUM(bdp!AU58:AU61)*1000000</f>
        <v>328649836141.33777</v>
      </c>
      <c r="O43" s="131">
        <f t="shared" si="4"/>
        <v>207082.21930080198</v>
      </c>
      <c r="P43" s="126">
        <f t="shared" si="2"/>
        <v>7.4636825617819147E-2</v>
      </c>
      <c r="Q43" s="97">
        <v>4.3249999999999997E-2</v>
      </c>
      <c r="R43" s="97">
        <v>0.1426</v>
      </c>
      <c r="S43" s="97">
        <f t="shared" si="8"/>
        <v>6.2819409989595121E-2</v>
      </c>
      <c r="T43" s="127">
        <v>1587050</v>
      </c>
      <c r="U43" s="127">
        <f>SUM(bdp!AX58:AX61)*1000000</f>
        <v>328649836141.33777</v>
      </c>
      <c r="V43" s="131">
        <f t="shared" si="5"/>
        <v>207082.21930080198</v>
      </c>
      <c r="W43" s="19"/>
      <c r="X43" s="18">
        <v>39538</v>
      </c>
      <c r="Y43" s="130">
        <v>7396.6256891017365</v>
      </c>
      <c r="Z43" s="130">
        <v>7396.6256891017365</v>
      </c>
      <c r="AA43" s="130">
        <v>7396.6256891017365</v>
      </c>
    </row>
    <row r="44" spans="1:27" ht="14.25" customHeight="1">
      <c r="A44" s="18">
        <v>39629</v>
      </c>
      <c r="B44" s="126">
        <f t="shared" si="0"/>
        <v>8.4501738063717191E-2</v>
      </c>
      <c r="C44" s="97">
        <v>5.7499999999999996E-2</v>
      </c>
      <c r="D44" s="97">
        <v>0.12369999999999999</v>
      </c>
      <c r="E44" s="97">
        <f t="shared" si="6"/>
        <v>6.1450048902877086E-2</v>
      </c>
      <c r="F44" s="127">
        <v>1630463</v>
      </c>
      <c r="G44" s="127">
        <f>SUM(bdp!AR59:AR62)*1000000</f>
        <v>335784039532.32001</v>
      </c>
      <c r="H44" s="131">
        <f t="shared" si="3"/>
        <v>205943.98004267499</v>
      </c>
      <c r="I44" s="126">
        <f t="shared" si="1"/>
        <v>8.4501738063717191E-2</v>
      </c>
      <c r="J44" s="97">
        <v>5.7499999999999996E-2</v>
      </c>
      <c r="K44" s="97">
        <v>0.12369999999999999</v>
      </c>
      <c r="L44" s="97">
        <f t="shared" si="7"/>
        <v>6.1450048902877086E-2</v>
      </c>
      <c r="M44" s="127">
        <v>1630463</v>
      </c>
      <c r="N44" s="127">
        <f>SUM(bdp!AU59:AU62)*1000000</f>
        <v>335784039532.32001</v>
      </c>
      <c r="O44" s="131">
        <f t="shared" si="4"/>
        <v>205943.98004267499</v>
      </c>
      <c r="P44" s="126">
        <f t="shared" si="2"/>
        <v>8.4501738063717191E-2</v>
      </c>
      <c r="Q44" s="97">
        <v>5.7499999999999996E-2</v>
      </c>
      <c r="R44" s="97">
        <v>0.12369999999999999</v>
      </c>
      <c r="S44" s="97">
        <f t="shared" si="8"/>
        <v>6.1450048902877086E-2</v>
      </c>
      <c r="T44" s="127">
        <v>1630463</v>
      </c>
      <c r="U44" s="127">
        <f>SUM(bdp!AX59:AX62)*1000000</f>
        <v>335784039532.32001</v>
      </c>
      <c r="V44" s="131">
        <f t="shared" si="5"/>
        <v>205943.98004267499</v>
      </c>
      <c r="W44" s="19"/>
      <c r="X44" s="18">
        <v>39629</v>
      </c>
      <c r="Y44" s="130">
        <v>7534.2238757630093</v>
      </c>
      <c r="Z44" s="130">
        <v>7534.2238757630093</v>
      </c>
      <c r="AA44" s="130">
        <v>7534.2238757630093</v>
      </c>
    </row>
    <row r="45" spans="1:27" ht="14.25" customHeight="1">
      <c r="A45" s="18">
        <v>39721</v>
      </c>
      <c r="B45" s="126">
        <f t="shared" si="0"/>
        <v>6.9335634926197764E-2</v>
      </c>
      <c r="C45" s="97">
        <v>6.3750000000000001E-2</v>
      </c>
      <c r="D45" s="97">
        <v>0.12369999999999999</v>
      </c>
      <c r="E45" s="97">
        <f t="shared" si="6"/>
        <v>6.382864378769737E-2</v>
      </c>
      <c r="F45" s="127">
        <v>1629857</v>
      </c>
      <c r="G45" s="127">
        <f>SUM(bdp!AR60:AR63)*1000000</f>
        <v>343089698320.38129</v>
      </c>
      <c r="H45" s="131">
        <f t="shared" si="3"/>
        <v>210502.94493343972</v>
      </c>
      <c r="I45" s="126">
        <f t="shared" si="1"/>
        <v>6.9335634926197764E-2</v>
      </c>
      <c r="J45" s="97">
        <v>6.3750000000000001E-2</v>
      </c>
      <c r="K45" s="97">
        <v>0.12369999999999999</v>
      </c>
      <c r="L45" s="97">
        <f t="shared" si="7"/>
        <v>6.382864378769737E-2</v>
      </c>
      <c r="M45" s="127">
        <v>1629857</v>
      </c>
      <c r="N45" s="127">
        <f>SUM(bdp!AU60:AU63)*1000000</f>
        <v>343089698320.38129</v>
      </c>
      <c r="O45" s="131">
        <f t="shared" si="4"/>
        <v>210502.94493343972</v>
      </c>
      <c r="P45" s="126">
        <f t="shared" si="2"/>
        <v>6.9335634926197764E-2</v>
      </c>
      <c r="Q45" s="97">
        <v>6.3750000000000001E-2</v>
      </c>
      <c r="R45" s="97">
        <v>0.12369999999999999</v>
      </c>
      <c r="S45" s="97">
        <f t="shared" si="8"/>
        <v>6.382864378769737E-2</v>
      </c>
      <c r="T45" s="127">
        <v>1629857</v>
      </c>
      <c r="U45" s="127">
        <f>SUM(bdp!AX60:AX63)*1000000</f>
        <v>343089698320.38129</v>
      </c>
      <c r="V45" s="131">
        <f t="shared" si="5"/>
        <v>210502.94493343972</v>
      </c>
      <c r="W45" s="19"/>
      <c r="X45" s="18">
        <v>39721</v>
      </c>
      <c r="Y45" s="130">
        <v>7571.4643475220018</v>
      </c>
      <c r="Z45" s="130">
        <v>7571.4643475220018</v>
      </c>
      <c r="AA45" s="130">
        <v>7571.4643475220018</v>
      </c>
    </row>
    <row r="46" spans="1:27" ht="14.25" customHeight="1">
      <c r="A46" s="18">
        <v>39813</v>
      </c>
      <c r="B46" s="126">
        <f t="shared" si="0"/>
        <v>5.6711465210062206E-2</v>
      </c>
      <c r="C46" s="97">
        <v>5.6500000000000002E-2</v>
      </c>
      <c r="D46" s="97">
        <v>0.1348</v>
      </c>
      <c r="E46" s="97">
        <f t="shared" si="6"/>
        <v>5.7186278081613917E-2</v>
      </c>
      <c r="F46" s="127">
        <v>1604848</v>
      </c>
      <c r="G46" s="127">
        <f>SUM(bdp!AR61:AR64)*1000000</f>
        <v>346735160561.26099</v>
      </c>
      <c r="H46" s="131">
        <f t="shared" si="3"/>
        <v>216054.82921825681</v>
      </c>
      <c r="I46" s="126">
        <f t="shared" si="1"/>
        <v>5.6711465210062206E-2</v>
      </c>
      <c r="J46" s="97">
        <v>5.6500000000000002E-2</v>
      </c>
      <c r="K46" s="97">
        <v>0.1348</v>
      </c>
      <c r="L46" s="97">
        <f t="shared" si="7"/>
        <v>5.7186278081613917E-2</v>
      </c>
      <c r="M46" s="127">
        <v>1604848</v>
      </c>
      <c r="N46" s="127">
        <f>SUM(bdp!AU61:AU64)*1000000</f>
        <v>346735160561.26099</v>
      </c>
      <c r="O46" s="131">
        <f t="shared" si="4"/>
        <v>216054.82921825681</v>
      </c>
      <c r="P46" s="126">
        <f t="shared" si="2"/>
        <v>5.6711465210062206E-2</v>
      </c>
      <c r="Q46" s="97">
        <v>5.6500000000000002E-2</v>
      </c>
      <c r="R46" s="97">
        <v>0.1348</v>
      </c>
      <c r="S46" s="97">
        <f t="shared" si="8"/>
        <v>5.7186278081613917E-2</v>
      </c>
      <c r="T46" s="127">
        <v>1604848</v>
      </c>
      <c r="U46" s="127">
        <f>SUM(bdp!AX61:AX64)*1000000</f>
        <v>346735160561.26099</v>
      </c>
      <c r="V46" s="131">
        <f t="shared" si="5"/>
        <v>216054.82921825681</v>
      </c>
      <c r="W46" s="19"/>
      <c r="X46" s="18">
        <v>39813</v>
      </c>
      <c r="Y46" s="130">
        <v>7723.7857241907468</v>
      </c>
      <c r="Z46" s="130">
        <v>7723.7857241907468</v>
      </c>
      <c r="AA46" s="130">
        <v>7723.7857241907468</v>
      </c>
    </row>
    <row r="47" spans="1:27" ht="14.25" customHeight="1">
      <c r="A47" s="18">
        <v>39903</v>
      </c>
      <c r="B47" s="126">
        <f t="shared" si="0"/>
        <v>4.642110446545078E-2</v>
      </c>
      <c r="C47" s="97">
        <v>5.1750000000000004E-2</v>
      </c>
      <c r="D47" s="97">
        <v>0.15079999999999999</v>
      </c>
      <c r="E47" s="97">
        <f t="shared" si="6"/>
        <v>5.0503974278622854E-2</v>
      </c>
      <c r="F47" s="127">
        <v>1578709</v>
      </c>
      <c r="G47" s="127">
        <f>SUM(bdp!AR62:AR65)*1000000</f>
        <v>343433452080.68726</v>
      </c>
      <c r="H47" s="131">
        <f t="shared" si="3"/>
        <v>217540.69437792985</v>
      </c>
      <c r="I47" s="126">
        <f t="shared" si="1"/>
        <v>4.642110446545078E-2</v>
      </c>
      <c r="J47" s="97">
        <v>5.1750000000000004E-2</v>
      </c>
      <c r="K47" s="97">
        <v>0.15079999999999999</v>
      </c>
      <c r="L47" s="97">
        <f t="shared" si="7"/>
        <v>5.0503974278622854E-2</v>
      </c>
      <c r="M47" s="127">
        <v>1578709</v>
      </c>
      <c r="N47" s="127">
        <f>SUM(bdp!AU62:AU65)*1000000</f>
        <v>343433452080.68726</v>
      </c>
      <c r="O47" s="131">
        <f t="shared" si="4"/>
        <v>217540.69437792985</v>
      </c>
      <c r="P47" s="126">
        <f t="shared" si="2"/>
        <v>4.642110446545078E-2</v>
      </c>
      <c r="Q47" s="97">
        <v>5.1750000000000004E-2</v>
      </c>
      <c r="R47" s="97">
        <v>0.15079999999999999</v>
      </c>
      <c r="S47" s="97">
        <f t="shared" si="8"/>
        <v>5.0503974278622854E-2</v>
      </c>
      <c r="T47" s="127">
        <v>1578709</v>
      </c>
      <c r="U47" s="127">
        <f>SUM(bdp!AX62:AX65)*1000000</f>
        <v>343433452080.68726</v>
      </c>
      <c r="V47" s="131">
        <f t="shared" si="5"/>
        <v>217540.69437792985</v>
      </c>
      <c r="W47" s="19"/>
      <c r="X47" s="18">
        <v>39903</v>
      </c>
      <c r="Y47" s="130">
        <v>7739.9852229073658</v>
      </c>
      <c r="Z47" s="130">
        <v>7739.9852229073658</v>
      </c>
      <c r="AA47" s="130">
        <v>7739.9852229073658</v>
      </c>
    </row>
    <row r="48" spans="1:27" ht="14.25" customHeight="1">
      <c r="A48" s="18">
        <v>39994</v>
      </c>
      <c r="B48" s="126">
        <f t="shared" si="0"/>
        <v>2.48260381201586E-2</v>
      </c>
      <c r="C48" s="97">
        <v>3.7999999999999999E-2</v>
      </c>
      <c r="D48" s="97">
        <v>0.1401</v>
      </c>
      <c r="E48" s="97">
        <f t="shared" si="6"/>
        <v>3.204699238402986E-2</v>
      </c>
      <c r="F48" s="127">
        <v>1596346</v>
      </c>
      <c r="G48" s="127">
        <f>SUM(bdp!AR63:AR66)*1000000</f>
        <v>339293549040.77258</v>
      </c>
      <c r="H48" s="131">
        <f t="shared" si="3"/>
        <v>212543.8652026394</v>
      </c>
      <c r="I48" s="126">
        <f t="shared" si="1"/>
        <v>2.48260381201586E-2</v>
      </c>
      <c r="J48" s="97">
        <v>3.7999999999999999E-2</v>
      </c>
      <c r="K48" s="97">
        <v>0.1401</v>
      </c>
      <c r="L48" s="97">
        <f t="shared" si="7"/>
        <v>3.204699238402986E-2</v>
      </c>
      <c r="M48" s="127">
        <v>1596346</v>
      </c>
      <c r="N48" s="127">
        <f>SUM(bdp!AU63:AU66)*1000000</f>
        <v>339293549040.77258</v>
      </c>
      <c r="O48" s="131">
        <f t="shared" si="4"/>
        <v>212543.8652026394</v>
      </c>
      <c r="P48" s="126">
        <f t="shared" si="2"/>
        <v>2.48260381201586E-2</v>
      </c>
      <c r="Q48" s="97">
        <v>3.7999999999999999E-2</v>
      </c>
      <c r="R48" s="97">
        <v>0.1401</v>
      </c>
      <c r="S48" s="97">
        <f t="shared" si="8"/>
        <v>3.204699238402986E-2</v>
      </c>
      <c r="T48" s="127">
        <v>1596346</v>
      </c>
      <c r="U48" s="127">
        <f>SUM(bdp!AX63:AX66)*1000000</f>
        <v>339293549040.77258</v>
      </c>
      <c r="V48" s="131">
        <f t="shared" si="5"/>
        <v>212543.8652026394</v>
      </c>
      <c r="W48" s="19"/>
      <c r="X48" s="18">
        <v>39994</v>
      </c>
      <c r="Y48" s="130">
        <v>7721.2688049085109</v>
      </c>
      <c r="Z48" s="130">
        <v>7721.2688049085109</v>
      </c>
      <c r="AA48" s="130">
        <v>7721.2688049085109</v>
      </c>
    </row>
    <row r="49" spans="1:27" ht="14.25" customHeight="1">
      <c r="A49" s="18">
        <v>40086</v>
      </c>
      <c r="B49" s="126">
        <f t="shared" si="0"/>
        <v>1.6200716615781374E-2</v>
      </c>
      <c r="C49" s="97">
        <v>2.4500000000000001E-2</v>
      </c>
      <c r="D49" s="97">
        <v>0.1479</v>
      </c>
      <c r="E49" s="97">
        <f t="shared" si="6"/>
        <v>4.5115129049018154E-3</v>
      </c>
      <c r="F49" s="127">
        <v>1575219</v>
      </c>
      <c r="G49" s="127">
        <f>SUM(bdp!AR64:AR67)*1000000</f>
        <v>333084203031.83142</v>
      </c>
      <c r="H49" s="131">
        <f t="shared" si="3"/>
        <v>211452.63168602678</v>
      </c>
      <c r="I49" s="126">
        <f t="shared" si="1"/>
        <v>1.6200716615781374E-2</v>
      </c>
      <c r="J49" s="97">
        <v>2.4500000000000001E-2</v>
      </c>
      <c r="K49" s="97">
        <v>0.1479</v>
      </c>
      <c r="L49" s="97">
        <f t="shared" si="7"/>
        <v>4.5115129049018154E-3</v>
      </c>
      <c r="M49" s="127">
        <v>1575219</v>
      </c>
      <c r="N49" s="127">
        <f>SUM(bdp!AU64:AU67)*1000000</f>
        <v>333084203031.83142</v>
      </c>
      <c r="O49" s="131">
        <f t="shared" si="4"/>
        <v>211452.63168602678</v>
      </c>
      <c r="P49" s="126">
        <f t="shared" si="2"/>
        <v>1.6200716615781374E-2</v>
      </c>
      <c r="Q49" s="97">
        <v>2.4500000000000001E-2</v>
      </c>
      <c r="R49" s="97">
        <v>0.1479</v>
      </c>
      <c r="S49" s="97">
        <f t="shared" si="8"/>
        <v>4.5115129049018154E-3</v>
      </c>
      <c r="T49" s="127">
        <v>1575219</v>
      </c>
      <c r="U49" s="127">
        <f>SUM(bdp!AX64:AX67)*1000000</f>
        <v>333084203031.83142</v>
      </c>
      <c r="V49" s="131">
        <f t="shared" si="5"/>
        <v>211452.63168602678</v>
      </c>
      <c r="W49" s="19"/>
      <c r="X49" s="18">
        <v>40086</v>
      </c>
      <c r="Y49" s="130">
        <v>7694.1274957826981</v>
      </c>
      <c r="Z49" s="130">
        <v>7694.1274957826981</v>
      </c>
      <c r="AA49" s="130">
        <v>7694.1274957826981</v>
      </c>
    </row>
    <row r="50" spans="1:27" ht="14.25" customHeight="1">
      <c r="A50" s="18">
        <v>40178</v>
      </c>
      <c r="B50" s="126">
        <f t="shared" si="0"/>
        <v>-8.150077769422448E-3</v>
      </c>
      <c r="C50" s="97">
        <v>2.1999999999999999E-2</v>
      </c>
      <c r="D50" s="97">
        <v>0.16739999999999999</v>
      </c>
      <c r="E50" s="97">
        <f t="shared" si="6"/>
        <v>4.7343233696373055E-4</v>
      </c>
      <c r="F50" s="127">
        <v>1530233</v>
      </c>
      <c r="G50" s="127">
        <f>SUM(bdp!AR65:AR68)*1000000</f>
        <v>330770752946.43652</v>
      </c>
      <c r="H50" s="131">
        <f t="shared" si="3"/>
        <v>216157.11656096589</v>
      </c>
      <c r="I50" s="126">
        <f t="shared" si="1"/>
        <v>-8.150077769422448E-3</v>
      </c>
      <c r="J50" s="97">
        <v>2.1999999999999999E-2</v>
      </c>
      <c r="K50" s="97">
        <v>0.16739999999999999</v>
      </c>
      <c r="L50" s="97">
        <f t="shared" si="7"/>
        <v>4.7343233696373055E-4</v>
      </c>
      <c r="M50" s="127">
        <v>1530233</v>
      </c>
      <c r="N50" s="127">
        <f>SUM(bdp!AU65:AU68)*1000000</f>
        <v>330770752946.43652</v>
      </c>
      <c r="O50" s="131">
        <f t="shared" si="4"/>
        <v>216157.11656096589</v>
      </c>
      <c r="P50" s="126">
        <f t="shared" si="2"/>
        <v>-8.150077769422448E-3</v>
      </c>
      <c r="Q50" s="97">
        <v>2.1999999999999999E-2</v>
      </c>
      <c r="R50" s="97">
        <v>0.16739999999999999</v>
      </c>
      <c r="S50" s="97">
        <f t="shared" si="8"/>
        <v>4.7343233696373055E-4</v>
      </c>
      <c r="T50" s="127">
        <v>1530233</v>
      </c>
      <c r="U50" s="127">
        <f>SUM(bdp!AX65:AX68)*1000000</f>
        <v>330770752946.43652</v>
      </c>
      <c r="V50" s="131">
        <f t="shared" si="5"/>
        <v>216157.11656096589</v>
      </c>
      <c r="W50" s="19"/>
      <c r="X50" s="18">
        <v>40178</v>
      </c>
      <c r="Y50" s="130">
        <v>7660.8362698642377</v>
      </c>
      <c r="Z50" s="130">
        <v>7660.8362698642377</v>
      </c>
      <c r="AA50" s="130">
        <v>7660.8362698642377</v>
      </c>
    </row>
    <row r="51" spans="1:27" ht="14.25" customHeight="1">
      <c r="A51" s="18">
        <v>40268</v>
      </c>
      <c r="B51" s="126">
        <f t="shared" si="0"/>
        <v>-1.8314018509683949E-2</v>
      </c>
      <c r="C51" s="97">
        <v>1.4750000000000001E-2</v>
      </c>
      <c r="D51" s="97">
        <v>0.1825</v>
      </c>
      <c r="E51" s="97">
        <f t="shared" si="6"/>
        <v>1.1650161478829801E-2</v>
      </c>
      <c r="F51" s="127">
        <v>1498222</v>
      </c>
      <c r="G51" s="127">
        <f>SUM(bdp!AR66:AR69)*1000000</f>
        <v>329721324403.7312</v>
      </c>
      <c r="H51" s="131">
        <f t="shared" si="3"/>
        <v>220075.07859564951</v>
      </c>
      <c r="I51" s="126">
        <f t="shared" si="1"/>
        <v>-1.8314018509683949E-2</v>
      </c>
      <c r="J51" s="97">
        <v>1.4750000000000001E-2</v>
      </c>
      <c r="K51" s="97">
        <v>0.1825</v>
      </c>
      <c r="L51" s="97">
        <f t="shared" si="7"/>
        <v>1.1650161478829801E-2</v>
      </c>
      <c r="M51" s="127">
        <v>1498222</v>
      </c>
      <c r="N51" s="127">
        <f>SUM(bdp!AU66:AU69)*1000000</f>
        <v>329721324403.7312</v>
      </c>
      <c r="O51" s="131">
        <f t="shared" si="4"/>
        <v>220075.07859564951</v>
      </c>
      <c r="P51" s="126">
        <f t="shared" si="2"/>
        <v>-1.8314018509683949E-2</v>
      </c>
      <c r="Q51" s="97">
        <v>1.4750000000000001E-2</v>
      </c>
      <c r="R51" s="97">
        <v>0.1825</v>
      </c>
      <c r="S51" s="97">
        <f t="shared" si="8"/>
        <v>1.1650161478829801E-2</v>
      </c>
      <c r="T51" s="127">
        <v>1498222</v>
      </c>
      <c r="U51" s="127">
        <f>SUM(bdp!AX66:AX69)*1000000</f>
        <v>329721324403.7312</v>
      </c>
      <c r="V51" s="131">
        <f t="shared" si="5"/>
        <v>220075.07859564951</v>
      </c>
      <c r="W51" s="19"/>
      <c r="X51" s="18">
        <v>40268</v>
      </c>
      <c r="Y51" s="130">
        <v>7598.23499027036</v>
      </c>
      <c r="Z51" s="130">
        <v>7598.23499027036</v>
      </c>
      <c r="AA51" s="130">
        <v>7598.23499027036</v>
      </c>
    </row>
    <row r="52" spans="1:27" ht="14.25" customHeight="1">
      <c r="A52" s="18">
        <v>40359</v>
      </c>
      <c r="B52" s="126">
        <f t="shared" si="0"/>
        <v>-1.0201641916073645E-2</v>
      </c>
      <c r="C52" s="97">
        <v>1.125E-2</v>
      </c>
      <c r="D52" s="97">
        <v>0.1646</v>
      </c>
      <c r="E52" s="97">
        <f t="shared" si="6"/>
        <v>6.2771450515284322E-3</v>
      </c>
      <c r="F52" s="127">
        <v>1532633</v>
      </c>
      <c r="G52" s="127">
        <f>SUM(bdp!AR67:AR70)*1000000</f>
        <v>327796532690.91425</v>
      </c>
      <c r="H52" s="131">
        <f t="shared" si="3"/>
        <v>213878.03387432886</v>
      </c>
      <c r="I52" s="126">
        <f t="shared" si="1"/>
        <v>-1.0201641916073645E-2</v>
      </c>
      <c r="J52" s="97">
        <v>1.125E-2</v>
      </c>
      <c r="K52" s="97">
        <v>0.1646</v>
      </c>
      <c r="L52" s="97">
        <f t="shared" si="7"/>
        <v>6.2771450515284322E-3</v>
      </c>
      <c r="M52" s="127">
        <v>1532633</v>
      </c>
      <c r="N52" s="127">
        <f>SUM(bdp!AU67:AU70)*1000000</f>
        <v>327796532690.91425</v>
      </c>
      <c r="O52" s="131">
        <f t="shared" si="4"/>
        <v>213878.03387432886</v>
      </c>
      <c r="P52" s="126">
        <f t="shared" si="2"/>
        <v>-1.0201641916073645E-2</v>
      </c>
      <c r="Q52" s="97">
        <v>1.125E-2</v>
      </c>
      <c r="R52" s="97">
        <v>0.1646</v>
      </c>
      <c r="S52" s="97">
        <f t="shared" si="8"/>
        <v>6.2771450515284322E-3</v>
      </c>
      <c r="T52" s="127">
        <v>1532633</v>
      </c>
      <c r="U52" s="127">
        <f>SUM(bdp!AX67:AX70)*1000000</f>
        <v>327796532690.91425</v>
      </c>
      <c r="V52" s="131">
        <f t="shared" si="5"/>
        <v>213878.03387432886</v>
      </c>
      <c r="W52" s="19"/>
      <c r="X52" s="18">
        <v>40359</v>
      </c>
      <c r="Y52" s="130">
        <v>7642.4991854230848</v>
      </c>
      <c r="Z52" s="130">
        <v>7642.4991854230848</v>
      </c>
      <c r="AA52" s="130">
        <v>7642.4991854230848</v>
      </c>
    </row>
    <row r="53" spans="1:27" ht="14.25" customHeight="1">
      <c r="A53" s="18">
        <v>40451</v>
      </c>
      <c r="B53" s="126">
        <f t="shared" si="0"/>
        <v>1.9060709161100586E-3</v>
      </c>
      <c r="C53" s="97">
        <v>1.225E-2</v>
      </c>
      <c r="D53" s="97">
        <v>0.16760000000000003</v>
      </c>
      <c r="E53" s="97">
        <f t="shared" si="6"/>
        <v>2.6281616358740045E-2</v>
      </c>
      <c r="F53" s="127">
        <v>1517737</v>
      </c>
      <c r="G53" s="127">
        <f>SUM(bdp!AR68:AR71)*1000000</f>
        <v>329364028403.91846</v>
      </c>
      <c r="H53" s="131">
        <f t="shared" si="3"/>
        <v>217009.94863004491</v>
      </c>
      <c r="I53" s="126">
        <f t="shared" si="1"/>
        <v>1.9060709161100586E-3</v>
      </c>
      <c r="J53" s="97">
        <v>1.225E-2</v>
      </c>
      <c r="K53" s="97">
        <v>0.16760000000000003</v>
      </c>
      <c r="L53" s="97">
        <f t="shared" si="7"/>
        <v>2.6281616358740045E-2</v>
      </c>
      <c r="M53" s="127">
        <v>1517737</v>
      </c>
      <c r="N53" s="127">
        <f>SUM(bdp!AU68:AU71)*1000000</f>
        <v>329364028403.91846</v>
      </c>
      <c r="O53" s="131">
        <f t="shared" si="4"/>
        <v>217009.94863004491</v>
      </c>
      <c r="P53" s="126">
        <f t="shared" si="2"/>
        <v>1.9060709161100586E-3</v>
      </c>
      <c r="Q53" s="97">
        <v>1.225E-2</v>
      </c>
      <c r="R53" s="97">
        <v>0.16760000000000003</v>
      </c>
      <c r="S53" s="97">
        <f t="shared" si="8"/>
        <v>2.6281616358740045E-2</v>
      </c>
      <c r="T53" s="127">
        <v>1517737</v>
      </c>
      <c r="U53" s="127">
        <f>SUM(bdp!AX68:AX71)*1000000</f>
        <v>329364028403.91846</v>
      </c>
      <c r="V53" s="131">
        <f t="shared" si="5"/>
        <v>217009.94863004491</v>
      </c>
      <c r="W53" s="19"/>
      <c r="X53" s="18">
        <v>40451</v>
      </c>
      <c r="Y53" s="130">
        <v>7708.793048427252</v>
      </c>
      <c r="Z53" s="130">
        <v>7708.793048427252</v>
      </c>
      <c r="AA53" s="130">
        <v>7708.793048427252</v>
      </c>
    </row>
    <row r="54" spans="1:27" ht="14.25" customHeight="1">
      <c r="A54" s="18">
        <v>40543</v>
      </c>
      <c r="B54" s="126">
        <f t="shared" si="0"/>
        <v>6.1023244129625454E-3</v>
      </c>
      <c r="C54" s="97">
        <v>1.2E-2</v>
      </c>
      <c r="D54" s="97">
        <v>0.18640000000000001</v>
      </c>
      <c r="E54" s="97">
        <f t="shared" si="6"/>
        <v>3.1086968396170089E-2</v>
      </c>
      <c r="F54" s="127">
        <v>1475363</v>
      </c>
      <c r="G54" s="127">
        <f>SUM(bdp!AR69:AR72)*1000000</f>
        <v>328824163641.17566</v>
      </c>
      <c r="H54" s="131">
        <f t="shared" si="3"/>
        <v>222876.7860121039</v>
      </c>
      <c r="I54" s="126">
        <f t="shared" si="1"/>
        <v>6.1023244129625454E-3</v>
      </c>
      <c r="J54" s="97">
        <v>1.2E-2</v>
      </c>
      <c r="K54" s="97">
        <v>0.18640000000000001</v>
      </c>
      <c r="L54" s="97">
        <f t="shared" si="7"/>
        <v>3.1086968396170089E-2</v>
      </c>
      <c r="M54" s="127">
        <v>1475363</v>
      </c>
      <c r="N54" s="127">
        <f>SUM(bdp!AU69:AU72)*1000000</f>
        <v>328824163641.17566</v>
      </c>
      <c r="O54" s="131">
        <f t="shared" si="4"/>
        <v>222876.7860121039</v>
      </c>
      <c r="P54" s="126">
        <f t="shared" si="2"/>
        <v>6.1023244129625454E-3</v>
      </c>
      <c r="Q54" s="97">
        <v>1.2E-2</v>
      </c>
      <c r="R54" s="97">
        <v>0.18640000000000001</v>
      </c>
      <c r="S54" s="97">
        <f t="shared" si="8"/>
        <v>3.1086968396170089E-2</v>
      </c>
      <c r="T54" s="127">
        <v>1475363</v>
      </c>
      <c r="U54" s="127">
        <f>SUM(bdp!AX69:AX72)*1000000</f>
        <v>328824163641.17566</v>
      </c>
      <c r="V54" s="131">
        <f t="shared" si="5"/>
        <v>222876.7860121039</v>
      </c>
      <c r="W54" s="19"/>
      <c r="X54" s="18">
        <v>40543</v>
      </c>
      <c r="Y54" s="130">
        <v>7707.5851780575395</v>
      </c>
      <c r="Z54" s="130">
        <v>7707.5851780575395</v>
      </c>
      <c r="AA54" s="130">
        <v>7707.5851780575395</v>
      </c>
    </row>
    <row r="55" spans="1:27" ht="14.25" customHeight="1">
      <c r="A55" s="18">
        <v>40633</v>
      </c>
      <c r="B55" s="126">
        <f t="shared" si="0"/>
        <v>2.9718147836670372E-3</v>
      </c>
      <c r="C55" s="97">
        <v>1.6250000000000001E-2</v>
      </c>
      <c r="D55" s="97">
        <v>0.1913</v>
      </c>
      <c r="E55" s="97">
        <f t="shared" si="6"/>
        <v>1.585146311094654E-2</v>
      </c>
      <c r="F55" s="127">
        <v>1469809</v>
      </c>
      <c r="G55" s="127">
        <f>SUM(bdp!AR70:AR73)*1000000</f>
        <v>328595777515.09937</v>
      </c>
      <c r="H55" s="131">
        <f t="shared" si="3"/>
        <v>223563.59058564709</v>
      </c>
      <c r="I55" s="126">
        <f t="shared" si="1"/>
        <v>2.9718147836670372E-3</v>
      </c>
      <c r="J55" s="97">
        <v>1.6250000000000001E-2</v>
      </c>
      <c r="K55" s="97">
        <v>0.1913</v>
      </c>
      <c r="L55" s="97">
        <f t="shared" si="7"/>
        <v>1.585146311094654E-2</v>
      </c>
      <c r="M55" s="127">
        <v>1469809</v>
      </c>
      <c r="N55" s="127">
        <f>SUM(bdp!AU70:AU73)*1000000</f>
        <v>328595777515.09937</v>
      </c>
      <c r="O55" s="131">
        <f t="shared" si="4"/>
        <v>223563.59058564709</v>
      </c>
      <c r="P55" s="126">
        <f t="shared" si="2"/>
        <v>2.9718147836670372E-3</v>
      </c>
      <c r="Q55" s="97">
        <v>1.6250000000000001E-2</v>
      </c>
      <c r="R55" s="97">
        <v>0.1913</v>
      </c>
      <c r="S55" s="97">
        <f t="shared" si="8"/>
        <v>1.585146311094654E-2</v>
      </c>
      <c r="T55" s="127">
        <v>1469809</v>
      </c>
      <c r="U55" s="127">
        <f>SUM(bdp!AX70:AX73)*1000000</f>
        <v>328595777515.09937</v>
      </c>
      <c r="V55" s="131">
        <f t="shared" si="5"/>
        <v>223563.59058564709</v>
      </c>
      <c r="W55" s="19"/>
      <c r="X55" s="18">
        <v>40633</v>
      </c>
      <c r="Y55" s="130">
        <v>7620.8155373442214</v>
      </c>
      <c r="Z55" s="130">
        <v>7620.8155373442214</v>
      </c>
      <c r="AA55" s="130">
        <v>7620.8155373442214</v>
      </c>
    </row>
    <row r="56" spans="1:27" ht="14.25" customHeight="1">
      <c r="A56" s="18">
        <v>40724</v>
      </c>
      <c r="B56" s="126">
        <f t="shared" si="0"/>
        <v>9.0007494963968426E-3</v>
      </c>
      <c r="C56" s="97">
        <v>1.95E-2</v>
      </c>
      <c r="D56" s="97">
        <v>0.16690000000000002</v>
      </c>
      <c r="E56" s="97">
        <f t="shared" si="6"/>
        <v>1.6656910186375162E-2</v>
      </c>
      <c r="F56" s="127">
        <v>1521090</v>
      </c>
      <c r="G56" s="127">
        <f>SUM(bdp!AR71:AR74)*1000000</f>
        <v>330746693467.99854</v>
      </c>
      <c r="H56" s="131">
        <f t="shared" si="3"/>
        <v>217440.58107541208</v>
      </c>
      <c r="I56" s="126">
        <f t="shared" si="1"/>
        <v>9.0007494963968426E-3</v>
      </c>
      <c r="J56" s="97">
        <v>1.95E-2</v>
      </c>
      <c r="K56" s="97">
        <v>0.16690000000000002</v>
      </c>
      <c r="L56" s="97">
        <f t="shared" si="7"/>
        <v>1.6656910186375162E-2</v>
      </c>
      <c r="M56" s="127">
        <v>1521090</v>
      </c>
      <c r="N56" s="127">
        <f>SUM(bdp!AU71:AU74)*1000000</f>
        <v>330746693467.99854</v>
      </c>
      <c r="O56" s="131">
        <f t="shared" si="4"/>
        <v>217440.58107541208</v>
      </c>
      <c r="P56" s="126">
        <f t="shared" si="2"/>
        <v>9.0007494963968426E-3</v>
      </c>
      <c r="Q56" s="97">
        <v>1.95E-2</v>
      </c>
      <c r="R56" s="97">
        <v>0.16690000000000002</v>
      </c>
      <c r="S56" s="97">
        <f t="shared" si="8"/>
        <v>1.6656910186375162E-2</v>
      </c>
      <c r="T56" s="127">
        <v>1521090</v>
      </c>
      <c r="U56" s="127">
        <f>SUM(bdp!AX71:AX74)*1000000</f>
        <v>330746693467.99854</v>
      </c>
      <c r="V56" s="131">
        <f t="shared" si="5"/>
        <v>217440.58107541208</v>
      </c>
      <c r="W56" s="19"/>
      <c r="X56" s="18">
        <v>40724</v>
      </c>
      <c r="Y56" s="130">
        <v>7711.2874061174944</v>
      </c>
      <c r="Z56" s="130">
        <v>7711.2874061174944</v>
      </c>
      <c r="AA56" s="130">
        <v>7711.2874061174944</v>
      </c>
    </row>
    <row r="57" spans="1:27" ht="14.25" customHeight="1">
      <c r="A57" s="18">
        <v>40816</v>
      </c>
      <c r="B57" s="126">
        <f t="shared" si="0"/>
        <v>1.8169916279179077E-2</v>
      </c>
      <c r="C57" s="97">
        <v>2.1500000000000002E-2</v>
      </c>
      <c r="D57" s="97">
        <v>0.16600000000000001</v>
      </c>
      <c r="E57" s="97">
        <f t="shared" si="6"/>
        <v>1.1899536232266472E-2</v>
      </c>
      <c r="F57" s="127">
        <v>1512337</v>
      </c>
      <c r="G57" s="127">
        <f>SUM(bdp!AR72:AR75)*1000000</f>
        <v>332097509355.08289</v>
      </c>
      <c r="H57" s="131">
        <f t="shared" si="3"/>
        <v>219592.26637653043</v>
      </c>
      <c r="I57" s="126">
        <f t="shared" si="1"/>
        <v>1.8169916279179077E-2</v>
      </c>
      <c r="J57" s="97">
        <v>2.1500000000000002E-2</v>
      </c>
      <c r="K57" s="97">
        <v>0.16600000000000001</v>
      </c>
      <c r="L57" s="97">
        <f t="shared" si="7"/>
        <v>1.1899536232266472E-2</v>
      </c>
      <c r="M57" s="127">
        <v>1512337</v>
      </c>
      <c r="N57" s="127">
        <f>SUM(bdp!AU72:AU75)*1000000</f>
        <v>332097509355.08289</v>
      </c>
      <c r="O57" s="131">
        <f t="shared" si="4"/>
        <v>219592.26637653043</v>
      </c>
      <c r="P57" s="126">
        <f t="shared" si="2"/>
        <v>1.8169916279179077E-2</v>
      </c>
      <c r="Q57" s="97">
        <v>2.1500000000000002E-2</v>
      </c>
      <c r="R57" s="97">
        <v>0.16600000000000001</v>
      </c>
      <c r="S57" s="97">
        <f t="shared" si="8"/>
        <v>1.1899536232266472E-2</v>
      </c>
      <c r="T57" s="127">
        <v>1512337</v>
      </c>
      <c r="U57" s="127">
        <f>SUM(bdp!AX72:AX75)*1000000</f>
        <v>332097509355.08289</v>
      </c>
      <c r="V57" s="131">
        <f t="shared" si="5"/>
        <v>219592.26637653043</v>
      </c>
      <c r="W57" s="19"/>
      <c r="X57" s="18">
        <v>40816</v>
      </c>
      <c r="Y57" s="130">
        <v>7848.8611727306934</v>
      </c>
      <c r="Z57" s="130">
        <v>7848.8611727306934</v>
      </c>
      <c r="AA57" s="130">
        <v>7848.8611727306934</v>
      </c>
    </row>
    <row r="58" spans="1:27" ht="14.25" customHeight="1">
      <c r="A58" s="18">
        <v>40908</v>
      </c>
      <c r="B58" s="126">
        <f t="shared" si="0"/>
        <v>3.2688579913241922E-2</v>
      </c>
      <c r="C58" s="97">
        <v>2.2250000000000002E-2</v>
      </c>
      <c r="D58" s="97">
        <v>0.18558517003648892</v>
      </c>
      <c r="E58" s="97">
        <f t="shared" si="6"/>
        <v>1.8342922616957136E-2</v>
      </c>
      <c r="F58" s="127">
        <v>1468133</v>
      </c>
      <c r="G58" s="127">
        <f>SUM(bdp!AR73:AR76)*1000000</f>
        <v>333214802896.41437</v>
      </c>
      <c r="H58" s="131">
        <f t="shared" si="3"/>
        <v>226964.99765104003</v>
      </c>
      <c r="I58" s="126">
        <f t="shared" si="1"/>
        <v>3.2688579913241922E-2</v>
      </c>
      <c r="J58" s="97">
        <v>2.2250000000000002E-2</v>
      </c>
      <c r="K58" s="97">
        <v>0.18558517003648892</v>
      </c>
      <c r="L58" s="97">
        <f t="shared" si="7"/>
        <v>1.8342922616957136E-2</v>
      </c>
      <c r="M58" s="127">
        <v>1468133</v>
      </c>
      <c r="N58" s="127">
        <f>SUM(bdp!AU73:AU76)*1000000</f>
        <v>333214802896.41437</v>
      </c>
      <c r="O58" s="131">
        <f t="shared" si="4"/>
        <v>226964.99765104003</v>
      </c>
      <c r="P58" s="126">
        <f t="shared" si="2"/>
        <v>3.2688579913241922E-2</v>
      </c>
      <c r="Q58" s="97">
        <v>2.2250000000000002E-2</v>
      </c>
      <c r="R58" s="97">
        <v>0.18558517003648892</v>
      </c>
      <c r="S58" s="97">
        <f t="shared" si="8"/>
        <v>1.8342922616957136E-2</v>
      </c>
      <c r="T58" s="127">
        <v>1468133</v>
      </c>
      <c r="U58" s="127">
        <f>SUM(bdp!AX73:AX76)*1000000</f>
        <v>333214802896.41437</v>
      </c>
      <c r="V58" s="131">
        <f t="shared" si="5"/>
        <v>226964.99765104003</v>
      </c>
      <c r="W58" s="19"/>
      <c r="X58" s="18">
        <v>40908</v>
      </c>
      <c r="Y58" s="130">
        <v>7959.5351920885923</v>
      </c>
      <c r="Z58" s="130">
        <v>7959.5351920885923</v>
      </c>
      <c r="AA58" s="130">
        <v>7959.5351920885923</v>
      </c>
    </row>
    <row r="59" spans="1:27" ht="14.25" customHeight="1">
      <c r="A59" s="18">
        <v>40999</v>
      </c>
      <c r="B59" s="126">
        <f t="shared" si="0"/>
        <v>1.6127061273167431E-2</v>
      </c>
      <c r="C59" s="97">
        <v>2.0750000000000001E-2</v>
      </c>
      <c r="D59" s="97">
        <v>0.19699999999999998</v>
      </c>
      <c r="E59" s="97">
        <f t="shared" si="6"/>
        <v>2.3341111078893251E-2</v>
      </c>
      <c r="F59" s="127">
        <v>1455433</v>
      </c>
      <c r="G59" s="127">
        <f>SUM(bdp!AR74:AR77)*1000000</f>
        <v>332976600711.76257</v>
      </c>
      <c r="H59" s="131">
        <f t="shared" si="3"/>
        <v>228781.8131867029</v>
      </c>
      <c r="I59" s="126">
        <f t="shared" si="1"/>
        <v>1.6127061273167431E-2</v>
      </c>
      <c r="J59" s="97">
        <v>2.0750000000000001E-2</v>
      </c>
      <c r="K59" s="97">
        <v>0.19699999999999998</v>
      </c>
      <c r="L59" s="97">
        <f t="shared" si="7"/>
        <v>2.3341111078893251E-2</v>
      </c>
      <c r="M59" s="127">
        <v>1455433</v>
      </c>
      <c r="N59" s="127">
        <f>SUM(bdp!AU74:AU77)*1000000</f>
        <v>332976600711.76257</v>
      </c>
      <c r="O59" s="131">
        <f t="shared" si="4"/>
        <v>228781.8131867029</v>
      </c>
      <c r="P59" s="126">
        <f t="shared" si="2"/>
        <v>1.6127061273167431E-2</v>
      </c>
      <c r="Q59" s="97">
        <v>2.0750000000000001E-2</v>
      </c>
      <c r="R59" s="97">
        <v>0.19699999999999998</v>
      </c>
      <c r="S59" s="97">
        <f t="shared" si="8"/>
        <v>2.3341111078893251E-2</v>
      </c>
      <c r="T59" s="127">
        <v>1455433</v>
      </c>
      <c r="U59" s="127">
        <f>SUM(bdp!AX74:AX77)*1000000</f>
        <v>332976600711.76257</v>
      </c>
      <c r="V59" s="131">
        <f t="shared" si="5"/>
        <v>228781.8131867029</v>
      </c>
      <c r="W59" s="19"/>
      <c r="X59" s="18">
        <v>40999</v>
      </c>
      <c r="Y59" s="130">
        <v>7743.7168964664788</v>
      </c>
      <c r="Z59" s="130">
        <v>7743.7168964664788</v>
      </c>
      <c r="AA59" s="130">
        <v>7743.7168964664788</v>
      </c>
    </row>
    <row r="60" spans="1:27" ht="14.25" customHeight="1">
      <c r="A60" s="18">
        <v>41090</v>
      </c>
      <c r="B60" s="126">
        <f t="shared" si="0"/>
        <v>1.96579032219939E-2</v>
      </c>
      <c r="C60" s="97">
        <v>2.5250000000000002E-2</v>
      </c>
      <c r="D60" s="97">
        <v>0.17100000000000001</v>
      </c>
      <c r="E60" s="97">
        <f t="shared" si="6"/>
        <v>9.5588062458928924E-3</v>
      </c>
      <c r="F60" s="127">
        <v>1511737</v>
      </c>
      <c r="G60" s="127">
        <f>SUM(bdp!AR75:AR78)*1000000</f>
        <v>331855075320.31836</v>
      </c>
      <c r="H60" s="131">
        <f t="shared" si="3"/>
        <v>219519.05345990628</v>
      </c>
      <c r="I60" s="126">
        <f t="shared" si="1"/>
        <v>1.96579032219939E-2</v>
      </c>
      <c r="J60" s="97">
        <v>2.5250000000000002E-2</v>
      </c>
      <c r="K60" s="97">
        <v>0.17100000000000001</v>
      </c>
      <c r="L60" s="97">
        <f t="shared" si="7"/>
        <v>9.5588062458928924E-3</v>
      </c>
      <c r="M60" s="127">
        <v>1511737</v>
      </c>
      <c r="N60" s="127">
        <f>SUM(bdp!AU75:AU78)*1000000</f>
        <v>331855075320.31836</v>
      </c>
      <c r="O60" s="131">
        <f t="shared" si="4"/>
        <v>219519.05345990628</v>
      </c>
      <c r="P60" s="126">
        <f t="shared" si="2"/>
        <v>1.96579032219939E-2</v>
      </c>
      <c r="Q60" s="97">
        <v>2.5250000000000002E-2</v>
      </c>
      <c r="R60" s="97">
        <v>0.17100000000000001</v>
      </c>
      <c r="S60" s="97">
        <f t="shared" si="8"/>
        <v>9.5588062458928924E-3</v>
      </c>
      <c r="T60" s="127">
        <v>1511737</v>
      </c>
      <c r="U60" s="127">
        <f>SUM(bdp!AX75:AX78)*1000000</f>
        <v>331855075320.31836</v>
      </c>
      <c r="V60" s="131">
        <f t="shared" si="5"/>
        <v>219519.05345990628</v>
      </c>
      <c r="W60" s="19"/>
      <c r="X60" s="18">
        <v>41090</v>
      </c>
      <c r="Y60" s="130">
        <v>7862.8751476639327</v>
      </c>
      <c r="Z60" s="130">
        <v>7862.8751476639327</v>
      </c>
      <c r="AA60" s="130">
        <v>7862.8751476639327</v>
      </c>
    </row>
    <row r="61" spans="1:27" ht="14.25" customHeight="1">
      <c r="A61" s="18">
        <v>41182</v>
      </c>
      <c r="B61" s="126">
        <f t="shared" si="0"/>
        <v>7.9304668205815165E-3</v>
      </c>
      <c r="C61" s="97">
        <v>3.2250000000000001E-2</v>
      </c>
      <c r="D61" s="97">
        <v>0.18100000000000002</v>
      </c>
      <c r="E61" s="97">
        <f t="shared" si="6"/>
        <v>1.5104738989289546E-2</v>
      </c>
      <c r="F61" s="127">
        <v>1486425</v>
      </c>
      <c r="G61" s="127">
        <f>SUM(bdp!AR76:AR79)*1000000</f>
        <v>331337733651.75653</v>
      </c>
      <c r="H61" s="131">
        <f t="shared" si="3"/>
        <v>222909.15024421448</v>
      </c>
      <c r="I61" s="126">
        <f t="shared" si="1"/>
        <v>7.9304668205815165E-3</v>
      </c>
      <c r="J61" s="97">
        <v>3.2250000000000001E-2</v>
      </c>
      <c r="K61" s="97">
        <v>0.18100000000000002</v>
      </c>
      <c r="L61" s="97">
        <f t="shared" si="7"/>
        <v>1.5104738989289546E-2</v>
      </c>
      <c r="M61" s="127">
        <v>1486425</v>
      </c>
      <c r="N61" s="127">
        <f>SUM(bdp!AU76:AU79)*1000000</f>
        <v>331337733651.75653</v>
      </c>
      <c r="O61" s="131">
        <f t="shared" si="4"/>
        <v>222909.15024421448</v>
      </c>
      <c r="P61" s="126">
        <f t="shared" si="2"/>
        <v>7.9304668205815165E-3</v>
      </c>
      <c r="Q61" s="97">
        <v>3.2250000000000001E-2</v>
      </c>
      <c r="R61" s="97">
        <v>0.18100000000000002</v>
      </c>
      <c r="S61" s="97">
        <f t="shared" si="8"/>
        <v>1.5104738989289546E-2</v>
      </c>
      <c r="T61" s="127">
        <v>1486425</v>
      </c>
      <c r="U61" s="127">
        <f>SUM(bdp!AX76:AX79)*1000000</f>
        <v>331337733651.75653</v>
      </c>
      <c r="V61" s="131">
        <f t="shared" si="5"/>
        <v>222909.15024421448</v>
      </c>
      <c r="W61" s="19"/>
      <c r="X61" s="18">
        <v>41182</v>
      </c>
      <c r="Y61" s="130">
        <v>7911.1063058403843</v>
      </c>
      <c r="Z61" s="130">
        <v>7911.1063058403843</v>
      </c>
      <c r="AA61" s="130">
        <v>7911.1063058403843</v>
      </c>
    </row>
    <row r="62" spans="1:27" ht="14.25" customHeight="1">
      <c r="A62" s="18">
        <v>41274</v>
      </c>
      <c r="B62" s="126">
        <f t="shared" si="0"/>
        <v>-4.8601404775974189E-3</v>
      </c>
      <c r="C62" s="97">
        <v>3.875E-2</v>
      </c>
      <c r="D62" s="97">
        <v>0.20899999999999999</v>
      </c>
      <c r="E62" s="97">
        <f t="shared" si="6"/>
        <v>1.6383395206033491E-2</v>
      </c>
      <c r="F62" s="127">
        <v>1432740</v>
      </c>
      <c r="G62" s="127">
        <f>SUM(bdp!AR77:AR80)*1000000</f>
        <v>330509413181.29675</v>
      </c>
      <c r="H62" s="131">
        <f t="shared" si="3"/>
        <v>230683.45490549351</v>
      </c>
      <c r="I62" s="126">
        <f t="shared" si="1"/>
        <v>-4.8601404775974189E-3</v>
      </c>
      <c r="J62" s="97">
        <v>3.875E-2</v>
      </c>
      <c r="K62" s="97">
        <v>0.20899999999999999</v>
      </c>
      <c r="L62" s="97">
        <f t="shared" si="7"/>
        <v>1.6383395206033491E-2</v>
      </c>
      <c r="M62" s="127">
        <v>1432740</v>
      </c>
      <c r="N62" s="127">
        <f>SUM(bdp!AU77:AU80)*1000000</f>
        <v>330509413181.29675</v>
      </c>
      <c r="O62" s="131">
        <f t="shared" si="4"/>
        <v>230683.45490549351</v>
      </c>
      <c r="P62" s="126">
        <f t="shared" si="2"/>
        <v>-4.8601404775974189E-3</v>
      </c>
      <c r="Q62" s="97">
        <v>3.875E-2</v>
      </c>
      <c r="R62" s="97">
        <v>0.20899999999999999</v>
      </c>
      <c r="S62" s="97">
        <f t="shared" si="8"/>
        <v>1.6383395206033491E-2</v>
      </c>
      <c r="T62" s="127">
        <v>1432740</v>
      </c>
      <c r="U62" s="127">
        <f>SUM(bdp!AX77:AX80)*1000000</f>
        <v>330509413181.29675</v>
      </c>
      <c r="V62" s="131">
        <f t="shared" si="5"/>
        <v>230683.45490549351</v>
      </c>
      <c r="W62" s="19"/>
      <c r="X62" s="18">
        <v>41274</v>
      </c>
      <c r="Y62" s="130">
        <v>7920.8507329186614</v>
      </c>
      <c r="Z62" s="130">
        <v>7920.8507329186614</v>
      </c>
      <c r="AA62" s="130">
        <v>7920.8507329186614</v>
      </c>
    </row>
    <row r="63" spans="1:27" ht="14.25" customHeight="1">
      <c r="A63" s="18">
        <v>41364</v>
      </c>
      <c r="B63" s="126">
        <f t="shared" si="0"/>
        <v>2.9912295794999766E-2</v>
      </c>
      <c r="C63" s="97">
        <v>4.3000000000000003E-2</v>
      </c>
      <c r="D63" s="97">
        <v>0.215</v>
      </c>
      <c r="E63" s="97">
        <f t="shared" si="6"/>
        <v>1.0949210641082896E-2</v>
      </c>
      <c r="F63" s="127">
        <v>1431939</v>
      </c>
      <c r="G63" s="127">
        <f>SUM(bdp!AR78:AR81)*1000000</f>
        <v>331188579726.18994</v>
      </c>
      <c r="H63" s="131">
        <f t="shared" si="3"/>
        <v>231286.79345013297</v>
      </c>
      <c r="I63" s="126">
        <f t="shared" si="1"/>
        <v>2.9912295794999766E-2</v>
      </c>
      <c r="J63" s="97">
        <v>4.3000000000000003E-2</v>
      </c>
      <c r="K63" s="97">
        <v>0.215</v>
      </c>
      <c r="L63" s="97">
        <f t="shared" si="7"/>
        <v>1.0949210641082896E-2</v>
      </c>
      <c r="M63" s="127">
        <v>1431939</v>
      </c>
      <c r="N63" s="127">
        <f>SUM(bdp!AU78:AU81)*1000000</f>
        <v>331188579726.18994</v>
      </c>
      <c r="O63" s="131">
        <f t="shared" si="4"/>
        <v>231286.79345013297</v>
      </c>
      <c r="P63" s="126">
        <f t="shared" si="2"/>
        <v>2.9912295794999766E-2</v>
      </c>
      <c r="Q63" s="97">
        <v>4.3000000000000003E-2</v>
      </c>
      <c r="R63" s="97">
        <v>0.215</v>
      </c>
      <c r="S63" s="97">
        <f t="shared" si="8"/>
        <v>1.0949210641082896E-2</v>
      </c>
      <c r="T63" s="127">
        <v>1431939</v>
      </c>
      <c r="U63" s="127">
        <f>SUM(bdp!AX78:AX81)*1000000</f>
        <v>331188579726.18994</v>
      </c>
      <c r="V63" s="131">
        <f t="shared" si="5"/>
        <v>231286.79345013297</v>
      </c>
      <c r="W63" s="19"/>
      <c r="X63" s="18">
        <v>41364</v>
      </c>
      <c r="Y63" s="130">
        <v>7975.3492468263212</v>
      </c>
      <c r="Z63" s="130">
        <v>7975.3492468263212</v>
      </c>
      <c r="AA63" s="130">
        <v>7975.3492468263212</v>
      </c>
    </row>
    <row r="64" spans="1:27" ht="14.25" customHeight="1">
      <c r="A64" s="18">
        <v>41455</v>
      </c>
      <c r="B64" s="126">
        <f t="shared" si="0"/>
        <v>1.0901716783030313E-2</v>
      </c>
      <c r="C64" s="97">
        <v>3.85E-2</v>
      </c>
      <c r="D64" s="97">
        <v>0.18600000000000003</v>
      </c>
      <c r="E64" s="97">
        <f t="shared" si="6"/>
        <v>1.056270654493674E-2</v>
      </c>
      <c r="F64" s="127">
        <v>1497355</v>
      </c>
      <c r="G64" s="127">
        <f>SUM(bdp!AR79:AR82)*1000000</f>
        <v>332169892305.45538</v>
      </c>
      <c r="H64" s="131">
        <f t="shared" si="3"/>
        <v>221837.76880262556</v>
      </c>
      <c r="I64" s="126">
        <f t="shared" si="1"/>
        <v>1.0901716783030313E-2</v>
      </c>
      <c r="J64" s="97">
        <v>3.85E-2</v>
      </c>
      <c r="K64" s="97">
        <v>0.18600000000000003</v>
      </c>
      <c r="L64" s="97">
        <f t="shared" si="7"/>
        <v>1.056270654493674E-2</v>
      </c>
      <c r="M64" s="127">
        <v>1497355</v>
      </c>
      <c r="N64" s="127">
        <f>SUM(bdp!AU79:AU82)*1000000</f>
        <v>332169892305.45538</v>
      </c>
      <c r="O64" s="131">
        <f t="shared" si="4"/>
        <v>221837.76880262556</v>
      </c>
      <c r="P64" s="126">
        <f t="shared" si="2"/>
        <v>1.0901716783030313E-2</v>
      </c>
      <c r="Q64" s="97">
        <v>3.85E-2</v>
      </c>
      <c r="R64" s="97">
        <v>0.18600000000000003</v>
      </c>
      <c r="S64" s="97">
        <f t="shared" si="8"/>
        <v>1.056270654493674E-2</v>
      </c>
      <c r="T64" s="127">
        <v>1497355</v>
      </c>
      <c r="U64" s="127">
        <f>SUM(bdp!AX79:AX82)*1000000</f>
        <v>332169892305.45538</v>
      </c>
      <c r="V64" s="131">
        <f t="shared" si="5"/>
        <v>221837.76880262556</v>
      </c>
      <c r="W64" s="19"/>
      <c r="X64" s="18">
        <v>41455</v>
      </c>
      <c r="Y64" s="130">
        <v>7948.593985624093</v>
      </c>
      <c r="Z64" s="130">
        <v>7948.593985624093</v>
      </c>
      <c r="AA64" s="130">
        <v>7948.593985624093</v>
      </c>
    </row>
    <row r="65" spans="1:37" ht="14.25" customHeight="1">
      <c r="A65" s="18">
        <v>41547</v>
      </c>
      <c r="B65" s="126">
        <f t="shared" si="0"/>
        <v>1.2191393636102887E-3</v>
      </c>
      <c r="C65" s="97">
        <v>2.8750000000000001E-2</v>
      </c>
      <c r="D65" s="97">
        <v>0.19</v>
      </c>
      <c r="E65" s="97">
        <f t="shared" si="6"/>
        <v>8.8118110295438701E-3</v>
      </c>
      <c r="F65" s="127">
        <v>1475496</v>
      </c>
      <c r="G65" s="127">
        <f>SUM(bdp!AR80:AR83)*1000000</f>
        <v>331799777938.80328</v>
      </c>
      <c r="H65" s="131">
        <f t="shared" si="3"/>
        <v>224873.38355292272</v>
      </c>
      <c r="I65" s="126">
        <f t="shared" si="1"/>
        <v>1.2191393636102887E-3</v>
      </c>
      <c r="J65" s="97">
        <v>2.8750000000000001E-2</v>
      </c>
      <c r="K65" s="97">
        <v>0.19</v>
      </c>
      <c r="L65" s="97">
        <f t="shared" si="7"/>
        <v>8.8118110295438701E-3</v>
      </c>
      <c r="M65" s="127">
        <v>1475496</v>
      </c>
      <c r="N65" s="127">
        <f>SUM(bdp!AU80:AU83)*1000000</f>
        <v>331799777938.80328</v>
      </c>
      <c r="O65" s="131">
        <f t="shared" si="4"/>
        <v>224873.38355292272</v>
      </c>
      <c r="P65" s="126">
        <f t="shared" si="2"/>
        <v>1.2191393636102887E-3</v>
      </c>
      <c r="Q65" s="97">
        <v>2.8750000000000001E-2</v>
      </c>
      <c r="R65" s="97">
        <v>0.19</v>
      </c>
      <c r="S65" s="97">
        <f t="shared" si="8"/>
        <v>8.8118110295438701E-3</v>
      </c>
      <c r="T65" s="127">
        <v>1475496</v>
      </c>
      <c r="U65" s="127">
        <f>SUM(bdp!AX80:AX83)*1000000</f>
        <v>331799777938.80328</v>
      </c>
      <c r="V65" s="131">
        <f t="shared" si="5"/>
        <v>224873.38355292272</v>
      </c>
      <c r="W65" s="19"/>
      <c r="X65" s="18">
        <v>41547</v>
      </c>
      <c r="Y65" s="130">
        <v>7920.7510469475392</v>
      </c>
      <c r="Z65" s="130">
        <v>7920.7510469475392</v>
      </c>
      <c r="AA65" s="130">
        <v>7920.7510469475392</v>
      </c>
    </row>
    <row r="66" spans="1:37" ht="14.25" customHeight="1">
      <c r="A66" s="18">
        <v>41639</v>
      </c>
      <c r="B66" s="126">
        <f t="shared" si="0"/>
        <v>-4.6080400105852348E-4</v>
      </c>
      <c r="C66" s="97">
        <v>1.7750000000000002E-2</v>
      </c>
      <c r="D66" s="97">
        <v>0.215</v>
      </c>
      <c r="E66" s="97">
        <f t="shared" si="6"/>
        <v>2.5090074647706517E-2</v>
      </c>
      <c r="F66" s="127">
        <v>1400631</v>
      </c>
      <c r="G66" s="127">
        <f>SUM(bdp!AR81:AR84)*1000000</f>
        <v>331209061415.6142</v>
      </c>
      <c r="H66" s="131">
        <f t="shared" si="3"/>
        <v>236471.3200090632</v>
      </c>
      <c r="I66" s="126">
        <f t="shared" si="1"/>
        <v>-4.6080400105852348E-4</v>
      </c>
      <c r="J66" s="97">
        <v>1.7750000000000002E-2</v>
      </c>
      <c r="K66" s="97">
        <v>0.215</v>
      </c>
      <c r="L66" s="97">
        <f t="shared" si="7"/>
        <v>2.5090074647706517E-2</v>
      </c>
      <c r="M66" s="127">
        <v>1400631</v>
      </c>
      <c r="N66" s="127">
        <f>SUM(bdp!AU81:AU84)*1000000</f>
        <v>331209061415.6142</v>
      </c>
      <c r="O66" s="131">
        <f t="shared" si="4"/>
        <v>236471.3200090632</v>
      </c>
      <c r="P66" s="126">
        <f t="shared" si="2"/>
        <v>-4.6080400105852348E-4</v>
      </c>
      <c r="Q66" s="97">
        <v>1.7750000000000002E-2</v>
      </c>
      <c r="R66" s="97">
        <v>0.215</v>
      </c>
      <c r="S66" s="97">
        <f t="shared" si="8"/>
        <v>2.5090074647706517E-2</v>
      </c>
      <c r="T66" s="127">
        <v>1400631</v>
      </c>
      <c r="U66" s="127">
        <f>SUM(bdp!AX81:AX84)*1000000</f>
        <v>331209061415.6142</v>
      </c>
      <c r="V66" s="131">
        <f t="shared" si="5"/>
        <v>236471.3200090632</v>
      </c>
      <c r="W66" s="19"/>
      <c r="X66" s="18">
        <v>41639</v>
      </c>
      <c r="Y66" s="130">
        <v>7917.2007732091452</v>
      </c>
      <c r="Z66" s="130">
        <v>7917.2007732091452</v>
      </c>
      <c r="AA66" s="130">
        <v>7917.2007732091452</v>
      </c>
    </row>
    <row r="67" spans="1:37" ht="14.25" customHeight="1">
      <c r="A67" s="18">
        <v>41729</v>
      </c>
      <c r="B67" s="126">
        <f t="shared" si="0"/>
        <v>-9.6005038460267311E-3</v>
      </c>
      <c r="C67" s="97">
        <v>7.5000000000000006E-3</v>
      </c>
      <c r="D67" s="97">
        <v>0.222</v>
      </c>
      <c r="E67" s="97">
        <f t="shared" si="6"/>
        <v>2.2596447725454549E-2</v>
      </c>
      <c r="F67" s="127">
        <v>1394788</v>
      </c>
      <c r="G67" s="127">
        <f>SUM(bdp!AR82:AR85)*1000000</f>
        <v>329885568708.82587</v>
      </c>
      <c r="H67" s="131">
        <f t="shared" si="3"/>
        <v>236513.05338791691</v>
      </c>
      <c r="I67" s="126">
        <f t="shared" si="1"/>
        <v>-9.6005038460267311E-3</v>
      </c>
      <c r="J67" s="97">
        <v>7.5000000000000006E-3</v>
      </c>
      <c r="K67" s="97">
        <v>0.222</v>
      </c>
      <c r="L67" s="97">
        <f t="shared" si="7"/>
        <v>2.2596447725454549E-2</v>
      </c>
      <c r="M67" s="127">
        <v>1394788</v>
      </c>
      <c r="N67" s="127">
        <f>SUM(bdp!AU82:AU85)*1000000</f>
        <v>329885568708.82587</v>
      </c>
      <c r="O67" s="131">
        <f t="shared" si="4"/>
        <v>236513.05338791691</v>
      </c>
      <c r="P67" s="126">
        <f t="shared" si="2"/>
        <v>-9.6005038460267311E-3</v>
      </c>
      <c r="Q67" s="97">
        <v>7.5000000000000006E-3</v>
      </c>
      <c r="R67" s="97">
        <v>0.222</v>
      </c>
      <c r="S67" s="97">
        <f t="shared" si="8"/>
        <v>2.2596447725454549E-2</v>
      </c>
      <c r="T67" s="127">
        <v>1394788</v>
      </c>
      <c r="U67" s="127">
        <f>SUM(bdp!AX82:AX85)*1000000</f>
        <v>329885568708.82587</v>
      </c>
      <c r="V67" s="131">
        <f t="shared" si="5"/>
        <v>236513.05338791691</v>
      </c>
      <c r="W67" s="19"/>
      <c r="X67" s="18">
        <v>41729</v>
      </c>
      <c r="Y67" s="130">
        <v>7898.7818757087589</v>
      </c>
      <c r="Z67" s="130">
        <v>7898.7818757087589</v>
      </c>
      <c r="AA67" s="130">
        <v>7898.7818757087589</v>
      </c>
    </row>
    <row r="68" spans="1:37" ht="14.25" customHeight="1">
      <c r="A68" s="18">
        <v>41820</v>
      </c>
      <c r="B68" s="126">
        <f t="shared" si="0"/>
        <v>-1.1155993677705922E-2</v>
      </c>
      <c r="C68" s="97">
        <v>1.5000000000000005E-3</v>
      </c>
      <c r="D68" s="97">
        <v>0.182</v>
      </c>
      <c r="E68" s="97">
        <f t="shared" si="6"/>
        <v>1.7123199674487166E-2</v>
      </c>
      <c r="F68" s="127">
        <v>1460042</v>
      </c>
      <c r="G68" s="127">
        <f>SUM(bdp!AR83:AR86)*1000000</f>
        <v>329438534897.56738</v>
      </c>
      <c r="H68" s="131">
        <f t="shared" si="3"/>
        <v>225636.34121317565</v>
      </c>
      <c r="I68" s="126">
        <f t="shared" si="1"/>
        <v>-1.1155993677705922E-2</v>
      </c>
      <c r="J68" s="97">
        <v>1.5000000000000005E-3</v>
      </c>
      <c r="K68" s="97">
        <v>0.182</v>
      </c>
      <c r="L68" s="97">
        <f t="shared" si="7"/>
        <v>1.7123199674487166E-2</v>
      </c>
      <c r="M68" s="127">
        <v>1460042</v>
      </c>
      <c r="N68" s="127">
        <f>SUM(bdp!AU83:AU86)*1000000</f>
        <v>329438534897.56738</v>
      </c>
      <c r="O68" s="131">
        <f t="shared" si="4"/>
        <v>225636.34121317565</v>
      </c>
      <c r="P68" s="126">
        <f t="shared" si="2"/>
        <v>-1.1155993677705922E-2</v>
      </c>
      <c r="Q68" s="97">
        <v>1.5000000000000005E-3</v>
      </c>
      <c r="R68" s="97">
        <v>0.182</v>
      </c>
      <c r="S68" s="97">
        <f t="shared" si="8"/>
        <v>1.7123199674487166E-2</v>
      </c>
      <c r="T68" s="127">
        <v>1460042</v>
      </c>
      <c r="U68" s="127">
        <f>SUM(bdp!AX83:AX86)*1000000</f>
        <v>329438534897.56738</v>
      </c>
      <c r="V68" s="131">
        <f t="shared" si="5"/>
        <v>225636.34121317565</v>
      </c>
      <c r="W68" s="19"/>
      <c r="X68" s="18">
        <v>41820</v>
      </c>
      <c r="Y68" s="130">
        <v>7859.9195213738194</v>
      </c>
      <c r="Z68" s="130">
        <v>7859.9195213738194</v>
      </c>
      <c r="AA68" s="130">
        <v>7859.9195213738194</v>
      </c>
    </row>
    <row r="69" spans="1:37" ht="14.25" customHeight="1">
      <c r="A69" s="18">
        <v>41912</v>
      </c>
      <c r="B69" s="126">
        <f t="shared" si="0"/>
        <v>8.3176467927768005E-3</v>
      </c>
      <c r="C69" s="97">
        <v>-1.75E-3</v>
      </c>
      <c r="D69" s="97">
        <v>0.17600000000000002</v>
      </c>
      <c r="E69" s="97">
        <f t="shared" si="6"/>
        <v>1.7389398555141655E-2</v>
      </c>
      <c r="F69" s="127">
        <v>1443744</v>
      </c>
      <c r="G69" s="127">
        <f>SUM(bdp!AR84:AR87)*1000000</f>
        <v>330305233413.19977</v>
      </c>
      <c r="H69" s="131">
        <f t="shared" si="3"/>
        <v>228783.79644396773</v>
      </c>
      <c r="I69" s="126">
        <f t="shared" si="1"/>
        <v>8.3176467927768005E-3</v>
      </c>
      <c r="J69" s="97">
        <v>-1.75E-3</v>
      </c>
      <c r="K69" s="97">
        <v>0.17600000000000002</v>
      </c>
      <c r="L69" s="97">
        <f t="shared" si="7"/>
        <v>1.7389398555141655E-2</v>
      </c>
      <c r="M69" s="127">
        <v>1443744</v>
      </c>
      <c r="N69" s="127">
        <f>SUM(bdp!AU84:AU87)*1000000</f>
        <v>330305233413.19977</v>
      </c>
      <c r="O69" s="131">
        <f t="shared" si="4"/>
        <v>228783.79644396773</v>
      </c>
      <c r="P69" s="126">
        <f t="shared" si="2"/>
        <v>8.3176467927768005E-3</v>
      </c>
      <c r="Q69" s="97">
        <v>-1.75E-3</v>
      </c>
      <c r="R69" s="97">
        <v>0.17600000000000002</v>
      </c>
      <c r="S69" s="97">
        <f t="shared" si="8"/>
        <v>1.7389398555141655E-2</v>
      </c>
      <c r="T69" s="127">
        <v>1443744</v>
      </c>
      <c r="U69" s="127">
        <f>SUM(bdp!AX84:AX87)*1000000</f>
        <v>330305233413.19977</v>
      </c>
      <c r="V69" s="131">
        <f t="shared" si="5"/>
        <v>228783.79644396773</v>
      </c>
      <c r="W69" s="19"/>
      <c r="X69" s="18">
        <v>41912</v>
      </c>
      <c r="Y69" s="130">
        <v>7986.6330564895661</v>
      </c>
      <c r="Z69" s="130">
        <v>7986.6330564895661</v>
      </c>
      <c r="AA69" s="130">
        <v>7986.6330564895661</v>
      </c>
    </row>
    <row r="70" spans="1:37" ht="14.25" customHeight="1">
      <c r="A70" s="18">
        <v>42004</v>
      </c>
      <c r="B70" s="126">
        <f t="shared" si="0"/>
        <v>1.0968618498350402E-2</v>
      </c>
      <c r="C70" s="97">
        <v>-3.7499999999999999E-3</v>
      </c>
      <c r="D70" s="97">
        <v>0.19399999999999998</v>
      </c>
      <c r="E70" s="97">
        <f t="shared" si="6"/>
        <v>2.7167873511566576E-3</v>
      </c>
      <c r="F70" s="127">
        <v>1397400</v>
      </c>
      <c r="G70" s="127">
        <f>SUM(bdp!AR85:AR88)*1000000</f>
        <v>331342771438.26477</v>
      </c>
      <c r="H70" s="131">
        <f t="shared" si="3"/>
        <v>237113.76230017515</v>
      </c>
      <c r="I70" s="126">
        <f t="shared" si="1"/>
        <v>1.0968618498350402E-2</v>
      </c>
      <c r="J70" s="97">
        <v>-3.7499999999999999E-3</v>
      </c>
      <c r="K70" s="97">
        <v>0.19399999999999998</v>
      </c>
      <c r="L70" s="97">
        <f t="shared" si="7"/>
        <v>2.7167873511566576E-3</v>
      </c>
      <c r="M70" s="127">
        <v>1397400</v>
      </c>
      <c r="N70" s="127">
        <f>SUM(bdp!AU85:AU88)*1000000</f>
        <v>331342771438.26477</v>
      </c>
      <c r="O70" s="131">
        <f t="shared" si="4"/>
        <v>237113.76230017515</v>
      </c>
      <c r="P70" s="126">
        <f t="shared" si="2"/>
        <v>1.0968618498350402E-2</v>
      </c>
      <c r="Q70" s="97">
        <v>-3.7499999999999999E-3</v>
      </c>
      <c r="R70" s="97">
        <v>0.19399999999999998</v>
      </c>
      <c r="S70" s="97">
        <f t="shared" si="8"/>
        <v>2.7167873511566576E-3</v>
      </c>
      <c r="T70" s="127">
        <v>1397400</v>
      </c>
      <c r="U70" s="127">
        <f>SUM(bdp!AX85:AX88)*1000000</f>
        <v>331342771438.26477</v>
      </c>
      <c r="V70" s="131">
        <f t="shared" si="5"/>
        <v>237113.76230017515</v>
      </c>
      <c r="W70" s="19"/>
      <c r="X70" s="18">
        <v>42004</v>
      </c>
      <c r="Y70" s="130">
        <v>8004.0415280653206</v>
      </c>
      <c r="Z70" s="130">
        <v>8004.0415280653206</v>
      </c>
      <c r="AA70" s="130">
        <v>8004.0415280653206</v>
      </c>
    </row>
    <row r="71" spans="1:37" ht="14.25" customHeight="1">
      <c r="A71" s="18">
        <v>42094</v>
      </c>
      <c r="B71" s="126">
        <f t="shared" si="0"/>
        <v>-4.3559473226534418E-2</v>
      </c>
      <c r="C71" s="97">
        <v>-2.4999999999999996E-3</v>
      </c>
      <c r="D71" s="97">
        <v>0.19087103434543717</v>
      </c>
      <c r="E71" s="97">
        <f t="shared" si="6"/>
        <v>5.4736842293932053E-3</v>
      </c>
      <c r="F71" s="127">
        <v>1399509</v>
      </c>
      <c r="G71" s="127">
        <f>SUM(bdp!AR86:AR89)*1000000</f>
        <v>332813948064.89008</v>
      </c>
      <c r="H71" s="131">
        <f t="shared" si="3"/>
        <v>237807.65115829199</v>
      </c>
      <c r="I71" s="126">
        <f t="shared" si="1"/>
        <v>-4.3559473226534418E-2</v>
      </c>
      <c r="J71" s="97">
        <v>-2.4999999999999996E-3</v>
      </c>
      <c r="K71" s="97">
        <v>0.19087103434543717</v>
      </c>
      <c r="L71" s="97">
        <f t="shared" si="7"/>
        <v>5.4736842293932053E-3</v>
      </c>
      <c r="M71" s="127">
        <v>1399509</v>
      </c>
      <c r="N71" s="127">
        <f>SUM(bdp!AU86:AU89)*1000000</f>
        <v>332813948064.89008</v>
      </c>
      <c r="O71" s="131">
        <f t="shared" si="4"/>
        <v>237807.65115829199</v>
      </c>
      <c r="P71" s="126">
        <f t="shared" si="2"/>
        <v>-4.3559473226534418E-2</v>
      </c>
      <c r="Q71" s="97">
        <v>-2.4999999999999996E-3</v>
      </c>
      <c r="R71" s="97">
        <v>0.19087103434543717</v>
      </c>
      <c r="S71" s="97">
        <f t="shared" si="8"/>
        <v>5.4736842293932053E-3</v>
      </c>
      <c r="T71" s="127">
        <v>1399509</v>
      </c>
      <c r="U71" s="127">
        <f>SUM(bdp!AX86:AX89)*1000000</f>
        <v>332813948064.89008</v>
      </c>
      <c r="V71" s="131">
        <f t="shared" si="5"/>
        <v>237807.65115829199</v>
      </c>
      <c r="W71" s="19"/>
      <c r="X71" s="18">
        <v>42094</v>
      </c>
      <c r="Y71" s="130">
        <v>7554.7150980715878</v>
      </c>
      <c r="Z71" s="130">
        <v>7554.7150980715878</v>
      </c>
      <c r="AA71" s="130">
        <v>7554.7150980715878</v>
      </c>
    </row>
    <row r="72" spans="1:37" ht="14.25" customHeight="1">
      <c r="A72" s="18">
        <v>42185</v>
      </c>
      <c r="B72" s="126">
        <f t="shared" si="0"/>
        <v>-3.5548880745941647E-2</v>
      </c>
      <c r="C72" s="97">
        <v>-1.5E-3</v>
      </c>
      <c r="D72" s="97">
        <v>0.15551889263358312</v>
      </c>
      <c r="E72" s="97">
        <f t="shared" si="6"/>
        <v>7.3060047803024109E-3</v>
      </c>
      <c r="F72" s="127">
        <v>1472497</v>
      </c>
      <c r="G72" s="127">
        <f>SUM(bdp!AR87:AR90)*1000000</f>
        <v>334676247107.99042</v>
      </c>
      <c r="H72" s="131">
        <f t="shared" si="3"/>
        <v>227284.84140068904</v>
      </c>
      <c r="I72" s="126">
        <f t="shared" si="1"/>
        <v>-3.5548880745941647E-2</v>
      </c>
      <c r="J72" s="97">
        <v>-1.5E-3</v>
      </c>
      <c r="K72" s="97">
        <v>0.15551889263358312</v>
      </c>
      <c r="L72" s="97">
        <f t="shared" si="7"/>
        <v>7.3060047803024109E-3</v>
      </c>
      <c r="M72" s="127">
        <v>1472497</v>
      </c>
      <c r="N72" s="127">
        <f>SUM(bdp!AU87:AU90)*1000000</f>
        <v>334676247107.99042</v>
      </c>
      <c r="O72" s="131">
        <f t="shared" si="4"/>
        <v>227284.84140068904</v>
      </c>
      <c r="P72" s="126">
        <f t="shared" si="2"/>
        <v>-3.5548880745941647E-2</v>
      </c>
      <c r="Q72" s="97">
        <v>-1.5E-3</v>
      </c>
      <c r="R72" s="97">
        <v>0.15551889263358312</v>
      </c>
      <c r="S72" s="97">
        <f t="shared" si="8"/>
        <v>7.3060047803024109E-3</v>
      </c>
      <c r="T72" s="127">
        <v>1472497</v>
      </c>
      <c r="U72" s="127">
        <f>SUM(bdp!AX87:AX90)*1000000</f>
        <v>334676247107.99042</v>
      </c>
      <c r="V72" s="131">
        <f t="shared" si="5"/>
        <v>227284.84140068904</v>
      </c>
      <c r="W72" s="19"/>
      <c r="X72" s="18">
        <v>42185</v>
      </c>
      <c r="Y72" s="130">
        <v>7580.5081796358027</v>
      </c>
      <c r="Z72" s="130">
        <v>7580.5081796358027</v>
      </c>
      <c r="AA72" s="130">
        <v>7580.5081796358027</v>
      </c>
    </row>
    <row r="73" spans="1:37" ht="14.25" customHeight="1">
      <c r="A73" s="18">
        <v>42277</v>
      </c>
      <c r="B73" s="126">
        <f t="shared" si="0"/>
        <v>-4.3452707300445703E-2</v>
      </c>
      <c r="C73" s="97">
        <v>-3.0000000000000001E-3</v>
      </c>
      <c r="D73" s="97">
        <v>0.15470822605400081</v>
      </c>
      <c r="E73" s="97">
        <f t="shared" si="6"/>
        <v>1.0936641299825078E-2</v>
      </c>
      <c r="F73" s="127">
        <v>1459211</v>
      </c>
      <c r="G73" s="127">
        <f>SUM(bdp!AR88:AR91)*1000000</f>
        <v>337494962637.83759</v>
      </c>
      <c r="H73" s="131">
        <f t="shared" si="3"/>
        <v>231285.92276088762</v>
      </c>
      <c r="I73" s="126">
        <f t="shared" si="1"/>
        <v>-4.3452707300445703E-2</v>
      </c>
      <c r="J73" s="97">
        <v>-3.0000000000000001E-3</v>
      </c>
      <c r="K73" s="97">
        <v>0.15470822605400081</v>
      </c>
      <c r="L73" s="97">
        <f t="shared" si="7"/>
        <v>1.0936641299825078E-2</v>
      </c>
      <c r="M73" s="127">
        <v>1459211</v>
      </c>
      <c r="N73" s="127">
        <f>SUM(bdp!AU88:AU91)*1000000</f>
        <v>337494962637.83759</v>
      </c>
      <c r="O73" s="131">
        <f t="shared" si="4"/>
        <v>231285.92276088762</v>
      </c>
      <c r="P73" s="126">
        <f t="shared" si="2"/>
        <v>-4.3452707300445703E-2</v>
      </c>
      <c r="Q73" s="97">
        <v>-3.0000000000000001E-3</v>
      </c>
      <c r="R73" s="97">
        <v>0.15470822605400081</v>
      </c>
      <c r="S73" s="97">
        <f t="shared" si="8"/>
        <v>1.0936641299825078E-2</v>
      </c>
      <c r="T73" s="127">
        <v>1459211</v>
      </c>
      <c r="U73" s="127">
        <f>SUM(bdp!AX88:AX91)*1000000</f>
        <v>337494962637.83759</v>
      </c>
      <c r="V73" s="131">
        <f t="shared" si="5"/>
        <v>231285.92276088762</v>
      </c>
      <c r="W73" s="19"/>
      <c r="X73" s="18">
        <v>42277</v>
      </c>
      <c r="Y73" s="130">
        <v>7639.5922279698607</v>
      </c>
      <c r="Z73" s="130">
        <v>7639.5922279698607</v>
      </c>
      <c r="AA73" s="130">
        <v>7639.5922279698607</v>
      </c>
    </row>
    <row r="74" spans="1:37" ht="14.25" customHeight="1">
      <c r="A74" s="18">
        <v>42369</v>
      </c>
      <c r="B74" s="126">
        <f t="shared" si="0"/>
        <v>-3.9597923379698585E-2</v>
      </c>
      <c r="C74" s="97">
        <v>-3.2500000000000003E-3</v>
      </c>
      <c r="D74" s="97">
        <v>0.17225642594526883</v>
      </c>
      <c r="E74" s="97">
        <f t="shared" si="6"/>
        <v>1.3434912082073369E-2</v>
      </c>
      <c r="F74" s="127">
        <v>1413637</v>
      </c>
      <c r="G74" s="127">
        <f>SUM(bdp!AR89:AR92)*1000000</f>
        <v>339696073228.63989</v>
      </c>
      <c r="H74" s="131">
        <f t="shared" si="3"/>
        <v>240299.36485012763</v>
      </c>
      <c r="I74" s="126">
        <f t="shared" si="1"/>
        <v>-3.9597923379698585E-2</v>
      </c>
      <c r="J74" s="97">
        <v>-3.2500000000000003E-3</v>
      </c>
      <c r="K74" s="97">
        <v>0.17225642594526883</v>
      </c>
      <c r="L74" s="97">
        <f t="shared" si="7"/>
        <v>1.3434912082073369E-2</v>
      </c>
      <c r="M74" s="127">
        <v>1413637</v>
      </c>
      <c r="N74" s="127">
        <f>SUM(bdp!AU89:AU92)*1000000</f>
        <v>339696073228.63989</v>
      </c>
      <c r="O74" s="131">
        <f t="shared" si="4"/>
        <v>240299.36485012763</v>
      </c>
      <c r="P74" s="126">
        <f t="shared" si="2"/>
        <v>-3.9597923379698585E-2</v>
      </c>
      <c r="Q74" s="97">
        <v>-3.2500000000000003E-3</v>
      </c>
      <c r="R74" s="97">
        <v>0.17225642594526883</v>
      </c>
      <c r="S74" s="97">
        <f t="shared" si="8"/>
        <v>1.3434912082073369E-2</v>
      </c>
      <c r="T74" s="127">
        <v>1413637</v>
      </c>
      <c r="U74" s="127">
        <f>SUM(bdp!AX89:AX92)*1000000</f>
        <v>339696073228.63989</v>
      </c>
      <c r="V74" s="131">
        <f t="shared" si="5"/>
        <v>240299.36485012763</v>
      </c>
      <c r="W74" s="19"/>
      <c r="X74" s="18">
        <v>42369</v>
      </c>
      <c r="Y74" s="130">
        <v>7687.0981049090642</v>
      </c>
      <c r="Z74" s="130">
        <v>7687.0981049090642</v>
      </c>
      <c r="AA74" s="130">
        <v>7687.0981049090642</v>
      </c>
    </row>
    <row r="75" spans="1:37" ht="14.25" customHeight="1">
      <c r="A75" s="18">
        <v>42460</v>
      </c>
      <c r="B75" s="126">
        <f t="shared" si="0"/>
        <v>1.889513376478269E-2</v>
      </c>
      <c r="C75" s="97">
        <v>-7.7499999999999999E-3</v>
      </c>
      <c r="D75" s="97">
        <v>0.16500000000000001</v>
      </c>
      <c r="E75" s="97">
        <f t="shared" si="6"/>
        <v>6.9693414425979761E-3</v>
      </c>
      <c r="F75" s="127">
        <v>1425201</v>
      </c>
      <c r="G75" s="127">
        <f>SUM(bdp!AR90:AR93)*1000000</f>
        <v>341285777242.33807</v>
      </c>
      <c r="H75" s="131">
        <f t="shared" si="3"/>
        <v>239465.01387687636</v>
      </c>
      <c r="I75" s="126">
        <f t="shared" si="1"/>
        <v>1.889513376478269E-2</v>
      </c>
      <c r="J75" s="97">
        <v>-7.7499999999999999E-3</v>
      </c>
      <c r="K75" s="97">
        <v>0.16500000000000001</v>
      </c>
      <c r="L75" s="97">
        <f t="shared" si="7"/>
        <v>6.9693414425979761E-3</v>
      </c>
      <c r="M75" s="127">
        <v>1425201</v>
      </c>
      <c r="N75" s="127">
        <f>SUM(bdp!AU90:AU93)*1000000</f>
        <v>341285777242.33807</v>
      </c>
      <c r="O75" s="131">
        <f t="shared" si="4"/>
        <v>239465.01387687636</v>
      </c>
      <c r="P75" s="126">
        <f t="shared" si="2"/>
        <v>1.889513376478269E-2</v>
      </c>
      <c r="Q75" s="97">
        <v>-7.7499999999999999E-3</v>
      </c>
      <c r="R75" s="97">
        <v>0.16500000000000001</v>
      </c>
      <c r="S75" s="97">
        <f t="shared" si="8"/>
        <v>6.9693414425979761E-3</v>
      </c>
      <c r="T75" s="127">
        <v>1425201</v>
      </c>
      <c r="U75" s="127">
        <f>SUM(bdp!AX90:AX93)*1000000</f>
        <v>341285777242.33807</v>
      </c>
      <c r="V75" s="131">
        <f t="shared" si="5"/>
        <v>239465.01387687636</v>
      </c>
      <c r="W75" s="19"/>
      <c r="X75" s="18">
        <v>42460</v>
      </c>
      <c r="Y75" s="130">
        <v>7697.4624504044741</v>
      </c>
      <c r="Z75" s="130">
        <v>7697.4624504044741</v>
      </c>
      <c r="AA75" s="130">
        <v>7697.4624504044741</v>
      </c>
    </row>
    <row r="76" spans="1:37" ht="14.25" customHeight="1">
      <c r="A76" s="18">
        <v>42551</v>
      </c>
      <c r="B76" s="126">
        <f t="shared" si="0"/>
        <v>1.9315597909842719E-2</v>
      </c>
      <c r="C76" s="97">
        <v>-1.175E-2</v>
      </c>
      <c r="D76" s="97">
        <v>0.13</v>
      </c>
      <c r="E76" s="97">
        <f t="shared" si="6"/>
        <v>8.6152645486055057E-3</v>
      </c>
      <c r="F76" s="127">
        <v>1498922</v>
      </c>
      <c r="G76" s="127">
        <f>SUM(bdp!AR91:AR94)*1000000</f>
        <v>343617316744.51434</v>
      </c>
      <c r="H76" s="131">
        <f t="shared" si="3"/>
        <v>229242.9604372438</v>
      </c>
      <c r="I76" s="126">
        <f t="shared" si="1"/>
        <v>1.9315597909842719E-2</v>
      </c>
      <c r="J76" s="97">
        <v>-1.175E-2</v>
      </c>
      <c r="K76" s="97">
        <v>0.13</v>
      </c>
      <c r="L76" s="97">
        <f t="shared" si="7"/>
        <v>8.6152645486055057E-3</v>
      </c>
      <c r="M76" s="127">
        <v>1498922</v>
      </c>
      <c r="N76" s="127">
        <f>SUM(bdp!AU91:AU94)*1000000</f>
        <v>343617316744.51434</v>
      </c>
      <c r="O76" s="131">
        <f t="shared" si="4"/>
        <v>229242.9604372438</v>
      </c>
      <c r="P76" s="126">
        <f t="shared" si="2"/>
        <v>1.9315597909842719E-2</v>
      </c>
      <c r="Q76" s="97">
        <v>-1.175E-2</v>
      </c>
      <c r="R76" s="97">
        <v>0.13</v>
      </c>
      <c r="S76" s="97">
        <f t="shared" si="8"/>
        <v>8.6152645486055057E-3</v>
      </c>
      <c r="T76" s="127">
        <v>1498922</v>
      </c>
      <c r="U76" s="127">
        <f>SUM(bdp!AX91:AX94)*1000000</f>
        <v>343617316744.51434</v>
      </c>
      <c r="V76" s="131">
        <f t="shared" si="5"/>
        <v>229242.9604372438</v>
      </c>
      <c r="W76" s="19"/>
      <c r="X76" s="18">
        <v>42551</v>
      </c>
      <c r="Y76" s="130">
        <v>7726.9302275859209</v>
      </c>
      <c r="Z76" s="130">
        <v>7726.9302275859209</v>
      </c>
      <c r="AA76" s="130">
        <v>7726.9302275859209</v>
      </c>
    </row>
    <row r="77" spans="1:37" ht="14.25" customHeight="1">
      <c r="A77" s="18">
        <v>42643</v>
      </c>
      <c r="B77" s="126">
        <f t="shared" si="0"/>
        <v>1.3037886329659187E-2</v>
      </c>
      <c r="C77" s="97">
        <v>-1.2E-2</v>
      </c>
      <c r="D77" s="97">
        <v>0.126</v>
      </c>
      <c r="E77" s="97">
        <f t="shared" si="6"/>
        <v>1.119142811608187E-2</v>
      </c>
      <c r="F77" s="127">
        <v>1488807</v>
      </c>
      <c r="G77" s="127">
        <f>SUM(bdp!AR92:AR95)*1000000</f>
        <v>348193758293.54443</v>
      </c>
      <c r="H77" s="131">
        <f t="shared" si="3"/>
        <v>233874.34253972775</v>
      </c>
      <c r="I77" s="126">
        <f t="shared" si="1"/>
        <v>1.3037886329659187E-2</v>
      </c>
      <c r="J77" s="97">
        <v>-1.2E-2</v>
      </c>
      <c r="K77" s="97">
        <v>0.126</v>
      </c>
      <c r="L77" s="97">
        <f t="shared" si="7"/>
        <v>1.119142811608187E-2</v>
      </c>
      <c r="M77" s="127">
        <v>1488807</v>
      </c>
      <c r="N77" s="127">
        <f>SUM(bdp!AU92:AU95)*1000000</f>
        <v>348193758293.54443</v>
      </c>
      <c r="O77" s="131">
        <f t="shared" si="4"/>
        <v>233874.34253972775</v>
      </c>
      <c r="P77" s="126">
        <f t="shared" si="2"/>
        <v>1.3037886329659187E-2</v>
      </c>
      <c r="Q77" s="97">
        <v>-1.2E-2</v>
      </c>
      <c r="R77" s="97">
        <v>0.126</v>
      </c>
      <c r="S77" s="97">
        <f t="shared" si="8"/>
        <v>1.119142811608187E-2</v>
      </c>
      <c r="T77" s="127">
        <v>1488807</v>
      </c>
      <c r="U77" s="127">
        <f>SUM(bdp!AX92:AX95)*1000000</f>
        <v>348193758293.54443</v>
      </c>
      <c r="V77" s="131">
        <f t="shared" si="5"/>
        <v>233874.34253972775</v>
      </c>
      <c r="W77" s="97"/>
      <c r="X77" s="18">
        <v>42643</v>
      </c>
      <c r="Y77" s="130">
        <v>7739.1963630430791</v>
      </c>
      <c r="Z77" s="130">
        <v>7739.1963630430791</v>
      </c>
      <c r="AA77" s="130">
        <v>7739.1963630430791</v>
      </c>
    </row>
    <row r="78" spans="1:37" ht="14.25" customHeight="1">
      <c r="A78" s="18">
        <v>42735</v>
      </c>
      <c r="B78" s="126">
        <f t="shared" si="0"/>
        <v>2.0244539623962998E-2</v>
      </c>
      <c r="C78" s="97">
        <v>-0.01</v>
      </c>
      <c r="D78" s="97">
        <v>0.14099999999999999</v>
      </c>
      <c r="E78" s="97">
        <f t="shared" si="6"/>
        <v>1.4714669904271505E-2</v>
      </c>
      <c r="F78" s="127">
        <v>1440188</v>
      </c>
      <c r="G78" s="127">
        <f>SUM(bdp!AR93:AR96)*1000000</f>
        <v>351168659616.87708</v>
      </c>
      <c r="H78" s="131">
        <f t="shared" si="3"/>
        <v>243835.29068210337</v>
      </c>
      <c r="I78" s="126">
        <f t="shared" si="1"/>
        <v>2.0244539623962998E-2</v>
      </c>
      <c r="J78" s="97">
        <v>-0.01</v>
      </c>
      <c r="K78" s="97">
        <v>0.14099999999999999</v>
      </c>
      <c r="L78" s="97">
        <f t="shared" si="7"/>
        <v>1.4714669904271505E-2</v>
      </c>
      <c r="M78" s="127">
        <v>1440188</v>
      </c>
      <c r="N78" s="127">
        <f>SUM(bdp!AU93:AU96)*1000000</f>
        <v>351168659616.87708</v>
      </c>
      <c r="O78" s="131">
        <f t="shared" si="4"/>
        <v>243835.29068210337</v>
      </c>
      <c r="P78" s="126">
        <f t="shared" si="2"/>
        <v>2.0244539623962998E-2</v>
      </c>
      <c r="Q78" s="97">
        <v>-0.01</v>
      </c>
      <c r="R78" s="97">
        <v>0.14099999999999999</v>
      </c>
      <c r="S78" s="97">
        <f t="shared" si="8"/>
        <v>1.4714669904271505E-2</v>
      </c>
      <c r="T78" s="127">
        <v>1440188</v>
      </c>
      <c r="U78" s="127">
        <f>SUM(bdp!AX93:AX96)*1000000</f>
        <v>351168659616.87708</v>
      </c>
      <c r="V78" s="131">
        <f t="shared" si="5"/>
        <v>243835.29068210337</v>
      </c>
      <c r="W78" s="97"/>
      <c r="X78" s="18">
        <v>42735</v>
      </c>
      <c r="Y78" s="130">
        <v>7842.7198670871858</v>
      </c>
      <c r="Z78" s="130">
        <v>7842.7198670871858</v>
      </c>
      <c r="AA78" s="130">
        <v>7842.7198670871858</v>
      </c>
      <c r="AC78" s="137"/>
      <c r="AD78" s="138" t="s">
        <v>418</v>
      </c>
      <c r="AE78" s="139">
        <v>9500000000</v>
      </c>
      <c r="AF78" s="137"/>
      <c r="AG78" s="137"/>
      <c r="AH78" s="137"/>
      <c r="AI78" s="140"/>
      <c r="AJ78" s="140"/>
      <c r="AK78" s="140"/>
    </row>
    <row r="79" spans="1:37" ht="14.25" customHeight="1">
      <c r="A79" s="18">
        <v>42825</v>
      </c>
      <c r="B79" s="126">
        <f t="shared" si="0"/>
        <v>3.4092662164261212E-2</v>
      </c>
      <c r="C79" s="97">
        <v>-2.9999999999999996E-3</v>
      </c>
      <c r="D79" s="97">
        <v>0.13600000000000001</v>
      </c>
      <c r="E79" s="97">
        <f t="shared" si="6"/>
        <v>1.731376069762991E-2</v>
      </c>
      <c r="F79" s="127">
        <v>1452052</v>
      </c>
      <c r="G79" s="127">
        <f>SUM(bdp!AR94:AR97)*1000000</f>
        <v>353735917925.20703</v>
      </c>
      <c r="H79" s="131">
        <f t="shared" si="3"/>
        <v>243611.05382259522</v>
      </c>
      <c r="I79" s="126">
        <f t="shared" si="1"/>
        <v>3.4092662164261212E-2</v>
      </c>
      <c r="J79" s="97">
        <v>-2.9999999999999996E-3</v>
      </c>
      <c r="K79" s="97">
        <v>0.13600000000000001</v>
      </c>
      <c r="L79" s="97">
        <f t="shared" si="7"/>
        <v>1.731376069762991E-2</v>
      </c>
      <c r="M79" s="127">
        <v>1452052</v>
      </c>
      <c r="N79" s="127">
        <f>SUM(bdp!AU94:AU97)*1000000</f>
        <v>353735917925.20703</v>
      </c>
      <c r="O79" s="131">
        <f t="shared" si="4"/>
        <v>243611.05382259522</v>
      </c>
      <c r="P79" s="126">
        <f t="shared" si="2"/>
        <v>3.4092662164261212E-2</v>
      </c>
      <c r="Q79" s="97">
        <v>-2.9999999999999996E-3</v>
      </c>
      <c r="R79" s="97">
        <v>0.13600000000000001</v>
      </c>
      <c r="S79" s="97">
        <f t="shared" si="8"/>
        <v>1.731376069762991E-2</v>
      </c>
      <c r="T79" s="127">
        <v>1452052</v>
      </c>
      <c r="U79" s="127">
        <f>SUM(bdp!AX94:AX97)*1000000</f>
        <v>353735917925.20703</v>
      </c>
      <c r="V79" s="131">
        <f t="shared" si="5"/>
        <v>243611.05382259522</v>
      </c>
      <c r="W79" s="97"/>
      <c r="X79" s="18">
        <v>42825</v>
      </c>
      <c r="Y79" s="130">
        <v>7959.8894372482</v>
      </c>
      <c r="Z79" s="130">
        <v>7959.8894372482</v>
      </c>
      <c r="AA79" s="130">
        <v>7959.8894372482</v>
      </c>
      <c r="AC79" s="137"/>
      <c r="AD79" s="137"/>
      <c r="AE79" s="137"/>
      <c r="AF79" s="137"/>
      <c r="AG79" s="137"/>
      <c r="AH79" s="137"/>
      <c r="AI79" s="140"/>
      <c r="AJ79" s="140"/>
      <c r="AK79" s="140"/>
    </row>
    <row r="80" spans="1:37" ht="14.25" customHeight="1">
      <c r="A80" s="18">
        <v>42916</v>
      </c>
      <c r="B80" s="126">
        <f t="shared" si="0"/>
        <v>3.4228895386528402E-2</v>
      </c>
      <c r="C80" s="97">
        <v>2.7500000000000072E-3</v>
      </c>
      <c r="D80" s="97">
        <v>0.10099999999999999</v>
      </c>
      <c r="E80" s="97">
        <f t="shared" si="6"/>
        <v>2.4060880462067447E-2</v>
      </c>
      <c r="F80" s="127">
        <v>1525457</v>
      </c>
      <c r="G80" s="127">
        <f>SUM(bdp!AR95:AR98)*1000000</f>
        <v>358114375303.06219</v>
      </c>
      <c r="H80" s="131">
        <f t="shared" si="3"/>
        <v>234758.74790509479</v>
      </c>
      <c r="I80" s="126">
        <f t="shared" si="1"/>
        <v>3.4228895386528402E-2</v>
      </c>
      <c r="J80" s="97">
        <v>2.7500000000000072E-3</v>
      </c>
      <c r="K80" s="97">
        <v>0.10099999999999999</v>
      </c>
      <c r="L80" s="97">
        <f t="shared" si="7"/>
        <v>2.4060880462067447E-2</v>
      </c>
      <c r="M80" s="127">
        <v>1525457</v>
      </c>
      <c r="N80" s="127">
        <f>SUM(bdp!AU95:AU98)*1000000</f>
        <v>358114375303.06219</v>
      </c>
      <c r="O80" s="131">
        <f t="shared" si="4"/>
        <v>234758.74790509479</v>
      </c>
      <c r="P80" s="126">
        <f t="shared" si="2"/>
        <v>3.4228895386528402E-2</v>
      </c>
      <c r="Q80" s="97">
        <v>2.7500000000000072E-3</v>
      </c>
      <c r="R80" s="97">
        <v>0.10099999999999999</v>
      </c>
      <c r="S80" s="97">
        <f t="shared" si="8"/>
        <v>2.4060880462067447E-2</v>
      </c>
      <c r="T80" s="127">
        <v>1525457</v>
      </c>
      <c r="U80" s="127">
        <f>SUM(bdp!AX95:AX98)*1000000</f>
        <v>358114375303.06219</v>
      </c>
      <c r="V80" s="131">
        <f t="shared" si="5"/>
        <v>234758.74790509479</v>
      </c>
      <c r="W80" s="97"/>
      <c r="X80" s="18">
        <v>42916</v>
      </c>
      <c r="Y80" s="130">
        <v>7991.4145140049641</v>
      </c>
      <c r="Z80" s="130">
        <v>7991.4145140049641</v>
      </c>
      <c r="AA80" s="130">
        <v>7991.4145140049641</v>
      </c>
      <c r="AC80" s="137"/>
      <c r="AD80" s="141" t="s">
        <v>424</v>
      </c>
      <c r="AE80" s="142" t="s">
        <v>426</v>
      </c>
      <c r="AF80" s="142" t="s">
        <v>427</v>
      </c>
      <c r="AG80" s="142" t="s">
        <v>428</v>
      </c>
      <c r="AH80" s="640" t="s">
        <v>429</v>
      </c>
      <c r="AI80" s="641"/>
      <c r="AJ80" s="641"/>
      <c r="AK80" s="140"/>
    </row>
    <row r="81" spans="1:37" ht="14.25" customHeight="1">
      <c r="A81" s="18">
        <v>43008</v>
      </c>
      <c r="B81" s="126">
        <f t="shared" si="0"/>
        <v>4.8118722737885422E-2</v>
      </c>
      <c r="C81" s="97">
        <v>8.5000000000000075E-3</v>
      </c>
      <c r="D81" s="97">
        <v>0.10099999999999999</v>
      </c>
      <c r="E81" s="97">
        <f t="shared" si="6"/>
        <v>2.437952897256479E-2</v>
      </c>
      <c r="F81" s="127">
        <v>1514241</v>
      </c>
      <c r="G81" s="127">
        <f>SUM(bdp!AR96:AR99)*1000000</f>
        <v>362775936355.72925</v>
      </c>
      <c r="H81" s="131">
        <f t="shared" si="3"/>
        <v>239576.08884961458</v>
      </c>
      <c r="I81" s="126">
        <f t="shared" si="1"/>
        <v>4.8118722737885422E-2</v>
      </c>
      <c r="J81" s="97">
        <v>8.5000000000000075E-3</v>
      </c>
      <c r="K81" s="97">
        <v>0.10099999999999999</v>
      </c>
      <c r="L81" s="97">
        <f t="shared" si="7"/>
        <v>2.437952897256479E-2</v>
      </c>
      <c r="M81" s="127">
        <v>1514241</v>
      </c>
      <c r="N81" s="127">
        <f>SUM(bdp!AU96:AU99)*1000000</f>
        <v>362775936355.72925</v>
      </c>
      <c r="O81" s="131">
        <f t="shared" si="4"/>
        <v>239576.08884961458</v>
      </c>
      <c r="P81" s="126">
        <f t="shared" si="2"/>
        <v>4.8118722737885422E-2</v>
      </c>
      <c r="Q81" s="97">
        <v>8.5000000000000075E-3</v>
      </c>
      <c r="R81" s="97">
        <v>0.10099999999999999</v>
      </c>
      <c r="S81" s="97">
        <f t="shared" si="8"/>
        <v>2.437952897256479E-2</v>
      </c>
      <c r="T81" s="127">
        <v>1514241</v>
      </c>
      <c r="U81" s="127">
        <f>SUM(bdp!AX96:AX99)*1000000</f>
        <v>362775936355.72925</v>
      </c>
      <c r="V81" s="131">
        <f t="shared" si="5"/>
        <v>239576.08884961458</v>
      </c>
      <c r="W81" s="97"/>
      <c r="X81" s="18">
        <v>43008</v>
      </c>
      <c r="Y81" s="130">
        <v>8111.596607050401</v>
      </c>
      <c r="Z81" s="130">
        <v>8111.596607050401</v>
      </c>
      <c r="AA81" s="130">
        <v>8111.596607050401</v>
      </c>
      <c r="AC81" s="143" t="s">
        <v>434</v>
      </c>
      <c r="AD81" s="144">
        <v>3215.2196365084897</v>
      </c>
      <c r="AE81" s="144">
        <f>AD81/(1-15%-5%)*(5%+15%+16.5%)</f>
        <v>1466.9439591569985</v>
      </c>
      <c r="AF81" s="145">
        <v>502075</v>
      </c>
      <c r="AG81" s="145">
        <f>(AD81+AE81)*AF81</f>
        <v>2350797287.2937498</v>
      </c>
      <c r="AH81" s="137"/>
      <c r="AI81" s="140"/>
      <c r="AJ81" s="140"/>
      <c r="AK81" s="140"/>
    </row>
    <row r="82" spans="1:37" ht="14.25" customHeight="1">
      <c r="A82" s="18">
        <v>43100</v>
      </c>
      <c r="B82" s="126">
        <f t="shared" si="0"/>
        <v>5.5072021872400123E-2</v>
      </c>
      <c r="C82" s="97">
        <v>1.1000000000000006E-2</v>
      </c>
      <c r="D82" s="97">
        <v>0.11199999999999999</v>
      </c>
      <c r="E82" s="97">
        <f t="shared" si="6"/>
        <v>1.8790521914145542E-2</v>
      </c>
      <c r="F82" s="127">
        <v>1475044</v>
      </c>
      <c r="G82" s="127">
        <f>SUM(bdp!AR97:AR100)*1000000</f>
        <v>366426127857.93799</v>
      </c>
      <c r="H82" s="131">
        <f t="shared" si="3"/>
        <v>248417.08305510751</v>
      </c>
      <c r="I82" s="126">
        <f t="shared" si="1"/>
        <v>5.5072021872400123E-2</v>
      </c>
      <c r="J82" s="97">
        <v>1.1000000000000006E-2</v>
      </c>
      <c r="K82" s="97">
        <v>0.11199999999999999</v>
      </c>
      <c r="L82" s="97">
        <f t="shared" si="7"/>
        <v>1.8790521914145542E-2</v>
      </c>
      <c r="M82" s="127">
        <v>1475044</v>
      </c>
      <c r="N82" s="127">
        <f>SUM(bdp!AU97:AU100)*1000000</f>
        <v>366426127857.93799</v>
      </c>
      <c r="O82" s="131">
        <f t="shared" si="4"/>
        <v>248417.08305510751</v>
      </c>
      <c r="P82" s="126">
        <f t="shared" si="2"/>
        <v>5.5072021872400123E-2</v>
      </c>
      <c r="Q82" s="97">
        <v>1.1000000000000006E-2</v>
      </c>
      <c r="R82" s="97">
        <v>0.11199999999999999</v>
      </c>
      <c r="S82" s="97">
        <f t="shared" si="8"/>
        <v>1.8790521914145542E-2</v>
      </c>
      <c r="T82" s="127">
        <v>1475044</v>
      </c>
      <c r="U82" s="127">
        <f>SUM(bdp!AX97:AX100)*1000000</f>
        <v>366426127857.93799</v>
      </c>
      <c r="V82" s="131">
        <f t="shared" si="5"/>
        <v>248417.08305510751</v>
      </c>
      <c r="W82" s="97"/>
      <c r="X82" s="18">
        <v>43100</v>
      </c>
      <c r="Y82" s="130">
        <v>8274.634307146518</v>
      </c>
      <c r="Z82" s="130">
        <v>8274.634307146518</v>
      </c>
      <c r="AA82" s="130">
        <v>8274.634307146518</v>
      </c>
      <c r="AC82" s="146" t="s">
        <v>440</v>
      </c>
      <c r="AD82" s="144">
        <f>2198847918/558724</f>
        <v>3935.4814147951402</v>
      </c>
      <c r="AE82" s="144">
        <f>AD82/(1-15%-5%)*(5%+15%+16.5%)</f>
        <v>1795.5633955002827</v>
      </c>
      <c r="AF82" s="145">
        <v>558724</v>
      </c>
      <c r="AG82" s="145">
        <f>(AD82+AE82)*AF82</f>
        <v>3202072280.5875001</v>
      </c>
      <c r="AH82" s="147">
        <v>0.24</v>
      </c>
      <c r="AI82" s="140"/>
      <c r="AJ82" s="140"/>
      <c r="AK82" s="140"/>
    </row>
    <row r="83" spans="1:37" ht="14.25" customHeight="1">
      <c r="A83" s="18">
        <v>43190</v>
      </c>
      <c r="B83" s="126">
        <f t="shared" si="0"/>
        <v>4.0626979420050224E-2</v>
      </c>
      <c r="C83" s="97">
        <v>1.1000000000000008E-2</v>
      </c>
      <c r="D83" s="97">
        <v>0.10800000000000001</v>
      </c>
      <c r="E83" s="97">
        <f t="shared" si="6"/>
        <v>2.0483624263780476E-2</v>
      </c>
      <c r="F83" s="127">
        <v>1489091</v>
      </c>
      <c r="G83" s="127">
        <f>SUM(bdp!AR98:AR101)*1000000</f>
        <v>370189647370.4212</v>
      </c>
      <c r="H83" s="131">
        <f t="shared" si="3"/>
        <v>248601.09111560087</v>
      </c>
      <c r="I83" s="126">
        <f t="shared" si="1"/>
        <v>4.0626979420050224E-2</v>
      </c>
      <c r="J83" s="97">
        <v>1.1000000000000008E-2</v>
      </c>
      <c r="K83" s="97">
        <v>0.10800000000000001</v>
      </c>
      <c r="L83" s="97">
        <f t="shared" si="7"/>
        <v>2.0483624263780476E-2</v>
      </c>
      <c r="M83" s="127">
        <v>1489091</v>
      </c>
      <c r="N83" s="127">
        <f>SUM(bdp!AU98:AU101)*1000000</f>
        <v>370189647370.4212</v>
      </c>
      <c r="O83" s="131">
        <f t="shared" si="4"/>
        <v>248601.09111560087</v>
      </c>
      <c r="P83" s="126">
        <f t="shared" si="2"/>
        <v>4.0626979420050224E-2</v>
      </c>
      <c r="Q83" s="97">
        <v>1.1000000000000008E-2</v>
      </c>
      <c r="R83" s="97">
        <v>0.10800000000000001</v>
      </c>
      <c r="S83" s="97">
        <f t="shared" si="8"/>
        <v>2.0483624263780476E-2</v>
      </c>
      <c r="T83" s="127">
        <v>1489091</v>
      </c>
      <c r="U83" s="127">
        <f>SUM(bdp!AX98:AX101)*1000000</f>
        <v>370189647370.4212</v>
      </c>
      <c r="V83" s="131">
        <f t="shared" si="5"/>
        <v>248601.09111560087</v>
      </c>
      <c r="W83" s="97"/>
      <c r="X83" s="18">
        <v>43190</v>
      </c>
      <c r="Y83" s="130">
        <v>8283.2757016011583</v>
      </c>
      <c r="Z83" s="130">
        <v>8283.2757016011583</v>
      </c>
      <c r="AA83" s="130">
        <v>8283.2757016011583</v>
      </c>
      <c r="AC83" s="146" t="s">
        <v>443</v>
      </c>
      <c r="AD83" s="144">
        <f>AD82</f>
        <v>3935.4814147951402</v>
      </c>
      <c r="AE83" s="144">
        <f>AD83/(1-15%-5%)*(5%+15%+16.5%)</f>
        <v>1795.5633955002827</v>
      </c>
      <c r="AF83" s="145">
        <v>443839</v>
      </c>
      <c r="AG83" s="145">
        <f>(AD83+AE83)*AF83</f>
        <v>2543661197.5567102</v>
      </c>
      <c r="AH83" s="147">
        <v>0.12</v>
      </c>
      <c r="AI83" s="140"/>
      <c r="AJ83" s="140"/>
      <c r="AK83" s="140"/>
    </row>
    <row r="84" spans="1:37" ht="14.25" customHeight="1">
      <c r="A84" s="18">
        <v>43281</v>
      </c>
      <c r="B84" s="126">
        <f t="shared" si="0"/>
        <v>6.4428686984590255E-2</v>
      </c>
      <c r="C84" s="97">
        <v>1.525E-2</v>
      </c>
      <c r="D84" s="97">
        <v>8.199999999999999E-2</v>
      </c>
      <c r="E84" s="97">
        <f t="shared" si="6"/>
        <v>2.6362640243722035E-2</v>
      </c>
      <c r="F84" s="127">
        <v>1554821</v>
      </c>
      <c r="G84" s="127">
        <f>SUM(bdp!AR99:AR102)*1000000</f>
        <v>374630401315.99591</v>
      </c>
      <c r="H84" s="131">
        <f t="shared" si="3"/>
        <v>240947.60832018341</v>
      </c>
      <c r="I84" s="126">
        <f t="shared" si="1"/>
        <v>6.4428686984590255E-2</v>
      </c>
      <c r="J84" s="97">
        <v>1.525E-2</v>
      </c>
      <c r="K84" s="97">
        <v>8.199999999999999E-2</v>
      </c>
      <c r="L84" s="97">
        <f t="shared" si="7"/>
        <v>2.6362640243722035E-2</v>
      </c>
      <c r="M84" s="127">
        <v>1554821</v>
      </c>
      <c r="N84" s="127">
        <f>SUM(bdp!AU99:AU102)*1000000</f>
        <v>374630401315.99591</v>
      </c>
      <c r="O84" s="131">
        <f t="shared" si="4"/>
        <v>240947.60832018341</v>
      </c>
      <c r="P84" s="126">
        <f t="shared" si="2"/>
        <v>6.4428686984590255E-2</v>
      </c>
      <c r="Q84" s="97">
        <v>1.525E-2</v>
      </c>
      <c r="R84" s="97">
        <v>8.199999999999999E-2</v>
      </c>
      <c r="S84" s="97">
        <f t="shared" si="8"/>
        <v>2.6362640243722035E-2</v>
      </c>
      <c r="T84" s="127">
        <v>1554821</v>
      </c>
      <c r="U84" s="127">
        <f>SUM(bdp!AX99:AX102)*1000000</f>
        <v>374630401315.99591</v>
      </c>
      <c r="V84" s="131">
        <f t="shared" si="5"/>
        <v>240947.60832018341</v>
      </c>
      <c r="W84" s="97"/>
      <c r="X84" s="18">
        <v>43281</v>
      </c>
      <c r="Y84" s="130">
        <v>8506.2908582919008</v>
      </c>
      <c r="Z84" s="130">
        <v>8506.2908582919008</v>
      </c>
      <c r="AA84" s="130">
        <v>8506.2908582919008</v>
      </c>
      <c r="AC84" s="137"/>
      <c r="AD84" s="137"/>
      <c r="AE84" s="137"/>
      <c r="AF84" s="148" t="s">
        <v>449</v>
      </c>
      <c r="AG84" s="149">
        <f>SUM(AG81:AG83)</f>
        <v>8096530765.4379606</v>
      </c>
      <c r="AH84" s="140"/>
      <c r="AI84" s="140"/>
      <c r="AJ84" s="140"/>
      <c r="AK84" s="140"/>
    </row>
    <row r="85" spans="1:37" ht="14.25" customHeight="1">
      <c r="A85" s="18">
        <v>43373</v>
      </c>
      <c r="B85" s="126">
        <f t="shared" si="0"/>
        <v>4.9037667692519937E-2</v>
      </c>
      <c r="C85" s="97">
        <v>1.525E-2</v>
      </c>
      <c r="D85" s="97">
        <v>7.8E-2</v>
      </c>
      <c r="E85" s="97">
        <f t="shared" si="6"/>
        <v>2.4235219219839621E-2</v>
      </c>
      <c r="F85" s="127">
        <v>1546848</v>
      </c>
      <c r="G85" s="127">
        <f>SUM(bdp!AR100:AR103)*1000000</f>
        <v>379569070309.84467</v>
      </c>
      <c r="H85" s="131">
        <f t="shared" si="3"/>
        <v>245382.26788271675</v>
      </c>
      <c r="I85" s="126">
        <f t="shared" si="1"/>
        <v>4.9037667692519937E-2</v>
      </c>
      <c r="J85" s="97">
        <v>1.525E-2</v>
      </c>
      <c r="K85" s="97">
        <v>7.8E-2</v>
      </c>
      <c r="L85" s="97">
        <f t="shared" si="7"/>
        <v>2.4235219219839621E-2</v>
      </c>
      <c r="M85" s="127">
        <v>1546848</v>
      </c>
      <c r="N85" s="127">
        <f>SUM(bdp!AU100:AU103)*1000000</f>
        <v>379569070309.84467</v>
      </c>
      <c r="O85" s="131">
        <f t="shared" si="4"/>
        <v>245382.26788271675</v>
      </c>
      <c r="P85" s="126">
        <f t="shared" si="2"/>
        <v>4.9037667692519937E-2</v>
      </c>
      <c r="Q85" s="97">
        <v>1.525E-2</v>
      </c>
      <c r="R85" s="97">
        <v>7.8E-2</v>
      </c>
      <c r="S85" s="97">
        <f t="shared" si="8"/>
        <v>2.4235219219839621E-2</v>
      </c>
      <c r="T85" s="127">
        <v>1546848</v>
      </c>
      <c r="U85" s="127">
        <f>SUM(bdp!AX100:AX103)*1000000</f>
        <v>379569070309.84467</v>
      </c>
      <c r="V85" s="131">
        <f t="shared" si="5"/>
        <v>245382.26788271675</v>
      </c>
      <c r="W85" s="97"/>
      <c r="X85" s="18">
        <v>43373</v>
      </c>
      <c r="Y85" s="130">
        <v>8509.3703859227116</v>
      </c>
      <c r="Z85" s="130">
        <v>8509.3703859227116</v>
      </c>
      <c r="AA85" s="130">
        <v>8509.3703859227116</v>
      </c>
      <c r="AC85" s="137"/>
      <c r="AD85" s="137"/>
      <c r="AE85" s="137"/>
      <c r="AF85" s="138" t="s">
        <v>453</v>
      </c>
      <c r="AG85" s="150">
        <f>AG84/AE78</f>
        <v>0.85226639636189061</v>
      </c>
      <c r="AH85" s="137"/>
      <c r="AI85" s="140"/>
      <c r="AJ85" s="140"/>
      <c r="AK85" s="140"/>
    </row>
    <row r="86" spans="1:37" ht="14.25" customHeight="1">
      <c r="A86" s="18">
        <v>43465</v>
      </c>
      <c r="B86" s="126">
        <f t="shared" si="0"/>
        <v>1.0938974227132192E-2</v>
      </c>
      <c r="C86" s="97">
        <v>1.4250000000000001E-2</v>
      </c>
      <c r="D86" s="97">
        <v>8.900000000000001E-2</v>
      </c>
      <c r="E86" s="97">
        <f t="shared" si="6"/>
        <v>2.3033695098962248E-2</v>
      </c>
      <c r="F86" s="127">
        <v>1506912</v>
      </c>
      <c r="G86" s="127">
        <f>SUM(bdp!AR101:AR104)*1000000</f>
        <v>382965178694.10016</v>
      </c>
      <c r="H86" s="131">
        <f t="shared" si="3"/>
        <v>254139.04640357246</v>
      </c>
      <c r="I86" s="126">
        <f t="shared" si="1"/>
        <v>1.0938974227132192E-2</v>
      </c>
      <c r="J86" s="97">
        <v>1.4250000000000001E-2</v>
      </c>
      <c r="K86" s="97">
        <v>8.900000000000001E-2</v>
      </c>
      <c r="L86" s="97">
        <f t="shared" si="7"/>
        <v>2.3033695098962248E-2</v>
      </c>
      <c r="M86" s="127">
        <v>1506912</v>
      </c>
      <c r="N86" s="127">
        <f>SUM(bdp!AU101:AU104)*1000000</f>
        <v>382965178694.10016</v>
      </c>
      <c r="O86" s="131">
        <f t="shared" si="4"/>
        <v>254139.04640357246</v>
      </c>
      <c r="P86" s="126">
        <f t="shared" si="2"/>
        <v>1.0938974227132192E-2</v>
      </c>
      <c r="Q86" s="97">
        <v>1.4250000000000001E-2</v>
      </c>
      <c r="R86" s="97">
        <v>8.900000000000001E-2</v>
      </c>
      <c r="S86" s="97">
        <f t="shared" si="8"/>
        <v>2.3033695098962248E-2</v>
      </c>
      <c r="T86" s="127">
        <v>1506912</v>
      </c>
      <c r="U86" s="127">
        <f>SUM(bdp!AX101:AX104)*1000000</f>
        <v>382965178694.10016</v>
      </c>
      <c r="V86" s="131">
        <f t="shared" si="5"/>
        <v>254139.04640357246</v>
      </c>
      <c r="W86" s="97"/>
      <c r="X86" s="18">
        <v>43465</v>
      </c>
      <c r="Y86" s="130">
        <v>8365.1503185713373</v>
      </c>
      <c r="Z86" s="130">
        <v>8365.1503185713373</v>
      </c>
      <c r="AA86" s="130">
        <v>8365.1503185713373</v>
      </c>
      <c r="AC86" s="140"/>
      <c r="AD86" s="140"/>
      <c r="AE86" s="137"/>
      <c r="AF86" s="137"/>
      <c r="AG86" s="137"/>
      <c r="AH86" s="137"/>
      <c r="AI86" s="140"/>
      <c r="AJ86" s="140"/>
      <c r="AK86" s="140"/>
    </row>
    <row r="87" spans="1:37" ht="14.25" customHeight="1">
      <c r="A87" s="18">
        <v>43555</v>
      </c>
      <c r="B87" s="126">
        <f t="shared" si="0"/>
        <v>7.5606576323014263E-2</v>
      </c>
      <c r="C87" s="97">
        <v>1.375E-2</v>
      </c>
      <c r="D87" s="97">
        <v>8.8202697846731612E-2</v>
      </c>
      <c r="E87" s="97">
        <f t="shared" si="6"/>
        <v>2.5204312420568087E-2</v>
      </c>
      <c r="F87" s="127">
        <v>1521259</v>
      </c>
      <c r="G87" s="127">
        <f>SUM(bdp!AR102:AR105)*1000000</f>
        <v>387718581680.49371</v>
      </c>
      <c r="H87" s="131">
        <f t="shared" si="3"/>
        <v>254866.91068417259</v>
      </c>
      <c r="I87" s="126">
        <f t="shared" si="1"/>
        <v>7.5606576323014263E-2</v>
      </c>
      <c r="J87" s="97">
        <v>1.375E-2</v>
      </c>
      <c r="K87" s="97">
        <v>8.8202697846731612E-2</v>
      </c>
      <c r="L87" s="97">
        <f t="shared" si="7"/>
        <v>2.5204312420568087E-2</v>
      </c>
      <c r="M87" s="127">
        <v>1521259</v>
      </c>
      <c r="N87" s="127">
        <f>SUM(bdp!AU102:AU105)*1000000</f>
        <v>387718581680.49371</v>
      </c>
      <c r="O87" s="131">
        <f t="shared" si="4"/>
        <v>254866.91068417259</v>
      </c>
      <c r="P87" s="126">
        <f t="shared" si="2"/>
        <v>7.5606576323014263E-2</v>
      </c>
      <c r="Q87" s="97">
        <v>1.375E-2</v>
      </c>
      <c r="R87" s="97">
        <v>8.8202697846731612E-2</v>
      </c>
      <c r="S87" s="97">
        <f t="shared" si="8"/>
        <v>2.5204312420568087E-2</v>
      </c>
      <c r="T87" s="127">
        <v>1521259</v>
      </c>
      <c r="U87" s="127">
        <f>SUM(bdp!AX102:AX105)*1000000</f>
        <v>387718581680.49371</v>
      </c>
      <c r="V87" s="131">
        <f t="shared" si="5"/>
        <v>254866.91068417259</v>
      </c>
      <c r="W87" s="97"/>
      <c r="X87" s="18">
        <v>43555</v>
      </c>
      <c r="Y87" s="130">
        <v>8909.5458181388367</v>
      </c>
      <c r="Z87" s="130">
        <v>8909.5458181388367</v>
      </c>
      <c r="AA87" s="130">
        <v>8909.5458181388367</v>
      </c>
      <c r="AC87" s="640" t="s">
        <v>461</v>
      </c>
      <c r="AD87" s="641"/>
      <c r="AE87" s="641"/>
      <c r="AF87" s="641"/>
      <c r="AG87" s="137"/>
      <c r="AH87" s="137"/>
      <c r="AI87" s="140"/>
      <c r="AJ87" s="140"/>
      <c r="AK87" s="140"/>
    </row>
    <row r="88" spans="1:37" ht="14.25" customHeight="1">
      <c r="A88" s="18">
        <v>43646</v>
      </c>
      <c r="B88" s="126">
        <f t="shared" si="0"/>
        <v>5.0952138883574083E-2</v>
      </c>
      <c r="C88" s="97">
        <v>9.2499999999999995E-3</v>
      </c>
      <c r="D88" s="97">
        <v>6.6073412415574073E-2</v>
      </c>
      <c r="E88" s="97">
        <f t="shared" si="6"/>
        <v>1.9350263664096756E-2</v>
      </c>
      <c r="F88" s="127">
        <v>1593583</v>
      </c>
      <c r="G88" s="127">
        <f>SUM(bdp!AR103:AR106)*1000000</f>
        <v>391399933490.87213</v>
      </c>
      <c r="H88" s="131">
        <f t="shared" si="3"/>
        <v>245610.00807041247</v>
      </c>
      <c r="I88" s="126">
        <f t="shared" si="1"/>
        <v>5.0952138883574083E-2</v>
      </c>
      <c r="J88" s="97">
        <v>9.2499999999999995E-3</v>
      </c>
      <c r="K88" s="97">
        <v>6.6073412415574073E-2</v>
      </c>
      <c r="L88" s="97">
        <f t="shared" si="7"/>
        <v>1.9350263664096756E-2</v>
      </c>
      <c r="M88" s="127">
        <v>1593583</v>
      </c>
      <c r="N88" s="127">
        <f>SUM(bdp!AU103:AU106)*1000000</f>
        <v>391399933490.87213</v>
      </c>
      <c r="O88" s="131">
        <f t="shared" si="4"/>
        <v>245610.00807041247</v>
      </c>
      <c r="P88" s="126">
        <f t="shared" si="2"/>
        <v>5.0952138883574083E-2</v>
      </c>
      <c r="Q88" s="97">
        <v>9.2499999999999995E-3</v>
      </c>
      <c r="R88" s="97">
        <v>6.6073412415574073E-2</v>
      </c>
      <c r="S88" s="97">
        <f t="shared" si="8"/>
        <v>1.9350263664096756E-2</v>
      </c>
      <c r="T88" s="127">
        <v>1593583</v>
      </c>
      <c r="U88" s="127">
        <f>SUM(bdp!AX103:AX106)*1000000</f>
        <v>391399933490.87213</v>
      </c>
      <c r="V88" s="131">
        <f t="shared" si="5"/>
        <v>245610.00807041247</v>
      </c>
      <c r="W88" s="97"/>
      <c r="X88" s="18">
        <v>43646</v>
      </c>
      <c r="Y88" s="130">
        <v>8939.7045714876658</v>
      </c>
      <c r="Z88" s="130">
        <v>8939.7045714876658</v>
      </c>
      <c r="AA88" s="130">
        <v>8939.7045714876658</v>
      </c>
      <c r="AC88" s="140"/>
      <c r="AD88" s="151"/>
      <c r="AE88" s="137"/>
      <c r="AF88" s="137"/>
      <c r="AG88" s="137"/>
      <c r="AH88" s="137"/>
      <c r="AI88" s="140"/>
      <c r="AJ88" s="140"/>
      <c r="AK88" s="140"/>
    </row>
    <row r="89" spans="1:37" ht="14.25" customHeight="1">
      <c r="A89" s="18">
        <v>43738</v>
      </c>
      <c r="B89" s="126">
        <f t="shared" si="0"/>
        <v>5.7529032190345664E-2</v>
      </c>
      <c r="C89" s="97">
        <v>7.7499999999999999E-3</v>
      </c>
      <c r="D89" s="97">
        <v>6.6183533624469576E-2</v>
      </c>
      <c r="E89" s="97">
        <f t="shared" si="6"/>
        <v>1.7893873008584249E-2</v>
      </c>
      <c r="F89" s="127">
        <v>1585676</v>
      </c>
      <c r="G89" s="127">
        <f>SUM(bdp!AR104:AR107)*1000000</f>
        <v>396059221251.43542</v>
      </c>
      <c r="H89" s="131">
        <f t="shared" si="3"/>
        <v>249773.10702276847</v>
      </c>
      <c r="I89" s="126">
        <f t="shared" si="1"/>
        <v>5.7529032190345664E-2</v>
      </c>
      <c r="J89" s="97">
        <v>7.7499999999999999E-3</v>
      </c>
      <c r="K89" s="97">
        <v>6.6183533624469576E-2</v>
      </c>
      <c r="L89" s="97">
        <f t="shared" si="7"/>
        <v>1.7893873008584249E-2</v>
      </c>
      <c r="M89" s="127">
        <v>1585676</v>
      </c>
      <c r="N89" s="127">
        <f>SUM(bdp!AU104:AU107)*1000000</f>
        <v>396059221251.43542</v>
      </c>
      <c r="O89" s="131">
        <f t="shared" si="4"/>
        <v>249773.10702276847</v>
      </c>
      <c r="P89" s="126">
        <f t="shared" si="2"/>
        <v>5.7529032190345664E-2</v>
      </c>
      <c r="Q89" s="97">
        <v>7.7499999999999999E-3</v>
      </c>
      <c r="R89" s="97">
        <v>6.6183533624469576E-2</v>
      </c>
      <c r="S89" s="97">
        <f t="shared" si="8"/>
        <v>1.7893873008584249E-2</v>
      </c>
      <c r="T89" s="127">
        <v>1585676</v>
      </c>
      <c r="U89" s="127">
        <f>SUM(bdp!AX104:AX107)*1000000</f>
        <v>396059221251.43542</v>
      </c>
      <c r="V89" s="131">
        <f t="shared" si="5"/>
        <v>249773.10702276847</v>
      </c>
      <c r="W89" s="97"/>
      <c r="X89" s="18">
        <v>43738</v>
      </c>
      <c r="Y89" s="130">
        <v>8998.9062287740326</v>
      </c>
      <c r="Z89" s="130">
        <v>8998.9062287740326</v>
      </c>
      <c r="AA89" s="130">
        <v>8998.9062287740326</v>
      </c>
      <c r="AC89" s="137"/>
      <c r="AD89" s="636" t="s">
        <v>467</v>
      </c>
      <c r="AE89" s="637"/>
      <c r="AF89" s="638" t="s">
        <v>468</v>
      </c>
      <c r="AG89" s="639"/>
      <c r="AH89" s="637"/>
      <c r="AI89" s="638" t="s">
        <v>472</v>
      </c>
      <c r="AJ89" s="639"/>
      <c r="AK89" s="637"/>
    </row>
    <row r="90" spans="1:37" ht="14.25" customHeight="1">
      <c r="A90" s="18">
        <v>43830</v>
      </c>
      <c r="B90" s="126">
        <f t="shared" si="0"/>
        <v>8.4350815265816337E-2</v>
      </c>
      <c r="C90" s="97">
        <v>9.2499999999999995E-3</v>
      </c>
      <c r="D90" s="97">
        <v>7.7773284968404396E-2</v>
      </c>
      <c r="E90" s="97">
        <f t="shared" si="6"/>
        <v>1.8866097831507611E-2</v>
      </c>
      <c r="F90" s="127">
        <v>1545192</v>
      </c>
      <c r="G90" s="127">
        <f>SUM(bdp!AR105:AR108)*1000000</f>
        <v>400102217669.38977</v>
      </c>
      <c r="H90" s="131">
        <f t="shared" si="3"/>
        <v>258933.65851582831</v>
      </c>
      <c r="I90" s="126">
        <f t="shared" si="1"/>
        <v>8.4350815265816337E-2</v>
      </c>
      <c r="J90" s="97">
        <v>9.2499999999999995E-3</v>
      </c>
      <c r="K90" s="97">
        <v>7.7773284968404396E-2</v>
      </c>
      <c r="L90" s="97">
        <f t="shared" si="7"/>
        <v>1.8866097831507611E-2</v>
      </c>
      <c r="M90" s="127">
        <v>1545192</v>
      </c>
      <c r="N90" s="127">
        <f>SUM(bdp!AU105:AU108)*1000000</f>
        <v>400102217669.38977</v>
      </c>
      <c r="O90" s="131">
        <f t="shared" si="4"/>
        <v>258933.65851582831</v>
      </c>
      <c r="P90" s="126">
        <f t="shared" si="2"/>
        <v>8.4350815265816337E-2</v>
      </c>
      <c r="Q90" s="97">
        <v>9.2499999999999995E-3</v>
      </c>
      <c r="R90" s="97">
        <v>7.7773284968404396E-2</v>
      </c>
      <c r="S90" s="97">
        <f t="shared" si="8"/>
        <v>1.8866097831507611E-2</v>
      </c>
      <c r="T90" s="127">
        <v>1545192</v>
      </c>
      <c r="U90" s="127">
        <f>SUM(bdp!AX105:AX108)*1000000</f>
        <v>400102217669.38977</v>
      </c>
      <c r="V90" s="131">
        <f t="shared" si="5"/>
        <v>258933.65851582831</v>
      </c>
      <c r="W90" s="97"/>
      <c r="X90" s="18">
        <v>43830</v>
      </c>
      <c r="Y90" s="130">
        <v>9070.7575677639325</v>
      </c>
      <c r="Z90" s="130">
        <v>9070.7575677639325</v>
      </c>
      <c r="AA90" s="130">
        <v>9070.7575677639325</v>
      </c>
      <c r="AB90" s="353" t="s">
        <v>1145</v>
      </c>
      <c r="AC90" s="137"/>
      <c r="AD90" s="152" t="s">
        <v>427</v>
      </c>
      <c r="AE90" s="153" t="s">
        <v>477</v>
      </c>
      <c r="AF90" s="154" t="s">
        <v>22</v>
      </c>
      <c r="AG90" s="154" t="s">
        <v>23</v>
      </c>
      <c r="AH90" s="153" t="s">
        <v>24</v>
      </c>
      <c r="AI90" s="155" t="s">
        <v>22</v>
      </c>
      <c r="AJ90" s="155" t="s">
        <v>23</v>
      </c>
      <c r="AK90" s="156" t="s">
        <v>24</v>
      </c>
    </row>
    <row r="91" spans="1:37" s="514" customFormat="1" ht="14.25" customHeight="1">
      <c r="A91" s="18">
        <v>43921</v>
      </c>
      <c r="B91" s="126">
        <f>$B$99+$B$100*C91+$B$101*D91+$B$102*E91</f>
        <v>4.5060058168407191E-2</v>
      </c>
      <c r="C91" s="97">
        <f>inflacija!C79/100</f>
        <v>1.1227266108534639E-2</v>
      </c>
      <c r="D91" s="97">
        <v>8.6493411751229168E-2</v>
      </c>
      <c r="E91" s="97">
        <f t="shared" si="6"/>
        <v>3.1544282349722286E-2</v>
      </c>
      <c r="F91" s="127">
        <v>1529905</v>
      </c>
      <c r="G91" s="127">
        <f>SUM(bdp!AR106:AR109)*1000000</f>
        <v>402221975730.9599</v>
      </c>
      <c r="H91" s="131">
        <f t="shared" si="3"/>
        <v>262906.50447639555</v>
      </c>
      <c r="I91" s="126">
        <f>$B$99+$B$100*J91+$B$101*K91+$B$102*L91</f>
        <v>4.5060058168407191E-2</v>
      </c>
      <c r="J91" s="97">
        <f>inflacija!G79/100</f>
        <v>1.1227266108534639E-2</v>
      </c>
      <c r="K91" s="97">
        <v>8.6493411751229168E-2</v>
      </c>
      <c r="L91" s="97">
        <f t="shared" si="7"/>
        <v>3.1544282349722286E-2</v>
      </c>
      <c r="M91" s="127">
        <v>1529905</v>
      </c>
      <c r="N91" s="127">
        <f>SUM(bdp!AU106:AU109)*1000000</f>
        <v>402221975730.9599</v>
      </c>
      <c r="O91" s="131">
        <f t="shared" si="4"/>
        <v>262906.50447639555</v>
      </c>
      <c r="P91" s="126">
        <f>$B$99+$B$100*Q91+$B$101*R91+$B$102*S91</f>
        <v>4.5060058168407191E-2</v>
      </c>
      <c r="Q91" s="97">
        <f>inflacija!J79/100</f>
        <v>1.1227266108534639E-2</v>
      </c>
      <c r="R91" s="97">
        <v>8.6493411751229168E-2</v>
      </c>
      <c r="S91" s="97">
        <f t="shared" si="8"/>
        <v>3.1544282349722286E-2</v>
      </c>
      <c r="T91" s="127">
        <v>1529905</v>
      </c>
      <c r="U91" s="127">
        <f>SUM(bdp!AX106:AX109)*1000000</f>
        <v>402221975730.9599</v>
      </c>
      <c r="V91" s="131">
        <f t="shared" si="5"/>
        <v>262906.50447639555</v>
      </c>
      <c r="W91" s="97"/>
      <c r="X91" s="18">
        <v>43921</v>
      </c>
      <c r="Y91" s="130">
        <v>9229.5565982937478</v>
      </c>
      <c r="Z91" s="130">
        <v>9229.5565982937478</v>
      </c>
      <c r="AA91" s="130">
        <v>9229.5565982937478</v>
      </c>
      <c r="AB91" s="353" t="s">
        <v>1146</v>
      </c>
      <c r="AC91" s="138"/>
      <c r="AD91" s="152">
        <f>AF81</f>
        <v>502075</v>
      </c>
      <c r="AE91" s="153">
        <f>AD81/(1-5%-15%)</f>
        <v>4019.0245456356124</v>
      </c>
      <c r="AF91" s="154">
        <f t="array" ref="AF91:AF94">TRANSPOSE(nezaposlenost!BB27:BE27)</f>
        <v>1515174</v>
      </c>
      <c r="AG91" s="154">
        <f t="array" ref="AG91:AG94">TRANSPOSE(nezaposlenost!BF27:BI27)</f>
        <v>1515174</v>
      </c>
      <c r="AH91" s="153">
        <f t="array" ref="AH91:AH94">TRANSPOSE(nezaposlenost!BJ27:BM27)</f>
        <v>1515174</v>
      </c>
      <c r="AI91" s="155">
        <f>(Y87*(1+B91)*(AF91-$AD91)+$AD91*$AE91)/AF91</f>
        <v>7557.4337639553914</v>
      </c>
      <c r="AJ91" s="155">
        <f>(Z87*(1+I91)*(AG91-$AD91)+$AD91*$AE91)/AG91</f>
        <v>7557.4337639553914</v>
      </c>
      <c r="AK91" s="156">
        <f>+(AA87*(1+P91)*(AH91-$AD91)+$AD91*$AE91)/AH91</f>
        <v>7557.4337639553914</v>
      </c>
    </row>
    <row r="92" spans="1:37" ht="14.25" customHeight="1">
      <c r="A92" s="88">
        <v>44012</v>
      </c>
      <c r="B92" s="157">
        <f>$B$99+$B$100*C92+$B$101*D92+$B$102*E92</f>
        <v>3.2367765833653674E-2</v>
      </c>
      <c r="C92" s="158">
        <f>inflacija!C80/100</f>
        <v>3.9667322440439289E-3</v>
      </c>
      <c r="D92" s="158">
        <f>nezaposlenost!V85/100</f>
        <v>9.5120651020947578E-2</v>
      </c>
      <c r="E92" s="158">
        <f t="shared" si="6"/>
        <v>2.1867555390391091E-2</v>
      </c>
      <c r="F92" s="159">
        <f>nezaposlenost!BC27</f>
        <v>1500864.5589938706</v>
      </c>
      <c r="G92" s="159">
        <f>SUM(bdp!AR107:AR110)*1000000</f>
        <v>376688335582.60059</v>
      </c>
      <c r="H92" s="160">
        <f t="shared" si="3"/>
        <v>250980.89852632661</v>
      </c>
      <c r="I92" s="157">
        <f>$B$99+$B$100*J92+$B$101*K92+$B$102*L92</f>
        <v>3.5051306388057896E-2</v>
      </c>
      <c r="J92" s="158">
        <f>inflacija!G80/100</f>
        <v>3.5390739570933215E-3</v>
      </c>
      <c r="K92" s="158">
        <f>nezaposlenost!W85/100</f>
        <v>9.9027570421998265E-2</v>
      </c>
      <c r="L92" s="158">
        <f t="shared" si="7"/>
        <v>2.6298716707201741E-2</v>
      </c>
      <c r="M92" s="159">
        <f>nezaposlenost!BG27</f>
        <v>1494384.4057331088</v>
      </c>
      <c r="N92" s="159">
        <f>SUM(bdp!AU107:AU110)*1000000</f>
        <v>376688335582.60059</v>
      </c>
      <c r="O92" s="160">
        <f t="shared" si="4"/>
        <v>252069.23609310979</v>
      </c>
      <c r="P92" s="157">
        <f>$B$99+$B$100*Q92+$B$101*R92+$B$102*S92</f>
        <v>3.984284747841986E-2</v>
      </c>
      <c r="Q92" s="158">
        <f>inflacija!J80/100</f>
        <v>3.1806044410314805E-3</v>
      </c>
      <c r="R92" s="158">
        <f>nezaposlenost!X85/100</f>
        <v>0.10574380521201236</v>
      </c>
      <c r="S92" s="158">
        <f t="shared" si="8"/>
        <v>3.4006645582919326E-2</v>
      </c>
      <c r="T92" s="159">
        <f>nezaposlenost!BK27</f>
        <v>1483244.6236421741</v>
      </c>
      <c r="U92" s="159">
        <f>SUM(bdp!AX107:AX110)*1000000</f>
        <v>376688335582.60059</v>
      </c>
      <c r="V92" s="160">
        <f t="shared" si="5"/>
        <v>253962.38056648092</v>
      </c>
      <c r="W92" s="89"/>
      <c r="X92" s="88">
        <v>44012</v>
      </c>
      <c r="Y92" s="161">
        <f>(Y88*(1+B92)*AF92+$AE92*$AD92+2*Y88*(1+B92)*(AF92-$AD92))/(3*AF92)</f>
        <v>7894.4907420453383</v>
      </c>
      <c r="Z92" s="161">
        <f>(Z88*(1+I92)*AG92+$AE92*$AD92+2*Z88*(1+I92)*(AG92-$AD92))/(3*AG92)</f>
        <v>7907.9435435220048</v>
      </c>
      <c r="AA92" s="161">
        <f>(AA88*(1+P92)*AH92+$AE92*$AD92+2*AA88*(1+P92)*(AH92-$AD92))/(3*AH92)</f>
        <v>7932.1310241759693</v>
      </c>
      <c r="AB92" s="354" t="s">
        <v>1146</v>
      </c>
      <c r="AC92" s="162"/>
      <c r="AD92" s="163">
        <f>AF83</f>
        <v>443839</v>
      </c>
      <c r="AE92" s="164">
        <f>AD83/(1-5%-15%)</f>
        <v>4919.3517684939252</v>
      </c>
      <c r="AF92" s="165">
        <v>1500864.5589938706</v>
      </c>
      <c r="AG92" s="165">
        <v>1494384.4057331088</v>
      </c>
      <c r="AH92" s="166">
        <v>1483244.6236421741</v>
      </c>
      <c r="AI92" s="167">
        <f>(Y88*(1+B92)*(AF92-$AD92)+$AD92*$AE92)/AF92</f>
        <v>7954.5855093371838</v>
      </c>
      <c r="AJ92" s="167">
        <f>(Z88*(1+I92)*(AG92-$AD92)+$AD92*$AE92)/AG92</f>
        <v>7965.9238494584679</v>
      </c>
      <c r="AK92" s="168">
        <f>+(AA88*(1+P92)*(AH92-$AD92)+$AD92*$AE92)/AH92</f>
        <v>7986.2742101452423</v>
      </c>
    </row>
    <row r="93" spans="1:37" ht="14.25" customHeight="1">
      <c r="A93" s="88">
        <v>44104</v>
      </c>
      <c r="B93" s="157">
        <f>$B$99+$B$100*C93+$B$101*D93+$B$102*E93</f>
        <v>-9.1463969702001643E-3</v>
      </c>
      <c r="C93" s="158">
        <f>inflacija!C81/100</f>
        <v>-2.6620144449791528E-3</v>
      </c>
      <c r="D93" s="158">
        <f>nezaposlenost!V86/100</f>
        <v>0.13642446913921757</v>
      </c>
      <c r="E93" s="158">
        <f t="shared" si="6"/>
        <v>-1.0892714280239968E-2</v>
      </c>
      <c r="F93" s="159">
        <f>nezaposlenost!BD27</f>
        <v>1432356.600629274</v>
      </c>
      <c r="G93" s="159">
        <f>SUM(bdp!AR108:AR111)*1000000</f>
        <v>353867135745.4527</v>
      </c>
      <c r="H93" s="160">
        <f t="shared" si="3"/>
        <v>247052.39993308164</v>
      </c>
      <c r="I93" s="157">
        <f>$B$99+$B$100*J93+$B$101*K93+$B$102*L93</f>
        <v>2.3244992128694259E-4</v>
      </c>
      <c r="J93" s="158">
        <f>inflacija!G81/100</f>
        <v>-1.0988959199354608E-3</v>
      </c>
      <c r="K93" s="158">
        <f>nezaposlenost!W86/100</f>
        <v>0.12842014272299951</v>
      </c>
      <c r="L93" s="158">
        <f t="shared" si="7"/>
        <v>-3.0970754585781801E-3</v>
      </c>
      <c r="M93" s="159">
        <f>nezaposlenost!BH27</f>
        <v>1445632.8565746378</v>
      </c>
      <c r="N93" s="159">
        <f>SUM(bdp!AU108:AU111)*1000000</f>
        <v>359961917543.25623</v>
      </c>
      <c r="O93" s="160">
        <f t="shared" si="4"/>
        <v>248999.54086279543</v>
      </c>
      <c r="P93" s="157">
        <f>$B$99+$B$100*Q93+$B$101*R93+$B$102*S93</f>
        <v>1.1301404068838427E-2</v>
      </c>
      <c r="Q93" s="158">
        <f>inflacija!J81/100</f>
        <v>1.9312823654155765E-4</v>
      </c>
      <c r="R93" s="158">
        <f>nezaposlenost!X86/100</f>
        <v>0.12000067716609752</v>
      </c>
      <c r="S93" s="158">
        <f t="shared" si="8"/>
        <v>6.591903177531222E-3</v>
      </c>
      <c r="T93" s="159">
        <f>nezaposlenost!BL27</f>
        <v>1459597.67682861</v>
      </c>
      <c r="U93" s="159">
        <f>SUM(bdp!AX108:AX111)*1000000</f>
        <v>366971445328.83997</v>
      </c>
      <c r="V93" s="160">
        <f t="shared" si="5"/>
        <v>251419.58716061368</v>
      </c>
      <c r="W93" s="89"/>
      <c r="X93" s="88">
        <v>44104</v>
      </c>
      <c r="Y93" s="161">
        <f>Y89*(1+B93)</f>
        <v>8916.5986601080585</v>
      </c>
      <c r="Z93" s="161">
        <f>Z89*(1+I93)</f>
        <v>9000.9980238185799</v>
      </c>
      <c r="AA93" s="161">
        <f>AA89*(1+P93)</f>
        <v>9100.6065042429946</v>
      </c>
      <c r="AB93" s="354" t="s">
        <v>1147</v>
      </c>
      <c r="AC93" s="162"/>
      <c r="AD93" s="163">
        <f>AD92</f>
        <v>443839</v>
      </c>
      <c r="AE93" s="164">
        <f>AE92</f>
        <v>4919.3517684939252</v>
      </c>
      <c r="AF93" s="165">
        <v>1432356.600629274</v>
      </c>
      <c r="AG93" s="165">
        <v>1445632.8565746378</v>
      </c>
      <c r="AH93" s="166">
        <v>1459597.67682861</v>
      </c>
      <c r="AI93" s="167">
        <f>(Y89*(1+B93)*(AF93-$AD93)+$AD93*$AE93)/AF93</f>
        <v>7677.9866675723324</v>
      </c>
      <c r="AJ93" s="167">
        <f>(Z89*(1+I93)*(AG93-$AD93)+$AD93*$AE93)/AG93</f>
        <v>7747.8487307058522</v>
      </c>
      <c r="AK93" s="168">
        <f>+(AA89*(1+P93)*(AH93-$AD93)+$AD93*$AE93)/AH93</f>
        <v>7829.157563126294</v>
      </c>
    </row>
    <row r="94" spans="1:37" ht="14.25" customHeight="1">
      <c r="A94" s="88">
        <v>44196</v>
      </c>
      <c r="B94" s="169">
        <f>$B$99+$B$100*C94+$B$101*D94+$B$102*E94</f>
        <v>-5.9638864249854921E-2</v>
      </c>
      <c r="C94" s="170">
        <f>inflacija!C82/100</f>
        <v>-4.7105108787512309E-3</v>
      </c>
      <c r="D94" s="170">
        <f>nezaposlenost!V87/100</f>
        <v>0.14217152464071325</v>
      </c>
      <c r="E94" s="170">
        <f t="shared" si="6"/>
        <v>-6.6455277454332551E-2</v>
      </c>
      <c r="F94" s="171">
        <f>nezaposlenost!BE27</f>
        <v>1422824.3332275506</v>
      </c>
      <c r="G94" s="171">
        <f>SUM(bdp!AR109:AR112)*1000000</f>
        <v>343933848762.12268</v>
      </c>
      <c r="H94" s="172">
        <f t="shared" si="3"/>
        <v>241726.15039689356</v>
      </c>
      <c r="I94" s="169">
        <f>$B$99+$B$100*J94+$B$101*K94+$B$102*L94</f>
        <v>-4.3071322932233959E-2</v>
      </c>
      <c r="J94" s="170">
        <f>inflacija!G82/100</f>
        <v>-2.5839019616758006E-3</v>
      </c>
      <c r="K94" s="170">
        <f>nezaposlenost!W87/100</f>
        <v>0.13096067093281344</v>
      </c>
      <c r="L94" s="170">
        <f t="shared" si="7"/>
        <v>-5.1577367523509166E-2</v>
      </c>
      <c r="M94" s="171">
        <f>nezaposlenost!BI27</f>
        <v>1441419.0475673529</v>
      </c>
      <c r="N94" s="171">
        <f>SUM(bdp!AU109:AU112)*1000000</f>
        <v>353981588179.42987</v>
      </c>
      <c r="O94" s="172">
        <f t="shared" si="4"/>
        <v>245578.54204635063</v>
      </c>
      <c r="P94" s="169">
        <f>$B$99+$B$100*Q94+$B$101*R94+$B$102*S94</f>
        <v>-2.4375658823785964E-2</v>
      </c>
      <c r="Q94" s="170">
        <f>inflacija!J82/100</f>
        <v>-7.8406184763628371E-4</v>
      </c>
      <c r="R94" s="170">
        <f>nezaposlenost!X87/100</f>
        <v>0.120389301496221</v>
      </c>
      <c r="S94" s="170">
        <f t="shared" si="8"/>
        <v>-3.395695224218731E-2</v>
      </c>
      <c r="T94" s="171">
        <f>nezaposlenost!BM27</f>
        <v>1458953.0909128154</v>
      </c>
      <c r="U94" s="171">
        <f>SUM(bdp!AX109:AX112)*1000000</f>
        <v>364944073584.51709</v>
      </c>
      <c r="V94" s="172">
        <f t="shared" si="5"/>
        <v>250141.0606397115</v>
      </c>
      <c r="W94" s="89"/>
      <c r="X94" s="88">
        <v>44196</v>
      </c>
      <c r="Y94" s="161">
        <f>Y90*(1+B94)</f>
        <v>8529.7878885367154</v>
      </c>
      <c r="Z94" s="161">
        <f>Z90*(1+I94)</f>
        <v>8680.0680393227667</v>
      </c>
      <c r="AA94" s="161">
        <f>AA90*(1+P94)</f>
        <v>8849.6518760188446</v>
      </c>
      <c r="AB94" s="354" t="s">
        <v>1147</v>
      </c>
      <c r="AC94" s="162"/>
      <c r="AD94" s="173">
        <f>AD93</f>
        <v>443839</v>
      </c>
      <c r="AE94" s="174">
        <f>AE93</f>
        <v>4919.3517684939252</v>
      </c>
      <c r="AF94" s="175">
        <v>1422824.3332275506</v>
      </c>
      <c r="AG94" s="175">
        <v>1441419.0475673529</v>
      </c>
      <c r="AH94" s="176">
        <v>1458953.0909128154</v>
      </c>
      <c r="AI94" s="177">
        <f>(Y90*(1+B94)*(AF94-$AD94)+$AD94*$AE94)/AF94</f>
        <v>7403.540382318818</v>
      </c>
      <c r="AJ94" s="177">
        <f>(Z90*(1+I94)*(AG94-$AD94)+$AD94*$AE94)/AG94</f>
        <v>7522.0754682204297</v>
      </c>
      <c r="AK94" s="178">
        <f>+(AA90*(1+P94)*(AH94-$AD94)+$AD94*$AE94)/AH94</f>
        <v>7653.9859699050776</v>
      </c>
    </row>
    <row r="95" spans="1:37" ht="14.25" customHeight="1">
      <c r="W95" s="3"/>
      <c r="Y95" s="478">
        <f>Y94-Y90</f>
        <v>-540.96967922721706</v>
      </c>
      <c r="AA95" s="478">
        <f>AA94-AA90</f>
        <v>-221.10569174508782</v>
      </c>
    </row>
    <row r="96" spans="1:37" ht="14.25" customHeight="1">
      <c r="W96" s="3"/>
    </row>
    <row r="97" spans="1:23" ht="14.25" customHeight="1">
      <c r="A97" s="179"/>
      <c r="W97" s="3"/>
    </row>
    <row r="98" spans="1:23" ht="14.25" customHeight="1">
      <c r="A98" s="105" t="s">
        <v>518</v>
      </c>
      <c r="B98" s="105" t="s">
        <v>189</v>
      </c>
      <c r="C98" s="105" t="s">
        <v>190</v>
      </c>
      <c r="D98" s="105" t="s">
        <v>191</v>
      </c>
      <c r="E98" s="105" t="s">
        <v>192</v>
      </c>
      <c r="F98" s="105"/>
      <c r="W98" s="3"/>
    </row>
    <row r="99" spans="1:23" ht="14.25" customHeight="1">
      <c r="A99" s="105" t="s">
        <v>193</v>
      </c>
      <c r="B99" s="105">
        <v>3.8142000000000002E-2</v>
      </c>
      <c r="C99" s="105">
        <v>9.5630000000000003E-3</v>
      </c>
      <c r="D99" s="105">
        <v>3.9889999999999999</v>
      </c>
      <c r="E99" s="180">
        <v>1.63E-4</v>
      </c>
      <c r="F99" s="105" t="s">
        <v>194</v>
      </c>
      <c r="W99" s="3"/>
    </row>
    <row r="100" spans="1:23" ht="14.25" customHeight="1">
      <c r="A100" s="105" t="s">
        <v>275</v>
      </c>
      <c r="B100" s="105">
        <v>0.26430500000000001</v>
      </c>
      <c r="C100" s="105">
        <v>0.15759000000000001</v>
      </c>
      <c r="D100" s="105">
        <v>1.677</v>
      </c>
      <c r="E100" s="180">
        <v>9.8033999999999996E-2</v>
      </c>
      <c r="F100" s="105" t="s">
        <v>520</v>
      </c>
      <c r="W100" s="3"/>
    </row>
    <row r="101" spans="1:23" ht="14.25" customHeight="1">
      <c r="A101" s="105" t="s">
        <v>12</v>
      </c>
      <c r="B101" s="105">
        <v>-0.27193499999999998</v>
      </c>
      <c r="C101" s="105">
        <v>5.8361999999999997E-2</v>
      </c>
      <c r="D101" s="105">
        <v>-4.6589999999999998</v>
      </c>
      <c r="E101" s="180">
        <v>1.5E-5</v>
      </c>
      <c r="F101" s="105" t="s">
        <v>194</v>
      </c>
      <c r="W101" s="3"/>
    </row>
    <row r="102" spans="1:23" ht="14.25" customHeight="1">
      <c r="A102" s="105" t="s">
        <v>276</v>
      </c>
      <c r="B102" s="105">
        <v>0.87087800000000004</v>
      </c>
      <c r="C102" s="105">
        <v>0.10143099999999999</v>
      </c>
      <c r="D102" s="105">
        <v>8.5860000000000003</v>
      </c>
      <c r="E102" s="180">
        <v>1.7E-12</v>
      </c>
      <c r="F102" s="105" t="s">
        <v>194</v>
      </c>
      <c r="W102" s="3"/>
    </row>
    <row r="103" spans="1:23" ht="14.25" customHeight="1">
      <c r="W103" s="3"/>
    </row>
    <row r="104" spans="1:23" ht="14.25" customHeight="1">
      <c r="W104" s="3"/>
    </row>
    <row r="105" spans="1:23" ht="14.25" customHeight="1">
      <c r="W105" s="3"/>
    </row>
    <row r="106" spans="1:23" ht="14.25" customHeight="1">
      <c r="W106" s="3"/>
    </row>
    <row r="107" spans="1:23" ht="14.25" customHeight="1">
      <c r="E107" s="181"/>
      <c r="W107" s="3"/>
    </row>
    <row r="108" spans="1:23" ht="14.25" customHeight="1">
      <c r="E108" s="181"/>
      <c r="W108" s="3"/>
    </row>
    <row r="109" spans="1:23" ht="14.25" customHeight="1">
      <c r="W109" s="3"/>
    </row>
    <row r="110" spans="1:23" ht="14.25" customHeight="1">
      <c r="W110" s="3"/>
    </row>
    <row r="111" spans="1:23" ht="14.25" customHeight="1">
      <c r="W111" s="3"/>
    </row>
    <row r="112" spans="1:23" ht="14.25" customHeight="1">
      <c r="W112" s="3"/>
    </row>
    <row r="113" spans="23:23" ht="14.25" customHeight="1">
      <c r="W113" s="3"/>
    </row>
    <row r="114" spans="23:23" ht="14.25" customHeight="1">
      <c r="W114" s="3"/>
    </row>
    <row r="115" spans="23:23" ht="14.25" customHeight="1">
      <c r="W115" s="3"/>
    </row>
    <row r="116" spans="23:23" ht="14.25" customHeight="1">
      <c r="W116" s="3"/>
    </row>
    <row r="117" spans="23:23" ht="14.25" customHeight="1">
      <c r="W117" s="3"/>
    </row>
    <row r="118" spans="23:23" ht="14.25" customHeight="1">
      <c r="W118" s="3"/>
    </row>
    <row r="119" spans="23:23" ht="14.25" customHeight="1">
      <c r="W119" s="3"/>
    </row>
    <row r="120" spans="23:23" ht="14.25" customHeight="1">
      <c r="W120" s="3"/>
    </row>
    <row r="121" spans="23:23" ht="14.25" customHeight="1">
      <c r="W121" s="3"/>
    </row>
    <row r="122" spans="23:23" ht="14.25" customHeight="1">
      <c r="W122" s="3"/>
    </row>
    <row r="123" spans="23:23" ht="14.25" customHeight="1">
      <c r="W123" s="3"/>
    </row>
    <row r="124" spans="23:23" ht="14.25" customHeight="1">
      <c r="W124" s="3"/>
    </row>
    <row r="125" spans="23:23" ht="14.25" customHeight="1">
      <c r="W125" s="3"/>
    </row>
    <row r="126" spans="23:23" ht="14.25" customHeight="1">
      <c r="W126" s="3"/>
    </row>
    <row r="127" spans="23:23" ht="14.25" customHeight="1">
      <c r="W127" s="3"/>
    </row>
    <row r="128" spans="23:23" ht="14.25" customHeight="1">
      <c r="W128" s="3"/>
    </row>
    <row r="129" spans="23:23" ht="14.25" customHeight="1">
      <c r="W129" s="3"/>
    </row>
    <row r="130" spans="23:23" ht="14.25" customHeight="1">
      <c r="W130" s="3"/>
    </row>
    <row r="131" spans="23:23" ht="14.25" customHeight="1">
      <c r="W131" s="3"/>
    </row>
    <row r="132" spans="23:23" ht="14.25" customHeight="1">
      <c r="W132" s="3"/>
    </row>
    <row r="133" spans="23:23" ht="14.25" customHeight="1">
      <c r="W133" s="3"/>
    </row>
    <row r="134" spans="23:23" ht="14.25" customHeight="1">
      <c r="W134" s="3"/>
    </row>
    <row r="135" spans="23:23" ht="14.25" customHeight="1">
      <c r="W135" s="3"/>
    </row>
    <row r="136" spans="23:23" ht="14.25" customHeight="1">
      <c r="W136" s="3"/>
    </row>
    <row r="137" spans="23:23" ht="14.25" customHeight="1">
      <c r="W137" s="3"/>
    </row>
    <row r="138" spans="23:23" ht="14.25" customHeight="1">
      <c r="W138" s="3"/>
    </row>
    <row r="139" spans="23:23" ht="14.25" customHeight="1">
      <c r="W139" s="3"/>
    </row>
    <row r="140" spans="23:23" ht="14.25" customHeight="1">
      <c r="W140" s="3"/>
    </row>
    <row r="141" spans="23:23" ht="14.25" customHeight="1">
      <c r="W141" s="3"/>
    </row>
    <row r="142" spans="23:23" ht="14.25" customHeight="1">
      <c r="W142" s="3"/>
    </row>
    <row r="143" spans="23:23" ht="14.25" customHeight="1">
      <c r="W143" s="3"/>
    </row>
    <row r="144" spans="23:23" ht="14.25" customHeight="1">
      <c r="W144" s="3"/>
    </row>
    <row r="145" spans="23:23" ht="14.25" customHeight="1">
      <c r="W145" s="3"/>
    </row>
    <row r="146" spans="23:23" ht="14.25" customHeight="1">
      <c r="W146" s="3"/>
    </row>
    <row r="147" spans="23:23" ht="14.25" customHeight="1">
      <c r="W147" s="3"/>
    </row>
    <row r="148" spans="23:23" ht="14.25" customHeight="1">
      <c r="W148" s="3"/>
    </row>
    <row r="149" spans="23:23" ht="14.25" customHeight="1">
      <c r="W149" s="3"/>
    </row>
    <row r="150" spans="23:23" ht="14.25" customHeight="1">
      <c r="W150" s="3"/>
    </row>
    <row r="151" spans="23:23" ht="14.25" customHeight="1">
      <c r="W151" s="3"/>
    </row>
    <row r="152" spans="23:23" ht="14.25" customHeight="1">
      <c r="W152" s="3"/>
    </row>
    <row r="153" spans="23:23" ht="14.25" customHeight="1">
      <c r="W153" s="3"/>
    </row>
    <row r="154" spans="23:23" ht="14.25" customHeight="1">
      <c r="W154" s="3"/>
    </row>
    <row r="155" spans="23:23" ht="14.25" customHeight="1">
      <c r="W155" s="3"/>
    </row>
    <row r="156" spans="23:23" ht="14.25" customHeight="1">
      <c r="W156" s="3"/>
    </row>
    <row r="157" spans="23:23" ht="14.25" customHeight="1">
      <c r="W157" s="3"/>
    </row>
    <row r="158" spans="23:23" ht="14.25" customHeight="1">
      <c r="W158" s="3"/>
    </row>
    <row r="159" spans="23:23" ht="14.25" customHeight="1">
      <c r="W159" s="3"/>
    </row>
    <row r="160" spans="23:23" ht="14.25" customHeight="1">
      <c r="W160" s="3"/>
    </row>
    <row r="161" spans="23:23" ht="14.25" customHeight="1">
      <c r="W161" s="3"/>
    </row>
    <row r="162" spans="23:23" ht="14.25" customHeight="1">
      <c r="W162" s="3"/>
    </row>
    <row r="163" spans="23:23" ht="14.25" customHeight="1">
      <c r="W163" s="3"/>
    </row>
    <row r="164" spans="23:23" ht="14.25" customHeight="1">
      <c r="W164" s="3"/>
    </row>
    <row r="165" spans="23:23" ht="14.25" customHeight="1">
      <c r="W165" s="3"/>
    </row>
    <row r="166" spans="23:23" ht="14.25" customHeight="1">
      <c r="W166" s="3"/>
    </row>
    <row r="167" spans="23:23" ht="14.25" customHeight="1">
      <c r="W167" s="3"/>
    </row>
    <row r="168" spans="23:23" ht="14.25" customHeight="1">
      <c r="W168" s="3"/>
    </row>
    <row r="169" spans="23:23" ht="14.25" customHeight="1">
      <c r="W169" s="3"/>
    </row>
    <row r="170" spans="23:23" ht="14.25" customHeight="1">
      <c r="W170" s="3"/>
    </row>
    <row r="171" spans="23:23" ht="14.25" customHeight="1">
      <c r="W171" s="3"/>
    </row>
    <row r="172" spans="23:23" ht="14.25" customHeight="1">
      <c r="W172" s="3"/>
    </row>
    <row r="173" spans="23:23" ht="14.25" customHeight="1">
      <c r="W173" s="3"/>
    </row>
    <row r="174" spans="23:23" ht="14.25" customHeight="1">
      <c r="W174" s="3"/>
    </row>
    <row r="175" spans="23:23" ht="14.25" customHeight="1">
      <c r="W175" s="3"/>
    </row>
    <row r="176" spans="23:23" ht="14.25" customHeight="1">
      <c r="W176" s="3"/>
    </row>
    <row r="177" spans="23:23" ht="14.25" customHeight="1">
      <c r="W177" s="3"/>
    </row>
    <row r="178" spans="23:23" ht="14.25" customHeight="1">
      <c r="W178" s="3"/>
    </row>
    <row r="179" spans="23:23" ht="14.25" customHeight="1">
      <c r="W179" s="3"/>
    </row>
    <row r="180" spans="23:23" ht="14.25" customHeight="1">
      <c r="W180" s="3"/>
    </row>
    <row r="181" spans="23:23" ht="14.25" customHeight="1">
      <c r="W181" s="3"/>
    </row>
    <row r="182" spans="23:23" ht="14.25" customHeight="1">
      <c r="W182" s="3"/>
    </row>
    <row r="183" spans="23:23" ht="14.25" customHeight="1">
      <c r="W183" s="3"/>
    </row>
    <row r="184" spans="23:23" ht="14.25" customHeight="1">
      <c r="W184" s="3"/>
    </row>
    <row r="185" spans="23:23" ht="14.25" customHeight="1">
      <c r="W185" s="3"/>
    </row>
    <row r="186" spans="23:23" ht="14.25" customHeight="1">
      <c r="W186" s="3"/>
    </row>
    <row r="187" spans="23:23" ht="14.25" customHeight="1">
      <c r="W187" s="3"/>
    </row>
    <row r="188" spans="23:23" ht="14.25" customHeight="1">
      <c r="W188" s="3"/>
    </row>
    <row r="189" spans="23:23" ht="14.25" customHeight="1">
      <c r="W189" s="3"/>
    </row>
    <row r="190" spans="23:23" ht="14.25" customHeight="1">
      <c r="W190" s="3"/>
    </row>
    <row r="191" spans="23:23" ht="14.25" customHeight="1">
      <c r="W191" s="3"/>
    </row>
    <row r="192" spans="23:23" ht="14.25" customHeight="1">
      <c r="W192" s="3"/>
    </row>
    <row r="193" spans="23:23" ht="14.25" customHeight="1">
      <c r="W193" s="3"/>
    </row>
    <row r="194" spans="23:23" ht="14.25" customHeight="1">
      <c r="W194" s="3"/>
    </row>
    <row r="195" spans="23:23" ht="14.25" customHeight="1">
      <c r="W195" s="3"/>
    </row>
    <row r="196" spans="23:23" ht="14.25" customHeight="1">
      <c r="W196" s="3"/>
    </row>
    <row r="197" spans="23:23" ht="14.25" customHeight="1">
      <c r="W197" s="3"/>
    </row>
    <row r="198" spans="23:23" ht="14.25" customHeight="1">
      <c r="W198" s="3"/>
    </row>
    <row r="199" spans="23:23" ht="14.25" customHeight="1">
      <c r="W199" s="3"/>
    </row>
    <row r="200" spans="23:23" ht="14.25" customHeight="1">
      <c r="W200" s="3"/>
    </row>
    <row r="201" spans="23:23" ht="14.25" customHeight="1">
      <c r="W201" s="3"/>
    </row>
    <row r="202" spans="23:23" ht="14.25" customHeight="1">
      <c r="W202" s="3"/>
    </row>
    <row r="203" spans="23:23" ht="14.25" customHeight="1">
      <c r="W203" s="3"/>
    </row>
    <row r="204" spans="23:23" ht="14.25" customHeight="1">
      <c r="W204" s="3"/>
    </row>
    <row r="205" spans="23:23" ht="14.25" customHeight="1">
      <c r="W205" s="3"/>
    </row>
    <row r="206" spans="23:23" ht="14.25" customHeight="1">
      <c r="W206" s="3"/>
    </row>
    <row r="207" spans="23:23" ht="14.25" customHeight="1">
      <c r="W207" s="3"/>
    </row>
    <row r="208" spans="23:23" ht="14.25" customHeight="1">
      <c r="W208" s="3"/>
    </row>
    <row r="209" spans="23:23" ht="14.25" customHeight="1">
      <c r="W209" s="3"/>
    </row>
    <row r="210" spans="23:23" ht="14.25" customHeight="1">
      <c r="W210" s="3"/>
    </row>
    <row r="211" spans="23:23" ht="14.25" customHeight="1">
      <c r="W211" s="3"/>
    </row>
    <row r="212" spans="23:23" ht="14.25" customHeight="1">
      <c r="W212" s="3"/>
    </row>
    <row r="213" spans="23:23" ht="14.25" customHeight="1">
      <c r="W213" s="3"/>
    </row>
    <row r="214" spans="23:23" ht="14.25" customHeight="1">
      <c r="W214" s="3"/>
    </row>
    <row r="215" spans="23:23" ht="14.25" customHeight="1">
      <c r="W215" s="3"/>
    </row>
    <row r="216" spans="23:23" ht="14.25" customHeight="1">
      <c r="W216" s="3"/>
    </row>
    <row r="217" spans="23:23" ht="14.25" customHeight="1">
      <c r="W217" s="3"/>
    </row>
    <row r="218" spans="23:23" ht="14.25" customHeight="1">
      <c r="W218" s="3"/>
    </row>
    <row r="219" spans="23:23" ht="14.25" customHeight="1">
      <c r="W219" s="3"/>
    </row>
    <row r="220" spans="23:23" ht="14.25" customHeight="1">
      <c r="W220" s="3"/>
    </row>
    <row r="221" spans="23:23" ht="14.25" customHeight="1">
      <c r="W221" s="3"/>
    </row>
    <row r="222" spans="23:23" ht="14.25" customHeight="1">
      <c r="W222" s="3"/>
    </row>
    <row r="223" spans="23:23" ht="14.25" customHeight="1">
      <c r="W223" s="3"/>
    </row>
    <row r="224" spans="23:23" ht="14.25" customHeight="1">
      <c r="W224" s="3"/>
    </row>
    <row r="225" spans="23:23" ht="14.25" customHeight="1">
      <c r="W225" s="3"/>
    </row>
    <row r="226" spans="23:23" ht="14.25" customHeight="1">
      <c r="W226" s="3"/>
    </row>
    <row r="227" spans="23:23" ht="14.25" customHeight="1">
      <c r="W227" s="3"/>
    </row>
    <row r="228" spans="23:23" ht="14.25" customHeight="1">
      <c r="W228" s="3"/>
    </row>
    <row r="229" spans="23:23" ht="14.25" customHeight="1">
      <c r="W229" s="3"/>
    </row>
    <row r="230" spans="23:23" ht="14.25" customHeight="1">
      <c r="W230" s="3"/>
    </row>
    <row r="231" spans="23:23" ht="14.25" customHeight="1">
      <c r="W231" s="3"/>
    </row>
    <row r="232" spans="23:23" ht="14.25" customHeight="1">
      <c r="W232" s="3"/>
    </row>
    <row r="233" spans="23:23" ht="14.25" customHeight="1">
      <c r="W233" s="3"/>
    </row>
    <row r="234" spans="23:23" ht="14.25" customHeight="1">
      <c r="W234" s="3"/>
    </row>
    <row r="235" spans="23:23" ht="14.25" customHeight="1">
      <c r="W235" s="3"/>
    </row>
    <row r="236" spans="23:23" ht="14.25" customHeight="1">
      <c r="W236" s="3"/>
    </row>
    <row r="237" spans="23:23" ht="14.25" customHeight="1">
      <c r="W237" s="3"/>
    </row>
    <row r="238" spans="23:23" ht="14.25" customHeight="1">
      <c r="W238" s="3"/>
    </row>
    <row r="239" spans="23:23" ht="14.25" customHeight="1">
      <c r="W239" s="3"/>
    </row>
    <row r="240" spans="23:23" ht="14.25" customHeight="1">
      <c r="W240" s="3"/>
    </row>
    <row r="241" spans="23:23" ht="14.25" customHeight="1">
      <c r="W241" s="3"/>
    </row>
    <row r="242" spans="23:23" ht="14.25" customHeight="1">
      <c r="W242" s="3"/>
    </row>
    <row r="243" spans="23:23" ht="14.25" customHeight="1">
      <c r="W243" s="3"/>
    </row>
    <row r="244" spans="23:23" ht="14.25" customHeight="1">
      <c r="W244" s="3"/>
    </row>
    <row r="245" spans="23:23" ht="14.25" customHeight="1">
      <c r="W245" s="3"/>
    </row>
    <row r="246" spans="23:23" ht="14.25" customHeight="1">
      <c r="W246" s="3"/>
    </row>
    <row r="247" spans="23:23" ht="14.25" customHeight="1">
      <c r="W247" s="3"/>
    </row>
    <row r="248" spans="23:23" ht="14.25" customHeight="1">
      <c r="W248" s="3"/>
    </row>
    <row r="249" spans="23:23" ht="14.25" customHeight="1">
      <c r="W249" s="3"/>
    </row>
    <row r="250" spans="23:23" ht="14.25" customHeight="1">
      <c r="W250" s="3"/>
    </row>
    <row r="251" spans="23:23" ht="14.25" customHeight="1">
      <c r="W251" s="3"/>
    </row>
    <row r="252" spans="23:23" ht="14.25" customHeight="1">
      <c r="W252" s="3"/>
    </row>
    <row r="253" spans="23:23" ht="14.25" customHeight="1">
      <c r="W253" s="3"/>
    </row>
    <row r="254" spans="23:23" ht="14.25" customHeight="1">
      <c r="W254" s="3"/>
    </row>
    <row r="255" spans="23:23" ht="14.25" customHeight="1">
      <c r="W255" s="3"/>
    </row>
    <row r="256" spans="23:23" ht="14.25" customHeight="1">
      <c r="W256" s="3"/>
    </row>
    <row r="257" spans="23:23" ht="14.25" customHeight="1">
      <c r="W257" s="3"/>
    </row>
    <row r="258" spans="23:23" ht="14.25" customHeight="1">
      <c r="W258" s="3"/>
    </row>
    <row r="259" spans="23:23" ht="14.25" customHeight="1">
      <c r="W259" s="3"/>
    </row>
    <row r="260" spans="23:23" ht="14.25" customHeight="1">
      <c r="W260" s="3"/>
    </row>
    <row r="261" spans="23:23" ht="14.25" customHeight="1">
      <c r="W261" s="3"/>
    </row>
    <row r="262" spans="23:23" ht="14.25" customHeight="1">
      <c r="W262" s="3"/>
    </row>
    <row r="263" spans="23:23" ht="14.25" customHeight="1">
      <c r="W263" s="3"/>
    </row>
    <row r="264" spans="23:23" ht="14.25" customHeight="1">
      <c r="W264" s="3"/>
    </row>
    <row r="265" spans="23:23" ht="14.25" customHeight="1">
      <c r="W265" s="3"/>
    </row>
    <row r="266" spans="23:23" ht="14.25" customHeight="1">
      <c r="W266" s="3"/>
    </row>
    <row r="267" spans="23:23" ht="14.25" customHeight="1">
      <c r="W267" s="3"/>
    </row>
    <row r="268" spans="23:23" ht="14.25" customHeight="1">
      <c r="W268" s="3"/>
    </row>
    <row r="269" spans="23:23" ht="14.25" customHeight="1">
      <c r="W269" s="3"/>
    </row>
    <row r="270" spans="23:23" ht="14.25" customHeight="1">
      <c r="W270" s="3"/>
    </row>
    <row r="271" spans="23:23" ht="14.25" customHeight="1">
      <c r="W271" s="3"/>
    </row>
    <row r="272" spans="23:23" ht="14.25" customHeight="1">
      <c r="W272" s="3"/>
    </row>
    <row r="273" spans="23:23" ht="14.25" customHeight="1">
      <c r="W273" s="3"/>
    </row>
    <row r="274" spans="23:23" ht="14.25" customHeight="1">
      <c r="W274" s="3"/>
    </row>
    <row r="275" spans="23:23" ht="14.25" customHeight="1">
      <c r="W275" s="3"/>
    </row>
    <row r="276" spans="23:23" ht="14.25" customHeight="1">
      <c r="W276" s="3"/>
    </row>
    <row r="277" spans="23:23" ht="14.25" customHeight="1">
      <c r="W277" s="3"/>
    </row>
    <row r="278" spans="23:23" ht="14.25" customHeight="1">
      <c r="W278" s="3"/>
    </row>
    <row r="279" spans="23:23" ht="14.25" customHeight="1">
      <c r="W279" s="3"/>
    </row>
    <row r="280" spans="23:23" ht="14.25" customHeight="1">
      <c r="W280" s="3"/>
    </row>
    <row r="281" spans="23:23" ht="14.25" customHeight="1">
      <c r="W281" s="3"/>
    </row>
    <row r="282" spans="23:23" ht="14.25" customHeight="1">
      <c r="W282" s="3"/>
    </row>
    <row r="283" spans="23:23" ht="14.25" customHeight="1">
      <c r="W283" s="3"/>
    </row>
    <row r="284" spans="23:23" ht="14.25" customHeight="1">
      <c r="W284" s="3"/>
    </row>
    <row r="285" spans="23:23" ht="14.25" customHeight="1">
      <c r="W285" s="3"/>
    </row>
    <row r="286" spans="23:23" ht="14.25" customHeight="1">
      <c r="W286" s="3"/>
    </row>
    <row r="287" spans="23:23" ht="14.25" customHeight="1">
      <c r="W287" s="3"/>
    </row>
    <row r="288" spans="23:23" ht="14.25" customHeight="1">
      <c r="W288" s="3"/>
    </row>
    <row r="289" spans="23:23" ht="14.25" customHeight="1">
      <c r="W289" s="3"/>
    </row>
    <row r="290" spans="23:23" ht="14.25" customHeight="1">
      <c r="W290" s="3"/>
    </row>
    <row r="291" spans="23:23" ht="14.25" customHeight="1">
      <c r="W291" s="3"/>
    </row>
    <row r="292" spans="23:23" ht="14.25" customHeight="1">
      <c r="W292" s="3"/>
    </row>
    <row r="293" spans="23:23" ht="14.25" customHeight="1">
      <c r="W293" s="3"/>
    </row>
    <row r="294" spans="23:23" ht="14.25" customHeight="1">
      <c r="W294" s="3"/>
    </row>
    <row r="295" spans="23:23" ht="14.25" customHeight="1">
      <c r="W295" s="3"/>
    </row>
    <row r="296" spans="23:23" ht="14.25" customHeight="1">
      <c r="W296" s="3"/>
    </row>
    <row r="297" spans="23:23" ht="14.25" customHeight="1">
      <c r="W297" s="3"/>
    </row>
    <row r="298" spans="23:23" ht="14.25" customHeight="1">
      <c r="W298" s="3"/>
    </row>
    <row r="299" spans="23:23" ht="14.25" customHeight="1">
      <c r="W299" s="3"/>
    </row>
    <row r="300" spans="23:23" ht="14.25" customHeight="1">
      <c r="W300" s="3"/>
    </row>
    <row r="301" spans="23:23" ht="14.25" customHeight="1">
      <c r="W301" s="3"/>
    </row>
    <row r="302" spans="23:23" ht="14.25" customHeight="1">
      <c r="W302" s="3"/>
    </row>
    <row r="303" spans="23:23" ht="14.25" customHeight="1">
      <c r="W303" s="3"/>
    </row>
    <row r="304" spans="23:23" ht="14.25" customHeight="1">
      <c r="W304" s="3"/>
    </row>
    <row r="305" spans="23:23" ht="14.25" customHeight="1">
      <c r="W305" s="3"/>
    </row>
    <row r="306" spans="23:23" ht="14.25" customHeight="1">
      <c r="W306" s="3"/>
    </row>
    <row r="307" spans="23:23" ht="14.25" customHeight="1">
      <c r="W307" s="3"/>
    </row>
    <row r="308" spans="23:23" ht="14.25" customHeight="1">
      <c r="W308" s="3"/>
    </row>
    <row r="309" spans="23:23" ht="14.25" customHeight="1">
      <c r="W309" s="3"/>
    </row>
    <row r="310" spans="23:23" ht="14.25" customHeight="1">
      <c r="W310" s="3"/>
    </row>
    <row r="311" spans="23:23" ht="14.25" customHeight="1">
      <c r="W311" s="3"/>
    </row>
    <row r="312" spans="23:23" ht="14.25" customHeight="1">
      <c r="W312" s="3"/>
    </row>
    <row r="313" spans="23:23" ht="14.25" customHeight="1">
      <c r="W313" s="3"/>
    </row>
    <row r="314" spans="23:23" ht="14.25" customHeight="1">
      <c r="W314" s="3"/>
    </row>
    <row r="315" spans="23:23" ht="14.25" customHeight="1">
      <c r="W315" s="3"/>
    </row>
    <row r="316" spans="23:23" ht="14.25" customHeight="1">
      <c r="W316" s="3"/>
    </row>
    <row r="317" spans="23:23" ht="14.25" customHeight="1">
      <c r="W317" s="3"/>
    </row>
    <row r="318" spans="23:23" ht="14.25" customHeight="1">
      <c r="W318" s="3"/>
    </row>
    <row r="319" spans="23:23" ht="14.25" customHeight="1">
      <c r="W319" s="3"/>
    </row>
    <row r="320" spans="23:23" ht="14.25" customHeight="1">
      <c r="W320" s="3"/>
    </row>
    <row r="321" spans="23:23" ht="14.25" customHeight="1">
      <c r="W321" s="3"/>
    </row>
    <row r="322" spans="23:23" ht="14.25" customHeight="1">
      <c r="W322" s="3"/>
    </row>
    <row r="323" spans="23:23" ht="14.25" customHeight="1">
      <c r="W323" s="3"/>
    </row>
    <row r="324" spans="23:23" ht="14.25" customHeight="1">
      <c r="W324" s="3"/>
    </row>
    <row r="325" spans="23:23" ht="14.25" customHeight="1">
      <c r="W325" s="3"/>
    </row>
    <row r="326" spans="23:23" ht="14.25" customHeight="1">
      <c r="W326" s="3"/>
    </row>
    <row r="327" spans="23:23" ht="14.25" customHeight="1">
      <c r="W327" s="3"/>
    </row>
    <row r="328" spans="23:23" ht="14.25" customHeight="1">
      <c r="W328" s="3"/>
    </row>
    <row r="329" spans="23:23" ht="14.25" customHeight="1">
      <c r="W329" s="3"/>
    </row>
    <row r="330" spans="23:23" ht="14.25" customHeight="1">
      <c r="W330" s="3"/>
    </row>
    <row r="331" spans="23:23" ht="14.25" customHeight="1">
      <c r="W331" s="3"/>
    </row>
    <row r="332" spans="23:23" ht="14.25" customHeight="1">
      <c r="W332" s="3"/>
    </row>
    <row r="333" spans="23:23" ht="14.25" customHeight="1">
      <c r="W333" s="3"/>
    </row>
    <row r="334" spans="23:23" ht="14.25" customHeight="1">
      <c r="W334" s="3"/>
    </row>
    <row r="335" spans="23:23" ht="14.25" customHeight="1">
      <c r="W335" s="3"/>
    </row>
    <row r="336" spans="23:23" ht="14.25" customHeight="1">
      <c r="W336" s="3"/>
    </row>
    <row r="337" spans="23:23" ht="14.25" customHeight="1">
      <c r="W337" s="3"/>
    </row>
    <row r="338" spans="23:23" ht="14.25" customHeight="1">
      <c r="W338" s="3"/>
    </row>
    <row r="339" spans="23:23" ht="14.25" customHeight="1">
      <c r="W339" s="3"/>
    </row>
    <row r="340" spans="23:23" ht="14.25" customHeight="1">
      <c r="W340" s="3"/>
    </row>
    <row r="341" spans="23:23" ht="14.25" customHeight="1">
      <c r="W341" s="3"/>
    </row>
    <row r="342" spans="23:23" ht="14.25" customHeight="1">
      <c r="W342" s="3"/>
    </row>
    <row r="343" spans="23:23" ht="14.25" customHeight="1">
      <c r="W343" s="3"/>
    </row>
    <row r="344" spans="23:23" ht="14.25" customHeight="1">
      <c r="W344" s="3"/>
    </row>
    <row r="345" spans="23:23" ht="14.25" customHeight="1">
      <c r="W345" s="3"/>
    </row>
    <row r="346" spans="23:23" ht="14.25" customHeight="1">
      <c r="W346" s="3"/>
    </row>
    <row r="347" spans="23:23" ht="14.25" customHeight="1">
      <c r="W347" s="3"/>
    </row>
    <row r="348" spans="23:23" ht="14.25" customHeight="1">
      <c r="W348" s="3"/>
    </row>
    <row r="349" spans="23:23" ht="14.25" customHeight="1">
      <c r="W349" s="3"/>
    </row>
    <row r="350" spans="23:23" ht="14.25" customHeight="1">
      <c r="W350" s="3"/>
    </row>
    <row r="351" spans="23:23" ht="14.25" customHeight="1">
      <c r="W351" s="3"/>
    </row>
    <row r="352" spans="23:23" ht="14.25" customHeight="1">
      <c r="W352" s="3"/>
    </row>
    <row r="353" spans="23:23" ht="14.25" customHeight="1">
      <c r="W353" s="3"/>
    </row>
    <row r="354" spans="23:23" ht="14.25" customHeight="1">
      <c r="W354" s="3"/>
    </row>
    <row r="355" spans="23:23" ht="14.25" customHeight="1">
      <c r="W355" s="3"/>
    </row>
    <row r="356" spans="23:23" ht="14.25" customHeight="1">
      <c r="W356" s="3"/>
    </row>
    <row r="357" spans="23:23" ht="14.25" customHeight="1">
      <c r="W357" s="3"/>
    </row>
    <row r="358" spans="23:23" ht="14.25" customHeight="1">
      <c r="W358" s="3"/>
    </row>
    <row r="359" spans="23:23" ht="14.25" customHeight="1">
      <c r="W359" s="3"/>
    </row>
    <row r="360" spans="23:23" ht="14.25" customHeight="1">
      <c r="W360" s="3"/>
    </row>
    <row r="361" spans="23:23" ht="14.25" customHeight="1">
      <c r="W361" s="3"/>
    </row>
    <row r="362" spans="23:23" ht="14.25" customHeight="1">
      <c r="W362" s="3"/>
    </row>
    <row r="363" spans="23:23" ht="14.25" customHeight="1">
      <c r="W363" s="3"/>
    </row>
    <row r="364" spans="23:23" ht="14.25" customHeight="1">
      <c r="W364" s="3"/>
    </row>
    <row r="365" spans="23:23" ht="14.25" customHeight="1">
      <c r="W365" s="3"/>
    </row>
    <row r="366" spans="23:23" ht="14.25" customHeight="1">
      <c r="W366" s="3"/>
    </row>
    <row r="367" spans="23:23" ht="14.25" customHeight="1">
      <c r="W367" s="3"/>
    </row>
    <row r="368" spans="23:23" ht="14.25" customHeight="1">
      <c r="W368" s="3"/>
    </row>
    <row r="369" spans="23:23" ht="14.25" customHeight="1">
      <c r="W369" s="3"/>
    </row>
    <row r="370" spans="23:23" ht="14.25" customHeight="1">
      <c r="W370" s="3"/>
    </row>
    <row r="371" spans="23:23" ht="14.25" customHeight="1">
      <c r="W371" s="3"/>
    </row>
    <row r="372" spans="23:23" ht="14.25" customHeight="1">
      <c r="W372" s="3"/>
    </row>
    <row r="373" spans="23:23" ht="14.25" customHeight="1">
      <c r="W373" s="3"/>
    </row>
    <row r="374" spans="23:23" ht="14.25" customHeight="1">
      <c r="W374" s="3"/>
    </row>
    <row r="375" spans="23:23" ht="14.25" customHeight="1">
      <c r="W375" s="3"/>
    </row>
    <row r="376" spans="23:23" ht="14.25" customHeight="1">
      <c r="W376" s="3"/>
    </row>
    <row r="377" spans="23:23" ht="14.25" customHeight="1">
      <c r="W377" s="3"/>
    </row>
    <row r="378" spans="23:23" ht="14.25" customHeight="1">
      <c r="W378" s="3"/>
    </row>
    <row r="379" spans="23:23" ht="14.25" customHeight="1">
      <c r="W379" s="3"/>
    </row>
    <row r="380" spans="23:23" ht="14.25" customHeight="1">
      <c r="W380" s="3"/>
    </row>
    <row r="381" spans="23:23" ht="14.25" customHeight="1">
      <c r="W381" s="3"/>
    </row>
    <row r="382" spans="23:23" ht="14.25" customHeight="1">
      <c r="W382" s="3"/>
    </row>
    <row r="383" spans="23:23" ht="14.25" customHeight="1">
      <c r="W383" s="3"/>
    </row>
    <row r="384" spans="23:23" ht="14.25" customHeight="1">
      <c r="W384" s="3"/>
    </row>
    <row r="385" spans="23:23" ht="14.25" customHeight="1">
      <c r="W385" s="3"/>
    </row>
    <row r="386" spans="23:23" ht="14.25" customHeight="1">
      <c r="W386" s="3"/>
    </row>
    <row r="387" spans="23:23" ht="14.25" customHeight="1">
      <c r="W387" s="3"/>
    </row>
    <row r="388" spans="23:23" ht="14.25" customHeight="1">
      <c r="W388" s="3"/>
    </row>
    <row r="389" spans="23:23" ht="14.25" customHeight="1">
      <c r="W389" s="3"/>
    </row>
    <row r="390" spans="23:23" ht="14.25" customHeight="1">
      <c r="W390" s="3"/>
    </row>
    <row r="391" spans="23:23" ht="14.25" customHeight="1">
      <c r="W391" s="3"/>
    </row>
    <row r="392" spans="23:23" ht="14.25" customHeight="1">
      <c r="W392" s="3"/>
    </row>
    <row r="393" spans="23:23" ht="14.25" customHeight="1">
      <c r="W393" s="3"/>
    </row>
    <row r="394" spans="23:23" ht="14.25" customHeight="1">
      <c r="W394" s="3"/>
    </row>
    <row r="395" spans="23:23" ht="14.25" customHeight="1">
      <c r="W395" s="3"/>
    </row>
    <row r="396" spans="23:23" ht="14.25" customHeight="1">
      <c r="W396" s="3"/>
    </row>
    <row r="397" spans="23:23" ht="14.25" customHeight="1">
      <c r="W397" s="3"/>
    </row>
    <row r="398" spans="23:23" ht="14.25" customHeight="1">
      <c r="W398" s="3"/>
    </row>
    <row r="399" spans="23:23" ht="14.25" customHeight="1">
      <c r="W399" s="3"/>
    </row>
    <row r="400" spans="23:23" ht="14.25" customHeight="1">
      <c r="W400" s="3"/>
    </row>
    <row r="401" spans="23:23" ht="14.25" customHeight="1">
      <c r="W401" s="3"/>
    </row>
    <row r="402" spans="23:23" ht="14.25" customHeight="1">
      <c r="W402" s="3"/>
    </row>
    <row r="403" spans="23:23" ht="14.25" customHeight="1">
      <c r="W403" s="3"/>
    </row>
    <row r="404" spans="23:23" ht="14.25" customHeight="1">
      <c r="W404" s="3"/>
    </row>
    <row r="405" spans="23:23" ht="14.25" customHeight="1">
      <c r="W405" s="3"/>
    </row>
    <row r="406" spans="23:23" ht="14.25" customHeight="1">
      <c r="W406" s="3"/>
    </row>
    <row r="407" spans="23:23" ht="14.25" customHeight="1">
      <c r="W407" s="3"/>
    </row>
    <row r="408" spans="23:23" ht="14.25" customHeight="1">
      <c r="W408" s="3"/>
    </row>
    <row r="409" spans="23:23" ht="14.25" customHeight="1">
      <c r="W409" s="3"/>
    </row>
    <row r="410" spans="23:23" ht="14.25" customHeight="1">
      <c r="W410" s="3"/>
    </row>
    <row r="411" spans="23:23" ht="14.25" customHeight="1">
      <c r="W411" s="3"/>
    </row>
    <row r="412" spans="23:23" ht="14.25" customHeight="1">
      <c r="W412" s="3"/>
    </row>
    <row r="413" spans="23:23" ht="14.25" customHeight="1">
      <c r="W413" s="3"/>
    </row>
    <row r="414" spans="23:23" ht="14.25" customHeight="1">
      <c r="W414" s="3"/>
    </row>
    <row r="415" spans="23:23" ht="14.25" customHeight="1">
      <c r="W415" s="3"/>
    </row>
    <row r="416" spans="23:23" ht="14.25" customHeight="1">
      <c r="W416" s="3"/>
    </row>
    <row r="417" spans="23:23" ht="14.25" customHeight="1">
      <c r="W417" s="3"/>
    </row>
    <row r="418" spans="23:23" ht="14.25" customHeight="1">
      <c r="W418" s="3"/>
    </row>
    <row r="419" spans="23:23" ht="14.25" customHeight="1">
      <c r="W419" s="3"/>
    </row>
    <row r="420" spans="23:23" ht="14.25" customHeight="1">
      <c r="W420" s="3"/>
    </row>
    <row r="421" spans="23:23" ht="14.25" customHeight="1">
      <c r="W421" s="3"/>
    </row>
    <row r="422" spans="23:23" ht="14.25" customHeight="1">
      <c r="W422" s="3"/>
    </row>
    <row r="423" spans="23:23" ht="14.25" customHeight="1">
      <c r="W423" s="3"/>
    </row>
    <row r="424" spans="23:23" ht="14.25" customHeight="1">
      <c r="W424" s="3"/>
    </row>
    <row r="425" spans="23:23" ht="14.25" customHeight="1">
      <c r="W425" s="3"/>
    </row>
    <row r="426" spans="23:23" ht="14.25" customHeight="1">
      <c r="W426" s="3"/>
    </row>
    <row r="427" spans="23:23" ht="14.25" customHeight="1">
      <c r="W427" s="3"/>
    </row>
    <row r="428" spans="23:23" ht="14.25" customHeight="1">
      <c r="W428" s="3"/>
    </row>
    <row r="429" spans="23:23" ht="14.25" customHeight="1">
      <c r="W429" s="3"/>
    </row>
    <row r="430" spans="23:23" ht="14.25" customHeight="1">
      <c r="W430" s="3"/>
    </row>
    <row r="431" spans="23:23" ht="14.25" customHeight="1">
      <c r="W431" s="3"/>
    </row>
    <row r="432" spans="23:23" ht="14.25" customHeight="1">
      <c r="W432" s="3"/>
    </row>
    <row r="433" spans="23:23" ht="14.25" customHeight="1">
      <c r="W433" s="3"/>
    </row>
    <row r="434" spans="23:23" ht="14.25" customHeight="1">
      <c r="W434" s="3"/>
    </row>
    <row r="435" spans="23:23" ht="14.25" customHeight="1">
      <c r="W435" s="3"/>
    </row>
    <row r="436" spans="23:23" ht="14.25" customHeight="1">
      <c r="W436" s="3"/>
    </row>
    <row r="437" spans="23:23" ht="14.25" customHeight="1">
      <c r="W437" s="3"/>
    </row>
    <row r="438" spans="23:23" ht="14.25" customHeight="1">
      <c r="W438" s="3"/>
    </row>
    <row r="439" spans="23:23" ht="14.25" customHeight="1">
      <c r="W439" s="3"/>
    </row>
    <row r="440" spans="23:23" ht="14.25" customHeight="1">
      <c r="W440" s="3"/>
    </row>
    <row r="441" spans="23:23" ht="14.25" customHeight="1">
      <c r="W441" s="3"/>
    </row>
    <row r="442" spans="23:23" ht="14.25" customHeight="1">
      <c r="W442" s="3"/>
    </row>
    <row r="443" spans="23:23" ht="14.25" customHeight="1">
      <c r="W443" s="3"/>
    </row>
    <row r="444" spans="23:23" ht="14.25" customHeight="1">
      <c r="W444" s="3"/>
    </row>
    <row r="445" spans="23:23" ht="14.25" customHeight="1">
      <c r="W445" s="3"/>
    </row>
    <row r="446" spans="23:23" ht="14.25" customHeight="1">
      <c r="W446" s="3"/>
    </row>
    <row r="447" spans="23:23" ht="14.25" customHeight="1">
      <c r="W447" s="3"/>
    </row>
    <row r="448" spans="23:23" ht="14.25" customHeight="1">
      <c r="W448" s="3"/>
    </row>
    <row r="449" spans="23:23" ht="14.25" customHeight="1">
      <c r="W449" s="3"/>
    </row>
    <row r="450" spans="23:23" ht="14.25" customHeight="1">
      <c r="W450" s="3"/>
    </row>
    <row r="451" spans="23:23" ht="14.25" customHeight="1">
      <c r="W451" s="3"/>
    </row>
    <row r="452" spans="23:23" ht="14.25" customHeight="1">
      <c r="W452" s="3"/>
    </row>
    <row r="453" spans="23:23" ht="14.25" customHeight="1">
      <c r="W453" s="3"/>
    </row>
    <row r="454" spans="23:23" ht="14.25" customHeight="1">
      <c r="W454" s="3"/>
    </row>
    <row r="455" spans="23:23" ht="14.25" customHeight="1">
      <c r="W455" s="3"/>
    </row>
    <row r="456" spans="23:23" ht="14.25" customHeight="1">
      <c r="W456" s="3"/>
    </row>
    <row r="457" spans="23:23" ht="14.25" customHeight="1">
      <c r="W457" s="3"/>
    </row>
    <row r="458" spans="23:23" ht="14.25" customHeight="1">
      <c r="W458" s="3"/>
    </row>
    <row r="459" spans="23:23" ht="14.25" customHeight="1">
      <c r="W459" s="3"/>
    </row>
    <row r="460" spans="23:23" ht="14.25" customHeight="1">
      <c r="W460" s="3"/>
    </row>
    <row r="461" spans="23:23" ht="14.25" customHeight="1">
      <c r="W461" s="3"/>
    </row>
    <row r="462" spans="23:23" ht="14.25" customHeight="1">
      <c r="W462" s="3"/>
    </row>
    <row r="463" spans="23:23" ht="14.25" customHeight="1">
      <c r="W463" s="3"/>
    </row>
    <row r="464" spans="23:23" ht="14.25" customHeight="1">
      <c r="W464" s="3"/>
    </row>
    <row r="465" spans="23:23" ht="14.25" customHeight="1">
      <c r="W465" s="3"/>
    </row>
    <row r="466" spans="23:23" ht="14.25" customHeight="1">
      <c r="W466" s="3"/>
    </row>
    <row r="467" spans="23:23" ht="14.25" customHeight="1">
      <c r="W467" s="3"/>
    </row>
    <row r="468" spans="23:23" ht="14.25" customHeight="1">
      <c r="W468" s="3"/>
    </row>
    <row r="469" spans="23:23" ht="14.25" customHeight="1">
      <c r="W469" s="3"/>
    </row>
    <row r="470" spans="23:23" ht="14.25" customHeight="1">
      <c r="W470" s="3"/>
    </row>
    <row r="471" spans="23:23" ht="14.25" customHeight="1">
      <c r="W471" s="3"/>
    </row>
    <row r="472" spans="23:23" ht="14.25" customHeight="1">
      <c r="W472" s="3"/>
    </row>
    <row r="473" spans="23:23" ht="14.25" customHeight="1">
      <c r="W473" s="3"/>
    </row>
    <row r="474" spans="23:23" ht="14.25" customHeight="1">
      <c r="W474" s="3"/>
    </row>
    <row r="475" spans="23:23" ht="14.25" customHeight="1">
      <c r="W475" s="3"/>
    </row>
    <row r="476" spans="23:23" ht="14.25" customHeight="1">
      <c r="W476" s="3"/>
    </row>
    <row r="477" spans="23:23" ht="14.25" customHeight="1">
      <c r="W477" s="3"/>
    </row>
    <row r="478" spans="23:23" ht="14.25" customHeight="1">
      <c r="W478" s="3"/>
    </row>
    <row r="479" spans="23:23" ht="14.25" customHeight="1">
      <c r="W479" s="3"/>
    </row>
    <row r="480" spans="23:23" ht="14.25" customHeight="1">
      <c r="W480" s="3"/>
    </row>
    <row r="481" spans="23:23" ht="14.25" customHeight="1">
      <c r="W481" s="3"/>
    </row>
    <row r="482" spans="23:23" ht="14.25" customHeight="1">
      <c r="W482" s="3"/>
    </row>
    <row r="483" spans="23:23" ht="14.25" customHeight="1">
      <c r="W483" s="3"/>
    </row>
    <row r="484" spans="23:23" ht="14.25" customHeight="1">
      <c r="W484" s="3"/>
    </row>
    <row r="485" spans="23:23" ht="14.25" customHeight="1">
      <c r="W485" s="3"/>
    </row>
    <row r="486" spans="23:23" ht="14.25" customHeight="1">
      <c r="W486" s="3"/>
    </row>
    <row r="487" spans="23:23" ht="14.25" customHeight="1">
      <c r="W487" s="3"/>
    </row>
    <row r="488" spans="23:23" ht="14.25" customHeight="1">
      <c r="W488" s="3"/>
    </row>
    <row r="489" spans="23:23" ht="14.25" customHeight="1">
      <c r="W489" s="3"/>
    </row>
    <row r="490" spans="23:23" ht="14.25" customHeight="1">
      <c r="W490" s="3"/>
    </row>
    <row r="491" spans="23:23" ht="14.25" customHeight="1">
      <c r="W491" s="3"/>
    </row>
    <row r="492" spans="23:23" ht="14.25" customHeight="1">
      <c r="W492" s="3"/>
    </row>
    <row r="493" spans="23:23" ht="14.25" customHeight="1">
      <c r="W493" s="3"/>
    </row>
    <row r="494" spans="23:23" ht="14.25" customHeight="1">
      <c r="W494" s="3"/>
    </row>
    <row r="495" spans="23:23" ht="14.25" customHeight="1">
      <c r="W495" s="3"/>
    </row>
    <row r="496" spans="23:23" ht="14.25" customHeight="1">
      <c r="W496" s="3"/>
    </row>
    <row r="497" spans="23:23" ht="14.25" customHeight="1">
      <c r="W497" s="3"/>
    </row>
    <row r="498" spans="23:23" ht="14.25" customHeight="1">
      <c r="W498" s="3"/>
    </row>
    <row r="499" spans="23:23" ht="14.25" customHeight="1">
      <c r="W499" s="3"/>
    </row>
    <row r="500" spans="23:23" ht="14.25" customHeight="1">
      <c r="W500" s="3"/>
    </row>
    <row r="501" spans="23:23" ht="14.25" customHeight="1">
      <c r="W501" s="3"/>
    </row>
    <row r="502" spans="23:23" ht="14.25" customHeight="1">
      <c r="W502" s="3"/>
    </row>
    <row r="503" spans="23:23" ht="14.25" customHeight="1">
      <c r="W503" s="3"/>
    </row>
    <row r="504" spans="23:23" ht="14.25" customHeight="1">
      <c r="W504" s="3"/>
    </row>
    <row r="505" spans="23:23" ht="14.25" customHeight="1">
      <c r="W505" s="3"/>
    </row>
    <row r="506" spans="23:23" ht="14.25" customHeight="1">
      <c r="W506" s="3"/>
    </row>
    <row r="507" spans="23:23" ht="14.25" customHeight="1">
      <c r="W507" s="3"/>
    </row>
    <row r="508" spans="23:23" ht="14.25" customHeight="1">
      <c r="W508" s="3"/>
    </row>
    <row r="509" spans="23:23" ht="14.25" customHeight="1">
      <c r="W509" s="3"/>
    </row>
    <row r="510" spans="23:23" ht="14.25" customHeight="1">
      <c r="W510" s="3"/>
    </row>
    <row r="511" spans="23:23" ht="14.25" customHeight="1">
      <c r="W511" s="3"/>
    </row>
    <row r="512" spans="23:23" ht="14.25" customHeight="1">
      <c r="W512" s="3"/>
    </row>
    <row r="513" spans="23:23" ht="14.25" customHeight="1">
      <c r="W513" s="3"/>
    </row>
    <row r="514" spans="23:23" ht="14.25" customHeight="1">
      <c r="W514" s="3"/>
    </row>
    <row r="515" spans="23:23" ht="14.25" customHeight="1">
      <c r="W515" s="3"/>
    </row>
    <row r="516" spans="23:23" ht="14.25" customHeight="1">
      <c r="W516" s="3"/>
    </row>
    <row r="517" spans="23:23" ht="14.25" customHeight="1">
      <c r="W517" s="3"/>
    </row>
    <row r="518" spans="23:23" ht="14.25" customHeight="1">
      <c r="W518" s="3"/>
    </row>
    <row r="519" spans="23:23" ht="14.25" customHeight="1">
      <c r="W519" s="3"/>
    </row>
    <row r="520" spans="23:23" ht="14.25" customHeight="1">
      <c r="W520" s="3"/>
    </row>
    <row r="521" spans="23:23" ht="14.25" customHeight="1">
      <c r="W521" s="3"/>
    </row>
    <row r="522" spans="23:23" ht="14.25" customHeight="1">
      <c r="W522" s="3"/>
    </row>
    <row r="523" spans="23:23" ht="14.25" customHeight="1">
      <c r="W523" s="3"/>
    </row>
    <row r="524" spans="23:23" ht="14.25" customHeight="1">
      <c r="W524" s="3"/>
    </row>
    <row r="525" spans="23:23" ht="14.25" customHeight="1">
      <c r="W525" s="3"/>
    </row>
    <row r="526" spans="23:23" ht="14.25" customHeight="1">
      <c r="W526" s="3"/>
    </row>
    <row r="527" spans="23:23" ht="14.25" customHeight="1">
      <c r="W527" s="3"/>
    </row>
    <row r="528" spans="23:23" ht="14.25" customHeight="1">
      <c r="W528" s="3"/>
    </row>
    <row r="529" spans="23:23" ht="14.25" customHeight="1">
      <c r="W529" s="3"/>
    </row>
    <row r="530" spans="23:23" ht="14.25" customHeight="1">
      <c r="W530" s="3"/>
    </row>
    <row r="531" spans="23:23" ht="14.25" customHeight="1">
      <c r="W531" s="3"/>
    </row>
    <row r="532" spans="23:23" ht="14.25" customHeight="1">
      <c r="W532" s="3"/>
    </row>
    <row r="533" spans="23:23" ht="14.25" customHeight="1">
      <c r="W533" s="3"/>
    </row>
    <row r="534" spans="23:23" ht="14.25" customHeight="1">
      <c r="W534" s="3"/>
    </row>
    <row r="535" spans="23:23" ht="14.25" customHeight="1">
      <c r="W535" s="3"/>
    </row>
    <row r="536" spans="23:23" ht="14.25" customHeight="1">
      <c r="W536" s="3"/>
    </row>
    <row r="537" spans="23:23" ht="14.25" customHeight="1">
      <c r="W537" s="3"/>
    </row>
    <row r="538" spans="23:23" ht="14.25" customHeight="1">
      <c r="W538" s="3"/>
    </row>
    <row r="539" spans="23:23" ht="14.25" customHeight="1">
      <c r="W539" s="3"/>
    </row>
    <row r="540" spans="23:23" ht="14.25" customHeight="1">
      <c r="W540" s="3"/>
    </row>
    <row r="541" spans="23:23" ht="14.25" customHeight="1">
      <c r="W541" s="3"/>
    </row>
    <row r="542" spans="23:23" ht="14.25" customHeight="1">
      <c r="W542" s="3"/>
    </row>
    <row r="543" spans="23:23" ht="14.25" customHeight="1">
      <c r="W543" s="3"/>
    </row>
    <row r="544" spans="23:23" ht="14.25" customHeight="1">
      <c r="W544" s="3"/>
    </row>
    <row r="545" spans="23:23" ht="14.25" customHeight="1">
      <c r="W545" s="3"/>
    </row>
    <row r="546" spans="23:23" ht="14.25" customHeight="1">
      <c r="W546" s="3"/>
    </row>
    <row r="547" spans="23:23" ht="14.25" customHeight="1">
      <c r="W547" s="3"/>
    </row>
    <row r="548" spans="23:23" ht="14.25" customHeight="1">
      <c r="W548" s="3"/>
    </row>
    <row r="549" spans="23:23" ht="14.25" customHeight="1">
      <c r="W549" s="3"/>
    </row>
    <row r="550" spans="23:23" ht="14.25" customHeight="1">
      <c r="W550" s="3"/>
    </row>
    <row r="551" spans="23:23" ht="14.25" customHeight="1">
      <c r="W551" s="3"/>
    </row>
    <row r="552" spans="23:23" ht="14.25" customHeight="1">
      <c r="W552" s="3"/>
    </row>
    <row r="553" spans="23:23" ht="14.25" customHeight="1">
      <c r="W553" s="3"/>
    </row>
    <row r="554" spans="23:23" ht="14.25" customHeight="1">
      <c r="W554" s="3"/>
    </row>
    <row r="555" spans="23:23" ht="14.25" customHeight="1">
      <c r="W555" s="3"/>
    </row>
    <row r="556" spans="23:23" ht="14.25" customHeight="1">
      <c r="W556" s="3"/>
    </row>
    <row r="557" spans="23:23" ht="14.25" customHeight="1">
      <c r="W557" s="3"/>
    </row>
    <row r="558" spans="23:23" ht="14.25" customHeight="1">
      <c r="W558" s="3"/>
    </row>
    <row r="559" spans="23:23" ht="14.25" customHeight="1">
      <c r="W559" s="3"/>
    </row>
    <row r="560" spans="23:23" ht="14.25" customHeight="1">
      <c r="W560" s="3"/>
    </row>
    <row r="561" spans="23:23" ht="14.25" customHeight="1">
      <c r="W561" s="3"/>
    </row>
    <row r="562" spans="23:23" ht="14.25" customHeight="1">
      <c r="W562" s="3"/>
    </row>
    <row r="563" spans="23:23" ht="14.25" customHeight="1">
      <c r="W563" s="3"/>
    </row>
    <row r="564" spans="23:23" ht="14.25" customHeight="1">
      <c r="W564" s="3"/>
    </row>
    <row r="565" spans="23:23" ht="14.25" customHeight="1">
      <c r="W565" s="3"/>
    </row>
    <row r="566" spans="23:23" ht="14.25" customHeight="1">
      <c r="W566" s="3"/>
    </row>
    <row r="567" spans="23:23" ht="14.25" customHeight="1">
      <c r="W567" s="3"/>
    </row>
    <row r="568" spans="23:23" ht="14.25" customHeight="1">
      <c r="W568" s="3"/>
    </row>
    <row r="569" spans="23:23" ht="14.25" customHeight="1">
      <c r="W569" s="3"/>
    </row>
    <row r="570" spans="23:23" ht="14.25" customHeight="1">
      <c r="W570" s="3"/>
    </row>
    <row r="571" spans="23:23" ht="14.25" customHeight="1">
      <c r="W571" s="3"/>
    </row>
    <row r="572" spans="23:23" ht="14.25" customHeight="1">
      <c r="W572" s="3"/>
    </row>
    <row r="573" spans="23:23" ht="14.25" customHeight="1">
      <c r="W573" s="3"/>
    </row>
    <row r="574" spans="23:23" ht="14.25" customHeight="1">
      <c r="W574" s="3"/>
    </row>
    <row r="575" spans="23:23" ht="14.25" customHeight="1">
      <c r="W575" s="3"/>
    </row>
    <row r="576" spans="23:23" ht="14.25" customHeight="1">
      <c r="W576" s="3"/>
    </row>
    <row r="577" spans="23:23" ht="14.25" customHeight="1">
      <c r="W577" s="3"/>
    </row>
    <row r="578" spans="23:23" ht="14.25" customHeight="1">
      <c r="W578" s="3"/>
    </row>
    <row r="579" spans="23:23" ht="14.25" customHeight="1">
      <c r="W579" s="3"/>
    </row>
    <row r="580" spans="23:23" ht="14.25" customHeight="1">
      <c r="W580" s="3"/>
    </row>
    <row r="581" spans="23:23" ht="14.25" customHeight="1">
      <c r="W581" s="3"/>
    </row>
    <row r="582" spans="23:23" ht="14.25" customHeight="1">
      <c r="W582" s="3"/>
    </row>
    <row r="583" spans="23:23" ht="14.25" customHeight="1">
      <c r="W583" s="3"/>
    </row>
    <row r="584" spans="23:23" ht="14.25" customHeight="1">
      <c r="W584" s="3"/>
    </row>
    <row r="585" spans="23:23" ht="14.25" customHeight="1">
      <c r="W585" s="3"/>
    </row>
    <row r="586" spans="23:23" ht="14.25" customHeight="1">
      <c r="W586" s="3"/>
    </row>
    <row r="587" spans="23:23" ht="14.25" customHeight="1">
      <c r="W587" s="3"/>
    </row>
    <row r="588" spans="23:23" ht="14.25" customHeight="1">
      <c r="W588" s="3"/>
    </row>
    <row r="589" spans="23:23" ht="14.25" customHeight="1">
      <c r="W589" s="3"/>
    </row>
    <row r="590" spans="23:23" ht="14.25" customHeight="1">
      <c r="W590" s="3"/>
    </row>
    <row r="591" spans="23:23" ht="14.25" customHeight="1">
      <c r="W591" s="3"/>
    </row>
    <row r="592" spans="23:23" ht="14.25" customHeight="1">
      <c r="W592" s="3"/>
    </row>
    <row r="593" spans="23:23" ht="14.25" customHeight="1">
      <c r="W593" s="3"/>
    </row>
    <row r="594" spans="23:23" ht="14.25" customHeight="1">
      <c r="W594" s="3"/>
    </row>
    <row r="595" spans="23:23" ht="14.25" customHeight="1">
      <c r="W595" s="3"/>
    </row>
    <row r="596" spans="23:23" ht="14.25" customHeight="1">
      <c r="W596" s="3"/>
    </row>
    <row r="597" spans="23:23" ht="14.25" customHeight="1">
      <c r="W597" s="3"/>
    </row>
    <row r="598" spans="23:23" ht="14.25" customHeight="1">
      <c r="W598" s="3"/>
    </row>
    <row r="599" spans="23:23" ht="14.25" customHeight="1">
      <c r="W599" s="3"/>
    </row>
    <row r="600" spans="23:23" ht="14.25" customHeight="1">
      <c r="W600" s="3"/>
    </row>
    <row r="601" spans="23:23" ht="14.25" customHeight="1">
      <c r="W601" s="3"/>
    </row>
    <row r="602" spans="23:23" ht="14.25" customHeight="1">
      <c r="W602" s="3"/>
    </row>
    <row r="603" spans="23:23" ht="14.25" customHeight="1">
      <c r="W603" s="3"/>
    </row>
    <row r="604" spans="23:23" ht="14.25" customHeight="1">
      <c r="W604" s="3"/>
    </row>
    <row r="605" spans="23:23" ht="14.25" customHeight="1">
      <c r="W605" s="3"/>
    </row>
    <row r="606" spans="23:23" ht="14.25" customHeight="1">
      <c r="W606" s="3"/>
    </row>
    <row r="607" spans="23:23" ht="14.25" customHeight="1">
      <c r="W607" s="3"/>
    </row>
    <row r="608" spans="23:23" ht="14.25" customHeight="1">
      <c r="W608" s="3"/>
    </row>
    <row r="609" spans="23:23" ht="14.25" customHeight="1">
      <c r="W609" s="3"/>
    </row>
    <row r="610" spans="23:23" ht="14.25" customHeight="1">
      <c r="W610" s="3"/>
    </row>
    <row r="611" spans="23:23" ht="14.25" customHeight="1">
      <c r="W611" s="3"/>
    </row>
    <row r="612" spans="23:23" ht="14.25" customHeight="1">
      <c r="W612" s="3"/>
    </row>
    <row r="613" spans="23:23" ht="14.25" customHeight="1">
      <c r="W613" s="3"/>
    </row>
    <row r="614" spans="23:23" ht="14.25" customHeight="1">
      <c r="W614" s="3"/>
    </row>
    <row r="615" spans="23:23" ht="14.25" customHeight="1">
      <c r="W615" s="3"/>
    </row>
    <row r="616" spans="23:23" ht="14.25" customHeight="1">
      <c r="W616" s="3"/>
    </row>
    <row r="617" spans="23:23" ht="14.25" customHeight="1">
      <c r="W617" s="3"/>
    </row>
    <row r="618" spans="23:23" ht="14.25" customHeight="1">
      <c r="W618" s="3"/>
    </row>
    <row r="619" spans="23:23" ht="14.25" customHeight="1">
      <c r="W619" s="3"/>
    </row>
    <row r="620" spans="23:23" ht="14.25" customHeight="1">
      <c r="W620" s="3"/>
    </row>
    <row r="621" spans="23:23" ht="14.25" customHeight="1">
      <c r="W621" s="3"/>
    </row>
    <row r="622" spans="23:23" ht="14.25" customHeight="1">
      <c r="W622" s="3"/>
    </row>
    <row r="623" spans="23:23" ht="14.25" customHeight="1">
      <c r="W623" s="3"/>
    </row>
    <row r="624" spans="23:23" ht="14.25" customHeight="1">
      <c r="W624" s="3"/>
    </row>
    <row r="625" spans="23:23" ht="14.25" customHeight="1">
      <c r="W625" s="3"/>
    </row>
    <row r="626" spans="23:23" ht="14.25" customHeight="1">
      <c r="W626" s="3"/>
    </row>
    <row r="627" spans="23:23" ht="14.25" customHeight="1">
      <c r="W627" s="3"/>
    </row>
    <row r="628" spans="23:23" ht="14.25" customHeight="1">
      <c r="W628" s="3"/>
    </row>
    <row r="629" spans="23:23" ht="14.25" customHeight="1">
      <c r="W629" s="3"/>
    </row>
    <row r="630" spans="23:23" ht="14.25" customHeight="1">
      <c r="W630" s="3"/>
    </row>
    <row r="631" spans="23:23" ht="14.25" customHeight="1">
      <c r="W631" s="3"/>
    </row>
    <row r="632" spans="23:23" ht="14.25" customHeight="1">
      <c r="W632" s="3"/>
    </row>
    <row r="633" spans="23:23" ht="14.25" customHeight="1">
      <c r="W633" s="3"/>
    </row>
    <row r="634" spans="23:23" ht="14.25" customHeight="1">
      <c r="W634" s="3"/>
    </row>
    <row r="635" spans="23:23" ht="14.25" customHeight="1">
      <c r="W635" s="3"/>
    </row>
    <row r="636" spans="23:23" ht="14.25" customHeight="1">
      <c r="W636" s="3"/>
    </row>
    <row r="637" spans="23:23" ht="14.25" customHeight="1">
      <c r="W637" s="3"/>
    </row>
    <row r="638" spans="23:23" ht="14.25" customHeight="1">
      <c r="W638" s="3"/>
    </row>
    <row r="639" spans="23:23" ht="14.25" customHeight="1">
      <c r="W639" s="3"/>
    </row>
    <row r="640" spans="23:23" ht="14.25" customHeight="1">
      <c r="W640" s="3"/>
    </row>
    <row r="641" spans="23:23" ht="14.25" customHeight="1">
      <c r="W641" s="3"/>
    </row>
    <row r="642" spans="23:23" ht="14.25" customHeight="1">
      <c r="W642" s="3"/>
    </row>
    <row r="643" spans="23:23" ht="14.25" customHeight="1">
      <c r="W643" s="3"/>
    </row>
    <row r="644" spans="23:23" ht="14.25" customHeight="1">
      <c r="W644" s="3"/>
    </row>
    <row r="645" spans="23:23" ht="14.25" customHeight="1">
      <c r="W645" s="3"/>
    </row>
    <row r="646" spans="23:23" ht="14.25" customHeight="1">
      <c r="W646" s="3"/>
    </row>
    <row r="647" spans="23:23" ht="14.25" customHeight="1">
      <c r="W647" s="3"/>
    </row>
    <row r="648" spans="23:23" ht="14.25" customHeight="1">
      <c r="W648" s="3"/>
    </row>
    <row r="649" spans="23:23" ht="14.25" customHeight="1">
      <c r="W649" s="3"/>
    </row>
    <row r="650" spans="23:23" ht="14.25" customHeight="1">
      <c r="W650" s="3"/>
    </row>
    <row r="651" spans="23:23" ht="14.25" customHeight="1">
      <c r="W651" s="3"/>
    </row>
    <row r="652" spans="23:23" ht="14.25" customHeight="1">
      <c r="W652" s="3"/>
    </row>
    <row r="653" spans="23:23" ht="14.25" customHeight="1">
      <c r="W653" s="3"/>
    </row>
    <row r="654" spans="23:23" ht="14.25" customHeight="1">
      <c r="W654" s="3"/>
    </row>
    <row r="655" spans="23:23" ht="14.25" customHeight="1">
      <c r="W655" s="3"/>
    </row>
    <row r="656" spans="23:23" ht="14.25" customHeight="1">
      <c r="W656" s="3"/>
    </row>
    <row r="657" spans="23:23" ht="14.25" customHeight="1">
      <c r="W657" s="3"/>
    </row>
    <row r="658" spans="23:23" ht="14.25" customHeight="1">
      <c r="W658" s="3"/>
    </row>
    <row r="659" spans="23:23" ht="14.25" customHeight="1">
      <c r="W659" s="3"/>
    </row>
    <row r="660" spans="23:23" ht="14.25" customHeight="1">
      <c r="W660" s="3"/>
    </row>
    <row r="661" spans="23:23" ht="14.25" customHeight="1">
      <c r="W661" s="3"/>
    </row>
    <row r="662" spans="23:23" ht="14.25" customHeight="1">
      <c r="W662" s="3"/>
    </row>
    <row r="663" spans="23:23" ht="14.25" customHeight="1">
      <c r="W663" s="3"/>
    </row>
    <row r="664" spans="23:23" ht="14.25" customHeight="1">
      <c r="W664" s="3"/>
    </row>
    <row r="665" spans="23:23" ht="14.25" customHeight="1">
      <c r="W665" s="3"/>
    </row>
    <row r="666" spans="23:23" ht="14.25" customHeight="1">
      <c r="W666" s="3"/>
    </row>
    <row r="667" spans="23:23" ht="14.25" customHeight="1">
      <c r="W667" s="3"/>
    </row>
    <row r="668" spans="23:23" ht="14.25" customHeight="1">
      <c r="W668" s="3"/>
    </row>
    <row r="669" spans="23:23" ht="14.25" customHeight="1">
      <c r="W669" s="3"/>
    </row>
    <row r="670" spans="23:23" ht="14.25" customHeight="1">
      <c r="W670" s="3"/>
    </row>
    <row r="671" spans="23:23" ht="14.25" customHeight="1">
      <c r="W671" s="3"/>
    </row>
    <row r="672" spans="23:23" ht="14.25" customHeight="1">
      <c r="W672" s="3"/>
    </row>
    <row r="673" spans="23:23" ht="14.25" customHeight="1">
      <c r="W673" s="3"/>
    </row>
    <row r="674" spans="23:23" ht="14.25" customHeight="1">
      <c r="W674" s="3"/>
    </row>
    <row r="675" spans="23:23" ht="14.25" customHeight="1">
      <c r="W675" s="3"/>
    </row>
    <row r="676" spans="23:23" ht="14.25" customHeight="1">
      <c r="W676" s="3"/>
    </row>
    <row r="677" spans="23:23" ht="14.25" customHeight="1">
      <c r="W677" s="3"/>
    </row>
    <row r="678" spans="23:23" ht="14.25" customHeight="1">
      <c r="W678" s="3"/>
    </row>
    <row r="679" spans="23:23" ht="14.25" customHeight="1">
      <c r="W679" s="3"/>
    </row>
    <row r="680" spans="23:23" ht="14.25" customHeight="1">
      <c r="W680" s="3"/>
    </row>
    <row r="681" spans="23:23" ht="14.25" customHeight="1">
      <c r="W681" s="3"/>
    </row>
    <row r="682" spans="23:23" ht="14.25" customHeight="1">
      <c r="W682" s="3"/>
    </row>
    <row r="683" spans="23:23" ht="14.25" customHeight="1">
      <c r="W683" s="3"/>
    </row>
    <row r="684" spans="23:23" ht="14.25" customHeight="1">
      <c r="W684" s="3"/>
    </row>
    <row r="685" spans="23:23" ht="14.25" customHeight="1">
      <c r="W685" s="3"/>
    </row>
    <row r="686" spans="23:23" ht="14.25" customHeight="1">
      <c r="W686" s="3"/>
    </row>
    <row r="687" spans="23:23" ht="14.25" customHeight="1">
      <c r="W687" s="3"/>
    </row>
    <row r="688" spans="23:23" ht="14.25" customHeight="1">
      <c r="W688" s="3"/>
    </row>
    <row r="689" spans="23:23" ht="14.25" customHeight="1">
      <c r="W689" s="3"/>
    </row>
    <row r="690" spans="23:23" ht="14.25" customHeight="1">
      <c r="W690" s="3"/>
    </row>
    <row r="691" spans="23:23" ht="14.25" customHeight="1">
      <c r="W691" s="3"/>
    </row>
    <row r="692" spans="23:23" ht="14.25" customHeight="1">
      <c r="W692" s="3"/>
    </row>
    <row r="693" spans="23:23" ht="14.25" customHeight="1">
      <c r="W693" s="3"/>
    </row>
    <row r="694" spans="23:23" ht="14.25" customHeight="1">
      <c r="W694" s="3"/>
    </row>
    <row r="695" spans="23:23" ht="14.25" customHeight="1">
      <c r="W695" s="3"/>
    </row>
    <row r="696" spans="23:23" ht="14.25" customHeight="1">
      <c r="W696" s="3"/>
    </row>
    <row r="697" spans="23:23" ht="14.25" customHeight="1">
      <c r="W697" s="3"/>
    </row>
    <row r="698" spans="23:23" ht="14.25" customHeight="1">
      <c r="W698" s="3"/>
    </row>
    <row r="699" spans="23:23" ht="14.25" customHeight="1">
      <c r="W699" s="3"/>
    </row>
    <row r="700" spans="23:23" ht="14.25" customHeight="1">
      <c r="W700" s="3"/>
    </row>
    <row r="701" spans="23:23" ht="14.25" customHeight="1">
      <c r="W701" s="3"/>
    </row>
    <row r="702" spans="23:23" ht="14.25" customHeight="1">
      <c r="W702" s="3"/>
    </row>
    <row r="703" spans="23:23" ht="14.25" customHeight="1">
      <c r="W703" s="3"/>
    </row>
    <row r="704" spans="23:23" ht="14.25" customHeight="1">
      <c r="W704" s="3"/>
    </row>
    <row r="705" spans="23:23" ht="14.25" customHeight="1">
      <c r="W705" s="3"/>
    </row>
    <row r="706" spans="23:23" ht="14.25" customHeight="1">
      <c r="W706" s="3"/>
    </row>
    <row r="707" spans="23:23" ht="14.25" customHeight="1">
      <c r="W707" s="3"/>
    </row>
    <row r="708" spans="23:23" ht="14.25" customHeight="1">
      <c r="W708" s="3"/>
    </row>
    <row r="709" spans="23:23" ht="14.25" customHeight="1">
      <c r="W709" s="3"/>
    </row>
    <row r="710" spans="23:23" ht="14.25" customHeight="1">
      <c r="W710" s="3"/>
    </row>
    <row r="711" spans="23:23" ht="14.25" customHeight="1">
      <c r="W711" s="3"/>
    </row>
    <row r="712" spans="23:23" ht="14.25" customHeight="1">
      <c r="W712" s="3"/>
    </row>
    <row r="713" spans="23:23" ht="14.25" customHeight="1">
      <c r="W713" s="3"/>
    </row>
    <row r="714" spans="23:23" ht="14.25" customHeight="1">
      <c r="W714" s="3"/>
    </row>
    <row r="715" spans="23:23" ht="14.25" customHeight="1">
      <c r="W715" s="3"/>
    </row>
    <row r="716" spans="23:23" ht="14.25" customHeight="1">
      <c r="W716" s="3"/>
    </row>
    <row r="717" spans="23:23" ht="14.25" customHeight="1">
      <c r="W717" s="3"/>
    </row>
    <row r="718" spans="23:23" ht="14.25" customHeight="1">
      <c r="W718" s="3"/>
    </row>
    <row r="719" spans="23:23" ht="14.25" customHeight="1">
      <c r="W719" s="3"/>
    </row>
    <row r="720" spans="23:23" ht="14.25" customHeight="1">
      <c r="W720" s="3"/>
    </row>
    <row r="721" spans="23:23" ht="14.25" customHeight="1">
      <c r="W721" s="3"/>
    </row>
    <row r="722" spans="23:23" ht="14.25" customHeight="1">
      <c r="W722" s="3"/>
    </row>
    <row r="723" spans="23:23" ht="14.25" customHeight="1">
      <c r="W723" s="3"/>
    </row>
    <row r="724" spans="23:23" ht="14.25" customHeight="1">
      <c r="W724" s="3"/>
    </row>
    <row r="725" spans="23:23" ht="14.25" customHeight="1">
      <c r="W725" s="3"/>
    </row>
    <row r="726" spans="23:23" ht="14.25" customHeight="1">
      <c r="W726" s="3"/>
    </row>
    <row r="727" spans="23:23" ht="14.25" customHeight="1">
      <c r="W727" s="3"/>
    </row>
    <row r="728" spans="23:23" ht="14.25" customHeight="1">
      <c r="W728" s="3"/>
    </row>
    <row r="729" spans="23:23" ht="14.25" customHeight="1">
      <c r="W729" s="3"/>
    </row>
    <row r="730" spans="23:23" ht="14.25" customHeight="1">
      <c r="W730" s="3"/>
    </row>
    <row r="731" spans="23:23" ht="14.25" customHeight="1">
      <c r="W731" s="3"/>
    </row>
    <row r="732" spans="23:23" ht="14.25" customHeight="1">
      <c r="W732" s="3"/>
    </row>
    <row r="733" spans="23:23" ht="14.25" customHeight="1">
      <c r="W733" s="3"/>
    </row>
    <row r="734" spans="23:23" ht="14.25" customHeight="1">
      <c r="W734" s="3"/>
    </row>
    <row r="735" spans="23:23" ht="14.25" customHeight="1">
      <c r="W735" s="3"/>
    </row>
    <row r="736" spans="23:23" ht="14.25" customHeight="1">
      <c r="W736" s="3"/>
    </row>
    <row r="737" spans="23:23" ht="14.25" customHeight="1">
      <c r="W737" s="3"/>
    </row>
    <row r="738" spans="23:23" ht="14.25" customHeight="1">
      <c r="W738" s="3"/>
    </row>
    <row r="739" spans="23:23" ht="14.25" customHeight="1">
      <c r="W739" s="3"/>
    </row>
    <row r="740" spans="23:23" ht="14.25" customHeight="1">
      <c r="W740" s="3"/>
    </row>
    <row r="741" spans="23:23" ht="14.25" customHeight="1">
      <c r="W741" s="3"/>
    </row>
    <row r="742" spans="23:23" ht="14.25" customHeight="1">
      <c r="W742" s="3"/>
    </row>
    <row r="743" spans="23:23" ht="14.25" customHeight="1">
      <c r="W743" s="3"/>
    </row>
    <row r="744" spans="23:23" ht="14.25" customHeight="1">
      <c r="W744" s="3"/>
    </row>
    <row r="745" spans="23:23" ht="14.25" customHeight="1">
      <c r="W745" s="3"/>
    </row>
    <row r="746" spans="23:23" ht="14.25" customHeight="1">
      <c r="W746" s="3"/>
    </row>
    <row r="747" spans="23:23" ht="14.25" customHeight="1">
      <c r="W747" s="3"/>
    </row>
    <row r="748" spans="23:23" ht="14.25" customHeight="1">
      <c r="W748" s="3"/>
    </row>
    <row r="749" spans="23:23" ht="14.25" customHeight="1">
      <c r="W749" s="3"/>
    </row>
    <row r="750" spans="23:23" ht="14.25" customHeight="1">
      <c r="W750" s="3"/>
    </row>
    <row r="751" spans="23:23" ht="14.25" customHeight="1">
      <c r="W751" s="3"/>
    </row>
    <row r="752" spans="23:23" ht="14.25" customHeight="1">
      <c r="W752" s="3"/>
    </row>
    <row r="753" spans="23:23" ht="14.25" customHeight="1">
      <c r="W753" s="3"/>
    </row>
    <row r="754" spans="23:23" ht="14.25" customHeight="1">
      <c r="W754" s="3"/>
    </row>
    <row r="755" spans="23:23" ht="14.25" customHeight="1">
      <c r="W755" s="3"/>
    </row>
    <row r="756" spans="23:23" ht="14.25" customHeight="1">
      <c r="W756" s="3"/>
    </row>
    <row r="757" spans="23:23" ht="14.25" customHeight="1">
      <c r="W757" s="3"/>
    </row>
    <row r="758" spans="23:23" ht="14.25" customHeight="1">
      <c r="W758" s="3"/>
    </row>
    <row r="759" spans="23:23" ht="14.25" customHeight="1">
      <c r="W759" s="3"/>
    </row>
    <row r="760" spans="23:23" ht="14.25" customHeight="1">
      <c r="W760" s="3"/>
    </row>
    <row r="761" spans="23:23" ht="14.25" customHeight="1">
      <c r="W761" s="3"/>
    </row>
    <row r="762" spans="23:23" ht="14.25" customHeight="1">
      <c r="W762" s="3"/>
    </row>
    <row r="763" spans="23:23" ht="14.25" customHeight="1">
      <c r="W763" s="3"/>
    </row>
    <row r="764" spans="23:23" ht="14.25" customHeight="1">
      <c r="W764" s="3"/>
    </row>
    <row r="765" spans="23:23" ht="14.25" customHeight="1">
      <c r="W765" s="3"/>
    </row>
    <row r="766" spans="23:23" ht="14.25" customHeight="1">
      <c r="W766" s="3"/>
    </row>
    <row r="767" spans="23:23" ht="14.25" customHeight="1">
      <c r="W767" s="3"/>
    </row>
    <row r="768" spans="23:23" ht="14.25" customHeight="1">
      <c r="W768" s="3"/>
    </row>
    <row r="769" spans="23:23" ht="14.25" customHeight="1">
      <c r="W769" s="3"/>
    </row>
    <row r="770" spans="23:23" ht="14.25" customHeight="1">
      <c r="W770" s="3"/>
    </row>
    <row r="771" spans="23:23" ht="14.25" customHeight="1">
      <c r="W771" s="3"/>
    </row>
    <row r="772" spans="23:23" ht="14.25" customHeight="1">
      <c r="W772" s="3"/>
    </row>
    <row r="773" spans="23:23" ht="14.25" customHeight="1">
      <c r="W773" s="3"/>
    </row>
    <row r="774" spans="23:23" ht="14.25" customHeight="1">
      <c r="W774" s="3"/>
    </row>
    <row r="775" spans="23:23" ht="14.25" customHeight="1">
      <c r="W775" s="3"/>
    </row>
    <row r="776" spans="23:23" ht="14.25" customHeight="1">
      <c r="W776" s="3"/>
    </row>
    <row r="777" spans="23:23" ht="14.25" customHeight="1">
      <c r="W777" s="3"/>
    </row>
    <row r="778" spans="23:23" ht="14.25" customHeight="1">
      <c r="W778" s="3"/>
    </row>
    <row r="779" spans="23:23" ht="14.25" customHeight="1">
      <c r="W779" s="3"/>
    </row>
    <row r="780" spans="23:23" ht="14.25" customHeight="1">
      <c r="W780" s="3"/>
    </row>
    <row r="781" spans="23:23" ht="14.25" customHeight="1">
      <c r="W781" s="3"/>
    </row>
    <row r="782" spans="23:23" ht="14.25" customHeight="1">
      <c r="W782" s="3"/>
    </row>
    <row r="783" spans="23:23" ht="14.25" customHeight="1">
      <c r="W783" s="3"/>
    </row>
    <row r="784" spans="23:23" ht="14.25" customHeight="1">
      <c r="W784" s="3"/>
    </row>
    <row r="785" spans="23:23" ht="14.25" customHeight="1">
      <c r="W785" s="3"/>
    </row>
    <row r="786" spans="23:23" ht="14.25" customHeight="1">
      <c r="W786" s="3"/>
    </row>
    <row r="787" spans="23:23" ht="14.25" customHeight="1">
      <c r="W787" s="3"/>
    </row>
    <row r="788" spans="23:23" ht="14.25" customHeight="1">
      <c r="W788" s="3"/>
    </row>
    <row r="789" spans="23:23" ht="14.25" customHeight="1">
      <c r="W789" s="3"/>
    </row>
    <row r="790" spans="23:23" ht="14.25" customHeight="1">
      <c r="W790" s="3"/>
    </row>
    <row r="791" spans="23:23" ht="14.25" customHeight="1">
      <c r="W791" s="3"/>
    </row>
    <row r="792" spans="23:23" ht="14.25" customHeight="1">
      <c r="W792" s="3"/>
    </row>
    <row r="793" spans="23:23" ht="14.25" customHeight="1">
      <c r="W793" s="3"/>
    </row>
    <row r="794" spans="23:23" ht="14.25" customHeight="1">
      <c r="W794" s="3"/>
    </row>
    <row r="795" spans="23:23" ht="14.25" customHeight="1">
      <c r="W795" s="3"/>
    </row>
    <row r="796" spans="23:23" ht="14.25" customHeight="1">
      <c r="W796" s="3"/>
    </row>
    <row r="797" spans="23:23" ht="14.25" customHeight="1">
      <c r="W797" s="3"/>
    </row>
    <row r="798" spans="23:23" ht="14.25" customHeight="1">
      <c r="W798" s="3"/>
    </row>
    <row r="799" spans="23:23" ht="14.25" customHeight="1">
      <c r="W799" s="3"/>
    </row>
    <row r="800" spans="23:23" ht="14.25" customHeight="1">
      <c r="W800" s="3"/>
    </row>
    <row r="801" spans="23:23" ht="14.25" customHeight="1">
      <c r="W801" s="3"/>
    </row>
    <row r="802" spans="23:23" ht="14.25" customHeight="1">
      <c r="W802" s="3"/>
    </row>
    <row r="803" spans="23:23" ht="14.25" customHeight="1">
      <c r="W803" s="3"/>
    </row>
    <row r="804" spans="23:23" ht="14.25" customHeight="1">
      <c r="W804" s="3"/>
    </row>
    <row r="805" spans="23:23" ht="14.25" customHeight="1">
      <c r="W805" s="3"/>
    </row>
    <row r="806" spans="23:23" ht="14.25" customHeight="1">
      <c r="W806" s="3"/>
    </row>
    <row r="807" spans="23:23" ht="14.25" customHeight="1">
      <c r="W807" s="3"/>
    </row>
    <row r="808" spans="23:23" ht="14.25" customHeight="1">
      <c r="W808" s="3"/>
    </row>
    <row r="809" spans="23:23" ht="14.25" customHeight="1">
      <c r="W809" s="3"/>
    </row>
    <row r="810" spans="23:23" ht="14.25" customHeight="1">
      <c r="W810" s="3"/>
    </row>
    <row r="811" spans="23:23" ht="14.25" customHeight="1">
      <c r="W811" s="3"/>
    </row>
    <row r="812" spans="23:23" ht="14.25" customHeight="1">
      <c r="W812" s="3"/>
    </row>
    <row r="813" spans="23:23" ht="14.25" customHeight="1">
      <c r="W813" s="3"/>
    </row>
    <row r="814" spans="23:23" ht="14.25" customHeight="1">
      <c r="W814" s="3"/>
    </row>
    <row r="815" spans="23:23" ht="14.25" customHeight="1">
      <c r="W815" s="3"/>
    </row>
    <row r="816" spans="23:23" ht="14.25" customHeight="1">
      <c r="W816" s="3"/>
    </row>
    <row r="817" spans="23:23" ht="14.25" customHeight="1">
      <c r="W817" s="3"/>
    </row>
    <row r="818" spans="23:23" ht="14.25" customHeight="1">
      <c r="W818" s="3"/>
    </row>
    <row r="819" spans="23:23" ht="14.25" customHeight="1">
      <c r="W819" s="3"/>
    </row>
    <row r="820" spans="23:23" ht="14.25" customHeight="1">
      <c r="W820" s="3"/>
    </row>
    <row r="821" spans="23:23" ht="14.25" customHeight="1">
      <c r="W821" s="3"/>
    </row>
    <row r="822" spans="23:23" ht="14.25" customHeight="1">
      <c r="W822" s="3"/>
    </row>
    <row r="823" spans="23:23" ht="14.25" customHeight="1">
      <c r="W823" s="3"/>
    </row>
    <row r="824" spans="23:23" ht="14.25" customHeight="1">
      <c r="W824" s="3"/>
    </row>
    <row r="825" spans="23:23" ht="14.25" customHeight="1">
      <c r="W825" s="3"/>
    </row>
    <row r="826" spans="23:23" ht="14.25" customHeight="1">
      <c r="W826" s="3"/>
    </row>
    <row r="827" spans="23:23" ht="14.25" customHeight="1">
      <c r="W827" s="3"/>
    </row>
    <row r="828" spans="23:23" ht="14.25" customHeight="1">
      <c r="W828" s="3"/>
    </row>
    <row r="829" spans="23:23" ht="14.25" customHeight="1">
      <c r="W829" s="3"/>
    </row>
    <row r="830" spans="23:23" ht="14.25" customHeight="1">
      <c r="W830" s="3"/>
    </row>
    <row r="831" spans="23:23" ht="14.25" customHeight="1">
      <c r="W831" s="3"/>
    </row>
    <row r="832" spans="23:23" ht="14.25" customHeight="1">
      <c r="W832" s="3"/>
    </row>
    <row r="833" spans="23:23" ht="14.25" customHeight="1">
      <c r="W833" s="3"/>
    </row>
    <row r="834" spans="23:23" ht="14.25" customHeight="1">
      <c r="W834" s="3"/>
    </row>
    <row r="835" spans="23:23" ht="14.25" customHeight="1">
      <c r="W835" s="3"/>
    </row>
    <row r="836" spans="23:23" ht="14.25" customHeight="1">
      <c r="W836" s="3"/>
    </row>
    <row r="837" spans="23:23" ht="14.25" customHeight="1">
      <c r="W837" s="3"/>
    </row>
    <row r="838" spans="23:23" ht="14.25" customHeight="1">
      <c r="W838" s="3"/>
    </row>
    <row r="839" spans="23:23" ht="14.25" customHeight="1">
      <c r="W839" s="3"/>
    </row>
    <row r="840" spans="23:23" ht="14.25" customHeight="1">
      <c r="W840" s="3"/>
    </row>
    <row r="841" spans="23:23" ht="14.25" customHeight="1">
      <c r="W841" s="3"/>
    </row>
    <row r="842" spans="23:23" ht="14.25" customHeight="1">
      <c r="W842" s="3"/>
    </row>
    <row r="843" spans="23:23" ht="14.25" customHeight="1">
      <c r="W843" s="3"/>
    </row>
    <row r="844" spans="23:23" ht="14.25" customHeight="1">
      <c r="W844" s="3"/>
    </row>
    <row r="845" spans="23:23" ht="14.25" customHeight="1">
      <c r="W845" s="3"/>
    </row>
    <row r="846" spans="23:23" ht="14.25" customHeight="1">
      <c r="W846" s="3"/>
    </row>
    <row r="847" spans="23:23" ht="14.25" customHeight="1">
      <c r="W847" s="3"/>
    </row>
    <row r="848" spans="23:23" ht="14.25" customHeight="1">
      <c r="W848" s="3"/>
    </row>
    <row r="849" spans="23:23" ht="14.25" customHeight="1">
      <c r="W849" s="3"/>
    </row>
    <row r="850" spans="23:23" ht="14.25" customHeight="1">
      <c r="W850" s="3"/>
    </row>
    <row r="851" spans="23:23" ht="14.25" customHeight="1">
      <c r="W851" s="3"/>
    </row>
    <row r="852" spans="23:23" ht="14.25" customHeight="1">
      <c r="W852" s="3"/>
    </row>
    <row r="853" spans="23:23" ht="14.25" customHeight="1">
      <c r="W853" s="3"/>
    </row>
    <row r="854" spans="23:23" ht="14.25" customHeight="1">
      <c r="W854" s="3"/>
    </row>
    <row r="855" spans="23:23" ht="14.25" customHeight="1">
      <c r="W855" s="3"/>
    </row>
    <row r="856" spans="23:23" ht="14.25" customHeight="1">
      <c r="W856" s="3"/>
    </row>
    <row r="857" spans="23:23" ht="14.25" customHeight="1">
      <c r="W857" s="3"/>
    </row>
    <row r="858" spans="23:23" ht="14.25" customHeight="1">
      <c r="W858" s="3"/>
    </row>
    <row r="859" spans="23:23" ht="14.25" customHeight="1">
      <c r="W859" s="3"/>
    </row>
    <row r="860" spans="23:23" ht="14.25" customHeight="1">
      <c r="W860" s="3"/>
    </row>
    <row r="861" spans="23:23" ht="14.25" customHeight="1">
      <c r="W861" s="3"/>
    </row>
    <row r="862" spans="23:23" ht="14.25" customHeight="1">
      <c r="W862" s="3"/>
    </row>
    <row r="863" spans="23:23" ht="14.25" customHeight="1">
      <c r="W863" s="3"/>
    </row>
    <row r="864" spans="23:23" ht="14.25" customHeight="1">
      <c r="W864" s="3"/>
    </row>
    <row r="865" spans="23:23" ht="14.25" customHeight="1">
      <c r="W865" s="3"/>
    </row>
    <row r="866" spans="23:23" ht="14.25" customHeight="1">
      <c r="W866" s="3"/>
    </row>
    <row r="867" spans="23:23" ht="14.25" customHeight="1">
      <c r="W867" s="3"/>
    </row>
    <row r="868" spans="23:23" ht="14.25" customHeight="1">
      <c r="W868" s="3"/>
    </row>
    <row r="869" spans="23:23" ht="14.25" customHeight="1">
      <c r="W869" s="3"/>
    </row>
    <row r="870" spans="23:23" ht="14.25" customHeight="1">
      <c r="W870" s="3"/>
    </row>
    <row r="871" spans="23:23" ht="14.25" customHeight="1">
      <c r="W871" s="3"/>
    </row>
    <row r="872" spans="23:23" ht="14.25" customHeight="1">
      <c r="W872" s="3"/>
    </row>
    <row r="873" spans="23:23" ht="14.25" customHeight="1">
      <c r="W873" s="3"/>
    </row>
    <row r="874" spans="23:23" ht="14.25" customHeight="1">
      <c r="W874" s="3"/>
    </row>
    <row r="875" spans="23:23" ht="14.25" customHeight="1">
      <c r="W875" s="3"/>
    </row>
    <row r="876" spans="23:23" ht="14.25" customHeight="1">
      <c r="W876" s="3"/>
    </row>
    <row r="877" spans="23:23" ht="14.25" customHeight="1">
      <c r="W877" s="3"/>
    </row>
    <row r="878" spans="23:23" ht="14.25" customHeight="1">
      <c r="W878" s="3"/>
    </row>
    <row r="879" spans="23:23" ht="14.25" customHeight="1">
      <c r="W879" s="3"/>
    </row>
    <row r="880" spans="23:23" ht="14.25" customHeight="1">
      <c r="W880" s="3"/>
    </row>
    <row r="881" spans="23:23" ht="14.25" customHeight="1">
      <c r="W881" s="3"/>
    </row>
    <row r="882" spans="23:23" ht="14.25" customHeight="1">
      <c r="W882" s="3"/>
    </row>
    <row r="883" spans="23:23" ht="14.25" customHeight="1">
      <c r="W883" s="3"/>
    </row>
    <row r="884" spans="23:23" ht="14.25" customHeight="1">
      <c r="W884" s="3"/>
    </row>
    <row r="885" spans="23:23" ht="14.25" customHeight="1">
      <c r="W885" s="3"/>
    </row>
    <row r="886" spans="23:23" ht="14.25" customHeight="1">
      <c r="W886" s="3"/>
    </row>
    <row r="887" spans="23:23" ht="14.25" customHeight="1">
      <c r="W887" s="3"/>
    </row>
    <row r="888" spans="23:23" ht="14.25" customHeight="1">
      <c r="W888" s="3"/>
    </row>
    <row r="889" spans="23:23" ht="14.25" customHeight="1">
      <c r="W889" s="3"/>
    </row>
    <row r="890" spans="23:23" ht="14.25" customHeight="1">
      <c r="W890" s="3"/>
    </row>
    <row r="891" spans="23:23" ht="14.25" customHeight="1">
      <c r="W891" s="3"/>
    </row>
    <row r="892" spans="23:23" ht="14.25" customHeight="1">
      <c r="W892" s="3"/>
    </row>
    <row r="893" spans="23:23" ht="14.25" customHeight="1">
      <c r="W893" s="3"/>
    </row>
    <row r="894" spans="23:23" ht="14.25" customHeight="1">
      <c r="W894" s="3"/>
    </row>
    <row r="895" spans="23:23" ht="14.25" customHeight="1">
      <c r="W895" s="3"/>
    </row>
    <row r="896" spans="23:23" ht="14.25" customHeight="1">
      <c r="W896" s="3"/>
    </row>
    <row r="897" spans="23:23" ht="14.25" customHeight="1">
      <c r="W897" s="3"/>
    </row>
    <row r="898" spans="23:23" ht="14.25" customHeight="1">
      <c r="W898" s="3"/>
    </row>
    <row r="899" spans="23:23" ht="14.25" customHeight="1">
      <c r="W899" s="3"/>
    </row>
    <row r="900" spans="23:23" ht="14.25" customHeight="1">
      <c r="W900" s="3"/>
    </row>
    <row r="901" spans="23:23" ht="14.25" customHeight="1">
      <c r="W901" s="3"/>
    </row>
    <row r="902" spans="23:23" ht="14.25" customHeight="1">
      <c r="W902" s="3"/>
    </row>
    <row r="903" spans="23:23" ht="14.25" customHeight="1">
      <c r="W903" s="3"/>
    </row>
    <row r="904" spans="23:23" ht="14.25" customHeight="1">
      <c r="W904" s="3"/>
    </row>
    <row r="905" spans="23:23" ht="14.25" customHeight="1">
      <c r="W905" s="3"/>
    </row>
    <row r="906" spans="23:23" ht="14.25" customHeight="1">
      <c r="W906" s="3"/>
    </row>
    <row r="907" spans="23:23" ht="14.25" customHeight="1">
      <c r="W907" s="3"/>
    </row>
    <row r="908" spans="23:23" ht="14.25" customHeight="1">
      <c r="W908" s="3"/>
    </row>
    <row r="909" spans="23:23" ht="14.25" customHeight="1">
      <c r="W909" s="3"/>
    </row>
    <row r="910" spans="23:23" ht="14.25" customHeight="1">
      <c r="W910" s="3"/>
    </row>
    <row r="911" spans="23:23" ht="14.25" customHeight="1">
      <c r="W911" s="3"/>
    </row>
    <row r="912" spans="23:23" ht="14.25" customHeight="1">
      <c r="W912" s="3"/>
    </row>
    <row r="913" spans="23:23" ht="14.25" customHeight="1">
      <c r="W913" s="3"/>
    </row>
    <row r="914" spans="23:23" ht="14.25" customHeight="1">
      <c r="W914" s="3"/>
    </row>
    <row r="915" spans="23:23" ht="14.25" customHeight="1">
      <c r="W915" s="3"/>
    </row>
    <row r="916" spans="23:23" ht="14.25" customHeight="1">
      <c r="W916" s="3"/>
    </row>
    <row r="917" spans="23:23" ht="14.25" customHeight="1">
      <c r="W917" s="3"/>
    </row>
    <row r="918" spans="23:23" ht="14.25" customHeight="1">
      <c r="W918" s="3"/>
    </row>
    <row r="919" spans="23:23" ht="14.25" customHeight="1">
      <c r="W919" s="3"/>
    </row>
    <row r="920" spans="23:23" ht="14.25" customHeight="1">
      <c r="W920" s="3"/>
    </row>
    <row r="921" spans="23:23" ht="14.25" customHeight="1">
      <c r="W921" s="3"/>
    </row>
    <row r="922" spans="23:23" ht="14.25" customHeight="1">
      <c r="W922" s="3"/>
    </row>
    <row r="923" spans="23:23" ht="14.25" customHeight="1">
      <c r="W923" s="3"/>
    </row>
    <row r="924" spans="23:23" ht="14.25" customHeight="1">
      <c r="W924" s="3"/>
    </row>
    <row r="925" spans="23:23" ht="14.25" customHeight="1">
      <c r="W925" s="3"/>
    </row>
    <row r="926" spans="23:23" ht="14.25" customHeight="1">
      <c r="W926" s="3"/>
    </row>
    <row r="927" spans="23:23" ht="14.25" customHeight="1">
      <c r="W927" s="3"/>
    </row>
    <row r="928" spans="23:23" ht="14.25" customHeight="1">
      <c r="W928" s="3"/>
    </row>
    <row r="929" spans="23:23" ht="14.25" customHeight="1">
      <c r="W929" s="3"/>
    </row>
    <row r="930" spans="23:23" ht="14.25" customHeight="1">
      <c r="W930" s="3"/>
    </row>
    <row r="931" spans="23:23" ht="14.25" customHeight="1">
      <c r="W931" s="3"/>
    </row>
    <row r="932" spans="23:23" ht="14.25" customHeight="1">
      <c r="W932" s="3"/>
    </row>
    <row r="933" spans="23:23" ht="14.25" customHeight="1">
      <c r="W933" s="3"/>
    </row>
    <row r="934" spans="23:23" ht="14.25" customHeight="1">
      <c r="W934" s="3"/>
    </row>
    <row r="935" spans="23:23" ht="14.25" customHeight="1">
      <c r="W935" s="3"/>
    </row>
    <row r="936" spans="23:23" ht="14.25" customHeight="1">
      <c r="W936" s="3"/>
    </row>
    <row r="937" spans="23:23" ht="14.25" customHeight="1">
      <c r="W937" s="3"/>
    </row>
    <row r="938" spans="23:23" ht="14.25" customHeight="1">
      <c r="W938" s="3"/>
    </row>
    <row r="939" spans="23:23" ht="14.25" customHeight="1">
      <c r="W939" s="3"/>
    </row>
    <row r="940" spans="23:23" ht="14.25" customHeight="1">
      <c r="W940" s="3"/>
    </row>
    <row r="941" spans="23:23" ht="14.25" customHeight="1">
      <c r="W941" s="3"/>
    </row>
    <row r="942" spans="23:23" ht="14.25" customHeight="1">
      <c r="W942" s="3"/>
    </row>
    <row r="943" spans="23:23" ht="14.25" customHeight="1">
      <c r="W943" s="3"/>
    </row>
    <row r="944" spans="23:23" ht="14.25" customHeight="1">
      <c r="W944" s="3"/>
    </row>
    <row r="945" spans="23:23" ht="14.25" customHeight="1">
      <c r="W945" s="3"/>
    </row>
    <row r="946" spans="23:23" ht="14.25" customHeight="1">
      <c r="W946" s="3"/>
    </row>
    <row r="947" spans="23:23" ht="14.25" customHeight="1">
      <c r="W947" s="3"/>
    </row>
    <row r="948" spans="23:23" ht="14.25" customHeight="1">
      <c r="W948" s="3"/>
    </row>
    <row r="949" spans="23:23" ht="14.25" customHeight="1">
      <c r="W949" s="3"/>
    </row>
    <row r="950" spans="23:23" ht="14.25" customHeight="1">
      <c r="W950" s="3"/>
    </row>
    <row r="951" spans="23:23" ht="14.25" customHeight="1">
      <c r="W951" s="3"/>
    </row>
    <row r="952" spans="23:23" ht="14.25" customHeight="1">
      <c r="W952" s="3"/>
    </row>
    <row r="953" spans="23:23" ht="14.25" customHeight="1">
      <c r="W953" s="3"/>
    </row>
    <row r="954" spans="23:23" ht="14.25" customHeight="1">
      <c r="W954" s="3"/>
    </row>
    <row r="955" spans="23:23" ht="14.25" customHeight="1">
      <c r="W955" s="3"/>
    </row>
    <row r="956" spans="23:23" ht="14.25" customHeight="1">
      <c r="W956" s="3"/>
    </row>
    <row r="957" spans="23:23" ht="14.25" customHeight="1">
      <c r="W957" s="3"/>
    </row>
    <row r="958" spans="23:23" ht="14.25" customHeight="1">
      <c r="W958" s="3"/>
    </row>
    <row r="959" spans="23:23" ht="14.25" customHeight="1">
      <c r="W959" s="3"/>
    </row>
    <row r="960" spans="23:23" ht="14.25" customHeight="1">
      <c r="W960" s="3"/>
    </row>
    <row r="961" spans="23:23" ht="14.25" customHeight="1">
      <c r="W961" s="3"/>
    </row>
    <row r="962" spans="23:23" ht="14.25" customHeight="1">
      <c r="W962" s="3"/>
    </row>
    <row r="963" spans="23:23" ht="14.25" customHeight="1">
      <c r="W963" s="3"/>
    </row>
    <row r="964" spans="23:23" ht="14.25" customHeight="1">
      <c r="W964" s="3"/>
    </row>
    <row r="965" spans="23:23" ht="14.25" customHeight="1">
      <c r="W965" s="3"/>
    </row>
    <row r="966" spans="23:23" ht="14.25" customHeight="1">
      <c r="W966" s="3"/>
    </row>
    <row r="967" spans="23:23" ht="14.25" customHeight="1">
      <c r="W967" s="3"/>
    </row>
    <row r="968" spans="23:23" ht="14.25" customHeight="1">
      <c r="W968" s="3"/>
    </row>
    <row r="969" spans="23:23" ht="14.25" customHeight="1">
      <c r="W969" s="3"/>
    </row>
    <row r="970" spans="23:23" ht="14.25" customHeight="1">
      <c r="W970" s="3"/>
    </row>
    <row r="971" spans="23:23" ht="14.25" customHeight="1">
      <c r="W971" s="3"/>
    </row>
    <row r="972" spans="23:23" ht="14.25" customHeight="1">
      <c r="W972" s="3"/>
    </row>
    <row r="973" spans="23:23" ht="14.25" customHeight="1">
      <c r="W973" s="3"/>
    </row>
    <row r="974" spans="23:23" ht="14.25" customHeight="1">
      <c r="W974" s="3"/>
    </row>
    <row r="975" spans="23:23" ht="14.25" customHeight="1">
      <c r="W975" s="3"/>
    </row>
    <row r="976" spans="23:23" ht="14.25" customHeight="1">
      <c r="W976" s="3"/>
    </row>
    <row r="977" spans="23:23" ht="14.25" customHeight="1">
      <c r="W977" s="3"/>
    </row>
    <row r="978" spans="23:23" ht="14.25" customHeight="1">
      <c r="W978" s="3"/>
    </row>
    <row r="979" spans="23:23" ht="14.25" customHeight="1">
      <c r="W979" s="3"/>
    </row>
    <row r="980" spans="23:23" ht="14.25" customHeight="1">
      <c r="W980" s="3"/>
    </row>
    <row r="981" spans="23:23" ht="14.25" customHeight="1">
      <c r="W981" s="3"/>
    </row>
    <row r="982" spans="23:23" ht="14.25" customHeight="1">
      <c r="W982" s="3"/>
    </row>
    <row r="983" spans="23:23" ht="14.25" customHeight="1">
      <c r="W983" s="3"/>
    </row>
    <row r="984" spans="23:23" ht="14.25" customHeight="1">
      <c r="W984" s="3"/>
    </row>
    <row r="985" spans="23:23" ht="14.25" customHeight="1">
      <c r="W985" s="3"/>
    </row>
    <row r="986" spans="23:23" ht="14.25" customHeight="1">
      <c r="W986" s="3"/>
    </row>
    <row r="987" spans="23:23" ht="14.25" customHeight="1">
      <c r="W987" s="3"/>
    </row>
    <row r="988" spans="23:23" ht="14.25" customHeight="1">
      <c r="W988" s="3"/>
    </row>
    <row r="989" spans="23:23" ht="14.25" customHeight="1">
      <c r="W989" s="3"/>
    </row>
    <row r="990" spans="23:23" ht="14.25" customHeight="1">
      <c r="W990" s="3"/>
    </row>
    <row r="991" spans="23:23" ht="14.25" customHeight="1">
      <c r="W991" s="3"/>
    </row>
    <row r="992" spans="23:23" ht="14.25" customHeight="1">
      <c r="W992" s="3"/>
    </row>
    <row r="993" spans="23:23" ht="14.25" customHeight="1">
      <c r="W993" s="3"/>
    </row>
    <row r="994" spans="23:23" ht="14.25" customHeight="1">
      <c r="W994" s="3"/>
    </row>
    <row r="995" spans="23:23" ht="14.25" customHeight="1">
      <c r="W995" s="3"/>
    </row>
    <row r="996" spans="23:23" ht="14.25" customHeight="1">
      <c r="W996" s="3"/>
    </row>
    <row r="997" spans="23:23" ht="14.25" customHeight="1">
      <c r="W997" s="3"/>
    </row>
    <row r="998" spans="23:23" ht="14.25" customHeight="1">
      <c r="W998" s="3"/>
    </row>
    <row r="999" spans="23:23" ht="14.25" customHeight="1">
      <c r="W999" s="3"/>
    </row>
    <row r="1000" spans="23:23" ht="14.25" customHeight="1">
      <c r="W1000" s="3"/>
    </row>
  </sheetData>
  <mergeCells count="8">
    <mergeCell ref="AD89:AE89"/>
    <mergeCell ref="AF89:AH89"/>
    <mergeCell ref="AI89:AK89"/>
    <mergeCell ref="B1:H1"/>
    <mergeCell ref="I1:O1"/>
    <mergeCell ref="P1:V1"/>
    <mergeCell ref="AH80:AJ80"/>
    <mergeCell ref="AC87:AF87"/>
  </mergeCells>
  <conditionalFormatting sqref="AB92:AB94">
    <cfRule type="cellIs" dxfId="13" priority="1" operator="equal">
      <formula>"da"</formula>
    </cfRule>
    <cfRule type="cellIs" dxfId="12" priority="2" operator="equal">
      <formula>"ne"</formula>
    </cfRule>
  </conditionalFormatting>
  <pageMargins left="0.7" right="0.7" top="0.75" bottom="0.75" header="0" footer="0"/>
  <pageSetup orientation="landscape"/>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X1000"/>
  <sheetViews>
    <sheetView workbookViewId="0">
      <pane xSplit="1" ySplit="2" topLeftCell="F78" activePane="bottomRight" state="frozen"/>
      <selection pane="topRight" activeCell="B1" sqref="B1"/>
      <selection pane="bottomLeft" activeCell="A3" sqref="A3"/>
      <selection pane="bottomRight" activeCell="T94" sqref="T94"/>
    </sheetView>
  </sheetViews>
  <sheetFormatPr defaultColWidth="12.625" defaultRowHeight="15" customHeight="1"/>
  <cols>
    <col min="1" max="1" width="8.875" customWidth="1"/>
    <col min="2" max="2" width="8" customWidth="1"/>
    <col min="3" max="3" width="11.125" customWidth="1"/>
    <col min="4" max="4" width="10.25" customWidth="1"/>
    <col min="5" max="5" width="8.875" customWidth="1"/>
    <col min="6" max="6" width="8.625" customWidth="1"/>
    <col min="7" max="8" width="10.25" customWidth="1"/>
    <col min="9" max="9" width="9.125" customWidth="1"/>
    <col min="10" max="10" width="10.25" customWidth="1"/>
    <col min="11" max="11" width="10.875" customWidth="1"/>
    <col min="12" max="12" width="9.375" customWidth="1"/>
    <col min="13" max="15" width="10.25" customWidth="1"/>
    <col min="16" max="16" width="10" customWidth="1"/>
    <col min="17" max="18" width="10.25" customWidth="1"/>
    <col min="19" max="19" width="9.375" customWidth="1"/>
    <col min="20" max="20" width="7.625" customWidth="1"/>
    <col min="21" max="22" width="8.625" customWidth="1"/>
    <col min="23" max="24" width="11.375" customWidth="1"/>
    <col min="25" max="26" width="9.125" customWidth="1"/>
    <col min="27" max="27" width="13" customWidth="1"/>
    <col min="28" max="28" width="7.625" customWidth="1"/>
    <col min="29" max="29" width="29.25" bestFit="1" customWidth="1"/>
    <col min="30" max="54" width="7.625" customWidth="1"/>
    <col min="55" max="55" width="13" customWidth="1"/>
    <col min="56" max="56" width="7.625" customWidth="1"/>
    <col min="57" max="57" width="11" customWidth="1"/>
    <col min="58" max="59" width="7.625" customWidth="1"/>
    <col min="60" max="60" width="11" customWidth="1"/>
    <col min="61" max="62" width="7.625" customWidth="1"/>
    <col min="63" max="63" width="13" customWidth="1"/>
    <col min="64" max="69" width="7.625" customWidth="1"/>
    <col min="71" max="71" width="9" customWidth="1"/>
    <col min="72" max="73" width="7.625" customWidth="1"/>
    <col min="74" max="74" width="8" customWidth="1"/>
    <col min="75" max="75" width="9" customWidth="1"/>
    <col min="76" max="76" width="8.25" customWidth="1"/>
    <col min="77" max="79" width="7.625" customWidth="1"/>
  </cols>
  <sheetData>
    <row r="1" spans="1:73" ht="14.25" customHeight="1">
      <c r="A1" s="182" t="s">
        <v>5</v>
      </c>
      <c r="U1" s="353"/>
      <c r="V1" s="353"/>
      <c r="W1" s="353"/>
      <c r="AD1" s="122" t="s">
        <v>579</v>
      </c>
      <c r="AQ1" s="122" t="s">
        <v>580</v>
      </c>
      <c r="BE1" s="183" t="s">
        <v>581</v>
      </c>
      <c r="BF1" s="642" t="s">
        <v>579</v>
      </c>
      <c r="BG1" s="639"/>
      <c r="BH1" s="637"/>
      <c r="BI1" s="642" t="s">
        <v>580</v>
      </c>
      <c r="BJ1" s="639"/>
      <c r="BK1" s="637"/>
      <c r="BM1" s="183" t="s">
        <v>581</v>
      </c>
      <c r="BN1" s="183" t="s">
        <v>579</v>
      </c>
      <c r="BO1" s="183" t="s">
        <v>579</v>
      </c>
      <c r="BP1" s="183" t="s">
        <v>580</v>
      </c>
      <c r="BQ1" s="183" t="s">
        <v>580</v>
      </c>
      <c r="BS1" s="3" t="s">
        <v>9</v>
      </c>
      <c r="BT1" s="184" t="s">
        <v>584</v>
      </c>
      <c r="BU1" s="184" t="s">
        <v>585</v>
      </c>
    </row>
    <row r="2" spans="1:73" ht="30" customHeight="1">
      <c r="A2" s="122" t="s">
        <v>9</v>
      </c>
      <c r="B2" s="185" t="s">
        <v>586</v>
      </c>
      <c r="C2" s="185" t="s">
        <v>252</v>
      </c>
      <c r="D2" s="185" t="s">
        <v>588</v>
      </c>
      <c r="E2" s="185" t="s">
        <v>589</v>
      </c>
      <c r="F2" s="185" t="s">
        <v>590</v>
      </c>
      <c r="G2" s="185" t="s">
        <v>591</v>
      </c>
      <c r="H2" s="185" t="s">
        <v>592</v>
      </c>
      <c r="I2" s="185" t="s">
        <v>593</v>
      </c>
      <c r="J2" s="185" t="s">
        <v>594</v>
      </c>
      <c r="K2" s="523" t="s">
        <v>595</v>
      </c>
      <c r="L2" s="185" t="s">
        <v>596</v>
      </c>
      <c r="M2" s="185" t="s">
        <v>586</v>
      </c>
      <c r="N2" s="185" t="s">
        <v>252</v>
      </c>
      <c r="O2" s="185" t="s">
        <v>588</v>
      </c>
      <c r="P2" s="185" t="s">
        <v>589</v>
      </c>
      <c r="Q2" s="185" t="s">
        <v>591</v>
      </c>
      <c r="R2" s="185" t="s">
        <v>592</v>
      </c>
      <c r="S2" s="186" t="s">
        <v>597</v>
      </c>
      <c r="T2" s="186" t="s">
        <v>598</v>
      </c>
      <c r="U2" s="186" t="s">
        <v>1158</v>
      </c>
      <c r="V2" s="186" t="s">
        <v>1151</v>
      </c>
      <c r="X2" s="122" t="s">
        <v>9</v>
      </c>
      <c r="Y2" s="186" t="s">
        <v>32</v>
      </c>
      <c r="Z2" s="371"/>
      <c r="AC2" s="183" t="s">
        <v>9</v>
      </c>
      <c r="AD2" s="187" t="s">
        <v>600</v>
      </c>
      <c r="AE2" s="183" t="s">
        <v>601</v>
      </c>
      <c r="AF2" s="183" t="s">
        <v>602</v>
      </c>
      <c r="AG2" s="183" t="s">
        <v>603</v>
      </c>
      <c r="AH2" s="183" t="s">
        <v>604</v>
      </c>
      <c r="AI2" s="183" t="s">
        <v>605</v>
      </c>
      <c r="AJ2" s="183" t="s">
        <v>606</v>
      </c>
      <c r="AK2" s="183" t="s">
        <v>607</v>
      </c>
      <c r="AL2" s="183" t="s">
        <v>608</v>
      </c>
      <c r="AM2" s="183" t="s">
        <v>609</v>
      </c>
      <c r="AN2" s="183" t="s">
        <v>610</v>
      </c>
      <c r="AO2" s="183" t="s">
        <v>611</v>
      </c>
      <c r="AP2" s="183" t="s">
        <v>612</v>
      </c>
      <c r="AQ2" s="187" t="s">
        <v>600</v>
      </c>
      <c r="AR2" s="183" t="s">
        <v>613</v>
      </c>
      <c r="AS2" s="183" t="s">
        <v>614</v>
      </c>
      <c r="AT2" s="183" t="s">
        <v>615</v>
      </c>
      <c r="AU2" s="183" t="s">
        <v>618</v>
      </c>
      <c r="AV2" s="183" t="s">
        <v>619</v>
      </c>
      <c r="AW2" s="183" t="s">
        <v>620</v>
      </c>
      <c r="AX2" s="183" t="s">
        <v>621</v>
      </c>
      <c r="AY2" s="183" t="s">
        <v>622</v>
      </c>
      <c r="AZ2" s="183" t="s">
        <v>623</v>
      </c>
      <c r="BA2" s="183" t="s">
        <v>624</v>
      </c>
      <c r="BB2" s="183" t="s">
        <v>625</v>
      </c>
      <c r="BC2" s="183" t="s">
        <v>626</v>
      </c>
      <c r="BE2" s="183" t="s">
        <v>627</v>
      </c>
      <c r="BF2" s="188" t="s">
        <v>628</v>
      </c>
      <c r="BG2" s="188" t="s">
        <v>629</v>
      </c>
      <c r="BH2" s="188" t="s">
        <v>631</v>
      </c>
      <c r="BI2" s="188" t="s">
        <v>628</v>
      </c>
      <c r="BJ2" s="188" t="s">
        <v>629</v>
      </c>
      <c r="BK2" s="188" t="s">
        <v>631</v>
      </c>
      <c r="BM2" s="183" t="s">
        <v>627</v>
      </c>
      <c r="BN2" s="183" t="s">
        <v>632</v>
      </c>
      <c r="BO2" s="183" t="s">
        <v>633</v>
      </c>
      <c r="BP2" s="183" t="s">
        <v>632</v>
      </c>
      <c r="BQ2" s="183" t="s">
        <v>633</v>
      </c>
      <c r="BS2" s="189">
        <v>34059</v>
      </c>
      <c r="BT2" s="190">
        <v>228.27339610563786</v>
      </c>
      <c r="BU2" s="190"/>
    </row>
    <row r="3" spans="1:73" ht="14.25" customHeight="1">
      <c r="A3" s="18">
        <v>36616</v>
      </c>
      <c r="B3" s="191">
        <v>826.13212043951035</v>
      </c>
      <c r="C3" s="191">
        <v>602.62278413580418</v>
      </c>
      <c r="D3" s="191">
        <v>60.275800840548257</v>
      </c>
      <c r="E3" s="191">
        <v>301.35407504843175</v>
      </c>
      <c r="F3" s="191">
        <v>-3.804454067</v>
      </c>
      <c r="G3" s="191">
        <v>-6.6049428864999999</v>
      </c>
      <c r="H3" s="191">
        <v>3.8980724586731883</v>
      </c>
      <c r="I3" s="191">
        <v>0</v>
      </c>
      <c r="J3" s="191">
        <v>417.52048861675377</v>
      </c>
      <c r="K3" s="192">
        <v>-14.463144744870696</v>
      </c>
      <c r="L3" s="191">
        <v>-121.50755610318004</v>
      </c>
      <c r="M3" s="191">
        <v>1438.7816317760994</v>
      </c>
      <c r="N3" s="191">
        <v>503.01082062937024</v>
      </c>
      <c r="O3" s="191">
        <v>109.40607660654682</v>
      </c>
      <c r="P3" s="191">
        <v>53.877385333941909</v>
      </c>
      <c r="Q3" s="191">
        <v>424.00261224530004</v>
      </c>
      <c r="R3" s="191">
        <v>416.3510052506</v>
      </c>
      <c r="S3" s="193">
        <f t="shared" ref="S3:S86" si="0">SUM(B3:E3)-SUM(M3:P3)</f>
        <v>-314.6911338816642</v>
      </c>
      <c r="T3" s="193">
        <f t="shared" ref="T3:T86" si="1">SUM(B3:L3)-SUM(M3:R3)</f>
        <v>-880.00628810368789</v>
      </c>
      <c r="U3" s="367">
        <v>7.7272800000000004</v>
      </c>
      <c r="V3" s="193"/>
      <c r="X3" s="18">
        <v>36616</v>
      </c>
      <c r="Y3" s="193"/>
      <c r="Z3" s="372"/>
      <c r="AC3" s="194">
        <v>36616</v>
      </c>
      <c r="AD3" s="195">
        <v>597.4</v>
      </c>
      <c r="AE3" s="196">
        <v>69.900000000000006</v>
      </c>
      <c r="AF3" s="196">
        <v>14.7</v>
      </c>
      <c r="AG3" s="196">
        <v>111.1</v>
      </c>
      <c r="AH3" s="196">
        <v>236.4</v>
      </c>
      <c r="AI3" s="196">
        <v>49.1</v>
      </c>
      <c r="AJ3" s="196">
        <v>12.3</v>
      </c>
      <c r="AK3" s="196">
        <v>2.5</v>
      </c>
      <c r="AL3" s="196">
        <v>5</v>
      </c>
      <c r="AM3" s="196">
        <v>28.4</v>
      </c>
      <c r="AN3" s="196">
        <v>61.2</v>
      </c>
      <c r="AO3" s="196">
        <v>6.5</v>
      </c>
      <c r="AP3" s="196">
        <v>0.1</v>
      </c>
      <c r="AQ3" s="195">
        <v>501.8</v>
      </c>
      <c r="AR3" s="196">
        <v>24.3</v>
      </c>
      <c r="AS3" s="196">
        <v>2.7</v>
      </c>
      <c r="AT3" s="196">
        <v>76.400000000000006</v>
      </c>
      <c r="AU3" s="196">
        <v>155.4</v>
      </c>
      <c r="AV3" s="196">
        <v>15.4</v>
      </c>
      <c r="AW3" s="196">
        <v>8.4</v>
      </c>
      <c r="AX3" s="196">
        <v>23.8</v>
      </c>
      <c r="AY3" s="196">
        <v>14.9</v>
      </c>
      <c r="AZ3" s="196">
        <v>18</v>
      </c>
      <c r="BA3" s="196">
        <v>146.9</v>
      </c>
      <c r="BB3" s="196">
        <v>7.2</v>
      </c>
      <c r="BC3" s="196">
        <v>8.6999999999999993</v>
      </c>
      <c r="BE3" s="194">
        <v>36616</v>
      </c>
      <c r="BF3" s="195">
        <v>60.2</v>
      </c>
      <c r="BG3" s="196">
        <v>18</v>
      </c>
      <c r="BH3" s="196">
        <v>42.2</v>
      </c>
      <c r="BI3" s="195">
        <v>109.8</v>
      </c>
      <c r="BJ3" s="196">
        <v>2.6</v>
      </c>
      <c r="BK3" s="196">
        <v>107.2</v>
      </c>
      <c r="BM3" s="194">
        <v>36616</v>
      </c>
      <c r="BN3" s="195">
        <v>300.60000000000002</v>
      </c>
      <c r="BO3" s="196">
        <v>217.6</v>
      </c>
      <c r="BP3" s="195">
        <v>53.7</v>
      </c>
      <c r="BQ3" s="196">
        <v>15.4</v>
      </c>
      <c r="BS3" s="189">
        <v>34150</v>
      </c>
      <c r="BT3" s="190">
        <v>345.63410429597184</v>
      </c>
      <c r="BU3" s="190">
        <v>117.36070819033398</v>
      </c>
    </row>
    <row r="4" spans="1:73" ht="14.25" customHeight="1">
      <c r="A4" s="18">
        <v>36707</v>
      </c>
      <c r="B4" s="191">
        <v>780.95291438996207</v>
      </c>
      <c r="C4" s="191">
        <v>1054.2398913846398</v>
      </c>
      <c r="D4" s="191">
        <v>97.775360941340111</v>
      </c>
      <c r="E4" s="191">
        <v>334.33831456770702</v>
      </c>
      <c r="F4" s="191">
        <v>0.96478217450329939</v>
      </c>
      <c r="G4" s="191">
        <v>0.20104716980000092</v>
      </c>
      <c r="H4" s="191">
        <v>-4.5868525473979123</v>
      </c>
      <c r="I4" s="191">
        <v>0</v>
      </c>
      <c r="J4" s="191">
        <v>-286.83889054094561</v>
      </c>
      <c r="K4" s="192">
        <v>363.80881688603733</v>
      </c>
      <c r="L4" s="191">
        <v>4.3447180284889555</v>
      </c>
      <c r="M4" s="191">
        <v>1793.2250393121449</v>
      </c>
      <c r="N4" s="191">
        <v>477.19922157431324</v>
      </c>
      <c r="O4" s="191">
        <v>282.50544552247794</v>
      </c>
      <c r="P4" s="191">
        <v>62.81995187111135</v>
      </c>
      <c r="Q4" s="191">
        <v>358.13597467919993</v>
      </c>
      <c r="R4" s="191">
        <v>57.581823081700001</v>
      </c>
      <c r="S4" s="193">
        <f t="shared" si="0"/>
        <v>-348.44317699639851</v>
      </c>
      <c r="T4" s="193">
        <f t="shared" si="1"/>
        <v>-686.26735358681253</v>
      </c>
      <c r="U4" s="367">
        <v>7.6391080000000002</v>
      </c>
      <c r="V4" s="193"/>
      <c r="X4" s="18">
        <v>36707</v>
      </c>
      <c r="Y4" s="193"/>
      <c r="Z4" s="372"/>
      <c r="AC4" s="194">
        <v>36707</v>
      </c>
      <c r="AD4" s="195">
        <v>1049.3</v>
      </c>
      <c r="AE4" s="196">
        <v>113.1</v>
      </c>
      <c r="AF4" s="196">
        <v>15.2</v>
      </c>
      <c r="AG4" s="196">
        <v>138.19999999999999</v>
      </c>
      <c r="AH4" s="196">
        <v>585.29999999999995</v>
      </c>
      <c r="AI4" s="196">
        <v>57.3</v>
      </c>
      <c r="AJ4" s="196">
        <v>8.8000000000000007</v>
      </c>
      <c r="AK4" s="196">
        <v>3.1</v>
      </c>
      <c r="AL4" s="196">
        <v>30.9</v>
      </c>
      <c r="AM4" s="196">
        <v>29.3</v>
      </c>
      <c r="AN4" s="196">
        <v>62.4</v>
      </c>
      <c r="AO4" s="196">
        <v>5.6</v>
      </c>
      <c r="AP4" s="196">
        <v>0</v>
      </c>
      <c r="AQ4" s="195">
        <v>477.2</v>
      </c>
      <c r="AR4" s="196">
        <v>25</v>
      </c>
      <c r="AS4" s="196">
        <v>3.3</v>
      </c>
      <c r="AT4" s="196">
        <v>94.3</v>
      </c>
      <c r="AU4" s="196">
        <v>137</v>
      </c>
      <c r="AV4" s="196">
        <v>11.8</v>
      </c>
      <c r="AW4" s="196">
        <v>9.6</v>
      </c>
      <c r="AX4" s="196">
        <v>22.6</v>
      </c>
      <c r="AY4" s="196">
        <v>12.1</v>
      </c>
      <c r="AZ4" s="196">
        <v>22.6</v>
      </c>
      <c r="BA4" s="196">
        <v>119.7</v>
      </c>
      <c r="BB4" s="196">
        <v>8.3000000000000007</v>
      </c>
      <c r="BC4" s="196">
        <v>10.9</v>
      </c>
      <c r="BE4" s="194">
        <v>36707</v>
      </c>
      <c r="BF4" s="195">
        <v>97.8</v>
      </c>
      <c r="BG4" s="196">
        <v>19.8</v>
      </c>
      <c r="BH4" s="196">
        <v>78</v>
      </c>
      <c r="BI4" s="195">
        <v>282.8</v>
      </c>
      <c r="BJ4" s="196">
        <v>3.8</v>
      </c>
      <c r="BK4" s="196">
        <v>279.10000000000002</v>
      </c>
      <c r="BM4" s="194">
        <v>36707</v>
      </c>
      <c r="BN4" s="195">
        <v>334.4</v>
      </c>
      <c r="BO4" s="196">
        <v>242.3</v>
      </c>
      <c r="BP4" s="195">
        <v>62.8</v>
      </c>
      <c r="BQ4" s="196">
        <v>20.3</v>
      </c>
      <c r="BS4" s="189">
        <v>34242</v>
      </c>
      <c r="BT4" s="190">
        <v>433.98608036060483</v>
      </c>
      <c r="BU4" s="190">
        <v>88.351976064632993</v>
      </c>
    </row>
    <row r="5" spans="1:73" ht="14.25" customHeight="1">
      <c r="A5" s="18">
        <v>36799</v>
      </c>
      <c r="B5" s="191">
        <v>880.607617364774</v>
      </c>
      <c r="C5" s="191">
        <v>2313.1520937692135</v>
      </c>
      <c r="D5" s="191">
        <v>60.897783967601896</v>
      </c>
      <c r="E5" s="191">
        <v>384.83075832958673</v>
      </c>
      <c r="F5" s="191">
        <v>2.9164467000000007</v>
      </c>
      <c r="G5" s="191">
        <v>30.4661451148</v>
      </c>
      <c r="H5" s="191">
        <v>-19.14557937381694</v>
      </c>
      <c r="I5" s="191">
        <v>0</v>
      </c>
      <c r="J5" s="191">
        <v>312.95726360961316</v>
      </c>
      <c r="K5" s="192">
        <v>291.65183348756676</v>
      </c>
      <c r="L5" s="191">
        <v>-829.92776522255326</v>
      </c>
      <c r="M5" s="191">
        <v>1827.1151238151597</v>
      </c>
      <c r="N5" s="191">
        <v>599.13332366076531</v>
      </c>
      <c r="O5" s="191">
        <v>185.40712453359077</v>
      </c>
      <c r="P5" s="191">
        <v>65.335267797044111</v>
      </c>
      <c r="Q5" s="191">
        <v>157.32695008180011</v>
      </c>
      <c r="R5" s="191">
        <v>323.11661765429989</v>
      </c>
      <c r="S5" s="193">
        <f t="shared" si="0"/>
        <v>962.497413624616</v>
      </c>
      <c r="T5" s="193">
        <f t="shared" si="1"/>
        <v>270.97219020412604</v>
      </c>
      <c r="U5" s="367">
        <v>7.5113110000000001</v>
      </c>
      <c r="V5" s="193"/>
      <c r="X5" s="18">
        <v>36799</v>
      </c>
      <c r="Y5" s="193"/>
      <c r="Z5" s="373"/>
      <c r="AC5" s="194">
        <v>36799</v>
      </c>
      <c r="AD5" s="195">
        <v>2308.8000000000002</v>
      </c>
      <c r="AE5" s="196">
        <v>100.2</v>
      </c>
      <c r="AF5" s="196">
        <v>29.2</v>
      </c>
      <c r="AG5" s="196">
        <v>176.8</v>
      </c>
      <c r="AH5" s="196">
        <v>1817</v>
      </c>
      <c r="AI5" s="196">
        <v>52.1</v>
      </c>
      <c r="AJ5" s="196">
        <v>7</v>
      </c>
      <c r="AK5" s="196">
        <v>3.4</v>
      </c>
      <c r="AL5" s="196">
        <v>12</v>
      </c>
      <c r="AM5" s="196">
        <v>38.200000000000003</v>
      </c>
      <c r="AN5" s="196">
        <v>63.5</v>
      </c>
      <c r="AO5" s="196">
        <v>9.4</v>
      </c>
      <c r="AP5" s="196">
        <v>0</v>
      </c>
      <c r="AQ5" s="195">
        <v>599.1</v>
      </c>
      <c r="AR5" s="196">
        <v>55.7</v>
      </c>
      <c r="AS5" s="196">
        <v>5</v>
      </c>
      <c r="AT5" s="196">
        <v>102.8</v>
      </c>
      <c r="AU5" s="196">
        <v>181.9</v>
      </c>
      <c r="AV5" s="196">
        <v>17.7</v>
      </c>
      <c r="AW5" s="196">
        <v>10</v>
      </c>
      <c r="AX5" s="196">
        <v>31.4</v>
      </c>
      <c r="AY5" s="196">
        <v>13.9</v>
      </c>
      <c r="AZ5" s="196">
        <v>20.5</v>
      </c>
      <c r="BA5" s="196">
        <v>138.69999999999999</v>
      </c>
      <c r="BB5" s="196">
        <v>8.4</v>
      </c>
      <c r="BC5" s="196">
        <v>12.8</v>
      </c>
      <c r="BE5" s="194">
        <v>36799</v>
      </c>
      <c r="BF5" s="195">
        <v>60.9</v>
      </c>
      <c r="BG5" s="196">
        <v>23.5</v>
      </c>
      <c r="BH5" s="196">
        <v>37.4</v>
      </c>
      <c r="BI5" s="195">
        <v>186.4</v>
      </c>
      <c r="BJ5" s="196">
        <v>3.7</v>
      </c>
      <c r="BK5" s="196">
        <v>182.7</v>
      </c>
      <c r="BM5" s="194">
        <v>36799</v>
      </c>
      <c r="BN5" s="195">
        <v>384.7</v>
      </c>
      <c r="BO5" s="196">
        <v>266.39999999999998</v>
      </c>
      <c r="BP5" s="195">
        <v>65.3</v>
      </c>
      <c r="BQ5" s="196">
        <v>19.399999999999999</v>
      </c>
      <c r="BS5" s="189">
        <v>34334</v>
      </c>
      <c r="BT5" s="190">
        <v>556.78955426730192</v>
      </c>
      <c r="BU5" s="190">
        <v>122.80347390669709</v>
      </c>
    </row>
    <row r="6" spans="1:73" ht="14.25" customHeight="1">
      <c r="A6" s="18">
        <v>36891</v>
      </c>
      <c r="B6" s="191">
        <v>945.02546106073783</v>
      </c>
      <c r="C6" s="191">
        <v>911.80053040674306</v>
      </c>
      <c r="D6" s="191">
        <v>158.43093105304234</v>
      </c>
      <c r="E6" s="191">
        <v>381.42240687047689</v>
      </c>
      <c r="F6" s="191">
        <v>7.1643018326892953</v>
      </c>
      <c r="G6" s="191">
        <v>30.946841358299999</v>
      </c>
      <c r="H6" s="191">
        <v>44.810751334491272</v>
      </c>
      <c r="I6" s="191">
        <v>0</v>
      </c>
      <c r="J6" s="191">
        <v>-622.90891032114087</v>
      </c>
      <c r="K6" s="192">
        <v>36.276109757642217</v>
      </c>
      <c r="L6" s="191">
        <v>-36.42058293681589</v>
      </c>
      <c r="M6" s="191">
        <v>2165.7289774210367</v>
      </c>
      <c r="N6" s="191">
        <v>549.95089381727041</v>
      </c>
      <c r="O6" s="191">
        <v>234.91475470787367</v>
      </c>
      <c r="P6" s="191">
        <v>83.191076995999993</v>
      </c>
      <c r="Q6" s="191">
        <v>137.8993793091</v>
      </c>
      <c r="R6" s="191">
        <v>17.588067475499965</v>
      </c>
      <c r="S6" s="193">
        <f t="shared" si="0"/>
        <v>-637.1063735511807</v>
      </c>
      <c r="T6" s="193">
        <f t="shared" si="1"/>
        <v>-1332.7253093106144</v>
      </c>
      <c r="U6" s="367">
        <v>7.5983340000000004</v>
      </c>
      <c r="V6" s="369">
        <f>SUMPRODUCT(S3:S6,U3:U6)/SUM(bdp!AR29:AR32)</f>
        <v>-1.5079551191027708E-2</v>
      </c>
      <c r="X6" s="18">
        <v>36891</v>
      </c>
      <c r="Y6" s="369">
        <v>-1.5079564561451026E-2</v>
      </c>
      <c r="Z6" s="372"/>
      <c r="AC6" s="194">
        <v>36891</v>
      </c>
      <c r="AD6" s="195">
        <v>906</v>
      </c>
      <c r="AE6" s="196">
        <v>97.8</v>
      </c>
      <c r="AF6" s="196">
        <v>16.100000000000001</v>
      </c>
      <c r="AG6" s="196">
        <v>179.7</v>
      </c>
      <c r="AH6" s="196">
        <v>371.1</v>
      </c>
      <c r="AI6" s="196">
        <v>56.3</v>
      </c>
      <c r="AJ6" s="196">
        <v>8.1999999999999993</v>
      </c>
      <c r="AK6" s="196">
        <v>5.6</v>
      </c>
      <c r="AL6" s="196">
        <v>24.6</v>
      </c>
      <c r="AM6" s="196">
        <v>53.6</v>
      </c>
      <c r="AN6" s="196">
        <v>81.400000000000006</v>
      </c>
      <c r="AO6" s="196">
        <v>11.2</v>
      </c>
      <c r="AP6" s="196">
        <v>0</v>
      </c>
      <c r="AQ6" s="195">
        <v>549.4</v>
      </c>
      <c r="AR6" s="196">
        <v>22.2</v>
      </c>
      <c r="AS6" s="196">
        <v>5.8</v>
      </c>
      <c r="AT6" s="196">
        <v>100.2</v>
      </c>
      <c r="AU6" s="196">
        <v>137.5</v>
      </c>
      <c r="AV6" s="196">
        <v>23.8</v>
      </c>
      <c r="AW6" s="196">
        <v>11.6</v>
      </c>
      <c r="AX6" s="196">
        <v>26.2</v>
      </c>
      <c r="AY6" s="196">
        <v>25.3</v>
      </c>
      <c r="AZ6" s="196">
        <v>28.2</v>
      </c>
      <c r="BA6" s="196">
        <v>150.1</v>
      </c>
      <c r="BB6" s="196">
        <v>8.5</v>
      </c>
      <c r="BC6" s="196">
        <v>10.199999999999999</v>
      </c>
      <c r="BE6" s="194">
        <v>36891</v>
      </c>
      <c r="BF6" s="195">
        <v>158.30000000000001</v>
      </c>
      <c r="BG6" s="196">
        <v>29</v>
      </c>
      <c r="BH6" s="196">
        <v>129.30000000000001</v>
      </c>
      <c r="BI6" s="195">
        <v>236.1</v>
      </c>
      <c r="BJ6" s="196">
        <v>4.2</v>
      </c>
      <c r="BK6" s="196">
        <v>231.9</v>
      </c>
      <c r="BM6" s="194">
        <v>36891</v>
      </c>
      <c r="BN6" s="195">
        <v>380.9</v>
      </c>
      <c r="BO6" s="196">
        <v>278.60000000000002</v>
      </c>
      <c r="BP6" s="195">
        <v>83</v>
      </c>
      <c r="BQ6" s="196">
        <v>31.3</v>
      </c>
      <c r="BS6" s="189">
        <v>34424</v>
      </c>
      <c r="BT6" s="190">
        <v>623.49466550369448</v>
      </c>
      <c r="BU6" s="190">
        <v>66.705111236392554</v>
      </c>
    </row>
    <row r="7" spans="1:73" ht="14.25" customHeight="1">
      <c r="A7" s="18">
        <v>36981</v>
      </c>
      <c r="B7" s="191">
        <v>845.96856882332895</v>
      </c>
      <c r="C7" s="191">
        <v>739.13329043724764</v>
      </c>
      <c r="D7" s="191">
        <v>107.99165304069881</v>
      </c>
      <c r="E7" s="191">
        <v>346.21702354319325</v>
      </c>
      <c r="F7" s="191">
        <v>1.2678912006025929</v>
      </c>
      <c r="G7" s="191">
        <v>10.975533369478585</v>
      </c>
      <c r="H7" s="191">
        <v>53.836154136727536</v>
      </c>
      <c r="I7" s="191">
        <v>0</v>
      </c>
      <c r="J7" s="191">
        <v>-112.12524796861597</v>
      </c>
      <c r="K7" s="192">
        <v>152.76247661437964</v>
      </c>
      <c r="L7" s="191">
        <v>-6.4153044092123537</v>
      </c>
      <c r="M7" s="191">
        <v>1842.5388298408204</v>
      </c>
      <c r="N7" s="191">
        <v>519.49261634146285</v>
      </c>
      <c r="O7" s="191">
        <v>178.56375224487164</v>
      </c>
      <c r="P7" s="191">
        <v>58.255729573050516</v>
      </c>
      <c r="Q7" s="191">
        <v>122.97181675701644</v>
      </c>
      <c r="R7" s="191">
        <v>547.16490475929982</v>
      </c>
      <c r="S7" s="193">
        <f t="shared" si="0"/>
        <v>-559.5403921557363</v>
      </c>
      <c r="T7" s="193">
        <f t="shared" si="1"/>
        <v>-1129.3756107286922</v>
      </c>
      <c r="U7" s="367">
        <v>7.680701</v>
      </c>
      <c r="V7" s="369">
        <f>SUMPRODUCT(S4:S7,U4:U7)/SUM(bdp!AR30:AR33)</f>
        <v>-2.4982387222026281E-2</v>
      </c>
      <c r="X7" s="18">
        <v>36981</v>
      </c>
      <c r="Y7" s="369">
        <v>-2.4982371275304192E-2</v>
      </c>
      <c r="Z7" s="372"/>
      <c r="AC7" s="194">
        <v>36981</v>
      </c>
      <c r="AD7" s="195">
        <v>737.3</v>
      </c>
      <c r="AE7" s="196">
        <v>102.7</v>
      </c>
      <c r="AF7" s="196">
        <v>13</v>
      </c>
      <c r="AG7" s="196">
        <v>146.30000000000001</v>
      </c>
      <c r="AH7" s="196">
        <v>255.4</v>
      </c>
      <c r="AI7" s="196">
        <v>40.5</v>
      </c>
      <c r="AJ7" s="196">
        <v>10.4</v>
      </c>
      <c r="AK7" s="196">
        <v>4.4000000000000004</v>
      </c>
      <c r="AL7" s="196">
        <v>40.200000000000003</v>
      </c>
      <c r="AM7" s="196">
        <v>37</v>
      </c>
      <c r="AN7" s="196">
        <v>79.2</v>
      </c>
      <c r="AO7" s="196">
        <v>8.1999999999999993</v>
      </c>
      <c r="AP7" s="196">
        <v>0</v>
      </c>
      <c r="AQ7" s="195">
        <v>518.1</v>
      </c>
      <c r="AR7" s="196">
        <v>11.5</v>
      </c>
      <c r="AS7" s="196">
        <v>3.4</v>
      </c>
      <c r="AT7" s="196">
        <v>88.7</v>
      </c>
      <c r="AU7" s="196">
        <v>168.8</v>
      </c>
      <c r="AV7" s="196">
        <v>18.3</v>
      </c>
      <c r="AW7" s="196">
        <v>11.8</v>
      </c>
      <c r="AX7" s="196">
        <v>19.8</v>
      </c>
      <c r="AY7" s="196">
        <v>13.7</v>
      </c>
      <c r="AZ7" s="196">
        <v>34.4</v>
      </c>
      <c r="BA7" s="196">
        <v>131.19999999999999</v>
      </c>
      <c r="BB7" s="196">
        <v>7.5</v>
      </c>
      <c r="BC7" s="196">
        <v>9.1999999999999993</v>
      </c>
      <c r="BE7" s="194">
        <v>36981</v>
      </c>
      <c r="BF7" s="195">
        <v>107.7</v>
      </c>
      <c r="BG7" s="196">
        <v>34.9</v>
      </c>
      <c r="BH7" s="196">
        <v>72.900000000000006</v>
      </c>
      <c r="BI7" s="195">
        <v>179.7</v>
      </c>
      <c r="BJ7" s="196">
        <v>3.1</v>
      </c>
      <c r="BK7" s="196">
        <v>176.6</v>
      </c>
      <c r="BM7" s="194">
        <v>36981</v>
      </c>
      <c r="BN7" s="195">
        <v>345.3</v>
      </c>
      <c r="BO7" s="196">
        <v>244.4</v>
      </c>
      <c r="BP7" s="195">
        <v>58.2</v>
      </c>
      <c r="BQ7" s="196">
        <v>23.3</v>
      </c>
      <c r="BS7" s="189">
        <v>34515</v>
      </c>
      <c r="BT7" s="190">
        <v>713.88407043084783</v>
      </c>
      <c r="BU7" s="190">
        <v>90.38940492715335</v>
      </c>
    </row>
    <row r="8" spans="1:73" ht="14.25" customHeight="1">
      <c r="A8" s="18">
        <v>37072</v>
      </c>
      <c r="B8" s="191">
        <v>831.49977379313225</v>
      </c>
      <c r="C8" s="191">
        <v>1206.0247010013613</v>
      </c>
      <c r="D8" s="191">
        <v>116.87587642122085</v>
      </c>
      <c r="E8" s="191">
        <v>404.98166198271309</v>
      </c>
      <c r="F8" s="191">
        <v>139.42786596887058</v>
      </c>
      <c r="G8" s="191">
        <v>23.681501199978634</v>
      </c>
      <c r="H8" s="191">
        <v>44.535224549778064</v>
      </c>
      <c r="I8" s="191">
        <v>0</v>
      </c>
      <c r="J8" s="191">
        <v>-663.89103618172157</v>
      </c>
      <c r="K8" s="192">
        <v>456.39910861869379</v>
      </c>
      <c r="L8" s="191">
        <v>287.18260120521416</v>
      </c>
      <c r="M8" s="191">
        <v>2363.9415731551076</v>
      </c>
      <c r="N8" s="191">
        <v>584.80397596282603</v>
      </c>
      <c r="O8" s="191">
        <v>435.65024546094475</v>
      </c>
      <c r="P8" s="191">
        <v>57.901021150421116</v>
      </c>
      <c r="Q8" s="191">
        <v>232.0121564354163</v>
      </c>
      <c r="R8" s="191">
        <v>85.016977108099951</v>
      </c>
      <c r="S8" s="193">
        <f t="shared" si="0"/>
        <v>-882.91480253087229</v>
      </c>
      <c r="T8" s="193">
        <f t="shared" si="1"/>
        <v>-912.60867071357461</v>
      </c>
      <c r="U8" s="367">
        <v>7.3206800000000003</v>
      </c>
      <c r="V8" s="369">
        <f>SUMPRODUCT(S5:S8,U5:U8)/SUM(bdp!AR31:AR34)</f>
        <v>-4.4705563994156997E-2</v>
      </c>
      <c r="X8" s="18">
        <v>37072</v>
      </c>
      <c r="Y8" s="369">
        <v>-4.4705553250499692E-2</v>
      </c>
      <c r="Z8" s="372"/>
      <c r="AC8" s="194">
        <v>37072</v>
      </c>
      <c r="AD8" s="195">
        <v>1205.5</v>
      </c>
      <c r="AE8" s="196">
        <v>130.6</v>
      </c>
      <c r="AF8" s="196">
        <v>19.600000000000001</v>
      </c>
      <c r="AG8" s="196">
        <v>178.5</v>
      </c>
      <c r="AH8" s="196">
        <v>611.79999999999995</v>
      </c>
      <c r="AI8" s="196">
        <v>66.599999999999994</v>
      </c>
      <c r="AJ8" s="196">
        <v>15.4</v>
      </c>
      <c r="AK8" s="196">
        <v>3.9</v>
      </c>
      <c r="AL8" s="196">
        <v>34.299999999999997</v>
      </c>
      <c r="AM8" s="196">
        <v>55.2</v>
      </c>
      <c r="AN8" s="196">
        <v>83.5</v>
      </c>
      <c r="AO8" s="196">
        <v>5.8</v>
      </c>
      <c r="AP8" s="196">
        <v>0.4</v>
      </c>
      <c r="AQ8" s="195">
        <v>585.6</v>
      </c>
      <c r="AR8" s="196">
        <v>36.700000000000003</v>
      </c>
      <c r="AS8" s="196">
        <v>4.3</v>
      </c>
      <c r="AT8" s="196">
        <v>121.3</v>
      </c>
      <c r="AU8" s="196">
        <v>162</v>
      </c>
      <c r="AV8" s="196">
        <v>16.100000000000001</v>
      </c>
      <c r="AW8" s="196">
        <v>12.5</v>
      </c>
      <c r="AX8" s="196">
        <v>26.7</v>
      </c>
      <c r="AY8" s="196">
        <v>15.5</v>
      </c>
      <c r="AZ8" s="196">
        <v>32.9</v>
      </c>
      <c r="BA8" s="196">
        <v>141.80000000000001</v>
      </c>
      <c r="BB8" s="196">
        <v>7.4</v>
      </c>
      <c r="BC8" s="196">
        <v>8.5</v>
      </c>
      <c r="BE8" s="194">
        <v>37072</v>
      </c>
      <c r="BF8" s="195">
        <v>117</v>
      </c>
      <c r="BG8" s="196">
        <v>39.1</v>
      </c>
      <c r="BH8" s="196">
        <v>77.8</v>
      </c>
      <c r="BI8" s="195">
        <v>435.6</v>
      </c>
      <c r="BJ8" s="196">
        <v>3.6</v>
      </c>
      <c r="BK8" s="196">
        <v>431.9</v>
      </c>
      <c r="BM8" s="194">
        <v>37072</v>
      </c>
      <c r="BN8" s="195">
        <v>405.6</v>
      </c>
      <c r="BO8" s="196">
        <v>285.39999999999998</v>
      </c>
      <c r="BP8" s="195">
        <v>57.9</v>
      </c>
      <c r="BQ8" s="196">
        <v>21.2</v>
      </c>
      <c r="BS8" s="189">
        <v>34607</v>
      </c>
      <c r="BT8" s="190">
        <v>939.81106262289052</v>
      </c>
      <c r="BU8" s="190">
        <v>225.92699219204269</v>
      </c>
    </row>
    <row r="9" spans="1:73" ht="14.25" customHeight="1">
      <c r="A9" s="18">
        <v>37164</v>
      </c>
      <c r="B9" s="191">
        <v>998.10915160001343</v>
      </c>
      <c r="C9" s="191">
        <v>3010.3875415027178</v>
      </c>
      <c r="D9" s="191">
        <v>155.22137805826947</v>
      </c>
      <c r="E9" s="191">
        <v>387.93350000767134</v>
      </c>
      <c r="F9" s="191">
        <v>5.1045457919999997</v>
      </c>
      <c r="G9" s="191">
        <v>99.010493922978725</v>
      </c>
      <c r="H9" s="191">
        <v>-47.046853953563286</v>
      </c>
      <c r="I9" s="191">
        <v>0</v>
      </c>
      <c r="J9" s="191">
        <v>450.88922609393501</v>
      </c>
      <c r="K9" s="192">
        <v>479.37185957651332</v>
      </c>
      <c r="L9" s="191">
        <v>-645.77167182483402</v>
      </c>
      <c r="M9" s="191">
        <v>2223.6764638212244</v>
      </c>
      <c r="N9" s="191">
        <v>608.54943941354122</v>
      </c>
      <c r="O9" s="191">
        <v>240.19543460487338</v>
      </c>
      <c r="P9" s="191">
        <v>65.376034485751205</v>
      </c>
      <c r="Q9" s="191">
        <v>37.454986231516187</v>
      </c>
      <c r="R9" s="191">
        <v>171.58266659789996</v>
      </c>
      <c r="S9" s="193">
        <f t="shared" si="0"/>
        <v>1413.8541988432826</v>
      </c>
      <c r="T9" s="193">
        <f t="shared" si="1"/>
        <v>1546.3741456208959</v>
      </c>
      <c r="U9" s="367">
        <v>7.5420319999999998</v>
      </c>
      <c r="V9" s="369">
        <f>SUMPRODUCT(S6:S9,U6:U9)/SUM(bdp!AR32:AR35)</f>
        <v>-2.594310095777078E-2</v>
      </c>
      <c r="X9" s="18">
        <v>37164</v>
      </c>
      <c r="Y9" s="369">
        <v>-2.5943089157730557E-2</v>
      </c>
      <c r="Z9" s="372"/>
      <c r="AC9" s="194">
        <v>37164</v>
      </c>
      <c r="AD9" s="195">
        <v>2987.5</v>
      </c>
      <c r="AE9" s="196">
        <v>101.7</v>
      </c>
      <c r="AF9" s="196">
        <v>18</v>
      </c>
      <c r="AG9" s="196">
        <v>181</v>
      </c>
      <c r="AH9" s="196">
        <v>2401.1999999999998</v>
      </c>
      <c r="AI9" s="196">
        <v>69.7</v>
      </c>
      <c r="AJ9" s="196">
        <v>7.7</v>
      </c>
      <c r="AK9" s="196">
        <v>6.3</v>
      </c>
      <c r="AL9" s="196">
        <v>21.6</v>
      </c>
      <c r="AM9" s="196">
        <v>85.6</v>
      </c>
      <c r="AN9" s="196">
        <v>84</v>
      </c>
      <c r="AO9" s="196">
        <v>10</v>
      </c>
      <c r="AP9" s="196">
        <v>0.9</v>
      </c>
      <c r="AQ9" s="195">
        <v>604.79999999999995</v>
      </c>
      <c r="AR9" s="196">
        <v>18.399999999999999</v>
      </c>
      <c r="AS9" s="196">
        <v>4.7</v>
      </c>
      <c r="AT9" s="196">
        <v>112.5</v>
      </c>
      <c r="AU9" s="196">
        <v>190.1</v>
      </c>
      <c r="AV9" s="196">
        <v>19.399999999999999</v>
      </c>
      <c r="AW9" s="196">
        <v>11.5</v>
      </c>
      <c r="AX9" s="196">
        <v>24.2</v>
      </c>
      <c r="AY9" s="196">
        <v>18.8</v>
      </c>
      <c r="AZ9" s="196">
        <v>51.4</v>
      </c>
      <c r="BA9" s="196">
        <v>135.9</v>
      </c>
      <c r="BB9" s="196">
        <v>9.9</v>
      </c>
      <c r="BC9" s="196">
        <v>8.1999999999999993</v>
      </c>
      <c r="BE9" s="194">
        <v>37164</v>
      </c>
      <c r="BF9" s="195">
        <v>154.4</v>
      </c>
      <c r="BG9" s="196">
        <v>39.799999999999997</v>
      </c>
      <c r="BH9" s="196">
        <v>114.6</v>
      </c>
      <c r="BI9" s="195">
        <v>240</v>
      </c>
      <c r="BJ9" s="196">
        <v>3.2</v>
      </c>
      <c r="BK9" s="196">
        <v>236.8</v>
      </c>
      <c r="BM9" s="194">
        <v>37164</v>
      </c>
      <c r="BN9" s="195">
        <v>385.7</v>
      </c>
      <c r="BO9" s="196">
        <v>275.7</v>
      </c>
      <c r="BP9" s="195">
        <v>64.900000000000006</v>
      </c>
      <c r="BQ9" s="196">
        <v>23.5</v>
      </c>
      <c r="BS9" s="189">
        <v>34699</v>
      </c>
      <c r="BT9" s="190">
        <v>1145.7247570410293</v>
      </c>
      <c r="BU9" s="190">
        <v>205.91369441813879</v>
      </c>
    </row>
    <row r="10" spans="1:73" ht="14.25" customHeight="1">
      <c r="A10" s="18">
        <v>37256</v>
      </c>
      <c r="B10" s="191">
        <v>1061.3695932551402</v>
      </c>
      <c r="C10" s="191">
        <v>993.28588321491736</v>
      </c>
      <c r="D10" s="191">
        <v>102.05835045255652</v>
      </c>
      <c r="E10" s="191">
        <v>421.67485921312448</v>
      </c>
      <c r="F10" s="191">
        <v>8.9332659430000003</v>
      </c>
      <c r="G10" s="191">
        <v>29.813658258678529</v>
      </c>
      <c r="H10" s="191">
        <v>91.905946871657989</v>
      </c>
      <c r="I10" s="191">
        <v>0</v>
      </c>
      <c r="J10" s="191">
        <v>-534.21869088635708</v>
      </c>
      <c r="K10" s="192">
        <v>460.44937644067926</v>
      </c>
      <c r="L10" s="191">
        <v>-232.32391206884688</v>
      </c>
      <c r="M10" s="191">
        <v>2265.2481256450455</v>
      </c>
      <c r="N10" s="191">
        <v>594.1754813285263</v>
      </c>
      <c r="O10" s="191">
        <v>167.48654064017779</v>
      </c>
      <c r="P10" s="191">
        <v>83.806230355199489</v>
      </c>
      <c r="Q10" s="191">
        <v>766.47108628721628</v>
      </c>
      <c r="R10" s="191">
        <v>37.197542356500023</v>
      </c>
      <c r="S10" s="193">
        <f t="shared" si="0"/>
        <v>-532.32769183321034</v>
      </c>
      <c r="T10" s="193">
        <f t="shared" si="1"/>
        <v>-1511.4366759181144</v>
      </c>
      <c r="U10" s="367">
        <v>7.3700299999999999</v>
      </c>
      <c r="V10" s="369">
        <f>SUMPRODUCT(S7:S10,U7:U10)/SUM(bdp!AR33:AR36)</f>
        <v>-2.0796731573199584E-2</v>
      </c>
      <c r="X10" s="18">
        <v>37256</v>
      </c>
      <c r="Y10" s="369">
        <v>-2.0796730436349036E-2</v>
      </c>
      <c r="Z10" s="373"/>
      <c r="AC10" s="194">
        <v>37256</v>
      </c>
      <c r="AD10" s="195">
        <v>994.6</v>
      </c>
      <c r="AE10" s="196">
        <v>87.3</v>
      </c>
      <c r="AF10" s="196">
        <v>20.5</v>
      </c>
      <c r="AG10" s="196">
        <v>155</v>
      </c>
      <c r="AH10" s="196">
        <v>461.2</v>
      </c>
      <c r="AI10" s="196">
        <v>82.6</v>
      </c>
      <c r="AJ10" s="196">
        <v>10.5</v>
      </c>
      <c r="AK10" s="196">
        <v>11.5</v>
      </c>
      <c r="AL10" s="196">
        <v>22.5</v>
      </c>
      <c r="AM10" s="196">
        <v>40</v>
      </c>
      <c r="AN10" s="196">
        <v>97.4</v>
      </c>
      <c r="AO10" s="196">
        <v>5.9</v>
      </c>
      <c r="AP10" s="196">
        <v>0.3</v>
      </c>
      <c r="AQ10" s="195">
        <v>594.6</v>
      </c>
      <c r="AR10" s="196">
        <v>27.8</v>
      </c>
      <c r="AS10" s="196">
        <v>4.2</v>
      </c>
      <c r="AT10" s="196">
        <v>104.6</v>
      </c>
      <c r="AU10" s="196">
        <v>154.4</v>
      </c>
      <c r="AV10" s="196">
        <v>25.5</v>
      </c>
      <c r="AW10" s="196">
        <v>14.4</v>
      </c>
      <c r="AX10" s="196">
        <v>33.200000000000003</v>
      </c>
      <c r="AY10" s="196">
        <v>21.8</v>
      </c>
      <c r="AZ10" s="196">
        <v>45.7</v>
      </c>
      <c r="BA10" s="196">
        <v>144.19999999999999</v>
      </c>
      <c r="BB10" s="196">
        <v>10.5</v>
      </c>
      <c r="BC10" s="196">
        <v>8.4</v>
      </c>
      <c r="BE10" s="194">
        <v>37256</v>
      </c>
      <c r="BF10" s="195">
        <v>102</v>
      </c>
      <c r="BG10" s="196">
        <v>43.4</v>
      </c>
      <c r="BH10" s="196">
        <v>58.6</v>
      </c>
      <c r="BI10" s="195">
        <v>169.8</v>
      </c>
      <c r="BJ10" s="196">
        <v>4.4000000000000004</v>
      </c>
      <c r="BK10" s="196">
        <v>165.4</v>
      </c>
      <c r="BM10" s="194">
        <v>37256</v>
      </c>
      <c r="BN10" s="195">
        <v>421.8</v>
      </c>
      <c r="BO10" s="196">
        <v>301.60000000000002</v>
      </c>
      <c r="BP10" s="195">
        <v>83.8</v>
      </c>
      <c r="BQ10" s="196">
        <v>29.5</v>
      </c>
      <c r="BS10" s="189">
        <v>34789</v>
      </c>
      <c r="BT10" s="190">
        <v>1161.8434519157961</v>
      </c>
      <c r="BU10" s="190">
        <v>16.118694874766788</v>
      </c>
    </row>
    <row r="11" spans="1:73" ht="14.25" customHeight="1">
      <c r="A11" s="18">
        <v>37346</v>
      </c>
      <c r="B11" s="191">
        <v>939.30534242471754</v>
      </c>
      <c r="C11" s="191">
        <v>774.21581681606324</v>
      </c>
      <c r="D11" s="191">
        <v>117.46222828274773</v>
      </c>
      <c r="E11" s="191">
        <v>409.77303362956116</v>
      </c>
      <c r="F11" s="191">
        <v>9.7299950499999994</v>
      </c>
      <c r="G11" s="191">
        <v>18.140284347658685</v>
      </c>
      <c r="H11" s="191">
        <v>182.11396479969358</v>
      </c>
      <c r="I11" s="191">
        <v>0</v>
      </c>
      <c r="J11" s="191">
        <v>-1175.7132194712353</v>
      </c>
      <c r="K11" s="192">
        <v>252.23408668900157</v>
      </c>
      <c r="L11" s="191">
        <v>-83.96046213407476</v>
      </c>
      <c r="M11" s="191">
        <v>2222.8713042246281</v>
      </c>
      <c r="N11" s="191">
        <v>592.77757323992512</v>
      </c>
      <c r="O11" s="191">
        <v>223.04168216967577</v>
      </c>
      <c r="P11" s="191">
        <v>84.798174434773074</v>
      </c>
      <c r="Q11" s="191">
        <v>257.39732960639583</v>
      </c>
      <c r="R11" s="191">
        <v>-23.65943324129023</v>
      </c>
      <c r="S11" s="193">
        <f t="shared" si="0"/>
        <v>-882.73231291591219</v>
      </c>
      <c r="T11" s="193">
        <f t="shared" si="1"/>
        <v>-1913.9255599999742</v>
      </c>
      <c r="U11" s="367">
        <v>7.4025350000000003</v>
      </c>
      <c r="V11" s="369">
        <f>SUMPRODUCT(S8:S11,U8:U11)/SUM(bdp!AR34:AR37)</f>
        <v>-3.1614258879123211E-2</v>
      </c>
      <c r="X11" s="18">
        <v>37346</v>
      </c>
      <c r="Y11" s="369">
        <v>-3.1614269375914904E-2</v>
      </c>
      <c r="Z11" s="372"/>
      <c r="AC11" s="194">
        <v>37346</v>
      </c>
      <c r="AD11" s="195">
        <v>772.7</v>
      </c>
      <c r="AE11" s="196">
        <v>69.2</v>
      </c>
      <c r="AF11" s="196">
        <v>9.8000000000000007</v>
      </c>
      <c r="AG11" s="196">
        <v>134.80000000000001</v>
      </c>
      <c r="AH11" s="196">
        <v>269.5</v>
      </c>
      <c r="AI11" s="196">
        <v>62.8</v>
      </c>
      <c r="AJ11" s="196">
        <v>2.9</v>
      </c>
      <c r="AK11" s="196">
        <v>40.200000000000003</v>
      </c>
      <c r="AL11" s="196">
        <v>48.1</v>
      </c>
      <c r="AM11" s="196">
        <v>33.700000000000003</v>
      </c>
      <c r="AN11" s="196">
        <v>94.1</v>
      </c>
      <c r="AO11" s="196">
        <v>6.8</v>
      </c>
      <c r="AP11" s="196">
        <v>0.8</v>
      </c>
      <c r="AQ11" s="195">
        <v>591.6</v>
      </c>
      <c r="AR11" s="196">
        <v>19.100000000000001</v>
      </c>
      <c r="AS11" s="196">
        <v>4.4000000000000004</v>
      </c>
      <c r="AT11" s="196">
        <v>84.9</v>
      </c>
      <c r="AU11" s="196">
        <v>161.19999999999999</v>
      </c>
      <c r="AV11" s="196">
        <v>13.8</v>
      </c>
      <c r="AW11" s="196">
        <v>11.8</v>
      </c>
      <c r="AX11" s="196">
        <v>63.5</v>
      </c>
      <c r="AY11" s="196">
        <v>18.899999999999999</v>
      </c>
      <c r="AZ11" s="196">
        <v>43.9</v>
      </c>
      <c r="BA11" s="196">
        <v>154.4</v>
      </c>
      <c r="BB11" s="196">
        <v>8</v>
      </c>
      <c r="BC11" s="196">
        <v>7.9</v>
      </c>
      <c r="BE11" s="194">
        <v>37346</v>
      </c>
      <c r="BF11" s="195">
        <v>117.3</v>
      </c>
      <c r="BG11" s="196">
        <v>44.4</v>
      </c>
      <c r="BH11" s="196">
        <v>72.8</v>
      </c>
      <c r="BI11" s="195">
        <v>224.9</v>
      </c>
      <c r="BJ11" s="196">
        <v>4.3</v>
      </c>
      <c r="BK11" s="196">
        <v>220.5</v>
      </c>
      <c r="BM11" s="194">
        <v>37346</v>
      </c>
      <c r="BN11" s="195">
        <v>409.2</v>
      </c>
      <c r="BO11" s="196">
        <v>299.89999999999998</v>
      </c>
      <c r="BP11" s="195">
        <v>84.7</v>
      </c>
      <c r="BQ11" s="196">
        <v>30.4</v>
      </c>
      <c r="BS11" s="189">
        <v>34880</v>
      </c>
      <c r="BT11" s="190">
        <v>1384.7634279311796</v>
      </c>
      <c r="BU11" s="190">
        <v>222.91997601538355</v>
      </c>
    </row>
    <row r="12" spans="1:73" ht="14.25" customHeight="1">
      <c r="A12" s="18">
        <v>37437</v>
      </c>
      <c r="B12" s="191">
        <v>1011.7536153870574</v>
      </c>
      <c r="C12" s="191">
        <v>1360.4472904388886</v>
      </c>
      <c r="D12" s="191">
        <v>119.5144484653722</v>
      </c>
      <c r="E12" s="191">
        <v>435.23698811144845</v>
      </c>
      <c r="F12" s="191">
        <v>485.50661206371217</v>
      </c>
      <c r="G12" s="191">
        <v>513.73456544435874</v>
      </c>
      <c r="H12" s="191">
        <v>16.078635540256784</v>
      </c>
      <c r="I12" s="191">
        <v>0</v>
      </c>
      <c r="J12" s="191">
        <v>-160.08303169863211</v>
      </c>
      <c r="K12" s="192">
        <v>301.92558547386761</v>
      </c>
      <c r="L12" s="191">
        <v>341.81956859746958</v>
      </c>
      <c r="M12" s="191">
        <v>2659.7372524141938</v>
      </c>
      <c r="N12" s="191">
        <v>701.65179329688635</v>
      </c>
      <c r="O12" s="191">
        <v>377.57422932685654</v>
      </c>
      <c r="P12" s="191">
        <v>90.382441992657562</v>
      </c>
      <c r="Q12" s="191">
        <v>391.49898187099609</v>
      </c>
      <c r="R12" s="191">
        <v>355.22396685550075</v>
      </c>
      <c r="S12" s="193">
        <f t="shared" si="0"/>
        <v>-902.39337462782805</v>
      </c>
      <c r="T12" s="193">
        <f t="shared" si="1"/>
        <v>-150.13438793329169</v>
      </c>
      <c r="U12" s="367">
        <v>7.320722</v>
      </c>
      <c r="V12" s="369">
        <f>SUMPRODUCT(S9:S12,U9:U12)/SUM(bdp!AR35:AR38)</f>
        <v>-3.1740559269369438E-2</v>
      </c>
      <c r="X12" s="18">
        <v>37437</v>
      </c>
      <c r="Y12" s="369">
        <v>-3.1740559552093164E-2</v>
      </c>
      <c r="Z12" s="372"/>
      <c r="AC12" s="194">
        <v>37437</v>
      </c>
      <c r="AD12" s="195">
        <v>1359.5</v>
      </c>
      <c r="AE12" s="196">
        <v>87.3</v>
      </c>
      <c r="AF12" s="196">
        <v>12.1</v>
      </c>
      <c r="AG12" s="196">
        <v>156</v>
      </c>
      <c r="AH12" s="196">
        <v>817</v>
      </c>
      <c r="AI12" s="196">
        <v>76.099999999999994</v>
      </c>
      <c r="AJ12" s="196">
        <v>5.2</v>
      </c>
      <c r="AK12" s="196">
        <v>14.9</v>
      </c>
      <c r="AL12" s="196">
        <v>32.5</v>
      </c>
      <c r="AM12" s="196">
        <v>44.5</v>
      </c>
      <c r="AN12" s="196">
        <v>106.2</v>
      </c>
      <c r="AO12" s="196">
        <v>7.1</v>
      </c>
      <c r="AP12" s="196">
        <v>0.7</v>
      </c>
      <c r="AQ12" s="195">
        <v>701.4</v>
      </c>
      <c r="AR12" s="196">
        <v>36.9</v>
      </c>
      <c r="AS12" s="196">
        <v>5.2</v>
      </c>
      <c r="AT12" s="196">
        <v>109.9</v>
      </c>
      <c r="AU12" s="196">
        <v>222</v>
      </c>
      <c r="AV12" s="196">
        <v>16.3</v>
      </c>
      <c r="AW12" s="196">
        <v>7.1</v>
      </c>
      <c r="AX12" s="196">
        <v>30.7</v>
      </c>
      <c r="AY12" s="196">
        <v>19.899999999999999</v>
      </c>
      <c r="AZ12" s="196">
        <v>47.9</v>
      </c>
      <c r="BA12" s="196">
        <v>188.5</v>
      </c>
      <c r="BB12" s="196">
        <v>9.4</v>
      </c>
      <c r="BC12" s="196">
        <v>7.6</v>
      </c>
      <c r="BE12" s="194">
        <v>37437</v>
      </c>
      <c r="BF12" s="195">
        <v>119.5</v>
      </c>
      <c r="BG12" s="196">
        <v>46</v>
      </c>
      <c r="BH12" s="196">
        <v>73.5</v>
      </c>
      <c r="BI12" s="195">
        <v>380.6</v>
      </c>
      <c r="BJ12" s="196">
        <v>4.2</v>
      </c>
      <c r="BK12" s="196">
        <v>376.4</v>
      </c>
      <c r="BM12" s="194">
        <v>37437</v>
      </c>
      <c r="BN12" s="195">
        <v>434.9</v>
      </c>
      <c r="BO12" s="196">
        <v>313.3</v>
      </c>
      <c r="BP12" s="195">
        <v>90.3</v>
      </c>
      <c r="BQ12" s="196">
        <v>29.2</v>
      </c>
      <c r="BS12" s="189">
        <v>34972</v>
      </c>
      <c r="BT12" s="190">
        <v>1489.8001074923791</v>
      </c>
      <c r="BU12" s="190">
        <v>105.03667956119943</v>
      </c>
    </row>
    <row r="13" spans="1:73" ht="14.25" customHeight="1">
      <c r="A13" s="18">
        <v>37529</v>
      </c>
      <c r="B13" s="191">
        <v>1123.4317194774856</v>
      </c>
      <c r="C13" s="191">
        <v>3006.8013662350841</v>
      </c>
      <c r="D13" s="191">
        <v>117.17331187461048</v>
      </c>
      <c r="E13" s="191">
        <v>427.24121002164725</v>
      </c>
      <c r="F13" s="191">
        <v>8.3928307500000017</v>
      </c>
      <c r="G13" s="191">
        <v>69.452674363458499</v>
      </c>
      <c r="H13" s="191">
        <v>84.133844457564692</v>
      </c>
      <c r="I13" s="191">
        <v>0</v>
      </c>
      <c r="J13" s="191">
        <v>-404.51623711215819</v>
      </c>
      <c r="K13" s="192">
        <v>171.64396060069762</v>
      </c>
      <c r="L13" s="191">
        <v>-1049.952547609412</v>
      </c>
      <c r="M13" s="191">
        <v>2724.6908228240482</v>
      </c>
      <c r="N13" s="191">
        <v>703.74630150042412</v>
      </c>
      <c r="O13" s="191">
        <v>193.2219296178047</v>
      </c>
      <c r="P13" s="191">
        <v>68.757262325119228</v>
      </c>
      <c r="Q13" s="191">
        <v>113.75900121289638</v>
      </c>
      <c r="R13" s="191">
        <v>-135.71633338535293</v>
      </c>
      <c r="S13" s="193">
        <f t="shared" si="0"/>
        <v>984.23129134143119</v>
      </c>
      <c r="T13" s="193">
        <f t="shared" si="1"/>
        <v>-114.6568510359607</v>
      </c>
      <c r="U13" s="367">
        <v>7.3413430000000002</v>
      </c>
      <c r="V13" s="369">
        <f>SUMPRODUCT(S10:S13,U10:U13)/SUM(bdp!AR36:AR39)</f>
        <v>-4.7400011608481889E-2</v>
      </c>
      <c r="X13" s="18">
        <v>37529</v>
      </c>
      <c r="Y13" s="369">
        <v>-4.7399958372828149E-2</v>
      </c>
      <c r="Z13" s="372"/>
      <c r="AC13" s="194">
        <v>37529</v>
      </c>
      <c r="AD13" s="195">
        <v>2993.1</v>
      </c>
      <c r="AE13" s="196">
        <v>65.8</v>
      </c>
      <c r="AF13" s="196">
        <v>15.1</v>
      </c>
      <c r="AG13" s="196">
        <v>180.7</v>
      </c>
      <c r="AH13" s="196">
        <v>2389.3000000000002</v>
      </c>
      <c r="AI13" s="196">
        <v>103.3</v>
      </c>
      <c r="AJ13" s="196">
        <v>4.2</v>
      </c>
      <c r="AK13" s="196">
        <v>28.8</v>
      </c>
      <c r="AL13" s="196">
        <v>6.8</v>
      </c>
      <c r="AM13" s="196">
        <v>86.1</v>
      </c>
      <c r="AN13" s="196">
        <v>101.4</v>
      </c>
      <c r="AO13" s="196">
        <v>11.5</v>
      </c>
      <c r="AP13" s="196">
        <v>0</v>
      </c>
      <c r="AQ13" s="195">
        <v>703</v>
      </c>
      <c r="AR13" s="196">
        <v>2.9</v>
      </c>
      <c r="AS13" s="196">
        <v>4.9000000000000004</v>
      </c>
      <c r="AT13" s="196">
        <v>110.1</v>
      </c>
      <c r="AU13" s="196">
        <v>257.39999999999998</v>
      </c>
      <c r="AV13" s="196">
        <v>25.5</v>
      </c>
      <c r="AW13" s="196">
        <v>11</v>
      </c>
      <c r="AX13" s="196">
        <v>32.200000000000003</v>
      </c>
      <c r="AY13" s="196">
        <v>19.100000000000001</v>
      </c>
      <c r="AZ13" s="196">
        <v>46.4</v>
      </c>
      <c r="BA13" s="196">
        <v>176.4</v>
      </c>
      <c r="BB13" s="196">
        <v>8.4</v>
      </c>
      <c r="BC13" s="196">
        <v>8.8000000000000007</v>
      </c>
      <c r="BE13" s="194">
        <v>37529</v>
      </c>
      <c r="BF13" s="195">
        <v>117</v>
      </c>
      <c r="BG13" s="196">
        <v>46.3</v>
      </c>
      <c r="BH13" s="196">
        <v>70.7</v>
      </c>
      <c r="BI13" s="195">
        <v>196.5</v>
      </c>
      <c r="BJ13" s="196">
        <v>5</v>
      </c>
      <c r="BK13" s="196">
        <v>191.4</v>
      </c>
      <c r="BM13" s="194">
        <v>37529</v>
      </c>
      <c r="BN13" s="195">
        <v>426.7</v>
      </c>
      <c r="BO13" s="196">
        <v>301.8</v>
      </c>
      <c r="BP13" s="195">
        <v>68.7</v>
      </c>
      <c r="BQ13" s="196">
        <v>23.9</v>
      </c>
      <c r="BS13" s="189">
        <v>35064</v>
      </c>
      <c r="BT13" s="190">
        <v>1478.9749302721589</v>
      </c>
      <c r="BU13" s="190">
        <v>-10.825177220220212</v>
      </c>
    </row>
    <row r="14" spans="1:73" ht="14.25" customHeight="1">
      <c r="A14" s="18">
        <v>37621</v>
      </c>
      <c r="B14" s="191">
        <v>1124.4453565239721</v>
      </c>
      <c r="C14" s="191">
        <v>1007.6544505272228</v>
      </c>
      <c r="D14" s="191">
        <v>124.54539660112559</v>
      </c>
      <c r="E14" s="191">
        <v>432.26854920284376</v>
      </c>
      <c r="F14" s="191">
        <v>16.615712858946502</v>
      </c>
      <c r="G14" s="191">
        <v>26.298414993158492</v>
      </c>
      <c r="H14" s="191">
        <v>368.22174125463181</v>
      </c>
      <c r="I14" s="191">
        <v>0</v>
      </c>
      <c r="J14" s="191">
        <v>-937.40502244654738</v>
      </c>
      <c r="K14" s="192">
        <v>16.062555319322897</v>
      </c>
      <c r="L14" s="191">
        <v>138.42833926009155</v>
      </c>
      <c r="M14" s="191">
        <v>2787.3866430793964</v>
      </c>
      <c r="N14" s="191">
        <v>640.98027148505741</v>
      </c>
      <c r="O14" s="191">
        <v>167.329993944324</v>
      </c>
      <c r="P14" s="191">
        <v>100.07868062234218</v>
      </c>
      <c r="Q14" s="191">
        <v>285.39254683737113</v>
      </c>
      <c r="R14" s="191">
        <v>39.60292644011232</v>
      </c>
      <c r="S14" s="193">
        <f t="shared" si="0"/>
        <v>-1006.8618362759562</v>
      </c>
      <c r="T14" s="193">
        <f t="shared" si="1"/>
        <v>-1703.6355683138354</v>
      </c>
      <c r="U14" s="367">
        <v>7.4422920000000001</v>
      </c>
      <c r="V14" s="369">
        <f>SUMPRODUCT(S11:S14,U11:U14)/SUM(bdp!AR37:AR40)</f>
        <v>-6.3521277296195972E-2</v>
      </c>
      <c r="X14" s="18">
        <v>37621</v>
      </c>
      <c r="Y14" s="369">
        <v>-6.3521218772021451E-2</v>
      </c>
      <c r="Z14" s="372"/>
      <c r="AC14" s="194">
        <v>37621</v>
      </c>
      <c r="AD14" s="195">
        <v>1006.6</v>
      </c>
      <c r="AE14" s="196">
        <v>75.599999999999994</v>
      </c>
      <c r="AF14" s="196">
        <v>19.600000000000001</v>
      </c>
      <c r="AG14" s="196">
        <v>153.9</v>
      </c>
      <c r="AH14" s="196">
        <v>470</v>
      </c>
      <c r="AI14" s="196">
        <v>100.5</v>
      </c>
      <c r="AJ14" s="196">
        <v>5.2</v>
      </c>
      <c r="AK14" s="196">
        <v>13.7</v>
      </c>
      <c r="AL14" s="196">
        <v>6.6</v>
      </c>
      <c r="AM14" s="196">
        <v>43.9</v>
      </c>
      <c r="AN14" s="196">
        <v>112.7</v>
      </c>
      <c r="AO14" s="196">
        <v>4.4000000000000004</v>
      </c>
      <c r="AP14" s="196">
        <v>0.5</v>
      </c>
      <c r="AQ14" s="195">
        <v>640.1</v>
      </c>
      <c r="AR14" s="196">
        <v>2.4</v>
      </c>
      <c r="AS14" s="196">
        <v>4.8</v>
      </c>
      <c r="AT14" s="196">
        <v>94</v>
      </c>
      <c r="AU14" s="196">
        <v>180.5</v>
      </c>
      <c r="AV14" s="196">
        <v>22.6</v>
      </c>
      <c r="AW14" s="196">
        <v>10.199999999999999</v>
      </c>
      <c r="AX14" s="196">
        <v>38.1</v>
      </c>
      <c r="AY14" s="196">
        <v>23.5</v>
      </c>
      <c r="AZ14" s="196">
        <v>39.5</v>
      </c>
      <c r="BA14" s="196">
        <v>202.9</v>
      </c>
      <c r="BB14" s="196">
        <v>7.8</v>
      </c>
      <c r="BC14" s="196">
        <v>14</v>
      </c>
      <c r="BE14" s="194">
        <v>37621</v>
      </c>
      <c r="BF14" s="195">
        <v>124.4</v>
      </c>
      <c r="BG14" s="196">
        <v>50.2</v>
      </c>
      <c r="BH14" s="196">
        <v>74.099999999999994</v>
      </c>
      <c r="BI14" s="195">
        <v>170.8</v>
      </c>
      <c r="BJ14" s="196">
        <v>5.9</v>
      </c>
      <c r="BK14" s="196">
        <v>164.9</v>
      </c>
      <c r="BM14" s="194">
        <v>37621</v>
      </c>
      <c r="BN14" s="195">
        <v>431.9</v>
      </c>
      <c r="BO14" s="196">
        <v>307</v>
      </c>
      <c r="BP14" s="195">
        <v>99.9</v>
      </c>
      <c r="BQ14" s="196">
        <v>33</v>
      </c>
      <c r="BS14" s="189">
        <v>35155</v>
      </c>
      <c r="BT14" s="190">
        <v>1506.3507463937717</v>
      </c>
      <c r="BU14" s="190">
        <v>27.375816121612843</v>
      </c>
    </row>
    <row r="15" spans="1:73" ht="14.25" customHeight="1">
      <c r="A15" s="18">
        <v>37711</v>
      </c>
      <c r="B15" s="191">
        <v>1149.6341946997859</v>
      </c>
      <c r="C15" s="191">
        <v>700.16719271546151</v>
      </c>
      <c r="D15" s="191">
        <v>125.79616918736967</v>
      </c>
      <c r="E15" s="191">
        <v>421.4641704144334</v>
      </c>
      <c r="F15" s="191">
        <v>6.9146969410000008</v>
      </c>
      <c r="G15" s="191">
        <v>37.675841165522982</v>
      </c>
      <c r="H15" s="191">
        <v>-75.812955075102238</v>
      </c>
      <c r="I15" s="191">
        <v>0</v>
      </c>
      <c r="J15" s="191">
        <v>-494.58754211905614</v>
      </c>
      <c r="K15" s="192">
        <v>180.9220558573673</v>
      </c>
      <c r="L15" s="191">
        <v>-165.3182158528349</v>
      </c>
      <c r="M15" s="191">
        <v>2535.1111360018394</v>
      </c>
      <c r="N15" s="191">
        <v>558.54477390671764</v>
      </c>
      <c r="O15" s="191">
        <v>179.18305167369445</v>
      </c>
      <c r="P15" s="191">
        <v>71.698239225958815</v>
      </c>
      <c r="Q15" s="191">
        <v>236.79077716445937</v>
      </c>
      <c r="R15" s="191">
        <v>517.28561536726693</v>
      </c>
      <c r="S15" s="193">
        <f t="shared" si="0"/>
        <v>-947.47547379115986</v>
      </c>
      <c r="T15" s="193">
        <f t="shared" si="1"/>
        <v>-2211.7579854059891</v>
      </c>
      <c r="U15" s="367">
        <v>7.6923180000000002</v>
      </c>
      <c r="V15" s="369">
        <f>SUMPRODUCT(S12:S15,U12:U15)/SUM(bdp!AR38:AR41)</f>
        <v>-6.5614290740820383E-2</v>
      </c>
      <c r="X15" s="18">
        <v>37711</v>
      </c>
      <c r="Y15" s="369">
        <v>-6.5614281943082831E-2</v>
      </c>
      <c r="Z15" s="373"/>
      <c r="AC15" s="194">
        <v>37711</v>
      </c>
      <c r="AD15" s="195">
        <v>698.8</v>
      </c>
      <c r="AE15" s="196">
        <v>60.8</v>
      </c>
      <c r="AF15" s="196">
        <v>12</v>
      </c>
      <c r="AG15" s="196">
        <v>143.30000000000001</v>
      </c>
      <c r="AH15" s="196">
        <v>221.7</v>
      </c>
      <c r="AI15" s="196">
        <v>79.5</v>
      </c>
      <c r="AJ15" s="196">
        <v>3.3</v>
      </c>
      <c r="AK15" s="196">
        <v>6.6</v>
      </c>
      <c r="AL15" s="196">
        <v>7.9</v>
      </c>
      <c r="AM15" s="196">
        <v>48.6</v>
      </c>
      <c r="AN15" s="196">
        <v>111.1</v>
      </c>
      <c r="AO15" s="196">
        <v>4.0999999999999996</v>
      </c>
      <c r="AP15" s="196">
        <v>0.1</v>
      </c>
      <c r="AQ15" s="195">
        <v>557.5</v>
      </c>
      <c r="AR15" s="196">
        <v>18.3</v>
      </c>
      <c r="AS15" s="196">
        <v>6.7</v>
      </c>
      <c r="AT15" s="196">
        <v>82.4</v>
      </c>
      <c r="AU15" s="196">
        <v>118.3</v>
      </c>
      <c r="AV15" s="196">
        <v>16.600000000000001</v>
      </c>
      <c r="AW15" s="196">
        <v>9.1999999999999993</v>
      </c>
      <c r="AX15" s="196">
        <v>34.299999999999997</v>
      </c>
      <c r="AY15" s="196">
        <v>22.5</v>
      </c>
      <c r="AZ15" s="196">
        <v>45.7</v>
      </c>
      <c r="BA15" s="196">
        <v>185.9</v>
      </c>
      <c r="BB15" s="196">
        <v>8.9</v>
      </c>
      <c r="BC15" s="196">
        <v>8.6999999999999993</v>
      </c>
      <c r="BE15" s="194">
        <v>37711</v>
      </c>
      <c r="BF15" s="195">
        <v>125.8</v>
      </c>
      <c r="BG15" s="196">
        <v>48.8</v>
      </c>
      <c r="BH15" s="196">
        <v>77</v>
      </c>
      <c r="BI15" s="195">
        <v>183</v>
      </c>
      <c r="BJ15" s="196">
        <v>4.5999999999999996</v>
      </c>
      <c r="BK15" s="196">
        <v>178.4</v>
      </c>
      <c r="BM15" s="194">
        <v>37711</v>
      </c>
      <c r="BN15" s="195">
        <v>420.5</v>
      </c>
      <c r="BO15" s="196">
        <v>280.8</v>
      </c>
      <c r="BP15" s="195">
        <v>71.599999999999994</v>
      </c>
      <c r="BQ15" s="196">
        <v>25.7</v>
      </c>
      <c r="BS15" s="189">
        <v>35246</v>
      </c>
      <c r="BT15" s="190">
        <v>1622.0765013287846</v>
      </c>
      <c r="BU15" s="190">
        <v>115.7257549350129</v>
      </c>
    </row>
    <row r="16" spans="1:73" ht="14.25" customHeight="1">
      <c r="A16" s="18">
        <v>37802</v>
      </c>
      <c r="B16" s="191">
        <v>1013.9545701416926</v>
      </c>
      <c r="C16" s="191">
        <v>1605.3783732879308</v>
      </c>
      <c r="D16" s="191">
        <v>109.7316319021341</v>
      </c>
      <c r="E16" s="191">
        <v>456.67642488459336</v>
      </c>
      <c r="F16" s="191">
        <v>53.614046855371676</v>
      </c>
      <c r="G16" s="191">
        <v>33.700822789722977</v>
      </c>
      <c r="H16" s="191">
        <v>-62.02498799415644</v>
      </c>
      <c r="I16" s="191">
        <v>0</v>
      </c>
      <c r="J16" s="191">
        <v>-674.6149465880269</v>
      </c>
      <c r="K16" s="192">
        <v>253.85490877435984</v>
      </c>
      <c r="L16" s="191">
        <v>15.56504080689956</v>
      </c>
      <c r="M16" s="191">
        <v>2935.4394389214276</v>
      </c>
      <c r="N16" s="191">
        <v>681.31207902927815</v>
      </c>
      <c r="O16" s="191">
        <v>857.52314343736464</v>
      </c>
      <c r="P16" s="191">
        <v>79.920107583308408</v>
      </c>
      <c r="Q16" s="191">
        <v>580.79214744935916</v>
      </c>
      <c r="R16" s="191">
        <v>269.39833062529704</v>
      </c>
      <c r="S16" s="193">
        <f t="shared" si="0"/>
        <v>-1368.4537687550278</v>
      </c>
      <c r="T16" s="193">
        <f t="shared" si="1"/>
        <v>-2598.5493621855126</v>
      </c>
      <c r="U16" s="367">
        <v>7.5088439999999999</v>
      </c>
      <c r="V16" s="369">
        <f>SUMPRODUCT(S13:S16,U13:U16)/SUM(bdp!AR39:AR42)</f>
        <v>-8.0435803865909136E-2</v>
      </c>
      <c r="X16" s="18">
        <v>37802</v>
      </c>
      <c r="Y16" s="369">
        <v>-8.0435799790756948E-2</v>
      </c>
      <c r="AC16" s="194">
        <v>37802</v>
      </c>
      <c r="AD16" s="195">
        <v>1606.4</v>
      </c>
      <c r="AE16" s="196">
        <v>84</v>
      </c>
      <c r="AF16" s="196">
        <v>13.5</v>
      </c>
      <c r="AG16" s="196">
        <v>183.7</v>
      </c>
      <c r="AH16" s="196">
        <v>1012.3</v>
      </c>
      <c r="AI16" s="196">
        <v>84.9</v>
      </c>
      <c r="AJ16" s="196">
        <v>5.3</v>
      </c>
      <c r="AK16" s="196">
        <v>19.100000000000001</v>
      </c>
      <c r="AL16" s="196">
        <v>9</v>
      </c>
      <c r="AM16" s="196">
        <v>74.599999999999994</v>
      </c>
      <c r="AN16" s="196">
        <v>114</v>
      </c>
      <c r="AO16" s="196">
        <v>6.1</v>
      </c>
      <c r="AP16" s="196">
        <v>0.1</v>
      </c>
      <c r="AQ16" s="195">
        <v>681.9</v>
      </c>
      <c r="AR16" s="196">
        <v>36.700000000000003</v>
      </c>
      <c r="AS16" s="196">
        <v>6.1</v>
      </c>
      <c r="AT16" s="196">
        <v>102.9</v>
      </c>
      <c r="AU16" s="196">
        <v>132.4</v>
      </c>
      <c r="AV16" s="196">
        <v>35</v>
      </c>
      <c r="AW16" s="196">
        <v>12.7</v>
      </c>
      <c r="AX16" s="196">
        <v>85.3</v>
      </c>
      <c r="AY16" s="196">
        <v>23.6</v>
      </c>
      <c r="AZ16" s="196">
        <v>30.6</v>
      </c>
      <c r="BA16" s="196">
        <v>198.2</v>
      </c>
      <c r="BB16" s="196">
        <v>10.199999999999999</v>
      </c>
      <c r="BC16" s="196">
        <v>8.1</v>
      </c>
      <c r="BE16" s="194">
        <v>37802</v>
      </c>
      <c r="BF16" s="195">
        <v>109.8</v>
      </c>
      <c r="BG16" s="196">
        <v>49.5</v>
      </c>
      <c r="BH16" s="196">
        <v>60.4</v>
      </c>
      <c r="BI16" s="195">
        <v>862</v>
      </c>
      <c r="BJ16" s="196">
        <v>11.7</v>
      </c>
      <c r="BK16" s="196">
        <v>850.3</v>
      </c>
      <c r="BM16" s="194">
        <v>37802</v>
      </c>
      <c r="BN16" s="195">
        <v>456.9</v>
      </c>
      <c r="BO16" s="196">
        <v>298.10000000000002</v>
      </c>
      <c r="BP16" s="195">
        <v>80</v>
      </c>
      <c r="BQ16" s="196">
        <v>26</v>
      </c>
      <c r="BS16" s="189">
        <v>35338</v>
      </c>
      <c r="BT16" s="190">
        <v>1832.8790900506356</v>
      </c>
      <c r="BU16" s="190">
        <v>210.80258872185095</v>
      </c>
    </row>
    <row r="17" spans="1:73" ht="14.25" customHeight="1">
      <c r="A17" s="18">
        <v>37894</v>
      </c>
      <c r="B17" s="191">
        <v>1055.7400109798782</v>
      </c>
      <c r="C17" s="191">
        <v>3357.0828159517428</v>
      </c>
      <c r="D17" s="191">
        <v>119.47526960574345</v>
      </c>
      <c r="E17" s="191">
        <v>436.47239310956041</v>
      </c>
      <c r="F17" s="191">
        <v>5.1919147330000008</v>
      </c>
      <c r="G17" s="191">
        <v>20.645615224822883</v>
      </c>
      <c r="H17" s="191">
        <v>137.98161860039176</v>
      </c>
      <c r="I17" s="191">
        <v>0</v>
      </c>
      <c r="J17" s="191">
        <v>-304.48364922593805</v>
      </c>
      <c r="K17" s="192">
        <v>250.0520499279103</v>
      </c>
      <c r="L17" s="191">
        <v>-862.7760842020416</v>
      </c>
      <c r="M17" s="191">
        <v>2950.7785301440758</v>
      </c>
      <c r="N17" s="191">
        <v>787.96376349223408</v>
      </c>
      <c r="O17" s="191">
        <v>233.18070577198009</v>
      </c>
      <c r="P17" s="191">
        <v>86.588280886553378</v>
      </c>
      <c r="Q17" s="191">
        <v>126.62814573696073</v>
      </c>
      <c r="R17" s="191">
        <v>-75.107551092813623</v>
      </c>
      <c r="S17" s="193">
        <f t="shared" si="0"/>
        <v>910.25920935208023</v>
      </c>
      <c r="T17" s="193">
        <f t="shared" si="1"/>
        <v>105.35007976607812</v>
      </c>
      <c r="U17" s="367">
        <v>7.5713699999999999</v>
      </c>
      <c r="V17" s="369">
        <f>SUMPRODUCT(S14:S17,U14:U17)/SUM(bdp!AR40:AR43)</f>
        <v>-7.9809496610606268E-2</v>
      </c>
      <c r="X17" s="18">
        <v>37894</v>
      </c>
      <c r="Y17" s="369">
        <v>-7.9809521523704741E-2</v>
      </c>
      <c r="AC17" s="194">
        <v>37894</v>
      </c>
      <c r="AD17" s="195">
        <v>3355.7</v>
      </c>
      <c r="AE17" s="196">
        <v>58.7</v>
      </c>
      <c r="AF17" s="196">
        <v>15.4</v>
      </c>
      <c r="AG17" s="196">
        <v>203.6</v>
      </c>
      <c r="AH17" s="196">
        <v>2731.6</v>
      </c>
      <c r="AI17" s="196">
        <v>121.3</v>
      </c>
      <c r="AJ17" s="196">
        <v>3.3</v>
      </c>
      <c r="AK17" s="196">
        <v>9.1</v>
      </c>
      <c r="AL17" s="196">
        <v>6.7</v>
      </c>
      <c r="AM17" s="196">
        <v>69.3</v>
      </c>
      <c r="AN17" s="196">
        <v>123.3</v>
      </c>
      <c r="AO17" s="196">
        <v>13.3</v>
      </c>
      <c r="AP17" s="196">
        <v>0</v>
      </c>
      <c r="AQ17" s="195">
        <v>787.4</v>
      </c>
      <c r="AR17" s="196">
        <v>41.2</v>
      </c>
      <c r="AS17" s="196">
        <v>8</v>
      </c>
      <c r="AT17" s="196">
        <v>102.4</v>
      </c>
      <c r="AU17" s="196">
        <v>197.3</v>
      </c>
      <c r="AV17" s="196">
        <v>108.8</v>
      </c>
      <c r="AW17" s="196">
        <v>9.6</v>
      </c>
      <c r="AX17" s="196">
        <v>34.9</v>
      </c>
      <c r="AY17" s="196">
        <v>25</v>
      </c>
      <c r="AZ17" s="196">
        <v>42.8</v>
      </c>
      <c r="BA17" s="196">
        <v>202.7</v>
      </c>
      <c r="BB17" s="196">
        <v>9.3000000000000007</v>
      </c>
      <c r="BC17" s="196">
        <v>5.6</v>
      </c>
      <c r="BE17" s="194">
        <v>37894</v>
      </c>
      <c r="BF17" s="195">
        <v>119.3</v>
      </c>
      <c r="BG17" s="196">
        <v>57.3</v>
      </c>
      <c r="BH17" s="196">
        <v>62.2</v>
      </c>
      <c r="BI17" s="195">
        <v>237.5</v>
      </c>
      <c r="BJ17" s="196">
        <v>6.7</v>
      </c>
      <c r="BK17" s="196">
        <v>230.8</v>
      </c>
      <c r="BM17" s="194">
        <v>37894</v>
      </c>
      <c r="BN17" s="195">
        <v>436.1</v>
      </c>
      <c r="BO17" s="196">
        <v>297.10000000000002</v>
      </c>
      <c r="BP17" s="195">
        <v>86.6</v>
      </c>
      <c r="BQ17" s="196">
        <v>30</v>
      </c>
      <c r="BS17" s="189">
        <v>35430</v>
      </c>
      <c r="BT17" s="190">
        <v>1867.6569438632623</v>
      </c>
      <c r="BU17" s="190">
        <v>34.777853812626745</v>
      </c>
    </row>
    <row r="18" spans="1:73" ht="14.25" customHeight="1">
      <c r="A18" s="18">
        <v>37986</v>
      </c>
      <c r="B18" s="191">
        <v>1115.6502694858398</v>
      </c>
      <c r="C18" s="191">
        <v>1055.0740714152587</v>
      </c>
      <c r="D18" s="191">
        <v>111.81626370308037</v>
      </c>
      <c r="E18" s="191">
        <v>438.22732786069434</v>
      </c>
      <c r="F18" s="191">
        <v>35.956416559080218</v>
      </c>
      <c r="G18" s="191">
        <v>40.172706866322855</v>
      </c>
      <c r="H18" s="191">
        <v>-121.32258692777683</v>
      </c>
      <c r="I18" s="191">
        <v>0</v>
      </c>
      <c r="J18" s="191">
        <v>-420.14622566530841</v>
      </c>
      <c r="K18" s="192">
        <v>550.64200951128601</v>
      </c>
      <c r="L18" s="191">
        <v>691.59975536651996</v>
      </c>
      <c r="M18" s="191">
        <v>3018.468343848479</v>
      </c>
      <c r="N18" s="191">
        <v>778.65099752474077</v>
      </c>
      <c r="O18" s="191">
        <v>207.11207432796482</v>
      </c>
      <c r="P18" s="191">
        <v>96.652796241087913</v>
      </c>
      <c r="Q18" s="191">
        <v>667.31952553285714</v>
      </c>
      <c r="R18" s="191">
        <v>34.586485803465813</v>
      </c>
      <c r="S18" s="193">
        <f t="shared" si="0"/>
        <v>-1380.1162794773991</v>
      </c>
      <c r="T18" s="193">
        <f t="shared" si="1"/>
        <v>-1305.1202151035986</v>
      </c>
      <c r="U18" s="367">
        <v>7.646909</v>
      </c>
      <c r="V18" s="369">
        <f>SUMPRODUCT(S15:S18,U15:U18)/SUM(bdp!AR41:AR44)</f>
        <v>-9.1263703469400506E-2</v>
      </c>
      <c r="X18" s="18">
        <v>37986</v>
      </c>
      <c r="Y18" s="369">
        <v>-9.1263781568373684E-2</v>
      </c>
      <c r="AC18" s="194">
        <v>37986</v>
      </c>
      <c r="AD18" s="195">
        <v>1053.7</v>
      </c>
      <c r="AE18" s="196">
        <v>89.6</v>
      </c>
      <c r="AF18" s="196">
        <v>17.600000000000001</v>
      </c>
      <c r="AG18" s="196">
        <v>167.6</v>
      </c>
      <c r="AH18" s="196">
        <v>457.5</v>
      </c>
      <c r="AI18" s="196">
        <v>105.6</v>
      </c>
      <c r="AJ18" s="196">
        <v>5.4</v>
      </c>
      <c r="AK18" s="196">
        <v>6.4</v>
      </c>
      <c r="AL18" s="196">
        <v>7.2</v>
      </c>
      <c r="AM18" s="196">
        <v>49</v>
      </c>
      <c r="AN18" s="196">
        <v>141.69999999999999</v>
      </c>
      <c r="AO18" s="196">
        <v>5.8</v>
      </c>
      <c r="AP18" s="196">
        <v>0</v>
      </c>
      <c r="AQ18" s="195">
        <v>778.1</v>
      </c>
      <c r="AR18" s="196">
        <v>43.6</v>
      </c>
      <c r="AS18" s="196">
        <v>9.3000000000000007</v>
      </c>
      <c r="AT18" s="196">
        <v>102</v>
      </c>
      <c r="AU18" s="196">
        <v>147.69999999999999</v>
      </c>
      <c r="AV18" s="196">
        <v>83.5</v>
      </c>
      <c r="AW18" s="196">
        <v>8.3000000000000007</v>
      </c>
      <c r="AX18" s="196">
        <v>32</v>
      </c>
      <c r="AY18" s="196">
        <v>43.4</v>
      </c>
      <c r="AZ18" s="196">
        <v>41.4</v>
      </c>
      <c r="BA18" s="196">
        <v>252.5</v>
      </c>
      <c r="BB18" s="196">
        <v>8.3000000000000007</v>
      </c>
      <c r="BC18" s="196">
        <v>6</v>
      </c>
      <c r="BE18" s="194">
        <v>37986</v>
      </c>
      <c r="BF18" s="195">
        <v>111.8</v>
      </c>
      <c r="BG18" s="196">
        <v>61.7</v>
      </c>
      <c r="BH18" s="196">
        <v>50.1</v>
      </c>
      <c r="BI18" s="195">
        <v>211.4</v>
      </c>
      <c r="BJ18" s="196">
        <v>10.5</v>
      </c>
      <c r="BK18" s="196">
        <v>200.9</v>
      </c>
      <c r="BM18" s="194">
        <v>37986</v>
      </c>
      <c r="BN18" s="195">
        <v>438</v>
      </c>
      <c r="BO18" s="196">
        <v>290.89999999999998</v>
      </c>
      <c r="BP18" s="195">
        <v>96.6</v>
      </c>
      <c r="BQ18" s="196">
        <v>24.2</v>
      </c>
      <c r="BS18" s="189">
        <v>35520</v>
      </c>
      <c r="BT18" s="190">
        <v>1942.4679341796032</v>
      </c>
      <c r="BU18" s="190">
        <v>74.810990316340849</v>
      </c>
    </row>
    <row r="19" spans="1:73" ht="14.25" customHeight="1">
      <c r="A19" s="18">
        <v>38077</v>
      </c>
      <c r="B19" s="191">
        <v>1218.0490736626571</v>
      </c>
      <c r="C19" s="191">
        <v>748.39793786607515</v>
      </c>
      <c r="D19" s="191">
        <v>144.99806817615331</v>
      </c>
      <c r="E19" s="191">
        <v>425.27584975386924</v>
      </c>
      <c r="F19" s="191">
        <v>7.5123568919999997</v>
      </c>
      <c r="G19" s="191">
        <v>58.194009829571925</v>
      </c>
      <c r="H19" s="191">
        <v>396.44399420644851</v>
      </c>
      <c r="I19" s="191">
        <v>0</v>
      </c>
      <c r="J19" s="191">
        <v>-582.49312650592685</v>
      </c>
      <c r="K19" s="192">
        <v>-421.65638582364983</v>
      </c>
      <c r="L19" s="191">
        <v>85.600457990987252</v>
      </c>
      <c r="M19" s="191">
        <v>2698.140388697198</v>
      </c>
      <c r="N19" s="191">
        <v>664.82243723406191</v>
      </c>
      <c r="O19" s="191">
        <v>251.06334401605278</v>
      </c>
      <c r="P19" s="191">
        <v>106.70532397480842</v>
      </c>
      <c r="Q19" s="191">
        <v>291.49043719189348</v>
      </c>
      <c r="R19" s="191">
        <v>249.89580409492939</v>
      </c>
      <c r="S19" s="193">
        <f t="shared" si="0"/>
        <v>-1184.0105644633659</v>
      </c>
      <c r="T19" s="193">
        <f t="shared" si="1"/>
        <v>-2181.7954991607576</v>
      </c>
      <c r="U19" s="367">
        <v>7.3954399999999998</v>
      </c>
      <c r="V19" s="369">
        <f>SUMPRODUCT(S16:S19,U16:U19)/SUM(bdp!AR42:AR45)</f>
        <v>-9.5783263636969318E-2</v>
      </c>
      <c r="X19" s="18">
        <v>38077</v>
      </c>
      <c r="Y19" s="369">
        <v>-9.5783399687884754E-2</v>
      </c>
      <c r="AC19" s="194">
        <v>38077</v>
      </c>
      <c r="AD19" s="195">
        <v>748.8</v>
      </c>
      <c r="AE19" s="196">
        <v>72.099999999999994</v>
      </c>
      <c r="AF19" s="196">
        <v>12.8</v>
      </c>
      <c r="AG19" s="196">
        <v>160.5</v>
      </c>
      <c r="AH19" s="196">
        <v>241.1</v>
      </c>
      <c r="AI19" s="196">
        <v>83.8</v>
      </c>
      <c r="AJ19" s="196">
        <v>3</v>
      </c>
      <c r="AK19" s="196">
        <v>-1.2</v>
      </c>
      <c r="AL19" s="196">
        <v>8.9</v>
      </c>
      <c r="AM19" s="196">
        <v>28.4</v>
      </c>
      <c r="AN19" s="196">
        <v>134</v>
      </c>
      <c r="AO19" s="196">
        <v>5.3</v>
      </c>
      <c r="AP19" s="196">
        <v>0.1</v>
      </c>
      <c r="AQ19" s="195">
        <v>665.5</v>
      </c>
      <c r="AR19" s="196">
        <v>18.3</v>
      </c>
      <c r="AS19" s="196">
        <v>7.4</v>
      </c>
      <c r="AT19" s="196">
        <v>87.3</v>
      </c>
      <c r="AU19" s="196">
        <v>162.6</v>
      </c>
      <c r="AV19" s="196">
        <v>71.3</v>
      </c>
      <c r="AW19" s="196">
        <v>6.6</v>
      </c>
      <c r="AX19" s="196">
        <v>30.4</v>
      </c>
      <c r="AY19" s="196">
        <v>30.5</v>
      </c>
      <c r="AZ19" s="196">
        <v>43.1</v>
      </c>
      <c r="BA19" s="196">
        <v>189.7</v>
      </c>
      <c r="BB19" s="196">
        <v>8.6999999999999993</v>
      </c>
      <c r="BC19" s="196">
        <v>9.5</v>
      </c>
      <c r="BE19" s="194">
        <v>38077</v>
      </c>
      <c r="BF19" s="195">
        <v>145</v>
      </c>
      <c r="BG19" s="196">
        <v>62.7</v>
      </c>
      <c r="BH19" s="196">
        <v>82.4</v>
      </c>
      <c r="BI19" s="195">
        <v>255.2</v>
      </c>
      <c r="BJ19" s="196">
        <v>7.8</v>
      </c>
      <c r="BK19" s="196">
        <v>247.5</v>
      </c>
      <c r="BM19" s="194">
        <v>38077</v>
      </c>
      <c r="BN19" s="195">
        <v>425.6</v>
      </c>
      <c r="BO19" s="196">
        <v>284.5</v>
      </c>
      <c r="BP19" s="195">
        <v>106.8</v>
      </c>
      <c r="BQ19" s="196">
        <v>23</v>
      </c>
      <c r="BS19" s="189">
        <v>35611</v>
      </c>
      <c r="BT19" s="190">
        <v>2050.3831969892708</v>
      </c>
      <c r="BU19" s="190">
        <v>107.91526280966764</v>
      </c>
    </row>
    <row r="20" spans="1:73" ht="14.25" customHeight="1">
      <c r="A20" s="18">
        <v>38168</v>
      </c>
      <c r="B20" s="191">
        <v>1296.8394603935831</v>
      </c>
      <c r="C20" s="191">
        <v>1650.799652358711</v>
      </c>
      <c r="D20" s="191">
        <v>159.18565637790186</v>
      </c>
      <c r="E20" s="191">
        <v>465.14241768848166</v>
      </c>
      <c r="F20" s="191">
        <v>7.6995576130000014</v>
      </c>
      <c r="G20" s="191">
        <v>39.398171596671951</v>
      </c>
      <c r="H20" s="191">
        <v>192.79099651810847</v>
      </c>
      <c r="I20" s="191">
        <v>0</v>
      </c>
      <c r="J20" s="191">
        <v>-476.63890161381551</v>
      </c>
      <c r="K20" s="192">
        <v>202.70718659998701</v>
      </c>
      <c r="L20" s="191">
        <v>2.3232720984530033</v>
      </c>
      <c r="M20" s="191">
        <v>3286.0500088293256</v>
      </c>
      <c r="N20" s="191">
        <v>691.49777034212912</v>
      </c>
      <c r="O20" s="191">
        <v>434.99165031998189</v>
      </c>
      <c r="P20" s="191">
        <v>106.2026540490583</v>
      </c>
      <c r="Q20" s="191">
        <v>251.66992935470216</v>
      </c>
      <c r="R20" s="191">
        <v>643.33959075661426</v>
      </c>
      <c r="S20" s="193">
        <f t="shared" si="0"/>
        <v>-946.77489672181719</v>
      </c>
      <c r="T20" s="193">
        <f t="shared" si="1"/>
        <v>-1873.504134020729</v>
      </c>
      <c r="U20" s="367">
        <v>7.365831</v>
      </c>
      <c r="V20" s="369">
        <f>SUMPRODUCT(S17:S20,U17:U20)/SUM(bdp!AR43:AR46)</f>
        <v>-8.031800917121984E-2</v>
      </c>
      <c r="X20" s="18">
        <v>38168</v>
      </c>
      <c r="Y20" s="369">
        <v>-8.0318146803326676E-2</v>
      </c>
      <c r="AC20" s="194">
        <v>38168</v>
      </c>
      <c r="AD20" s="195">
        <v>1648.1</v>
      </c>
      <c r="AE20" s="196">
        <v>82.9</v>
      </c>
      <c r="AF20" s="196">
        <v>14.7</v>
      </c>
      <c r="AG20" s="196">
        <v>202.6</v>
      </c>
      <c r="AH20" s="196">
        <v>1035.8</v>
      </c>
      <c r="AI20" s="196">
        <v>106.3</v>
      </c>
      <c r="AJ20" s="196">
        <v>3.6</v>
      </c>
      <c r="AK20" s="196">
        <v>2.4</v>
      </c>
      <c r="AL20" s="196">
        <v>8.1</v>
      </c>
      <c r="AM20" s="196">
        <v>44.5</v>
      </c>
      <c r="AN20" s="196">
        <v>143.4</v>
      </c>
      <c r="AO20" s="196">
        <v>4</v>
      </c>
      <c r="AP20" s="196">
        <v>0.1</v>
      </c>
      <c r="AQ20" s="195">
        <v>691.7</v>
      </c>
      <c r="AR20" s="196">
        <v>31.1</v>
      </c>
      <c r="AS20" s="196">
        <v>10.5</v>
      </c>
      <c r="AT20" s="196">
        <v>116.4</v>
      </c>
      <c r="AU20" s="196">
        <v>164.6</v>
      </c>
      <c r="AV20" s="196">
        <v>48.4</v>
      </c>
      <c r="AW20" s="196">
        <v>9.3000000000000007</v>
      </c>
      <c r="AX20" s="196">
        <v>31.1</v>
      </c>
      <c r="AY20" s="196">
        <v>22.6</v>
      </c>
      <c r="AZ20" s="196">
        <v>40.9</v>
      </c>
      <c r="BA20" s="196">
        <v>200</v>
      </c>
      <c r="BB20" s="196">
        <v>8.9</v>
      </c>
      <c r="BC20" s="196">
        <v>7.8</v>
      </c>
      <c r="BE20" s="194">
        <v>38168</v>
      </c>
      <c r="BF20" s="195">
        <v>159.4</v>
      </c>
      <c r="BG20" s="196">
        <v>70.599999999999994</v>
      </c>
      <c r="BH20" s="196">
        <v>88.8</v>
      </c>
      <c r="BI20" s="195">
        <v>440.5</v>
      </c>
      <c r="BJ20" s="196">
        <v>8.3000000000000007</v>
      </c>
      <c r="BK20" s="196">
        <v>432.2</v>
      </c>
      <c r="BM20" s="194">
        <v>38168</v>
      </c>
      <c r="BN20" s="195">
        <v>465.3</v>
      </c>
      <c r="BO20" s="196">
        <v>309.39999999999998</v>
      </c>
      <c r="BP20" s="195">
        <v>106.3</v>
      </c>
      <c r="BQ20" s="196">
        <v>25.3</v>
      </c>
      <c r="BS20" s="189">
        <v>35703</v>
      </c>
      <c r="BT20" s="190">
        <v>2234.899249568869</v>
      </c>
      <c r="BU20" s="190">
        <v>184.51605257959818</v>
      </c>
    </row>
    <row r="21" spans="1:73" ht="14.25" customHeight="1">
      <c r="A21" s="18">
        <v>38260</v>
      </c>
      <c r="B21" s="191">
        <v>1394.355814352414</v>
      </c>
      <c r="C21" s="191">
        <v>3586.8160635574313</v>
      </c>
      <c r="D21" s="191">
        <v>284.64127087472013</v>
      </c>
      <c r="E21" s="191">
        <v>450.18956047827544</v>
      </c>
      <c r="F21" s="191">
        <v>7.243317735999999</v>
      </c>
      <c r="G21" s="191">
        <v>181.42268383497171</v>
      </c>
      <c r="H21" s="191">
        <v>-33.1296196612535</v>
      </c>
      <c r="I21" s="191">
        <v>0</v>
      </c>
      <c r="J21" s="191">
        <v>443.94084323115987</v>
      </c>
      <c r="K21" s="192">
        <v>88.615892122134042</v>
      </c>
      <c r="L21" s="191">
        <v>-1160.8442122392619</v>
      </c>
      <c r="M21" s="191">
        <v>3065.1162330420666</v>
      </c>
      <c r="N21" s="191">
        <v>900.37629426010142</v>
      </c>
      <c r="O21" s="191">
        <v>398.31417539706723</v>
      </c>
      <c r="P21" s="191">
        <v>101.03779234570632</v>
      </c>
      <c r="Q21" s="191">
        <v>328.31005039299009</v>
      </c>
      <c r="R21" s="191">
        <v>254.98242941938497</v>
      </c>
      <c r="S21" s="193">
        <f t="shared" si="0"/>
        <v>1251.1582142178995</v>
      </c>
      <c r="T21" s="193">
        <f t="shared" si="1"/>
        <v>195.11463942927458</v>
      </c>
      <c r="U21" s="367">
        <v>7.5478399999999999</v>
      </c>
      <c r="V21" s="369">
        <f>SUMPRODUCT(S18:S21,U18:U21)/SUM(bdp!AR44:AR47)</f>
        <v>-6.8467532834911193E-2</v>
      </c>
      <c r="X21" s="18">
        <v>38260</v>
      </c>
      <c r="Y21" s="369">
        <v>-6.8467704011862029E-2</v>
      </c>
      <c r="AC21" s="194">
        <v>38260</v>
      </c>
      <c r="AD21" s="195">
        <v>3579</v>
      </c>
      <c r="AE21" s="196">
        <v>82.2</v>
      </c>
      <c r="AF21" s="196">
        <v>19.899999999999999</v>
      </c>
      <c r="AG21" s="196">
        <v>227</v>
      </c>
      <c r="AH21" s="196">
        <v>2867.9</v>
      </c>
      <c r="AI21" s="196">
        <v>119</v>
      </c>
      <c r="AJ21" s="196">
        <v>3.9</v>
      </c>
      <c r="AK21" s="196">
        <v>5.0999999999999996</v>
      </c>
      <c r="AL21" s="196">
        <v>8.1</v>
      </c>
      <c r="AM21" s="196">
        <v>95.5</v>
      </c>
      <c r="AN21" s="196">
        <v>142.69999999999999</v>
      </c>
      <c r="AO21" s="196">
        <v>7.6</v>
      </c>
      <c r="AP21" s="196">
        <v>0.1</v>
      </c>
      <c r="AQ21" s="195">
        <v>899.1</v>
      </c>
      <c r="AR21" s="196">
        <v>33.700000000000003</v>
      </c>
      <c r="AS21" s="196">
        <v>6.9</v>
      </c>
      <c r="AT21" s="196">
        <v>123.1</v>
      </c>
      <c r="AU21" s="196">
        <v>205</v>
      </c>
      <c r="AV21" s="196">
        <v>108.3</v>
      </c>
      <c r="AW21" s="196">
        <v>7.7</v>
      </c>
      <c r="AX21" s="196">
        <v>35.200000000000003</v>
      </c>
      <c r="AY21" s="196">
        <v>26.2</v>
      </c>
      <c r="AZ21" s="196">
        <v>51.5</v>
      </c>
      <c r="BA21" s="196">
        <v>283</v>
      </c>
      <c r="BB21" s="196">
        <v>9.6999999999999993</v>
      </c>
      <c r="BC21" s="196">
        <v>8.6999999999999993</v>
      </c>
      <c r="BE21" s="194">
        <v>38260</v>
      </c>
      <c r="BF21" s="195">
        <v>284.10000000000002</v>
      </c>
      <c r="BG21" s="196">
        <v>67.3</v>
      </c>
      <c r="BH21" s="196">
        <v>216.6</v>
      </c>
      <c r="BI21" s="195">
        <v>401.6</v>
      </c>
      <c r="BJ21" s="196">
        <v>11.5</v>
      </c>
      <c r="BK21" s="196">
        <v>390.1</v>
      </c>
      <c r="BM21" s="194">
        <v>38260</v>
      </c>
      <c r="BN21" s="195">
        <v>449.6</v>
      </c>
      <c r="BO21" s="196">
        <v>304.5</v>
      </c>
      <c r="BP21" s="195">
        <v>100.9</v>
      </c>
      <c r="BQ21" s="196">
        <v>23.9</v>
      </c>
      <c r="BS21" s="189">
        <v>35795</v>
      </c>
      <c r="BT21" s="190">
        <v>2303.6930190865301</v>
      </c>
      <c r="BU21" s="190">
        <v>68.793769517661076</v>
      </c>
    </row>
    <row r="22" spans="1:73" ht="14.25" customHeight="1">
      <c r="A22" s="18">
        <v>38352</v>
      </c>
      <c r="B22" s="191">
        <v>1421.1670907779253</v>
      </c>
      <c r="C22" s="191">
        <v>1092.9727371955369</v>
      </c>
      <c r="D22" s="191">
        <v>147.45414959550232</v>
      </c>
      <c r="E22" s="191">
        <v>487.63348588265086</v>
      </c>
      <c r="F22" s="191">
        <v>8.9449685489999986</v>
      </c>
      <c r="G22" s="191">
        <v>66.091038915571829</v>
      </c>
      <c r="H22" s="191">
        <v>200.55801024213645</v>
      </c>
      <c r="I22" s="191">
        <v>0</v>
      </c>
      <c r="J22" s="191">
        <v>-988.08573780806682</v>
      </c>
      <c r="K22" s="192">
        <v>173.36713417672451</v>
      </c>
      <c r="L22" s="191">
        <v>431.2016061670812</v>
      </c>
      <c r="M22" s="191">
        <v>3186.5061937639234</v>
      </c>
      <c r="N22" s="191">
        <v>758.48941655238878</v>
      </c>
      <c r="O22" s="191">
        <v>223.90964320312793</v>
      </c>
      <c r="P22" s="191">
        <v>105.93420353034531</v>
      </c>
      <c r="Q22" s="191">
        <v>189.3392784071348</v>
      </c>
      <c r="R22" s="191">
        <v>-51.943413998679901</v>
      </c>
      <c r="S22" s="193">
        <f t="shared" si="0"/>
        <v>-1125.6119935981706</v>
      </c>
      <c r="T22" s="193">
        <f t="shared" si="1"/>
        <v>-1370.9308377641787</v>
      </c>
      <c r="U22" s="367">
        <v>7.6712340000000001</v>
      </c>
      <c r="V22" s="369">
        <f>SUMPRODUCT(S19:S22,U19:U22)/SUM(bdp!AR45:AR48)</f>
        <v>-5.9449046406073264E-2</v>
      </c>
      <c r="X22" s="18">
        <v>38352</v>
      </c>
      <c r="Y22" s="369">
        <v>-5.9449212204652289E-2</v>
      </c>
      <c r="AC22" s="194">
        <v>38352</v>
      </c>
      <c r="AD22" s="195">
        <v>1092</v>
      </c>
      <c r="AE22" s="196">
        <v>90.6</v>
      </c>
      <c r="AF22" s="196">
        <v>16.8</v>
      </c>
      <c r="AG22" s="196">
        <v>203.2</v>
      </c>
      <c r="AH22" s="196">
        <v>484.5</v>
      </c>
      <c r="AI22" s="196">
        <v>67.900000000000006</v>
      </c>
      <c r="AJ22" s="196">
        <v>4.8</v>
      </c>
      <c r="AK22" s="196">
        <v>7.8</v>
      </c>
      <c r="AL22" s="196">
        <v>7.9</v>
      </c>
      <c r="AM22" s="196">
        <v>35.700000000000003</v>
      </c>
      <c r="AN22" s="196">
        <v>165.6</v>
      </c>
      <c r="AO22" s="196">
        <v>6.8</v>
      </c>
      <c r="AP22" s="196">
        <v>0.3</v>
      </c>
      <c r="AQ22" s="195">
        <v>757.9</v>
      </c>
      <c r="AR22" s="196">
        <v>29.1</v>
      </c>
      <c r="AS22" s="196">
        <v>6.8</v>
      </c>
      <c r="AT22" s="196">
        <v>103.5</v>
      </c>
      <c r="AU22" s="196">
        <v>150.9</v>
      </c>
      <c r="AV22" s="196">
        <v>43.8</v>
      </c>
      <c r="AW22" s="196">
        <v>10.3</v>
      </c>
      <c r="AX22" s="196">
        <v>37.200000000000003</v>
      </c>
      <c r="AY22" s="196">
        <v>37.1</v>
      </c>
      <c r="AZ22" s="196">
        <v>47.4</v>
      </c>
      <c r="BA22" s="196">
        <v>268.2</v>
      </c>
      <c r="BB22" s="196">
        <v>14.7</v>
      </c>
      <c r="BC22" s="196">
        <v>8.5</v>
      </c>
      <c r="BE22" s="194">
        <v>38352</v>
      </c>
      <c r="BF22" s="195">
        <v>147.4</v>
      </c>
      <c r="BG22" s="196">
        <v>67.5</v>
      </c>
      <c r="BH22" s="196">
        <v>79.8</v>
      </c>
      <c r="BI22" s="195">
        <v>228.1</v>
      </c>
      <c r="BJ22" s="196">
        <v>6.8</v>
      </c>
      <c r="BK22" s="196">
        <v>221.4</v>
      </c>
      <c r="BM22" s="194">
        <v>38352</v>
      </c>
      <c r="BN22" s="195">
        <v>487.1</v>
      </c>
      <c r="BO22" s="196">
        <v>339.6</v>
      </c>
      <c r="BP22" s="195">
        <v>105.9</v>
      </c>
      <c r="BQ22" s="196">
        <v>26.5</v>
      </c>
      <c r="BS22" s="189">
        <v>35885</v>
      </c>
      <c r="BT22" s="190">
        <v>2267.5123919624798</v>
      </c>
      <c r="BU22" s="190">
        <v>-36.180627124050261</v>
      </c>
    </row>
    <row r="23" spans="1:73" ht="14.25" customHeight="1">
      <c r="A23" s="18">
        <v>38442</v>
      </c>
      <c r="B23" s="191">
        <v>1252.174468647816</v>
      </c>
      <c r="C23" s="191">
        <v>764.37857856003541</v>
      </c>
      <c r="D23" s="191">
        <v>151.61192309193586</v>
      </c>
      <c r="E23" s="191">
        <v>457.77816573420716</v>
      </c>
      <c r="F23" s="191">
        <v>2.5468719547037608</v>
      </c>
      <c r="G23" s="191">
        <v>66.615471576553034</v>
      </c>
      <c r="H23" s="191">
        <v>14.694893993449632</v>
      </c>
      <c r="I23" s="191">
        <v>88.352000000000004</v>
      </c>
      <c r="J23" s="191">
        <v>-1878.7459953787079</v>
      </c>
      <c r="K23" s="192">
        <v>188.07689987574938</v>
      </c>
      <c r="L23" s="191">
        <v>125.89051673312542</v>
      </c>
      <c r="M23" s="191">
        <v>2874.1986757802742</v>
      </c>
      <c r="N23" s="191">
        <v>676.85782267141587</v>
      </c>
      <c r="O23" s="191">
        <v>299.64376316675651</v>
      </c>
      <c r="P23" s="191">
        <v>111.33733330177679</v>
      </c>
      <c r="Q23" s="191">
        <v>265.11452444519216</v>
      </c>
      <c r="R23" s="191">
        <v>-578.46418417974826</v>
      </c>
      <c r="S23" s="193">
        <f t="shared" si="0"/>
        <v>-1336.0944588862289</v>
      </c>
      <c r="T23" s="193">
        <f t="shared" si="1"/>
        <v>-2415.3141403967998</v>
      </c>
      <c r="U23" s="367">
        <v>7.4417559999999998</v>
      </c>
      <c r="V23" s="369">
        <f>SUMPRODUCT(S20:S23,U20:U23)/SUM(bdp!AR46:AR49)</f>
        <v>-6.3479492145516583E-2</v>
      </c>
      <c r="X23" s="18">
        <v>38442</v>
      </c>
      <c r="Y23" s="369">
        <v>-6.3479632618696213E-2</v>
      </c>
      <c r="AC23" s="194">
        <v>38442</v>
      </c>
      <c r="AD23" s="195">
        <v>764.6</v>
      </c>
      <c r="AE23" s="196">
        <v>71.5</v>
      </c>
      <c r="AF23" s="196">
        <v>14.1</v>
      </c>
      <c r="AG23" s="196">
        <v>172.9</v>
      </c>
      <c r="AH23" s="196">
        <v>260.89999999999998</v>
      </c>
      <c r="AI23" s="196">
        <v>6</v>
      </c>
      <c r="AJ23" s="196">
        <v>3.2</v>
      </c>
      <c r="AK23" s="196">
        <v>5.3</v>
      </c>
      <c r="AL23" s="196">
        <v>35.200000000000003</v>
      </c>
      <c r="AM23" s="196">
        <v>38.1</v>
      </c>
      <c r="AN23" s="196">
        <v>153</v>
      </c>
      <c r="AO23" s="196">
        <v>4.3</v>
      </c>
      <c r="AP23" s="196">
        <v>0</v>
      </c>
      <c r="AQ23" s="195">
        <v>677.3</v>
      </c>
      <c r="AR23" s="196">
        <v>17.3</v>
      </c>
      <c r="AS23" s="196">
        <v>9.1</v>
      </c>
      <c r="AT23" s="196">
        <v>87.9</v>
      </c>
      <c r="AU23" s="196">
        <v>161.30000000000001</v>
      </c>
      <c r="AV23" s="196">
        <v>0.3</v>
      </c>
      <c r="AW23" s="196">
        <v>8</v>
      </c>
      <c r="AX23" s="196">
        <v>39.200000000000003</v>
      </c>
      <c r="AY23" s="196">
        <v>43.2</v>
      </c>
      <c r="AZ23" s="196">
        <v>56.5</v>
      </c>
      <c r="BA23" s="196">
        <v>234.3</v>
      </c>
      <c r="BB23" s="196">
        <v>9.6999999999999993</v>
      </c>
      <c r="BC23" s="196">
        <v>10.4</v>
      </c>
      <c r="BE23" s="194">
        <v>38442</v>
      </c>
      <c r="BF23" s="195">
        <v>151.69999999999999</v>
      </c>
      <c r="BG23" s="196">
        <v>66.099999999999994</v>
      </c>
      <c r="BH23" s="196">
        <v>85.5</v>
      </c>
      <c r="BI23" s="195">
        <v>304.2</v>
      </c>
      <c r="BJ23" s="196">
        <v>5.0999999999999996</v>
      </c>
      <c r="BK23" s="196">
        <v>299.10000000000002</v>
      </c>
      <c r="BM23" s="194">
        <v>38442</v>
      </c>
      <c r="BN23" s="195">
        <v>457.8</v>
      </c>
      <c r="BO23" s="196">
        <v>268.5</v>
      </c>
      <c r="BP23" s="195">
        <v>111.3</v>
      </c>
      <c r="BQ23" s="196">
        <v>25.8</v>
      </c>
      <c r="BS23" s="189">
        <v>35976</v>
      </c>
      <c r="BT23" s="190">
        <v>2336.1301030299519</v>
      </c>
      <c r="BU23" s="190">
        <v>68.617711067472101</v>
      </c>
    </row>
    <row r="24" spans="1:73" ht="14.25" customHeight="1">
      <c r="A24" s="18">
        <v>38533</v>
      </c>
      <c r="B24" s="191">
        <v>1522.1151152624323</v>
      </c>
      <c r="C24" s="191">
        <v>1694.1516647828457</v>
      </c>
      <c r="D24" s="191">
        <v>218.54092897916703</v>
      </c>
      <c r="E24" s="191">
        <v>495.36432617654475</v>
      </c>
      <c r="F24" s="191">
        <v>2.2690305790000003</v>
      </c>
      <c r="G24" s="191">
        <v>90.588010555252993</v>
      </c>
      <c r="H24" s="191">
        <v>195.44340859169995</v>
      </c>
      <c r="I24" s="191">
        <v>0</v>
      </c>
      <c r="J24" s="191">
        <v>-974.73241442173185</v>
      </c>
      <c r="K24" s="192">
        <v>282.39218314092022</v>
      </c>
      <c r="L24" s="191">
        <v>160.67218278359292</v>
      </c>
      <c r="M24" s="191">
        <v>3640.8639835235858</v>
      </c>
      <c r="N24" s="191">
        <v>724.68777805326795</v>
      </c>
      <c r="O24" s="191">
        <v>714.44434724779103</v>
      </c>
      <c r="P24" s="191">
        <v>116.3731505212877</v>
      </c>
      <c r="Q24" s="191">
        <v>678.30381278218579</v>
      </c>
      <c r="R24" s="191">
        <v>18.643385866305614</v>
      </c>
      <c r="S24" s="193">
        <f t="shared" si="0"/>
        <v>-1266.197224144943</v>
      </c>
      <c r="T24" s="193">
        <f t="shared" si="1"/>
        <v>-2206.5120215647003</v>
      </c>
      <c r="U24" s="367">
        <v>7.3105029999999998</v>
      </c>
      <c r="V24" s="369">
        <f>SUMPRODUCT(S21:S24,U21:U24)/SUM(bdp!AR47:AR50)</f>
        <v>-7.1069123802682196E-2</v>
      </c>
      <c r="X24" s="18">
        <v>38533</v>
      </c>
      <c r="Y24" s="369">
        <v>-7.1069262319965507E-2</v>
      </c>
      <c r="AC24" s="194">
        <v>38533</v>
      </c>
      <c r="AD24" s="195">
        <v>1692.1</v>
      </c>
      <c r="AE24" s="196">
        <v>78.400000000000006</v>
      </c>
      <c r="AF24" s="196">
        <v>21</v>
      </c>
      <c r="AG24" s="196">
        <v>239.2</v>
      </c>
      <c r="AH24" s="196">
        <v>1096.9000000000001</v>
      </c>
      <c r="AI24" s="196">
        <v>8.4</v>
      </c>
      <c r="AJ24" s="196">
        <v>3.8</v>
      </c>
      <c r="AK24" s="196">
        <v>4.8</v>
      </c>
      <c r="AL24" s="196">
        <v>10.3</v>
      </c>
      <c r="AM24" s="196">
        <v>57.9</v>
      </c>
      <c r="AN24" s="196">
        <v>165.3</v>
      </c>
      <c r="AO24" s="196">
        <v>5.3</v>
      </c>
      <c r="AP24" s="196">
        <v>0.4</v>
      </c>
      <c r="AQ24" s="195">
        <v>724.6</v>
      </c>
      <c r="AR24" s="196">
        <v>49.3</v>
      </c>
      <c r="AS24" s="196">
        <v>9.8000000000000007</v>
      </c>
      <c r="AT24" s="196">
        <v>114.5</v>
      </c>
      <c r="AU24" s="196">
        <v>146</v>
      </c>
      <c r="AV24" s="196">
        <v>0.7</v>
      </c>
      <c r="AW24" s="196">
        <v>9.8000000000000007</v>
      </c>
      <c r="AX24" s="196">
        <v>33.9</v>
      </c>
      <c r="AY24" s="196">
        <v>34</v>
      </c>
      <c r="AZ24" s="196">
        <v>48.5</v>
      </c>
      <c r="BA24" s="196">
        <v>255.7</v>
      </c>
      <c r="BB24" s="196">
        <v>12.3</v>
      </c>
      <c r="BC24" s="196">
        <v>10.199999999999999</v>
      </c>
      <c r="BE24" s="194">
        <v>38533</v>
      </c>
      <c r="BF24" s="195">
        <v>218.4</v>
      </c>
      <c r="BG24" s="196">
        <v>73.900000000000006</v>
      </c>
      <c r="BH24" s="196">
        <v>144.30000000000001</v>
      </c>
      <c r="BI24" s="195">
        <v>720.6</v>
      </c>
      <c r="BJ24" s="196">
        <v>5.4</v>
      </c>
      <c r="BK24" s="196">
        <v>715.1</v>
      </c>
      <c r="BM24" s="194">
        <v>38533</v>
      </c>
      <c r="BN24" s="195">
        <v>495.4</v>
      </c>
      <c r="BO24" s="196">
        <v>331.7</v>
      </c>
      <c r="BP24" s="195">
        <v>116.4</v>
      </c>
      <c r="BQ24" s="196">
        <v>30.4</v>
      </c>
      <c r="BS24" s="189">
        <v>36068</v>
      </c>
      <c r="BT24" s="190">
        <v>2348.0372122288686</v>
      </c>
      <c r="BU24" s="190">
        <v>11.907109198916714</v>
      </c>
    </row>
    <row r="25" spans="1:73" ht="14.25" customHeight="1">
      <c r="A25" s="18">
        <v>38625</v>
      </c>
      <c r="B25" s="191">
        <v>1586.109078286009</v>
      </c>
      <c r="C25" s="191">
        <v>3814.0208527775553</v>
      </c>
      <c r="D25" s="191">
        <v>176.16735507009622</v>
      </c>
      <c r="E25" s="191">
        <v>448.2383268004769</v>
      </c>
      <c r="F25" s="191">
        <v>3.8687470072674413</v>
      </c>
      <c r="G25" s="191">
        <v>-6.8651202759469143</v>
      </c>
      <c r="H25" s="191">
        <v>285.37526669037089</v>
      </c>
      <c r="I25" s="191">
        <v>0</v>
      </c>
      <c r="J25" s="191">
        <v>250.54882275753769</v>
      </c>
      <c r="K25" s="192">
        <v>-67.574851451983491</v>
      </c>
      <c r="L25" s="191">
        <v>-1099.4848142227072</v>
      </c>
      <c r="M25" s="191">
        <v>3476.8679628427781</v>
      </c>
      <c r="N25" s="191">
        <v>750.11704821203</v>
      </c>
      <c r="O25" s="191">
        <v>320.91482941383936</v>
      </c>
      <c r="P25" s="191">
        <v>129.27431677537598</v>
      </c>
      <c r="Q25" s="191">
        <v>293.94655843218942</v>
      </c>
      <c r="R25" s="191">
        <v>-84.207829186885434</v>
      </c>
      <c r="S25" s="193">
        <f t="shared" si="0"/>
        <v>1347.3614556901139</v>
      </c>
      <c r="T25" s="193">
        <f t="shared" si="1"/>
        <v>503.4907769493484</v>
      </c>
      <c r="U25" s="367">
        <v>7.4386960000000002</v>
      </c>
      <c r="V25" s="369">
        <f>SUMPRODUCT(S22:S25,U22:U25)/SUM(bdp!AR48:AR51)</f>
        <v>-6.7298171764743966E-2</v>
      </c>
      <c r="X25" s="18">
        <v>38625</v>
      </c>
      <c r="Y25" s="369">
        <v>-6.7298240016881339E-2</v>
      </c>
      <c r="AC25" s="194">
        <v>38625</v>
      </c>
      <c r="AD25" s="195">
        <v>3801.9</v>
      </c>
      <c r="AE25" s="196">
        <v>63.2</v>
      </c>
      <c r="AF25" s="196">
        <v>17.2</v>
      </c>
      <c r="AG25" s="196">
        <v>265.2</v>
      </c>
      <c r="AH25" s="196">
        <v>3149.7</v>
      </c>
      <c r="AI25" s="196">
        <v>11.3</v>
      </c>
      <c r="AJ25" s="196">
        <v>4.2</v>
      </c>
      <c r="AK25" s="196">
        <v>4.9000000000000004</v>
      </c>
      <c r="AL25" s="196">
        <v>4.7</v>
      </c>
      <c r="AM25" s="196">
        <v>107.2</v>
      </c>
      <c r="AN25" s="196">
        <v>166.6</v>
      </c>
      <c r="AO25" s="196">
        <v>7.9</v>
      </c>
      <c r="AP25" s="196">
        <v>0.1</v>
      </c>
      <c r="AQ25" s="195">
        <v>749.2</v>
      </c>
      <c r="AR25" s="196">
        <v>30.2</v>
      </c>
      <c r="AS25" s="196">
        <v>11</v>
      </c>
      <c r="AT25" s="196">
        <v>121.5</v>
      </c>
      <c r="AU25" s="196">
        <v>185.5</v>
      </c>
      <c r="AV25" s="196">
        <v>1.6</v>
      </c>
      <c r="AW25" s="196">
        <v>10.6</v>
      </c>
      <c r="AX25" s="196">
        <v>38.1</v>
      </c>
      <c r="AY25" s="196">
        <v>30.5</v>
      </c>
      <c r="AZ25" s="196">
        <v>54.5</v>
      </c>
      <c r="BA25" s="196">
        <v>246.6</v>
      </c>
      <c r="BB25" s="196">
        <v>9.6</v>
      </c>
      <c r="BC25" s="196">
        <v>9.5</v>
      </c>
      <c r="BE25" s="194">
        <v>38625</v>
      </c>
      <c r="BF25" s="195">
        <v>175.8</v>
      </c>
      <c r="BG25" s="196">
        <v>71.599999999999994</v>
      </c>
      <c r="BH25" s="196">
        <v>104.2</v>
      </c>
      <c r="BI25" s="195">
        <v>327</v>
      </c>
      <c r="BJ25" s="196">
        <v>11.9</v>
      </c>
      <c r="BK25" s="196">
        <v>314.89999999999998</v>
      </c>
      <c r="BM25" s="194">
        <v>38625</v>
      </c>
      <c r="BN25" s="195">
        <v>447.6</v>
      </c>
      <c r="BO25" s="196">
        <v>296.10000000000002</v>
      </c>
      <c r="BP25" s="195">
        <v>129.1</v>
      </c>
      <c r="BQ25" s="196">
        <v>33.5</v>
      </c>
      <c r="BS25" s="189">
        <v>36160</v>
      </c>
      <c r="BT25" s="190">
        <v>2400.1793151536754</v>
      </c>
      <c r="BU25" s="190">
        <v>52.14210292480675</v>
      </c>
    </row>
    <row r="26" spans="1:73" ht="14.25" customHeight="1">
      <c r="A26" s="18">
        <v>38717</v>
      </c>
      <c r="B26" s="191">
        <v>1705.8884797002793</v>
      </c>
      <c r="C26" s="191">
        <v>1098.7542871029177</v>
      </c>
      <c r="D26" s="191">
        <v>193.52798010453103</v>
      </c>
      <c r="E26" s="191">
        <v>474.28227464040867</v>
      </c>
      <c r="F26" s="191">
        <v>44.361903312989526</v>
      </c>
      <c r="G26" s="191">
        <v>60.338123424452853</v>
      </c>
      <c r="H26" s="191">
        <v>85.785612158672478</v>
      </c>
      <c r="I26" s="191">
        <v>0</v>
      </c>
      <c r="J26" s="191">
        <v>-1454.3773671935514</v>
      </c>
      <c r="K26" s="192">
        <v>418.91583618290446</v>
      </c>
      <c r="L26" s="191">
        <v>202.20043279220818</v>
      </c>
      <c r="M26" s="191">
        <v>3722.0343473430053</v>
      </c>
      <c r="N26" s="191">
        <v>754.81509160956534</v>
      </c>
      <c r="O26" s="191">
        <v>251.57467524694928</v>
      </c>
      <c r="P26" s="191">
        <v>131.37608761681662</v>
      </c>
      <c r="Q26" s="191">
        <v>214.07447791117622</v>
      </c>
      <c r="R26" s="191">
        <v>37.372570824304034</v>
      </c>
      <c r="S26" s="193">
        <f t="shared" si="0"/>
        <v>-1387.3471802681993</v>
      </c>
      <c r="T26" s="193">
        <f t="shared" si="1"/>
        <v>-2281.5696883260034</v>
      </c>
      <c r="U26" s="367">
        <v>7.3756259999999996</v>
      </c>
      <c r="V26" s="369">
        <f>SUMPRODUCT(S23:S26,U23:U26)/SUM(bdp!AR49:AR52)</f>
        <v>-7.1882598469496503E-2</v>
      </c>
      <c r="X26" s="18">
        <v>38717</v>
      </c>
      <c r="Y26" s="369">
        <v>-7.1882618453955605E-2</v>
      </c>
      <c r="AC26" s="194">
        <v>38717</v>
      </c>
      <c r="AD26" s="195">
        <v>1098.9000000000001</v>
      </c>
      <c r="AE26" s="196">
        <v>74.900000000000006</v>
      </c>
      <c r="AF26" s="196">
        <v>17.3</v>
      </c>
      <c r="AG26" s="196">
        <v>205.3</v>
      </c>
      <c r="AH26" s="196">
        <v>525.1</v>
      </c>
      <c r="AI26" s="196">
        <v>8.9</v>
      </c>
      <c r="AJ26" s="196">
        <v>6.5</v>
      </c>
      <c r="AK26" s="196">
        <v>6.1</v>
      </c>
      <c r="AL26" s="196">
        <v>6.8</v>
      </c>
      <c r="AM26" s="196">
        <v>55.4</v>
      </c>
      <c r="AN26" s="196">
        <v>186.6</v>
      </c>
      <c r="AO26" s="196">
        <v>5.7</v>
      </c>
      <c r="AP26" s="196">
        <v>0</v>
      </c>
      <c r="AQ26" s="195">
        <v>754.8</v>
      </c>
      <c r="AR26" s="196">
        <v>18.100000000000001</v>
      </c>
      <c r="AS26" s="196">
        <v>8.3000000000000007</v>
      </c>
      <c r="AT26" s="196">
        <v>116.6</v>
      </c>
      <c r="AU26" s="196">
        <v>111.5</v>
      </c>
      <c r="AV26" s="196">
        <v>1.5</v>
      </c>
      <c r="AW26" s="196">
        <v>10</v>
      </c>
      <c r="AX26" s="196">
        <v>41.7</v>
      </c>
      <c r="AY26" s="196">
        <v>46.9</v>
      </c>
      <c r="AZ26" s="196">
        <v>58.9</v>
      </c>
      <c r="BA26" s="196">
        <v>317.3</v>
      </c>
      <c r="BB26" s="196">
        <v>13.5</v>
      </c>
      <c r="BC26" s="196">
        <v>10.8</v>
      </c>
      <c r="BE26" s="194">
        <v>38717</v>
      </c>
      <c r="BF26" s="195">
        <v>193.6</v>
      </c>
      <c r="BG26" s="196">
        <v>77.3</v>
      </c>
      <c r="BH26" s="196">
        <v>116.2</v>
      </c>
      <c r="BI26" s="195">
        <v>257.5</v>
      </c>
      <c r="BJ26" s="196">
        <v>7</v>
      </c>
      <c r="BK26" s="196">
        <v>250.3</v>
      </c>
      <c r="BM26" s="194">
        <v>38717</v>
      </c>
      <c r="BN26" s="195">
        <v>474.2</v>
      </c>
      <c r="BO26" s="196">
        <v>322.39999999999998</v>
      </c>
      <c r="BP26" s="195">
        <v>131.4</v>
      </c>
      <c r="BQ26" s="196">
        <v>40</v>
      </c>
      <c r="BS26" s="189">
        <v>36250</v>
      </c>
      <c r="BT26" s="190">
        <v>2287.2117254504178</v>
      </c>
      <c r="BU26" s="190">
        <v>-112.96758970325754</v>
      </c>
    </row>
    <row r="27" spans="1:73" ht="14.25" customHeight="1">
      <c r="A27" s="18">
        <v>38807</v>
      </c>
      <c r="B27" s="191">
        <v>1672.3885393380078</v>
      </c>
      <c r="C27" s="191">
        <v>797.08535799081574</v>
      </c>
      <c r="D27" s="191">
        <v>173.77758786615385</v>
      </c>
      <c r="E27" s="191">
        <v>462.22920118275005</v>
      </c>
      <c r="F27" s="191">
        <v>-5.3342260346889585</v>
      </c>
      <c r="G27" s="191">
        <v>56.100714747188526</v>
      </c>
      <c r="H27" s="191">
        <v>71.610025581812138</v>
      </c>
      <c r="I27" s="191">
        <v>0</v>
      </c>
      <c r="J27" s="191">
        <v>-2564.3181985886085</v>
      </c>
      <c r="K27" s="192">
        <v>672.55407077532141</v>
      </c>
      <c r="L27" s="191">
        <v>170.24128471896006</v>
      </c>
      <c r="M27" s="191">
        <v>3525.0780418724557</v>
      </c>
      <c r="N27" s="191">
        <v>784.6799937436549</v>
      </c>
      <c r="O27" s="191">
        <v>493.16083370476974</v>
      </c>
      <c r="P27" s="191">
        <v>116.24100425839939</v>
      </c>
      <c r="Q27" s="191">
        <v>328.31684700579257</v>
      </c>
      <c r="R27" s="191">
        <v>-443.59810597279778</v>
      </c>
      <c r="S27" s="193">
        <f t="shared" si="0"/>
        <v>-1813.6791872015533</v>
      </c>
      <c r="T27" s="193">
        <f t="shared" si="1"/>
        <v>-3297.5442570345635</v>
      </c>
      <c r="U27" s="367">
        <v>7.3235539999999997</v>
      </c>
      <c r="V27" s="369">
        <f>SUMPRODUCT(S24:S27,U24:U27)/SUM(bdp!AR50:AR53)</f>
        <v>-8.228230589545367E-2</v>
      </c>
      <c r="X27" s="18">
        <v>38807</v>
      </c>
      <c r="Y27" s="369">
        <v>-8.2282277881223123E-2</v>
      </c>
      <c r="AC27" s="194">
        <v>38807</v>
      </c>
      <c r="AD27" s="195">
        <v>797.3</v>
      </c>
      <c r="AE27" s="196">
        <v>66.7</v>
      </c>
      <c r="AF27" s="196">
        <v>16.2</v>
      </c>
      <c r="AG27" s="196">
        <v>196.9</v>
      </c>
      <c r="AH27" s="196">
        <v>261.39999999999998</v>
      </c>
      <c r="AI27" s="196">
        <v>9.5</v>
      </c>
      <c r="AJ27" s="196">
        <v>5.3</v>
      </c>
      <c r="AK27" s="196">
        <v>3.9</v>
      </c>
      <c r="AL27" s="196">
        <v>9.9</v>
      </c>
      <c r="AM27" s="196">
        <v>36.799999999999997</v>
      </c>
      <c r="AN27" s="196">
        <v>181</v>
      </c>
      <c r="AO27" s="196">
        <v>9.3000000000000007</v>
      </c>
      <c r="AP27" s="196">
        <v>0.1</v>
      </c>
      <c r="AQ27" s="195">
        <v>784.9</v>
      </c>
      <c r="AR27" s="196">
        <v>59</v>
      </c>
      <c r="AS27" s="196">
        <v>9.8000000000000007</v>
      </c>
      <c r="AT27" s="196">
        <v>102.6</v>
      </c>
      <c r="AU27" s="196">
        <v>113</v>
      </c>
      <c r="AV27" s="196">
        <v>1.2</v>
      </c>
      <c r="AW27" s="196">
        <v>12.3</v>
      </c>
      <c r="AX27" s="196">
        <v>39.200000000000003</v>
      </c>
      <c r="AY27" s="196">
        <v>41.4</v>
      </c>
      <c r="AZ27" s="196">
        <v>60.6</v>
      </c>
      <c r="BA27" s="196">
        <v>320.5</v>
      </c>
      <c r="BB27" s="196">
        <v>15</v>
      </c>
      <c r="BC27" s="196">
        <v>10.5</v>
      </c>
      <c r="BE27" s="194">
        <v>38807</v>
      </c>
      <c r="BF27" s="195">
        <v>173.8</v>
      </c>
      <c r="BG27" s="196">
        <v>76.400000000000006</v>
      </c>
      <c r="BH27" s="196">
        <v>97.2</v>
      </c>
      <c r="BI27" s="195">
        <v>498.5</v>
      </c>
      <c r="BJ27" s="196">
        <v>9.1</v>
      </c>
      <c r="BK27" s="196">
        <v>489.2</v>
      </c>
      <c r="BM27" s="194">
        <v>38807</v>
      </c>
      <c r="BN27" s="195">
        <v>462.2</v>
      </c>
      <c r="BO27" s="196">
        <v>297.60000000000002</v>
      </c>
      <c r="BP27" s="195">
        <v>116.2</v>
      </c>
      <c r="BQ27" s="196">
        <v>33.5</v>
      </c>
      <c r="BS27" s="189">
        <v>36341</v>
      </c>
      <c r="BT27" s="190">
        <v>2521.7702222760204</v>
      </c>
      <c r="BU27" s="190">
        <v>234.55849682560256</v>
      </c>
    </row>
    <row r="28" spans="1:73" ht="14.25" customHeight="1">
      <c r="A28" s="18">
        <v>38898</v>
      </c>
      <c r="B28" s="191">
        <v>1648.5438600869782</v>
      </c>
      <c r="C28" s="191">
        <v>1898.9243956192804</v>
      </c>
      <c r="D28" s="191">
        <v>213.59575533452701</v>
      </c>
      <c r="E28" s="191">
        <v>514.20964098923832</v>
      </c>
      <c r="F28" s="191">
        <v>3.2273327482560155</v>
      </c>
      <c r="G28" s="191">
        <v>43.054818148288504</v>
      </c>
      <c r="H28" s="191">
        <v>32.076614662749414</v>
      </c>
      <c r="I28" s="191">
        <v>0</v>
      </c>
      <c r="J28" s="191">
        <v>-1229.9770353381361</v>
      </c>
      <c r="K28" s="192">
        <v>697.18984428304009</v>
      </c>
      <c r="L28" s="191">
        <v>-57.853153988028907</v>
      </c>
      <c r="M28" s="191">
        <v>4030.182911223159</v>
      </c>
      <c r="N28" s="191">
        <v>774.78624855341388</v>
      </c>
      <c r="O28" s="191">
        <v>728.39325230761676</v>
      </c>
      <c r="P28" s="191">
        <v>157.00531933754618</v>
      </c>
      <c r="Q28" s="191">
        <v>733.07837127399296</v>
      </c>
      <c r="R28" s="191">
        <v>278.9857711134336</v>
      </c>
      <c r="S28" s="193">
        <f t="shared" si="0"/>
        <v>-1415.0940793917116</v>
      </c>
      <c r="T28" s="193">
        <f t="shared" si="1"/>
        <v>-2939.4398012629699</v>
      </c>
      <c r="U28" s="367">
        <v>7.2569790000000003</v>
      </c>
      <c r="V28" s="369">
        <f>SUMPRODUCT(S25:S28,U25:U28)/SUM(bdp!AR51:AR54)</f>
        <v>-8.4140146105704444E-2</v>
      </c>
      <c r="X28" s="18">
        <v>38898</v>
      </c>
      <c r="Y28" s="369">
        <v>-8.4140086008834811E-2</v>
      </c>
      <c r="AC28" s="194">
        <v>38898</v>
      </c>
      <c r="AD28" s="195">
        <v>1897.5</v>
      </c>
      <c r="AE28" s="196">
        <v>80.400000000000006</v>
      </c>
      <c r="AF28" s="196">
        <v>16.8</v>
      </c>
      <c r="AG28" s="196">
        <v>281.39999999999998</v>
      </c>
      <c r="AH28" s="196">
        <v>1234.2</v>
      </c>
      <c r="AI28" s="196">
        <v>15.3</v>
      </c>
      <c r="AJ28" s="196">
        <v>4.8</v>
      </c>
      <c r="AK28" s="196">
        <v>7.1</v>
      </c>
      <c r="AL28" s="196">
        <v>8.9</v>
      </c>
      <c r="AM28" s="196">
        <v>62.6</v>
      </c>
      <c r="AN28" s="196">
        <v>176.5</v>
      </c>
      <c r="AO28" s="196">
        <v>9.5</v>
      </c>
      <c r="AP28" s="196">
        <v>0.1</v>
      </c>
      <c r="AQ28" s="195">
        <v>774.9</v>
      </c>
      <c r="AR28" s="196">
        <v>33.4</v>
      </c>
      <c r="AS28" s="196">
        <v>10.7</v>
      </c>
      <c r="AT28" s="196">
        <v>128.19999999999999</v>
      </c>
      <c r="AU28" s="196">
        <v>148.80000000000001</v>
      </c>
      <c r="AV28" s="196">
        <v>0.5</v>
      </c>
      <c r="AW28" s="196">
        <v>11.1</v>
      </c>
      <c r="AX28" s="196">
        <v>64.3</v>
      </c>
      <c r="AY28" s="196">
        <v>39.700000000000003</v>
      </c>
      <c r="AZ28" s="196">
        <v>52.6</v>
      </c>
      <c r="BA28" s="196">
        <v>261.7</v>
      </c>
      <c r="BB28" s="196">
        <v>12.4</v>
      </c>
      <c r="BC28" s="196">
        <v>11.4</v>
      </c>
      <c r="BE28" s="194">
        <v>38898</v>
      </c>
      <c r="BF28" s="195">
        <v>213.5</v>
      </c>
      <c r="BG28" s="196">
        <v>86.3</v>
      </c>
      <c r="BH28" s="196">
        <v>127.2</v>
      </c>
      <c r="BI28" s="195">
        <v>739.8</v>
      </c>
      <c r="BJ28" s="196">
        <v>7.8</v>
      </c>
      <c r="BK28" s="196">
        <v>732</v>
      </c>
      <c r="BM28" s="194">
        <v>38898</v>
      </c>
      <c r="BN28" s="195">
        <v>514.20000000000005</v>
      </c>
      <c r="BO28" s="196">
        <v>340</v>
      </c>
      <c r="BP28" s="195">
        <v>157</v>
      </c>
      <c r="BQ28" s="196">
        <v>41.9</v>
      </c>
      <c r="BS28" s="189">
        <v>36433</v>
      </c>
      <c r="BT28" s="190">
        <v>2674.4938194898568</v>
      </c>
      <c r="BU28" s="190">
        <v>152.72359721383646</v>
      </c>
    </row>
    <row r="29" spans="1:73" ht="14.25" customHeight="1">
      <c r="A29" s="18">
        <v>38990</v>
      </c>
      <c r="B29" s="191">
        <v>1819.8008720648538</v>
      </c>
      <c r="C29" s="191">
        <v>4226.8107461549507</v>
      </c>
      <c r="D29" s="191">
        <v>260.18797879472311</v>
      </c>
      <c r="E29" s="191">
        <v>455.20523339960698</v>
      </c>
      <c r="F29" s="191">
        <v>6.8535534799999986</v>
      </c>
      <c r="G29" s="191">
        <v>85.624927444188614</v>
      </c>
      <c r="H29" s="191">
        <v>-26.003588135588288</v>
      </c>
      <c r="I29" s="191">
        <v>0</v>
      </c>
      <c r="J29" s="191">
        <v>1113.7744565430264</v>
      </c>
      <c r="K29" s="192">
        <v>-596.41351613621168</v>
      </c>
      <c r="L29" s="191">
        <v>-1429.8042592909208</v>
      </c>
      <c r="M29" s="191">
        <v>4022.9556457010362</v>
      </c>
      <c r="N29" s="191">
        <v>718.88481343093042</v>
      </c>
      <c r="O29" s="191">
        <v>404.23235048726309</v>
      </c>
      <c r="P29" s="191">
        <v>146.73210946092786</v>
      </c>
      <c r="Q29" s="191">
        <v>372.37768865609303</v>
      </c>
      <c r="R29" s="191">
        <v>158.35538553626617</v>
      </c>
      <c r="S29" s="193">
        <f t="shared" si="0"/>
        <v>1469.1999113339771</v>
      </c>
      <c r="T29" s="193">
        <f t="shared" si="1"/>
        <v>92.498411046113688</v>
      </c>
      <c r="U29" s="367">
        <v>7.3817769999999996</v>
      </c>
      <c r="V29" s="369">
        <f>SUMPRODUCT(S26:S29,U26:U29)/SUM(bdp!AR52:AR55)</f>
        <v>-7.9550396907964366E-2</v>
      </c>
      <c r="X29" s="18">
        <v>38990</v>
      </c>
      <c r="Y29" s="369">
        <v>-7.9550375268435544E-2</v>
      </c>
      <c r="AC29" s="194">
        <v>38990</v>
      </c>
      <c r="AD29" s="195">
        <v>4213.3</v>
      </c>
      <c r="AE29" s="196">
        <v>68</v>
      </c>
      <c r="AF29" s="196">
        <v>23.3</v>
      </c>
      <c r="AG29" s="196">
        <v>323.5</v>
      </c>
      <c r="AH29" s="196">
        <v>3476.9</v>
      </c>
      <c r="AI29" s="196">
        <v>17.8</v>
      </c>
      <c r="AJ29" s="196">
        <v>4.9000000000000004</v>
      </c>
      <c r="AK29" s="196">
        <v>12.4</v>
      </c>
      <c r="AL29" s="196">
        <v>7.7</v>
      </c>
      <c r="AM29" s="196">
        <v>117.1</v>
      </c>
      <c r="AN29" s="196">
        <v>150</v>
      </c>
      <c r="AO29" s="196">
        <v>11.5</v>
      </c>
      <c r="AP29" s="196">
        <v>0.3</v>
      </c>
      <c r="AQ29" s="195">
        <v>717.8</v>
      </c>
      <c r="AR29" s="196">
        <v>18.100000000000001</v>
      </c>
      <c r="AS29" s="196">
        <v>10</v>
      </c>
      <c r="AT29" s="196">
        <v>133.5</v>
      </c>
      <c r="AU29" s="196">
        <v>163.6</v>
      </c>
      <c r="AV29" s="196">
        <v>1</v>
      </c>
      <c r="AW29" s="196">
        <v>11.9</v>
      </c>
      <c r="AX29" s="196">
        <v>53.2</v>
      </c>
      <c r="AY29" s="196">
        <v>29.1</v>
      </c>
      <c r="AZ29" s="196">
        <v>62.1</v>
      </c>
      <c r="BA29" s="196">
        <v>208.9</v>
      </c>
      <c r="BB29" s="196">
        <v>15.7</v>
      </c>
      <c r="BC29" s="196">
        <v>10.8</v>
      </c>
      <c r="BE29" s="194">
        <v>38990</v>
      </c>
      <c r="BF29" s="195">
        <v>260.3</v>
      </c>
      <c r="BG29" s="196">
        <v>116</v>
      </c>
      <c r="BH29" s="196">
        <v>144.30000000000001</v>
      </c>
      <c r="BI29" s="195">
        <v>412.9</v>
      </c>
      <c r="BJ29" s="196">
        <v>6.4</v>
      </c>
      <c r="BK29" s="196">
        <v>406.7</v>
      </c>
      <c r="BM29" s="194">
        <v>38990</v>
      </c>
      <c r="BN29" s="195">
        <v>454.9</v>
      </c>
      <c r="BO29" s="196">
        <v>243.7</v>
      </c>
      <c r="BP29" s="195">
        <v>146.6</v>
      </c>
      <c r="BQ29" s="196">
        <v>51.7</v>
      </c>
      <c r="BS29" s="189">
        <v>36525</v>
      </c>
      <c r="BT29" s="190">
        <v>3012.6672146661112</v>
      </c>
      <c r="BU29" s="190">
        <v>338.17339517625442</v>
      </c>
    </row>
    <row r="30" spans="1:73" ht="14.25" customHeight="1">
      <c r="A30" s="18">
        <v>39082</v>
      </c>
      <c r="B30" s="191">
        <v>1998.4743845761184</v>
      </c>
      <c r="C30" s="191">
        <v>1205.6007853588196</v>
      </c>
      <c r="D30" s="191">
        <v>278.40933406493639</v>
      </c>
      <c r="E30" s="191">
        <v>440.94740873403509</v>
      </c>
      <c r="F30" s="191">
        <v>18.682397079311777</v>
      </c>
      <c r="G30" s="191">
        <v>68.076963546688603</v>
      </c>
      <c r="H30" s="191">
        <v>398.89030163200374</v>
      </c>
      <c r="I30" s="191">
        <v>0</v>
      </c>
      <c r="J30" s="191">
        <v>-724.76645933475197</v>
      </c>
      <c r="K30" s="192">
        <v>638.89993150982514</v>
      </c>
      <c r="L30" s="191">
        <v>467.55254892521168</v>
      </c>
      <c r="M30" s="191">
        <v>4043.1639134266379</v>
      </c>
      <c r="N30" s="191">
        <v>780.7919497271256</v>
      </c>
      <c r="O30" s="191">
        <v>315.30494347944665</v>
      </c>
      <c r="P30" s="191">
        <v>156.24660825434734</v>
      </c>
      <c r="Q30" s="191">
        <v>1057.9114435213978</v>
      </c>
      <c r="R30" s="191">
        <v>209.02984998149219</v>
      </c>
      <c r="S30" s="193">
        <f t="shared" si="0"/>
        <v>-1372.0755021536479</v>
      </c>
      <c r="T30" s="193">
        <f t="shared" si="1"/>
        <v>-1771.681112298249</v>
      </c>
      <c r="U30" s="367">
        <v>7.3450810000000004</v>
      </c>
      <c r="V30" s="369">
        <f>SUMPRODUCT(S27:S30,U27:U30)/SUM(bdp!AR53:AR56)</f>
        <v>-7.7381529590185794E-2</v>
      </c>
      <c r="X30" s="18">
        <v>39082</v>
      </c>
      <c r="Y30" s="369">
        <v>-7.738150258272615E-2</v>
      </c>
      <c r="AC30" s="194">
        <v>39082</v>
      </c>
      <c r="AD30" s="195">
        <v>1206</v>
      </c>
      <c r="AE30" s="196">
        <v>78.599999999999994</v>
      </c>
      <c r="AF30" s="196">
        <v>22.5</v>
      </c>
      <c r="AG30" s="196">
        <v>237.5</v>
      </c>
      <c r="AH30" s="196">
        <v>599.9</v>
      </c>
      <c r="AI30" s="196">
        <v>19.600000000000001</v>
      </c>
      <c r="AJ30" s="196">
        <v>5.4</v>
      </c>
      <c r="AK30" s="196">
        <v>12.8</v>
      </c>
      <c r="AL30" s="196">
        <v>11.3</v>
      </c>
      <c r="AM30" s="196">
        <v>50</v>
      </c>
      <c r="AN30" s="196">
        <v>159.69999999999999</v>
      </c>
      <c r="AO30" s="196">
        <v>8.6</v>
      </c>
      <c r="AP30" s="196">
        <v>0.1</v>
      </c>
      <c r="AQ30" s="195">
        <v>780.6</v>
      </c>
      <c r="AR30" s="196">
        <v>51.2</v>
      </c>
      <c r="AS30" s="196">
        <v>9.8000000000000007</v>
      </c>
      <c r="AT30" s="196">
        <v>126.3</v>
      </c>
      <c r="AU30" s="196">
        <v>159</v>
      </c>
      <c r="AV30" s="196">
        <v>0.5</v>
      </c>
      <c r="AW30" s="196">
        <v>12.1</v>
      </c>
      <c r="AX30" s="196">
        <v>49.7</v>
      </c>
      <c r="AY30" s="196">
        <v>29.3</v>
      </c>
      <c r="AZ30" s="196">
        <v>60.4</v>
      </c>
      <c r="BA30" s="196">
        <v>256.5</v>
      </c>
      <c r="BB30" s="196">
        <v>13.7</v>
      </c>
      <c r="BC30" s="196">
        <v>12.4</v>
      </c>
      <c r="BE30" s="194">
        <v>39082</v>
      </c>
      <c r="BF30" s="195">
        <v>278.3</v>
      </c>
      <c r="BG30" s="196">
        <v>125.3</v>
      </c>
      <c r="BH30" s="196">
        <v>153</v>
      </c>
      <c r="BI30" s="195">
        <v>324.89999999999998</v>
      </c>
      <c r="BJ30" s="196">
        <v>7.7</v>
      </c>
      <c r="BK30" s="196">
        <v>317.10000000000002</v>
      </c>
      <c r="BM30" s="194">
        <v>39082</v>
      </c>
      <c r="BN30" s="195">
        <v>441</v>
      </c>
      <c r="BO30" s="196">
        <v>249</v>
      </c>
      <c r="BP30" s="195">
        <v>156.30000000000001</v>
      </c>
      <c r="BQ30" s="196">
        <v>50</v>
      </c>
      <c r="BS30" s="189">
        <v>36616</v>
      </c>
      <c r="BT30" s="190">
        <v>3059.0741102473862</v>
      </c>
      <c r="BU30" s="190">
        <v>46.406895581274966</v>
      </c>
    </row>
    <row r="31" spans="1:73" ht="14.25" customHeight="1">
      <c r="A31" s="18">
        <v>39172</v>
      </c>
      <c r="B31" s="191">
        <v>1673.8283877534764</v>
      </c>
      <c r="C31" s="191">
        <v>904.52686692944394</v>
      </c>
      <c r="D31" s="191">
        <v>320.85172322523965</v>
      </c>
      <c r="E31" s="191">
        <v>415.7031808718246</v>
      </c>
      <c r="F31" s="191">
        <v>7.7595509299999996</v>
      </c>
      <c r="G31" s="191">
        <v>126.73416272732324</v>
      </c>
      <c r="H31" s="191">
        <v>293.19957095097982</v>
      </c>
      <c r="I31" s="191">
        <v>0</v>
      </c>
      <c r="J31" s="191">
        <v>-1208.5466121576708</v>
      </c>
      <c r="K31" s="192">
        <v>808.13699561606006</v>
      </c>
      <c r="L31" s="191">
        <v>7.4754910583687888</v>
      </c>
      <c r="M31" s="191">
        <v>3873.9476908477827</v>
      </c>
      <c r="N31" s="191">
        <v>729.21443242302382</v>
      </c>
      <c r="O31" s="191">
        <v>495.57922892201401</v>
      </c>
      <c r="P31" s="191">
        <v>122.46232734262851</v>
      </c>
      <c r="Q31" s="191">
        <v>1423.3470779855152</v>
      </c>
      <c r="R31" s="191">
        <v>487.23551791827316</v>
      </c>
      <c r="S31" s="193">
        <f t="shared" si="0"/>
        <v>-1906.2935207554647</v>
      </c>
      <c r="T31" s="193">
        <f t="shared" si="1"/>
        <v>-3782.1169575341924</v>
      </c>
      <c r="U31" s="367">
        <v>7.382466</v>
      </c>
      <c r="V31" s="369">
        <f>SUMPRODUCT(S28:S31,U28:U31)/SUM(bdp!AR54:AR57)</f>
        <v>-7.8305122313456085E-2</v>
      </c>
      <c r="X31" s="18">
        <v>39172</v>
      </c>
      <c r="Y31" s="369">
        <v>-7.8305136156116006E-2</v>
      </c>
      <c r="AC31" s="194">
        <v>39172</v>
      </c>
      <c r="AD31" s="195">
        <v>904.2</v>
      </c>
      <c r="AE31" s="196">
        <v>82.1</v>
      </c>
      <c r="AF31" s="196">
        <v>17.399999999999999</v>
      </c>
      <c r="AG31" s="196">
        <v>234.5</v>
      </c>
      <c r="AH31" s="196">
        <v>314.8</v>
      </c>
      <c r="AI31" s="196">
        <v>12.5</v>
      </c>
      <c r="AJ31" s="196">
        <v>6</v>
      </c>
      <c r="AK31" s="196">
        <v>12.8</v>
      </c>
      <c r="AL31" s="196">
        <v>6.8</v>
      </c>
      <c r="AM31" s="196">
        <v>44.3</v>
      </c>
      <c r="AN31" s="196">
        <v>166</v>
      </c>
      <c r="AO31" s="196">
        <v>6.8</v>
      </c>
      <c r="AP31" s="196">
        <v>0.1</v>
      </c>
      <c r="AQ31" s="195">
        <v>728.9</v>
      </c>
      <c r="AR31" s="196">
        <v>45.3</v>
      </c>
      <c r="AS31" s="196">
        <v>10.3</v>
      </c>
      <c r="AT31" s="196">
        <v>113.6</v>
      </c>
      <c r="AU31" s="196">
        <v>161.30000000000001</v>
      </c>
      <c r="AV31" s="196">
        <v>1.6</v>
      </c>
      <c r="AW31" s="196">
        <v>11.7</v>
      </c>
      <c r="AX31" s="196">
        <v>41.7</v>
      </c>
      <c r="AY31" s="196">
        <v>42.5</v>
      </c>
      <c r="AZ31" s="196">
        <v>63.3</v>
      </c>
      <c r="BA31" s="196">
        <v>210</v>
      </c>
      <c r="BB31" s="196">
        <v>15.9</v>
      </c>
      <c r="BC31" s="196">
        <v>11.8</v>
      </c>
      <c r="BE31" s="194">
        <v>39172</v>
      </c>
      <c r="BF31" s="195">
        <v>320.7</v>
      </c>
      <c r="BG31" s="196">
        <v>125.3</v>
      </c>
      <c r="BH31" s="196">
        <v>195.4</v>
      </c>
      <c r="BI31" s="195">
        <v>503.4</v>
      </c>
      <c r="BJ31" s="196">
        <v>7.3</v>
      </c>
      <c r="BK31" s="196">
        <v>496.1</v>
      </c>
      <c r="BM31" s="194">
        <v>39172</v>
      </c>
      <c r="BN31" s="195">
        <v>415.6</v>
      </c>
      <c r="BO31" s="196">
        <v>249.8</v>
      </c>
      <c r="BP31" s="195">
        <v>122.5</v>
      </c>
      <c r="BQ31" s="196">
        <v>43.4</v>
      </c>
      <c r="BS31" s="189">
        <v>36707</v>
      </c>
      <c r="BT31" s="190">
        <v>3409.2855122059523</v>
      </c>
      <c r="BU31" s="190">
        <v>350.21140195856606</v>
      </c>
    </row>
    <row r="32" spans="1:73" ht="14.25" customHeight="1">
      <c r="A32" s="18">
        <v>39263</v>
      </c>
      <c r="B32" s="191">
        <v>1872.8386590519699</v>
      </c>
      <c r="C32" s="191">
        <v>2115.9890832623228</v>
      </c>
      <c r="D32" s="191">
        <v>345.81813412539589</v>
      </c>
      <c r="E32" s="191">
        <v>469.65091196684023</v>
      </c>
      <c r="F32" s="191">
        <v>9.3441455994999778</v>
      </c>
      <c r="G32" s="191">
        <v>67.320326494823433</v>
      </c>
      <c r="H32" s="191">
        <v>357.00765312345851</v>
      </c>
      <c r="I32" s="191">
        <v>0</v>
      </c>
      <c r="J32" s="191">
        <v>-93.593519094247824</v>
      </c>
      <c r="K32" s="192">
        <v>-335.85773201262026</v>
      </c>
      <c r="L32" s="191">
        <v>60.006476551730202</v>
      </c>
      <c r="M32" s="191">
        <v>4427.1834549553469</v>
      </c>
      <c r="N32" s="191">
        <v>769.94633808199944</v>
      </c>
      <c r="O32" s="191">
        <v>925.42538698965586</v>
      </c>
      <c r="P32" s="191">
        <v>147.5245036965851</v>
      </c>
      <c r="Q32" s="191">
        <v>883.03298889761447</v>
      </c>
      <c r="R32" s="191">
        <v>508.27601277962742</v>
      </c>
      <c r="S32" s="193">
        <f t="shared" si="0"/>
        <v>-1465.7828953170592</v>
      </c>
      <c r="T32" s="193">
        <f t="shared" si="1"/>
        <v>-2792.8645463316589</v>
      </c>
      <c r="U32" s="367">
        <v>7.3032180000000002</v>
      </c>
      <c r="V32" s="369">
        <f>SUMPRODUCT(S29:S32,U29:U32)/SUM(bdp!AR55:AR58)</f>
        <v>-7.7856291590991653E-2</v>
      </c>
      <c r="X32" s="18">
        <v>39263</v>
      </c>
      <c r="Y32" s="369">
        <v>-7.7856341842318308E-2</v>
      </c>
      <c r="AC32" s="194">
        <v>39263</v>
      </c>
      <c r="AD32" s="195">
        <v>2114.3000000000002</v>
      </c>
      <c r="AE32" s="196">
        <v>88.2</v>
      </c>
      <c r="AF32" s="196">
        <v>19.3</v>
      </c>
      <c r="AG32" s="196">
        <v>320.2</v>
      </c>
      <c r="AH32" s="196">
        <v>1421.2</v>
      </c>
      <c r="AI32" s="196">
        <v>13.5</v>
      </c>
      <c r="AJ32" s="196">
        <v>5.9</v>
      </c>
      <c r="AK32" s="196">
        <v>7.9</v>
      </c>
      <c r="AL32" s="196">
        <v>4.5</v>
      </c>
      <c r="AM32" s="196">
        <v>69.900000000000006</v>
      </c>
      <c r="AN32" s="196">
        <v>155.30000000000001</v>
      </c>
      <c r="AO32" s="196">
        <v>8.6</v>
      </c>
      <c r="AP32" s="196">
        <v>0.1</v>
      </c>
      <c r="AQ32" s="195">
        <v>768.5</v>
      </c>
      <c r="AR32" s="196">
        <v>64.599999999999994</v>
      </c>
      <c r="AS32" s="196">
        <v>14.4</v>
      </c>
      <c r="AT32" s="196">
        <v>136.9</v>
      </c>
      <c r="AU32" s="196">
        <v>171.7</v>
      </c>
      <c r="AV32" s="196">
        <v>2.2000000000000002</v>
      </c>
      <c r="AW32" s="196">
        <v>14.4</v>
      </c>
      <c r="AX32" s="196">
        <v>44.2</v>
      </c>
      <c r="AY32" s="196">
        <v>35.200000000000003</v>
      </c>
      <c r="AZ32" s="196">
        <v>64.400000000000006</v>
      </c>
      <c r="BA32" s="196">
        <v>191.7</v>
      </c>
      <c r="BB32" s="196">
        <v>16.600000000000001</v>
      </c>
      <c r="BC32" s="196">
        <v>12.2</v>
      </c>
      <c r="BE32" s="194">
        <v>39263</v>
      </c>
      <c r="BF32" s="195">
        <v>345.6</v>
      </c>
      <c r="BG32" s="196">
        <v>130.5</v>
      </c>
      <c r="BH32" s="196">
        <v>215.1</v>
      </c>
      <c r="BI32" s="195">
        <v>939.8</v>
      </c>
      <c r="BJ32" s="196">
        <v>7.8</v>
      </c>
      <c r="BK32" s="196">
        <v>932</v>
      </c>
      <c r="BM32" s="194">
        <v>39263</v>
      </c>
      <c r="BN32" s="195">
        <v>469.8</v>
      </c>
      <c r="BO32" s="196">
        <v>280.39999999999998</v>
      </c>
      <c r="BP32" s="195">
        <v>147.5</v>
      </c>
      <c r="BQ32" s="196">
        <v>47.8</v>
      </c>
      <c r="BS32" s="189">
        <v>36799</v>
      </c>
      <c r="BT32" s="190">
        <v>3836.4031221433861</v>
      </c>
      <c r="BU32" s="190">
        <v>427.11760993743383</v>
      </c>
    </row>
    <row r="33" spans="1:73" ht="14.25" customHeight="1">
      <c r="A33" s="18">
        <v>39355</v>
      </c>
      <c r="B33" s="191">
        <v>2037.849131005413</v>
      </c>
      <c r="C33" s="191">
        <v>4669.3627069359118</v>
      </c>
      <c r="D33" s="191">
        <v>329.09298745030458</v>
      </c>
      <c r="E33" s="191">
        <v>455.92988828997693</v>
      </c>
      <c r="F33" s="191">
        <v>13.010149499306884</v>
      </c>
      <c r="G33" s="191">
        <v>35.91734594212317</v>
      </c>
      <c r="H33" s="191">
        <v>-85.647045706498858</v>
      </c>
      <c r="I33" s="191">
        <v>0</v>
      </c>
      <c r="J33" s="191">
        <v>967.12834258364785</v>
      </c>
      <c r="K33" s="192">
        <v>-310.46030751967061</v>
      </c>
      <c r="L33" s="191">
        <v>-1537.6740362158293</v>
      </c>
      <c r="M33" s="191">
        <v>4405.6709193565075</v>
      </c>
      <c r="N33" s="191">
        <v>748.88208519689545</v>
      </c>
      <c r="O33" s="191">
        <v>493.63933175553746</v>
      </c>
      <c r="P33" s="191">
        <v>141.35738091663126</v>
      </c>
      <c r="Q33" s="191">
        <v>564.6446172721204</v>
      </c>
      <c r="R33" s="191">
        <v>-135.72739171203142</v>
      </c>
      <c r="S33" s="193">
        <f t="shared" si="0"/>
        <v>1702.6849964560342</v>
      </c>
      <c r="T33" s="193">
        <f t="shared" si="1"/>
        <v>356.04221947902352</v>
      </c>
      <c r="U33" s="367">
        <v>7.2816340000000004</v>
      </c>
      <c r="V33" s="369">
        <f>SUMPRODUCT(S30:S33,U30:U33)/SUM(bdp!AR56:AR59)</f>
        <v>-7.1109415543705715E-2</v>
      </c>
      <c r="X33" s="18">
        <v>39355</v>
      </c>
      <c r="Y33" s="369">
        <v>-7.1109456364346652E-2</v>
      </c>
      <c r="AC33" s="194">
        <v>39355</v>
      </c>
      <c r="AD33" s="195">
        <v>4667.3999999999996</v>
      </c>
      <c r="AE33" s="196">
        <v>71.400000000000006</v>
      </c>
      <c r="AF33" s="196">
        <v>22.6</v>
      </c>
      <c r="AG33" s="196">
        <v>354.5</v>
      </c>
      <c r="AH33" s="196">
        <v>3866.2</v>
      </c>
      <c r="AI33" s="196">
        <v>16.3</v>
      </c>
      <c r="AJ33" s="196">
        <v>4.5</v>
      </c>
      <c r="AK33" s="196">
        <v>10.9</v>
      </c>
      <c r="AL33" s="196">
        <v>7.7</v>
      </c>
      <c r="AM33" s="196">
        <v>119.9</v>
      </c>
      <c r="AN33" s="196">
        <v>169.5</v>
      </c>
      <c r="AO33" s="196">
        <v>23.4</v>
      </c>
      <c r="AP33" s="196">
        <v>0.3</v>
      </c>
      <c r="AQ33" s="195">
        <v>747.3</v>
      </c>
      <c r="AR33" s="196">
        <v>31.2</v>
      </c>
      <c r="AS33" s="196">
        <v>12.3</v>
      </c>
      <c r="AT33" s="196">
        <v>139.80000000000001</v>
      </c>
      <c r="AU33" s="196">
        <v>183.1</v>
      </c>
      <c r="AV33" s="196">
        <v>1.8</v>
      </c>
      <c r="AW33" s="196">
        <v>11.6</v>
      </c>
      <c r="AX33" s="196">
        <v>29.3</v>
      </c>
      <c r="AY33" s="196">
        <v>40.6</v>
      </c>
      <c r="AZ33" s="196">
        <v>68.099999999999994</v>
      </c>
      <c r="BA33" s="196">
        <v>198.7</v>
      </c>
      <c r="BB33" s="196">
        <v>18.7</v>
      </c>
      <c r="BC33" s="196">
        <v>11.9</v>
      </c>
      <c r="BE33" s="194">
        <v>39355</v>
      </c>
      <c r="BF33" s="195">
        <v>329</v>
      </c>
      <c r="BG33" s="196">
        <v>133.30000000000001</v>
      </c>
      <c r="BH33" s="196">
        <v>195.5</v>
      </c>
      <c r="BI33" s="195">
        <v>504.9</v>
      </c>
      <c r="BJ33" s="196">
        <v>7.9</v>
      </c>
      <c r="BK33" s="196">
        <v>497</v>
      </c>
      <c r="BM33" s="194">
        <v>39355</v>
      </c>
      <c r="BN33" s="195">
        <v>455.8</v>
      </c>
      <c r="BO33" s="196">
        <v>285.89999999999998</v>
      </c>
      <c r="BP33" s="195">
        <v>141.4</v>
      </c>
      <c r="BQ33" s="196">
        <v>56.1</v>
      </c>
      <c r="BS33" s="189">
        <v>36891</v>
      </c>
      <c r="BT33" s="190">
        <v>3783.2140983222566</v>
      </c>
      <c r="BU33" s="190">
        <v>-53.189023821129467</v>
      </c>
    </row>
    <row r="34" spans="1:73" ht="14.25" customHeight="1">
      <c r="A34" s="18">
        <v>39447</v>
      </c>
      <c r="B34" s="191">
        <v>2071.5126098728529</v>
      </c>
      <c r="C34" s="191">
        <v>1316.2087263197222</v>
      </c>
      <c r="D34" s="191">
        <v>338.20228689702429</v>
      </c>
      <c r="E34" s="191">
        <v>494.68174604467742</v>
      </c>
      <c r="F34" s="191">
        <v>-0.620916679999997</v>
      </c>
      <c r="G34" s="191">
        <v>72.12313368562323</v>
      </c>
      <c r="H34" s="191">
        <v>-146.09074156227877</v>
      </c>
      <c r="I34" s="191">
        <v>0</v>
      </c>
      <c r="J34" s="191">
        <v>-1281.3481738864848</v>
      </c>
      <c r="K34" s="192">
        <v>559.79691599979151</v>
      </c>
      <c r="L34" s="191">
        <v>484.38107514967578</v>
      </c>
      <c r="M34" s="191">
        <v>4542.8325650880361</v>
      </c>
      <c r="N34" s="191">
        <v>852.58149047867312</v>
      </c>
      <c r="O34" s="191">
        <v>404.75910086669489</v>
      </c>
      <c r="P34" s="191">
        <v>186.93651673462637</v>
      </c>
      <c r="Q34" s="191">
        <v>562.54411721057534</v>
      </c>
      <c r="R34" s="191">
        <v>-75.318837409846452</v>
      </c>
      <c r="S34" s="193">
        <f t="shared" si="0"/>
        <v>-1766.5043040337532</v>
      </c>
      <c r="T34" s="193">
        <f t="shared" si="1"/>
        <v>-2565.4882911281552</v>
      </c>
      <c r="U34" s="367">
        <v>7.3251309999999998</v>
      </c>
      <c r="V34" s="369">
        <f>SUMPRODUCT(S31:S34,U31:U34)/SUM(bdp!AR57:AR60)</f>
        <v>-7.8439598560401641E-2</v>
      </c>
      <c r="X34" s="18">
        <v>39447</v>
      </c>
      <c r="Y34" s="369">
        <v>-7.8439632659705674E-2</v>
      </c>
      <c r="AC34" s="194">
        <v>39447</v>
      </c>
      <c r="AD34" s="195">
        <v>1315.6</v>
      </c>
      <c r="AE34" s="196">
        <v>80.5</v>
      </c>
      <c r="AF34" s="196">
        <v>24.4</v>
      </c>
      <c r="AG34" s="196">
        <v>259.8</v>
      </c>
      <c r="AH34" s="196">
        <v>653.9</v>
      </c>
      <c r="AI34" s="196">
        <v>19.399999999999999</v>
      </c>
      <c r="AJ34" s="196">
        <v>6.3</v>
      </c>
      <c r="AK34" s="196">
        <v>14.5</v>
      </c>
      <c r="AL34" s="196">
        <v>9.8000000000000007</v>
      </c>
      <c r="AM34" s="196">
        <v>60.2</v>
      </c>
      <c r="AN34" s="196">
        <v>177.7</v>
      </c>
      <c r="AO34" s="196">
        <v>9.1</v>
      </c>
      <c r="AP34" s="196">
        <v>0</v>
      </c>
      <c r="AQ34" s="195">
        <v>850.8</v>
      </c>
      <c r="AR34" s="196">
        <v>57</v>
      </c>
      <c r="AS34" s="196">
        <v>15.1</v>
      </c>
      <c r="AT34" s="196">
        <v>132.19999999999999</v>
      </c>
      <c r="AU34" s="196">
        <v>201.1</v>
      </c>
      <c r="AV34" s="196">
        <v>3</v>
      </c>
      <c r="AW34" s="196">
        <v>13.6</v>
      </c>
      <c r="AX34" s="196">
        <v>47.4</v>
      </c>
      <c r="AY34" s="196">
        <v>37.5</v>
      </c>
      <c r="AZ34" s="196">
        <v>74.599999999999994</v>
      </c>
      <c r="BA34" s="196">
        <v>239.6</v>
      </c>
      <c r="BB34" s="196">
        <v>17.100000000000001</v>
      </c>
      <c r="BC34" s="196">
        <v>12.4</v>
      </c>
      <c r="BE34" s="194">
        <v>39447</v>
      </c>
      <c r="BF34" s="195">
        <v>338</v>
      </c>
      <c r="BG34" s="196">
        <v>138.5</v>
      </c>
      <c r="BH34" s="196">
        <v>199.6</v>
      </c>
      <c r="BI34" s="195">
        <v>414.8</v>
      </c>
      <c r="BJ34" s="196">
        <v>10.5</v>
      </c>
      <c r="BK34" s="196">
        <v>404.3</v>
      </c>
      <c r="BM34" s="194">
        <v>39447</v>
      </c>
      <c r="BN34" s="195">
        <v>494.5</v>
      </c>
      <c r="BO34" s="196">
        <v>281.39999999999998</v>
      </c>
      <c r="BP34" s="195">
        <v>186.8</v>
      </c>
      <c r="BQ34" s="196">
        <v>69.599999999999994</v>
      </c>
      <c r="BS34" s="189">
        <v>36981</v>
      </c>
      <c r="BT34" s="190">
        <v>3990.613900374889</v>
      </c>
      <c r="BU34" s="190">
        <v>207.39980205263237</v>
      </c>
    </row>
    <row r="35" spans="1:73" ht="14.25" customHeight="1">
      <c r="A35" s="18">
        <v>39538</v>
      </c>
      <c r="B35" s="191">
        <v>1732.0410531136972</v>
      </c>
      <c r="C35" s="191">
        <v>1038.6710170138108</v>
      </c>
      <c r="D35" s="191">
        <v>336.54901237248907</v>
      </c>
      <c r="E35" s="191">
        <v>412.38929978553898</v>
      </c>
      <c r="F35" s="191">
        <v>7.4086770099999999</v>
      </c>
      <c r="G35" s="191">
        <v>-104.97805859906214</v>
      </c>
      <c r="H35" s="191">
        <v>-293.49479036808265</v>
      </c>
      <c r="I35" s="191">
        <v>0</v>
      </c>
      <c r="J35" s="191">
        <v>-2065.6888388202251</v>
      </c>
      <c r="K35" s="192">
        <v>695.93103951711885</v>
      </c>
      <c r="L35" s="191">
        <v>-159.97843916333886</v>
      </c>
      <c r="M35" s="191">
        <v>4290.666750792102</v>
      </c>
      <c r="N35" s="191">
        <v>870.05612824882394</v>
      </c>
      <c r="O35" s="191">
        <v>621.06872153835718</v>
      </c>
      <c r="P35" s="191">
        <v>141.66619495242122</v>
      </c>
      <c r="Q35" s="191">
        <v>749.68584836730815</v>
      </c>
      <c r="R35" s="191">
        <v>38.46067876194752</v>
      </c>
      <c r="S35" s="193">
        <f t="shared" si="0"/>
        <v>-2403.8074132461684</v>
      </c>
      <c r="T35" s="193">
        <f t="shared" si="1"/>
        <v>-5112.7543507990149</v>
      </c>
      <c r="U35" s="367">
        <v>7.2566519999999999</v>
      </c>
      <c r="V35" s="369">
        <f>SUMPRODUCT(S32:S35,U32:U35)/SUM(bdp!AR58:AR61)</f>
        <v>-8.7296779796378454E-2</v>
      </c>
      <c r="X35" s="18">
        <v>39538</v>
      </c>
      <c r="Y35" s="369">
        <v>-8.7296867858311852E-2</v>
      </c>
      <c r="AC35" s="194">
        <v>39538</v>
      </c>
      <c r="AD35" s="195">
        <v>1039.2</v>
      </c>
      <c r="AE35" s="196">
        <v>104.7</v>
      </c>
      <c r="AF35" s="196">
        <v>25.9</v>
      </c>
      <c r="AG35" s="196">
        <v>247.1</v>
      </c>
      <c r="AH35" s="196">
        <v>374</v>
      </c>
      <c r="AI35" s="196">
        <v>18.3</v>
      </c>
      <c r="AJ35" s="196">
        <v>5.9</v>
      </c>
      <c r="AK35" s="196">
        <v>10.6</v>
      </c>
      <c r="AL35" s="196">
        <v>6.2</v>
      </c>
      <c r="AM35" s="196">
        <v>55.7</v>
      </c>
      <c r="AN35" s="196">
        <v>174.3</v>
      </c>
      <c r="AO35" s="196">
        <v>16.3</v>
      </c>
      <c r="AP35" s="196">
        <v>0.1</v>
      </c>
      <c r="AQ35" s="195">
        <v>870.3</v>
      </c>
      <c r="AR35" s="196">
        <v>61.4</v>
      </c>
      <c r="AS35" s="196">
        <v>14.7</v>
      </c>
      <c r="AT35" s="196">
        <v>178</v>
      </c>
      <c r="AU35" s="196">
        <v>189</v>
      </c>
      <c r="AV35" s="196">
        <v>2.7</v>
      </c>
      <c r="AW35" s="196">
        <v>12.4</v>
      </c>
      <c r="AX35" s="196">
        <v>31.7</v>
      </c>
      <c r="AY35" s="196">
        <v>52.2</v>
      </c>
      <c r="AZ35" s="196">
        <v>71.400000000000006</v>
      </c>
      <c r="BA35" s="196">
        <v>222.9</v>
      </c>
      <c r="BB35" s="196">
        <v>22</v>
      </c>
      <c r="BC35" s="196">
        <v>11.9</v>
      </c>
      <c r="BE35" s="194">
        <v>39538</v>
      </c>
      <c r="BF35" s="195">
        <v>336.4</v>
      </c>
      <c r="BG35" s="196">
        <v>137.4</v>
      </c>
      <c r="BH35" s="196">
        <v>199</v>
      </c>
      <c r="BI35" s="195">
        <v>640.6</v>
      </c>
      <c r="BJ35" s="196">
        <v>7</v>
      </c>
      <c r="BK35" s="196">
        <v>633.6</v>
      </c>
      <c r="BM35" s="194">
        <v>39538</v>
      </c>
      <c r="BN35" s="195">
        <v>412.5</v>
      </c>
      <c r="BO35" s="196">
        <v>246.9</v>
      </c>
      <c r="BP35" s="195">
        <v>141.69999999999999</v>
      </c>
      <c r="BQ35" s="196">
        <v>46.8</v>
      </c>
      <c r="BS35" s="189">
        <v>37072</v>
      </c>
      <c r="BT35" s="190">
        <v>4486.2817419244875</v>
      </c>
      <c r="BU35" s="190">
        <v>495.66784154959851</v>
      </c>
    </row>
    <row r="36" spans="1:73" ht="14.25" customHeight="1">
      <c r="A36" s="18">
        <v>39629</v>
      </c>
      <c r="B36" s="191">
        <v>2018.9557233631997</v>
      </c>
      <c r="C36" s="191">
        <v>2254.7455297812053</v>
      </c>
      <c r="D36" s="191">
        <v>371.58541107716746</v>
      </c>
      <c r="E36" s="191">
        <v>495.52504031189886</v>
      </c>
      <c r="F36" s="191">
        <v>8.3372318556109395</v>
      </c>
      <c r="G36" s="191">
        <v>171.17754354873787</v>
      </c>
      <c r="H36" s="191">
        <v>-63.090277639658808</v>
      </c>
      <c r="I36" s="191">
        <v>0</v>
      </c>
      <c r="J36" s="191">
        <v>-889.92547761544552</v>
      </c>
      <c r="K36" s="192">
        <v>95.761473847593408</v>
      </c>
      <c r="L36" s="191">
        <v>594.45562253019125</v>
      </c>
      <c r="M36" s="191">
        <v>5145.4562663838014</v>
      </c>
      <c r="N36" s="191">
        <v>864.39281648075712</v>
      </c>
      <c r="O36" s="191">
        <v>1132.1955132259734</v>
      </c>
      <c r="P36" s="191">
        <v>154.53846226817575</v>
      </c>
      <c r="Q36" s="191">
        <v>868.04641927938223</v>
      </c>
      <c r="R36" s="191">
        <v>-1.1446576987212467</v>
      </c>
      <c r="S36" s="193">
        <f t="shared" si="0"/>
        <v>-2155.7713538252374</v>
      </c>
      <c r="T36" s="193">
        <f t="shared" si="1"/>
        <v>-3105.9569988788699</v>
      </c>
      <c r="U36" s="367">
        <v>7.246264</v>
      </c>
      <c r="V36" s="369">
        <f>SUMPRODUCT(S33:S36,U33:U36)/SUM(bdp!AR59:AR62)</f>
        <v>-0.10008346063987042</v>
      </c>
      <c r="X36" s="18">
        <v>39629</v>
      </c>
      <c r="Y36" s="369">
        <v>-0.1000835233282084</v>
      </c>
      <c r="AC36" s="194">
        <v>39629</v>
      </c>
      <c r="AD36" s="195">
        <v>2254.1</v>
      </c>
      <c r="AE36" s="196">
        <v>112.3</v>
      </c>
      <c r="AF36" s="196">
        <v>25.6</v>
      </c>
      <c r="AG36" s="196">
        <v>323.3</v>
      </c>
      <c r="AH36" s="196">
        <v>1466.9</v>
      </c>
      <c r="AI36" s="196">
        <v>23.7</v>
      </c>
      <c r="AJ36" s="196">
        <v>5.0999999999999996</v>
      </c>
      <c r="AK36" s="196">
        <v>12.1</v>
      </c>
      <c r="AL36" s="196">
        <v>8.3000000000000007</v>
      </c>
      <c r="AM36" s="196">
        <v>74.7</v>
      </c>
      <c r="AN36" s="196">
        <v>180.4</v>
      </c>
      <c r="AO36" s="196">
        <v>21.4</v>
      </c>
      <c r="AP36" s="196">
        <v>0.1</v>
      </c>
      <c r="AQ36" s="195">
        <v>864.3</v>
      </c>
      <c r="AR36" s="196">
        <v>42.4</v>
      </c>
      <c r="AS36" s="196">
        <v>13.6</v>
      </c>
      <c r="AT36" s="196">
        <v>216.9</v>
      </c>
      <c r="AU36" s="196">
        <v>163.5</v>
      </c>
      <c r="AV36" s="196">
        <v>1.9</v>
      </c>
      <c r="AW36" s="196">
        <v>12.8</v>
      </c>
      <c r="AX36" s="196">
        <v>51.3</v>
      </c>
      <c r="AY36" s="196">
        <v>38</v>
      </c>
      <c r="AZ36" s="196">
        <v>65.900000000000006</v>
      </c>
      <c r="BA36" s="196">
        <v>222.7</v>
      </c>
      <c r="BB36" s="196">
        <v>23.7</v>
      </c>
      <c r="BC36" s="196">
        <v>11.4</v>
      </c>
      <c r="BE36" s="194">
        <v>39629</v>
      </c>
      <c r="BF36" s="195">
        <v>371.4</v>
      </c>
      <c r="BG36" s="196">
        <v>147.5</v>
      </c>
      <c r="BH36" s="196">
        <v>224.1</v>
      </c>
      <c r="BI36" s="195">
        <v>1154.3</v>
      </c>
      <c r="BJ36" s="196">
        <v>9</v>
      </c>
      <c r="BK36" s="196">
        <v>1145.3</v>
      </c>
      <c r="BM36" s="194">
        <v>39629</v>
      </c>
      <c r="BN36" s="195">
        <v>495.5</v>
      </c>
      <c r="BO36" s="196">
        <v>318.10000000000002</v>
      </c>
      <c r="BP36" s="195">
        <v>154.5</v>
      </c>
      <c r="BQ36" s="196">
        <v>53.3</v>
      </c>
      <c r="BS36" s="189">
        <v>37164</v>
      </c>
      <c r="BT36" s="190">
        <v>4819.7213559406928</v>
      </c>
      <c r="BU36" s="190">
        <v>333.43961401620527</v>
      </c>
    </row>
    <row r="37" spans="1:73" ht="14.25" customHeight="1">
      <c r="A37" s="18">
        <v>39721</v>
      </c>
      <c r="B37" s="191">
        <v>2232.425707031799</v>
      </c>
      <c r="C37" s="191">
        <v>4842.4096751538436</v>
      </c>
      <c r="D37" s="191">
        <v>364.47511533147673</v>
      </c>
      <c r="E37" s="191">
        <v>476.88147563898275</v>
      </c>
      <c r="F37" s="191">
        <v>5.8884038071391309</v>
      </c>
      <c r="G37" s="191">
        <v>67.499167754737812</v>
      </c>
      <c r="H37" s="191">
        <v>34.278917278089381</v>
      </c>
      <c r="I37" s="191">
        <v>0</v>
      </c>
      <c r="J37" s="191">
        <v>354.42157037343145</v>
      </c>
      <c r="K37" s="192">
        <v>-383.00667445874035</v>
      </c>
      <c r="L37" s="191">
        <v>-1337.4449025617153</v>
      </c>
      <c r="M37" s="191">
        <v>4890.4794682805077</v>
      </c>
      <c r="N37" s="191">
        <v>971.64239888551378</v>
      </c>
      <c r="O37" s="191">
        <v>591.8584188802638</v>
      </c>
      <c r="P37" s="191">
        <v>160.00046729219815</v>
      </c>
      <c r="Q37" s="191">
        <v>285.0180022179166</v>
      </c>
      <c r="R37" s="191">
        <v>-182.47974233344041</v>
      </c>
      <c r="S37" s="193">
        <f t="shared" si="0"/>
        <v>1302.2112198176183</v>
      </c>
      <c r="T37" s="193">
        <f t="shared" si="1"/>
        <v>-58.690557873916077</v>
      </c>
      <c r="U37" s="367">
        <v>7.1077409999999999</v>
      </c>
      <c r="V37" s="369">
        <f>SUMPRODUCT(S34:S37,U34:U37)/SUM(bdp!AR60:AR63)</f>
        <v>-0.10711186540331341</v>
      </c>
      <c r="X37" s="18">
        <v>39721</v>
      </c>
      <c r="Y37" s="369">
        <v>-0.1071118580410917</v>
      </c>
      <c r="AC37" s="194">
        <v>39721</v>
      </c>
      <c r="AD37" s="195">
        <v>4849.8</v>
      </c>
      <c r="AE37" s="196">
        <v>85.9</v>
      </c>
      <c r="AF37" s="196">
        <v>26.2</v>
      </c>
      <c r="AG37" s="196">
        <v>372.3</v>
      </c>
      <c r="AH37" s="196">
        <v>3941</v>
      </c>
      <c r="AI37" s="196">
        <v>34.799999999999997</v>
      </c>
      <c r="AJ37" s="196">
        <v>6.1</v>
      </c>
      <c r="AK37" s="196">
        <v>13.9</v>
      </c>
      <c r="AL37" s="196">
        <v>7.8</v>
      </c>
      <c r="AM37" s="196">
        <v>120</v>
      </c>
      <c r="AN37" s="196">
        <v>205.8</v>
      </c>
      <c r="AO37" s="196">
        <v>35.200000000000003</v>
      </c>
      <c r="AP37" s="196">
        <v>0.7</v>
      </c>
      <c r="AQ37" s="195">
        <v>971.9</v>
      </c>
      <c r="AR37" s="196">
        <v>78.5</v>
      </c>
      <c r="AS37" s="196">
        <v>14.6</v>
      </c>
      <c r="AT37" s="196">
        <v>218</v>
      </c>
      <c r="AU37" s="196">
        <v>216.4</v>
      </c>
      <c r="AV37" s="196">
        <v>2.1</v>
      </c>
      <c r="AW37" s="196">
        <v>9.3000000000000007</v>
      </c>
      <c r="AX37" s="196">
        <v>47.1</v>
      </c>
      <c r="AY37" s="196">
        <v>48.7</v>
      </c>
      <c r="AZ37" s="196">
        <v>79.099999999999994</v>
      </c>
      <c r="BA37" s="196">
        <v>222.2</v>
      </c>
      <c r="BB37" s="196">
        <v>23.4</v>
      </c>
      <c r="BC37" s="196">
        <v>12.8</v>
      </c>
      <c r="BE37" s="194">
        <v>39721</v>
      </c>
      <c r="BF37" s="195">
        <v>364.2</v>
      </c>
      <c r="BG37" s="196">
        <v>149.1</v>
      </c>
      <c r="BH37" s="196">
        <v>215.1</v>
      </c>
      <c r="BI37" s="195">
        <v>616.20000000000005</v>
      </c>
      <c r="BJ37" s="196">
        <v>9</v>
      </c>
      <c r="BK37" s="196">
        <v>607.20000000000005</v>
      </c>
      <c r="BM37" s="194">
        <v>39721</v>
      </c>
      <c r="BN37" s="195">
        <v>476.7</v>
      </c>
      <c r="BO37" s="196">
        <v>267</v>
      </c>
      <c r="BP37" s="195">
        <v>160</v>
      </c>
      <c r="BQ37" s="196">
        <v>61.1</v>
      </c>
      <c r="BS37" s="189">
        <v>37256</v>
      </c>
      <c r="BT37" s="190">
        <v>5333.6162294251099</v>
      </c>
      <c r="BU37" s="190">
        <v>513.89487348441708</v>
      </c>
    </row>
    <row r="38" spans="1:73" ht="14.25" customHeight="1">
      <c r="A38" s="18">
        <v>39813</v>
      </c>
      <c r="B38" s="191">
        <v>1985.7633719391997</v>
      </c>
      <c r="C38" s="191">
        <v>1386.4368354499143</v>
      </c>
      <c r="D38" s="191">
        <v>306.7385537132709</v>
      </c>
      <c r="E38" s="191">
        <v>575.26477135253253</v>
      </c>
      <c r="F38" s="191">
        <v>-3.9043298877558659</v>
      </c>
      <c r="G38" s="191">
        <v>918.26960599303823</v>
      </c>
      <c r="H38" s="191">
        <v>671.17935317703439</v>
      </c>
      <c r="I38" s="191">
        <v>0</v>
      </c>
      <c r="J38" s="191">
        <v>-1339.2340140136389</v>
      </c>
      <c r="K38" s="192">
        <v>-739.08800235258047</v>
      </c>
      <c r="L38" s="191">
        <v>-175.75508122124529</v>
      </c>
      <c r="M38" s="191">
        <v>4417.5815637554033</v>
      </c>
      <c r="N38" s="191">
        <v>940.41261428817847</v>
      </c>
      <c r="O38" s="191">
        <v>465.82170784319754</v>
      </c>
      <c r="P38" s="191">
        <v>220.54062601420549</v>
      </c>
      <c r="Q38" s="191">
        <v>1782.8398065200518</v>
      </c>
      <c r="R38" s="191">
        <v>-301.90047316113049</v>
      </c>
      <c r="S38" s="193">
        <f t="shared" si="0"/>
        <v>-1790.1529794460666</v>
      </c>
      <c r="T38" s="193">
        <f t="shared" si="1"/>
        <v>-3939.6247811101362</v>
      </c>
      <c r="U38" s="367">
        <v>7.3244249999999997</v>
      </c>
      <c r="V38" s="369">
        <f>SUMPRODUCT(S35:S38,U35:U38)/SUM(bdp!AR61:AR64)</f>
        <v>-0.10648168280759369</v>
      </c>
      <c r="X38" s="18">
        <v>39813</v>
      </c>
      <c r="Y38" s="369">
        <v>-0.10648170012396378</v>
      </c>
      <c r="AC38" s="194">
        <v>39813</v>
      </c>
      <c r="AD38" s="195">
        <v>1384.5</v>
      </c>
      <c r="AE38" s="196">
        <v>76.5</v>
      </c>
      <c r="AF38" s="196">
        <v>22.4</v>
      </c>
      <c r="AG38" s="196">
        <v>270.5</v>
      </c>
      <c r="AH38" s="196">
        <v>649.29999999999995</v>
      </c>
      <c r="AI38" s="196">
        <v>29.3</v>
      </c>
      <c r="AJ38" s="196">
        <v>5.6</v>
      </c>
      <c r="AK38" s="196">
        <v>11.3</v>
      </c>
      <c r="AL38" s="196">
        <v>7.5</v>
      </c>
      <c r="AM38" s="196">
        <v>62.3</v>
      </c>
      <c r="AN38" s="196">
        <v>234.8</v>
      </c>
      <c r="AO38" s="196">
        <v>14.4</v>
      </c>
      <c r="AP38" s="196">
        <v>0.4</v>
      </c>
      <c r="AQ38" s="195">
        <v>939.5</v>
      </c>
      <c r="AR38" s="196">
        <v>49.1</v>
      </c>
      <c r="AS38" s="196">
        <v>14.8</v>
      </c>
      <c r="AT38" s="196">
        <v>195.1</v>
      </c>
      <c r="AU38" s="196">
        <v>196.6</v>
      </c>
      <c r="AV38" s="196">
        <v>2.8</v>
      </c>
      <c r="AW38" s="196">
        <v>10.3</v>
      </c>
      <c r="AX38" s="196">
        <v>57.7</v>
      </c>
      <c r="AY38" s="196">
        <v>36.4</v>
      </c>
      <c r="AZ38" s="196">
        <v>87.5</v>
      </c>
      <c r="BA38" s="196">
        <v>253.8</v>
      </c>
      <c r="BB38" s="196">
        <v>21</v>
      </c>
      <c r="BC38" s="196">
        <v>14.6</v>
      </c>
      <c r="BE38" s="194">
        <v>39813</v>
      </c>
      <c r="BF38" s="195">
        <v>306.5</v>
      </c>
      <c r="BG38" s="196">
        <v>165.6</v>
      </c>
      <c r="BH38" s="196">
        <v>140.80000000000001</v>
      </c>
      <c r="BI38" s="195">
        <v>487.8</v>
      </c>
      <c r="BJ38" s="196">
        <v>10.6</v>
      </c>
      <c r="BK38" s="196">
        <v>477.2</v>
      </c>
      <c r="BM38" s="194">
        <v>39813</v>
      </c>
      <c r="BN38" s="195">
        <v>574.6</v>
      </c>
      <c r="BO38" s="196">
        <v>272.89999999999998</v>
      </c>
      <c r="BP38" s="195">
        <v>220.3</v>
      </c>
      <c r="BQ38" s="196">
        <v>72.599999999999994</v>
      </c>
      <c r="BS38" s="189">
        <v>37346</v>
      </c>
      <c r="BT38" s="190">
        <v>5606.4414849625764</v>
      </c>
      <c r="BU38" s="190">
        <v>272.82525553746655</v>
      </c>
    </row>
    <row r="39" spans="1:73" ht="14.25" customHeight="1">
      <c r="A39" s="18">
        <v>39903</v>
      </c>
      <c r="B39" s="191">
        <v>1708.4591271692998</v>
      </c>
      <c r="C39" s="191">
        <v>888.63173412973345</v>
      </c>
      <c r="D39" s="191">
        <v>214.10603433565575</v>
      </c>
      <c r="E39" s="191">
        <v>425.70930121925801</v>
      </c>
      <c r="F39" s="191">
        <v>0.60115741688422375</v>
      </c>
      <c r="G39" s="191">
        <v>45.978451095999219</v>
      </c>
      <c r="H39" s="191">
        <v>-236.3975331299487</v>
      </c>
      <c r="I39" s="191">
        <v>0</v>
      </c>
      <c r="J39" s="191">
        <v>-1736.6334650176616</v>
      </c>
      <c r="K39" s="192">
        <v>-410.67743750344664</v>
      </c>
      <c r="L39" s="191">
        <v>-94.416813259207402</v>
      </c>
      <c r="M39" s="191">
        <v>3448.8575178768015</v>
      </c>
      <c r="N39" s="191">
        <v>743.43775237018201</v>
      </c>
      <c r="O39" s="191">
        <v>647.0587628744089</v>
      </c>
      <c r="P39" s="191">
        <v>158.93460418667351</v>
      </c>
      <c r="Q39" s="191">
        <v>217.10507291258523</v>
      </c>
      <c r="R39" s="191">
        <v>-699.63696117120082</v>
      </c>
      <c r="S39" s="193">
        <f t="shared" si="0"/>
        <v>-1761.3824404541192</v>
      </c>
      <c r="T39" s="193">
        <f t="shared" si="1"/>
        <v>-3710.3961925928847</v>
      </c>
      <c r="U39" s="367">
        <v>7.457249</v>
      </c>
      <c r="V39" s="369">
        <f>SUMPRODUCT(S36:S39,U36:U39)/SUM(bdp!AR62:AR65)</f>
        <v>-9.4959931122867491E-2</v>
      </c>
      <c r="X39" s="18">
        <v>39903</v>
      </c>
      <c r="Y39" s="369">
        <v>-9.495990372713356E-2</v>
      </c>
      <c r="AC39" s="194">
        <v>39903</v>
      </c>
      <c r="AD39" s="195">
        <v>888.1</v>
      </c>
      <c r="AE39" s="196">
        <v>60</v>
      </c>
      <c r="AF39" s="196">
        <v>20.8</v>
      </c>
      <c r="AG39" s="196">
        <v>210.3</v>
      </c>
      <c r="AH39" s="196">
        <v>305.10000000000002</v>
      </c>
      <c r="AI39" s="196">
        <v>26.3</v>
      </c>
      <c r="AJ39" s="196">
        <v>6.2</v>
      </c>
      <c r="AK39" s="196">
        <v>7.7</v>
      </c>
      <c r="AL39" s="196">
        <v>6.5</v>
      </c>
      <c r="AM39" s="196">
        <v>58.4</v>
      </c>
      <c r="AN39" s="196">
        <v>173</v>
      </c>
      <c r="AO39" s="196">
        <v>13.6</v>
      </c>
      <c r="AP39" s="196">
        <v>0</v>
      </c>
      <c r="AQ39" s="195">
        <v>743</v>
      </c>
      <c r="AR39" s="196">
        <v>5.4</v>
      </c>
      <c r="AS39" s="196">
        <v>12.4</v>
      </c>
      <c r="AT39" s="196">
        <v>159.1</v>
      </c>
      <c r="AU39" s="196">
        <v>128.69999999999999</v>
      </c>
      <c r="AV39" s="196">
        <v>2</v>
      </c>
      <c r="AW39" s="196">
        <v>16.100000000000001</v>
      </c>
      <c r="AX39" s="196">
        <v>62.3</v>
      </c>
      <c r="AY39" s="196">
        <v>39.299999999999997</v>
      </c>
      <c r="AZ39" s="196">
        <v>68.5</v>
      </c>
      <c r="BA39" s="196">
        <v>214.5</v>
      </c>
      <c r="BB39" s="196">
        <v>24.7</v>
      </c>
      <c r="BC39" s="196">
        <v>9.8000000000000007</v>
      </c>
      <c r="BE39" s="194">
        <v>39903</v>
      </c>
      <c r="BF39" s="195">
        <v>214.7</v>
      </c>
      <c r="BG39" s="196">
        <v>155</v>
      </c>
      <c r="BH39" s="196">
        <v>59.6</v>
      </c>
      <c r="BI39" s="195">
        <v>663.4</v>
      </c>
      <c r="BJ39" s="196">
        <v>8.9</v>
      </c>
      <c r="BK39" s="196">
        <v>654.5</v>
      </c>
      <c r="BM39" s="194">
        <v>39903</v>
      </c>
      <c r="BN39" s="195">
        <v>425.8</v>
      </c>
      <c r="BO39" s="196">
        <v>215.2</v>
      </c>
      <c r="BP39" s="195">
        <v>158.80000000000001</v>
      </c>
      <c r="BQ39" s="196">
        <v>49</v>
      </c>
      <c r="BS39" s="189">
        <v>37437</v>
      </c>
      <c r="BT39" s="190">
        <v>5631.6566012861604</v>
      </c>
      <c r="BU39" s="190">
        <v>25.21511632358397</v>
      </c>
    </row>
    <row r="40" spans="1:73" ht="14.25" customHeight="1">
      <c r="A40" s="18">
        <v>39994</v>
      </c>
      <c r="B40" s="191">
        <v>1670.4677215592005</v>
      </c>
      <c r="C40" s="191">
        <v>1904.010892323508</v>
      </c>
      <c r="D40" s="191">
        <v>207.67898493542594</v>
      </c>
      <c r="E40" s="191">
        <v>467.74880938206036</v>
      </c>
      <c r="F40" s="191">
        <v>6.702722990780364</v>
      </c>
      <c r="G40" s="191">
        <v>22.783290410499355</v>
      </c>
      <c r="H40" s="191">
        <v>-21.619607329237411</v>
      </c>
      <c r="I40" s="191">
        <v>0</v>
      </c>
      <c r="J40" s="191">
        <v>121.48245022207539</v>
      </c>
      <c r="K40" s="192">
        <v>331.31684989591037</v>
      </c>
      <c r="L40" s="191">
        <v>522.17390218749188</v>
      </c>
      <c r="M40" s="191">
        <v>3696.8439577420968</v>
      </c>
      <c r="N40" s="191">
        <v>816.05643905254385</v>
      </c>
      <c r="O40" s="191">
        <v>748.48643220012138</v>
      </c>
      <c r="P40" s="191">
        <v>153.3448119833472</v>
      </c>
      <c r="Q40" s="191">
        <v>633.51129584683633</v>
      </c>
      <c r="R40" s="191">
        <v>456.40029495205323</v>
      </c>
      <c r="S40" s="193">
        <f t="shared" si="0"/>
        <v>-1164.8252327779146</v>
      </c>
      <c r="T40" s="193">
        <f t="shared" si="1"/>
        <v>-1271.8972151992848</v>
      </c>
      <c r="U40" s="367">
        <v>7.2920350000000003</v>
      </c>
      <c r="V40" s="369">
        <f>SUMPRODUCT(S37:S40,U37:U40)/SUM(bdp!AR63:AR66)</f>
        <v>-7.511217068454426E-2</v>
      </c>
      <c r="X40" s="18">
        <v>39994</v>
      </c>
      <c r="Y40" s="369">
        <v>-7.511217233375847E-2</v>
      </c>
      <c r="AC40" s="194">
        <v>39994</v>
      </c>
      <c r="AD40" s="195">
        <v>1902.1</v>
      </c>
      <c r="AE40" s="196">
        <v>65.400000000000006</v>
      </c>
      <c r="AF40" s="196">
        <v>20.5</v>
      </c>
      <c r="AG40" s="196">
        <v>247.5</v>
      </c>
      <c r="AH40" s="196">
        <v>1244.4000000000001</v>
      </c>
      <c r="AI40" s="196">
        <v>29.1</v>
      </c>
      <c r="AJ40" s="196">
        <v>5.2</v>
      </c>
      <c r="AK40" s="196">
        <v>13.1</v>
      </c>
      <c r="AL40" s="196">
        <v>6.4</v>
      </c>
      <c r="AM40" s="196">
        <v>72.900000000000006</v>
      </c>
      <c r="AN40" s="196">
        <v>187.3</v>
      </c>
      <c r="AO40" s="196">
        <v>10.3</v>
      </c>
      <c r="AP40" s="196">
        <v>0</v>
      </c>
      <c r="AQ40" s="195">
        <v>816.8</v>
      </c>
      <c r="AR40" s="196">
        <v>3.4</v>
      </c>
      <c r="AS40" s="196">
        <v>11.4</v>
      </c>
      <c r="AT40" s="196">
        <v>166.7</v>
      </c>
      <c r="AU40" s="196">
        <v>190.4</v>
      </c>
      <c r="AV40" s="196">
        <v>1.9</v>
      </c>
      <c r="AW40" s="196">
        <v>14</v>
      </c>
      <c r="AX40" s="196">
        <v>54.1</v>
      </c>
      <c r="AY40" s="196">
        <v>33.299999999999997</v>
      </c>
      <c r="AZ40" s="196">
        <v>66.5</v>
      </c>
      <c r="BA40" s="196">
        <v>244.4</v>
      </c>
      <c r="BB40" s="196">
        <v>19</v>
      </c>
      <c r="BC40" s="196">
        <v>11.6</v>
      </c>
      <c r="BE40" s="194">
        <v>39994</v>
      </c>
      <c r="BF40" s="195">
        <v>208.2</v>
      </c>
      <c r="BG40" s="196">
        <v>159.1</v>
      </c>
      <c r="BH40" s="196">
        <v>49.1</v>
      </c>
      <c r="BI40" s="195">
        <v>763.7</v>
      </c>
      <c r="BJ40" s="196">
        <v>9.8000000000000007</v>
      </c>
      <c r="BK40" s="196">
        <v>753.9</v>
      </c>
      <c r="BM40" s="194">
        <v>39994</v>
      </c>
      <c r="BN40" s="195">
        <v>468</v>
      </c>
      <c r="BO40" s="196">
        <v>258.5</v>
      </c>
      <c r="BP40" s="195">
        <v>153.4</v>
      </c>
      <c r="BQ40" s="196">
        <v>55.8</v>
      </c>
      <c r="BS40" s="189">
        <v>37529</v>
      </c>
      <c r="BT40" s="190">
        <v>5832.3741508610965</v>
      </c>
      <c r="BU40" s="190">
        <v>200.71754957493613</v>
      </c>
    </row>
    <row r="41" spans="1:73" ht="14.25" customHeight="1">
      <c r="A41" s="18">
        <v>40086</v>
      </c>
      <c r="B41" s="191">
        <v>1675.5100911564004</v>
      </c>
      <c r="C41" s="191">
        <v>4144.8374388593638</v>
      </c>
      <c r="D41" s="191">
        <v>211.15480407611216</v>
      </c>
      <c r="E41" s="191">
        <v>447.1135770143693</v>
      </c>
      <c r="F41" s="191">
        <v>8.775278181088197</v>
      </c>
      <c r="G41" s="191">
        <v>739.58767535549896</v>
      </c>
      <c r="H41" s="191">
        <v>241.77422303672262</v>
      </c>
      <c r="I41" s="191">
        <v>0</v>
      </c>
      <c r="J41" s="191">
        <v>-58.095132259001161</v>
      </c>
      <c r="K41" s="192">
        <v>304.60927324788605</v>
      </c>
      <c r="L41" s="191">
        <v>-996.82847552477006</v>
      </c>
      <c r="M41" s="191">
        <v>3519.3381796688991</v>
      </c>
      <c r="N41" s="191">
        <v>852.13786382725766</v>
      </c>
      <c r="O41" s="191">
        <v>511.64485745910235</v>
      </c>
      <c r="P41" s="191">
        <v>162.26664427582807</v>
      </c>
      <c r="Q41" s="191">
        <v>908.4469135846864</v>
      </c>
      <c r="R41" s="191">
        <v>-125.74604273505651</v>
      </c>
      <c r="S41" s="193">
        <f t="shared" si="0"/>
        <v>1433.2283658751576</v>
      </c>
      <c r="T41" s="193">
        <f t="shared" si="1"/>
        <v>890.35033706295144</v>
      </c>
      <c r="U41" s="367">
        <v>7.288341</v>
      </c>
      <c r="V41" s="369">
        <f>SUMPRODUCT(S38:S41,U38:U41)/SUM(bdp!AR64:AR67)</f>
        <v>-7.2939508277371889E-2</v>
      </c>
      <c r="X41" s="18">
        <v>40086</v>
      </c>
      <c r="Y41" s="369">
        <v>-7.2939546543155473E-2</v>
      </c>
      <c r="AC41" s="194">
        <v>40086</v>
      </c>
      <c r="AD41" s="195">
        <v>4142.8999999999996</v>
      </c>
      <c r="AE41" s="196">
        <v>56.4</v>
      </c>
      <c r="AF41" s="196">
        <v>16.5</v>
      </c>
      <c r="AG41" s="196">
        <v>278.8</v>
      </c>
      <c r="AH41" s="196">
        <v>3428.6</v>
      </c>
      <c r="AI41" s="196">
        <v>24.2</v>
      </c>
      <c r="AJ41" s="196">
        <v>5.6</v>
      </c>
      <c r="AK41" s="196">
        <v>9.3000000000000007</v>
      </c>
      <c r="AL41" s="196">
        <v>6.1</v>
      </c>
      <c r="AM41" s="196">
        <v>114.4</v>
      </c>
      <c r="AN41" s="196">
        <v>175.2</v>
      </c>
      <c r="AO41" s="196">
        <v>27.6</v>
      </c>
      <c r="AP41" s="196">
        <v>0</v>
      </c>
      <c r="AQ41" s="195">
        <v>851.5</v>
      </c>
      <c r="AR41" s="196">
        <v>4.9000000000000004</v>
      </c>
      <c r="AS41" s="196">
        <v>16</v>
      </c>
      <c r="AT41" s="196">
        <v>170.8</v>
      </c>
      <c r="AU41" s="196">
        <v>236</v>
      </c>
      <c r="AV41" s="196">
        <v>0.5</v>
      </c>
      <c r="AW41" s="196">
        <v>10.8</v>
      </c>
      <c r="AX41" s="196">
        <v>60.6</v>
      </c>
      <c r="AY41" s="196">
        <v>36.6</v>
      </c>
      <c r="AZ41" s="196">
        <v>73.599999999999994</v>
      </c>
      <c r="BA41" s="196">
        <v>206.6</v>
      </c>
      <c r="BB41" s="196">
        <v>23.9</v>
      </c>
      <c r="BC41" s="196">
        <v>11.2</v>
      </c>
      <c r="BE41" s="194">
        <v>40086</v>
      </c>
      <c r="BF41" s="195">
        <v>211.1</v>
      </c>
      <c r="BG41" s="196">
        <v>150.9</v>
      </c>
      <c r="BH41" s="196">
        <v>60.2</v>
      </c>
      <c r="BI41" s="195">
        <v>525.9</v>
      </c>
      <c r="BJ41" s="196">
        <v>9.3000000000000007</v>
      </c>
      <c r="BK41" s="196">
        <v>516.6</v>
      </c>
      <c r="BM41" s="194">
        <v>40086</v>
      </c>
      <c r="BN41" s="195">
        <v>446.7</v>
      </c>
      <c r="BO41" s="196">
        <v>248.5</v>
      </c>
      <c r="BP41" s="195">
        <v>162.19999999999999</v>
      </c>
      <c r="BQ41" s="196">
        <v>54.8</v>
      </c>
      <c r="BS41" s="189">
        <v>37621</v>
      </c>
      <c r="BT41" s="190">
        <v>5651.3165040286494</v>
      </c>
      <c r="BU41" s="190">
        <v>-181.05764683244706</v>
      </c>
    </row>
    <row r="42" spans="1:73" ht="14.25" customHeight="1">
      <c r="A42" s="18">
        <v>40178</v>
      </c>
      <c r="B42" s="191">
        <v>1539.5356613511992</v>
      </c>
      <c r="C42" s="191">
        <v>1198.6310626748905</v>
      </c>
      <c r="D42" s="191">
        <v>166.1693784343866</v>
      </c>
      <c r="E42" s="191">
        <v>490.3980198869105</v>
      </c>
      <c r="F42" s="191">
        <v>43.552695750163274</v>
      </c>
      <c r="G42" s="191">
        <v>98.567030496099051</v>
      </c>
      <c r="H42" s="191">
        <v>544.76283713916223</v>
      </c>
      <c r="I42" s="191">
        <v>0</v>
      </c>
      <c r="J42" s="191">
        <v>-835.88156506255905</v>
      </c>
      <c r="K42" s="192">
        <v>1002.9724449033681</v>
      </c>
      <c r="L42" s="191">
        <v>459.8261476457418</v>
      </c>
      <c r="M42" s="191">
        <v>3379.8639556504963</v>
      </c>
      <c r="N42" s="191">
        <v>787.16711283331858</v>
      </c>
      <c r="O42" s="191">
        <v>529.60935582757861</v>
      </c>
      <c r="P42" s="191">
        <v>163.93744675428405</v>
      </c>
      <c r="Q42" s="191">
        <v>423.49553195544519</v>
      </c>
      <c r="R42" s="191">
        <v>1349.3901208430109</v>
      </c>
      <c r="S42" s="193">
        <f t="shared" si="0"/>
        <v>-1465.8437487182914</v>
      </c>
      <c r="T42" s="193">
        <f t="shared" si="1"/>
        <v>-1924.9298106447723</v>
      </c>
      <c r="U42" s="367">
        <v>7.3061990000000003</v>
      </c>
      <c r="V42" s="369">
        <f>SUMPRODUCT(S39:S42,U39:U42)/SUM(bdp!AR65:AR68)</f>
        <v>-6.6187541321738E-2</v>
      </c>
      <c r="X42" s="18">
        <v>40178</v>
      </c>
      <c r="Y42" s="369">
        <v>-6.6187597067516701E-2</v>
      </c>
      <c r="AC42" s="194">
        <v>40178</v>
      </c>
      <c r="AD42" s="195">
        <v>1197.7</v>
      </c>
      <c r="AE42" s="196">
        <v>108.9</v>
      </c>
      <c r="AF42" s="196">
        <v>24.6</v>
      </c>
      <c r="AG42" s="196">
        <v>206</v>
      </c>
      <c r="AH42" s="196">
        <v>549</v>
      </c>
      <c r="AI42" s="196">
        <v>30.5</v>
      </c>
      <c r="AJ42" s="196">
        <v>4</v>
      </c>
      <c r="AK42" s="196">
        <v>8.6999999999999993</v>
      </c>
      <c r="AL42" s="196">
        <v>4.3</v>
      </c>
      <c r="AM42" s="196">
        <v>53.5</v>
      </c>
      <c r="AN42" s="196">
        <v>190.5</v>
      </c>
      <c r="AO42" s="196">
        <v>17.5</v>
      </c>
      <c r="AP42" s="196">
        <v>0.4</v>
      </c>
      <c r="AQ42" s="195">
        <v>786.9</v>
      </c>
      <c r="AR42" s="196">
        <v>34.799999999999997</v>
      </c>
      <c r="AS42" s="196">
        <v>10.199999999999999</v>
      </c>
      <c r="AT42" s="196">
        <v>157.1</v>
      </c>
      <c r="AU42" s="196">
        <v>168.6</v>
      </c>
      <c r="AV42" s="196">
        <v>0.5</v>
      </c>
      <c r="AW42" s="196">
        <v>7.1</v>
      </c>
      <c r="AX42" s="196">
        <v>52.9</v>
      </c>
      <c r="AY42" s="196">
        <v>43.2</v>
      </c>
      <c r="AZ42" s="196">
        <v>65.8</v>
      </c>
      <c r="BA42" s="196">
        <v>211</v>
      </c>
      <c r="BB42" s="196">
        <v>23.2</v>
      </c>
      <c r="BC42" s="196">
        <v>12.2</v>
      </c>
      <c r="BE42" s="194">
        <v>40178</v>
      </c>
      <c r="BF42" s="195">
        <v>166.3</v>
      </c>
      <c r="BG42" s="196">
        <v>159.19999999999999</v>
      </c>
      <c r="BH42" s="196">
        <v>7.1</v>
      </c>
      <c r="BI42" s="195">
        <v>539.1</v>
      </c>
      <c r="BJ42" s="196">
        <v>9.6</v>
      </c>
      <c r="BK42" s="196">
        <v>529.4</v>
      </c>
      <c r="BM42" s="194">
        <v>40178</v>
      </c>
      <c r="BN42" s="195">
        <v>490.3</v>
      </c>
      <c r="BO42" s="196">
        <v>278.60000000000002</v>
      </c>
      <c r="BP42" s="195">
        <v>164</v>
      </c>
      <c r="BQ42" s="196">
        <v>54</v>
      </c>
      <c r="BS42" s="189">
        <v>37711</v>
      </c>
      <c r="BT42" s="190">
        <v>5782.2533652654975</v>
      </c>
      <c r="BU42" s="190">
        <v>130.93686123684802</v>
      </c>
    </row>
    <row r="43" spans="1:73" ht="14.25" customHeight="1">
      <c r="A43" s="18">
        <v>40268</v>
      </c>
      <c r="B43" s="191">
        <v>1820.0281450094005</v>
      </c>
      <c r="C43" s="191">
        <v>844.6088520856606</v>
      </c>
      <c r="D43" s="191">
        <v>200.59324305014943</v>
      </c>
      <c r="E43" s="191">
        <v>458.82134609692093</v>
      </c>
      <c r="F43" s="191">
        <v>27.095930365203802</v>
      </c>
      <c r="G43" s="191">
        <v>204.1401588567453</v>
      </c>
      <c r="H43" s="191">
        <v>9.9793670468554865</v>
      </c>
      <c r="I43" s="191">
        <v>61.3550753122</v>
      </c>
      <c r="J43" s="191">
        <v>-381.40339951870811</v>
      </c>
      <c r="K43" s="192">
        <v>-528.1395051165382</v>
      </c>
      <c r="L43" s="191">
        <v>591.74192282812214</v>
      </c>
      <c r="M43" s="191">
        <v>3101.1990974787982</v>
      </c>
      <c r="N43" s="191">
        <v>742.23826318967281</v>
      </c>
      <c r="O43" s="191">
        <v>653.5195069232002</v>
      </c>
      <c r="P43" s="191">
        <v>151.10799896180498</v>
      </c>
      <c r="Q43" s="191">
        <v>839.47224510769786</v>
      </c>
      <c r="R43" s="191">
        <v>-768.36512140912487</v>
      </c>
      <c r="S43" s="193">
        <f t="shared" si="0"/>
        <v>-1324.0132803113452</v>
      </c>
      <c r="T43" s="193">
        <f t="shared" si="1"/>
        <v>-1410.3508542360378</v>
      </c>
      <c r="U43" s="367">
        <v>7.259334</v>
      </c>
      <c r="V43" s="369">
        <f>SUMPRODUCT(S40:S43,U40:U43)/SUM(bdp!AR66:AR69)</f>
        <v>-5.5711562154511438E-2</v>
      </c>
      <c r="X43" s="18">
        <v>40268</v>
      </c>
      <c r="Y43" s="369">
        <v>-5.5711581121351106E-2</v>
      </c>
      <c r="AC43" s="194">
        <v>40268</v>
      </c>
      <c r="AD43" s="195">
        <v>844.5</v>
      </c>
      <c r="AE43" s="196">
        <v>58.1</v>
      </c>
      <c r="AF43" s="196">
        <v>17.600000000000001</v>
      </c>
      <c r="AG43" s="196">
        <v>182.8</v>
      </c>
      <c r="AH43" s="196">
        <v>280.7</v>
      </c>
      <c r="AI43" s="196">
        <v>18.399999999999999</v>
      </c>
      <c r="AJ43" s="196">
        <v>5.0999999999999996</v>
      </c>
      <c r="AK43" s="196">
        <v>6.3</v>
      </c>
      <c r="AL43" s="196">
        <v>4.4000000000000004</v>
      </c>
      <c r="AM43" s="196">
        <v>54.9</v>
      </c>
      <c r="AN43" s="196">
        <v>203</v>
      </c>
      <c r="AO43" s="196">
        <v>12.9</v>
      </c>
      <c r="AP43" s="196">
        <v>0.4</v>
      </c>
      <c r="AQ43" s="195">
        <v>742.2</v>
      </c>
      <c r="AR43" s="196">
        <v>7.3</v>
      </c>
      <c r="AS43" s="196">
        <v>11.3</v>
      </c>
      <c r="AT43" s="196">
        <v>146.9</v>
      </c>
      <c r="AU43" s="196">
        <v>136.69999999999999</v>
      </c>
      <c r="AV43" s="196">
        <v>0.1</v>
      </c>
      <c r="AW43" s="196">
        <v>16.600000000000001</v>
      </c>
      <c r="AX43" s="196">
        <v>42.7</v>
      </c>
      <c r="AY43" s="196">
        <v>44.2</v>
      </c>
      <c r="AZ43" s="196">
        <v>70.400000000000006</v>
      </c>
      <c r="BA43" s="196">
        <v>236.9</v>
      </c>
      <c r="BB43" s="196">
        <v>18.7</v>
      </c>
      <c r="BC43" s="196">
        <v>10.6</v>
      </c>
      <c r="BE43" s="194">
        <v>40268</v>
      </c>
      <c r="BF43" s="195">
        <v>200.6</v>
      </c>
      <c r="BG43" s="196">
        <v>151</v>
      </c>
      <c r="BH43" s="196">
        <v>49.7</v>
      </c>
      <c r="BI43" s="195">
        <v>660.5</v>
      </c>
      <c r="BJ43" s="196">
        <v>8.1999999999999993</v>
      </c>
      <c r="BK43" s="196">
        <v>652.20000000000005</v>
      </c>
      <c r="BM43" s="194">
        <v>40268</v>
      </c>
      <c r="BN43" s="195">
        <v>458.8</v>
      </c>
      <c r="BO43" s="196">
        <v>259.2</v>
      </c>
      <c r="BP43" s="195">
        <v>151.1</v>
      </c>
      <c r="BQ43" s="196">
        <v>47.4</v>
      </c>
      <c r="BS43" s="189">
        <v>37802</v>
      </c>
      <c r="BT43" s="190">
        <v>5929.0765750052888</v>
      </c>
      <c r="BU43" s="190">
        <v>146.82320973979131</v>
      </c>
    </row>
    <row r="44" spans="1:73" ht="14.25" customHeight="1">
      <c r="A44" s="18">
        <v>40359</v>
      </c>
      <c r="B44" s="191">
        <v>2028.6441106384009</v>
      </c>
      <c r="C44" s="191">
        <v>1883.8802976558604</v>
      </c>
      <c r="D44" s="191">
        <v>271.16962710577616</v>
      </c>
      <c r="E44" s="191">
        <v>505.42905210299443</v>
      </c>
      <c r="F44" s="191">
        <v>22.619281858561727</v>
      </c>
      <c r="G44" s="191">
        <v>200.13881386004547</v>
      </c>
      <c r="H44" s="191">
        <v>-10.269225323722537</v>
      </c>
      <c r="I44" s="191">
        <v>72.555467934000006</v>
      </c>
      <c r="J44" s="191">
        <v>292.19839244202359</v>
      </c>
      <c r="K44" s="192">
        <v>73.09430872030552</v>
      </c>
      <c r="L44" s="191">
        <v>546.81284126752496</v>
      </c>
      <c r="M44" s="191">
        <v>3522.6579714792019</v>
      </c>
      <c r="N44" s="191">
        <v>748.78028183879735</v>
      </c>
      <c r="O44" s="191">
        <v>564.55982700730806</v>
      </c>
      <c r="P44" s="191">
        <v>169.29984175604574</v>
      </c>
      <c r="Q44" s="191">
        <v>153.82154236459866</v>
      </c>
      <c r="R44" s="191">
        <v>220.63892672028777</v>
      </c>
      <c r="S44" s="193">
        <f t="shared" si="0"/>
        <v>-316.17483457832168</v>
      </c>
      <c r="T44" s="193">
        <f t="shared" si="1"/>
        <v>506.51457709553051</v>
      </c>
      <c r="U44" s="367">
        <v>7.1934550000000002</v>
      </c>
      <c r="V44" s="369">
        <f>SUMPRODUCT(S41:S44,U41:U44)/SUM(bdp!AR67:AR70)</f>
        <v>-3.7064861659212307E-2</v>
      </c>
      <c r="X44" s="18">
        <v>40359</v>
      </c>
      <c r="Y44" s="369">
        <v>-3.706485655625192E-2</v>
      </c>
      <c r="AC44" s="194">
        <v>40359</v>
      </c>
      <c r="AD44" s="195">
        <v>1882.9</v>
      </c>
      <c r="AE44" s="196">
        <v>68.2</v>
      </c>
      <c r="AF44" s="196">
        <v>23.2</v>
      </c>
      <c r="AG44" s="196">
        <v>267</v>
      </c>
      <c r="AH44" s="196">
        <v>1175.4000000000001</v>
      </c>
      <c r="AI44" s="196">
        <v>35.9</v>
      </c>
      <c r="AJ44" s="196">
        <v>5.7</v>
      </c>
      <c r="AK44" s="196">
        <v>7.3</v>
      </c>
      <c r="AL44" s="196">
        <v>7.9</v>
      </c>
      <c r="AM44" s="196">
        <v>74.099999999999994</v>
      </c>
      <c r="AN44" s="196">
        <v>206.3</v>
      </c>
      <c r="AO44" s="196">
        <v>12.1</v>
      </c>
      <c r="AP44" s="196">
        <v>0</v>
      </c>
      <c r="AQ44" s="195">
        <v>748.8</v>
      </c>
      <c r="AR44" s="196">
        <v>26.5</v>
      </c>
      <c r="AS44" s="196">
        <v>7</v>
      </c>
      <c r="AT44" s="196">
        <v>176.5</v>
      </c>
      <c r="AU44" s="196">
        <v>158.9</v>
      </c>
      <c r="AV44" s="196">
        <v>0.4</v>
      </c>
      <c r="AW44" s="196">
        <v>14.6</v>
      </c>
      <c r="AX44" s="196">
        <v>50.8</v>
      </c>
      <c r="AY44" s="196">
        <v>33.799999999999997</v>
      </c>
      <c r="AZ44" s="196">
        <v>65.400000000000006</v>
      </c>
      <c r="BA44" s="196">
        <v>182.4</v>
      </c>
      <c r="BB44" s="196">
        <v>19.600000000000001</v>
      </c>
      <c r="BC44" s="196">
        <v>12.7</v>
      </c>
      <c r="BE44" s="194">
        <v>40359</v>
      </c>
      <c r="BF44" s="195">
        <v>271.10000000000002</v>
      </c>
      <c r="BG44" s="196">
        <v>164.3</v>
      </c>
      <c r="BH44" s="196">
        <v>106.8</v>
      </c>
      <c r="BI44" s="195">
        <v>567.9</v>
      </c>
      <c r="BJ44" s="196">
        <v>9.1999999999999993</v>
      </c>
      <c r="BK44" s="196">
        <v>558.70000000000005</v>
      </c>
      <c r="BM44" s="194">
        <v>40359</v>
      </c>
      <c r="BN44" s="195">
        <v>505.3</v>
      </c>
      <c r="BO44" s="196">
        <v>275.7</v>
      </c>
      <c r="BP44" s="195">
        <v>169.3</v>
      </c>
      <c r="BQ44" s="196">
        <v>53.4</v>
      </c>
      <c r="BS44" s="189">
        <v>37894</v>
      </c>
      <c r="BT44" s="190">
        <v>6181.3869569868803</v>
      </c>
      <c r="BU44" s="190">
        <v>252.31038198159149</v>
      </c>
    </row>
    <row r="45" spans="1:73" ht="14.25" customHeight="1">
      <c r="A45" s="18">
        <v>40451</v>
      </c>
      <c r="B45" s="191">
        <v>1979.6176507081998</v>
      </c>
      <c r="C45" s="191">
        <v>4385.1159599884613</v>
      </c>
      <c r="D45" s="191">
        <v>227.25892023512301</v>
      </c>
      <c r="E45" s="191">
        <v>461.76984912527388</v>
      </c>
      <c r="F45" s="191">
        <v>18.806814356129184</v>
      </c>
      <c r="G45" s="191">
        <v>76.38775960004547</v>
      </c>
      <c r="H45" s="191">
        <v>81.085599780189654</v>
      </c>
      <c r="I45" s="191">
        <v>73.981913976800001</v>
      </c>
      <c r="J45" s="191">
        <v>1109.6881466083878</v>
      </c>
      <c r="K45" s="192">
        <v>1136.4131879717636</v>
      </c>
      <c r="L45" s="191">
        <v>-873.63427675611536</v>
      </c>
      <c r="M45" s="191">
        <v>3691.4330761264978</v>
      </c>
      <c r="N45" s="191">
        <v>808.69496852420878</v>
      </c>
      <c r="O45" s="191">
        <v>733.53051721091856</v>
      </c>
      <c r="P45" s="191">
        <v>146.69647679501978</v>
      </c>
      <c r="Q45" s="191">
        <v>424.05680180439822</v>
      </c>
      <c r="R45" s="191">
        <v>1234.9199271323614</v>
      </c>
      <c r="S45" s="193">
        <f t="shared" si="0"/>
        <v>1673.4073414004142</v>
      </c>
      <c r="T45" s="193">
        <f t="shared" si="1"/>
        <v>1637.1597580008583</v>
      </c>
      <c r="U45" s="367">
        <v>7.2927429999999998</v>
      </c>
      <c r="V45" s="369">
        <f>SUMPRODUCT(S42:S45,U42:U45)/SUM(bdp!AR68:AR71)</f>
        <v>-3.1551291660905006E-2</v>
      </c>
      <c r="X45" s="18">
        <v>40451</v>
      </c>
      <c r="Y45" s="369">
        <v>-3.1551289558136283E-2</v>
      </c>
      <c r="AC45" s="194">
        <v>40451</v>
      </c>
      <c r="AD45" s="195">
        <v>4377.8999999999996</v>
      </c>
      <c r="AE45" s="196">
        <v>56.8</v>
      </c>
      <c r="AF45" s="196">
        <v>19.600000000000001</v>
      </c>
      <c r="AG45" s="196">
        <v>317.5</v>
      </c>
      <c r="AH45" s="196">
        <v>3578.1</v>
      </c>
      <c r="AI45" s="196">
        <v>30.9</v>
      </c>
      <c r="AJ45" s="196">
        <v>6.3</v>
      </c>
      <c r="AK45" s="196">
        <v>7.6</v>
      </c>
      <c r="AL45" s="196">
        <v>7.7</v>
      </c>
      <c r="AM45" s="196">
        <v>111.5</v>
      </c>
      <c r="AN45" s="196">
        <v>212.9</v>
      </c>
      <c r="AO45" s="196">
        <v>29</v>
      </c>
      <c r="AP45" s="196">
        <v>0</v>
      </c>
      <c r="AQ45" s="195">
        <v>807.9</v>
      </c>
      <c r="AR45" s="196">
        <v>23.4</v>
      </c>
      <c r="AS45" s="196">
        <v>8</v>
      </c>
      <c r="AT45" s="196">
        <v>182.5</v>
      </c>
      <c r="AU45" s="196">
        <v>177</v>
      </c>
      <c r="AV45" s="196">
        <v>1.8</v>
      </c>
      <c r="AW45" s="196">
        <v>10.1</v>
      </c>
      <c r="AX45" s="196">
        <v>46.9</v>
      </c>
      <c r="AY45" s="196">
        <v>42.9</v>
      </c>
      <c r="AZ45" s="196">
        <v>68.5</v>
      </c>
      <c r="BA45" s="196">
        <v>209.8</v>
      </c>
      <c r="BB45" s="196">
        <v>26.2</v>
      </c>
      <c r="BC45" s="196">
        <v>10.6</v>
      </c>
      <c r="BE45" s="194">
        <v>40451</v>
      </c>
      <c r="BF45" s="195">
        <v>227.5</v>
      </c>
      <c r="BG45" s="196">
        <v>167.8</v>
      </c>
      <c r="BH45" s="196">
        <v>59.7</v>
      </c>
      <c r="BI45" s="195">
        <v>739.7</v>
      </c>
      <c r="BJ45" s="196">
        <v>9.4</v>
      </c>
      <c r="BK45" s="196">
        <v>730.4</v>
      </c>
      <c r="BM45" s="194">
        <v>40451</v>
      </c>
      <c r="BN45" s="195">
        <v>461.6</v>
      </c>
      <c r="BO45" s="196">
        <v>258.60000000000002</v>
      </c>
      <c r="BP45" s="195">
        <v>146.6</v>
      </c>
      <c r="BQ45" s="196">
        <v>55.1</v>
      </c>
      <c r="BS45" s="189">
        <v>37986</v>
      </c>
      <c r="BT45" s="190">
        <v>6554.0969541588647</v>
      </c>
      <c r="BU45" s="190">
        <v>372.70999717198447</v>
      </c>
    </row>
    <row r="46" spans="1:73" ht="14.25" customHeight="1">
      <c r="A46" s="18">
        <v>40543</v>
      </c>
      <c r="B46" s="191">
        <v>2229.5997414475014</v>
      </c>
      <c r="C46" s="191">
        <v>1180.2308559070532</v>
      </c>
      <c r="D46" s="191">
        <v>209.77681117908594</v>
      </c>
      <c r="E46" s="191">
        <v>492.16149007375793</v>
      </c>
      <c r="F46" s="191">
        <v>175.28793569498487</v>
      </c>
      <c r="G46" s="191">
        <v>-137.04668707975549</v>
      </c>
      <c r="H46" s="191">
        <v>-80.615921370744147</v>
      </c>
      <c r="I46" s="191">
        <v>44.647784587799997</v>
      </c>
      <c r="J46" s="191">
        <v>-730.80315741951574</v>
      </c>
      <c r="K46" s="192">
        <v>-574.57801081495995</v>
      </c>
      <c r="L46" s="191">
        <v>-359.35603491057054</v>
      </c>
      <c r="M46" s="191">
        <v>3666.1832798684013</v>
      </c>
      <c r="N46" s="191">
        <v>805.721360224774</v>
      </c>
      <c r="O46" s="191">
        <v>473.26889565676106</v>
      </c>
      <c r="P46" s="191">
        <v>173.32993993693736</v>
      </c>
      <c r="Q46" s="191">
        <v>-263.6613153739014</v>
      </c>
      <c r="R46" s="191">
        <v>-23.932000428212532</v>
      </c>
      <c r="S46" s="193">
        <f t="shared" si="0"/>
        <v>-1006.7345770794745</v>
      </c>
      <c r="T46" s="193">
        <f t="shared" si="1"/>
        <v>-2381.6053525901211</v>
      </c>
      <c r="U46" s="367">
        <v>7.385173</v>
      </c>
      <c r="V46" s="369">
        <f>SUMPRODUCT(S43:S46,U43:U46)/SUM(bdp!AR69:AR72)</f>
        <v>-2.1643857707248353E-2</v>
      </c>
      <c r="X46" s="18">
        <v>40543</v>
      </c>
      <c r="Y46" s="369">
        <v>-2.1643847648199491E-2</v>
      </c>
      <c r="AC46" s="194">
        <v>40543</v>
      </c>
      <c r="AD46" s="195">
        <v>1178.5999999999999</v>
      </c>
      <c r="AE46" s="196">
        <v>60.3</v>
      </c>
      <c r="AF46" s="196">
        <v>19.5</v>
      </c>
      <c r="AG46" s="196">
        <v>231.3</v>
      </c>
      <c r="AH46" s="196">
        <v>533.20000000000005</v>
      </c>
      <c r="AI46" s="196">
        <v>34.1</v>
      </c>
      <c r="AJ46" s="196">
        <v>6.7</v>
      </c>
      <c r="AK46" s="196">
        <v>9.5</v>
      </c>
      <c r="AL46" s="196">
        <v>4.0999999999999996</v>
      </c>
      <c r="AM46" s="196">
        <v>56.9</v>
      </c>
      <c r="AN46" s="196">
        <v>209.3</v>
      </c>
      <c r="AO46" s="196">
        <v>13.8</v>
      </c>
      <c r="AP46" s="196">
        <v>0</v>
      </c>
      <c r="AQ46" s="195">
        <v>805.2</v>
      </c>
      <c r="AR46" s="196">
        <v>27.4</v>
      </c>
      <c r="AS46" s="196">
        <v>9.1999999999999993</v>
      </c>
      <c r="AT46" s="196">
        <v>176.4</v>
      </c>
      <c r="AU46" s="196">
        <v>156.1</v>
      </c>
      <c r="AV46" s="196">
        <v>1.9</v>
      </c>
      <c r="AW46" s="196">
        <v>11.1</v>
      </c>
      <c r="AX46" s="196">
        <v>68.3</v>
      </c>
      <c r="AY46" s="196">
        <v>47.9</v>
      </c>
      <c r="AZ46" s="196">
        <v>69.400000000000006</v>
      </c>
      <c r="BA46" s="196">
        <v>204.4</v>
      </c>
      <c r="BB46" s="196">
        <v>19</v>
      </c>
      <c r="BC46" s="196">
        <v>14.1</v>
      </c>
      <c r="BE46" s="194">
        <v>40543</v>
      </c>
      <c r="BF46" s="195">
        <v>209.8</v>
      </c>
      <c r="BG46" s="196">
        <v>173.9</v>
      </c>
      <c r="BH46" s="196">
        <v>36</v>
      </c>
      <c r="BI46" s="195">
        <v>476.1</v>
      </c>
      <c r="BJ46" s="196">
        <v>9.4</v>
      </c>
      <c r="BK46" s="196">
        <v>466.9</v>
      </c>
      <c r="BM46" s="194">
        <v>40543</v>
      </c>
      <c r="BN46" s="195">
        <v>491.8</v>
      </c>
      <c r="BO46" s="196">
        <v>273.60000000000002</v>
      </c>
      <c r="BP46" s="195">
        <v>173.3</v>
      </c>
      <c r="BQ46" s="196">
        <v>58.9</v>
      </c>
      <c r="BS46" s="189">
        <v>38077</v>
      </c>
      <c r="BT46" s="190">
        <v>6178.5145138096386</v>
      </c>
      <c r="BU46" s="190">
        <v>-375.58244034922609</v>
      </c>
    </row>
    <row r="47" spans="1:73" ht="14.25" customHeight="1">
      <c r="A47" s="18">
        <v>40633</v>
      </c>
      <c r="B47" s="191">
        <v>1996.4034772348994</v>
      </c>
      <c r="C47" s="191">
        <v>846.58784991099992</v>
      </c>
      <c r="D47" s="191">
        <v>211.1112227299601</v>
      </c>
      <c r="E47" s="191">
        <v>484.43049450229984</v>
      </c>
      <c r="F47" s="191">
        <v>8.1644432517999981</v>
      </c>
      <c r="G47" s="191">
        <v>83.492429240283258</v>
      </c>
      <c r="H47" s="191">
        <v>-81.948794357471087</v>
      </c>
      <c r="I47" s="191">
        <v>8.5079362190000083</v>
      </c>
      <c r="J47" s="191">
        <v>-1760.824870955807</v>
      </c>
      <c r="K47" s="192">
        <v>913.97549201153981</v>
      </c>
      <c r="L47" s="191">
        <v>153.85404285045843</v>
      </c>
      <c r="M47" s="191">
        <v>3550.8394170396041</v>
      </c>
      <c r="N47" s="191">
        <v>712.79012781029996</v>
      </c>
      <c r="O47" s="191">
        <v>653.86802970035978</v>
      </c>
      <c r="P47" s="191">
        <v>156.88878930499999</v>
      </c>
      <c r="Q47" s="191">
        <v>220.19945736118513</v>
      </c>
      <c r="R47" s="191">
        <v>316.83756817120582</v>
      </c>
      <c r="S47" s="193">
        <f t="shared" si="0"/>
        <v>-1535.8533194771039</v>
      </c>
      <c r="T47" s="193">
        <f t="shared" si="1"/>
        <v>-2747.6696667496917</v>
      </c>
      <c r="U47" s="367">
        <v>7.3828069999999997</v>
      </c>
      <c r="V47" s="369">
        <f>SUMPRODUCT(S44:S47,U44:U47)/SUM(bdp!AR70:AR73)</f>
        <v>-2.6915980148105402E-2</v>
      </c>
      <c r="X47" s="18">
        <v>40633</v>
      </c>
      <c r="Y47" s="369">
        <v>-2.6915968666545685E-2</v>
      </c>
      <c r="AC47" s="194">
        <v>40633</v>
      </c>
      <c r="AD47" s="195">
        <v>846.3</v>
      </c>
      <c r="AE47" s="196">
        <v>63.6</v>
      </c>
      <c r="AF47" s="196">
        <v>32.4</v>
      </c>
      <c r="AG47" s="196">
        <v>191.7</v>
      </c>
      <c r="AH47" s="196">
        <v>268.3</v>
      </c>
      <c r="AI47" s="196">
        <v>14.5</v>
      </c>
      <c r="AJ47" s="196">
        <v>5.3</v>
      </c>
      <c r="AK47" s="196">
        <v>4.5</v>
      </c>
      <c r="AL47" s="196">
        <v>4.0999999999999996</v>
      </c>
      <c r="AM47" s="196">
        <v>69.7</v>
      </c>
      <c r="AN47" s="196">
        <v>175</v>
      </c>
      <c r="AO47" s="196">
        <v>17.600000000000001</v>
      </c>
      <c r="AP47" s="196">
        <v>0</v>
      </c>
      <c r="AQ47" s="195">
        <v>712.7</v>
      </c>
      <c r="AR47" s="196">
        <v>7</v>
      </c>
      <c r="AS47" s="196">
        <v>11.9</v>
      </c>
      <c r="AT47" s="196">
        <v>159.69999999999999</v>
      </c>
      <c r="AU47" s="196">
        <v>131.19999999999999</v>
      </c>
      <c r="AV47" s="196">
        <v>15.3</v>
      </c>
      <c r="AW47" s="196">
        <v>19.7</v>
      </c>
      <c r="AX47" s="196">
        <v>66.3</v>
      </c>
      <c r="AY47" s="196">
        <v>44.4</v>
      </c>
      <c r="AZ47" s="196">
        <v>77.3</v>
      </c>
      <c r="BA47" s="196">
        <v>151.69999999999999</v>
      </c>
      <c r="BB47" s="196">
        <v>19.5</v>
      </c>
      <c r="BC47" s="196">
        <v>8.6</v>
      </c>
      <c r="BE47" s="194">
        <v>40633</v>
      </c>
      <c r="BF47" s="195">
        <v>211.2</v>
      </c>
      <c r="BG47" s="196">
        <v>157.5</v>
      </c>
      <c r="BH47" s="196">
        <v>53.6</v>
      </c>
      <c r="BI47" s="195">
        <v>662</v>
      </c>
      <c r="BJ47" s="196">
        <v>9.1999999999999993</v>
      </c>
      <c r="BK47" s="196">
        <v>652.79999999999995</v>
      </c>
      <c r="BM47" s="194">
        <v>40633</v>
      </c>
      <c r="BN47" s="195">
        <v>484.3</v>
      </c>
      <c r="BO47" s="196">
        <v>281</v>
      </c>
      <c r="BP47" s="195">
        <v>156.9</v>
      </c>
      <c r="BQ47" s="196">
        <v>60</v>
      </c>
      <c r="BS47" s="189">
        <v>38168</v>
      </c>
      <c r="BT47" s="190">
        <v>6389.4517639200976</v>
      </c>
      <c r="BU47" s="190">
        <v>210.93725011045899</v>
      </c>
    </row>
    <row r="48" spans="1:73" ht="14.25" customHeight="1">
      <c r="A48" s="18">
        <v>40724</v>
      </c>
      <c r="B48" s="191">
        <v>2250.9879693417988</v>
      </c>
      <c r="C48" s="191">
        <v>1956.9662022111993</v>
      </c>
      <c r="D48" s="191">
        <v>262.47741195094807</v>
      </c>
      <c r="E48" s="191">
        <v>520.36944863029998</v>
      </c>
      <c r="F48" s="191">
        <v>16.443796193599997</v>
      </c>
      <c r="G48" s="191">
        <v>-9.5647162840166153</v>
      </c>
      <c r="H48" s="191">
        <v>159.2745257883949</v>
      </c>
      <c r="I48" s="191">
        <v>47.667911528699989</v>
      </c>
      <c r="J48" s="191">
        <v>-597.70350925488253</v>
      </c>
      <c r="K48" s="192">
        <v>48.328615217684025</v>
      </c>
      <c r="L48" s="191">
        <v>490.98759184402701</v>
      </c>
      <c r="M48" s="191">
        <v>3902.9371388121963</v>
      </c>
      <c r="N48" s="191">
        <v>784.94601025379984</v>
      </c>
      <c r="O48" s="191">
        <v>714.4119778392826</v>
      </c>
      <c r="P48" s="191">
        <v>145.18742796240002</v>
      </c>
      <c r="Q48" s="191">
        <v>137.3483967829859</v>
      </c>
      <c r="R48" s="191">
        <v>-440.09543509130066</v>
      </c>
      <c r="S48" s="193">
        <f t="shared" si="0"/>
        <v>-556.68152273343185</v>
      </c>
      <c r="T48" s="193">
        <f t="shared" si="1"/>
        <v>-98.500269391610345</v>
      </c>
      <c r="U48" s="367">
        <v>7.3739460000000001</v>
      </c>
      <c r="V48" s="369">
        <f>SUMPRODUCT(S45:S48,U45:U48)/SUM(bdp!AR71:AR74)</f>
        <v>-3.22755379821901E-2</v>
      </c>
      <c r="X48" s="18">
        <v>40724</v>
      </c>
      <c r="Y48" s="369">
        <v>-3.2275541260441583E-2</v>
      </c>
      <c r="AC48" s="194">
        <v>40724</v>
      </c>
      <c r="AD48" s="195">
        <v>1957.3</v>
      </c>
      <c r="AE48" s="196">
        <v>69.3</v>
      </c>
      <c r="AF48" s="196">
        <v>28.5</v>
      </c>
      <c r="AG48" s="196">
        <v>261.5</v>
      </c>
      <c r="AH48" s="196">
        <v>1267.7</v>
      </c>
      <c r="AI48" s="196">
        <v>19.7</v>
      </c>
      <c r="AJ48" s="196">
        <v>6.4</v>
      </c>
      <c r="AK48" s="196">
        <v>8.8000000000000007</v>
      </c>
      <c r="AL48" s="196">
        <v>4.0999999999999996</v>
      </c>
      <c r="AM48" s="196">
        <v>79.8</v>
      </c>
      <c r="AN48" s="196">
        <v>202.8</v>
      </c>
      <c r="AO48" s="196">
        <v>8.8000000000000007</v>
      </c>
      <c r="AP48" s="196">
        <v>0</v>
      </c>
      <c r="AQ48" s="195">
        <v>784.5</v>
      </c>
      <c r="AR48" s="196">
        <v>38.1</v>
      </c>
      <c r="AS48" s="196">
        <v>14.9</v>
      </c>
      <c r="AT48" s="196">
        <v>188.1</v>
      </c>
      <c r="AU48" s="196">
        <v>153.80000000000001</v>
      </c>
      <c r="AV48" s="196">
        <v>16.100000000000001</v>
      </c>
      <c r="AW48" s="196">
        <v>11.4</v>
      </c>
      <c r="AX48" s="196">
        <v>70.5</v>
      </c>
      <c r="AY48" s="196">
        <v>42.7</v>
      </c>
      <c r="AZ48" s="196">
        <v>66.8</v>
      </c>
      <c r="BA48" s="196">
        <v>158.5</v>
      </c>
      <c r="BB48" s="196">
        <v>14.7</v>
      </c>
      <c r="BC48" s="196">
        <v>8.5</v>
      </c>
      <c r="BE48" s="194">
        <v>40724</v>
      </c>
      <c r="BF48" s="195">
        <v>262.5</v>
      </c>
      <c r="BG48" s="196">
        <v>172.9</v>
      </c>
      <c r="BH48" s="196">
        <v>89.7</v>
      </c>
      <c r="BI48" s="195">
        <v>718</v>
      </c>
      <c r="BJ48" s="196">
        <v>9.1999999999999993</v>
      </c>
      <c r="BK48" s="196">
        <v>708.8</v>
      </c>
      <c r="BM48" s="194">
        <v>40724</v>
      </c>
      <c r="BN48" s="195">
        <v>520.1</v>
      </c>
      <c r="BO48" s="196">
        <v>317.2</v>
      </c>
      <c r="BP48" s="195">
        <v>145.1</v>
      </c>
      <c r="BQ48" s="196">
        <v>53</v>
      </c>
      <c r="BS48" s="189">
        <v>38260</v>
      </c>
      <c r="BT48" s="190">
        <v>6451.8324562151483</v>
      </c>
      <c r="BU48" s="190">
        <v>62.380692295050721</v>
      </c>
    </row>
    <row r="49" spans="1:73" ht="14.25" customHeight="1">
      <c r="A49" s="18">
        <v>40816</v>
      </c>
      <c r="B49" s="191">
        <v>2304.1394318570001</v>
      </c>
      <c r="C49" s="191">
        <v>4591.1734335350002</v>
      </c>
      <c r="D49" s="191">
        <v>259.04491822420971</v>
      </c>
      <c r="E49" s="191">
        <v>513.02443564169994</v>
      </c>
      <c r="F49" s="191">
        <v>9.1683245828999986</v>
      </c>
      <c r="G49" s="191">
        <v>-145.93409144181663</v>
      </c>
      <c r="H49" s="191">
        <v>-414.96541391067035</v>
      </c>
      <c r="I49" s="191">
        <v>92.07763539820003</v>
      </c>
      <c r="J49" s="191">
        <v>2555.2605210617321</v>
      </c>
      <c r="K49" s="192">
        <v>-234.14963965682833</v>
      </c>
      <c r="L49" s="191">
        <v>-966.22129756699178</v>
      </c>
      <c r="M49" s="191">
        <v>3958.0263373768967</v>
      </c>
      <c r="N49" s="191">
        <v>755.2231972077002</v>
      </c>
      <c r="O49" s="191">
        <v>642.10654669843916</v>
      </c>
      <c r="P49" s="191">
        <v>150.0574991798</v>
      </c>
      <c r="Q49" s="191">
        <v>382.14576070838541</v>
      </c>
      <c r="R49" s="191">
        <v>265.22758493124962</v>
      </c>
      <c r="S49" s="193">
        <f t="shared" si="0"/>
        <v>2161.9686387950742</v>
      </c>
      <c r="T49" s="193">
        <f t="shared" si="1"/>
        <v>2409.8313316219628</v>
      </c>
      <c r="U49" s="367">
        <v>7.4920229999999997</v>
      </c>
      <c r="V49" s="369">
        <f>SUMPRODUCT(S46:S49,U46:U49)/SUM(bdp!AR72:AR75)</f>
        <v>-2.0118303170956933E-2</v>
      </c>
      <c r="X49" s="18">
        <v>40816</v>
      </c>
      <c r="Y49" s="369">
        <v>-2.0118303427764783E-2</v>
      </c>
      <c r="AC49" s="194">
        <v>40816</v>
      </c>
      <c r="AD49" s="195">
        <v>4582.7</v>
      </c>
      <c r="AE49" s="196">
        <v>56.3</v>
      </c>
      <c r="AF49" s="196">
        <v>29.9</v>
      </c>
      <c r="AG49" s="196">
        <v>307.8</v>
      </c>
      <c r="AH49" s="196">
        <v>3797.6</v>
      </c>
      <c r="AI49" s="196">
        <v>23.9</v>
      </c>
      <c r="AJ49" s="196">
        <v>5.8</v>
      </c>
      <c r="AK49" s="196">
        <v>14.7</v>
      </c>
      <c r="AL49" s="196">
        <v>4.3</v>
      </c>
      <c r="AM49" s="196">
        <v>125</v>
      </c>
      <c r="AN49" s="196">
        <v>202.9</v>
      </c>
      <c r="AO49" s="196">
        <v>14.6</v>
      </c>
      <c r="AP49" s="196">
        <v>0</v>
      </c>
      <c r="AQ49" s="195">
        <v>754.3</v>
      </c>
      <c r="AR49" s="196">
        <v>5.9</v>
      </c>
      <c r="AS49" s="196">
        <v>16.2</v>
      </c>
      <c r="AT49" s="196">
        <v>181.6</v>
      </c>
      <c r="AU49" s="196">
        <v>178.6</v>
      </c>
      <c r="AV49" s="196">
        <v>14.2</v>
      </c>
      <c r="AW49" s="196">
        <v>8.8000000000000007</v>
      </c>
      <c r="AX49" s="196">
        <v>32.6</v>
      </c>
      <c r="AY49" s="196">
        <v>48.8</v>
      </c>
      <c r="AZ49" s="196">
        <v>76.099999999999994</v>
      </c>
      <c r="BA49" s="196">
        <v>162</v>
      </c>
      <c r="BB49" s="196">
        <v>20.9</v>
      </c>
      <c r="BC49" s="196">
        <v>8.6999999999999993</v>
      </c>
      <c r="BE49" s="194">
        <v>40816</v>
      </c>
      <c r="BF49" s="195">
        <v>258.89999999999998</v>
      </c>
      <c r="BG49" s="196">
        <v>170</v>
      </c>
      <c r="BH49" s="196">
        <v>88.8</v>
      </c>
      <c r="BI49" s="195">
        <v>646.4</v>
      </c>
      <c r="BJ49" s="196">
        <v>9.8000000000000007</v>
      </c>
      <c r="BK49" s="196">
        <v>636.5</v>
      </c>
      <c r="BM49" s="194">
        <v>40816</v>
      </c>
      <c r="BN49" s="195">
        <v>512.4</v>
      </c>
      <c r="BO49" s="196">
        <v>307.3</v>
      </c>
      <c r="BP49" s="195">
        <v>149.9</v>
      </c>
      <c r="BQ49" s="196">
        <v>59.9</v>
      </c>
      <c r="BS49" s="189">
        <v>38352</v>
      </c>
      <c r="BT49" s="190">
        <v>6436.170066920532</v>
      </c>
      <c r="BU49" s="190">
        <v>-15.662389294616332</v>
      </c>
    </row>
    <row r="50" spans="1:73" ht="14.25" customHeight="1">
      <c r="A50" s="18">
        <v>40908</v>
      </c>
      <c r="B50" s="191">
        <v>2191.4748865901006</v>
      </c>
      <c r="C50" s="191">
        <v>1278.8393042975999</v>
      </c>
      <c r="D50" s="191">
        <v>241.31378023321628</v>
      </c>
      <c r="E50" s="191">
        <v>530.5994305800001</v>
      </c>
      <c r="F50" s="191">
        <v>32.54331201010001</v>
      </c>
      <c r="G50" s="191">
        <v>34.321529740983259</v>
      </c>
      <c r="H50" s="191">
        <v>-232.27057032855541</v>
      </c>
      <c r="I50" s="191">
        <v>-73.397571747399994</v>
      </c>
      <c r="J50" s="191">
        <v>-290.65793787714006</v>
      </c>
      <c r="K50" s="192">
        <v>-265.73963718635486</v>
      </c>
      <c r="L50" s="191">
        <v>-89.135746693842975</v>
      </c>
      <c r="M50" s="191">
        <v>3712.6799612647992</v>
      </c>
      <c r="N50" s="191">
        <v>815.33525476449995</v>
      </c>
      <c r="O50" s="191">
        <v>399.96015252651881</v>
      </c>
      <c r="P50" s="191">
        <v>183.15310365210001</v>
      </c>
      <c r="Q50" s="191">
        <v>155.03961788188417</v>
      </c>
      <c r="R50" s="191">
        <v>-57.290300089607115</v>
      </c>
      <c r="S50" s="193">
        <f t="shared" si="0"/>
        <v>-868.90107050700135</v>
      </c>
      <c r="T50" s="193">
        <f t="shared" si="1"/>
        <v>-1850.9870103814892</v>
      </c>
      <c r="U50" s="367">
        <v>7.5304200000000003</v>
      </c>
      <c r="V50" s="369">
        <f>SUMPRODUCT(S47:S50,U47:U50)/SUM(bdp!AR73:AR76)</f>
        <v>-1.7374736379519782E-2</v>
      </c>
      <c r="X50" s="18">
        <v>40908</v>
      </c>
      <c r="Y50" s="369">
        <v>-1.7374743488491537E-2</v>
      </c>
      <c r="AC50" s="194">
        <v>40908</v>
      </c>
      <c r="AD50" s="195">
        <v>1277.9000000000001</v>
      </c>
      <c r="AE50" s="196">
        <v>63.2</v>
      </c>
      <c r="AF50" s="196">
        <v>38</v>
      </c>
      <c r="AG50" s="196">
        <v>216.1</v>
      </c>
      <c r="AH50" s="196">
        <v>562.5</v>
      </c>
      <c r="AI50" s="196">
        <v>28.3</v>
      </c>
      <c r="AJ50" s="196">
        <v>6.7</v>
      </c>
      <c r="AK50" s="196">
        <v>9.5</v>
      </c>
      <c r="AL50" s="196">
        <v>5.0999999999999996</v>
      </c>
      <c r="AM50" s="196">
        <v>89.9</v>
      </c>
      <c r="AN50" s="196">
        <v>247</v>
      </c>
      <c r="AO50" s="196">
        <v>11.6</v>
      </c>
      <c r="AP50" s="196">
        <v>0</v>
      </c>
      <c r="AQ50" s="195">
        <v>815</v>
      </c>
      <c r="AR50" s="196">
        <v>9.1999999999999993</v>
      </c>
      <c r="AS50" s="196">
        <v>17.5</v>
      </c>
      <c r="AT50" s="196">
        <v>170.3</v>
      </c>
      <c r="AU50" s="196">
        <v>168.3</v>
      </c>
      <c r="AV50" s="196">
        <v>17.2</v>
      </c>
      <c r="AW50" s="196">
        <v>6.9</v>
      </c>
      <c r="AX50" s="196">
        <v>59.2</v>
      </c>
      <c r="AY50" s="196">
        <v>52.6</v>
      </c>
      <c r="AZ50" s="196">
        <v>91.9</v>
      </c>
      <c r="BA50" s="196">
        <v>198</v>
      </c>
      <c r="BB50" s="196">
        <v>24</v>
      </c>
      <c r="BC50" s="196">
        <v>0</v>
      </c>
      <c r="BE50" s="194">
        <v>40908</v>
      </c>
      <c r="BF50" s="195">
        <v>241.2</v>
      </c>
      <c r="BG50" s="196">
        <v>172.7</v>
      </c>
      <c r="BH50" s="196">
        <v>68.400000000000006</v>
      </c>
      <c r="BI50" s="195">
        <v>404</v>
      </c>
      <c r="BJ50" s="196">
        <v>9.6</v>
      </c>
      <c r="BK50" s="196">
        <v>394.4</v>
      </c>
      <c r="BM50" s="194">
        <v>40908</v>
      </c>
      <c r="BN50" s="195">
        <v>530.4</v>
      </c>
      <c r="BO50" s="196">
        <v>302.7</v>
      </c>
      <c r="BP50" s="195">
        <v>183.1</v>
      </c>
      <c r="BQ50" s="196">
        <v>71.8</v>
      </c>
      <c r="BS50" s="189">
        <v>38442</v>
      </c>
      <c r="BT50" s="190">
        <v>6700.4631363987282</v>
      </c>
      <c r="BU50" s="190">
        <v>264.29306947819623</v>
      </c>
    </row>
    <row r="51" spans="1:73" ht="14.25" customHeight="1">
      <c r="A51" s="18">
        <v>40999</v>
      </c>
      <c r="B51" s="191">
        <v>1958.9440000230015</v>
      </c>
      <c r="C51" s="191">
        <v>846.70179352759999</v>
      </c>
      <c r="D51" s="191">
        <v>220.51604136848547</v>
      </c>
      <c r="E51" s="191">
        <v>507.3266047007001</v>
      </c>
      <c r="F51" s="191">
        <v>3.9048103927</v>
      </c>
      <c r="G51" s="191">
        <v>-225.1660178949553</v>
      </c>
      <c r="H51" s="191">
        <v>-255.60182565710673</v>
      </c>
      <c r="I51" s="191">
        <v>-9.0157538286999994</v>
      </c>
      <c r="J51" s="191">
        <v>-859.97425979409081</v>
      </c>
      <c r="K51" s="192">
        <v>222.64841631672815</v>
      </c>
      <c r="L51" s="191">
        <v>264.93084103648653</v>
      </c>
      <c r="M51" s="191">
        <v>3589.7267275417994</v>
      </c>
      <c r="N51" s="191">
        <v>692.78596143319987</v>
      </c>
      <c r="O51" s="191">
        <v>698.41075583978215</v>
      </c>
      <c r="P51" s="191">
        <v>163.0993882699</v>
      </c>
      <c r="Q51" s="191">
        <v>61.918737552222581</v>
      </c>
      <c r="R51" s="191">
        <v>152.67056362536019</v>
      </c>
      <c r="S51" s="193">
        <f t="shared" si="0"/>
        <v>-1610.5343934648945</v>
      </c>
      <c r="T51" s="193">
        <f t="shared" si="1"/>
        <v>-2683.397484071415</v>
      </c>
      <c r="U51" s="367">
        <v>7.5069169999999996</v>
      </c>
      <c r="V51" s="369">
        <f>SUMPRODUCT(S48:S51,U48:U51)/SUM(bdp!AR74:AR77)</f>
        <v>-1.9643298428403035E-2</v>
      </c>
      <c r="X51" s="18">
        <v>40999</v>
      </c>
      <c r="Y51" s="369">
        <v>-1.9643307252906885E-2</v>
      </c>
      <c r="AC51" s="194">
        <v>40999</v>
      </c>
      <c r="AD51" s="195">
        <v>846.4</v>
      </c>
      <c r="AE51" s="196">
        <v>68.8</v>
      </c>
      <c r="AF51" s="196">
        <v>20.2</v>
      </c>
      <c r="AG51" s="196">
        <v>194.3</v>
      </c>
      <c r="AH51" s="196">
        <v>278.7</v>
      </c>
      <c r="AI51" s="196">
        <v>11.8</v>
      </c>
      <c r="AJ51" s="196">
        <v>4.9000000000000004</v>
      </c>
      <c r="AK51" s="196">
        <v>9</v>
      </c>
      <c r="AL51" s="196">
        <v>5.7</v>
      </c>
      <c r="AM51" s="196">
        <v>63.8</v>
      </c>
      <c r="AN51" s="196">
        <v>182.4</v>
      </c>
      <c r="AO51" s="196">
        <v>7</v>
      </c>
      <c r="AP51" s="196">
        <v>0</v>
      </c>
      <c r="AQ51" s="195">
        <v>692.5</v>
      </c>
      <c r="AR51" s="196">
        <v>42.5</v>
      </c>
      <c r="AS51" s="196">
        <v>8.1</v>
      </c>
      <c r="AT51" s="196">
        <v>162.19999999999999</v>
      </c>
      <c r="AU51" s="196">
        <v>149.5</v>
      </c>
      <c r="AV51" s="196">
        <v>10.5</v>
      </c>
      <c r="AW51" s="196">
        <v>14.4</v>
      </c>
      <c r="AX51" s="196">
        <v>36.4</v>
      </c>
      <c r="AY51" s="196">
        <v>45.4</v>
      </c>
      <c r="AZ51" s="196">
        <v>68.2</v>
      </c>
      <c r="BA51" s="196">
        <v>132.9</v>
      </c>
      <c r="BB51" s="196">
        <v>14.4</v>
      </c>
      <c r="BC51" s="196">
        <v>7.9</v>
      </c>
      <c r="BE51" s="194">
        <v>40999</v>
      </c>
      <c r="BF51" s="195">
        <v>220.3</v>
      </c>
      <c r="BG51" s="196">
        <v>179.6</v>
      </c>
      <c r="BH51" s="196">
        <v>40.9</v>
      </c>
      <c r="BI51" s="195">
        <v>709.8</v>
      </c>
      <c r="BJ51" s="196">
        <v>7.8</v>
      </c>
      <c r="BK51" s="196">
        <v>702</v>
      </c>
      <c r="BM51" s="194">
        <v>40999</v>
      </c>
      <c r="BN51" s="195">
        <v>507.2</v>
      </c>
      <c r="BO51" s="196">
        <v>306.2</v>
      </c>
      <c r="BP51" s="195">
        <v>163</v>
      </c>
      <c r="BQ51" s="196">
        <v>55.2</v>
      </c>
      <c r="BS51" s="189">
        <v>38533</v>
      </c>
      <c r="BT51" s="190">
        <v>7065.6703593964639</v>
      </c>
      <c r="BU51" s="190">
        <v>365.2072229977357</v>
      </c>
    </row>
    <row r="52" spans="1:73" ht="14.25" customHeight="1">
      <c r="A52" s="18">
        <v>41090</v>
      </c>
      <c r="B52" s="191">
        <v>2132.8208750395002</v>
      </c>
      <c r="C52" s="191">
        <v>1963.3574823773995</v>
      </c>
      <c r="D52" s="191">
        <v>271.55387576888967</v>
      </c>
      <c r="E52" s="191">
        <v>547.94088406539993</v>
      </c>
      <c r="F52" s="191">
        <v>65.507323334199981</v>
      </c>
      <c r="G52" s="191">
        <v>55.948717006244607</v>
      </c>
      <c r="H52" s="191">
        <v>218.07992256654779</v>
      </c>
      <c r="I52" s="191">
        <v>-35.735450799699997</v>
      </c>
      <c r="J52" s="191">
        <v>1064.7783084398211</v>
      </c>
      <c r="K52" s="192">
        <v>108.75103219818291</v>
      </c>
      <c r="L52" s="191">
        <v>759.74828686898536</v>
      </c>
      <c r="M52" s="191">
        <v>3909.0485813977057</v>
      </c>
      <c r="N52" s="191">
        <v>780.45262666399992</v>
      </c>
      <c r="O52" s="191">
        <v>740.27211516149134</v>
      </c>
      <c r="P52" s="191">
        <v>153.66043284670002</v>
      </c>
      <c r="Q52" s="191">
        <v>199.58955704822208</v>
      </c>
      <c r="R52" s="191">
        <v>1054.7380009783965</v>
      </c>
      <c r="S52" s="193">
        <f t="shared" si="0"/>
        <v>-667.76063881870778</v>
      </c>
      <c r="T52" s="193">
        <f t="shared" si="1"/>
        <v>314.9899427689561</v>
      </c>
      <c r="U52" s="367">
        <v>7.5101000000000004</v>
      </c>
      <c r="V52" s="369">
        <f>SUMPRODUCT(S49:S52,U49:U52)/SUM(bdp!AR75:AR78)</f>
        <v>-2.2451874258734423E-2</v>
      </c>
      <c r="X52" s="18">
        <v>41090</v>
      </c>
      <c r="Y52" s="369">
        <v>-2.2451883148381011E-2</v>
      </c>
      <c r="AC52" s="194">
        <v>41090</v>
      </c>
      <c r="AD52" s="195">
        <v>1963.9</v>
      </c>
      <c r="AE52" s="196">
        <v>63.5</v>
      </c>
      <c r="AF52" s="196">
        <v>27.8</v>
      </c>
      <c r="AG52" s="196">
        <v>247.3</v>
      </c>
      <c r="AH52" s="196">
        <v>1278</v>
      </c>
      <c r="AI52" s="196">
        <v>18.100000000000001</v>
      </c>
      <c r="AJ52" s="196">
        <v>5.8</v>
      </c>
      <c r="AK52" s="196">
        <v>11.3</v>
      </c>
      <c r="AL52" s="196">
        <v>4.0999999999999996</v>
      </c>
      <c r="AM52" s="196">
        <v>81.2</v>
      </c>
      <c r="AN52" s="196">
        <v>219.6</v>
      </c>
      <c r="AO52" s="196">
        <v>7</v>
      </c>
      <c r="AP52" s="196">
        <v>0</v>
      </c>
      <c r="AQ52" s="195">
        <v>780</v>
      </c>
      <c r="AR52" s="196">
        <v>5</v>
      </c>
      <c r="AS52" s="196">
        <v>14.1</v>
      </c>
      <c r="AT52" s="196">
        <v>179.6</v>
      </c>
      <c r="AU52" s="196">
        <v>203.9</v>
      </c>
      <c r="AV52" s="196">
        <v>13.2</v>
      </c>
      <c r="AW52" s="196">
        <v>12.4</v>
      </c>
      <c r="AX52" s="196">
        <v>34.299999999999997</v>
      </c>
      <c r="AY52" s="196">
        <v>77.2</v>
      </c>
      <c r="AZ52" s="196">
        <v>76.5</v>
      </c>
      <c r="BA52" s="196">
        <v>140</v>
      </c>
      <c r="BB52" s="196">
        <v>15.7</v>
      </c>
      <c r="BC52" s="196">
        <v>8.4</v>
      </c>
      <c r="BE52" s="194">
        <v>41090</v>
      </c>
      <c r="BF52" s="195">
        <v>271.3</v>
      </c>
      <c r="BG52" s="196">
        <v>189.7</v>
      </c>
      <c r="BH52" s="196">
        <v>81.599999999999994</v>
      </c>
      <c r="BI52" s="195">
        <v>745.9</v>
      </c>
      <c r="BJ52" s="196">
        <v>8.8000000000000007</v>
      </c>
      <c r="BK52" s="196">
        <v>737.1</v>
      </c>
      <c r="BM52" s="194">
        <v>41090</v>
      </c>
      <c r="BN52" s="195">
        <v>547.6</v>
      </c>
      <c r="BO52" s="196">
        <v>342.7</v>
      </c>
      <c r="BP52" s="195">
        <v>153.6</v>
      </c>
      <c r="BQ52" s="196">
        <v>63.8</v>
      </c>
      <c r="BS52" s="189">
        <v>38625</v>
      </c>
      <c r="BT52" s="190">
        <v>6998.7048338800705</v>
      </c>
      <c r="BU52" s="190">
        <v>-66.965525516393427</v>
      </c>
    </row>
    <row r="53" spans="1:73" ht="14.25" customHeight="1">
      <c r="A53" s="18">
        <v>41182</v>
      </c>
      <c r="B53" s="191">
        <v>2304.4278003431969</v>
      </c>
      <c r="C53" s="191">
        <v>4651.4456524798998</v>
      </c>
      <c r="D53" s="191">
        <v>286.13358066162027</v>
      </c>
      <c r="E53" s="191">
        <v>529.81641248510005</v>
      </c>
      <c r="F53" s="191">
        <v>10.810658134900002</v>
      </c>
      <c r="G53" s="191">
        <v>36.317814408444278</v>
      </c>
      <c r="H53" s="191">
        <v>200.46462346932881</v>
      </c>
      <c r="I53" s="191">
        <v>-27.390203408600001</v>
      </c>
      <c r="J53" s="191">
        <v>1873.815808449463</v>
      </c>
      <c r="K53" s="192">
        <v>-184.30970442646475</v>
      </c>
      <c r="L53" s="191">
        <v>-547.88186578288696</v>
      </c>
      <c r="M53" s="191">
        <v>3849.1551116053988</v>
      </c>
      <c r="N53" s="191">
        <v>814.2979571502002</v>
      </c>
      <c r="O53" s="191">
        <v>755.44317412413102</v>
      </c>
      <c r="P53" s="191">
        <v>184.80459627020005</v>
      </c>
      <c r="Q53" s="191">
        <v>294.17100270552299</v>
      </c>
      <c r="R53" s="191">
        <v>-26.324063385251879</v>
      </c>
      <c r="S53" s="193">
        <f t="shared" si="0"/>
        <v>2168.1226068198876</v>
      </c>
      <c r="T53" s="193">
        <f t="shared" si="1"/>
        <v>3262.1027983438007</v>
      </c>
      <c r="U53" s="367">
        <v>7.4497460000000002</v>
      </c>
      <c r="V53" s="369">
        <f>SUMPRODUCT(S50:S53,U50:U53)/SUM(bdp!AR76:AR79)</f>
        <v>-2.2624421281757155E-2</v>
      </c>
      <c r="X53" s="18">
        <v>41182</v>
      </c>
      <c r="Y53" s="369">
        <v>-2.2624440434179958E-2</v>
      </c>
      <c r="AC53" s="194">
        <v>41182</v>
      </c>
      <c r="AD53" s="195">
        <v>4653.7</v>
      </c>
      <c r="AE53" s="196">
        <v>57.7</v>
      </c>
      <c r="AF53" s="196">
        <v>30.6</v>
      </c>
      <c r="AG53" s="196">
        <v>312.2</v>
      </c>
      <c r="AH53" s="196">
        <v>3839.2</v>
      </c>
      <c r="AI53" s="196">
        <v>29.8</v>
      </c>
      <c r="AJ53" s="196">
        <v>5.8</v>
      </c>
      <c r="AK53" s="196">
        <v>18.100000000000001</v>
      </c>
      <c r="AL53" s="196">
        <v>6.2</v>
      </c>
      <c r="AM53" s="196">
        <v>126.1</v>
      </c>
      <c r="AN53" s="196">
        <v>209.8</v>
      </c>
      <c r="AO53" s="196">
        <v>18.5</v>
      </c>
      <c r="AP53" s="196">
        <v>0</v>
      </c>
      <c r="AQ53" s="195">
        <v>814.1</v>
      </c>
      <c r="AR53" s="196">
        <v>4.4000000000000004</v>
      </c>
      <c r="AS53" s="196">
        <v>12.8</v>
      </c>
      <c r="AT53" s="196">
        <v>185.6</v>
      </c>
      <c r="AU53" s="196">
        <v>203.9</v>
      </c>
      <c r="AV53" s="196">
        <v>19.3</v>
      </c>
      <c r="AW53" s="196">
        <v>9.5</v>
      </c>
      <c r="AX53" s="196">
        <v>50.4</v>
      </c>
      <c r="AY53" s="196">
        <v>57.5</v>
      </c>
      <c r="AZ53" s="196">
        <v>88.3</v>
      </c>
      <c r="BA53" s="196">
        <v>151.19999999999999</v>
      </c>
      <c r="BB53" s="196">
        <v>20.3</v>
      </c>
      <c r="BC53" s="196">
        <v>10.7</v>
      </c>
      <c r="BE53" s="194">
        <v>41182</v>
      </c>
      <c r="BF53" s="195">
        <v>285.7</v>
      </c>
      <c r="BG53" s="196">
        <v>191.4</v>
      </c>
      <c r="BH53" s="196">
        <v>94.3</v>
      </c>
      <c r="BI53" s="195">
        <v>761.7</v>
      </c>
      <c r="BJ53" s="196">
        <v>11.8</v>
      </c>
      <c r="BK53" s="196">
        <v>749.9</v>
      </c>
      <c r="BM53" s="194">
        <v>41182</v>
      </c>
      <c r="BN53" s="195">
        <v>529.5</v>
      </c>
      <c r="BO53" s="196">
        <v>320.89999999999998</v>
      </c>
      <c r="BP53" s="195">
        <v>184.7</v>
      </c>
      <c r="BQ53" s="196">
        <v>74.3</v>
      </c>
      <c r="BS53" s="189">
        <v>38717</v>
      </c>
      <c r="BT53" s="190">
        <v>7438.3540109550568</v>
      </c>
      <c r="BU53" s="190">
        <v>439.64917707498626</v>
      </c>
    </row>
    <row r="54" spans="1:73" ht="14.25" customHeight="1">
      <c r="A54" s="18">
        <v>41274</v>
      </c>
      <c r="B54" s="191">
        <v>2276.7568476321021</v>
      </c>
      <c r="C54" s="191">
        <v>1265.9642760357999</v>
      </c>
      <c r="D54" s="191">
        <v>178.53023462013709</v>
      </c>
      <c r="E54" s="191">
        <v>551.52643121849985</v>
      </c>
      <c r="F54" s="191">
        <v>52.163672769399994</v>
      </c>
      <c r="G54" s="191">
        <v>86.728024609244414</v>
      </c>
      <c r="H54" s="191">
        <v>124.78220767913393</v>
      </c>
      <c r="I54" s="191">
        <v>-88.119245338300004</v>
      </c>
      <c r="J54" s="191">
        <v>664.15233210018209</v>
      </c>
      <c r="K54" s="192">
        <v>-101.27979415117382</v>
      </c>
      <c r="L54" s="191">
        <v>23.579051538077692</v>
      </c>
      <c r="M54" s="191">
        <v>3621.1034157720019</v>
      </c>
      <c r="N54" s="191">
        <v>838.93575666769982</v>
      </c>
      <c r="O54" s="191">
        <v>313.85884947316714</v>
      </c>
      <c r="P54" s="191">
        <v>177.61564632240001</v>
      </c>
      <c r="Q54" s="191">
        <v>458.997530625423</v>
      </c>
      <c r="R54" s="191">
        <v>830.25914869491555</v>
      </c>
      <c r="S54" s="193">
        <f t="shared" si="0"/>
        <v>-678.7358787287294</v>
      </c>
      <c r="T54" s="193">
        <f t="shared" si="1"/>
        <v>-1205.9863088425036</v>
      </c>
      <c r="U54" s="367">
        <v>7.5456240000000001</v>
      </c>
      <c r="V54" s="369">
        <f>SUMPRODUCT(S51:S54,U51:U54)/SUM(bdp!AR77:AR80)</f>
        <v>-1.8379567925277476E-2</v>
      </c>
      <c r="X54" s="18">
        <v>41274</v>
      </c>
      <c r="Y54" s="369">
        <v>-1.8379570826245455E-2</v>
      </c>
      <c r="AC54" s="194">
        <v>41274</v>
      </c>
      <c r="AD54" s="195">
        <v>1264.3</v>
      </c>
      <c r="AE54" s="196">
        <v>81.7</v>
      </c>
      <c r="AF54" s="196">
        <v>33.299999999999997</v>
      </c>
      <c r="AG54" s="196">
        <v>212.4</v>
      </c>
      <c r="AH54" s="196">
        <v>542.4</v>
      </c>
      <c r="AI54" s="196">
        <v>21.9</v>
      </c>
      <c r="AJ54" s="196">
        <v>6</v>
      </c>
      <c r="AK54" s="196">
        <v>10.4</v>
      </c>
      <c r="AL54" s="196">
        <v>7</v>
      </c>
      <c r="AM54" s="196">
        <v>96.3</v>
      </c>
      <c r="AN54" s="196">
        <v>243.5</v>
      </c>
      <c r="AO54" s="196">
        <v>9.6999999999999993</v>
      </c>
      <c r="AP54" s="196">
        <v>0</v>
      </c>
      <c r="AQ54" s="195">
        <v>838.1</v>
      </c>
      <c r="AR54" s="196">
        <v>27.4</v>
      </c>
      <c r="AS54" s="196">
        <v>12.4</v>
      </c>
      <c r="AT54" s="196">
        <v>171.1</v>
      </c>
      <c r="AU54" s="196">
        <v>164.2</v>
      </c>
      <c r="AV54" s="196">
        <v>14.5</v>
      </c>
      <c r="AW54" s="196">
        <v>7</v>
      </c>
      <c r="AX54" s="196">
        <v>64.8</v>
      </c>
      <c r="AY54" s="196">
        <v>59.1</v>
      </c>
      <c r="AZ54" s="196">
        <v>79.400000000000006</v>
      </c>
      <c r="BA54" s="196">
        <v>209.6</v>
      </c>
      <c r="BB54" s="196">
        <v>18.5</v>
      </c>
      <c r="BC54" s="196">
        <v>10.199999999999999</v>
      </c>
      <c r="BE54" s="194">
        <v>41274</v>
      </c>
      <c r="BF54" s="195">
        <v>178.1</v>
      </c>
      <c r="BG54" s="196">
        <v>189</v>
      </c>
      <c r="BH54" s="196">
        <v>-10.9</v>
      </c>
      <c r="BI54" s="195">
        <v>317.2</v>
      </c>
      <c r="BJ54" s="196">
        <v>10.199999999999999</v>
      </c>
      <c r="BK54" s="196">
        <v>306.89999999999998</v>
      </c>
      <c r="BM54" s="194">
        <v>41274</v>
      </c>
      <c r="BN54" s="195">
        <v>551.1</v>
      </c>
      <c r="BO54" s="196">
        <v>329.5</v>
      </c>
      <c r="BP54" s="195">
        <v>177.4</v>
      </c>
      <c r="BQ54" s="196">
        <v>69.900000000000006</v>
      </c>
      <c r="BS54" s="189">
        <v>38807</v>
      </c>
      <c r="BT54" s="190">
        <v>8088.50203840821</v>
      </c>
      <c r="BU54" s="190">
        <v>650.14802745315319</v>
      </c>
    </row>
    <row r="55" spans="1:73" ht="14.25" customHeight="1">
      <c r="A55" s="18">
        <v>41364</v>
      </c>
      <c r="B55" s="191">
        <v>1914.7092627734003</v>
      </c>
      <c r="C55" s="191">
        <v>858.28451529309996</v>
      </c>
      <c r="D55" s="191">
        <v>266.38406546979843</v>
      </c>
      <c r="E55" s="191">
        <v>523.86293987640011</v>
      </c>
      <c r="F55" s="191">
        <v>6.6357031878000017</v>
      </c>
      <c r="G55" s="191">
        <v>26.707827561482311</v>
      </c>
      <c r="H55" s="191">
        <v>-73.819657478827281</v>
      </c>
      <c r="I55" s="191">
        <v>28.482971340799999</v>
      </c>
      <c r="J55" s="191">
        <v>-594.91773059254797</v>
      </c>
      <c r="K55" s="192">
        <v>-38.673096000000008</v>
      </c>
      <c r="L55" s="191">
        <v>170.81631440988576</v>
      </c>
      <c r="M55" s="191">
        <v>3499.3166707100008</v>
      </c>
      <c r="N55" s="191">
        <v>646.99935332960013</v>
      </c>
      <c r="O55" s="191">
        <v>582.92442332174039</v>
      </c>
      <c r="P55" s="191">
        <v>162.11860325420002</v>
      </c>
      <c r="Q55" s="191">
        <v>600.97781305240392</v>
      </c>
      <c r="R55" s="191">
        <v>-102.53124861633997</v>
      </c>
      <c r="S55" s="193">
        <f t="shared" si="0"/>
        <v>-1328.1182672028426</v>
      </c>
      <c r="T55" s="193">
        <f t="shared" si="1"/>
        <v>-2301.3324992103135</v>
      </c>
      <c r="U55" s="367">
        <v>7.5867269999999998</v>
      </c>
      <c r="V55" s="369">
        <f>SUMPRODUCT(S52:S55,U52:U55)/SUM(bdp!AR78:AR81)</f>
        <v>-1.2260516085612041E-2</v>
      </c>
      <c r="X55" s="18">
        <v>41364</v>
      </c>
      <c r="Y55" s="369">
        <v>-1.2260523858376936E-2</v>
      </c>
      <c r="AC55" s="194">
        <v>41364</v>
      </c>
      <c r="AD55" s="195">
        <v>857.7</v>
      </c>
      <c r="AE55" s="196">
        <v>51.2</v>
      </c>
      <c r="AF55" s="196">
        <v>23.6</v>
      </c>
      <c r="AG55" s="196">
        <v>176.8</v>
      </c>
      <c r="AH55" s="196">
        <v>294.39999999999998</v>
      </c>
      <c r="AI55" s="196">
        <v>14.6</v>
      </c>
      <c r="AJ55" s="196">
        <v>6.5</v>
      </c>
      <c r="AK55" s="196">
        <v>5.9</v>
      </c>
      <c r="AL55" s="196">
        <v>3.3</v>
      </c>
      <c r="AM55" s="196">
        <v>64.3</v>
      </c>
      <c r="AN55" s="196">
        <v>185.8</v>
      </c>
      <c r="AO55" s="196">
        <v>31.4</v>
      </c>
      <c r="AP55" s="196">
        <v>0</v>
      </c>
      <c r="AQ55" s="195">
        <v>646.5</v>
      </c>
      <c r="AR55" s="196">
        <v>7.1</v>
      </c>
      <c r="AS55" s="196">
        <v>9.6</v>
      </c>
      <c r="AT55" s="196">
        <v>151.9</v>
      </c>
      <c r="AU55" s="196">
        <v>138.80000000000001</v>
      </c>
      <c r="AV55" s="196">
        <v>6.7</v>
      </c>
      <c r="AW55" s="196">
        <v>18.2</v>
      </c>
      <c r="AX55" s="196">
        <v>42.2</v>
      </c>
      <c r="AY55" s="196">
        <v>49.7</v>
      </c>
      <c r="AZ55" s="196">
        <v>61.2</v>
      </c>
      <c r="BA55" s="196">
        <v>134.9</v>
      </c>
      <c r="BB55" s="196">
        <v>18.3</v>
      </c>
      <c r="BC55" s="196">
        <v>7.9</v>
      </c>
      <c r="BE55" s="194">
        <v>41364</v>
      </c>
      <c r="BF55" s="195">
        <v>266.2</v>
      </c>
      <c r="BG55" s="196">
        <v>184.3</v>
      </c>
      <c r="BH55" s="196">
        <v>81.900000000000006</v>
      </c>
      <c r="BI55" s="195">
        <v>582.70000000000005</v>
      </c>
      <c r="BJ55" s="196">
        <v>9</v>
      </c>
      <c r="BK55" s="196">
        <v>573.6</v>
      </c>
      <c r="BM55" s="194">
        <v>41364</v>
      </c>
      <c r="BN55" s="195">
        <v>523.5</v>
      </c>
      <c r="BO55" s="196">
        <v>318.8</v>
      </c>
      <c r="BP55" s="195">
        <v>162.1</v>
      </c>
      <c r="BQ55" s="196">
        <v>56.7</v>
      </c>
      <c r="BS55" s="189">
        <v>38898</v>
      </c>
      <c r="BT55" s="190">
        <v>8743.556474674273</v>
      </c>
      <c r="BU55" s="190">
        <v>655.05443626606302</v>
      </c>
    </row>
    <row r="56" spans="1:73" ht="14.25" customHeight="1">
      <c r="A56" s="18">
        <v>41455</v>
      </c>
      <c r="B56" s="191">
        <v>2113.5667905262007</v>
      </c>
      <c r="C56" s="191">
        <v>1990.8710651826</v>
      </c>
      <c r="D56" s="191">
        <v>282.69766005356655</v>
      </c>
      <c r="E56" s="191">
        <v>597.10995079829991</v>
      </c>
      <c r="F56" s="191">
        <v>25.016570223799999</v>
      </c>
      <c r="G56" s="191">
        <v>95.255753665882281</v>
      </c>
      <c r="H56" s="191">
        <v>-270.48922724953712</v>
      </c>
      <c r="I56" s="191">
        <v>16.483707408199997</v>
      </c>
      <c r="J56" s="191">
        <v>-145.12924034038878</v>
      </c>
      <c r="K56" s="192">
        <v>804.1762660001001</v>
      </c>
      <c r="L56" s="191">
        <v>362.72259579533585</v>
      </c>
      <c r="M56" s="191">
        <v>4128.9663633682994</v>
      </c>
      <c r="N56" s="191">
        <v>783.64592014679988</v>
      </c>
      <c r="O56" s="191">
        <v>571.0387820615199</v>
      </c>
      <c r="P56" s="191">
        <v>156.73431716019999</v>
      </c>
      <c r="Q56" s="191">
        <v>50.934076862104064</v>
      </c>
      <c r="R56" s="191">
        <v>717.76393277916861</v>
      </c>
      <c r="S56" s="193">
        <f t="shared" si="0"/>
        <v>-656.13991617615193</v>
      </c>
      <c r="T56" s="193">
        <f t="shared" si="1"/>
        <v>-536.80150031403173</v>
      </c>
      <c r="U56" s="367">
        <v>7.4513439999999997</v>
      </c>
      <c r="V56" s="369">
        <f>SUMPRODUCT(S53:S56,U53:U56)/SUM(bdp!AR79:AR82)</f>
        <v>-1.1845498506086696E-2</v>
      </c>
      <c r="X56" s="18">
        <v>41455</v>
      </c>
      <c r="Y56" s="369">
        <v>-1.1845507277636877E-2</v>
      </c>
      <c r="AC56" s="194">
        <v>41455</v>
      </c>
      <c r="AD56" s="195">
        <v>1987.4</v>
      </c>
      <c r="AE56" s="196">
        <v>55.7</v>
      </c>
      <c r="AF56" s="196">
        <v>29.4</v>
      </c>
      <c r="AG56" s="196">
        <v>245.5</v>
      </c>
      <c r="AH56" s="196">
        <v>1312.5</v>
      </c>
      <c r="AI56" s="196">
        <v>16.899999999999999</v>
      </c>
      <c r="AJ56" s="196">
        <v>6.1</v>
      </c>
      <c r="AK56" s="196">
        <v>9.1</v>
      </c>
      <c r="AL56" s="196">
        <v>6.4</v>
      </c>
      <c r="AM56" s="196">
        <v>77.900000000000006</v>
      </c>
      <c r="AN56" s="196">
        <v>216.2</v>
      </c>
      <c r="AO56" s="196">
        <v>11.5</v>
      </c>
      <c r="AP56" s="196">
        <v>0</v>
      </c>
      <c r="AQ56" s="195">
        <v>783.6</v>
      </c>
      <c r="AR56" s="196">
        <v>10.6</v>
      </c>
      <c r="AS56" s="196">
        <v>10.9</v>
      </c>
      <c r="AT56" s="196">
        <v>182.2</v>
      </c>
      <c r="AU56" s="196">
        <v>185.1</v>
      </c>
      <c r="AV56" s="196">
        <v>7.7</v>
      </c>
      <c r="AW56" s="196">
        <v>11</v>
      </c>
      <c r="AX56" s="196">
        <v>56</v>
      </c>
      <c r="AY56" s="196">
        <v>56</v>
      </c>
      <c r="AZ56" s="196">
        <v>75</v>
      </c>
      <c r="BA56" s="196">
        <v>160.80000000000001</v>
      </c>
      <c r="BB56" s="196">
        <v>18.8</v>
      </c>
      <c r="BC56" s="196">
        <v>9.4</v>
      </c>
      <c r="BE56" s="194">
        <v>41455</v>
      </c>
      <c r="BF56" s="195">
        <v>282.8</v>
      </c>
      <c r="BG56" s="196">
        <v>206</v>
      </c>
      <c r="BH56" s="196">
        <v>76.8</v>
      </c>
      <c r="BI56" s="195">
        <v>569.79999999999995</v>
      </c>
      <c r="BJ56" s="196">
        <v>9.6999999999999993</v>
      </c>
      <c r="BK56" s="196">
        <v>560.20000000000005</v>
      </c>
      <c r="BM56" s="194">
        <v>41455</v>
      </c>
      <c r="BN56" s="195">
        <v>597.20000000000005</v>
      </c>
      <c r="BO56" s="196">
        <v>350.3</v>
      </c>
      <c r="BP56" s="195">
        <v>156.69999999999999</v>
      </c>
      <c r="BQ56" s="196">
        <v>58.2</v>
      </c>
      <c r="BS56" s="189">
        <v>38990</v>
      </c>
      <c r="BT56" s="190">
        <v>8134.7834681989289</v>
      </c>
      <c r="BU56" s="190">
        <v>-608.77300647534412</v>
      </c>
    </row>
    <row r="57" spans="1:73" ht="14.25" customHeight="1">
      <c r="A57" s="18">
        <v>41547</v>
      </c>
      <c r="B57" s="191">
        <v>2460.4214755432013</v>
      </c>
      <c r="C57" s="191">
        <v>4681.2428695897988</v>
      </c>
      <c r="D57" s="191">
        <v>326.92040525049646</v>
      </c>
      <c r="E57" s="191">
        <v>560.38711119179993</v>
      </c>
      <c r="F57" s="191">
        <v>14.807823966700003</v>
      </c>
      <c r="G57" s="191">
        <v>89.826792641482442</v>
      </c>
      <c r="H57" s="191">
        <v>533.87529950777423</v>
      </c>
      <c r="I57" s="191">
        <v>-158.20960192429999</v>
      </c>
      <c r="J57" s="191">
        <v>1184.8561930461576</v>
      </c>
      <c r="K57" s="192">
        <v>-185.19673200000003</v>
      </c>
      <c r="L57" s="191">
        <v>-997.17435540174893</v>
      </c>
      <c r="M57" s="191">
        <v>4093.9531479356997</v>
      </c>
      <c r="N57" s="191">
        <v>766.51848235419993</v>
      </c>
      <c r="O57" s="191">
        <v>608.62566962647224</v>
      </c>
      <c r="P57" s="191">
        <v>261.0268098752</v>
      </c>
      <c r="Q57" s="191">
        <v>82.978182649403692</v>
      </c>
      <c r="R57" s="191">
        <v>65.692548273034973</v>
      </c>
      <c r="S57" s="193">
        <f t="shared" si="0"/>
        <v>2298.8477517837246</v>
      </c>
      <c r="T57" s="193">
        <f t="shared" si="1"/>
        <v>2632.9624406973526</v>
      </c>
      <c r="U57" s="367">
        <v>7.6115930000000001</v>
      </c>
      <c r="V57" s="369">
        <f>SUMPRODUCT(S54:S57,U54:U57)/SUM(bdp!AR80:AR83)</f>
        <v>-7.8022572567002157E-3</v>
      </c>
      <c r="X57" s="18">
        <v>41547</v>
      </c>
      <c r="Y57" s="369">
        <v>-7.8022563392544323E-3</v>
      </c>
      <c r="AC57" s="194">
        <v>41547</v>
      </c>
      <c r="AD57" s="195">
        <v>4668.3999999999996</v>
      </c>
      <c r="AE57" s="196">
        <v>53.5</v>
      </c>
      <c r="AF57" s="196">
        <v>26</v>
      </c>
      <c r="AG57" s="196">
        <v>286.60000000000002</v>
      </c>
      <c r="AH57" s="196">
        <v>3949</v>
      </c>
      <c r="AI57" s="196">
        <v>13.6</v>
      </c>
      <c r="AJ57" s="196">
        <v>5.3</v>
      </c>
      <c r="AK57" s="196">
        <v>17.399999999999999</v>
      </c>
      <c r="AL57" s="196">
        <v>2.7</v>
      </c>
      <c r="AM57" s="196">
        <v>86.1</v>
      </c>
      <c r="AN57" s="196">
        <v>207.5</v>
      </c>
      <c r="AO57" s="196">
        <v>20.5</v>
      </c>
      <c r="AP57" s="196">
        <v>0</v>
      </c>
      <c r="AQ57" s="195">
        <v>765.3</v>
      </c>
      <c r="AR57" s="196">
        <v>5.6</v>
      </c>
      <c r="AS57" s="196">
        <v>12.1</v>
      </c>
      <c r="AT57" s="196">
        <v>179.8</v>
      </c>
      <c r="AU57" s="196">
        <v>180.1</v>
      </c>
      <c r="AV57" s="196">
        <v>14.4</v>
      </c>
      <c r="AW57" s="196">
        <v>10.1</v>
      </c>
      <c r="AX57" s="196">
        <v>53.9</v>
      </c>
      <c r="AY57" s="196">
        <v>43.7</v>
      </c>
      <c r="AZ57" s="196">
        <v>71</v>
      </c>
      <c r="BA57" s="196">
        <v>158.4</v>
      </c>
      <c r="BB57" s="196">
        <v>27.2</v>
      </c>
      <c r="BC57" s="196">
        <v>8.9</v>
      </c>
      <c r="BE57" s="194">
        <v>41547</v>
      </c>
      <c r="BF57" s="195">
        <v>326.89999999999998</v>
      </c>
      <c r="BG57" s="196">
        <v>176.7</v>
      </c>
      <c r="BH57" s="196">
        <v>150.30000000000001</v>
      </c>
      <c r="BI57" s="195">
        <v>607.9</v>
      </c>
      <c r="BJ57" s="196">
        <v>13.4</v>
      </c>
      <c r="BK57" s="196">
        <v>594.5</v>
      </c>
      <c r="BM57" s="194">
        <v>41547</v>
      </c>
      <c r="BN57" s="195">
        <v>559.5</v>
      </c>
      <c r="BO57" s="196">
        <v>322.3</v>
      </c>
      <c r="BP57" s="195">
        <v>260.8</v>
      </c>
      <c r="BQ57" s="196">
        <v>70.400000000000006</v>
      </c>
      <c r="BS57" s="189">
        <v>39082</v>
      </c>
      <c r="BT57" s="190">
        <v>8725.3175425672598</v>
      </c>
      <c r="BU57" s="190">
        <v>590.53407436833095</v>
      </c>
    </row>
    <row r="58" spans="1:73" ht="14.25" customHeight="1">
      <c r="A58" s="18">
        <v>41639</v>
      </c>
      <c r="B58" s="191">
        <v>2435.2749463612008</v>
      </c>
      <c r="C58" s="191">
        <v>1258.4848387895001</v>
      </c>
      <c r="D58" s="191">
        <v>-6.7383998005700221</v>
      </c>
      <c r="E58" s="191">
        <v>573.15489109070006</v>
      </c>
      <c r="F58" s="191">
        <v>37.724448887400001</v>
      </c>
      <c r="G58" s="191">
        <v>-225.72168099151762</v>
      </c>
      <c r="H58" s="191">
        <v>-284.92710079744575</v>
      </c>
      <c r="I58" s="191">
        <v>-41.968861494299993</v>
      </c>
      <c r="J58" s="191">
        <v>15.374342467843178</v>
      </c>
      <c r="K58" s="192">
        <v>1263.579117</v>
      </c>
      <c r="L58" s="191">
        <v>309.52204232885236</v>
      </c>
      <c r="M58" s="191">
        <v>3827.6752255910988</v>
      </c>
      <c r="N58" s="191">
        <v>836.03381975339994</v>
      </c>
      <c r="O58" s="191">
        <v>81.562602019370402</v>
      </c>
      <c r="P58" s="191">
        <v>290.4914110405</v>
      </c>
      <c r="Q58" s="191">
        <v>-0.633934788095047</v>
      </c>
      <c r="R58" s="191">
        <v>1155.3100417199607</v>
      </c>
      <c r="S58" s="193">
        <f t="shared" si="0"/>
        <v>-775.58678196353776</v>
      </c>
      <c r="T58" s="193">
        <f t="shared" si="1"/>
        <v>-856.68058149457102</v>
      </c>
      <c r="U58" s="367">
        <v>7.6376429999999997</v>
      </c>
      <c r="V58" s="369">
        <f>SUMPRODUCT(S55:S58,U55:U58)/SUM(bdp!AR81:AR84)</f>
        <v>-1.0238114955735433E-2</v>
      </c>
      <c r="X58" s="18">
        <v>41639</v>
      </c>
      <c r="Y58" s="369">
        <v>-1.0238118454250574E-2</v>
      </c>
      <c r="AC58" s="194">
        <v>41639</v>
      </c>
      <c r="AD58" s="195">
        <v>1257.5999999999999</v>
      </c>
      <c r="AE58" s="196">
        <v>59.9</v>
      </c>
      <c r="AF58" s="196">
        <v>32.799999999999997</v>
      </c>
      <c r="AG58" s="196">
        <v>224.7</v>
      </c>
      <c r="AH58" s="196">
        <v>579.9</v>
      </c>
      <c r="AI58" s="196">
        <v>22.8</v>
      </c>
      <c r="AJ58" s="196">
        <v>6.8</v>
      </c>
      <c r="AK58" s="196">
        <v>7.7</v>
      </c>
      <c r="AL58" s="196">
        <v>5.8</v>
      </c>
      <c r="AM58" s="196">
        <v>85.1</v>
      </c>
      <c r="AN58" s="196">
        <v>222.4</v>
      </c>
      <c r="AO58" s="196">
        <v>9.6999999999999993</v>
      </c>
      <c r="AP58" s="196">
        <v>0</v>
      </c>
      <c r="AQ58" s="195">
        <v>835.6</v>
      </c>
      <c r="AR58" s="196">
        <v>8.9</v>
      </c>
      <c r="AS58" s="196">
        <v>14.4</v>
      </c>
      <c r="AT58" s="196">
        <v>170.1</v>
      </c>
      <c r="AU58" s="196">
        <v>175.3</v>
      </c>
      <c r="AV58" s="196">
        <v>21.6</v>
      </c>
      <c r="AW58" s="196">
        <v>8.9</v>
      </c>
      <c r="AX58" s="196">
        <v>54.8</v>
      </c>
      <c r="AY58" s="196">
        <v>62</v>
      </c>
      <c r="AZ58" s="196">
        <v>74.8</v>
      </c>
      <c r="BA58" s="196">
        <v>211</v>
      </c>
      <c r="BB58" s="196">
        <v>25.6</v>
      </c>
      <c r="BC58" s="196">
        <v>8.1</v>
      </c>
      <c r="BE58" s="194">
        <v>41639</v>
      </c>
      <c r="BF58" s="195">
        <v>-6.9</v>
      </c>
      <c r="BG58" s="196">
        <v>189.4</v>
      </c>
      <c r="BH58" s="196">
        <v>-196.5</v>
      </c>
      <c r="BI58" s="195">
        <v>81.5</v>
      </c>
      <c r="BJ58" s="196">
        <v>13</v>
      </c>
      <c r="BK58" s="196">
        <v>68.599999999999994</v>
      </c>
      <c r="BM58" s="194">
        <v>41639</v>
      </c>
      <c r="BN58" s="195">
        <v>572.79999999999995</v>
      </c>
      <c r="BO58" s="196">
        <v>346.8</v>
      </c>
      <c r="BP58" s="195">
        <v>290.3</v>
      </c>
      <c r="BQ58" s="196">
        <v>84.5</v>
      </c>
      <c r="BS58" s="189">
        <v>39172</v>
      </c>
      <c r="BT58" s="190">
        <v>9519.7484465546277</v>
      </c>
      <c r="BU58" s="190">
        <v>794.43090398736786</v>
      </c>
    </row>
    <row r="59" spans="1:73" ht="14.25" customHeight="1">
      <c r="A59" s="18">
        <v>41729</v>
      </c>
      <c r="B59" s="191">
        <v>2145.2114874735989</v>
      </c>
      <c r="C59" s="191">
        <v>907.01591341740027</v>
      </c>
      <c r="D59" s="191">
        <v>240.73233831821688</v>
      </c>
      <c r="E59" s="191">
        <v>599.3076404538001</v>
      </c>
      <c r="F59" s="191">
        <v>96.41810763120003</v>
      </c>
      <c r="G59" s="191">
        <v>14.06513575695357</v>
      </c>
      <c r="H59" s="191">
        <v>-7.5221965449340189</v>
      </c>
      <c r="I59" s="191">
        <v>-47.697028350500005</v>
      </c>
      <c r="J59" s="191">
        <v>161.4190426781978</v>
      </c>
      <c r="K59" s="192">
        <v>-801.37541599999997</v>
      </c>
      <c r="L59" s="191">
        <v>435.47241357553889</v>
      </c>
      <c r="M59" s="191">
        <v>3729.372983129902</v>
      </c>
      <c r="N59" s="191">
        <v>637.30543740459996</v>
      </c>
      <c r="O59" s="191">
        <v>572.74482226354542</v>
      </c>
      <c r="P59" s="191">
        <v>340.6345036724</v>
      </c>
      <c r="Q59" s="191">
        <v>195.22061562052033</v>
      </c>
      <c r="R59" s="191">
        <v>-20.431232480110875</v>
      </c>
      <c r="S59" s="193">
        <f t="shared" si="0"/>
        <v>-1387.7903668074314</v>
      </c>
      <c r="T59" s="193">
        <f t="shared" si="1"/>
        <v>-1711.7996912013841</v>
      </c>
      <c r="U59" s="367">
        <v>7.6583940000000004</v>
      </c>
      <c r="V59" s="369">
        <f>SUMPRODUCT(S56:S59,U56:U59)/SUM(bdp!AR82:AR85)</f>
        <v>-1.1953027111863511E-2</v>
      </c>
      <c r="X59" s="18">
        <v>41729</v>
      </c>
      <c r="Y59" s="369">
        <v>-1.1953028286333609E-2</v>
      </c>
      <c r="AC59" s="194">
        <v>41729</v>
      </c>
      <c r="AD59" s="195">
        <v>906.6</v>
      </c>
      <c r="AE59" s="196">
        <v>55.3</v>
      </c>
      <c r="AF59" s="196">
        <v>21.6</v>
      </c>
      <c r="AG59" s="196">
        <v>189.8</v>
      </c>
      <c r="AH59" s="196">
        <v>344.3</v>
      </c>
      <c r="AI59" s="196">
        <v>11.9</v>
      </c>
      <c r="AJ59" s="196">
        <v>6.4</v>
      </c>
      <c r="AK59" s="196">
        <v>7.7</v>
      </c>
      <c r="AL59" s="196">
        <v>3.4</v>
      </c>
      <c r="AM59" s="196">
        <v>66.7</v>
      </c>
      <c r="AN59" s="196">
        <v>190.5</v>
      </c>
      <c r="AO59" s="196">
        <v>9.3000000000000007</v>
      </c>
      <c r="AP59" s="196">
        <v>0</v>
      </c>
      <c r="AQ59" s="195">
        <v>637</v>
      </c>
      <c r="AR59" s="196">
        <v>3.7</v>
      </c>
      <c r="AS59" s="196">
        <v>10.8</v>
      </c>
      <c r="AT59" s="196">
        <v>126.4</v>
      </c>
      <c r="AU59" s="196">
        <v>141.30000000000001</v>
      </c>
      <c r="AV59" s="196">
        <v>11.6</v>
      </c>
      <c r="AW59" s="196">
        <v>18</v>
      </c>
      <c r="AX59" s="196">
        <v>50.6</v>
      </c>
      <c r="AY59" s="196">
        <v>45.4</v>
      </c>
      <c r="AZ59" s="196">
        <v>59.6</v>
      </c>
      <c r="BA59" s="196">
        <v>141.4</v>
      </c>
      <c r="BB59" s="196">
        <v>20.399999999999999</v>
      </c>
      <c r="BC59" s="196">
        <v>7.8</v>
      </c>
      <c r="BE59" s="194">
        <v>41729</v>
      </c>
      <c r="BF59" s="195">
        <v>240.7</v>
      </c>
      <c r="BG59" s="196">
        <v>162.5</v>
      </c>
      <c r="BH59" s="196">
        <v>78.2</v>
      </c>
      <c r="BI59" s="195">
        <v>572.6</v>
      </c>
      <c r="BJ59" s="196">
        <v>7.7</v>
      </c>
      <c r="BK59" s="196">
        <v>564.9</v>
      </c>
      <c r="BM59" s="194">
        <v>41729</v>
      </c>
      <c r="BN59" s="195">
        <v>599.20000000000005</v>
      </c>
      <c r="BO59" s="196">
        <v>413.1</v>
      </c>
      <c r="BP59" s="195">
        <v>340.5</v>
      </c>
      <c r="BQ59" s="196">
        <v>72.3</v>
      </c>
      <c r="BS59" s="189">
        <v>39263</v>
      </c>
      <c r="BT59" s="190">
        <v>9170.359322238759</v>
      </c>
      <c r="BU59" s="190">
        <v>-349.38912431586868</v>
      </c>
    </row>
    <row r="60" spans="1:73" ht="14.25" customHeight="1">
      <c r="A60" s="18">
        <v>41820</v>
      </c>
      <c r="B60" s="197">
        <v>2308.8966373134003</v>
      </c>
      <c r="C60" s="197">
        <v>2166.213424172</v>
      </c>
      <c r="D60" s="197">
        <v>270.26855758562692</v>
      </c>
      <c r="E60" s="197">
        <v>539.84615609139985</v>
      </c>
      <c r="F60" s="197">
        <v>23.900325668700006</v>
      </c>
      <c r="G60" s="197">
        <v>1750.4308974827545</v>
      </c>
      <c r="H60" s="197">
        <v>139.37812056916493</v>
      </c>
      <c r="I60" s="197">
        <v>21.555540983900002</v>
      </c>
      <c r="J60" s="197">
        <v>111.15794617138033</v>
      </c>
      <c r="K60" s="198">
        <v>208.69065200000003</v>
      </c>
      <c r="L60" s="197">
        <v>848.28748998665014</v>
      </c>
      <c r="M60" s="197">
        <v>4267.5251626221016</v>
      </c>
      <c r="N60" s="197">
        <v>725.88527452850008</v>
      </c>
      <c r="O60" s="197">
        <v>669.54649416967868</v>
      </c>
      <c r="P60" s="197">
        <v>281.06732800099996</v>
      </c>
      <c r="Q60" s="197">
        <v>2064.2630456024222</v>
      </c>
      <c r="R60" s="197">
        <v>-46.438219891719292</v>
      </c>
      <c r="S60" s="193">
        <f t="shared" si="0"/>
        <v>-658.79948415885337</v>
      </c>
      <c r="T60" s="193">
        <f t="shared" si="1"/>
        <v>426.77666299299381</v>
      </c>
      <c r="U60" s="367">
        <v>7.5713710000000001</v>
      </c>
      <c r="V60" s="369">
        <f>SUMPRODUCT(S57:S60,U57:U60)/SUM(bdp!AR83:AR86)</f>
        <v>-1.2269427526022503E-2</v>
      </c>
      <c r="X60" s="18">
        <v>41820</v>
      </c>
      <c r="Y60" s="369">
        <v>-1.2269421001072835E-2</v>
      </c>
      <c r="AC60" s="194">
        <v>41820</v>
      </c>
      <c r="AD60" s="195">
        <v>2163.9</v>
      </c>
      <c r="AE60" s="196">
        <v>62.8</v>
      </c>
      <c r="AF60" s="196">
        <v>35.700000000000003</v>
      </c>
      <c r="AG60" s="196">
        <v>248.3</v>
      </c>
      <c r="AH60" s="196">
        <v>1472.1</v>
      </c>
      <c r="AI60" s="196">
        <v>15</v>
      </c>
      <c r="AJ60" s="196">
        <v>6.6</v>
      </c>
      <c r="AK60" s="196">
        <v>12.4</v>
      </c>
      <c r="AL60" s="196">
        <v>4.2</v>
      </c>
      <c r="AM60" s="196">
        <v>74.599999999999994</v>
      </c>
      <c r="AN60" s="196">
        <v>217</v>
      </c>
      <c r="AO60" s="196">
        <v>15.1</v>
      </c>
      <c r="AP60" s="196">
        <v>0</v>
      </c>
      <c r="AQ60" s="195">
        <v>725.7</v>
      </c>
      <c r="AR60" s="196">
        <v>5.5</v>
      </c>
      <c r="AS60" s="196">
        <v>13</v>
      </c>
      <c r="AT60" s="196">
        <v>145.5</v>
      </c>
      <c r="AU60" s="196">
        <v>171.5</v>
      </c>
      <c r="AV60" s="196">
        <v>18.2</v>
      </c>
      <c r="AW60" s="196">
        <v>9.9</v>
      </c>
      <c r="AX60" s="196">
        <v>52.9</v>
      </c>
      <c r="AY60" s="196">
        <v>48.3</v>
      </c>
      <c r="AZ60" s="196">
        <v>65.8</v>
      </c>
      <c r="BA60" s="196">
        <v>168.6</v>
      </c>
      <c r="BB60" s="196">
        <v>19.3</v>
      </c>
      <c r="BC60" s="196">
        <v>7.2</v>
      </c>
      <c r="BE60" s="194">
        <v>41820</v>
      </c>
      <c r="BF60" s="195">
        <v>270.2</v>
      </c>
      <c r="BG60" s="196">
        <v>186.3</v>
      </c>
      <c r="BH60" s="196">
        <v>83.8</v>
      </c>
      <c r="BI60" s="195">
        <v>669.9</v>
      </c>
      <c r="BJ60" s="196">
        <v>10</v>
      </c>
      <c r="BK60" s="196">
        <v>659.9</v>
      </c>
      <c r="BM60" s="194">
        <v>41820</v>
      </c>
      <c r="BN60" s="195">
        <v>539.79999999999995</v>
      </c>
      <c r="BO60" s="196">
        <v>336.7</v>
      </c>
      <c r="BP60" s="195">
        <v>281.10000000000002</v>
      </c>
      <c r="BQ60" s="196">
        <v>90.5</v>
      </c>
      <c r="BS60" s="189">
        <v>39355</v>
      </c>
      <c r="BT60" s="190">
        <v>8795.1166941612955</v>
      </c>
      <c r="BU60" s="190">
        <v>-375.24262807746345</v>
      </c>
    </row>
    <row r="61" spans="1:73" ht="14.25" customHeight="1">
      <c r="A61" s="18">
        <v>41912</v>
      </c>
      <c r="B61" s="197">
        <v>2502.170006605299</v>
      </c>
      <c r="C61" s="197">
        <v>4922.4998376287986</v>
      </c>
      <c r="D61" s="197">
        <v>253.56683443752803</v>
      </c>
      <c r="E61" s="197">
        <v>553.58426901840016</v>
      </c>
      <c r="F61" s="197">
        <v>14.613455374899999</v>
      </c>
      <c r="G61" s="197">
        <v>91.912641264853491</v>
      </c>
      <c r="H61" s="197">
        <v>121.93027720954396</v>
      </c>
      <c r="I61" s="197">
        <v>124.66808767479998</v>
      </c>
      <c r="J61" s="197">
        <v>1644.5439460321666</v>
      </c>
      <c r="K61" s="198">
        <v>-407.70781100000005</v>
      </c>
      <c r="L61" s="197">
        <v>-840.44002258888486</v>
      </c>
      <c r="M61" s="197">
        <v>4194.5909885002011</v>
      </c>
      <c r="N61" s="197">
        <v>787.48153806219955</v>
      </c>
      <c r="O61" s="197">
        <v>691.57408713978168</v>
      </c>
      <c r="P61" s="197">
        <v>238.78605470299999</v>
      </c>
      <c r="Q61" s="197">
        <v>367.13128338472018</v>
      </c>
      <c r="R61" s="197">
        <v>-285.34585427421496</v>
      </c>
      <c r="S61" s="193">
        <f t="shared" si="0"/>
        <v>2319.3882792848435</v>
      </c>
      <c r="T61" s="193">
        <f t="shared" si="1"/>
        <v>2987.1234241417142</v>
      </c>
      <c r="U61" s="367">
        <v>7.6262670000000004</v>
      </c>
      <c r="V61" s="369">
        <f>SUMPRODUCT(S58:S61,U58:U61)/SUM(bdp!AR84:AR87)</f>
        <v>-1.1660854868843157E-2</v>
      </c>
      <c r="X61" s="18">
        <v>41912</v>
      </c>
      <c r="Y61" s="369">
        <v>-1.1660856953313987E-2</v>
      </c>
      <c r="AC61" s="194">
        <v>41912</v>
      </c>
      <c r="AD61" s="195">
        <v>4917</v>
      </c>
      <c r="AE61" s="196">
        <v>62.6</v>
      </c>
      <c r="AF61" s="196">
        <v>31.5</v>
      </c>
      <c r="AG61" s="196">
        <v>318</v>
      </c>
      <c r="AH61" s="196">
        <v>4111.6000000000004</v>
      </c>
      <c r="AI61" s="196">
        <v>15</v>
      </c>
      <c r="AJ61" s="196">
        <v>5.5</v>
      </c>
      <c r="AK61" s="196">
        <v>23.6</v>
      </c>
      <c r="AL61" s="196">
        <v>3.7</v>
      </c>
      <c r="AM61" s="196">
        <v>118.7</v>
      </c>
      <c r="AN61" s="196">
        <v>208.6</v>
      </c>
      <c r="AO61" s="196">
        <v>18.399999999999999</v>
      </c>
      <c r="AP61" s="196">
        <v>0</v>
      </c>
      <c r="AQ61" s="195">
        <v>786.5</v>
      </c>
      <c r="AR61" s="196">
        <v>6.2</v>
      </c>
      <c r="AS61" s="196">
        <v>17.3</v>
      </c>
      <c r="AT61" s="196">
        <v>155.30000000000001</v>
      </c>
      <c r="AU61" s="196">
        <v>191.9</v>
      </c>
      <c r="AV61" s="196">
        <v>11.4</v>
      </c>
      <c r="AW61" s="196">
        <v>8</v>
      </c>
      <c r="AX61" s="196">
        <v>63.1</v>
      </c>
      <c r="AY61" s="196">
        <v>51.4</v>
      </c>
      <c r="AZ61" s="196">
        <v>67.8</v>
      </c>
      <c r="BA61" s="196">
        <v>179.2</v>
      </c>
      <c r="BB61" s="196">
        <v>26.4</v>
      </c>
      <c r="BC61" s="196">
        <v>8.4</v>
      </c>
      <c r="BE61" s="194">
        <v>41912</v>
      </c>
      <c r="BF61" s="195">
        <v>253.3</v>
      </c>
      <c r="BG61" s="196">
        <v>187.6</v>
      </c>
      <c r="BH61" s="196">
        <v>65.7</v>
      </c>
      <c r="BI61" s="195">
        <v>690.8</v>
      </c>
      <c r="BJ61" s="196">
        <v>7.5</v>
      </c>
      <c r="BK61" s="196">
        <v>683.3</v>
      </c>
      <c r="BM61" s="194">
        <v>41912</v>
      </c>
      <c r="BN61" s="195">
        <v>552.9</v>
      </c>
      <c r="BO61" s="196">
        <v>354.2</v>
      </c>
      <c r="BP61" s="195">
        <v>238.5</v>
      </c>
      <c r="BQ61" s="196">
        <v>95.4</v>
      </c>
      <c r="BS61" s="189">
        <v>39447</v>
      </c>
      <c r="BT61" s="190">
        <v>9307.3846309397904</v>
      </c>
      <c r="BU61" s="190">
        <v>512.26793677849491</v>
      </c>
    </row>
    <row r="62" spans="1:73" ht="14.25" customHeight="1">
      <c r="A62" s="18">
        <v>42004</v>
      </c>
      <c r="B62" s="191">
        <v>2483.2490234641991</v>
      </c>
      <c r="C62" s="191">
        <v>1379.7711653117001</v>
      </c>
      <c r="D62" s="191">
        <v>59.612163130790009</v>
      </c>
      <c r="E62" s="191">
        <v>578.55280914000025</v>
      </c>
      <c r="F62" s="191">
        <v>50.309228755499994</v>
      </c>
      <c r="G62" s="191">
        <v>-236.33519655564683</v>
      </c>
      <c r="H62" s="191">
        <v>121.99083496006305</v>
      </c>
      <c r="I62" s="191">
        <v>76.448751800699995</v>
      </c>
      <c r="J62" s="191">
        <v>-808.19943629536147</v>
      </c>
      <c r="K62" s="192">
        <v>470.31241499999993</v>
      </c>
      <c r="L62" s="191">
        <v>29.278124751868518</v>
      </c>
      <c r="M62" s="191">
        <v>3875.213204617603</v>
      </c>
      <c r="N62" s="191">
        <v>751.96573771099997</v>
      </c>
      <c r="O62" s="191">
        <v>-242.77127530586785</v>
      </c>
      <c r="P62" s="191">
        <v>278.44431243540004</v>
      </c>
      <c r="Q62" s="191">
        <v>-317.30821617207971</v>
      </c>
      <c r="R62" s="191">
        <v>23.605049985911478</v>
      </c>
      <c r="S62" s="193">
        <f t="shared" si="0"/>
        <v>-161.66681841144509</v>
      </c>
      <c r="T62" s="193">
        <f t="shared" si="1"/>
        <v>-164.15892980815352</v>
      </c>
      <c r="U62" s="367">
        <v>7.6614709999999997</v>
      </c>
      <c r="V62" s="369">
        <f>SUMPRODUCT(S59:S62,U59:U62)/SUM(bdp!AR85:AR88)</f>
        <v>2.5152440246893368E-3</v>
      </c>
      <c r="X62" s="18">
        <v>42004</v>
      </c>
      <c r="Y62" s="369">
        <v>2.5152440868682693E-3</v>
      </c>
      <c r="AC62" s="194">
        <v>42004</v>
      </c>
      <c r="AD62" s="195">
        <v>1378.8</v>
      </c>
      <c r="AE62" s="196">
        <v>70.599999999999994</v>
      </c>
      <c r="AF62" s="196">
        <v>33.4</v>
      </c>
      <c r="AG62" s="196">
        <v>242.4</v>
      </c>
      <c r="AH62" s="196">
        <v>609.29999999999995</v>
      </c>
      <c r="AI62" s="196">
        <v>24</v>
      </c>
      <c r="AJ62" s="196">
        <v>5.9</v>
      </c>
      <c r="AK62" s="196">
        <v>13.3</v>
      </c>
      <c r="AL62" s="196">
        <v>8.6999999999999993</v>
      </c>
      <c r="AM62" s="196">
        <v>128.9</v>
      </c>
      <c r="AN62" s="196">
        <v>229.1</v>
      </c>
      <c r="AO62" s="196">
        <v>13.2</v>
      </c>
      <c r="AP62" s="196">
        <v>0</v>
      </c>
      <c r="AQ62" s="195">
        <v>751.6</v>
      </c>
      <c r="AR62" s="196">
        <v>5.9</v>
      </c>
      <c r="AS62" s="196">
        <v>18.7</v>
      </c>
      <c r="AT62" s="196">
        <v>139.5</v>
      </c>
      <c r="AU62" s="196">
        <v>129.69999999999999</v>
      </c>
      <c r="AV62" s="196">
        <v>17.899999999999999</v>
      </c>
      <c r="AW62" s="196">
        <v>7.3</v>
      </c>
      <c r="AX62" s="196">
        <v>62</v>
      </c>
      <c r="AY62" s="196">
        <v>63.4</v>
      </c>
      <c r="AZ62" s="196">
        <v>72.400000000000006</v>
      </c>
      <c r="BA62" s="196">
        <v>200.3</v>
      </c>
      <c r="BB62" s="196">
        <v>27.1</v>
      </c>
      <c r="BC62" s="196">
        <v>7.7</v>
      </c>
      <c r="BE62" s="194">
        <v>42004</v>
      </c>
      <c r="BF62" s="195">
        <v>59.6</v>
      </c>
      <c r="BG62" s="196">
        <v>217.5</v>
      </c>
      <c r="BH62" s="196">
        <v>-158</v>
      </c>
      <c r="BI62" s="195">
        <v>-242.7</v>
      </c>
      <c r="BJ62" s="196">
        <v>8</v>
      </c>
      <c r="BK62" s="196">
        <v>-250.6</v>
      </c>
      <c r="BM62" s="194">
        <v>42004</v>
      </c>
      <c r="BN62" s="195">
        <v>578.20000000000005</v>
      </c>
      <c r="BO62" s="196">
        <v>370.7</v>
      </c>
      <c r="BP62" s="195">
        <v>278.3</v>
      </c>
      <c r="BQ62" s="196">
        <v>105.8</v>
      </c>
      <c r="BS62" s="189">
        <v>39538</v>
      </c>
      <c r="BT62" s="190">
        <v>9841.6781937166797</v>
      </c>
      <c r="BU62" s="190">
        <v>534.2935627768893</v>
      </c>
    </row>
    <row r="63" spans="1:73" ht="14.25" customHeight="1">
      <c r="A63" s="18">
        <v>42094</v>
      </c>
      <c r="B63" s="191">
        <v>2225.3967787057022</v>
      </c>
      <c r="C63" s="191">
        <v>1074.3866499143001</v>
      </c>
      <c r="D63" s="191">
        <v>305.84567629621461</v>
      </c>
      <c r="E63" s="191">
        <v>694.78321655510013</v>
      </c>
      <c r="F63" s="191">
        <v>39.1016993617</v>
      </c>
      <c r="G63" s="191">
        <v>144.44570137966002</v>
      </c>
      <c r="H63" s="191">
        <v>-72.693834393697983</v>
      </c>
      <c r="I63" s="191">
        <v>-89.497775908300014</v>
      </c>
      <c r="J63" s="191">
        <v>-848.11529356138158</v>
      </c>
      <c r="K63" s="192">
        <v>1115.36526</v>
      </c>
      <c r="L63" s="191">
        <v>599.81825037697149</v>
      </c>
      <c r="M63" s="191">
        <v>4013.782701772303</v>
      </c>
      <c r="N63" s="191">
        <v>685.42123735820007</v>
      </c>
      <c r="O63" s="191">
        <v>512.6549226563053</v>
      </c>
      <c r="P63" s="191">
        <v>331.48320607469998</v>
      </c>
      <c r="Q63" s="191">
        <v>398.9139545012456</v>
      </c>
      <c r="R63" s="191">
        <v>454.59989966655468</v>
      </c>
      <c r="S63" s="193">
        <f t="shared" si="0"/>
        <v>-1242.9297463901921</v>
      </c>
      <c r="T63" s="193">
        <f t="shared" si="1"/>
        <v>-1208.0195933030409</v>
      </c>
      <c r="U63" s="367">
        <v>7.6445959999999999</v>
      </c>
      <c r="V63" s="369">
        <f>SUMPRODUCT(S60:S63,U60:U63)/SUM(bdp!AR86:AR89)</f>
        <v>5.8890487861473721E-3</v>
      </c>
      <c r="X63" s="18">
        <v>42094</v>
      </c>
      <c r="Y63" s="369">
        <v>5.8890459533234036E-3</v>
      </c>
      <c r="AC63" s="194">
        <v>42094</v>
      </c>
      <c r="AD63" s="195">
        <v>1073.7</v>
      </c>
      <c r="AE63" s="196">
        <v>80.5</v>
      </c>
      <c r="AF63" s="196">
        <v>41.9</v>
      </c>
      <c r="AG63" s="196">
        <v>203.7</v>
      </c>
      <c r="AH63" s="196">
        <v>366</v>
      </c>
      <c r="AI63" s="196">
        <v>28</v>
      </c>
      <c r="AJ63" s="196">
        <v>5.2</v>
      </c>
      <c r="AK63" s="196">
        <v>9.1999999999999993</v>
      </c>
      <c r="AL63" s="196">
        <v>12.1</v>
      </c>
      <c r="AM63" s="196">
        <v>94.8</v>
      </c>
      <c r="AN63" s="196">
        <v>209.1</v>
      </c>
      <c r="AO63" s="196">
        <v>23.2</v>
      </c>
      <c r="AP63" s="196">
        <v>0</v>
      </c>
      <c r="AQ63" s="195">
        <v>685.2</v>
      </c>
      <c r="AR63" s="196">
        <v>5.3</v>
      </c>
      <c r="AS63" s="196">
        <v>13.4</v>
      </c>
      <c r="AT63" s="196">
        <v>129.30000000000001</v>
      </c>
      <c r="AU63" s="196">
        <v>116.4</v>
      </c>
      <c r="AV63" s="196">
        <v>15.5</v>
      </c>
      <c r="AW63" s="196">
        <v>13.9</v>
      </c>
      <c r="AX63" s="196">
        <v>56.1</v>
      </c>
      <c r="AY63" s="196">
        <v>54.8</v>
      </c>
      <c r="AZ63" s="196">
        <v>63.4</v>
      </c>
      <c r="BA63" s="196">
        <v>184.3</v>
      </c>
      <c r="BB63" s="196">
        <v>25.9</v>
      </c>
      <c r="BC63" s="196">
        <v>6.9</v>
      </c>
      <c r="BE63" s="194">
        <v>42094</v>
      </c>
      <c r="BF63" s="195">
        <v>305.8</v>
      </c>
      <c r="BG63" s="196">
        <v>206.7</v>
      </c>
      <c r="BH63" s="196">
        <v>99.1</v>
      </c>
      <c r="BI63" s="195">
        <v>512.20000000000005</v>
      </c>
      <c r="BJ63" s="196">
        <v>7</v>
      </c>
      <c r="BK63" s="196">
        <v>505.3</v>
      </c>
      <c r="BM63" s="194">
        <v>42094</v>
      </c>
      <c r="BN63" s="195">
        <v>695</v>
      </c>
      <c r="BO63" s="196">
        <v>501.5</v>
      </c>
      <c r="BP63" s="195">
        <v>331.5</v>
      </c>
      <c r="BQ63" s="196">
        <v>95.8</v>
      </c>
      <c r="BS63" s="189">
        <v>39629</v>
      </c>
      <c r="BT63" s="190">
        <v>9941.1965177451129</v>
      </c>
      <c r="BU63" s="190">
        <v>99.518324028433199</v>
      </c>
    </row>
    <row r="64" spans="1:73" ht="14.25" customHeight="1">
      <c r="A64" s="18">
        <v>42185</v>
      </c>
      <c r="B64" s="191">
        <v>2595.2850339588017</v>
      </c>
      <c r="C64" s="191">
        <v>2358.8403749797003</v>
      </c>
      <c r="D64" s="191">
        <v>309.22918937153383</v>
      </c>
      <c r="E64" s="191">
        <v>671.26300969019997</v>
      </c>
      <c r="F64" s="191">
        <v>73.099181367399993</v>
      </c>
      <c r="G64" s="191">
        <v>82.715521292559899</v>
      </c>
      <c r="H64" s="191">
        <v>51.798110546040988</v>
      </c>
      <c r="I64" s="191">
        <v>68.9360264771</v>
      </c>
      <c r="J64" s="191">
        <v>454.51848796928164</v>
      </c>
      <c r="K64" s="192">
        <v>-323.0317970000001</v>
      </c>
      <c r="L64" s="191">
        <v>479.08465622101789</v>
      </c>
      <c r="M64" s="191">
        <v>4517.9175203837995</v>
      </c>
      <c r="N64" s="191">
        <v>842.9448478618001</v>
      </c>
      <c r="O64" s="191">
        <v>720.42019491687199</v>
      </c>
      <c r="P64" s="191">
        <v>277.07812511279997</v>
      </c>
      <c r="Q64" s="191">
        <v>97.079925360545502</v>
      </c>
      <c r="R64" s="191">
        <v>109.41566661105477</v>
      </c>
      <c r="S64" s="193">
        <f t="shared" si="0"/>
        <v>-423.74308027503594</v>
      </c>
      <c r="T64" s="193">
        <f t="shared" si="1"/>
        <v>256.88151462676433</v>
      </c>
      <c r="U64" s="367">
        <v>7.58066</v>
      </c>
      <c r="V64" s="369">
        <f>SUMPRODUCT(S61:S64,U61:U64)/SUM(bdp!AR87:AR90)</f>
        <v>1.1162192415515504E-2</v>
      </c>
      <c r="X64" s="18">
        <v>42185</v>
      </c>
      <c r="Y64" s="369">
        <v>1.1162191256264014E-2</v>
      </c>
      <c r="AC64" s="194">
        <v>42185</v>
      </c>
      <c r="AD64" s="195">
        <v>2357.1999999999998</v>
      </c>
      <c r="AE64" s="196">
        <v>74.3</v>
      </c>
      <c r="AF64" s="196">
        <v>48.7</v>
      </c>
      <c r="AG64" s="196">
        <v>263.2</v>
      </c>
      <c r="AH64" s="196">
        <v>1534.8</v>
      </c>
      <c r="AI64" s="196">
        <v>30.5</v>
      </c>
      <c r="AJ64" s="196">
        <v>4</v>
      </c>
      <c r="AK64" s="196">
        <v>18.399999999999999</v>
      </c>
      <c r="AL64" s="196">
        <v>8.3000000000000007</v>
      </c>
      <c r="AM64" s="196">
        <v>118.3</v>
      </c>
      <c r="AN64" s="196">
        <v>237.3</v>
      </c>
      <c r="AO64" s="196">
        <v>19.5</v>
      </c>
      <c r="AP64" s="196">
        <v>0</v>
      </c>
      <c r="AQ64" s="195">
        <v>842.7</v>
      </c>
      <c r="AR64" s="196">
        <v>6.9</v>
      </c>
      <c r="AS64" s="196">
        <v>18.899999999999999</v>
      </c>
      <c r="AT64" s="196">
        <v>156.5</v>
      </c>
      <c r="AU64" s="196">
        <v>204.5</v>
      </c>
      <c r="AV64" s="196">
        <v>24</v>
      </c>
      <c r="AW64" s="196">
        <v>8.6</v>
      </c>
      <c r="AX64" s="196">
        <v>58.6</v>
      </c>
      <c r="AY64" s="196">
        <v>58.6</v>
      </c>
      <c r="AZ64" s="196">
        <v>88.6</v>
      </c>
      <c r="BA64" s="196">
        <v>185.8</v>
      </c>
      <c r="BB64" s="196">
        <v>24.4</v>
      </c>
      <c r="BC64" s="196">
        <v>7.3</v>
      </c>
      <c r="BE64" s="194">
        <v>42185</v>
      </c>
      <c r="BF64" s="195">
        <v>309.10000000000002</v>
      </c>
      <c r="BG64" s="196">
        <v>234.5</v>
      </c>
      <c r="BH64" s="196">
        <v>74.599999999999994</v>
      </c>
      <c r="BI64" s="195">
        <v>720.9</v>
      </c>
      <c r="BJ64" s="196">
        <v>10.4</v>
      </c>
      <c r="BK64" s="196">
        <v>710.5</v>
      </c>
      <c r="BM64" s="194">
        <v>42185</v>
      </c>
      <c r="BN64" s="195">
        <v>671</v>
      </c>
      <c r="BO64" s="196">
        <v>460.4</v>
      </c>
      <c r="BP64" s="195">
        <v>277</v>
      </c>
      <c r="BQ64" s="196">
        <v>96.3</v>
      </c>
      <c r="BS64" s="189">
        <v>39721</v>
      </c>
      <c r="BT64" s="190">
        <v>9808.73600241247</v>
      </c>
      <c r="BU64" s="190">
        <v>-132.4605153326429</v>
      </c>
    </row>
    <row r="65" spans="1:73" ht="14.25" customHeight="1">
      <c r="A65" s="18">
        <v>42277</v>
      </c>
      <c r="B65" s="191">
        <v>2640.2105345859018</v>
      </c>
      <c r="C65" s="191">
        <v>5547.7509756573991</v>
      </c>
      <c r="D65" s="191">
        <v>351.84605165577642</v>
      </c>
      <c r="E65" s="191">
        <v>604.24989632689983</v>
      </c>
      <c r="F65" s="191">
        <v>72.585125026400007</v>
      </c>
      <c r="G65" s="191">
        <v>225.12887977856008</v>
      </c>
      <c r="H65" s="191">
        <v>149.869407420855</v>
      </c>
      <c r="I65" s="191">
        <v>-22.806678240700002</v>
      </c>
      <c r="J65" s="191">
        <v>2224.023827899156</v>
      </c>
      <c r="K65" s="192">
        <v>-241.97285999999997</v>
      </c>
      <c r="L65" s="191">
        <v>-1138.9732207380353</v>
      </c>
      <c r="M65" s="191">
        <v>4472.7970796520012</v>
      </c>
      <c r="N65" s="191">
        <v>869.67779327470009</v>
      </c>
      <c r="O65" s="191">
        <v>12.428555230229321</v>
      </c>
      <c r="P65" s="191">
        <v>244.20834029940002</v>
      </c>
      <c r="Q65" s="191">
        <v>153.20051109294715</v>
      </c>
      <c r="R65" s="191">
        <v>-297.5155282930869</v>
      </c>
      <c r="S65" s="193">
        <f t="shared" si="0"/>
        <v>3544.9456897696455</v>
      </c>
      <c r="T65" s="193">
        <f t="shared" si="1"/>
        <v>4957.1151881160222</v>
      </c>
      <c r="U65" s="367">
        <v>7.6320779999999999</v>
      </c>
      <c r="V65" s="369">
        <f>SUMPRODUCT(S62:S65,U62:U65)/SUM(bdp!AR88:AR91)</f>
        <v>3.8823537632386468E-2</v>
      </c>
      <c r="X65" s="18">
        <v>42277</v>
      </c>
      <c r="Y65" s="369">
        <v>3.8823518601421983E-2</v>
      </c>
      <c r="AC65" s="194">
        <v>42277</v>
      </c>
      <c r="AD65" s="195">
        <v>5539.6</v>
      </c>
      <c r="AE65" s="196">
        <v>61</v>
      </c>
      <c r="AF65" s="196">
        <v>43.7</v>
      </c>
      <c r="AG65" s="196">
        <v>312.10000000000002</v>
      </c>
      <c r="AH65" s="196">
        <v>4640.8999999999996</v>
      </c>
      <c r="AI65" s="196">
        <v>29</v>
      </c>
      <c r="AJ65" s="196">
        <v>4.4000000000000004</v>
      </c>
      <c r="AK65" s="196">
        <v>33.1</v>
      </c>
      <c r="AL65" s="196">
        <v>7.4</v>
      </c>
      <c r="AM65" s="196">
        <v>127.2</v>
      </c>
      <c r="AN65" s="196">
        <v>238.8</v>
      </c>
      <c r="AO65" s="196">
        <v>42.1</v>
      </c>
      <c r="AP65" s="196">
        <v>0</v>
      </c>
      <c r="AQ65" s="195">
        <v>868.7</v>
      </c>
      <c r="AR65" s="196">
        <v>4.8</v>
      </c>
      <c r="AS65" s="196">
        <v>18.2</v>
      </c>
      <c r="AT65" s="196">
        <v>151.80000000000001</v>
      </c>
      <c r="AU65" s="196">
        <v>193.1</v>
      </c>
      <c r="AV65" s="196">
        <v>28</v>
      </c>
      <c r="AW65" s="196">
        <v>5.8</v>
      </c>
      <c r="AX65" s="196">
        <v>94.7</v>
      </c>
      <c r="AY65" s="196">
        <v>58.1</v>
      </c>
      <c r="AZ65" s="196">
        <v>75.900000000000006</v>
      </c>
      <c r="BA65" s="196">
        <v>201.4</v>
      </c>
      <c r="BB65" s="196">
        <v>29</v>
      </c>
      <c r="BC65" s="196">
        <v>8.3000000000000007</v>
      </c>
      <c r="BE65" s="194">
        <v>42277</v>
      </c>
      <c r="BF65" s="195">
        <v>351.8</v>
      </c>
      <c r="BG65" s="196">
        <v>238.5</v>
      </c>
      <c r="BH65" s="196">
        <v>113.4</v>
      </c>
      <c r="BI65" s="195">
        <v>12.5</v>
      </c>
      <c r="BJ65" s="196">
        <v>5.8</v>
      </c>
      <c r="BK65" s="196">
        <v>6.9</v>
      </c>
      <c r="BM65" s="194">
        <v>42277</v>
      </c>
      <c r="BN65" s="195">
        <v>603.6</v>
      </c>
      <c r="BO65" s="196">
        <v>393.2</v>
      </c>
      <c r="BP65" s="195">
        <v>243.9</v>
      </c>
      <c r="BQ65" s="196">
        <v>108.1</v>
      </c>
      <c r="BS65" s="189">
        <v>39813</v>
      </c>
      <c r="BT65" s="190">
        <v>9120.9163825494525</v>
      </c>
      <c r="BU65" s="190">
        <v>-687.81961986301758</v>
      </c>
    </row>
    <row r="66" spans="1:73" ht="14.25" customHeight="1">
      <c r="A66" s="18">
        <v>42369</v>
      </c>
      <c r="B66" s="191">
        <v>2732.5769512275006</v>
      </c>
      <c r="C66" s="191">
        <v>1553.3356134241999</v>
      </c>
      <c r="D66" s="191">
        <v>-198.40582455051029</v>
      </c>
      <c r="E66" s="191">
        <v>749.93514155430012</v>
      </c>
      <c r="F66" s="191">
        <v>150.4929949472</v>
      </c>
      <c r="G66" s="191">
        <v>-630.63758619893952</v>
      </c>
      <c r="H66" s="191">
        <v>22.503072048943963</v>
      </c>
      <c r="I66" s="191">
        <v>-86.603370988699993</v>
      </c>
      <c r="J66" s="191">
        <v>-289.75504255656767</v>
      </c>
      <c r="K66" s="192">
        <v>194.72782900000013</v>
      </c>
      <c r="L66" s="191">
        <v>71.738974609710851</v>
      </c>
      <c r="M66" s="191">
        <v>4305.7779636795995</v>
      </c>
      <c r="N66" s="191">
        <v>885.62266339790017</v>
      </c>
      <c r="O66" s="191">
        <v>-199.0009307038481</v>
      </c>
      <c r="P66" s="191">
        <v>270.94698263520002</v>
      </c>
      <c r="Q66" s="191">
        <v>-619.11505414045087</v>
      </c>
      <c r="R66" s="191">
        <v>33.022783241638152</v>
      </c>
      <c r="S66" s="193">
        <f t="shared" si="0"/>
        <v>-425.90479735336157</v>
      </c>
      <c r="T66" s="193">
        <f t="shared" si="1"/>
        <v>-407.34565559290058</v>
      </c>
      <c r="U66" s="367">
        <v>7.6350470000000001</v>
      </c>
      <c r="V66" s="369">
        <f>SUMPRODUCT(S63:S66,U63:U66)/SUM(bdp!AR89:AR92)</f>
        <v>3.2645508006358515E-2</v>
      </c>
      <c r="X66" s="18">
        <v>42369</v>
      </c>
      <c r="Y66" s="369">
        <v>3.2645472432707504E-2</v>
      </c>
      <c r="AC66" s="194">
        <v>42369</v>
      </c>
      <c r="AD66" s="195">
        <v>1552.6</v>
      </c>
      <c r="AE66" s="196">
        <v>61.1</v>
      </c>
      <c r="AF66" s="196">
        <v>44.3</v>
      </c>
      <c r="AG66" s="196">
        <v>238.4</v>
      </c>
      <c r="AH66" s="196">
        <v>668.5</v>
      </c>
      <c r="AI66" s="196">
        <v>29</v>
      </c>
      <c r="AJ66" s="196">
        <v>5.2</v>
      </c>
      <c r="AK66" s="196">
        <v>14.7</v>
      </c>
      <c r="AL66" s="196">
        <v>13.1</v>
      </c>
      <c r="AM66" s="196">
        <v>145.19999999999999</v>
      </c>
      <c r="AN66" s="196">
        <v>299.2</v>
      </c>
      <c r="AO66" s="196">
        <v>33.700000000000003</v>
      </c>
      <c r="AP66" s="196">
        <v>0</v>
      </c>
      <c r="AQ66" s="195">
        <v>885.2</v>
      </c>
      <c r="AR66" s="196">
        <v>8.6999999999999993</v>
      </c>
      <c r="AS66" s="196">
        <v>16</v>
      </c>
      <c r="AT66" s="196">
        <v>141.4</v>
      </c>
      <c r="AU66" s="196">
        <v>167.4</v>
      </c>
      <c r="AV66" s="196">
        <v>21.1</v>
      </c>
      <c r="AW66" s="196">
        <v>10.6</v>
      </c>
      <c r="AX66" s="196">
        <v>67.3</v>
      </c>
      <c r="AY66" s="196">
        <v>69.900000000000006</v>
      </c>
      <c r="AZ66" s="196">
        <v>98.3</v>
      </c>
      <c r="BA66" s="196">
        <v>247.4</v>
      </c>
      <c r="BB66" s="196">
        <v>28.2</v>
      </c>
      <c r="BC66" s="196">
        <v>8.8000000000000007</v>
      </c>
      <c r="BE66" s="194">
        <v>42369</v>
      </c>
      <c r="BF66" s="195">
        <v>-198.9</v>
      </c>
      <c r="BG66" s="196">
        <v>246.1</v>
      </c>
      <c r="BH66" s="196">
        <v>-445</v>
      </c>
      <c r="BI66" s="195">
        <v>-198.7</v>
      </c>
      <c r="BJ66" s="196">
        <v>6.2</v>
      </c>
      <c r="BK66" s="196">
        <v>-204.9</v>
      </c>
      <c r="BM66" s="194">
        <v>42369</v>
      </c>
      <c r="BN66" s="195">
        <v>749.2</v>
      </c>
      <c r="BO66" s="196">
        <v>521.20000000000005</v>
      </c>
      <c r="BP66" s="195">
        <v>270.89999999999998</v>
      </c>
      <c r="BQ66" s="196">
        <v>102.6</v>
      </c>
      <c r="BS66" s="189">
        <v>39903</v>
      </c>
      <c r="BT66" s="190">
        <v>8869.5485378721569</v>
      </c>
      <c r="BU66" s="190">
        <v>-251.36784467729558</v>
      </c>
    </row>
    <row r="67" spans="1:73" ht="14.25" customHeight="1">
      <c r="A67" s="18">
        <v>42460</v>
      </c>
      <c r="B67" s="191">
        <v>2332.2690439349999</v>
      </c>
      <c r="C67" s="191">
        <v>1163.3283084676</v>
      </c>
      <c r="D67" s="191">
        <v>142.00450383486805</v>
      </c>
      <c r="E67" s="191">
        <v>559.69220822429986</v>
      </c>
      <c r="F67" s="191">
        <v>137.64978583480001</v>
      </c>
      <c r="G67" s="191">
        <v>-43.596573625520371</v>
      </c>
      <c r="H67" s="191">
        <v>-23.034568666537009</v>
      </c>
      <c r="I67" s="191">
        <v>-35.331270348000004</v>
      </c>
      <c r="J67" s="191">
        <v>-253.46610748195371</v>
      </c>
      <c r="K67" s="192">
        <v>-447.73827600000004</v>
      </c>
      <c r="L67" s="191">
        <v>486.22938581000767</v>
      </c>
      <c r="M67" s="191">
        <v>4160.2845779076979</v>
      </c>
      <c r="N67" s="191">
        <v>735.49182770059997</v>
      </c>
      <c r="O67" s="191">
        <v>494.88762686090178</v>
      </c>
      <c r="P67" s="191">
        <v>321.66955880539996</v>
      </c>
      <c r="Q67" s="191">
        <v>452.43176533890744</v>
      </c>
      <c r="R67" s="191">
        <v>-364.43820629289439</v>
      </c>
      <c r="S67" s="193">
        <f t="shared" si="0"/>
        <v>-1515.0395268128323</v>
      </c>
      <c r="T67" s="193">
        <f t="shared" si="1"/>
        <v>-1782.3207103360473</v>
      </c>
      <c r="U67" s="367">
        <v>7.5237030000000003</v>
      </c>
      <c r="V67" s="369">
        <f>SUMPRODUCT(S64:S67,U64:U67)/SUM(bdp!AR90:AR93)</f>
        <v>2.6935019932934161E-2</v>
      </c>
      <c r="X67" s="18">
        <v>42460</v>
      </c>
      <c r="Y67" s="369">
        <v>2.6934997415211073E-2</v>
      </c>
      <c r="AC67" s="194">
        <v>42460</v>
      </c>
      <c r="AD67" s="195">
        <v>1162.9000000000001</v>
      </c>
      <c r="AE67" s="196">
        <v>65.599999999999994</v>
      </c>
      <c r="AF67" s="196">
        <v>29.3</v>
      </c>
      <c r="AG67" s="196">
        <v>205.2</v>
      </c>
      <c r="AH67" s="196">
        <v>435.3</v>
      </c>
      <c r="AI67" s="196">
        <v>26</v>
      </c>
      <c r="AJ67" s="196">
        <v>5.5</v>
      </c>
      <c r="AK67" s="196">
        <v>9.6999999999999993</v>
      </c>
      <c r="AL67" s="196">
        <v>12.9</v>
      </c>
      <c r="AM67" s="196">
        <v>120.3</v>
      </c>
      <c r="AN67" s="196">
        <v>226.3</v>
      </c>
      <c r="AO67" s="196">
        <v>26.5</v>
      </c>
      <c r="AP67" s="196">
        <v>0</v>
      </c>
      <c r="AQ67" s="195">
        <v>735.5</v>
      </c>
      <c r="AR67" s="196">
        <v>7.6</v>
      </c>
      <c r="AS67" s="196">
        <v>13.5</v>
      </c>
      <c r="AT67" s="196">
        <v>123.1</v>
      </c>
      <c r="AU67" s="196">
        <v>142.19999999999999</v>
      </c>
      <c r="AV67" s="196">
        <v>14.4</v>
      </c>
      <c r="AW67" s="196">
        <v>17.600000000000001</v>
      </c>
      <c r="AX67" s="196">
        <v>69.7</v>
      </c>
      <c r="AY67" s="196">
        <v>52.3</v>
      </c>
      <c r="AZ67" s="196">
        <v>69.7</v>
      </c>
      <c r="BA67" s="196">
        <v>182.6</v>
      </c>
      <c r="BB67" s="196">
        <v>34.9</v>
      </c>
      <c r="BC67" s="196">
        <v>7.9</v>
      </c>
      <c r="BE67" s="194">
        <v>42460</v>
      </c>
      <c r="BF67" s="195">
        <v>142.69999999999999</v>
      </c>
      <c r="BG67" s="196">
        <v>196.1</v>
      </c>
      <c r="BH67" s="196">
        <v>-53.4</v>
      </c>
      <c r="BI67" s="195">
        <v>494.9</v>
      </c>
      <c r="BJ67" s="196">
        <v>3.4</v>
      </c>
      <c r="BK67" s="196">
        <v>491.4</v>
      </c>
      <c r="BM67" s="194">
        <v>42460</v>
      </c>
      <c r="BN67" s="195">
        <v>559.70000000000005</v>
      </c>
      <c r="BO67" s="196">
        <v>362</v>
      </c>
      <c r="BP67" s="195">
        <v>321.60000000000002</v>
      </c>
      <c r="BQ67" s="196">
        <v>98.7</v>
      </c>
      <c r="BS67" s="189">
        <v>39994</v>
      </c>
      <c r="BT67" s="190">
        <v>9090.0634055776209</v>
      </c>
      <c r="BU67" s="190">
        <v>220.51486770546398</v>
      </c>
    </row>
    <row r="68" spans="1:73" ht="14.25" customHeight="1">
      <c r="A68" s="18">
        <v>42551</v>
      </c>
      <c r="B68" s="191">
        <v>2632.5262579080008</v>
      </c>
      <c r="C68" s="191">
        <v>2530.4239446523998</v>
      </c>
      <c r="D68" s="191">
        <v>340.68527692897555</v>
      </c>
      <c r="E68" s="191">
        <v>876.81264451470008</v>
      </c>
      <c r="F68" s="191">
        <v>144.60522776029998</v>
      </c>
      <c r="G68" s="191">
        <v>-255.57440020772023</v>
      </c>
      <c r="H68" s="191">
        <v>-409.60880785383813</v>
      </c>
      <c r="I68" s="191">
        <v>-47.331925562099997</v>
      </c>
      <c r="J68" s="191">
        <v>1526.3928397255463</v>
      </c>
      <c r="K68" s="192">
        <v>-388.99733899999995</v>
      </c>
      <c r="L68" s="191">
        <v>572.72892052784539</v>
      </c>
      <c r="M68" s="191">
        <v>4780.505351768199</v>
      </c>
      <c r="N68" s="191">
        <v>859.28040324159963</v>
      </c>
      <c r="O68" s="191">
        <v>633.19545813158425</v>
      </c>
      <c r="P68" s="191">
        <v>251.79704102030004</v>
      </c>
      <c r="Q68" s="191">
        <v>12.820681569906696</v>
      </c>
      <c r="R68" s="191">
        <v>-160.9443325985572</v>
      </c>
      <c r="S68" s="193">
        <f t="shared" si="0"/>
        <v>-144.33013015760662</v>
      </c>
      <c r="T68" s="193">
        <f t="shared" si="1"/>
        <v>1146.0080362610788</v>
      </c>
      <c r="U68" s="367">
        <v>7.5127370000000004</v>
      </c>
      <c r="V68" s="369">
        <f>SUMPRODUCT(S65:S68,U65:U68)/SUM(bdp!AR91:AR94)</f>
        <v>3.2945013452666504E-2</v>
      </c>
      <c r="X68" s="18">
        <v>42551</v>
      </c>
      <c r="Y68" s="369">
        <v>3.2944996762127775E-2</v>
      </c>
      <c r="AC68" s="194">
        <v>42551</v>
      </c>
      <c r="AD68" s="195">
        <v>2529.8000000000002</v>
      </c>
      <c r="AE68" s="196">
        <v>74</v>
      </c>
      <c r="AF68" s="196">
        <v>38.799999999999997</v>
      </c>
      <c r="AG68" s="196">
        <v>279.8</v>
      </c>
      <c r="AH68" s="196">
        <v>1651.9</v>
      </c>
      <c r="AI68" s="196">
        <v>30.9</v>
      </c>
      <c r="AJ68" s="196">
        <v>4.5</v>
      </c>
      <c r="AK68" s="196">
        <v>18.100000000000001</v>
      </c>
      <c r="AL68" s="196">
        <v>10.8</v>
      </c>
      <c r="AM68" s="196">
        <v>145.80000000000001</v>
      </c>
      <c r="AN68" s="196">
        <v>254.8</v>
      </c>
      <c r="AO68" s="196">
        <v>20.399999999999999</v>
      </c>
      <c r="AP68" s="196">
        <v>0</v>
      </c>
      <c r="AQ68" s="195">
        <v>858.8</v>
      </c>
      <c r="AR68" s="196">
        <v>10.1</v>
      </c>
      <c r="AS68" s="196">
        <v>13.9</v>
      </c>
      <c r="AT68" s="196">
        <v>144</v>
      </c>
      <c r="AU68" s="196">
        <v>212.3</v>
      </c>
      <c r="AV68" s="196">
        <v>15.2</v>
      </c>
      <c r="AW68" s="196">
        <v>10</v>
      </c>
      <c r="AX68" s="196">
        <v>83.3</v>
      </c>
      <c r="AY68" s="196">
        <v>56.5</v>
      </c>
      <c r="AZ68" s="196">
        <v>77.599999999999994</v>
      </c>
      <c r="BA68" s="196">
        <v>203.3</v>
      </c>
      <c r="BB68" s="196">
        <v>24.9</v>
      </c>
      <c r="BC68" s="196">
        <v>7.6</v>
      </c>
      <c r="BE68" s="194">
        <v>42551</v>
      </c>
      <c r="BF68" s="195">
        <v>340.5</v>
      </c>
      <c r="BG68" s="196">
        <v>336.6</v>
      </c>
      <c r="BH68" s="196">
        <v>3.9</v>
      </c>
      <c r="BI68" s="195">
        <v>632.79999999999995</v>
      </c>
      <c r="BJ68" s="196">
        <v>4.5</v>
      </c>
      <c r="BK68" s="196">
        <v>628.29999999999995</v>
      </c>
      <c r="BM68" s="194">
        <v>42551</v>
      </c>
      <c r="BN68" s="195">
        <v>876.3</v>
      </c>
      <c r="BO68" s="196">
        <v>666.4</v>
      </c>
      <c r="BP68" s="195">
        <v>251.7</v>
      </c>
      <c r="BQ68" s="196">
        <v>96.3</v>
      </c>
      <c r="BS68" s="189">
        <v>40086</v>
      </c>
      <c r="BT68" s="190">
        <v>9317.5946912939653</v>
      </c>
      <c r="BU68" s="190">
        <v>227.53128571634443</v>
      </c>
    </row>
    <row r="69" spans="1:73" ht="14.25" customHeight="1">
      <c r="A69" s="18">
        <v>42643</v>
      </c>
      <c r="B69" s="191">
        <v>2628.5633854164994</v>
      </c>
      <c r="C69" s="191">
        <v>6319.3054029523973</v>
      </c>
      <c r="D69" s="191">
        <v>268.98977112139573</v>
      </c>
      <c r="E69" s="191">
        <v>707.20986751750013</v>
      </c>
      <c r="F69" s="191">
        <v>129.47185793579999</v>
      </c>
      <c r="G69" s="191">
        <v>-105.4398344220207</v>
      </c>
      <c r="H69" s="191">
        <v>-4.6543578023510186</v>
      </c>
      <c r="I69" s="191">
        <v>-55.583919432200005</v>
      </c>
      <c r="J69" s="191">
        <v>2248.1933245379437</v>
      </c>
      <c r="K69" s="192">
        <v>141.94169699989993</v>
      </c>
      <c r="L69" s="191">
        <v>-1189.9787485247884</v>
      </c>
      <c r="M69" s="191">
        <v>4611.1351436786017</v>
      </c>
      <c r="N69" s="191">
        <v>975.82610208980032</v>
      </c>
      <c r="O69" s="191">
        <v>854.4259076835425</v>
      </c>
      <c r="P69" s="191">
        <v>303.12678492249995</v>
      </c>
      <c r="Q69" s="191">
        <v>660.58846688490689</v>
      </c>
      <c r="R69" s="191">
        <v>-555.1791550479943</v>
      </c>
      <c r="S69" s="193">
        <f t="shared" si="0"/>
        <v>3179.5544886333491</v>
      </c>
      <c r="T69" s="193">
        <f t="shared" si="1"/>
        <v>4238.0951960887214</v>
      </c>
      <c r="U69" s="367">
        <v>7.5077530000000001</v>
      </c>
      <c r="V69" s="369">
        <f>SUMPRODUCT(S66:S69,U66:U69)/SUM(bdp!AR92:AR95)</f>
        <v>2.33676930431145E-2</v>
      </c>
      <c r="X69" s="18">
        <v>42643</v>
      </c>
      <c r="Y69" s="369">
        <v>2.336767989708103E-2</v>
      </c>
      <c r="AC69" s="194">
        <v>42643</v>
      </c>
      <c r="AD69" s="195">
        <v>6312</v>
      </c>
      <c r="AE69" s="196">
        <v>89.7</v>
      </c>
      <c r="AF69" s="196">
        <v>33.4</v>
      </c>
      <c r="AG69" s="196">
        <v>331.6</v>
      </c>
      <c r="AH69" s="196">
        <v>5250</v>
      </c>
      <c r="AI69" s="196">
        <v>36</v>
      </c>
      <c r="AJ69" s="196">
        <v>4.3</v>
      </c>
      <c r="AK69" s="196">
        <v>39.9</v>
      </c>
      <c r="AL69" s="196">
        <v>13.1</v>
      </c>
      <c r="AM69" s="196">
        <v>154.4</v>
      </c>
      <c r="AN69" s="196">
        <v>290.3</v>
      </c>
      <c r="AO69" s="196">
        <v>69.400000000000006</v>
      </c>
      <c r="AP69" s="196">
        <v>0</v>
      </c>
      <c r="AQ69" s="195">
        <v>974.9</v>
      </c>
      <c r="AR69" s="196">
        <v>8.9</v>
      </c>
      <c r="AS69" s="196">
        <v>13.7</v>
      </c>
      <c r="AT69" s="196">
        <v>149.69999999999999</v>
      </c>
      <c r="AU69" s="196">
        <v>252.9</v>
      </c>
      <c r="AV69" s="196">
        <v>25.5</v>
      </c>
      <c r="AW69" s="196">
        <v>9.6</v>
      </c>
      <c r="AX69" s="196">
        <v>125.2</v>
      </c>
      <c r="AY69" s="196">
        <v>67.400000000000006</v>
      </c>
      <c r="AZ69" s="196">
        <v>84.3</v>
      </c>
      <c r="BA69" s="196">
        <v>202.7</v>
      </c>
      <c r="BB69" s="196">
        <v>27</v>
      </c>
      <c r="BC69" s="196">
        <v>7.9</v>
      </c>
      <c r="BE69" s="194">
        <v>42643</v>
      </c>
      <c r="BF69" s="195">
        <v>268.60000000000002</v>
      </c>
      <c r="BG69" s="196">
        <v>305.7</v>
      </c>
      <c r="BH69" s="196">
        <v>-37</v>
      </c>
      <c r="BI69" s="195">
        <v>853.8</v>
      </c>
      <c r="BJ69" s="196">
        <v>4.9000000000000004</v>
      </c>
      <c r="BK69" s="196">
        <v>848.9</v>
      </c>
      <c r="BM69" s="194">
        <v>42643</v>
      </c>
      <c r="BN69" s="195">
        <v>706.5</v>
      </c>
      <c r="BO69" s="196">
        <v>478.2</v>
      </c>
      <c r="BP69" s="195">
        <v>302.8</v>
      </c>
      <c r="BQ69" s="196">
        <v>117.6</v>
      </c>
      <c r="BS69" s="189">
        <v>40178</v>
      </c>
      <c r="BT69" s="190">
        <v>10375.815685539206</v>
      </c>
      <c r="BU69" s="190">
        <v>1058.2209942452409</v>
      </c>
    </row>
    <row r="70" spans="1:73" ht="14.25" customHeight="1">
      <c r="A70" s="18">
        <v>42735</v>
      </c>
      <c r="B70" s="191">
        <v>2917.2859949731001</v>
      </c>
      <c r="C70" s="191">
        <v>1721.5079124924</v>
      </c>
      <c r="D70" s="191">
        <v>-824.13720143963599</v>
      </c>
      <c r="E70" s="191">
        <v>869.50027634259993</v>
      </c>
      <c r="F70" s="191">
        <v>290.64340570049995</v>
      </c>
      <c r="G70" s="191">
        <v>-1224.3306929138189</v>
      </c>
      <c r="H70" s="191">
        <v>313.71113272791007</v>
      </c>
      <c r="I70" s="191">
        <v>-10.881170067899998</v>
      </c>
      <c r="J70" s="191">
        <v>-982.1410996446549</v>
      </c>
      <c r="K70" s="192">
        <v>429.83825699999989</v>
      </c>
      <c r="L70" s="191">
        <v>-79.591980763417041</v>
      </c>
      <c r="M70" s="191">
        <v>4565.6404804096974</v>
      </c>
      <c r="N70" s="191">
        <v>993.3867751334999</v>
      </c>
      <c r="O70" s="191">
        <v>-669.13023071226178</v>
      </c>
      <c r="P70" s="191">
        <v>320.72676005459999</v>
      </c>
      <c r="Q70" s="191">
        <v>-755.8469726354914</v>
      </c>
      <c r="R70" s="191">
        <v>-402.54122268298386</v>
      </c>
      <c r="S70" s="193">
        <f t="shared" si="0"/>
        <v>-526.46680251707221</v>
      </c>
      <c r="T70" s="193">
        <f t="shared" si="1"/>
        <v>-630.83075515997734</v>
      </c>
      <c r="U70" s="367">
        <v>7.5577870000000003</v>
      </c>
      <c r="V70" s="369">
        <f>SUMPRODUCT(S67:S70,U67:U70)/SUM(bdp!AR93:AR96)</f>
        <v>2.1099160901029194E-2</v>
      </c>
      <c r="X70" s="18">
        <v>42735</v>
      </c>
      <c r="Y70" s="369">
        <v>2.1099155878398831E-2</v>
      </c>
      <c r="AC70" s="194">
        <v>42735</v>
      </c>
      <c r="AD70" s="195">
        <v>1719.7</v>
      </c>
      <c r="AE70" s="196">
        <v>71.400000000000006</v>
      </c>
      <c r="AF70" s="196">
        <v>39.200000000000003</v>
      </c>
      <c r="AG70" s="196">
        <v>260.10000000000002</v>
      </c>
      <c r="AH70" s="196">
        <v>753.1</v>
      </c>
      <c r="AI70" s="196">
        <v>39.299999999999997</v>
      </c>
      <c r="AJ70" s="196">
        <v>4.0999999999999996</v>
      </c>
      <c r="AK70" s="196">
        <v>17</v>
      </c>
      <c r="AL70" s="196">
        <v>10.1</v>
      </c>
      <c r="AM70" s="196">
        <v>177.6</v>
      </c>
      <c r="AN70" s="196">
        <v>310.10000000000002</v>
      </c>
      <c r="AO70" s="196">
        <v>37.799999999999997</v>
      </c>
      <c r="AP70" s="196">
        <v>0</v>
      </c>
      <c r="AQ70" s="195">
        <v>992.7</v>
      </c>
      <c r="AR70" s="196">
        <v>9.8000000000000007</v>
      </c>
      <c r="AS70" s="196">
        <v>16</v>
      </c>
      <c r="AT70" s="196">
        <v>150.1</v>
      </c>
      <c r="AU70" s="196">
        <v>245.7</v>
      </c>
      <c r="AV70" s="196">
        <v>22.1</v>
      </c>
      <c r="AW70" s="196">
        <v>9.8000000000000007</v>
      </c>
      <c r="AX70" s="196">
        <v>94.5</v>
      </c>
      <c r="AY70" s="196">
        <v>67</v>
      </c>
      <c r="AZ70" s="196">
        <v>104.7</v>
      </c>
      <c r="BA70" s="196">
        <v>237.4</v>
      </c>
      <c r="BB70" s="196">
        <v>26.2</v>
      </c>
      <c r="BC70" s="196">
        <v>9.3000000000000007</v>
      </c>
      <c r="BE70" s="194">
        <v>42735</v>
      </c>
      <c r="BF70" s="195">
        <v>-826.2</v>
      </c>
      <c r="BG70" s="196">
        <v>344.3</v>
      </c>
      <c r="BH70" s="196">
        <v>-1170.5</v>
      </c>
      <c r="BI70" s="195">
        <v>-668</v>
      </c>
      <c r="BJ70" s="196">
        <v>5.7</v>
      </c>
      <c r="BK70" s="196">
        <v>-673.7</v>
      </c>
      <c r="BM70" s="194">
        <v>42735</v>
      </c>
      <c r="BN70" s="195">
        <v>868.8</v>
      </c>
      <c r="BO70" s="196">
        <v>609</v>
      </c>
      <c r="BP70" s="195">
        <v>320.5</v>
      </c>
      <c r="BQ70" s="196">
        <v>110.2</v>
      </c>
      <c r="BS70" s="189">
        <v>40268</v>
      </c>
      <c r="BT70" s="190">
        <v>10008.111192698574</v>
      </c>
      <c r="BU70" s="190">
        <v>-367.70449284063216</v>
      </c>
    </row>
    <row r="71" spans="1:73" ht="14.25" customHeight="1">
      <c r="A71" s="18">
        <v>42825</v>
      </c>
      <c r="B71" s="191">
        <v>2796.4511718741996</v>
      </c>
      <c r="C71" s="191">
        <v>1313.6368152023999</v>
      </c>
      <c r="D71" s="191">
        <v>401.94201138037852</v>
      </c>
      <c r="E71" s="191">
        <v>774.97723819129999</v>
      </c>
      <c r="F71" s="191">
        <v>90.118576514500006</v>
      </c>
      <c r="G71" s="191">
        <v>297.74445825447384</v>
      </c>
      <c r="H71" s="191">
        <v>-39.794629973185977</v>
      </c>
      <c r="I71" s="191">
        <v>10.470241377699999</v>
      </c>
      <c r="J71" s="191">
        <v>-2082.1276483729453</v>
      </c>
      <c r="K71" s="192">
        <v>2653.7049040000002</v>
      </c>
      <c r="L71" s="191">
        <v>797.02923019219827</v>
      </c>
      <c r="M71" s="191">
        <v>4843.7614577940994</v>
      </c>
      <c r="N71" s="191">
        <v>863.4694321976001</v>
      </c>
      <c r="O71" s="191">
        <v>530.72125544095832</v>
      </c>
      <c r="P71" s="191">
        <v>302.72980211390001</v>
      </c>
      <c r="Q71" s="191">
        <v>443.98556971563096</v>
      </c>
      <c r="R71" s="191">
        <v>762.53865976199381</v>
      </c>
      <c r="S71" s="193">
        <f t="shared" si="0"/>
        <v>-1253.6747108982809</v>
      </c>
      <c r="T71" s="193">
        <f t="shared" si="1"/>
        <v>-733.05380838316341</v>
      </c>
      <c r="U71" s="367">
        <v>7.4383900000000001</v>
      </c>
      <c r="V71" s="369">
        <f>SUMPRODUCT(S68:S71,U68:U71)/SUM(bdp!AR94:AR97)</f>
        <v>2.6807427723135185E-2</v>
      </c>
      <c r="X71" s="18">
        <v>42825</v>
      </c>
      <c r="Y71" s="369">
        <v>2.6804255612397437E-2</v>
      </c>
      <c r="AC71" s="194">
        <v>42825</v>
      </c>
      <c r="AD71" s="195">
        <v>1313.5</v>
      </c>
      <c r="AE71" s="196">
        <v>74.7</v>
      </c>
      <c r="AF71" s="196">
        <v>46.9</v>
      </c>
      <c r="AG71" s="196">
        <v>225.1</v>
      </c>
      <c r="AH71" s="196">
        <v>463.9</v>
      </c>
      <c r="AI71" s="196">
        <v>28.7</v>
      </c>
      <c r="AJ71" s="196">
        <v>4.7</v>
      </c>
      <c r="AK71" s="196">
        <v>16.100000000000001</v>
      </c>
      <c r="AL71" s="196">
        <v>13.8</v>
      </c>
      <c r="AM71" s="196">
        <v>141.19999999999999</v>
      </c>
      <c r="AN71" s="196">
        <v>250.4</v>
      </c>
      <c r="AO71" s="196">
        <v>48.1</v>
      </c>
      <c r="AP71" s="196">
        <v>0</v>
      </c>
      <c r="AQ71" s="195">
        <v>863.4</v>
      </c>
      <c r="AR71" s="196">
        <v>11.2</v>
      </c>
      <c r="AS71" s="196">
        <v>20.100000000000001</v>
      </c>
      <c r="AT71" s="196">
        <v>142.4</v>
      </c>
      <c r="AU71" s="196">
        <v>210.1</v>
      </c>
      <c r="AV71" s="196">
        <v>13.7</v>
      </c>
      <c r="AW71" s="196">
        <v>17.399999999999999</v>
      </c>
      <c r="AX71" s="196">
        <v>87.3</v>
      </c>
      <c r="AY71" s="196">
        <v>52.2</v>
      </c>
      <c r="AZ71" s="196">
        <v>81.3</v>
      </c>
      <c r="BA71" s="196">
        <v>192.5</v>
      </c>
      <c r="BB71" s="196">
        <v>27.2</v>
      </c>
      <c r="BC71" s="196">
        <v>7.9</v>
      </c>
      <c r="BE71" s="194">
        <v>42825</v>
      </c>
      <c r="BF71" s="195">
        <v>401.6</v>
      </c>
      <c r="BG71" s="196">
        <v>311.10000000000002</v>
      </c>
      <c r="BH71" s="196">
        <v>90.5</v>
      </c>
      <c r="BI71" s="195">
        <v>530.70000000000005</v>
      </c>
      <c r="BJ71" s="196">
        <v>4.5999999999999996</v>
      </c>
      <c r="BK71" s="196">
        <v>526.20000000000005</v>
      </c>
      <c r="BM71" s="194">
        <v>42825</v>
      </c>
      <c r="BN71" s="195">
        <v>774.8</v>
      </c>
      <c r="BO71" s="196">
        <v>547.1</v>
      </c>
      <c r="BP71" s="195">
        <v>302.7</v>
      </c>
      <c r="BQ71" s="196">
        <v>107.4</v>
      </c>
      <c r="BS71" s="189">
        <v>40359</v>
      </c>
      <c r="BT71" s="190">
        <v>10305.171023149778</v>
      </c>
      <c r="BU71" s="190">
        <v>297.05983045120411</v>
      </c>
    </row>
    <row r="72" spans="1:73" ht="14.25" customHeight="1">
      <c r="A72" s="18">
        <v>42916</v>
      </c>
      <c r="B72" s="191">
        <v>2854.549341765497</v>
      </c>
      <c r="C72" s="191">
        <v>2941.6086237432</v>
      </c>
      <c r="D72" s="191">
        <v>461.44155400384324</v>
      </c>
      <c r="E72" s="191">
        <v>847.25691305190026</v>
      </c>
      <c r="F72" s="191">
        <v>206.64560564739998</v>
      </c>
      <c r="G72" s="191">
        <v>57.548721303373689</v>
      </c>
      <c r="H72" s="191">
        <v>40.914967753210021</v>
      </c>
      <c r="I72" s="191">
        <v>-289.30273076809999</v>
      </c>
      <c r="J72" s="191">
        <v>1194.5753458835857</v>
      </c>
      <c r="K72" s="192">
        <v>-1883.3335870000001</v>
      </c>
      <c r="L72" s="191">
        <v>316.13665313273043</v>
      </c>
      <c r="M72" s="191">
        <v>5253.8434441660984</v>
      </c>
      <c r="N72" s="191">
        <v>972.30463870890003</v>
      </c>
      <c r="O72" s="191">
        <v>763.98623535439799</v>
      </c>
      <c r="P72" s="191">
        <v>305.58371549499998</v>
      </c>
      <c r="Q72" s="191">
        <v>194.95703333343164</v>
      </c>
      <c r="R72" s="191">
        <v>-1406.4749737815368</v>
      </c>
      <c r="S72" s="193">
        <f t="shared" si="0"/>
        <v>-190.86160115995426</v>
      </c>
      <c r="T72" s="193">
        <f t="shared" si="1"/>
        <v>663.84131524035183</v>
      </c>
      <c r="U72" s="367">
        <v>7.4066450000000001</v>
      </c>
      <c r="V72" s="369">
        <f>SUMPRODUCT(S69:S72,U69:U72)/SUM(bdp!AR95:AR98)</f>
        <v>2.5560046927010624E-2</v>
      </c>
      <c r="X72" s="18">
        <v>42916</v>
      </c>
      <c r="Y72" s="369">
        <v>2.5553797802424883E-2</v>
      </c>
      <c r="AC72" s="194">
        <v>42916</v>
      </c>
      <c r="AD72" s="195">
        <v>2938</v>
      </c>
      <c r="AE72" s="196">
        <v>74.400000000000006</v>
      </c>
      <c r="AF72" s="196">
        <v>53.2</v>
      </c>
      <c r="AG72" s="196">
        <v>303.10000000000002</v>
      </c>
      <c r="AH72" s="196">
        <v>1941.9</v>
      </c>
      <c r="AI72" s="196">
        <v>34.6</v>
      </c>
      <c r="AJ72" s="196">
        <v>5.2</v>
      </c>
      <c r="AK72" s="196">
        <v>25.8</v>
      </c>
      <c r="AL72" s="196">
        <v>10.9</v>
      </c>
      <c r="AM72" s="196">
        <v>160</v>
      </c>
      <c r="AN72" s="196">
        <v>286.8</v>
      </c>
      <c r="AO72" s="196">
        <v>41.9</v>
      </c>
      <c r="AP72" s="196">
        <v>0</v>
      </c>
      <c r="AQ72" s="195">
        <v>971.5</v>
      </c>
      <c r="AR72" s="196">
        <v>12</v>
      </c>
      <c r="AS72" s="196">
        <v>23.8</v>
      </c>
      <c r="AT72" s="196">
        <v>169.1</v>
      </c>
      <c r="AU72" s="196">
        <v>269.5</v>
      </c>
      <c r="AV72" s="196">
        <v>19.399999999999999</v>
      </c>
      <c r="AW72" s="196">
        <v>12.8</v>
      </c>
      <c r="AX72" s="196">
        <v>77.8</v>
      </c>
      <c r="AY72" s="196">
        <v>59.9</v>
      </c>
      <c r="AZ72" s="196">
        <v>76.7</v>
      </c>
      <c r="BA72" s="196">
        <v>212.8</v>
      </c>
      <c r="BB72" s="196">
        <v>28.1</v>
      </c>
      <c r="BC72" s="196">
        <v>9.6</v>
      </c>
      <c r="BE72" s="194">
        <v>42916</v>
      </c>
      <c r="BF72" s="195">
        <v>461.3</v>
      </c>
      <c r="BG72" s="196">
        <v>347.4</v>
      </c>
      <c r="BH72" s="196">
        <v>113.9</v>
      </c>
      <c r="BI72" s="195">
        <v>764.5</v>
      </c>
      <c r="BJ72" s="196">
        <v>5.9</v>
      </c>
      <c r="BK72" s="196">
        <v>758.7</v>
      </c>
      <c r="BM72" s="194">
        <v>42916</v>
      </c>
      <c r="BN72" s="195">
        <v>846.9</v>
      </c>
      <c r="BO72" s="196">
        <v>569.79999999999995</v>
      </c>
      <c r="BP72" s="195">
        <v>305.39999999999998</v>
      </c>
      <c r="BQ72" s="196">
        <v>98.7</v>
      </c>
      <c r="BS72" s="189">
        <v>40451</v>
      </c>
      <c r="BT72" s="190">
        <v>11154.383806948561</v>
      </c>
      <c r="BU72" s="190">
        <v>849.21278379878277</v>
      </c>
    </row>
    <row r="73" spans="1:73" ht="14.25" customHeight="1">
      <c r="A73" s="18">
        <v>43008</v>
      </c>
      <c r="B73" s="191">
        <v>2913.4375201110993</v>
      </c>
      <c r="C73" s="191">
        <v>6851.2641163514027</v>
      </c>
      <c r="D73" s="191">
        <v>455.22583023447385</v>
      </c>
      <c r="E73" s="191">
        <v>741.74342078599989</v>
      </c>
      <c r="F73" s="191">
        <v>98.952835442899996</v>
      </c>
      <c r="G73" s="191">
        <v>290.32806195827408</v>
      </c>
      <c r="H73" s="191">
        <v>201.42399211551901</v>
      </c>
      <c r="I73" s="191">
        <v>-81.655153761299999</v>
      </c>
      <c r="J73" s="191">
        <v>1751.1332174869895</v>
      </c>
      <c r="K73" s="192">
        <v>1009.885355</v>
      </c>
      <c r="L73" s="191">
        <v>-919.2187193707482</v>
      </c>
      <c r="M73" s="191">
        <v>5130.6349240614982</v>
      </c>
      <c r="N73" s="191">
        <v>1103.1539494464</v>
      </c>
      <c r="O73" s="191">
        <v>728.15618451371472</v>
      </c>
      <c r="P73" s="191">
        <v>303.21305703430005</v>
      </c>
      <c r="Q73" s="191">
        <v>578.82320027113087</v>
      </c>
      <c r="R73" s="191">
        <v>-283.95461597086222</v>
      </c>
      <c r="S73" s="193">
        <f t="shared" si="0"/>
        <v>3696.5127724270642</v>
      </c>
      <c r="T73" s="193">
        <f t="shared" si="1"/>
        <v>5752.4937769984308</v>
      </c>
      <c r="U73" s="367">
        <v>7.497115</v>
      </c>
      <c r="V73" s="369">
        <f>SUMPRODUCT(S70:S73,U70:U73)/SUM(bdp!AR96:AR99)</f>
        <v>3.5821813242856694E-2</v>
      </c>
      <c r="X73" s="18">
        <v>43008</v>
      </c>
      <c r="Y73" s="369">
        <v>3.5812529584472362E-2</v>
      </c>
      <c r="AC73" s="194">
        <v>43008</v>
      </c>
      <c r="AD73" s="195">
        <v>6837.2</v>
      </c>
      <c r="AE73" s="196">
        <v>70.599999999999994</v>
      </c>
      <c r="AF73" s="196">
        <v>39.9</v>
      </c>
      <c r="AG73" s="196">
        <v>359.5</v>
      </c>
      <c r="AH73" s="196">
        <v>5749.8</v>
      </c>
      <c r="AI73" s="196">
        <v>31</v>
      </c>
      <c r="AJ73" s="196">
        <v>4.4000000000000004</v>
      </c>
      <c r="AK73" s="196">
        <v>55.7</v>
      </c>
      <c r="AL73" s="196">
        <v>10.8</v>
      </c>
      <c r="AM73" s="196">
        <v>188.2</v>
      </c>
      <c r="AN73" s="196">
        <v>290.2</v>
      </c>
      <c r="AO73" s="196">
        <v>36.9</v>
      </c>
      <c r="AP73" s="196">
        <v>0</v>
      </c>
      <c r="AQ73" s="195">
        <v>1101.5999999999999</v>
      </c>
      <c r="AR73" s="196">
        <v>10</v>
      </c>
      <c r="AS73" s="196">
        <v>14.7</v>
      </c>
      <c r="AT73" s="196">
        <v>170.3</v>
      </c>
      <c r="AU73" s="196">
        <v>356</v>
      </c>
      <c r="AV73" s="196">
        <v>19.100000000000001</v>
      </c>
      <c r="AW73" s="196">
        <v>11.2</v>
      </c>
      <c r="AX73" s="196">
        <v>84.8</v>
      </c>
      <c r="AY73" s="196">
        <v>77.7</v>
      </c>
      <c r="AZ73" s="196">
        <v>102.1</v>
      </c>
      <c r="BA73" s="196">
        <v>215.2</v>
      </c>
      <c r="BB73" s="196">
        <v>31.9</v>
      </c>
      <c r="BC73" s="196">
        <v>8.8000000000000007</v>
      </c>
      <c r="BE73" s="194">
        <v>43008</v>
      </c>
      <c r="BF73" s="195">
        <v>455</v>
      </c>
      <c r="BG73" s="196">
        <v>348.1</v>
      </c>
      <c r="BH73" s="196">
        <v>106.9</v>
      </c>
      <c r="BI73" s="195">
        <v>728</v>
      </c>
      <c r="BJ73" s="196">
        <v>6.3</v>
      </c>
      <c r="BK73" s="196">
        <v>721.6</v>
      </c>
      <c r="BM73" s="194">
        <v>43008</v>
      </c>
      <c r="BN73" s="195">
        <v>740.9</v>
      </c>
      <c r="BO73" s="196">
        <v>498.9</v>
      </c>
      <c r="BP73" s="195">
        <v>303</v>
      </c>
      <c r="BQ73" s="196">
        <v>121.3</v>
      </c>
      <c r="BS73" s="189">
        <v>40543</v>
      </c>
      <c r="BT73" s="190">
        <v>10660.30417664016</v>
      </c>
      <c r="BU73" s="190">
        <v>-494.07963030840074</v>
      </c>
    </row>
    <row r="74" spans="1:73" ht="14.25" customHeight="1">
      <c r="A74" s="18">
        <v>43100</v>
      </c>
      <c r="B74" s="191">
        <v>3147.6961424383016</v>
      </c>
      <c r="C74" s="191">
        <v>1798.0128796638994</v>
      </c>
      <c r="D74" s="191">
        <v>-888.23250070434347</v>
      </c>
      <c r="E74" s="191">
        <v>910.11857961210012</v>
      </c>
      <c r="F74" s="191">
        <v>142.04048073709998</v>
      </c>
      <c r="G74" s="191">
        <v>-1318.4713931591266</v>
      </c>
      <c r="H74" s="191">
        <v>227.90072221579788</v>
      </c>
      <c r="I74" s="191">
        <v>-10.993971457500006</v>
      </c>
      <c r="J74" s="191">
        <v>38.349625487087849</v>
      </c>
      <c r="K74" s="192">
        <v>812.65644699999984</v>
      </c>
      <c r="L74" s="191">
        <v>-29.434047684750681</v>
      </c>
      <c r="M74" s="191">
        <v>4931.8270487987047</v>
      </c>
      <c r="N74" s="191">
        <v>1173.4250828157999</v>
      </c>
      <c r="O74" s="191">
        <v>-895.09063642148101</v>
      </c>
      <c r="P74" s="191">
        <v>307.04690441899993</v>
      </c>
      <c r="Q74" s="191">
        <v>-780.47085132107281</v>
      </c>
      <c r="R74" s="191">
        <v>966.91914695704838</v>
      </c>
      <c r="S74" s="193">
        <f t="shared" si="0"/>
        <v>-549.61329860206661</v>
      </c>
      <c r="T74" s="193">
        <f t="shared" si="1"/>
        <v>-874.01373109943506</v>
      </c>
      <c r="U74" s="367">
        <v>7.5136479999999999</v>
      </c>
      <c r="V74" s="369">
        <f>SUMPRODUCT(S71:S74,U71:U74)/SUM(bdp!AR97:AR100)</f>
        <v>3.5053763797917484E-2</v>
      </c>
      <c r="X74" s="18">
        <v>43100</v>
      </c>
      <c r="Y74" s="369">
        <v>3.4566258283246477E-2</v>
      </c>
      <c r="AC74" s="194">
        <v>43100</v>
      </c>
      <c r="AD74" s="195">
        <v>1796.3</v>
      </c>
      <c r="AE74" s="196">
        <v>82</v>
      </c>
      <c r="AF74" s="196">
        <v>45.5</v>
      </c>
      <c r="AG74" s="196">
        <v>258.3</v>
      </c>
      <c r="AH74" s="196">
        <v>787.4</v>
      </c>
      <c r="AI74" s="196">
        <v>31.6</v>
      </c>
      <c r="AJ74" s="196">
        <v>5.7</v>
      </c>
      <c r="AK74" s="196">
        <v>21.8</v>
      </c>
      <c r="AL74" s="196">
        <v>12.5</v>
      </c>
      <c r="AM74" s="196">
        <v>188.5</v>
      </c>
      <c r="AN74" s="196">
        <v>336.5</v>
      </c>
      <c r="AO74" s="196">
        <v>26</v>
      </c>
      <c r="AP74" s="196">
        <v>0</v>
      </c>
      <c r="AQ74" s="195">
        <v>1172.8</v>
      </c>
      <c r="AR74" s="196">
        <v>10.6</v>
      </c>
      <c r="AS74" s="196">
        <v>16.2</v>
      </c>
      <c r="AT74" s="196">
        <v>160.5</v>
      </c>
      <c r="AU74" s="196">
        <v>365.7</v>
      </c>
      <c r="AV74" s="196">
        <v>18.100000000000001</v>
      </c>
      <c r="AW74" s="196">
        <v>12.1</v>
      </c>
      <c r="AX74" s="196">
        <v>94.4</v>
      </c>
      <c r="AY74" s="196">
        <v>80.400000000000006</v>
      </c>
      <c r="AZ74" s="196">
        <v>105.8</v>
      </c>
      <c r="BA74" s="196">
        <v>268.8</v>
      </c>
      <c r="BB74" s="196">
        <v>33.200000000000003</v>
      </c>
      <c r="BC74" s="196">
        <v>6.8</v>
      </c>
      <c r="BE74" s="194">
        <v>43100</v>
      </c>
      <c r="BF74" s="195">
        <v>-890.1</v>
      </c>
      <c r="BG74" s="196">
        <v>359.8</v>
      </c>
      <c r="BH74" s="196">
        <v>-1249.9000000000001</v>
      </c>
      <c r="BI74" s="195">
        <v>-870.9</v>
      </c>
      <c r="BJ74" s="196">
        <v>5.2</v>
      </c>
      <c r="BK74" s="196">
        <v>-876</v>
      </c>
      <c r="BM74" s="194">
        <v>43100</v>
      </c>
      <c r="BN74" s="195">
        <v>910</v>
      </c>
      <c r="BO74" s="196">
        <v>633.20000000000005</v>
      </c>
      <c r="BP74" s="195">
        <v>306.89999999999998</v>
      </c>
      <c r="BQ74" s="196">
        <v>110.1</v>
      </c>
      <c r="BS74" s="189">
        <v>40633</v>
      </c>
      <c r="BT74" s="190">
        <v>11423.833909730996</v>
      </c>
      <c r="BU74" s="190">
        <v>763.52973309083609</v>
      </c>
    </row>
    <row r="75" spans="1:73" ht="14.25" customHeight="1">
      <c r="A75" s="18">
        <v>43190</v>
      </c>
      <c r="B75" s="191">
        <v>2750.7861756584002</v>
      </c>
      <c r="C75" s="191">
        <v>1349.7733993257998</v>
      </c>
      <c r="D75" s="191">
        <v>407.6560120704375</v>
      </c>
      <c r="E75" s="191">
        <v>807.99864558850004</v>
      </c>
      <c r="F75" s="191">
        <v>122.40188855780002</v>
      </c>
      <c r="G75" s="191">
        <v>137.83969731814639</v>
      </c>
      <c r="H75" s="191">
        <v>205.70574944935791</v>
      </c>
      <c r="I75" s="191">
        <v>82.929248627599989</v>
      </c>
      <c r="J75" s="191">
        <v>-1608.7397978858569</v>
      </c>
      <c r="K75" s="192">
        <v>785.65924904999986</v>
      </c>
      <c r="L75" s="191">
        <v>762.94359897876302</v>
      </c>
      <c r="M75" s="191">
        <v>5193.1836695021966</v>
      </c>
      <c r="N75" s="191">
        <v>1008.1090649456</v>
      </c>
      <c r="O75" s="191">
        <v>601.46868741691276</v>
      </c>
      <c r="P75" s="191">
        <v>334.98690287400001</v>
      </c>
      <c r="Q75" s="191">
        <v>565.19899985916788</v>
      </c>
      <c r="R75" s="191">
        <v>-25.616248740911693</v>
      </c>
      <c r="S75" s="193">
        <f t="shared" si="0"/>
        <v>-1821.5340920955732</v>
      </c>
      <c r="T75" s="193">
        <f t="shared" si="1"/>
        <v>-1872.3772091180199</v>
      </c>
      <c r="U75" s="367">
        <v>7.4320259999999996</v>
      </c>
      <c r="V75" s="369">
        <f>SUMPRODUCT(S72:S75,U72:U75)/SUM(bdp!AR98:AR101)</f>
        <v>2.3318446901725475E-2</v>
      </c>
      <c r="X75" s="18">
        <v>43190</v>
      </c>
      <c r="Y75" s="369">
        <v>2.2833503513834751E-2</v>
      </c>
      <c r="AC75" s="194">
        <v>43190</v>
      </c>
      <c r="AD75" s="195">
        <v>1348.9</v>
      </c>
      <c r="AE75" s="196">
        <v>75.400000000000006</v>
      </c>
      <c r="AF75" s="196">
        <v>30.4</v>
      </c>
      <c r="AG75" s="196">
        <v>231.9</v>
      </c>
      <c r="AH75" s="196">
        <v>468.5</v>
      </c>
      <c r="AI75" s="196">
        <v>46.7</v>
      </c>
      <c r="AJ75" s="196">
        <v>5.9</v>
      </c>
      <c r="AK75" s="196">
        <v>17.899999999999999</v>
      </c>
      <c r="AL75" s="196">
        <v>12.5</v>
      </c>
      <c r="AM75" s="196">
        <v>160.5</v>
      </c>
      <c r="AN75" s="196">
        <v>271.39999999999998</v>
      </c>
      <c r="AO75" s="196">
        <v>27.8</v>
      </c>
      <c r="AP75" s="196">
        <v>0</v>
      </c>
      <c r="AQ75" s="195">
        <v>1007.3</v>
      </c>
      <c r="AR75" s="196">
        <v>14.7</v>
      </c>
      <c r="AS75" s="196">
        <v>14.1</v>
      </c>
      <c r="AT75" s="196">
        <v>151.69999999999999</v>
      </c>
      <c r="AU75" s="196">
        <v>295.8</v>
      </c>
      <c r="AV75" s="196">
        <v>28.2</v>
      </c>
      <c r="AW75" s="196">
        <v>24.5</v>
      </c>
      <c r="AX75" s="196">
        <v>71.099999999999994</v>
      </c>
      <c r="AY75" s="196">
        <v>55</v>
      </c>
      <c r="AZ75" s="196">
        <v>87.1</v>
      </c>
      <c r="BA75" s="196">
        <v>229.2</v>
      </c>
      <c r="BB75" s="196">
        <v>27.7</v>
      </c>
      <c r="BC75" s="196">
        <v>8.6</v>
      </c>
      <c r="BE75" s="194">
        <v>43190</v>
      </c>
      <c r="BF75" s="195">
        <v>418.1</v>
      </c>
      <c r="BG75" s="196">
        <v>337.2</v>
      </c>
      <c r="BH75" s="196">
        <v>80.900000000000006</v>
      </c>
      <c r="BI75" s="195">
        <v>603.70000000000005</v>
      </c>
      <c r="BJ75" s="196">
        <v>5.8</v>
      </c>
      <c r="BK75" s="196">
        <v>597.9</v>
      </c>
      <c r="BM75" s="194">
        <v>43190</v>
      </c>
      <c r="BN75" s="195">
        <v>797</v>
      </c>
      <c r="BO75" s="196">
        <v>555.5</v>
      </c>
      <c r="BP75" s="195">
        <v>334.9</v>
      </c>
      <c r="BQ75" s="196">
        <v>113.6</v>
      </c>
      <c r="BS75" s="189">
        <v>40724</v>
      </c>
      <c r="BT75" s="190">
        <v>11422.260487426012</v>
      </c>
      <c r="BU75" s="190">
        <v>-1.5734223049839784</v>
      </c>
    </row>
    <row r="76" spans="1:73" ht="14.25" customHeight="1">
      <c r="A76" s="18">
        <v>43281</v>
      </c>
      <c r="B76" s="191">
        <v>3097.8290566184996</v>
      </c>
      <c r="C76" s="191">
        <v>3187.1050590418004</v>
      </c>
      <c r="D76" s="191">
        <v>517.09130954906993</v>
      </c>
      <c r="E76" s="191">
        <v>885.13941536160007</v>
      </c>
      <c r="F76" s="191">
        <v>185.3442221215</v>
      </c>
      <c r="G76" s="191">
        <v>69.073808034746534</v>
      </c>
      <c r="H76" s="191">
        <v>-106.84460589369198</v>
      </c>
      <c r="I76" s="191">
        <v>23.301921781899996</v>
      </c>
      <c r="J76" s="191">
        <v>1298.2847303939827</v>
      </c>
      <c r="K76" s="192">
        <v>25.016777920000031</v>
      </c>
      <c r="L76" s="191">
        <v>458.82659624919131</v>
      </c>
      <c r="M76" s="191">
        <v>5569.1984790121014</v>
      </c>
      <c r="N76" s="191">
        <v>1166.1002864520999</v>
      </c>
      <c r="O76" s="191">
        <v>770.80665203385013</v>
      </c>
      <c r="P76" s="191">
        <v>301.17205712549998</v>
      </c>
      <c r="Q76" s="191">
        <v>518.94901209866771</v>
      </c>
      <c r="R76" s="191">
        <v>265.82543582015956</v>
      </c>
      <c r="S76" s="193">
        <f t="shared" si="0"/>
        <v>-120.11263405258069</v>
      </c>
      <c r="T76" s="193">
        <f t="shared" si="1"/>
        <v>1048.1163686362215</v>
      </c>
      <c r="U76" s="367">
        <v>7.3795770000000003</v>
      </c>
      <c r="V76" s="369">
        <f>SUMPRODUCT(S73:S76,U73:U76)/SUM(bdp!AR99:AR102)</f>
        <v>2.4449460844234158E-2</v>
      </c>
      <c r="X76" s="18">
        <v>43281</v>
      </c>
      <c r="Y76" s="369">
        <v>2.3966923128178684E-2</v>
      </c>
      <c r="AC76" s="194">
        <v>43281</v>
      </c>
      <c r="AD76" s="195">
        <v>3182.4</v>
      </c>
      <c r="AE76" s="196">
        <v>81.5</v>
      </c>
      <c r="AF76" s="196">
        <v>44.1</v>
      </c>
      <c r="AG76" s="196">
        <v>311.3</v>
      </c>
      <c r="AH76" s="196">
        <v>2120.6</v>
      </c>
      <c r="AI76" s="196">
        <v>56</v>
      </c>
      <c r="AJ76" s="196">
        <v>3.4</v>
      </c>
      <c r="AK76" s="196">
        <v>31.4</v>
      </c>
      <c r="AL76" s="196">
        <v>19.7</v>
      </c>
      <c r="AM76" s="196">
        <v>186</v>
      </c>
      <c r="AN76" s="196">
        <v>307.5</v>
      </c>
      <c r="AO76" s="196">
        <v>21</v>
      </c>
      <c r="AP76" s="196">
        <v>0</v>
      </c>
      <c r="AQ76" s="195">
        <v>1164.2</v>
      </c>
      <c r="AR76" s="196">
        <v>14.1</v>
      </c>
      <c r="AS76" s="196">
        <v>14.9</v>
      </c>
      <c r="AT76" s="196">
        <v>169.6</v>
      </c>
      <c r="AU76" s="196">
        <v>403</v>
      </c>
      <c r="AV76" s="196">
        <v>33.799999999999997</v>
      </c>
      <c r="AW76" s="196">
        <v>10.3</v>
      </c>
      <c r="AX76" s="196">
        <v>73.5</v>
      </c>
      <c r="AY76" s="196">
        <v>66.2</v>
      </c>
      <c r="AZ76" s="196">
        <v>97.5</v>
      </c>
      <c r="BA76" s="196">
        <v>245.5</v>
      </c>
      <c r="BB76" s="196">
        <v>29.2</v>
      </c>
      <c r="BC76" s="196">
        <v>6.6</v>
      </c>
      <c r="BE76" s="194">
        <v>43281</v>
      </c>
      <c r="BF76" s="195">
        <v>527.29999999999995</v>
      </c>
      <c r="BG76" s="196">
        <v>386.7</v>
      </c>
      <c r="BH76" s="196">
        <v>140.6</v>
      </c>
      <c r="BI76" s="195">
        <v>765.5</v>
      </c>
      <c r="BJ76" s="196">
        <v>9.5</v>
      </c>
      <c r="BK76" s="196">
        <v>756.2</v>
      </c>
      <c r="BM76" s="194">
        <v>43281</v>
      </c>
      <c r="BN76" s="195">
        <v>873.9</v>
      </c>
      <c r="BO76" s="196">
        <v>623.6</v>
      </c>
      <c r="BP76" s="195">
        <v>301</v>
      </c>
      <c r="BQ76" s="196">
        <v>106</v>
      </c>
      <c r="BS76" s="189">
        <v>40816</v>
      </c>
      <c r="BT76" s="190">
        <v>11323.837183168856</v>
      </c>
      <c r="BU76" s="190">
        <v>-98.423304257155905</v>
      </c>
    </row>
    <row r="77" spans="1:73" ht="14.25" customHeight="1">
      <c r="A77" s="18">
        <v>43373</v>
      </c>
      <c r="B77" s="191">
        <v>3169.3732585570006</v>
      </c>
      <c r="C77" s="191">
        <v>7346.424987501905</v>
      </c>
      <c r="D77" s="191">
        <v>481.20835906937407</v>
      </c>
      <c r="E77" s="191">
        <v>787.14379774040003</v>
      </c>
      <c r="F77" s="191">
        <v>150.27553707619998</v>
      </c>
      <c r="G77" s="191">
        <v>131.86847199404662</v>
      </c>
      <c r="H77" s="191">
        <v>312.68971757225688</v>
      </c>
      <c r="I77" s="191">
        <v>-15.228233243200002</v>
      </c>
      <c r="J77" s="191">
        <v>1723.0376751036003</v>
      </c>
      <c r="K77" s="192">
        <v>12.73664785000001</v>
      </c>
      <c r="L77" s="191">
        <v>-1232.5947924978113</v>
      </c>
      <c r="M77" s="191">
        <v>5551.0616877569046</v>
      </c>
      <c r="N77" s="191">
        <v>1236.6353821117002</v>
      </c>
      <c r="O77" s="191">
        <v>865.87166119878702</v>
      </c>
      <c r="P77" s="191">
        <v>331.60904038039996</v>
      </c>
      <c r="Q77" s="191">
        <v>112.68452472926708</v>
      </c>
      <c r="R77" s="191">
        <v>-664.23362145184069</v>
      </c>
      <c r="S77" s="193">
        <f t="shared" si="0"/>
        <v>3798.9726314208883</v>
      </c>
      <c r="T77" s="193">
        <f t="shared" si="1"/>
        <v>5433.3067519985552</v>
      </c>
      <c r="U77" s="367">
        <v>7.4240149999999998</v>
      </c>
      <c r="V77" s="369">
        <f>SUMPRODUCT(S74:S77,U74:U77)/SUM(bdp!AR100:AR103)</f>
        <v>2.5423461839399784E-2</v>
      </c>
      <c r="X77" s="18">
        <v>43373</v>
      </c>
      <c r="Y77" s="369">
        <v>2.4932519037269528E-2</v>
      </c>
      <c r="AC77" s="194">
        <v>43373</v>
      </c>
      <c r="AD77" s="195">
        <v>7334.9</v>
      </c>
      <c r="AE77" s="196">
        <v>72.900000000000006</v>
      </c>
      <c r="AF77" s="196">
        <v>32</v>
      </c>
      <c r="AG77" s="196">
        <v>383.8</v>
      </c>
      <c r="AH77" s="196">
        <v>6076.5</v>
      </c>
      <c r="AI77" s="196">
        <v>46.8</v>
      </c>
      <c r="AJ77" s="196">
        <v>5.3</v>
      </c>
      <c r="AK77" s="196">
        <v>64.599999999999994</v>
      </c>
      <c r="AL77" s="196">
        <v>12.3</v>
      </c>
      <c r="AM77" s="196">
        <v>218.3</v>
      </c>
      <c r="AN77" s="196">
        <v>337.6</v>
      </c>
      <c r="AO77" s="196">
        <v>84.9</v>
      </c>
      <c r="AP77" s="196">
        <v>0</v>
      </c>
      <c r="AQ77" s="195">
        <v>1233.9000000000001</v>
      </c>
      <c r="AR77" s="196">
        <v>9.6</v>
      </c>
      <c r="AS77" s="196">
        <v>18.5</v>
      </c>
      <c r="AT77" s="196">
        <v>174.5</v>
      </c>
      <c r="AU77" s="196">
        <v>377.5</v>
      </c>
      <c r="AV77" s="196">
        <v>28.2</v>
      </c>
      <c r="AW77" s="196">
        <v>10.199999999999999</v>
      </c>
      <c r="AX77" s="196">
        <v>115.5</v>
      </c>
      <c r="AY77" s="196">
        <v>59.6</v>
      </c>
      <c r="AZ77" s="196">
        <v>114.6</v>
      </c>
      <c r="BA77" s="196">
        <v>275.3</v>
      </c>
      <c r="BB77" s="196">
        <v>42.3</v>
      </c>
      <c r="BC77" s="196">
        <v>8.1</v>
      </c>
      <c r="BE77" s="194">
        <v>43373</v>
      </c>
      <c r="BF77" s="195">
        <v>491.1</v>
      </c>
      <c r="BG77" s="196">
        <v>367.4</v>
      </c>
      <c r="BH77" s="196">
        <v>123.8</v>
      </c>
      <c r="BI77" s="195">
        <v>863.8</v>
      </c>
      <c r="BJ77" s="196">
        <v>9.6</v>
      </c>
      <c r="BK77" s="196">
        <v>854.2</v>
      </c>
      <c r="BM77" s="194">
        <v>43373</v>
      </c>
      <c r="BN77" s="195">
        <v>775.3</v>
      </c>
      <c r="BO77" s="196">
        <v>516.4</v>
      </c>
      <c r="BP77" s="195">
        <v>331.3</v>
      </c>
      <c r="BQ77" s="196">
        <v>130.5</v>
      </c>
      <c r="BS77" s="189">
        <v>40908</v>
      </c>
      <c r="BT77" s="190">
        <v>11194.859613033381</v>
      </c>
      <c r="BU77" s="190">
        <v>-128.97757013547562</v>
      </c>
    </row>
    <row r="78" spans="1:73" ht="14.25" customHeight="1">
      <c r="A78" s="18">
        <v>43465</v>
      </c>
      <c r="B78" s="191">
        <v>3215.8076224273987</v>
      </c>
      <c r="C78" s="191">
        <v>1984.0269067479003</v>
      </c>
      <c r="D78" s="191">
        <v>363.12275270936965</v>
      </c>
      <c r="E78" s="191">
        <v>1010.5244497402999</v>
      </c>
      <c r="F78" s="191">
        <v>271.76744691340002</v>
      </c>
      <c r="G78" s="191">
        <v>-107.69061559475391</v>
      </c>
      <c r="H78" s="191">
        <v>-75.118460300157153</v>
      </c>
      <c r="I78" s="191">
        <v>-6.6257360864000034</v>
      </c>
      <c r="J78" s="191">
        <v>-1361.2075263757906</v>
      </c>
      <c r="K78" s="192">
        <v>721.33776333000003</v>
      </c>
      <c r="L78" s="191">
        <v>91.396376149377261</v>
      </c>
      <c r="M78" s="191">
        <v>5559.2963635823971</v>
      </c>
      <c r="N78" s="191">
        <v>1231.4474423281999</v>
      </c>
      <c r="O78" s="191">
        <v>363.40023188543836</v>
      </c>
      <c r="P78" s="191">
        <v>325.86650969840002</v>
      </c>
      <c r="Q78" s="191">
        <v>-160.89251279803125</v>
      </c>
      <c r="R78" s="191">
        <v>-125.04706942238072</v>
      </c>
      <c r="S78" s="193">
        <f t="shared" si="0"/>
        <v>-906.5288158694666</v>
      </c>
      <c r="T78" s="193">
        <f t="shared" si="1"/>
        <v>-1086.7299856133804</v>
      </c>
      <c r="U78" s="367">
        <v>7.4175750000000003</v>
      </c>
      <c r="V78" s="369">
        <f>SUMPRODUCT(S75:S78,U75:U78)/SUM(bdp!AR101:AR104)</f>
        <v>1.8422863349976271E-2</v>
      </c>
      <c r="X78" s="18">
        <v>43465</v>
      </c>
      <c r="Y78" s="369">
        <v>1.9028952283291923E-2</v>
      </c>
      <c r="AC78" s="194">
        <v>43465</v>
      </c>
      <c r="AD78" s="195">
        <v>1981.9</v>
      </c>
      <c r="AE78" s="196">
        <v>70.8</v>
      </c>
      <c r="AF78" s="196">
        <v>35.9</v>
      </c>
      <c r="AG78" s="196">
        <v>295.8</v>
      </c>
      <c r="AH78" s="196">
        <v>823.1</v>
      </c>
      <c r="AI78" s="196">
        <v>44.5</v>
      </c>
      <c r="AJ78" s="196">
        <v>4.4000000000000004</v>
      </c>
      <c r="AK78" s="196">
        <v>23.3</v>
      </c>
      <c r="AL78" s="196">
        <v>13.2</v>
      </c>
      <c r="AM78" s="196">
        <v>231.1</v>
      </c>
      <c r="AN78" s="196">
        <v>410</v>
      </c>
      <c r="AO78" s="196">
        <v>29.7</v>
      </c>
      <c r="AP78" s="196">
        <v>0</v>
      </c>
      <c r="AQ78" s="195">
        <v>1229</v>
      </c>
      <c r="AR78" s="196">
        <v>10.6</v>
      </c>
      <c r="AS78" s="196">
        <v>16.8</v>
      </c>
      <c r="AT78" s="196">
        <v>173.5</v>
      </c>
      <c r="AU78" s="196">
        <v>358</v>
      </c>
      <c r="AV78" s="196">
        <v>27</v>
      </c>
      <c r="AW78" s="196">
        <v>10.4</v>
      </c>
      <c r="AX78" s="196">
        <v>91</v>
      </c>
      <c r="AY78" s="196">
        <v>83.4</v>
      </c>
      <c r="AZ78" s="196">
        <v>116.9</v>
      </c>
      <c r="BA78" s="196">
        <v>299.60000000000002</v>
      </c>
      <c r="BB78" s="196">
        <v>31.9</v>
      </c>
      <c r="BC78" s="196">
        <v>10</v>
      </c>
      <c r="BE78" s="194">
        <v>43465</v>
      </c>
      <c r="BF78" s="195">
        <v>404.1</v>
      </c>
      <c r="BG78" s="196">
        <v>389.6</v>
      </c>
      <c r="BH78" s="196">
        <v>14.3</v>
      </c>
      <c r="BI78" s="195">
        <v>361.5</v>
      </c>
      <c r="BJ78" s="196">
        <v>10</v>
      </c>
      <c r="BK78" s="196">
        <v>351.5</v>
      </c>
      <c r="BM78" s="194">
        <v>43465</v>
      </c>
      <c r="BN78" s="195">
        <v>999.2</v>
      </c>
      <c r="BO78" s="196">
        <v>689</v>
      </c>
      <c r="BP78" s="195">
        <v>325.60000000000002</v>
      </c>
      <c r="BQ78" s="196">
        <v>116.9</v>
      </c>
      <c r="BS78" s="189">
        <v>40999</v>
      </c>
      <c r="BT78" s="190">
        <v>11340.065343263015</v>
      </c>
      <c r="BU78" s="190">
        <v>145.20573022963436</v>
      </c>
    </row>
    <row r="79" spans="1:73" ht="14.25" customHeight="1">
      <c r="A79" s="18">
        <v>43555</v>
      </c>
      <c r="B79" s="191">
        <v>3024.0862303816984</v>
      </c>
      <c r="C79" s="191">
        <v>1452.1820120839</v>
      </c>
      <c r="D79" s="191">
        <v>353.01282035975061</v>
      </c>
      <c r="E79" s="191">
        <v>887.68775402329982</v>
      </c>
      <c r="F79" s="191">
        <v>202.35419204769997</v>
      </c>
      <c r="G79" s="191">
        <v>-7.7283428938358725</v>
      </c>
      <c r="H79" s="191">
        <v>220.15873226240294</v>
      </c>
      <c r="I79" s="191">
        <v>-36.9631318956</v>
      </c>
      <c r="J79" s="191">
        <v>-2061.0583572826749</v>
      </c>
      <c r="K79" s="192">
        <v>725.49159924999992</v>
      </c>
      <c r="L79" s="191">
        <v>425.89636342746326</v>
      </c>
      <c r="M79" s="191">
        <v>5606.6734042184007</v>
      </c>
      <c r="N79" s="191">
        <v>1228.2105038869997</v>
      </c>
      <c r="O79" s="191">
        <v>523.05705455294913</v>
      </c>
      <c r="P79" s="191">
        <v>438.39198370559996</v>
      </c>
      <c r="Q79" s="191">
        <v>492.57173248327581</v>
      </c>
      <c r="R79" s="191">
        <v>-201.55765900284612</v>
      </c>
      <c r="S79" s="193">
        <f t="shared" si="0"/>
        <v>-2079.3641295153002</v>
      </c>
      <c r="T79" s="193">
        <f t="shared" si="1"/>
        <v>-2902.2271480802765</v>
      </c>
      <c r="U79" s="367">
        <v>7.4250579999999999</v>
      </c>
      <c r="V79" s="369">
        <f>SUMPRODUCT(S76:S79,U76:U79)/SUM(bdp!AR102:AR105)</f>
        <v>1.3292126985798288E-2</v>
      </c>
      <c r="X79" s="18">
        <v>43555</v>
      </c>
      <c r="Y79" s="369">
        <v>1.4136923253575245E-2</v>
      </c>
      <c r="AC79" s="194">
        <v>43555</v>
      </c>
      <c r="AD79" s="195">
        <v>1392</v>
      </c>
      <c r="AE79" s="196">
        <v>77.5</v>
      </c>
      <c r="AF79" s="196">
        <v>29.6</v>
      </c>
      <c r="AG79" s="196">
        <v>248.9</v>
      </c>
      <c r="AH79" s="196">
        <v>486.1</v>
      </c>
      <c r="AI79" s="196">
        <v>35.6</v>
      </c>
      <c r="AJ79" s="196">
        <v>6.7</v>
      </c>
      <c r="AK79" s="196">
        <v>21.8</v>
      </c>
      <c r="AL79" s="196">
        <v>13.6</v>
      </c>
      <c r="AM79" s="196">
        <v>177.1</v>
      </c>
      <c r="AN79" s="196">
        <v>257.89999999999998</v>
      </c>
      <c r="AO79" s="196">
        <v>36.9</v>
      </c>
      <c r="AP79" s="196">
        <v>0</v>
      </c>
      <c r="AQ79" s="195">
        <v>1196.8</v>
      </c>
      <c r="AR79" s="196">
        <v>11.7</v>
      </c>
      <c r="AS79" s="196">
        <v>10.199999999999999</v>
      </c>
      <c r="AT79" s="196">
        <v>163.19999999999999</v>
      </c>
      <c r="AU79" s="196">
        <v>413.3</v>
      </c>
      <c r="AV79" s="196">
        <v>13.7</v>
      </c>
      <c r="AW79" s="196">
        <v>20.8</v>
      </c>
      <c r="AX79" s="196">
        <v>95.3</v>
      </c>
      <c r="AY79" s="196">
        <v>73</v>
      </c>
      <c r="AZ79" s="196">
        <v>99.4</v>
      </c>
      <c r="BA79" s="196">
        <v>260.3</v>
      </c>
      <c r="BB79" s="196">
        <v>27.4</v>
      </c>
      <c r="BC79" s="196">
        <v>8.5</v>
      </c>
      <c r="BE79" s="194">
        <v>43555</v>
      </c>
      <c r="BF79" s="195">
        <v>361.9</v>
      </c>
      <c r="BG79" s="196">
        <v>353.2</v>
      </c>
      <c r="BH79" s="196">
        <v>8.9</v>
      </c>
      <c r="BI79" s="195">
        <v>524</v>
      </c>
      <c r="BJ79" s="196">
        <v>9.6</v>
      </c>
      <c r="BK79" s="196">
        <v>514.29999999999995</v>
      </c>
      <c r="BM79" s="194">
        <v>43555</v>
      </c>
      <c r="BN79" s="195">
        <v>866.4</v>
      </c>
      <c r="BO79" s="196">
        <v>621.4</v>
      </c>
      <c r="BP79" s="195">
        <v>436.3</v>
      </c>
      <c r="BQ79" s="196">
        <v>125.6</v>
      </c>
      <c r="BS79" s="189">
        <v>41090</v>
      </c>
      <c r="BT79" s="190">
        <v>11635.252010371887</v>
      </c>
      <c r="BU79" s="190">
        <v>295.18666710887192</v>
      </c>
    </row>
    <row r="80" spans="1:73" ht="14.25" customHeight="1">
      <c r="A80" s="18">
        <v>43646</v>
      </c>
      <c r="B80" s="191">
        <v>3146.2003286501013</v>
      </c>
      <c r="C80" s="191">
        <v>3596.9028134822001</v>
      </c>
      <c r="D80" s="191">
        <v>591.55107060869886</v>
      </c>
      <c r="E80" s="191">
        <v>991.24451741040002</v>
      </c>
      <c r="F80" s="191">
        <v>372.99958265060002</v>
      </c>
      <c r="G80" s="191">
        <v>102.23502182961728</v>
      </c>
      <c r="H80" s="191">
        <v>16.145067591079993</v>
      </c>
      <c r="I80" s="191">
        <v>-40.377633002899998</v>
      </c>
      <c r="J80" s="191">
        <v>-15.817377643052595</v>
      </c>
      <c r="K80" s="192">
        <v>1531.5421312999999</v>
      </c>
      <c r="L80" s="191">
        <v>562.76037908173976</v>
      </c>
      <c r="M80" s="191">
        <v>6165.4090029960962</v>
      </c>
      <c r="N80" s="191">
        <v>1237.5793878381999</v>
      </c>
      <c r="O80" s="191">
        <v>953.12277819552503</v>
      </c>
      <c r="P80" s="191">
        <v>320.63264867459998</v>
      </c>
      <c r="Q80" s="191">
        <v>18.332706165693736</v>
      </c>
      <c r="R80" s="191">
        <v>990.4796297297321</v>
      </c>
      <c r="S80" s="193">
        <f t="shared" si="0"/>
        <v>-350.84508755302159</v>
      </c>
      <c r="T80" s="193">
        <f t="shared" si="1"/>
        <v>1169.8297483586375</v>
      </c>
      <c r="U80" s="367">
        <v>7.3936330000000003</v>
      </c>
      <c r="V80" s="369">
        <f>SUMPRODUCT(S77:S80,U77:U80)/SUM(bdp!AR103:AR106)</f>
        <v>8.8042049628376425E-3</v>
      </c>
      <c r="X80" s="18">
        <v>43646</v>
      </c>
      <c r="Y80" s="369">
        <v>9.8235569037193726E-3</v>
      </c>
      <c r="AC80" s="194">
        <v>43646</v>
      </c>
      <c r="AD80" s="195">
        <v>3344.6</v>
      </c>
      <c r="AE80" s="196">
        <v>82.1</v>
      </c>
      <c r="AF80" s="196">
        <v>34.1</v>
      </c>
      <c r="AG80" s="196">
        <v>330.9</v>
      </c>
      <c r="AH80" s="196">
        <v>2231.1999999999998</v>
      </c>
      <c r="AI80" s="196">
        <v>37.200000000000003</v>
      </c>
      <c r="AJ80" s="196">
        <v>8.8000000000000007</v>
      </c>
      <c r="AK80" s="196">
        <v>36.5</v>
      </c>
      <c r="AL80" s="196">
        <v>15.8</v>
      </c>
      <c r="AM80" s="196">
        <v>199.5</v>
      </c>
      <c r="AN80" s="196">
        <v>326.10000000000002</v>
      </c>
      <c r="AO80" s="196">
        <v>42.3</v>
      </c>
      <c r="AP80" s="196">
        <v>0</v>
      </c>
      <c r="AQ80" s="195">
        <v>1198.5</v>
      </c>
      <c r="AR80" s="196">
        <v>12.5</v>
      </c>
      <c r="AS80" s="196">
        <v>12.5</v>
      </c>
      <c r="AT80" s="196">
        <v>180.8</v>
      </c>
      <c r="AU80" s="196">
        <v>413.7</v>
      </c>
      <c r="AV80" s="196">
        <v>14.8</v>
      </c>
      <c r="AW80" s="196">
        <v>16.3</v>
      </c>
      <c r="AX80" s="196">
        <v>107.7</v>
      </c>
      <c r="AY80" s="196">
        <v>66.599999999999994</v>
      </c>
      <c r="AZ80" s="196">
        <v>99.2</v>
      </c>
      <c r="BA80" s="196">
        <v>241.2</v>
      </c>
      <c r="BB80" s="196">
        <v>25.7</v>
      </c>
      <c r="BC80" s="196">
        <v>7.3</v>
      </c>
      <c r="BE80" s="194">
        <v>43646</v>
      </c>
      <c r="BF80" s="195">
        <v>603.1</v>
      </c>
      <c r="BG80" s="196">
        <v>451.7</v>
      </c>
      <c r="BH80" s="196">
        <v>151.4</v>
      </c>
      <c r="BI80" s="195">
        <v>953</v>
      </c>
      <c r="BJ80" s="196">
        <v>9.3000000000000007</v>
      </c>
      <c r="BK80" s="196">
        <v>943.7</v>
      </c>
      <c r="BM80" s="194">
        <v>43646</v>
      </c>
      <c r="BN80" s="195">
        <v>972.6</v>
      </c>
      <c r="BO80" s="196">
        <v>683.4</v>
      </c>
      <c r="BP80" s="195">
        <v>318.39999999999998</v>
      </c>
      <c r="BQ80" s="196">
        <v>115.9</v>
      </c>
      <c r="BS80" s="189">
        <v>41182</v>
      </c>
      <c r="BT80" s="190">
        <v>11383.943599928209</v>
      </c>
      <c r="BU80" s="190">
        <v>-251.30841044367844</v>
      </c>
    </row>
    <row r="81" spans="1:73" ht="14.25" customHeight="1">
      <c r="A81" s="18">
        <v>43738</v>
      </c>
      <c r="B81" s="191">
        <v>3425.6034717762991</v>
      </c>
      <c r="C81" s="191">
        <v>7959.2610553530003</v>
      </c>
      <c r="D81" s="191">
        <v>647.28683802481783</v>
      </c>
      <c r="E81" s="191">
        <v>920.49672729749989</v>
      </c>
      <c r="F81" s="191">
        <v>224.3004803128</v>
      </c>
      <c r="G81" s="191">
        <v>130.42861521822846</v>
      </c>
      <c r="H81" s="191">
        <v>470.81661231459492</v>
      </c>
      <c r="I81" s="191">
        <v>-51.824871172399995</v>
      </c>
      <c r="J81" s="191">
        <v>4365.0298607436062</v>
      </c>
      <c r="K81" s="192">
        <v>365.74429075999996</v>
      </c>
      <c r="L81" s="191">
        <v>-1132.868640743729</v>
      </c>
      <c r="M81" s="191">
        <v>5838.2083282132007</v>
      </c>
      <c r="N81" s="191">
        <v>1304.1576251286999</v>
      </c>
      <c r="O81" s="191">
        <v>889.29660781135476</v>
      </c>
      <c r="P81" s="191">
        <v>368.86750122739988</v>
      </c>
      <c r="Q81" s="191">
        <v>462.09933310645414</v>
      </c>
      <c r="R81" s="191">
        <v>1174.5453051175411</v>
      </c>
      <c r="S81" s="193">
        <f t="shared" si="0"/>
        <v>4552.1180300709602</v>
      </c>
      <c r="T81" s="193">
        <f t="shared" si="1"/>
        <v>7287.0997392800691</v>
      </c>
      <c r="U81" s="367">
        <v>7.4022639999999997</v>
      </c>
      <c r="V81" s="369">
        <f>SUMPRODUCT(S78:S81,U78:U81)/SUM(bdp!AR104:AR107)</f>
        <v>2.2568127125380762E-2</v>
      </c>
      <c r="X81" s="18">
        <v>43738</v>
      </c>
      <c r="Y81" s="369">
        <v>2.3948227697418493E-2</v>
      </c>
      <c r="AC81" s="194">
        <v>43738</v>
      </c>
      <c r="AD81" s="195">
        <v>7904.9</v>
      </c>
      <c r="AE81" s="196">
        <v>79.099999999999994</v>
      </c>
      <c r="AF81" s="196">
        <v>30</v>
      </c>
      <c r="AG81" s="196">
        <v>361.7</v>
      </c>
      <c r="AH81" s="196">
        <v>6631.3</v>
      </c>
      <c r="AI81" s="196">
        <v>38</v>
      </c>
      <c r="AJ81" s="196">
        <v>9.5</v>
      </c>
      <c r="AK81" s="196">
        <v>77</v>
      </c>
      <c r="AL81" s="196">
        <v>20.399999999999999</v>
      </c>
      <c r="AM81" s="196">
        <v>236</v>
      </c>
      <c r="AN81" s="196">
        <v>341.9</v>
      </c>
      <c r="AO81" s="196">
        <v>80.2</v>
      </c>
      <c r="AP81" s="196">
        <v>0</v>
      </c>
      <c r="AQ81" s="195">
        <v>1278.9000000000001</v>
      </c>
      <c r="AR81" s="196">
        <v>11.2</v>
      </c>
      <c r="AS81" s="196">
        <v>12.3</v>
      </c>
      <c r="AT81" s="196">
        <v>178.4</v>
      </c>
      <c r="AU81" s="196">
        <v>386</v>
      </c>
      <c r="AV81" s="196">
        <v>23.9</v>
      </c>
      <c r="AW81" s="196">
        <v>15.4</v>
      </c>
      <c r="AX81" s="196">
        <v>147.19999999999999</v>
      </c>
      <c r="AY81" s="196">
        <v>72.5</v>
      </c>
      <c r="AZ81" s="196">
        <v>115.4</v>
      </c>
      <c r="BA81" s="196">
        <v>269.2</v>
      </c>
      <c r="BB81" s="196">
        <v>39.1</v>
      </c>
      <c r="BC81" s="196">
        <v>8.4</v>
      </c>
      <c r="BE81" s="194">
        <v>43738</v>
      </c>
      <c r="BF81" s="195">
        <v>638.9</v>
      </c>
      <c r="BG81" s="196">
        <v>448.5</v>
      </c>
      <c r="BH81" s="196">
        <v>190.3</v>
      </c>
      <c r="BI81" s="195">
        <v>888.7</v>
      </c>
      <c r="BJ81" s="196">
        <v>10.5</v>
      </c>
      <c r="BK81" s="196">
        <v>878.1</v>
      </c>
      <c r="BM81" s="194">
        <v>43738</v>
      </c>
      <c r="BN81" s="195">
        <v>912</v>
      </c>
      <c r="BO81" s="196">
        <v>602.70000000000005</v>
      </c>
      <c r="BP81" s="195">
        <v>366.7</v>
      </c>
      <c r="BQ81" s="196">
        <v>142.6</v>
      </c>
      <c r="BS81" s="189">
        <v>41274</v>
      </c>
      <c r="BT81" s="190">
        <v>11235.922633549379</v>
      </c>
      <c r="BU81" s="190">
        <v>-148.02096637883005</v>
      </c>
    </row>
    <row r="82" spans="1:73" ht="14.25" customHeight="1">
      <c r="A82" s="18">
        <v>43830</v>
      </c>
      <c r="B82" s="191">
        <v>3273.5366439484997</v>
      </c>
      <c r="C82" s="191">
        <v>2343.4645011958009</v>
      </c>
      <c r="D82" s="191">
        <v>526.43370868243915</v>
      </c>
      <c r="E82" s="191">
        <v>1098.9675538869003</v>
      </c>
      <c r="F82" s="191">
        <v>316.63499201510001</v>
      </c>
      <c r="G82" s="191">
        <v>-20.177205770225214</v>
      </c>
      <c r="H82" s="191">
        <v>469.67461126234701</v>
      </c>
      <c r="I82" s="191">
        <v>15.991184189699997</v>
      </c>
      <c r="J82" s="191">
        <v>-173.84719275550083</v>
      </c>
      <c r="K82" s="192">
        <v>-1633.4239852500002</v>
      </c>
      <c r="L82" s="191">
        <v>16.11621271412389</v>
      </c>
      <c r="M82" s="191">
        <v>5709.0273208491935</v>
      </c>
      <c r="N82" s="191">
        <v>1260.8427184355</v>
      </c>
      <c r="O82" s="191">
        <v>583.1866503082266</v>
      </c>
      <c r="P82" s="191">
        <v>312.36994134830002</v>
      </c>
      <c r="Q82" s="191">
        <v>260.67599530934814</v>
      </c>
      <c r="R82" s="191">
        <v>-1312.1855651346709</v>
      </c>
      <c r="S82" s="193">
        <f t="shared" si="0"/>
        <v>-623.02422322757957</v>
      </c>
      <c r="T82" s="193">
        <f t="shared" si="1"/>
        <v>-580.54603699671316</v>
      </c>
      <c r="U82" s="367">
        <v>7.4425800000000004</v>
      </c>
      <c r="V82" s="369">
        <f>SUMPRODUCT(S79:S82,U79:U82)/SUM(bdp!AR105:AR108)</f>
        <v>2.7557089727396098E-2</v>
      </c>
      <c r="X82" s="18">
        <v>43830</v>
      </c>
      <c r="Y82" s="369">
        <v>2.8890682965744145E-2</v>
      </c>
      <c r="AC82" s="194">
        <v>43830</v>
      </c>
      <c r="AD82" s="195">
        <v>2313.8000000000002</v>
      </c>
      <c r="AE82" s="196">
        <v>84.1</v>
      </c>
      <c r="AF82" s="196">
        <v>49.2</v>
      </c>
      <c r="AG82" s="196">
        <v>285.5</v>
      </c>
      <c r="AH82" s="196">
        <v>1102.7</v>
      </c>
      <c r="AI82" s="196">
        <v>47.2</v>
      </c>
      <c r="AJ82" s="196">
        <v>7.1</v>
      </c>
      <c r="AK82" s="196">
        <v>26.2</v>
      </c>
      <c r="AL82" s="196">
        <v>16.7</v>
      </c>
      <c r="AM82" s="196">
        <v>237.4</v>
      </c>
      <c r="AN82" s="196">
        <v>424</v>
      </c>
      <c r="AO82" s="196">
        <v>33.700000000000003</v>
      </c>
      <c r="AP82" s="196">
        <v>0</v>
      </c>
      <c r="AQ82" s="195">
        <v>1231.4000000000001</v>
      </c>
      <c r="AR82" s="196">
        <v>12.4</v>
      </c>
      <c r="AS82" s="196">
        <v>16.8</v>
      </c>
      <c r="AT82" s="196">
        <v>170.9</v>
      </c>
      <c r="AU82" s="196">
        <v>361.3</v>
      </c>
      <c r="AV82" s="196">
        <v>25.1</v>
      </c>
      <c r="AW82" s="196">
        <v>12.2</v>
      </c>
      <c r="AX82" s="196">
        <v>65.7</v>
      </c>
      <c r="AY82" s="196">
        <v>87.6</v>
      </c>
      <c r="AZ82" s="196">
        <v>128.1</v>
      </c>
      <c r="BA82" s="196">
        <v>308.2</v>
      </c>
      <c r="BB82" s="196">
        <v>33.200000000000003</v>
      </c>
      <c r="BC82" s="196">
        <v>9.9</v>
      </c>
      <c r="BE82" s="194">
        <v>43830</v>
      </c>
      <c r="BF82" s="195">
        <v>550.1</v>
      </c>
      <c r="BG82" s="196">
        <v>433.4</v>
      </c>
      <c r="BH82" s="196">
        <v>116.7</v>
      </c>
      <c r="BI82" s="195">
        <v>610.5</v>
      </c>
      <c r="BJ82" s="196">
        <v>12.2</v>
      </c>
      <c r="BK82" s="196">
        <v>598.20000000000005</v>
      </c>
      <c r="BM82" s="194">
        <v>43830</v>
      </c>
      <c r="BN82" s="195">
        <v>1091.9000000000001</v>
      </c>
      <c r="BO82" s="196">
        <v>784.1</v>
      </c>
      <c r="BP82" s="195">
        <v>311.5</v>
      </c>
      <c r="BQ82" s="196">
        <v>129.69999999999999</v>
      </c>
      <c r="BS82" s="189">
        <v>41364</v>
      </c>
      <c r="BT82" s="190">
        <v>11276.600196842486</v>
      </c>
      <c r="BU82" s="190">
        <v>40.677563293107596</v>
      </c>
    </row>
    <row r="83" spans="1:73" s="522" customFormat="1" ht="14.25" customHeight="1">
      <c r="A83" s="18">
        <v>43921</v>
      </c>
      <c r="B83" s="191">
        <v>3023.081120262701</v>
      </c>
      <c r="C83" s="191">
        <v>1355.2626150497001</v>
      </c>
      <c r="D83" s="191">
        <v>552.37453045893312</v>
      </c>
      <c r="E83" s="191">
        <v>997.6597043761999</v>
      </c>
      <c r="F83" s="191">
        <v>222.29394077179998</v>
      </c>
      <c r="G83" s="191">
        <v>71.059045857491057</v>
      </c>
      <c r="H83" s="191">
        <v>6.600811263147051</v>
      </c>
      <c r="I83" s="191">
        <v>-95.802706481399994</v>
      </c>
      <c r="J83" s="191">
        <v>1778.4004749572982</v>
      </c>
      <c r="K83" s="192">
        <v>-2136.5822739300997</v>
      </c>
      <c r="L83" s="191">
        <v>89.446247528072035</v>
      </c>
      <c r="M83" s="191">
        <v>5536.2893124411967</v>
      </c>
      <c r="N83" s="191">
        <v>950.96197400199969</v>
      </c>
      <c r="O83" s="191">
        <v>519.36255347312817</v>
      </c>
      <c r="P83" s="191">
        <v>389.85054615949997</v>
      </c>
      <c r="Q83" s="191">
        <v>448.85164082128324</v>
      </c>
      <c r="R83" s="191">
        <v>331.16993847357151</v>
      </c>
      <c r="S83" s="193">
        <f t="shared" si="0"/>
        <v>-1468.0864159282901</v>
      </c>
      <c r="T83" s="193">
        <f t="shared" si="1"/>
        <v>-2312.6924552568362</v>
      </c>
      <c r="U83" s="367">
        <v>7.6092310000000003</v>
      </c>
      <c r="V83" s="369">
        <f>SUMPRODUCT(S80:S83,U80:U83)/SUM(bdp!AR106:AR109)</f>
        <v>3.8023887885941042E-2</v>
      </c>
      <c r="X83" s="18"/>
      <c r="Y83" s="369"/>
      <c r="AC83" s="194"/>
      <c r="AD83" s="195"/>
      <c r="AE83" s="196"/>
      <c r="AF83" s="196"/>
      <c r="AG83" s="196"/>
      <c r="AH83" s="196"/>
      <c r="AI83" s="196"/>
      <c r="AJ83" s="196"/>
      <c r="AK83" s="196"/>
      <c r="AL83" s="196"/>
      <c r="AM83" s="196"/>
      <c r="AN83" s="196"/>
      <c r="AO83" s="196"/>
      <c r="AP83" s="196"/>
      <c r="AQ83" s="195"/>
      <c r="AR83" s="196"/>
      <c r="AS83" s="196"/>
      <c r="AT83" s="196"/>
      <c r="AU83" s="196"/>
      <c r="AV83" s="196"/>
      <c r="AW83" s="196"/>
      <c r="AX83" s="196"/>
      <c r="AY83" s="196"/>
      <c r="AZ83" s="196"/>
      <c r="BA83" s="196"/>
      <c r="BB83" s="196"/>
      <c r="BC83" s="196"/>
      <c r="BE83" s="194"/>
      <c r="BF83" s="195"/>
      <c r="BG83" s="196"/>
      <c r="BH83" s="196"/>
      <c r="BI83" s="195"/>
      <c r="BJ83" s="196"/>
      <c r="BK83" s="196"/>
      <c r="BM83" s="194"/>
      <c r="BN83" s="195"/>
      <c r="BO83" s="196"/>
      <c r="BP83" s="195"/>
      <c r="BQ83" s="196"/>
      <c r="BS83" s="189">
        <v>41455</v>
      </c>
      <c r="BT83" s="190">
        <v>12020.553139989799</v>
      </c>
      <c r="BU83" s="190">
        <v>743.95294314731291</v>
      </c>
    </row>
    <row r="84" spans="1:73" ht="14.25" customHeight="1">
      <c r="A84" s="199">
        <v>44012</v>
      </c>
      <c r="B84" s="191">
        <f>B80+SUMPRODUCT(C131:T131,$C$135:$T$135)/SUM(C131:T131)*B80*bdp!$AX$2</f>
        <v>2447.0565520278678</v>
      </c>
      <c r="C84" s="191">
        <f>C80+SUMPRODUCT(AE80:AP80,$AE$84:$AP$84)/SUM(AE80:AP80)*C80*bdp!$AX$2</f>
        <v>1641.1198370721913</v>
      </c>
      <c r="D84" s="191">
        <f>D80+SUMPRODUCT(BG80:BH80,$BG$84:$BH$84)/SUM(BG80:BH80)*D80*bdp!$AX$2</f>
        <v>485.21900550747546</v>
      </c>
      <c r="E84" s="191">
        <f>E80+$BN$84*E80*bdp!$AX$2</f>
        <v>753.34583323190407</v>
      </c>
      <c r="F84" s="191">
        <f t="shared" ref="F84:J86" si="2">F80</f>
        <v>372.99958265060002</v>
      </c>
      <c r="G84" s="191">
        <f t="shared" si="2"/>
        <v>102.23502182961728</v>
      </c>
      <c r="H84" s="191">
        <f t="shared" si="2"/>
        <v>16.145067591079993</v>
      </c>
      <c r="I84" s="191">
        <f t="shared" si="2"/>
        <v>-40.377633002899998</v>
      </c>
      <c r="J84" s="191">
        <f t="shared" si="2"/>
        <v>-15.817377643052595</v>
      </c>
      <c r="K84" s="201">
        <v>0</v>
      </c>
      <c r="L84" s="191">
        <f>L80</f>
        <v>562.76037908173976</v>
      </c>
      <c r="M84" s="191">
        <f>M80+SUMPRODUCT(W131:AN131,$C$135:$T$135)/SUM(W131:AN131)*M80*bdp!$AX$2</f>
        <v>4775.3572960787105</v>
      </c>
      <c r="N84" s="191">
        <f>N80+SUMPRODUCT(AR80:BC80,$AE$84:$AP$84)/SUM(AR80:BC80)*N80*bdp!$AX$2</f>
        <v>723.42051072401887</v>
      </c>
      <c r="O84" s="191">
        <f>O80+SUMPRODUCT(BJ80:BK80,$BJ$84:$BK$84)/SUM(BJ80:BK80)*O80*bdp!$AX$2</f>
        <v>950.89049063945743</v>
      </c>
      <c r="P84" s="191">
        <f>P80+$BP$84*P80*bdp!$AX$2</f>
        <v>243.68081299269596</v>
      </c>
      <c r="Q84" s="191">
        <f t="shared" ref="Q84:R86" si="3">Q80</f>
        <v>18.332706165693736</v>
      </c>
      <c r="R84" s="191">
        <f t="shared" si="3"/>
        <v>990.4796297297321</v>
      </c>
      <c r="S84" s="200">
        <f t="shared" si="0"/>
        <v>-1366.6078825954437</v>
      </c>
      <c r="T84" s="200">
        <f t="shared" si="1"/>
        <v>-1377.4751779837861</v>
      </c>
      <c r="U84" s="367">
        <v>7.5588179999999996</v>
      </c>
      <c r="V84" s="370">
        <f>SUMPRODUCT(S81:S84,U81:U84)/SUM(bdp!AR107:AR110)</f>
        <v>2.0064658636380701E-2</v>
      </c>
      <c r="X84" s="300" t="s">
        <v>9</v>
      </c>
      <c r="Y84" s="300" t="s">
        <v>1162</v>
      </c>
      <c r="Z84" s="300" t="s">
        <v>1164</v>
      </c>
      <c r="AA84" s="300" t="s">
        <v>1163</v>
      </c>
      <c r="AD84" s="202" t="s">
        <v>58</v>
      </c>
      <c r="AE84" s="104">
        <f>SUMPRODUCT(bdp!AI4:AI27,bdp!AJ4:AJ27)/SUM(bdp!AI4:AI27)</f>
        <v>-0.2478229848390735</v>
      </c>
      <c r="AF84" s="104">
        <f>SUMPRODUCT(bdp!AI4:AI27,bdp!AJ4:AJ27)/SUM(bdp!AI4:AI27)</f>
        <v>-0.2478229848390735</v>
      </c>
      <c r="AG84" s="104">
        <f>bdp!AJ32</f>
        <v>-0.54505006636843933</v>
      </c>
      <c r="AH84" s="104">
        <f>bdp!AJ33</f>
        <v>-0.82908055045047135</v>
      </c>
      <c r="AI84" s="104">
        <f>bdp!AJ30</f>
        <v>-0.3</v>
      </c>
      <c r="AJ84" s="104">
        <f>bdp!AJ35</f>
        <v>-0.1</v>
      </c>
      <c r="AK84" s="104">
        <f>bdp!AJ35</f>
        <v>-0.1</v>
      </c>
      <c r="AL84" s="104">
        <f>bdp!AJ37</f>
        <v>-0.31677438905694238</v>
      </c>
      <c r="AM84" s="104">
        <f>bdp!AJ34</f>
        <v>-4.1528142175114642E-2</v>
      </c>
      <c r="AN84" s="104">
        <f>SUMPRODUCT(bdp!AI36:AI38,bdp!AJ36:AJ38)/SUM(bdp!AI36:AI38)</f>
        <v>-0.46414612043970832</v>
      </c>
      <c r="AO84" s="104">
        <f>bdp!AJ42</f>
        <v>-0.8</v>
      </c>
      <c r="AP84" s="203">
        <v>0</v>
      </c>
      <c r="BF84" s="202" t="s">
        <v>58</v>
      </c>
      <c r="BG84" s="93">
        <v>-0.3</v>
      </c>
      <c r="BH84" s="93">
        <v>0</v>
      </c>
      <c r="BJ84" s="93">
        <v>-0.3</v>
      </c>
      <c r="BK84" s="93">
        <v>0</v>
      </c>
      <c r="BM84" s="202" t="s">
        <v>58</v>
      </c>
      <c r="BN84" s="93">
        <v>-0.3</v>
      </c>
      <c r="BP84" s="93">
        <v>-0.3</v>
      </c>
      <c r="BS84" s="189">
        <v>41547</v>
      </c>
      <c r="BT84" s="190">
        <v>11719.494578950431</v>
      </c>
      <c r="BU84" s="190">
        <v>-301.05856103936821</v>
      </c>
    </row>
    <row r="85" spans="1:73" ht="14.25" customHeight="1">
      <c r="A85" s="199">
        <v>44104</v>
      </c>
      <c r="B85" s="191">
        <f>B81+SUMPRODUCT(C132:T132,$C$135:$T$135)/SUM(C132:T132)*B81*bdp!$AY$2</f>
        <v>2954.0363127556402</v>
      </c>
      <c r="C85" s="191">
        <f>C81+SUMPRODUCT(AE81:AP81,$AE$84:$AP$84)/SUM(AE81:AP81)*C81*bdp!$AY$2</f>
        <v>4948.1569670071949</v>
      </c>
      <c r="D85" s="191">
        <f>D81+SUMPRODUCT(BG81:BH81,$BG$84:$BH$84)/SUM(BG81:BH81)*D81*bdp!$AY$2</f>
        <v>579.1180496276362</v>
      </c>
      <c r="E85" s="191">
        <f>E81+$BN$84*E81*bdp!$AY$2</f>
        <v>782.42221820287489</v>
      </c>
      <c r="F85" s="191">
        <f t="shared" si="2"/>
        <v>224.3004803128</v>
      </c>
      <c r="G85" s="191">
        <f t="shared" si="2"/>
        <v>130.42861521822846</v>
      </c>
      <c r="H85" s="191">
        <f t="shared" si="2"/>
        <v>470.81661231459492</v>
      </c>
      <c r="I85" s="191">
        <f t="shared" si="2"/>
        <v>-51.824871172399995</v>
      </c>
      <c r="J85" s="191">
        <f t="shared" si="2"/>
        <v>4365.0298607436062</v>
      </c>
      <c r="K85" s="201">
        <v>0</v>
      </c>
      <c r="L85" s="191">
        <f>L81</f>
        <v>-1132.868640743729</v>
      </c>
      <c r="M85" s="191">
        <f>M81+SUMPRODUCT(W132:AN132,$C$135:$T$135)/SUM(W132:AN132)*M81*bdp!$AY$2</f>
        <v>5033.9912304916143</v>
      </c>
      <c r="N85" s="191">
        <f>N81+SUMPRODUCT(AR81:BC81,$AE$84:$AP$84)/SUM(AR81:BC81)*N81*bdp!$AY$2</f>
        <v>982.70546282936289</v>
      </c>
      <c r="O85" s="191">
        <f>O81+SUMPRODUCT(BJ81:BK81,$BJ$84:$BK$84)/SUM(BJ81:BK81)*O81*bdp!$AY$2</f>
        <v>887.72037310811049</v>
      </c>
      <c r="P85" s="191">
        <f>P81+$BP$84*P81*bdp!$AY$2</f>
        <v>313.5373760432899</v>
      </c>
      <c r="Q85" s="191">
        <f t="shared" si="3"/>
        <v>462.09933310645414</v>
      </c>
      <c r="R85" s="191">
        <f t="shared" si="3"/>
        <v>1174.5453051175411</v>
      </c>
      <c r="S85" s="200">
        <f t="shared" si="0"/>
        <v>2045.7791051209697</v>
      </c>
      <c r="T85" s="200">
        <f t="shared" si="1"/>
        <v>4415.0165235700733</v>
      </c>
      <c r="U85" s="368">
        <f>tecaj!E85</f>
        <v>7.6872299491196392</v>
      </c>
      <c r="V85" s="370">
        <f>SUMPRODUCT(S82:S85,U82:U85)/SUM(bdp!AR108:AR111)</f>
        <v>-2.9422009263087048E-2</v>
      </c>
      <c r="X85" s="304">
        <v>43830</v>
      </c>
      <c r="Y85" s="485">
        <f>V82</f>
        <v>2.7557089727396098E-2</v>
      </c>
      <c r="Z85" s="485">
        <f>V82</f>
        <v>2.7557089727396098E-2</v>
      </c>
      <c r="AA85" s="485">
        <f>V82</f>
        <v>2.7557089727396098E-2</v>
      </c>
      <c r="BS85" s="189">
        <v>41639</v>
      </c>
      <c r="BT85" s="190">
        <v>12907.513660482675</v>
      </c>
      <c r="BU85" s="190">
        <v>1188.0190815322439</v>
      </c>
    </row>
    <row r="86" spans="1:73" ht="14.25" customHeight="1">
      <c r="A86" s="199">
        <v>44196</v>
      </c>
      <c r="B86" s="191">
        <f>B82+SUMPRODUCT(C133:T133,$C$135:$T$135)/SUM(C133:T133)*B82*bdp!$AZ$2</f>
        <v>3020.0740391063018</v>
      </c>
      <c r="C86" s="191">
        <f>C82+SUMPRODUCT(AE82:AP82,$AE$84:$AP$84)/SUM(AE82:AP82)*C82*bdp!$AZ$2</f>
        <v>1930.4552903996193</v>
      </c>
      <c r="D86" s="191">
        <f>D82+SUMPRODUCT(BG82:BH82,$BG$84:$BH$84)/SUM(BG82:BH82)*D82*bdp!$AZ$2</f>
        <v>489.10581695208612</v>
      </c>
      <c r="E86" s="191">
        <f>E82+$BN$84*E82*bdp!$AZ$2</f>
        <v>1000.0604740370793</v>
      </c>
      <c r="F86" s="191">
        <f t="shared" si="2"/>
        <v>316.63499201510001</v>
      </c>
      <c r="G86" s="191">
        <f t="shared" si="2"/>
        <v>-20.177205770225214</v>
      </c>
      <c r="H86" s="191">
        <f t="shared" si="2"/>
        <v>469.67461126234701</v>
      </c>
      <c r="I86" s="191">
        <f t="shared" si="2"/>
        <v>15.991184189699997</v>
      </c>
      <c r="J86" s="191">
        <f t="shared" si="2"/>
        <v>-173.84719275550083</v>
      </c>
      <c r="K86" s="201">
        <v>0</v>
      </c>
      <c r="L86" s="191">
        <f>L82</f>
        <v>16.11621271412389</v>
      </c>
      <c r="M86" s="191">
        <f>M82+SUMPRODUCT(W133:AN133,$C$135:$T$135)/SUM(W133:AN133)*M82*bdp!$AZ$2</f>
        <v>5233.0645656006545</v>
      </c>
      <c r="N86" s="191">
        <f>N82+SUMPRODUCT(AR82:BC82,$AE$84:$AP$84)/SUM(AR82:BC82)*N82*bdp!$AZ$2</f>
        <v>1071.0309106120542</v>
      </c>
      <c r="O86" s="191">
        <f>O82+SUMPRODUCT(BJ82:BK82,$BJ$84:$BK$84)/SUM(BJ82:BK82)*O82*bdp!$AZ$2</f>
        <v>582.1376022380457</v>
      </c>
      <c r="P86" s="191">
        <f>P82+$BP$84*P82*bdp!$AZ$2</f>
        <v>284.256646626953</v>
      </c>
      <c r="Q86" s="191">
        <f t="shared" si="3"/>
        <v>260.67599530934814</v>
      </c>
      <c r="R86" s="191">
        <f t="shared" si="3"/>
        <v>-1312.1855651346709</v>
      </c>
      <c r="S86" s="200">
        <f t="shared" si="0"/>
        <v>-730.79410458262009</v>
      </c>
      <c r="T86" s="200">
        <f t="shared" si="1"/>
        <v>945.10806689824676</v>
      </c>
      <c r="U86" s="368">
        <f>tecaj!E86</f>
        <v>7.640255420183732</v>
      </c>
      <c r="V86" s="370">
        <f>SUMPRODUCT(S83:S86,U83:U86)/SUM(bdp!AR109:AR112)</f>
        <v>-3.302387416054238E-2</v>
      </c>
      <c r="X86" s="527">
        <v>43921</v>
      </c>
      <c r="Y86" s="485">
        <f>V83</f>
        <v>3.8023887885941042E-2</v>
      </c>
      <c r="Z86" s="485">
        <f>V88</f>
        <v>3.8023887885941042E-2</v>
      </c>
      <c r="AA86" s="485">
        <f>V93</f>
        <v>3.8023887885941042E-2</v>
      </c>
      <c r="BS86" s="189">
        <v>41729</v>
      </c>
      <c r="BT86" s="190">
        <v>12100.031645164447</v>
      </c>
      <c r="BU86" s="190">
        <v>-807.48201531822815</v>
      </c>
    </row>
    <row r="87" spans="1:73" ht="14.25" customHeight="1">
      <c r="A87" s="204" t="s">
        <v>6</v>
      </c>
      <c r="B87" s="102"/>
      <c r="C87" s="102"/>
      <c r="D87" s="102"/>
      <c r="E87" s="102"/>
      <c r="F87" s="102"/>
      <c r="G87" s="102"/>
      <c r="H87" s="102"/>
      <c r="I87" s="102"/>
      <c r="J87" s="102"/>
      <c r="K87" s="102"/>
      <c r="L87" s="102"/>
      <c r="M87" s="102"/>
      <c r="N87" s="102"/>
      <c r="O87" s="102"/>
      <c r="P87" s="102"/>
      <c r="Q87" s="102"/>
      <c r="R87" s="102"/>
      <c r="S87" s="102"/>
      <c r="T87" s="102"/>
      <c r="U87" s="365"/>
      <c r="V87" s="365"/>
      <c r="W87" s="102"/>
      <c r="X87" s="313">
        <v>44012</v>
      </c>
      <c r="Y87" s="485">
        <f>V84</f>
        <v>2.0064658636380701E-2</v>
      </c>
      <c r="Z87" s="485">
        <f>V89</f>
        <v>2.0064658636380708E-2</v>
      </c>
      <c r="AA87" s="485">
        <f>V94</f>
        <v>2.0064658636380708E-2</v>
      </c>
      <c r="BS87" s="189">
        <v>41820</v>
      </c>
      <c r="BT87" s="190">
        <v>12334.734557565635</v>
      </c>
      <c r="BU87" s="190">
        <v>234.70291240118786</v>
      </c>
    </row>
    <row r="88" spans="1:73" ht="14.25" customHeight="1">
      <c r="A88" s="356">
        <v>43921</v>
      </c>
      <c r="B88" s="191">
        <f>+B83</f>
        <v>3023.081120262701</v>
      </c>
      <c r="C88" s="191">
        <f t="shared" ref="C88:R88" si="4">+C83</f>
        <v>1355.2626150497001</v>
      </c>
      <c r="D88" s="191">
        <f t="shared" si="4"/>
        <v>552.37453045893312</v>
      </c>
      <c r="E88" s="191">
        <f t="shared" si="4"/>
        <v>997.6597043761999</v>
      </c>
      <c r="F88" s="191">
        <f t="shared" si="4"/>
        <v>222.29394077179998</v>
      </c>
      <c r="G88" s="191">
        <f t="shared" si="4"/>
        <v>71.059045857491057</v>
      </c>
      <c r="H88" s="191">
        <f t="shared" si="4"/>
        <v>6.600811263147051</v>
      </c>
      <c r="I88" s="191">
        <f t="shared" si="4"/>
        <v>-95.802706481399994</v>
      </c>
      <c r="J88" s="191">
        <f t="shared" si="4"/>
        <v>1778.4004749572982</v>
      </c>
      <c r="K88" s="191">
        <f>+K83</f>
        <v>-2136.5822739300997</v>
      </c>
      <c r="L88" s="191">
        <f t="shared" si="4"/>
        <v>89.446247528072035</v>
      </c>
      <c r="M88" s="191">
        <f t="shared" si="4"/>
        <v>5536.2893124411967</v>
      </c>
      <c r="N88" s="191">
        <f t="shared" si="4"/>
        <v>950.96197400199969</v>
      </c>
      <c r="O88" s="191">
        <f t="shared" si="4"/>
        <v>519.36255347312817</v>
      </c>
      <c r="P88" s="191">
        <f t="shared" si="4"/>
        <v>389.85054615949997</v>
      </c>
      <c r="Q88" s="191">
        <f t="shared" si="4"/>
        <v>448.85164082128324</v>
      </c>
      <c r="R88" s="191">
        <f t="shared" si="4"/>
        <v>331.16993847357151</v>
      </c>
      <c r="S88" s="524">
        <f>SUM(B88:E88)-SUM(M88:P88)</f>
        <v>-1468.0864159282901</v>
      </c>
      <c r="T88" s="524">
        <f>SUM(B88:L88)-SUM(M88:R88)</f>
        <v>-2312.6924552568362</v>
      </c>
      <c r="U88" s="367">
        <v>7.6092310000000003</v>
      </c>
      <c r="V88" s="525">
        <f>(SUMPRODUCT(S80:S82,U80:U82)+S88*U88)/SUM(bdp!AU106:AU109)</f>
        <v>3.8023887885941042E-2</v>
      </c>
      <c r="X88" s="313">
        <v>44104</v>
      </c>
      <c r="Y88" s="485">
        <f>V85</f>
        <v>-2.9422009263087048E-2</v>
      </c>
      <c r="Z88" s="485">
        <f>V90</f>
        <v>-1.085019231904207E-2</v>
      </c>
      <c r="AA88" s="485">
        <f>V95</f>
        <v>2.4791344156234227E-2</v>
      </c>
      <c r="BS88" s="189">
        <v>41912</v>
      </c>
      <c r="BT88" s="190">
        <v>12115.590409673159</v>
      </c>
      <c r="BU88" s="190">
        <v>-219.1441478924753</v>
      </c>
    </row>
    <row r="89" spans="1:73" ht="14.25" customHeight="1">
      <c r="A89" s="199">
        <v>44012</v>
      </c>
      <c r="B89" s="191">
        <f>B80+SUMPRODUCT(C131:T131,$C$135:$T$135)/SUM(C131:T131)*B80*bdp!$BB$2</f>
        <v>2447.0565520278678</v>
      </c>
      <c r="C89" s="191">
        <f>C80+SUMPRODUCT(AE80:AP80,$AE$84:$AP$84)/SUM(AE80:AP80)*C80*bdp!$BB$2</f>
        <v>1641.1198370721913</v>
      </c>
      <c r="D89" s="191">
        <f>D80+SUMPRODUCT(BG80:BH80,$BG$84:$BH$84)/SUM(BG80:BH80)*D80*bdp!$BB$2</f>
        <v>485.21900550747546</v>
      </c>
      <c r="E89" s="191">
        <f>E80+$BN$84*E80*bdp!$BB$2</f>
        <v>753.34583323190407</v>
      </c>
      <c r="F89" s="191">
        <f t="shared" ref="F89:J91" si="5">F80</f>
        <v>372.99958265060002</v>
      </c>
      <c r="G89" s="191">
        <f t="shared" si="5"/>
        <v>102.23502182961728</v>
      </c>
      <c r="H89" s="191">
        <f t="shared" si="5"/>
        <v>16.145067591079993</v>
      </c>
      <c r="I89" s="191">
        <f t="shared" si="5"/>
        <v>-40.377633002899998</v>
      </c>
      <c r="J89" s="191">
        <f t="shared" si="5"/>
        <v>-15.817377643052595</v>
      </c>
      <c r="K89" s="201">
        <v>0</v>
      </c>
      <c r="L89" s="191">
        <f>L80</f>
        <v>562.76037908173976</v>
      </c>
      <c r="M89" s="191">
        <f>M80+SUMPRODUCT(W131:AN131,$C$135:$T$135)/SUM(W131:AN131)*M80*bdp!$BB$2</f>
        <v>4775.3572960787105</v>
      </c>
      <c r="N89" s="191">
        <f>N80+SUMPRODUCT(AR80:BC80,$AE$84:$AP$84)/SUM(AR80:BC80)*N80*bdp!$BB$2</f>
        <v>723.42051072401887</v>
      </c>
      <c r="O89" s="191">
        <f>O80+SUMPRODUCT(BJ80:BK80,$BJ$84:$BK$84)/SUM(BJ80:BK80)*O80*bdp!$BB$2</f>
        <v>950.89049063945743</v>
      </c>
      <c r="P89" s="191">
        <f>P80+$BP$84*P80*bdp!$BB$2</f>
        <v>243.68081299269596</v>
      </c>
      <c r="Q89" s="191">
        <f t="shared" ref="Q89:R91" si="6">Q80</f>
        <v>18.332706165693736</v>
      </c>
      <c r="R89" s="191">
        <f t="shared" si="6"/>
        <v>990.4796297297321</v>
      </c>
      <c r="S89" s="200">
        <f>SUM(B89:E89)-SUM(M89:P89)</f>
        <v>-1366.6078825954437</v>
      </c>
      <c r="T89" s="200">
        <f>SUM(B89:L89)-SUM(M89:R89)</f>
        <v>-1377.4751779837861</v>
      </c>
      <c r="U89" s="526">
        <f>+U84</f>
        <v>7.5588179999999996</v>
      </c>
      <c r="V89" s="370">
        <f>(SUMPRODUCT(S81:S82,U81:U82)+SUMPRODUCT(S88:S89,U88:U89))/SUM(bdp!AU107:AU110)</f>
        <v>2.0064658636380708E-2</v>
      </c>
      <c r="X89" s="313">
        <v>44196</v>
      </c>
      <c r="Y89" s="485">
        <f>V86</f>
        <v>-3.302387416054238E-2</v>
      </c>
      <c r="Z89" s="485">
        <f>V91</f>
        <v>-1.2466446942190094E-2</v>
      </c>
      <c r="AA89" s="485">
        <f>V96</f>
        <v>2.4540074526302569E-2</v>
      </c>
      <c r="BS89" s="189">
        <v>42004</v>
      </c>
      <c r="BT89" s="190">
        <v>12687.649405547039</v>
      </c>
      <c r="BU89" s="190">
        <v>572.05899587388012</v>
      </c>
    </row>
    <row r="90" spans="1:73" ht="14.25" customHeight="1">
      <c r="A90" s="199">
        <v>44104</v>
      </c>
      <c r="B90" s="191">
        <f>B81+SUMPRODUCT(C132:T132,$C$135:$T$135)/SUM(C132:T132)*B81*bdp!$BC$2</f>
        <v>3114.3691468226643</v>
      </c>
      <c r="C90" s="191">
        <f>C81+SUMPRODUCT(AE81:AP81,$AE$84:$AP$84)/SUM(AE81:AP81)*C81*bdp!$BC$2</f>
        <v>5971.9323570447687</v>
      </c>
      <c r="D90" s="191">
        <f>D81+SUMPRODUCT(BG81:BH81,$BG$84:$BH$84)/SUM(BG81:BH81)*D81*bdp!$BC$2</f>
        <v>602.29543768267797</v>
      </c>
      <c r="E90" s="191">
        <f>E81+$BN$84*E81*bdp!$BC$2</f>
        <v>829.36755129504741</v>
      </c>
      <c r="F90" s="191">
        <f t="shared" si="5"/>
        <v>224.3004803128</v>
      </c>
      <c r="G90" s="191">
        <f t="shared" si="5"/>
        <v>130.42861521822846</v>
      </c>
      <c r="H90" s="191">
        <f t="shared" si="5"/>
        <v>470.81661231459492</v>
      </c>
      <c r="I90" s="191">
        <f t="shared" si="5"/>
        <v>-51.824871172399995</v>
      </c>
      <c r="J90" s="191">
        <f t="shared" si="5"/>
        <v>4365.0298607436062</v>
      </c>
      <c r="K90" s="201">
        <v>0</v>
      </c>
      <c r="L90" s="191">
        <f>L81</f>
        <v>-1132.868640743729</v>
      </c>
      <c r="M90" s="191">
        <f>M81+SUMPRODUCT(W132:AN132,$C$135:$T$135)/SUM(W132:AN132)*M81*bdp!$BC$2</f>
        <v>5307.425043716954</v>
      </c>
      <c r="N90" s="191">
        <f>N81+SUMPRODUCT(AR81:BC81,$AE$84:$AP$84)/SUM(AR81:BC81)*N81*bdp!$BC$2</f>
        <v>1091.9991980111374</v>
      </c>
      <c r="O90" s="191">
        <f>O81+SUMPRODUCT(BJ81:BK81,$BJ$84:$BK$84)/SUM(BJ81:BK81)*O81*bdp!$BC$2</f>
        <v>888.25629290721349</v>
      </c>
      <c r="P90" s="191">
        <f>P81+$BP$84*P81*bdp!$BC$2</f>
        <v>332.34961860588731</v>
      </c>
      <c r="Q90" s="191">
        <f t="shared" si="6"/>
        <v>462.09933310645414</v>
      </c>
      <c r="R90" s="191">
        <f t="shared" si="6"/>
        <v>1174.5453051175411</v>
      </c>
      <c r="S90" s="200">
        <f>SUM(B90:E90)-SUM(M90:P90)</f>
        <v>2897.9343396039658</v>
      </c>
      <c r="T90" s="200">
        <f>SUM(B90:L90)-SUM(M90:R90)</f>
        <v>5267.1717580530712</v>
      </c>
      <c r="U90" s="368">
        <f>tecaj!H85</f>
        <v>7.6717405964886911</v>
      </c>
      <c r="V90" s="370">
        <f>(SUMPRODUCT(S82,U82)+SUMPRODUCT(S88:S90,U88:U90))/SUM(bdp!AU108:AU111)</f>
        <v>-1.085019231904207E-2</v>
      </c>
      <c r="BS90" s="189">
        <v>42094</v>
      </c>
      <c r="BT90" s="190">
        <v>14157.75204223921</v>
      </c>
      <c r="BU90" s="190">
        <v>1470.1026366921706</v>
      </c>
    </row>
    <row r="91" spans="1:73" ht="14.25" customHeight="1">
      <c r="A91" s="199">
        <v>44196</v>
      </c>
      <c r="B91" s="191">
        <f>B82+SUMPRODUCT(C133:T133,$C$135:$T$135)/SUM(C133:T133)*B82*bdp!$BD$2</f>
        <v>3146.8053415274007</v>
      </c>
      <c r="C91" s="191">
        <f>C82+SUMPRODUCT(AE82:AP82,$AE$84:$AP$84)/SUM(AE82:AP82)*C82*bdp!$BD$2</f>
        <v>2136.95989579771</v>
      </c>
      <c r="D91" s="191">
        <f>D82+SUMPRODUCT(BG82:BH82,$BG$84:$BH$84)/SUM(BG82:BH82)*D82*bdp!$BD$2</f>
        <v>507.76976281726263</v>
      </c>
      <c r="E91" s="191">
        <f>E82+$BN$84*E82*bdp!$BD$2</f>
        <v>1049.5140139619898</v>
      </c>
      <c r="F91" s="191">
        <f t="shared" si="5"/>
        <v>316.63499201510001</v>
      </c>
      <c r="G91" s="191">
        <f t="shared" si="5"/>
        <v>-20.177205770225214</v>
      </c>
      <c r="H91" s="191">
        <f t="shared" si="5"/>
        <v>469.67461126234701</v>
      </c>
      <c r="I91" s="191">
        <f t="shared" si="5"/>
        <v>15.991184189699997</v>
      </c>
      <c r="J91" s="191">
        <f t="shared" si="5"/>
        <v>-173.84719275550083</v>
      </c>
      <c r="K91" s="201">
        <v>0</v>
      </c>
      <c r="L91" s="191">
        <f>L82</f>
        <v>16.11621271412389</v>
      </c>
      <c r="M91" s="191">
        <f>M82+SUMPRODUCT(W133:AN133,$C$135:$T$135)/SUM(W133:AN133)*M82*bdp!$BD$2</f>
        <v>5471.0459432249245</v>
      </c>
      <c r="N91" s="191">
        <f>N82+SUMPRODUCT(AR82:BC82,$AE$84:$AP$84)/SUM(AR82:BC82)*N82*bdp!$BD$2</f>
        <v>1165.936814523777</v>
      </c>
      <c r="O91" s="191">
        <f>O82+SUMPRODUCT(BJ82:BK82,$BJ$84:$BK$84)/SUM(BJ82:BK82)*O82*bdp!$BD$2</f>
        <v>582.6621262731361</v>
      </c>
      <c r="P91" s="191">
        <f>P82+$BP$84*P82*bdp!$BD$2</f>
        <v>298.31329398762654</v>
      </c>
      <c r="Q91" s="191">
        <f t="shared" si="6"/>
        <v>260.67599530934814</v>
      </c>
      <c r="R91" s="191">
        <f t="shared" si="6"/>
        <v>-1312.1855651346709</v>
      </c>
      <c r="S91" s="200">
        <f>SUM(B91:E91)-SUM(M91:P91)</f>
        <v>-676.90916390510029</v>
      </c>
      <c r="T91" s="200">
        <f>SUM(B91:L91)-SUM(M91:R91)</f>
        <v>998.99300757576748</v>
      </c>
      <c r="U91" s="368">
        <f>tecaj!H86</f>
        <v>7.5994602411762573</v>
      </c>
      <c r="V91" s="370">
        <f>(SUMPRODUCT(S88:S91,U88:U91))/SUM(bdp!AU109:AU112)</f>
        <v>-1.2466446942190094E-2</v>
      </c>
      <c r="BS91" s="189">
        <v>42185</v>
      </c>
      <c r="BT91" s="190">
        <v>13733.594673122348</v>
      </c>
      <c r="BU91" s="190">
        <v>-424.15736911686145</v>
      </c>
    </row>
    <row r="92" spans="1:73" ht="14.25" customHeight="1">
      <c r="A92" s="205" t="s">
        <v>7</v>
      </c>
      <c r="B92" s="102"/>
      <c r="C92" s="102"/>
      <c r="D92" s="102"/>
      <c r="E92" s="102"/>
      <c r="F92" s="102"/>
      <c r="G92" s="102"/>
      <c r="H92" s="102"/>
      <c r="I92" s="102"/>
      <c r="J92" s="102"/>
      <c r="K92" s="102"/>
      <c r="L92" s="102"/>
      <c r="M92" s="102"/>
      <c r="N92" s="102"/>
      <c r="O92" s="102"/>
      <c r="P92" s="102"/>
      <c r="Q92" s="102"/>
      <c r="R92" s="102"/>
      <c r="S92" s="102"/>
      <c r="T92" s="102"/>
      <c r="U92" s="365"/>
      <c r="V92" s="365"/>
      <c r="W92" s="102"/>
      <c r="BS92" s="189">
        <v>42277</v>
      </c>
      <c r="BT92" s="190">
        <v>13436.565896417</v>
      </c>
      <c r="BU92" s="190">
        <v>-297.02877670534872</v>
      </c>
    </row>
    <row r="93" spans="1:73" ht="14.25" customHeight="1">
      <c r="A93" s="356">
        <v>43921</v>
      </c>
      <c r="B93" s="191">
        <f>+B83</f>
        <v>3023.081120262701</v>
      </c>
      <c r="C93" s="191">
        <f t="shared" ref="C93:R93" si="7">+C83</f>
        <v>1355.2626150497001</v>
      </c>
      <c r="D93" s="191">
        <f t="shared" si="7"/>
        <v>552.37453045893312</v>
      </c>
      <c r="E93" s="191">
        <f t="shared" si="7"/>
        <v>997.6597043761999</v>
      </c>
      <c r="F93" s="191">
        <f t="shared" si="7"/>
        <v>222.29394077179998</v>
      </c>
      <c r="G93" s="191">
        <f t="shared" si="7"/>
        <v>71.059045857491057</v>
      </c>
      <c r="H93" s="191">
        <f t="shared" si="7"/>
        <v>6.600811263147051</v>
      </c>
      <c r="I93" s="191">
        <f t="shared" si="7"/>
        <v>-95.802706481399994</v>
      </c>
      <c r="J93" s="191">
        <f t="shared" si="7"/>
        <v>1778.4004749572982</v>
      </c>
      <c r="K93" s="191">
        <f t="shared" si="7"/>
        <v>-2136.5822739300997</v>
      </c>
      <c r="L93" s="191">
        <f t="shared" si="7"/>
        <v>89.446247528072035</v>
      </c>
      <c r="M93" s="191">
        <f t="shared" si="7"/>
        <v>5536.2893124411967</v>
      </c>
      <c r="N93" s="191">
        <f t="shared" si="7"/>
        <v>950.96197400199969</v>
      </c>
      <c r="O93" s="191">
        <f t="shared" si="7"/>
        <v>519.36255347312817</v>
      </c>
      <c r="P93" s="191">
        <f t="shared" si="7"/>
        <v>389.85054615949997</v>
      </c>
      <c r="Q93" s="191">
        <f t="shared" si="7"/>
        <v>448.85164082128324</v>
      </c>
      <c r="R93" s="191">
        <f t="shared" si="7"/>
        <v>331.16993847357151</v>
      </c>
      <c r="S93" s="524">
        <f>SUM(B93:E93)-SUM(M93:P93)</f>
        <v>-1468.0864159282901</v>
      </c>
      <c r="T93" s="524">
        <f>SUM(B93:L93)-SUM(M93:R93)</f>
        <v>-2312.6924552568362</v>
      </c>
      <c r="U93" s="367">
        <v>7.6092310000000003</v>
      </c>
      <c r="V93" s="525">
        <f>(SUMPRODUCT(S80:S82,U80:U82)+S93*U93)/SUM(bdp!AX106:AX109)</f>
        <v>3.8023887885941042E-2</v>
      </c>
      <c r="BS93" s="189">
        <v>42369</v>
      </c>
      <c r="BT93" s="190">
        <v>13706.6055336727</v>
      </c>
      <c r="BU93" s="190">
        <v>270.03963725570065</v>
      </c>
    </row>
    <row r="94" spans="1:73" ht="14.25" customHeight="1">
      <c r="A94" s="199">
        <v>44012</v>
      </c>
      <c r="B94" s="191">
        <f>B80+SUMPRODUCT(C131:T131,$C$135:$T$135)/SUM(C131:T131)*B80*bdp!$BF$2</f>
        <v>2447.0565520278678</v>
      </c>
      <c r="C94" s="191">
        <f>C80+SUMPRODUCT(AE80:AP80,$AE$84:$AP$84)/SUM(AE80:AP80)*C80*bdp!$BF$2</f>
        <v>1641.1198370721913</v>
      </c>
      <c r="D94" s="191">
        <f>D80+SUMPRODUCT(BG80:BH80,$BG$84:$BH$84)/SUM(BG80:BH80)*D80*bdp!$BF$2</f>
        <v>485.21900550747546</v>
      </c>
      <c r="E94" s="191">
        <f>E80+$BN$84*E80*bdp!$BF$2</f>
        <v>753.34583323190407</v>
      </c>
      <c r="F94" s="191">
        <f t="shared" ref="F94:J96" si="8">F80</f>
        <v>372.99958265060002</v>
      </c>
      <c r="G94" s="191">
        <f t="shared" si="8"/>
        <v>102.23502182961728</v>
      </c>
      <c r="H94" s="191">
        <f t="shared" si="8"/>
        <v>16.145067591079993</v>
      </c>
      <c r="I94" s="191">
        <f t="shared" si="8"/>
        <v>-40.377633002899998</v>
      </c>
      <c r="J94" s="191">
        <f t="shared" si="8"/>
        <v>-15.817377643052595</v>
      </c>
      <c r="K94" s="201">
        <v>0</v>
      </c>
      <c r="L94" s="191">
        <f>L80</f>
        <v>562.76037908173976</v>
      </c>
      <c r="M94" s="191">
        <f>M80+SUMPRODUCT(W131:AN131,$C$135:$T$135)/SUM(W131:AN131)*M80*bdp!$BF$2</f>
        <v>4775.3572960787105</v>
      </c>
      <c r="N94" s="191">
        <f>N80+SUMPRODUCT(AR80:BC80,$AE$84:$AP$84)/SUM(AR80:BC80)*N80*bdp!$BF$2</f>
        <v>723.42051072401887</v>
      </c>
      <c r="O94" s="191">
        <f>O80+SUMPRODUCT(BJ80:BK80,$BJ$84:$BK$84)/SUM(BJ80:BK80)*O80*bdp!$BF$2</f>
        <v>950.89049063945743</v>
      </c>
      <c r="P94" s="191">
        <f>P80+$BP$84*P80*bdp!$BF$2</f>
        <v>243.68081299269596</v>
      </c>
      <c r="Q94" s="191">
        <f t="shared" ref="Q94:R96" si="9">Q80</f>
        <v>18.332706165693736</v>
      </c>
      <c r="R94" s="191">
        <f t="shared" si="9"/>
        <v>990.4796297297321</v>
      </c>
      <c r="S94" s="200">
        <f>SUM(B94:E94)-SUM(M94:P94)</f>
        <v>-1366.6078825954437</v>
      </c>
      <c r="T94" s="200">
        <f>SUM(B94:L94)-SUM(M94:R94)</f>
        <v>-1377.4751779837861</v>
      </c>
      <c r="U94" s="526">
        <f>+U84</f>
        <v>7.5588179999999996</v>
      </c>
      <c r="V94" s="370">
        <f>(SUMPRODUCT(S81:S82,U81:U82)+SUMPRODUCT(S93:S94,U93:U94))/SUM(bdp!AX107:AX110)</f>
        <v>2.0064658636380708E-2</v>
      </c>
      <c r="BS94" s="189">
        <v>42460</v>
      </c>
      <c r="BT94" s="190">
        <v>13198.832170046189</v>
      </c>
      <c r="BU94" s="190">
        <v>-507.77336362651113</v>
      </c>
    </row>
    <row r="95" spans="1:73" ht="14.25" customHeight="1">
      <c r="A95" s="199">
        <v>44104</v>
      </c>
      <c r="B95" s="191">
        <f>B81+SUMPRODUCT(C132:T132,$C$135:$T$135)/SUM(C132:T132)*B81*bdp!$BG$2</f>
        <v>3425.6034717762991</v>
      </c>
      <c r="C95" s="191">
        <f>C81+SUMPRODUCT(AE81:AP81,$AE$84:$AP$84)/SUM(AE81:AP81)*C81*bdp!$BG$2</f>
        <v>7959.2610553530003</v>
      </c>
      <c r="D95" s="191">
        <f>D81+SUMPRODUCT(BG81:BH81,$BG$84:$BH$84)/SUM(BG81:BH81)*D81*bdp!$BG$2</f>
        <v>647.28683802481783</v>
      </c>
      <c r="E95" s="191">
        <f>E81+$BN$84*E81*bdp!$BG$2</f>
        <v>920.49672729749989</v>
      </c>
      <c r="F95" s="191">
        <f t="shared" si="8"/>
        <v>224.3004803128</v>
      </c>
      <c r="G95" s="191">
        <f t="shared" si="8"/>
        <v>130.42861521822846</v>
      </c>
      <c r="H95" s="191">
        <f t="shared" si="8"/>
        <v>470.81661231459492</v>
      </c>
      <c r="I95" s="191">
        <f t="shared" si="8"/>
        <v>-51.824871172399995</v>
      </c>
      <c r="J95" s="191">
        <f t="shared" si="8"/>
        <v>4365.0298607436062</v>
      </c>
      <c r="K95" s="201">
        <v>0</v>
      </c>
      <c r="L95" s="191">
        <f>L81</f>
        <v>-1132.868640743729</v>
      </c>
      <c r="M95" s="191">
        <f>M81+SUMPRODUCT(W132:AN132,$C$135:$T$135)/SUM(W132:AN132)*M81*bdp!$BG$2</f>
        <v>5838.2083282132007</v>
      </c>
      <c r="N95" s="191">
        <f>N81+SUMPRODUCT(AR81:BC81,$AE$84:$AP$84)/SUM(AR81:BC81)*N81*bdp!$BG$2</f>
        <v>1304.1576251286999</v>
      </c>
      <c r="O95" s="191">
        <f>O81+SUMPRODUCT(BJ81:BK81,$BJ$84:$BK$84)/SUM(BJ81:BK81)*O81*bdp!$BG$2</f>
        <v>889.29660781135476</v>
      </c>
      <c r="P95" s="191">
        <f>P81+$BP$84*P81*bdp!$BG$2</f>
        <v>368.86750122739988</v>
      </c>
      <c r="Q95" s="191">
        <f t="shared" si="9"/>
        <v>462.09933310645414</v>
      </c>
      <c r="R95" s="191">
        <f t="shared" si="9"/>
        <v>1174.5453051175411</v>
      </c>
      <c r="S95" s="200">
        <f>SUM(B95:E95)-SUM(M95:P95)</f>
        <v>4552.1180300709602</v>
      </c>
      <c r="T95" s="200">
        <f>SUM(B95:L95)-SUM(M95:R95)</f>
        <v>6921.3554485200639</v>
      </c>
      <c r="U95" s="368">
        <f>tecaj!K85</f>
        <v>7.7404785455623566</v>
      </c>
      <c r="V95" s="370">
        <f>(SUMPRODUCT(S82,U82)+SUMPRODUCT(S93:S95,U93:U95))/SUM(bdp!AX108:AX111)</f>
        <v>2.4791344156234227E-2</v>
      </c>
      <c r="BS95" s="189">
        <v>42551</v>
      </c>
      <c r="BT95" s="190">
        <v>12936.461571948828</v>
      </c>
      <c r="BU95" s="190">
        <v>-262.37059809736093</v>
      </c>
    </row>
    <row r="96" spans="1:73" ht="14.25" customHeight="1">
      <c r="A96" s="199">
        <v>44196</v>
      </c>
      <c r="B96" s="191">
        <f>B82+SUMPRODUCT(C133:T133,$C$135:$T$135)/SUM(C133:T133)*B82*bdp!$BH$2</f>
        <v>3273.5366439484997</v>
      </c>
      <c r="C96" s="191">
        <f>C82+SUMPRODUCT(AE82:AP82,$AE$84:$AP$84)/SUM(AE82:AP82)*C82*bdp!$BH$2</f>
        <v>2343.4645011958009</v>
      </c>
      <c r="D96" s="191">
        <f>D82+SUMPRODUCT(BG82:BH82,$BG$84:$BH$84)/SUM(BG82:BH82)*D82*bdp!$BH$2</f>
        <v>526.43370868243915</v>
      </c>
      <c r="E96" s="191">
        <f>E82+$BN$84*E82*bdp!$BH$2</f>
        <v>1098.9675538869003</v>
      </c>
      <c r="F96" s="191">
        <f t="shared" si="8"/>
        <v>316.63499201510001</v>
      </c>
      <c r="G96" s="191">
        <f t="shared" si="8"/>
        <v>-20.177205770225214</v>
      </c>
      <c r="H96" s="191">
        <f t="shared" si="8"/>
        <v>469.67461126234701</v>
      </c>
      <c r="I96" s="191">
        <f t="shared" si="8"/>
        <v>15.991184189699997</v>
      </c>
      <c r="J96" s="191">
        <f t="shared" si="8"/>
        <v>-173.84719275550083</v>
      </c>
      <c r="K96" s="201">
        <v>0</v>
      </c>
      <c r="L96" s="191">
        <f>L82</f>
        <v>16.11621271412389</v>
      </c>
      <c r="M96" s="191">
        <f>M82+SUMPRODUCT(W133:AN133,$C$135:$T$135)/SUM(W133:AN133)*M82*bdp!$BH$2</f>
        <v>5709.0273208491935</v>
      </c>
      <c r="N96" s="191">
        <f>N82+SUMPRODUCT(AR82:BC82,$AE$84:$AP$84)/SUM(AR82:BC82)*N82*bdp!$BH$2</f>
        <v>1260.8427184355</v>
      </c>
      <c r="O96" s="191">
        <f>O82+SUMPRODUCT(BJ82:BK82,$BJ$84:$BK$84)/SUM(BJ82:BK82)*O82*bdp!$BH$2</f>
        <v>583.1866503082266</v>
      </c>
      <c r="P96" s="191">
        <f>P82+$BP$84*P82*bdp!$BH$2</f>
        <v>312.36994134830002</v>
      </c>
      <c r="Q96" s="191">
        <f t="shared" si="9"/>
        <v>260.67599530934814</v>
      </c>
      <c r="R96" s="191">
        <f t="shared" si="9"/>
        <v>-1312.1855651346709</v>
      </c>
      <c r="S96" s="200">
        <f>SUM(B96:E96)-SUM(M96:P96)</f>
        <v>-623.02422322757957</v>
      </c>
      <c r="T96" s="200">
        <f>SUM(B96:L96)-SUM(M96:R96)</f>
        <v>1052.8779482532873</v>
      </c>
      <c r="U96" s="368">
        <f>tecaj!K86</f>
        <v>7.670437325074837</v>
      </c>
      <c r="V96" s="370">
        <f>(SUMPRODUCT(S93:S96,U93:U96))/SUM(bdp!AX109:AX112)</f>
        <v>2.4540074526302569E-2</v>
      </c>
      <c r="BQ96" s="528" t="s">
        <v>1338</v>
      </c>
      <c r="BS96" s="189">
        <v>42643</v>
      </c>
      <c r="BT96" s="190">
        <v>13038.93601932108</v>
      </c>
      <c r="BU96" s="190">
        <v>102.47444737225123</v>
      </c>
    </row>
    <row r="97" spans="1:76" ht="14.25" customHeight="1">
      <c r="A97" s="199"/>
      <c r="B97" s="200"/>
      <c r="C97" s="206"/>
      <c r="D97" s="206"/>
      <c r="E97" s="206"/>
      <c r="F97" s="206"/>
      <c r="G97" s="206"/>
      <c r="H97" s="206"/>
      <c r="I97" s="206"/>
      <c r="J97" s="206"/>
      <c r="K97" s="206"/>
      <c r="L97" s="206"/>
      <c r="M97" s="206"/>
      <c r="N97" s="206"/>
      <c r="O97" s="206"/>
      <c r="P97" s="206"/>
      <c r="Q97" s="206"/>
      <c r="R97" s="206"/>
      <c r="S97" s="200"/>
      <c r="T97" s="200"/>
      <c r="BQ97" s="189">
        <v>42735</v>
      </c>
      <c r="BR97" s="190">
        <v>13514.046362717902</v>
      </c>
      <c r="BS97" s="190">
        <v>475.11034339682192</v>
      </c>
    </row>
    <row r="98" spans="1:76" ht="14.25" customHeight="1">
      <c r="A98" s="199"/>
      <c r="B98" s="200"/>
      <c r="C98" s="206"/>
      <c r="D98" s="206"/>
      <c r="E98" s="206"/>
      <c r="F98" s="206"/>
      <c r="G98" s="206"/>
      <c r="H98" s="206"/>
      <c r="I98" s="206"/>
      <c r="J98" s="206"/>
      <c r="K98" s="206"/>
      <c r="L98" s="206"/>
      <c r="M98" s="206"/>
      <c r="N98" s="206"/>
      <c r="O98" s="206"/>
      <c r="P98" s="206"/>
      <c r="Q98" s="206"/>
      <c r="R98" s="206"/>
      <c r="S98" s="200"/>
      <c r="T98" s="200"/>
      <c r="BQ98" s="189">
        <v>42825</v>
      </c>
      <c r="BR98" s="190">
        <v>16071.907737114572</v>
      </c>
      <c r="BS98" s="190">
        <v>2557.8613743966707</v>
      </c>
    </row>
    <row r="99" spans="1:76" ht="14.25" customHeight="1">
      <c r="A99" s="199"/>
      <c r="B99" s="200"/>
      <c r="C99" s="206"/>
      <c r="D99" s="206"/>
      <c r="E99" s="206"/>
      <c r="F99" s="206"/>
      <c r="G99" s="206"/>
      <c r="H99" s="206"/>
      <c r="I99" s="206"/>
      <c r="J99" s="206"/>
      <c r="K99" s="206"/>
      <c r="L99" s="206"/>
      <c r="M99" s="206"/>
      <c r="N99" s="206"/>
      <c r="O99" s="206"/>
      <c r="P99" s="206"/>
      <c r="Q99" s="206"/>
      <c r="R99" s="206"/>
      <c r="S99" s="200"/>
      <c r="T99" s="200"/>
      <c r="BQ99" s="189">
        <v>42916</v>
      </c>
      <c r="BR99" s="190">
        <v>14027.777643360747</v>
      </c>
      <c r="BS99" s="190">
        <v>-2044.1300937538253</v>
      </c>
    </row>
    <row r="100" spans="1:76" ht="14.25" customHeight="1">
      <c r="B100" s="643" t="s">
        <v>262</v>
      </c>
      <c r="C100" s="207" t="s">
        <v>65</v>
      </c>
      <c r="D100" s="207" t="s">
        <v>69</v>
      </c>
      <c r="E100" s="207" t="s">
        <v>836</v>
      </c>
      <c r="F100" s="207" t="s">
        <v>837</v>
      </c>
      <c r="G100" s="207" t="s">
        <v>838</v>
      </c>
      <c r="H100" s="207" t="s">
        <v>839</v>
      </c>
      <c r="I100" s="207" t="s">
        <v>840</v>
      </c>
      <c r="J100" s="207" t="s">
        <v>841</v>
      </c>
      <c r="K100" s="207" t="s">
        <v>842</v>
      </c>
      <c r="L100" s="207" t="s">
        <v>843</v>
      </c>
      <c r="M100" s="207" t="s">
        <v>844</v>
      </c>
      <c r="N100" s="207" t="s">
        <v>845</v>
      </c>
      <c r="O100" s="207" t="s">
        <v>846</v>
      </c>
      <c r="P100" s="207" t="s">
        <v>847</v>
      </c>
      <c r="Q100" s="207" t="s">
        <v>848</v>
      </c>
      <c r="R100" s="207" t="s">
        <v>78</v>
      </c>
      <c r="S100" s="208" t="s">
        <v>849</v>
      </c>
      <c r="T100" s="208" t="s">
        <v>850</v>
      </c>
      <c r="U100" s="209" t="s">
        <v>851</v>
      </c>
      <c r="V100" s="208" t="s">
        <v>262</v>
      </c>
      <c r="W100" s="207" t="s">
        <v>65</v>
      </c>
      <c r="X100" s="207" t="s">
        <v>69</v>
      </c>
      <c r="Y100" s="207" t="s">
        <v>836</v>
      </c>
      <c r="Z100" s="207" t="s">
        <v>837</v>
      </c>
      <c r="AA100" s="207" t="s">
        <v>838</v>
      </c>
      <c r="AB100" s="207" t="s">
        <v>839</v>
      </c>
      <c r="AC100" s="207" t="s">
        <v>840</v>
      </c>
      <c r="AD100" s="207" t="s">
        <v>841</v>
      </c>
      <c r="AE100" s="207" t="s">
        <v>842</v>
      </c>
      <c r="AF100" s="207" t="s">
        <v>843</v>
      </c>
      <c r="AG100" s="207" t="s">
        <v>844</v>
      </c>
      <c r="AH100" s="207" t="s">
        <v>845</v>
      </c>
      <c r="AI100" s="207" t="s">
        <v>846</v>
      </c>
      <c r="AJ100" s="207" t="s">
        <v>847</v>
      </c>
      <c r="AK100" s="207" t="s">
        <v>848</v>
      </c>
      <c r="AL100" s="207" t="s">
        <v>78</v>
      </c>
      <c r="AM100" s="208" t="s">
        <v>849</v>
      </c>
      <c r="AN100" s="208" t="s">
        <v>850</v>
      </c>
      <c r="BQ100" s="189">
        <v>43008</v>
      </c>
      <c r="BR100" s="190">
        <v>14954.231919022443</v>
      </c>
      <c r="BS100" s="190">
        <v>926.45427566169565</v>
      </c>
    </row>
    <row r="101" spans="1:76" ht="14.25" customHeight="1">
      <c r="B101" s="644"/>
      <c r="C101" s="207" t="s">
        <v>60</v>
      </c>
      <c r="D101" s="207" t="s">
        <v>70</v>
      </c>
      <c r="E101" s="207" t="s">
        <v>852</v>
      </c>
      <c r="F101" s="207" t="s">
        <v>853</v>
      </c>
      <c r="G101" s="207" t="s">
        <v>854</v>
      </c>
      <c r="H101" s="207" t="s">
        <v>115</v>
      </c>
      <c r="I101" s="207" t="s">
        <v>855</v>
      </c>
      <c r="J101" s="207" t="s">
        <v>124</v>
      </c>
      <c r="K101" s="207" t="s">
        <v>856</v>
      </c>
      <c r="L101" s="207" t="s">
        <v>857</v>
      </c>
      <c r="M101" s="207" t="s">
        <v>858</v>
      </c>
      <c r="N101" s="207" t="s">
        <v>147</v>
      </c>
      <c r="O101" s="207" t="s">
        <v>859</v>
      </c>
      <c r="P101" s="207" t="s">
        <v>860</v>
      </c>
      <c r="Q101" s="207" t="s">
        <v>861</v>
      </c>
      <c r="R101" s="207" t="s">
        <v>79</v>
      </c>
      <c r="S101" s="208"/>
      <c r="T101" s="208"/>
      <c r="U101" s="209"/>
      <c r="V101" s="208"/>
      <c r="W101" s="207" t="s">
        <v>60</v>
      </c>
      <c r="X101" s="207" t="s">
        <v>70</v>
      </c>
      <c r="Y101" s="207" t="s">
        <v>852</v>
      </c>
      <c r="Z101" s="207" t="s">
        <v>853</v>
      </c>
      <c r="AA101" s="207" t="s">
        <v>854</v>
      </c>
      <c r="AB101" s="207" t="s">
        <v>862</v>
      </c>
      <c r="AC101" s="207" t="s">
        <v>855</v>
      </c>
      <c r="AD101" s="207" t="s">
        <v>124</v>
      </c>
      <c r="AE101" s="207" t="s">
        <v>856</v>
      </c>
      <c r="AF101" s="207" t="s">
        <v>857</v>
      </c>
      <c r="AG101" s="207" t="s">
        <v>858</v>
      </c>
      <c r="AH101" s="207" t="s">
        <v>147</v>
      </c>
      <c r="AI101" s="207" t="s">
        <v>859</v>
      </c>
      <c r="AJ101" s="207" t="s">
        <v>860</v>
      </c>
      <c r="AK101" s="207" t="s">
        <v>861</v>
      </c>
      <c r="AL101" s="207" t="s">
        <v>79</v>
      </c>
      <c r="AM101" s="208"/>
      <c r="AN101" s="208"/>
      <c r="BQ101" s="189">
        <v>43100</v>
      </c>
      <c r="BR101" s="190">
        <v>15706.159336697412</v>
      </c>
      <c r="BS101" s="190">
        <v>751.92741767496955</v>
      </c>
    </row>
    <row r="102" spans="1:76" ht="14.25" customHeight="1">
      <c r="A102" s="210">
        <v>40999</v>
      </c>
      <c r="B102" s="211">
        <v>2254210</v>
      </c>
      <c r="C102" s="211">
        <v>111583</v>
      </c>
      <c r="D102" s="211">
        <v>38521</v>
      </c>
      <c r="E102" s="211">
        <v>199045</v>
      </c>
      <c r="F102" s="211">
        <v>188815</v>
      </c>
      <c r="G102" s="211">
        <v>131350</v>
      </c>
      <c r="H102" s="211">
        <v>210593</v>
      </c>
      <c r="I102" s="211">
        <v>119491</v>
      </c>
      <c r="J102" s="211">
        <v>111752</v>
      </c>
      <c r="K102" s="211">
        <v>102624</v>
      </c>
      <c r="L102" s="211">
        <v>211029</v>
      </c>
      <c r="M102" s="211">
        <v>43157</v>
      </c>
      <c r="N102" s="211">
        <v>171907</v>
      </c>
      <c r="O102" s="211">
        <v>156272</v>
      </c>
      <c r="P102" s="211">
        <v>265631</v>
      </c>
      <c r="Q102" s="211">
        <v>74548</v>
      </c>
      <c r="R102" s="211">
        <v>14902</v>
      </c>
      <c r="S102" s="211">
        <v>102990</v>
      </c>
      <c r="T102" s="212">
        <v>0</v>
      </c>
      <c r="U102" s="213"/>
      <c r="V102" s="211">
        <v>3981140</v>
      </c>
      <c r="W102" s="211">
        <v>119274</v>
      </c>
      <c r="X102" s="211">
        <v>528230</v>
      </c>
      <c r="Y102" s="211">
        <v>287592</v>
      </c>
      <c r="Z102" s="211">
        <v>266385</v>
      </c>
      <c r="AA102" s="211">
        <v>133784</v>
      </c>
      <c r="AB102" s="211">
        <v>270275</v>
      </c>
      <c r="AC102" s="211">
        <v>332034</v>
      </c>
      <c r="AD102" s="211">
        <v>171312</v>
      </c>
      <c r="AE102" s="211">
        <v>205869</v>
      </c>
      <c r="AF102" s="211">
        <v>366518</v>
      </c>
      <c r="AG102" s="211">
        <v>182045</v>
      </c>
      <c r="AH102" s="211">
        <v>160953</v>
      </c>
      <c r="AI102" s="211">
        <v>294072</v>
      </c>
      <c r="AJ102" s="211">
        <v>380173</v>
      </c>
      <c r="AK102" s="211">
        <v>131127</v>
      </c>
      <c r="AL102" s="211">
        <v>131957</v>
      </c>
      <c r="AM102" s="211">
        <v>19543</v>
      </c>
      <c r="AN102" s="212">
        <v>0</v>
      </c>
      <c r="BQ102" s="189">
        <v>43190</v>
      </c>
      <c r="BR102" s="190">
        <v>16479.833174063126</v>
      </c>
      <c r="BS102" s="190">
        <v>773.67383736571355</v>
      </c>
    </row>
    <row r="103" spans="1:76" ht="14.25" customHeight="1">
      <c r="A103" s="214">
        <v>41090</v>
      </c>
      <c r="B103" s="211">
        <v>2325052</v>
      </c>
      <c r="C103" s="211">
        <v>60247</v>
      </c>
      <c r="D103" s="211">
        <v>27094</v>
      </c>
      <c r="E103" s="211">
        <v>209399</v>
      </c>
      <c r="F103" s="211">
        <v>193369</v>
      </c>
      <c r="G103" s="211">
        <v>136901</v>
      </c>
      <c r="H103" s="211">
        <v>326005</v>
      </c>
      <c r="I103" s="211">
        <v>145640</v>
      </c>
      <c r="J103" s="211">
        <v>83376</v>
      </c>
      <c r="K103" s="211">
        <v>138870</v>
      </c>
      <c r="L103" s="211">
        <v>235568</v>
      </c>
      <c r="M103" s="211">
        <v>73092</v>
      </c>
      <c r="N103" s="211">
        <v>166531</v>
      </c>
      <c r="O103" s="211">
        <v>187615</v>
      </c>
      <c r="P103" s="211">
        <v>141616</v>
      </c>
      <c r="Q103" s="211">
        <v>81931</v>
      </c>
      <c r="R103" s="211">
        <v>10754</v>
      </c>
      <c r="S103" s="211">
        <v>107043</v>
      </c>
      <c r="T103" s="211">
        <v>0</v>
      </c>
      <c r="U103" s="213"/>
      <c r="V103" s="211">
        <v>4165596</v>
      </c>
      <c r="W103" s="211">
        <v>113816</v>
      </c>
      <c r="X103" s="211">
        <v>494302</v>
      </c>
      <c r="Y103" s="211">
        <v>413269</v>
      </c>
      <c r="Z103" s="211">
        <v>253685</v>
      </c>
      <c r="AA103" s="211">
        <v>154217</v>
      </c>
      <c r="AB103" s="211">
        <v>323923</v>
      </c>
      <c r="AC103" s="211">
        <v>354519</v>
      </c>
      <c r="AD103" s="211">
        <v>166629</v>
      </c>
      <c r="AE103" s="211">
        <v>242665</v>
      </c>
      <c r="AF103" s="211">
        <v>380648</v>
      </c>
      <c r="AG103" s="211">
        <v>248898</v>
      </c>
      <c r="AH103" s="211">
        <v>162622</v>
      </c>
      <c r="AI103" s="211">
        <v>304553</v>
      </c>
      <c r="AJ103" s="211">
        <v>263870</v>
      </c>
      <c r="AK103" s="211">
        <v>134521</v>
      </c>
      <c r="AL103" s="211">
        <v>125576</v>
      </c>
      <c r="AM103" s="211">
        <v>27878</v>
      </c>
      <c r="AN103" s="212">
        <v>0</v>
      </c>
      <c r="BQ103" s="189">
        <v>43281</v>
      </c>
      <c r="BR103" s="190">
        <v>16694.266310438958</v>
      </c>
      <c r="BS103" s="190">
        <v>214.43313637583196</v>
      </c>
    </row>
    <row r="104" spans="1:76" ht="14.25" customHeight="1">
      <c r="A104" s="214">
        <v>41182</v>
      </c>
      <c r="B104" s="211">
        <v>2472511</v>
      </c>
      <c r="C104" s="211">
        <v>131915</v>
      </c>
      <c r="D104" s="211">
        <v>24996</v>
      </c>
      <c r="E104" s="211">
        <v>216348</v>
      </c>
      <c r="F104" s="211">
        <v>176058</v>
      </c>
      <c r="G104" s="211">
        <v>121587</v>
      </c>
      <c r="H104" s="211">
        <v>333324</v>
      </c>
      <c r="I104" s="211">
        <v>151137</v>
      </c>
      <c r="J104" s="211">
        <v>109727</v>
      </c>
      <c r="K104" s="211">
        <v>138879</v>
      </c>
      <c r="L104" s="211">
        <v>238645</v>
      </c>
      <c r="M104" s="211">
        <v>95167</v>
      </c>
      <c r="N104" s="211">
        <v>184707</v>
      </c>
      <c r="O104" s="211">
        <v>161188</v>
      </c>
      <c r="P104" s="211">
        <v>212248</v>
      </c>
      <c r="Q104" s="211">
        <v>66720</v>
      </c>
      <c r="R104" s="211">
        <v>19528</v>
      </c>
      <c r="S104" s="211">
        <v>90336</v>
      </c>
      <c r="T104" s="212">
        <v>0</v>
      </c>
      <c r="U104" s="213"/>
      <c r="V104" s="211">
        <v>4094530</v>
      </c>
      <c r="W104" s="211">
        <v>102760</v>
      </c>
      <c r="X104" s="211">
        <v>616726</v>
      </c>
      <c r="Y104" s="211">
        <v>429655</v>
      </c>
      <c r="Z104" s="211">
        <v>265424</v>
      </c>
      <c r="AA104" s="211">
        <v>142727</v>
      </c>
      <c r="AB104" s="211">
        <v>289375</v>
      </c>
      <c r="AC104" s="211">
        <v>335072</v>
      </c>
      <c r="AD104" s="211">
        <v>163685</v>
      </c>
      <c r="AE104" s="211">
        <v>233053</v>
      </c>
      <c r="AF104" s="211">
        <v>360493</v>
      </c>
      <c r="AG104" s="211">
        <v>194185</v>
      </c>
      <c r="AH104" s="211">
        <v>160663</v>
      </c>
      <c r="AI104" s="211">
        <v>309776</v>
      </c>
      <c r="AJ104" s="211">
        <v>198165</v>
      </c>
      <c r="AK104" s="211">
        <v>111586</v>
      </c>
      <c r="AL104" s="211">
        <v>151510</v>
      </c>
      <c r="AM104" s="211">
        <v>29678</v>
      </c>
      <c r="AN104" s="211">
        <v>0</v>
      </c>
      <c r="BQ104" s="189">
        <v>43373</v>
      </c>
      <c r="BR104" s="190">
        <v>16637.167494881629</v>
      </c>
      <c r="BS104" s="190">
        <v>-57.098815557328635</v>
      </c>
      <c r="BV104" s="3" t="s">
        <v>863</v>
      </c>
    </row>
    <row r="105" spans="1:76" ht="14.25" customHeight="1">
      <c r="A105" s="214">
        <v>41274</v>
      </c>
      <c r="B105" s="211">
        <v>2576695</v>
      </c>
      <c r="C105" s="211">
        <v>112368</v>
      </c>
      <c r="D105" s="211">
        <v>27605</v>
      </c>
      <c r="E105" s="211">
        <v>270757</v>
      </c>
      <c r="F105" s="211">
        <v>170382</v>
      </c>
      <c r="G105" s="211">
        <v>129743</v>
      </c>
      <c r="H105" s="211">
        <v>260220</v>
      </c>
      <c r="I105" s="211">
        <v>170510</v>
      </c>
      <c r="J105" s="211">
        <v>133042</v>
      </c>
      <c r="K105" s="211">
        <v>130762</v>
      </c>
      <c r="L105" s="211">
        <v>258533</v>
      </c>
      <c r="M105" s="211">
        <v>50481</v>
      </c>
      <c r="N105" s="211">
        <v>196268</v>
      </c>
      <c r="O105" s="211">
        <v>165837</v>
      </c>
      <c r="P105" s="211">
        <v>310882</v>
      </c>
      <c r="Q105" s="211">
        <v>67709</v>
      </c>
      <c r="R105" s="211">
        <v>26243</v>
      </c>
      <c r="S105" s="211">
        <v>95356</v>
      </c>
      <c r="T105" s="211">
        <v>0</v>
      </c>
      <c r="U105" s="213"/>
      <c r="V105" s="211">
        <v>3974630</v>
      </c>
      <c r="W105" s="211">
        <v>108627</v>
      </c>
      <c r="X105" s="211">
        <v>517454</v>
      </c>
      <c r="Y105" s="211">
        <v>417637</v>
      </c>
      <c r="Z105" s="211">
        <v>235540</v>
      </c>
      <c r="AA105" s="211">
        <v>134881</v>
      </c>
      <c r="AB105" s="211">
        <v>271817</v>
      </c>
      <c r="AC105" s="211">
        <v>321235</v>
      </c>
      <c r="AD105" s="211">
        <v>167011</v>
      </c>
      <c r="AE105" s="211">
        <v>218405</v>
      </c>
      <c r="AF105" s="211">
        <v>366534</v>
      </c>
      <c r="AG105" s="211">
        <v>239258</v>
      </c>
      <c r="AH105" s="211">
        <v>170426</v>
      </c>
      <c r="AI105" s="211">
        <v>298219</v>
      </c>
      <c r="AJ105" s="211">
        <v>272346</v>
      </c>
      <c r="AK105" s="211">
        <v>121067</v>
      </c>
      <c r="AL105" s="211">
        <v>92281</v>
      </c>
      <c r="AM105" s="211">
        <v>21890</v>
      </c>
      <c r="AN105" s="211">
        <v>0</v>
      </c>
      <c r="BQ105" s="189">
        <v>43465</v>
      </c>
      <c r="BR105" s="190">
        <v>17437.989458724347</v>
      </c>
      <c r="BS105" s="190">
        <v>800.82196384271811</v>
      </c>
      <c r="BV105" s="18">
        <v>43899</v>
      </c>
      <c r="BW105" s="215">
        <v>387</v>
      </c>
    </row>
    <row r="106" spans="1:76" ht="14.25" customHeight="1">
      <c r="A106" s="214">
        <v>41364</v>
      </c>
      <c r="B106" s="211">
        <v>2075721</v>
      </c>
      <c r="C106" s="211">
        <v>92389</v>
      </c>
      <c r="D106" s="211">
        <v>28386</v>
      </c>
      <c r="E106" s="211">
        <v>163594</v>
      </c>
      <c r="F106" s="211">
        <v>166786</v>
      </c>
      <c r="G106" s="211">
        <v>123477</v>
      </c>
      <c r="H106" s="211">
        <v>273039</v>
      </c>
      <c r="I106" s="211">
        <v>120908</v>
      </c>
      <c r="J106" s="211">
        <v>123211</v>
      </c>
      <c r="K106" s="211">
        <v>112641</v>
      </c>
      <c r="L106" s="211">
        <v>233087</v>
      </c>
      <c r="M106" s="211">
        <v>43802</v>
      </c>
      <c r="N106" s="211">
        <v>150448</v>
      </c>
      <c r="O106" s="211">
        <v>160711</v>
      </c>
      <c r="P106" s="211">
        <v>101336</v>
      </c>
      <c r="Q106" s="211">
        <v>72035</v>
      </c>
      <c r="R106" s="211">
        <v>30470</v>
      </c>
      <c r="S106" s="211">
        <v>79401</v>
      </c>
      <c r="T106" s="212">
        <v>0</v>
      </c>
      <c r="U106" s="213"/>
      <c r="V106" s="211">
        <v>3727156</v>
      </c>
      <c r="W106" s="211">
        <v>115444</v>
      </c>
      <c r="X106" s="211">
        <v>643657</v>
      </c>
      <c r="Y106" s="211">
        <v>318649</v>
      </c>
      <c r="Z106" s="211">
        <v>243101</v>
      </c>
      <c r="AA106" s="211">
        <v>134489</v>
      </c>
      <c r="AB106" s="211">
        <v>183669</v>
      </c>
      <c r="AC106" s="211">
        <v>324303</v>
      </c>
      <c r="AD106" s="211">
        <v>163148</v>
      </c>
      <c r="AE106" s="211">
        <v>197127</v>
      </c>
      <c r="AF106" s="211">
        <v>335301</v>
      </c>
      <c r="AG106" s="211">
        <v>205104</v>
      </c>
      <c r="AH106" s="211">
        <v>153437</v>
      </c>
      <c r="AI106" s="211">
        <v>292088</v>
      </c>
      <c r="AJ106" s="211">
        <v>212480</v>
      </c>
      <c r="AK106" s="211">
        <v>113201</v>
      </c>
      <c r="AL106" s="211">
        <v>70864</v>
      </c>
      <c r="AM106" s="211">
        <v>21096</v>
      </c>
      <c r="AN106" s="212">
        <v>0</v>
      </c>
      <c r="BQ106" s="189">
        <v>43555</v>
      </c>
      <c r="BR106" s="190">
        <v>18321.30398302574</v>
      </c>
      <c r="BS106" s="190">
        <v>883.31452430139325</v>
      </c>
      <c r="BV106" s="18">
        <v>43902</v>
      </c>
      <c r="BW106" s="215">
        <v>347.8</v>
      </c>
    </row>
    <row r="107" spans="1:76" ht="14.25" customHeight="1">
      <c r="A107" s="210">
        <v>41455</v>
      </c>
      <c r="B107" s="211">
        <v>2284398</v>
      </c>
      <c r="C107" s="211">
        <v>64455</v>
      </c>
      <c r="D107" s="211">
        <v>31808</v>
      </c>
      <c r="E107" s="211">
        <v>233720</v>
      </c>
      <c r="F107" s="211">
        <v>190278</v>
      </c>
      <c r="G107" s="211">
        <v>135962</v>
      </c>
      <c r="H107" s="211">
        <v>216728</v>
      </c>
      <c r="I107" s="211">
        <v>125801</v>
      </c>
      <c r="J107" s="211">
        <v>111104</v>
      </c>
      <c r="K107" s="211">
        <v>146584</v>
      </c>
      <c r="L107" s="211">
        <v>240129</v>
      </c>
      <c r="M107" s="211">
        <v>48984</v>
      </c>
      <c r="N107" s="211">
        <v>169456</v>
      </c>
      <c r="O107" s="211">
        <v>174085</v>
      </c>
      <c r="P107" s="211">
        <v>186208</v>
      </c>
      <c r="Q107" s="211">
        <v>76847</v>
      </c>
      <c r="R107" s="211">
        <v>46518</v>
      </c>
      <c r="S107" s="211">
        <v>85730</v>
      </c>
      <c r="T107" s="211">
        <v>0</v>
      </c>
      <c r="U107" s="213"/>
      <c r="V107" s="211">
        <v>4386155</v>
      </c>
      <c r="W107" s="211">
        <v>119435</v>
      </c>
      <c r="X107" s="211">
        <v>502341</v>
      </c>
      <c r="Y107" s="211">
        <v>417564</v>
      </c>
      <c r="Z107" s="211">
        <v>290486</v>
      </c>
      <c r="AA107" s="211">
        <v>159719</v>
      </c>
      <c r="AB107" s="211">
        <v>220876</v>
      </c>
      <c r="AC107" s="211">
        <v>382487</v>
      </c>
      <c r="AD107" s="211">
        <v>200970</v>
      </c>
      <c r="AE107" s="211">
        <v>245501</v>
      </c>
      <c r="AF107" s="211">
        <v>389654</v>
      </c>
      <c r="AG107" s="211">
        <v>353782</v>
      </c>
      <c r="AH107" s="211">
        <v>170310</v>
      </c>
      <c r="AI107" s="211">
        <v>397411</v>
      </c>
      <c r="AJ107" s="211">
        <v>310525</v>
      </c>
      <c r="AK107" s="211">
        <v>129626</v>
      </c>
      <c r="AL107" s="211">
        <v>70465</v>
      </c>
      <c r="AM107" s="211">
        <v>25002</v>
      </c>
      <c r="AN107" s="211">
        <v>0</v>
      </c>
      <c r="BQ107" s="189">
        <v>43646</v>
      </c>
      <c r="BR107" s="190">
        <v>19879.869055640029</v>
      </c>
      <c r="BS107" s="190">
        <v>1558.5650726142885</v>
      </c>
      <c r="BV107" s="18">
        <v>43906</v>
      </c>
      <c r="BW107" s="215">
        <v>411.05</v>
      </c>
    </row>
    <row r="108" spans="1:76" ht="14.25" customHeight="1">
      <c r="A108" s="214">
        <v>41547</v>
      </c>
      <c r="B108" s="211">
        <v>2606281</v>
      </c>
      <c r="C108" s="211">
        <v>116460</v>
      </c>
      <c r="D108" s="211">
        <v>53570</v>
      </c>
      <c r="E108" s="211">
        <v>213543</v>
      </c>
      <c r="F108" s="211">
        <v>196082</v>
      </c>
      <c r="G108" s="211">
        <v>151974</v>
      </c>
      <c r="H108" s="211">
        <v>296524</v>
      </c>
      <c r="I108" s="211">
        <v>180967</v>
      </c>
      <c r="J108" s="211">
        <v>90372</v>
      </c>
      <c r="K108" s="211">
        <v>168798</v>
      </c>
      <c r="L108" s="211">
        <v>257462</v>
      </c>
      <c r="M108" s="211">
        <v>150358</v>
      </c>
      <c r="N108" s="211">
        <v>188250</v>
      </c>
      <c r="O108" s="211">
        <v>189142</v>
      </c>
      <c r="P108" s="211">
        <v>92224</v>
      </c>
      <c r="Q108" s="211">
        <v>82903</v>
      </c>
      <c r="R108" s="211">
        <v>41423</v>
      </c>
      <c r="S108" s="211">
        <v>90149</v>
      </c>
      <c r="T108" s="211">
        <v>46082</v>
      </c>
      <c r="U108" s="213"/>
      <c r="V108" s="211">
        <v>4328743</v>
      </c>
      <c r="W108" s="211">
        <v>112310</v>
      </c>
      <c r="X108" s="211">
        <v>615822</v>
      </c>
      <c r="Y108" s="211">
        <v>494212</v>
      </c>
      <c r="Z108" s="211">
        <v>340528</v>
      </c>
      <c r="AA108" s="211">
        <v>147937</v>
      </c>
      <c r="AB108" s="211">
        <v>256178</v>
      </c>
      <c r="AC108" s="211">
        <v>367579</v>
      </c>
      <c r="AD108" s="211">
        <v>148501</v>
      </c>
      <c r="AE108" s="211">
        <v>251578</v>
      </c>
      <c r="AF108" s="211">
        <v>377235</v>
      </c>
      <c r="AG108" s="211">
        <v>215460</v>
      </c>
      <c r="AH108" s="211">
        <v>185201</v>
      </c>
      <c r="AI108" s="211">
        <v>270995</v>
      </c>
      <c r="AJ108" s="211">
        <v>219794</v>
      </c>
      <c r="AK108" s="211">
        <v>122879</v>
      </c>
      <c r="AL108" s="211">
        <v>167942</v>
      </c>
      <c r="AM108" s="211">
        <v>33060</v>
      </c>
      <c r="AN108" s="211">
        <v>1530</v>
      </c>
      <c r="BQ108" s="189">
        <v>43738</v>
      </c>
      <c r="BR108" s="190">
        <v>20424.750538960478</v>
      </c>
      <c r="BS108" s="190">
        <v>544.88148332044875</v>
      </c>
      <c r="BV108" s="18">
        <v>43921</v>
      </c>
      <c r="BW108" s="215">
        <v>618.15</v>
      </c>
    </row>
    <row r="109" spans="1:76" ht="14.25" customHeight="1">
      <c r="A109" s="210">
        <v>41639</v>
      </c>
      <c r="B109" s="211">
        <v>2623048</v>
      </c>
      <c r="C109" s="211">
        <v>153570</v>
      </c>
      <c r="D109" s="211">
        <v>52791</v>
      </c>
      <c r="E109" s="211">
        <v>235854</v>
      </c>
      <c r="F109" s="211">
        <v>192909</v>
      </c>
      <c r="G109" s="211">
        <v>172582</v>
      </c>
      <c r="H109" s="211">
        <v>215652</v>
      </c>
      <c r="I109" s="211">
        <v>173497</v>
      </c>
      <c r="J109" s="211">
        <v>96897</v>
      </c>
      <c r="K109" s="211">
        <v>155210</v>
      </c>
      <c r="L109" s="211">
        <v>276473</v>
      </c>
      <c r="M109" s="211">
        <v>93615</v>
      </c>
      <c r="N109" s="211">
        <v>176219</v>
      </c>
      <c r="O109" s="211">
        <v>201211</v>
      </c>
      <c r="P109" s="211">
        <v>159082</v>
      </c>
      <c r="Q109" s="211">
        <v>96513</v>
      </c>
      <c r="R109" s="211">
        <v>60045</v>
      </c>
      <c r="S109" s="211">
        <v>102688</v>
      </c>
      <c r="T109" s="211">
        <v>8240</v>
      </c>
      <c r="U109" s="213"/>
      <c r="V109" s="211">
        <v>4085846</v>
      </c>
      <c r="W109" s="211">
        <v>120755</v>
      </c>
      <c r="X109" s="211">
        <v>410871</v>
      </c>
      <c r="Y109" s="211">
        <v>419441</v>
      </c>
      <c r="Z109" s="211">
        <v>299551</v>
      </c>
      <c r="AA109" s="211">
        <v>137162</v>
      </c>
      <c r="AB109" s="211">
        <v>326452</v>
      </c>
      <c r="AC109" s="211">
        <v>307762</v>
      </c>
      <c r="AD109" s="211">
        <v>155155</v>
      </c>
      <c r="AE109" s="211">
        <v>227099</v>
      </c>
      <c r="AF109" s="211">
        <v>401753</v>
      </c>
      <c r="AG109" s="211">
        <v>264557</v>
      </c>
      <c r="AH109" s="211">
        <v>184466</v>
      </c>
      <c r="AI109" s="211">
        <v>292941</v>
      </c>
      <c r="AJ109" s="211">
        <v>213509</v>
      </c>
      <c r="AK109" s="211">
        <v>134704</v>
      </c>
      <c r="AL109" s="211">
        <v>160789</v>
      </c>
      <c r="AM109" s="211">
        <v>28090</v>
      </c>
      <c r="AN109" s="211">
        <v>789</v>
      </c>
      <c r="BQ109" s="189">
        <v>43830</v>
      </c>
      <c r="BR109" s="190">
        <v>18560.420839494636</v>
      </c>
      <c r="BS109" s="190">
        <v>-1864.3296994658413</v>
      </c>
    </row>
    <row r="110" spans="1:76" ht="14.25" customHeight="1">
      <c r="A110" s="214">
        <v>41729</v>
      </c>
      <c r="B110" s="212">
        <v>2355720</v>
      </c>
      <c r="C110" s="211">
        <v>121604</v>
      </c>
      <c r="D110" s="211">
        <v>34639</v>
      </c>
      <c r="E110" s="211">
        <v>193294</v>
      </c>
      <c r="F110" s="211">
        <v>239818</v>
      </c>
      <c r="G110" s="211">
        <v>172560</v>
      </c>
      <c r="H110" s="211">
        <v>193548</v>
      </c>
      <c r="I110" s="211">
        <v>152158</v>
      </c>
      <c r="J110" s="211">
        <v>103043</v>
      </c>
      <c r="K110" s="211">
        <v>144372</v>
      </c>
      <c r="L110" s="211">
        <v>241476</v>
      </c>
      <c r="M110" s="211">
        <v>62545</v>
      </c>
      <c r="N110" s="211">
        <v>144569</v>
      </c>
      <c r="O110" s="211">
        <v>196313</v>
      </c>
      <c r="P110" s="211">
        <v>81246</v>
      </c>
      <c r="Q110" s="211">
        <v>99462</v>
      </c>
      <c r="R110" s="211">
        <v>86968</v>
      </c>
      <c r="S110" s="211">
        <v>84448</v>
      </c>
      <c r="T110" s="212">
        <v>3657</v>
      </c>
      <c r="U110" s="213"/>
      <c r="V110" s="212">
        <v>3983214</v>
      </c>
      <c r="W110" s="211">
        <v>129206</v>
      </c>
      <c r="X110" s="211">
        <v>285485</v>
      </c>
      <c r="Y110" s="211">
        <v>394229</v>
      </c>
      <c r="Z110" s="211">
        <v>425465</v>
      </c>
      <c r="AA110" s="211">
        <v>151663</v>
      </c>
      <c r="AB110" s="211">
        <v>269663</v>
      </c>
      <c r="AC110" s="211">
        <v>344351</v>
      </c>
      <c r="AD110" s="211">
        <v>177807</v>
      </c>
      <c r="AE110" s="211">
        <v>218920</v>
      </c>
      <c r="AF110" s="211">
        <v>358483</v>
      </c>
      <c r="AG110" s="211">
        <v>221059</v>
      </c>
      <c r="AH110" s="211">
        <v>165943</v>
      </c>
      <c r="AI110" s="211">
        <v>282202</v>
      </c>
      <c r="AJ110" s="211">
        <v>284044</v>
      </c>
      <c r="AK110" s="211">
        <v>120021</v>
      </c>
      <c r="AL110" s="211">
        <v>121575</v>
      </c>
      <c r="AM110" s="211">
        <v>32621</v>
      </c>
      <c r="AN110" s="212">
        <v>478</v>
      </c>
      <c r="BQ110" s="216">
        <v>43921</v>
      </c>
      <c r="BR110" s="217">
        <f>BR109+BS110</f>
        <v>16143.193005906727</v>
      </c>
      <c r="BS110" s="217">
        <f>BX110+BX111-SUM(BW105:BW108)</f>
        <v>-2417.2278335879091</v>
      </c>
      <c r="BV110" s="189">
        <v>43861</v>
      </c>
      <c r="BW110" s="190">
        <v>19072.079933412362</v>
      </c>
      <c r="BX110" s="190">
        <v>-1595.5356309539129</v>
      </c>
    </row>
    <row r="111" spans="1:76" ht="14.25" customHeight="1">
      <c r="A111" s="214">
        <v>41820</v>
      </c>
      <c r="B111" s="212">
        <v>2542029</v>
      </c>
      <c r="C111" s="212">
        <v>85726</v>
      </c>
      <c r="D111" s="212">
        <v>30943</v>
      </c>
      <c r="E111" s="212">
        <v>236720</v>
      </c>
      <c r="F111" s="212">
        <v>263652</v>
      </c>
      <c r="G111" s="212">
        <v>176128</v>
      </c>
      <c r="H111" s="212">
        <v>263011</v>
      </c>
      <c r="I111" s="212">
        <v>145107</v>
      </c>
      <c r="J111" s="212">
        <v>93006</v>
      </c>
      <c r="K111" s="212">
        <v>171716</v>
      </c>
      <c r="L111" s="212">
        <v>266753</v>
      </c>
      <c r="M111" s="212">
        <v>73154</v>
      </c>
      <c r="N111" s="212">
        <v>164934</v>
      </c>
      <c r="O111" s="212">
        <v>212332</v>
      </c>
      <c r="P111" s="212">
        <v>86067</v>
      </c>
      <c r="Q111" s="212">
        <v>102920</v>
      </c>
      <c r="R111" s="212">
        <v>73393</v>
      </c>
      <c r="S111" s="212">
        <v>72625</v>
      </c>
      <c r="T111" s="212">
        <v>23841</v>
      </c>
      <c r="U111" s="213"/>
      <c r="V111" s="212">
        <v>4511601</v>
      </c>
      <c r="W111" s="212">
        <v>120777</v>
      </c>
      <c r="X111" s="212">
        <v>514624</v>
      </c>
      <c r="Y111" s="212">
        <v>456200</v>
      </c>
      <c r="Z111" s="212">
        <v>386299</v>
      </c>
      <c r="AA111" s="212">
        <v>173221</v>
      </c>
      <c r="AB111" s="212">
        <v>301267</v>
      </c>
      <c r="AC111" s="212">
        <v>359845</v>
      </c>
      <c r="AD111" s="212">
        <v>175351</v>
      </c>
      <c r="AE111" s="212">
        <v>260177</v>
      </c>
      <c r="AF111" s="212">
        <v>394596</v>
      </c>
      <c r="AG111" s="212">
        <v>243732</v>
      </c>
      <c r="AH111" s="212">
        <v>187829</v>
      </c>
      <c r="AI111" s="212">
        <v>319383</v>
      </c>
      <c r="AJ111" s="212">
        <v>333823</v>
      </c>
      <c r="AK111" s="212">
        <v>138515</v>
      </c>
      <c r="AL111" s="212">
        <v>116179</v>
      </c>
      <c r="AM111" s="212">
        <v>29041</v>
      </c>
      <c r="AN111" s="212">
        <v>741</v>
      </c>
      <c r="BV111" s="189">
        <v>43890</v>
      </c>
      <c r="BW111" s="190">
        <v>19464.870134902194</v>
      </c>
      <c r="BX111" s="190">
        <v>942.3077973660038</v>
      </c>
    </row>
    <row r="112" spans="1:76" ht="14.25" customHeight="1">
      <c r="A112" s="214">
        <v>41912</v>
      </c>
      <c r="B112" s="212">
        <v>2716046</v>
      </c>
      <c r="C112" s="212">
        <v>92793</v>
      </c>
      <c r="D112" s="212">
        <v>39214</v>
      </c>
      <c r="E112" s="212">
        <v>266292</v>
      </c>
      <c r="F112" s="212">
        <v>233008</v>
      </c>
      <c r="G112" s="212">
        <v>164077</v>
      </c>
      <c r="H112" s="212">
        <v>320155</v>
      </c>
      <c r="I112" s="212">
        <v>160905</v>
      </c>
      <c r="J112" s="212">
        <v>104311</v>
      </c>
      <c r="K112" s="212">
        <v>168270</v>
      </c>
      <c r="L112" s="212">
        <v>254082</v>
      </c>
      <c r="M112" s="212">
        <v>82014</v>
      </c>
      <c r="N112" s="212">
        <v>205236</v>
      </c>
      <c r="O112" s="212">
        <v>215528</v>
      </c>
      <c r="P112" s="212">
        <v>125359</v>
      </c>
      <c r="Q112" s="212">
        <v>94545</v>
      </c>
      <c r="R112" s="212">
        <v>77953</v>
      </c>
      <c r="S112" s="212">
        <v>82504</v>
      </c>
      <c r="T112" s="212">
        <v>29802</v>
      </c>
      <c r="U112" s="213"/>
      <c r="V112" s="212">
        <v>4511699</v>
      </c>
      <c r="W112" s="212">
        <v>125588</v>
      </c>
      <c r="X112" s="212">
        <v>427345</v>
      </c>
      <c r="Y112" s="212">
        <v>520918</v>
      </c>
      <c r="Z112" s="212">
        <v>442952</v>
      </c>
      <c r="AA112" s="212">
        <v>163044</v>
      </c>
      <c r="AB112" s="212">
        <v>373515</v>
      </c>
      <c r="AC112" s="212">
        <v>341720</v>
      </c>
      <c r="AD112" s="212">
        <v>167798</v>
      </c>
      <c r="AE112" s="212">
        <v>255746</v>
      </c>
      <c r="AF112" s="212">
        <v>363490</v>
      </c>
      <c r="AG112" s="212">
        <v>249198</v>
      </c>
      <c r="AH112" s="212">
        <v>190887</v>
      </c>
      <c r="AI112" s="212">
        <v>309155</v>
      </c>
      <c r="AJ112" s="212">
        <v>263677</v>
      </c>
      <c r="AK112" s="212">
        <v>142387</v>
      </c>
      <c r="AL112" s="212">
        <v>135349</v>
      </c>
      <c r="AM112" s="212">
        <v>36892</v>
      </c>
      <c r="AN112" s="212">
        <v>2037</v>
      </c>
      <c r="BT112" s="190"/>
      <c r="BV112" s="216">
        <v>43921</v>
      </c>
    </row>
    <row r="113" spans="1:69" ht="14.25" customHeight="1">
      <c r="A113" s="218">
        <v>42004</v>
      </c>
      <c r="B113" s="212">
        <v>2754987</v>
      </c>
      <c r="C113" s="212">
        <v>139838</v>
      </c>
      <c r="D113" s="212">
        <v>28601</v>
      </c>
      <c r="E113" s="212">
        <v>266771</v>
      </c>
      <c r="F113" s="212">
        <v>284622</v>
      </c>
      <c r="G113" s="212">
        <v>172827</v>
      </c>
      <c r="H113" s="212">
        <v>153360</v>
      </c>
      <c r="I113" s="212">
        <v>175376</v>
      </c>
      <c r="J113" s="212">
        <v>120427</v>
      </c>
      <c r="K113" s="212">
        <v>158749</v>
      </c>
      <c r="L113" s="212">
        <v>277842</v>
      </c>
      <c r="M113" s="212">
        <v>91228</v>
      </c>
      <c r="N113" s="212">
        <v>168437</v>
      </c>
      <c r="O113" s="212">
        <v>218509</v>
      </c>
      <c r="P113" s="212">
        <v>196500</v>
      </c>
      <c r="Q113" s="212">
        <v>102709</v>
      </c>
      <c r="R113" s="212">
        <v>102905</v>
      </c>
      <c r="S113" s="212">
        <v>89643</v>
      </c>
      <c r="T113" s="212">
        <v>6643</v>
      </c>
      <c r="U113" s="213"/>
      <c r="V113" s="212">
        <v>4122891</v>
      </c>
      <c r="W113" s="212">
        <v>119811</v>
      </c>
      <c r="X113" s="212">
        <v>239444</v>
      </c>
      <c r="Y113" s="212">
        <v>446223</v>
      </c>
      <c r="Z113" s="212">
        <v>401169</v>
      </c>
      <c r="AA113" s="212">
        <v>158835</v>
      </c>
      <c r="AB113" s="212">
        <v>289654</v>
      </c>
      <c r="AC113" s="212">
        <v>323770</v>
      </c>
      <c r="AD113" s="212">
        <v>189050</v>
      </c>
      <c r="AE113" s="212">
        <v>238386</v>
      </c>
      <c r="AF113" s="212">
        <v>354272</v>
      </c>
      <c r="AG113" s="212">
        <v>302988</v>
      </c>
      <c r="AH113" s="212">
        <v>194618</v>
      </c>
      <c r="AI113" s="212">
        <v>301317</v>
      </c>
      <c r="AJ113" s="212">
        <v>245830</v>
      </c>
      <c r="AK113" s="212">
        <v>145882</v>
      </c>
      <c r="AL113" s="212">
        <v>144254</v>
      </c>
      <c r="AM113" s="212">
        <v>25489</v>
      </c>
      <c r="AN113" s="212">
        <v>1896</v>
      </c>
      <c r="BQ113" s="189"/>
    </row>
    <row r="114" spans="1:69" ht="14.25" customHeight="1">
      <c r="A114" s="219">
        <v>42094</v>
      </c>
      <c r="B114" s="211">
        <v>2573058</v>
      </c>
      <c r="C114" s="211">
        <v>146612</v>
      </c>
      <c r="D114" s="211">
        <v>29834</v>
      </c>
      <c r="E114" s="211">
        <v>229323</v>
      </c>
      <c r="F114" s="211">
        <v>273774</v>
      </c>
      <c r="G114" s="211">
        <v>175126</v>
      </c>
      <c r="H114" s="211">
        <v>105974</v>
      </c>
      <c r="I114" s="211">
        <v>162823</v>
      </c>
      <c r="J114" s="211">
        <v>113553</v>
      </c>
      <c r="K114" s="211">
        <v>153001</v>
      </c>
      <c r="L114" s="211">
        <v>254030</v>
      </c>
      <c r="M114" s="211">
        <v>79656</v>
      </c>
      <c r="N114" s="211">
        <v>157507</v>
      </c>
      <c r="O114" s="211">
        <v>195223</v>
      </c>
      <c r="P114" s="211">
        <v>192893</v>
      </c>
      <c r="Q114" s="211">
        <v>109102</v>
      </c>
      <c r="R114" s="211">
        <v>107884</v>
      </c>
      <c r="S114" s="211">
        <v>84466</v>
      </c>
      <c r="T114" s="211">
        <v>2278</v>
      </c>
      <c r="U114" s="213"/>
      <c r="V114" s="211">
        <v>4261953</v>
      </c>
      <c r="W114" s="211">
        <v>146254</v>
      </c>
      <c r="X114" s="211">
        <v>253719</v>
      </c>
      <c r="Y114" s="211">
        <v>405658</v>
      </c>
      <c r="Z114" s="211">
        <v>472940</v>
      </c>
      <c r="AA114" s="211">
        <v>169201</v>
      </c>
      <c r="AB114" s="211">
        <v>245795</v>
      </c>
      <c r="AC114" s="211">
        <v>367271</v>
      </c>
      <c r="AD114" s="211">
        <v>216777</v>
      </c>
      <c r="AE114" s="211">
        <v>250176</v>
      </c>
      <c r="AF114" s="211">
        <v>353508</v>
      </c>
      <c r="AG114" s="211">
        <v>252782</v>
      </c>
      <c r="AH114" s="211">
        <v>190054</v>
      </c>
      <c r="AI114" s="211">
        <v>299044</v>
      </c>
      <c r="AJ114" s="211">
        <v>319336</v>
      </c>
      <c r="AK114" s="211">
        <v>153032</v>
      </c>
      <c r="AL114" s="211">
        <v>142659</v>
      </c>
      <c r="AM114" s="211">
        <v>23065</v>
      </c>
      <c r="AN114" s="211">
        <v>683</v>
      </c>
    </row>
    <row r="115" spans="1:69" ht="14.25" customHeight="1">
      <c r="A115" s="214">
        <v>42185</v>
      </c>
      <c r="B115" s="211">
        <v>2932885</v>
      </c>
      <c r="C115" s="211">
        <v>107573</v>
      </c>
      <c r="D115" s="211">
        <v>25181</v>
      </c>
      <c r="E115" s="211">
        <v>269588</v>
      </c>
      <c r="F115" s="211">
        <v>296467</v>
      </c>
      <c r="G115" s="211">
        <v>198743</v>
      </c>
      <c r="H115" s="211">
        <v>285060</v>
      </c>
      <c r="I115" s="211">
        <v>172242</v>
      </c>
      <c r="J115" s="211">
        <v>138376</v>
      </c>
      <c r="K115" s="211">
        <v>196861</v>
      </c>
      <c r="L115" s="211">
        <v>279294</v>
      </c>
      <c r="M115" s="211">
        <v>82843</v>
      </c>
      <c r="N115" s="211">
        <v>187827</v>
      </c>
      <c r="O115" s="211">
        <v>235332</v>
      </c>
      <c r="P115" s="211">
        <v>166642</v>
      </c>
      <c r="Q115" s="211">
        <v>115076</v>
      </c>
      <c r="R115" s="211">
        <v>78664</v>
      </c>
      <c r="S115" s="211">
        <v>84009</v>
      </c>
      <c r="T115" s="211">
        <v>13105</v>
      </c>
      <c r="U115" s="213"/>
      <c r="V115" s="211">
        <v>4784753</v>
      </c>
      <c r="W115" s="211">
        <v>139636</v>
      </c>
      <c r="X115" s="211">
        <v>373036</v>
      </c>
      <c r="Y115" s="211">
        <v>495104</v>
      </c>
      <c r="Z115" s="211">
        <v>438665</v>
      </c>
      <c r="AA115" s="211">
        <v>189682</v>
      </c>
      <c r="AB115" s="211">
        <v>254879</v>
      </c>
      <c r="AC115" s="211">
        <v>402900</v>
      </c>
      <c r="AD115" s="211">
        <v>190984</v>
      </c>
      <c r="AE115" s="211">
        <v>290887</v>
      </c>
      <c r="AF115" s="211">
        <v>425920</v>
      </c>
      <c r="AG115" s="211">
        <v>269382</v>
      </c>
      <c r="AH115" s="211">
        <v>209692</v>
      </c>
      <c r="AI115" s="211">
        <v>379617</v>
      </c>
      <c r="AJ115" s="211">
        <v>381735</v>
      </c>
      <c r="AK115" s="211">
        <v>164384</v>
      </c>
      <c r="AL115" s="211">
        <v>147642</v>
      </c>
      <c r="AM115" s="211">
        <v>29726</v>
      </c>
      <c r="AN115" s="211">
        <v>880</v>
      </c>
    </row>
    <row r="116" spans="1:69" ht="14.25" customHeight="1">
      <c r="A116" s="214">
        <v>42277</v>
      </c>
      <c r="B116" s="211">
        <v>2966753</v>
      </c>
      <c r="C116" s="211">
        <v>111954</v>
      </c>
      <c r="D116" s="211">
        <v>26161</v>
      </c>
      <c r="E116" s="211">
        <v>293677</v>
      </c>
      <c r="F116" s="211">
        <v>264561</v>
      </c>
      <c r="G116" s="211">
        <v>186370</v>
      </c>
      <c r="H116" s="211">
        <v>246959</v>
      </c>
      <c r="I116" s="211">
        <v>184502</v>
      </c>
      <c r="J116" s="211">
        <v>140390</v>
      </c>
      <c r="K116" s="211">
        <v>185969</v>
      </c>
      <c r="L116" s="211">
        <v>266433</v>
      </c>
      <c r="M116" s="211">
        <v>89278</v>
      </c>
      <c r="N116" s="211">
        <v>187727</v>
      </c>
      <c r="O116" s="211">
        <v>213609</v>
      </c>
      <c r="P116" s="211">
        <v>257370</v>
      </c>
      <c r="Q116" s="211">
        <v>113681</v>
      </c>
      <c r="R116" s="211">
        <v>89757</v>
      </c>
      <c r="S116" s="211">
        <v>86925</v>
      </c>
      <c r="T116" s="211">
        <v>21430</v>
      </c>
      <c r="U116" s="213"/>
      <c r="V116" s="211">
        <v>4815208</v>
      </c>
      <c r="W116" s="211">
        <v>134101</v>
      </c>
      <c r="X116" s="211">
        <v>362378</v>
      </c>
      <c r="Y116" s="211">
        <v>578800</v>
      </c>
      <c r="Z116" s="211">
        <v>511422</v>
      </c>
      <c r="AA116" s="211">
        <v>177086</v>
      </c>
      <c r="AB116" s="211">
        <v>240666</v>
      </c>
      <c r="AC116" s="211">
        <v>394140</v>
      </c>
      <c r="AD116" s="211">
        <v>198914</v>
      </c>
      <c r="AE116" s="211">
        <v>279897</v>
      </c>
      <c r="AF116" s="211">
        <v>396339</v>
      </c>
      <c r="AG116" s="211">
        <v>277050</v>
      </c>
      <c r="AH116" s="211">
        <v>211728</v>
      </c>
      <c r="AI116" s="211">
        <v>327471</v>
      </c>
      <c r="AJ116" s="211">
        <v>322867</v>
      </c>
      <c r="AK116" s="211">
        <v>153001</v>
      </c>
      <c r="AL116" s="211">
        <v>211094</v>
      </c>
      <c r="AM116" s="211">
        <v>36468</v>
      </c>
      <c r="AN116" s="211">
        <v>1788</v>
      </c>
    </row>
    <row r="117" spans="1:69" ht="14.25" customHeight="1">
      <c r="A117" s="219">
        <v>42369</v>
      </c>
      <c r="B117" s="211">
        <v>3055156</v>
      </c>
      <c r="C117" s="211">
        <v>167418</v>
      </c>
      <c r="D117" s="211">
        <v>27973</v>
      </c>
      <c r="E117" s="211">
        <v>313438</v>
      </c>
      <c r="F117" s="211">
        <v>322063</v>
      </c>
      <c r="G117" s="211">
        <v>198279</v>
      </c>
      <c r="H117" s="211">
        <v>152169</v>
      </c>
      <c r="I117" s="211">
        <v>186272</v>
      </c>
      <c r="J117" s="211">
        <v>180267</v>
      </c>
      <c r="K117" s="211">
        <v>179721</v>
      </c>
      <c r="L117" s="211">
        <v>263891</v>
      </c>
      <c r="M117" s="211">
        <v>131552</v>
      </c>
      <c r="N117" s="211">
        <v>187073</v>
      </c>
      <c r="O117" s="211">
        <v>224035</v>
      </c>
      <c r="P117" s="211">
        <v>220841</v>
      </c>
      <c r="Q117" s="211">
        <v>116681</v>
      </c>
      <c r="R117" s="211">
        <v>97406</v>
      </c>
      <c r="S117" s="211">
        <v>81673</v>
      </c>
      <c r="T117" s="211">
        <v>4405</v>
      </c>
      <c r="U117" s="213"/>
      <c r="V117" s="211">
        <v>4620947</v>
      </c>
      <c r="W117" s="211">
        <v>129158</v>
      </c>
      <c r="X117" s="211">
        <v>248244</v>
      </c>
      <c r="Y117" s="211">
        <v>510159</v>
      </c>
      <c r="Z117" s="211">
        <v>446332</v>
      </c>
      <c r="AA117" s="211">
        <v>173091</v>
      </c>
      <c r="AB117" s="211">
        <v>203226</v>
      </c>
      <c r="AC117" s="211">
        <v>380971</v>
      </c>
      <c r="AD117" s="211">
        <v>229061</v>
      </c>
      <c r="AE117" s="211">
        <v>267435</v>
      </c>
      <c r="AF117" s="211">
        <v>401717</v>
      </c>
      <c r="AG117" s="211">
        <v>365053</v>
      </c>
      <c r="AH117" s="211">
        <v>221863</v>
      </c>
      <c r="AI117" s="211">
        <v>353198</v>
      </c>
      <c r="AJ117" s="211">
        <v>316934</v>
      </c>
      <c r="AK117" s="211">
        <v>179287</v>
      </c>
      <c r="AL117" s="211">
        <v>169320</v>
      </c>
      <c r="AM117" s="211">
        <v>24383</v>
      </c>
      <c r="AN117" s="211">
        <v>1514</v>
      </c>
    </row>
    <row r="118" spans="1:69" ht="14.25" customHeight="1">
      <c r="A118" s="219">
        <v>42460</v>
      </c>
      <c r="B118" s="220">
        <v>2691846</v>
      </c>
      <c r="C118" s="220">
        <v>129393</v>
      </c>
      <c r="D118" s="220">
        <v>21225</v>
      </c>
      <c r="E118" s="220">
        <v>278278</v>
      </c>
      <c r="F118" s="220">
        <v>282349</v>
      </c>
      <c r="G118" s="220">
        <v>200094</v>
      </c>
      <c r="H118" s="220">
        <v>79423</v>
      </c>
      <c r="I118" s="220">
        <v>154811</v>
      </c>
      <c r="J118" s="220">
        <v>189006</v>
      </c>
      <c r="K118" s="220">
        <v>180014</v>
      </c>
      <c r="L118" s="220">
        <v>268273</v>
      </c>
      <c r="M118" s="220">
        <v>100373</v>
      </c>
      <c r="N118" s="220">
        <v>194661</v>
      </c>
      <c r="O118" s="220">
        <v>199483</v>
      </c>
      <c r="P118" s="220">
        <v>140920</v>
      </c>
      <c r="Q118" s="220">
        <v>110198</v>
      </c>
      <c r="R118" s="220">
        <v>94418</v>
      </c>
      <c r="S118" s="220">
        <v>60464</v>
      </c>
      <c r="T118" s="220">
        <v>8462</v>
      </c>
      <c r="U118" s="221"/>
      <c r="V118" s="220">
        <v>4465471</v>
      </c>
      <c r="W118" s="220">
        <v>143604</v>
      </c>
      <c r="X118" s="220">
        <v>135774</v>
      </c>
      <c r="Y118" s="220">
        <v>446515</v>
      </c>
      <c r="Z118" s="220">
        <v>519039</v>
      </c>
      <c r="AA118" s="220">
        <v>174344</v>
      </c>
      <c r="AB118" s="220">
        <v>183352</v>
      </c>
      <c r="AC118" s="220">
        <v>402250</v>
      </c>
      <c r="AD118" s="220">
        <v>234133</v>
      </c>
      <c r="AE118" s="220">
        <v>278933</v>
      </c>
      <c r="AF118" s="220">
        <v>426805</v>
      </c>
      <c r="AG118" s="220">
        <v>284663</v>
      </c>
      <c r="AH118" s="220">
        <v>195866</v>
      </c>
      <c r="AI118" s="220">
        <v>341555</v>
      </c>
      <c r="AJ118" s="220">
        <v>372196</v>
      </c>
      <c r="AK118" s="220">
        <v>172497</v>
      </c>
      <c r="AL118" s="220">
        <v>130039</v>
      </c>
      <c r="AM118" s="220">
        <v>23241</v>
      </c>
      <c r="AN118" s="220">
        <v>663</v>
      </c>
    </row>
    <row r="119" spans="1:69" ht="14.25" customHeight="1">
      <c r="A119" s="219">
        <v>42551</v>
      </c>
      <c r="B119" s="220">
        <v>3071972</v>
      </c>
      <c r="C119" s="220">
        <v>110229</v>
      </c>
      <c r="D119" s="220">
        <v>23685</v>
      </c>
      <c r="E119" s="220">
        <v>316017</v>
      </c>
      <c r="F119" s="220">
        <v>309079</v>
      </c>
      <c r="G119" s="220">
        <v>216299</v>
      </c>
      <c r="H119" s="220">
        <v>168607</v>
      </c>
      <c r="I119" s="220">
        <v>162390</v>
      </c>
      <c r="J119" s="220">
        <v>199937</v>
      </c>
      <c r="K119" s="220">
        <v>212641</v>
      </c>
      <c r="L119" s="220">
        <v>338284</v>
      </c>
      <c r="M119" s="220">
        <v>103912</v>
      </c>
      <c r="N119" s="220">
        <v>219523</v>
      </c>
      <c r="O119" s="220">
        <v>233733</v>
      </c>
      <c r="P119" s="220">
        <v>180428</v>
      </c>
      <c r="Q119" s="220">
        <v>121313</v>
      </c>
      <c r="R119" s="220">
        <v>78631</v>
      </c>
      <c r="S119" s="220">
        <v>71803</v>
      </c>
      <c r="T119" s="220">
        <v>5462</v>
      </c>
      <c r="U119" s="221"/>
      <c r="V119" s="220">
        <v>5119221</v>
      </c>
      <c r="W119" s="220">
        <v>140348</v>
      </c>
      <c r="X119" s="220">
        <v>308092</v>
      </c>
      <c r="Y119" s="220">
        <v>535384</v>
      </c>
      <c r="Z119" s="220">
        <v>457121</v>
      </c>
      <c r="AA119" s="220">
        <v>196680</v>
      </c>
      <c r="AB119" s="220">
        <v>168866</v>
      </c>
      <c r="AC119" s="220">
        <v>391673</v>
      </c>
      <c r="AD119" s="220">
        <v>248847</v>
      </c>
      <c r="AE119" s="220">
        <v>317303</v>
      </c>
      <c r="AF119" s="220">
        <v>487174</v>
      </c>
      <c r="AG119" s="220">
        <v>294292</v>
      </c>
      <c r="AH119" s="220">
        <v>235589</v>
      </c>
      <c r="AI119" s="220">
        <v>464706</v>
      </c>
      <c r="AJ119" s="220">
        <v>522342</v>
      </c>
      <c r="AK119" s="220">
        <v>185090</v>
      </c>
      <c r="AL119" s="220">
        <v>134752</v>
      </c>
      <c r="AM119" s="220">
        <v>30356</v>
      </c>
      <c r="AN119" s="220">
        <v>607</v>
      </c>
    </row>
    <row r="120" spans="1:69" ht="14.25" customHeight="1">
      <c r="A120" s="219">
        <v>42643</v>
      </c>
      <c r="B120" s="220">
        <v>3064912</v>
      </c>
      <c r="C120" s="220">
        <v>141166</v>
      </c>
      <c r="D120" s="220">
        <v>21963</v>
      </c>
      <c r="E120" s="220">
        <v>336261</v>
      </c>
      <c r="F120" s="220">
        <v>271307</v>
      </c>
      <c r="G120" s="220">
        <v>185891</v>
      </c>
      <c r="H120" s="220">
        <v>217510</v>
      </c>
      <c r="I120" s="220">
        <v>156871</v>
      </c>
      <c r="J120" s="220">
        <v>186091</v>
      </c>
      <c r="K120" s="220">
        <v>202025</v>
      </c>
      <c r="L120" s="220">
        <v>299792</v>
      </c>
      <c r="M120" s="220">
        <v>98366</v>
      </c>
      <c r="N120" s="220">
        <v>226602</v>
      </c>
      <c r="O120" s="220">
        <v>224231</v>
      </c>
      <c r="P120" s="220">
        <v>211826</v>
      </c>
      <c r="Q120" s="220">
        <v>116098</v>
      </c>
      <c r="R120" s="220">
        <v>89808</v>
      </c>
      <c r="S120" s="220">
        <v>68757</v>
      </c>
      <c r="T120" s="220">
        <v>10346</v>
      </c>
      <c r="U120" s="221"/>
      <c r="V120" s="220">
        <v>4976195</v>
      </c>
      <c r="W120" s="220">
        <v>133195</v>
      </c>
      <c r="X120" s="220">
        <v>315441</v>
      </c>
      <c r="Y120" s="220">
        <v>602326</v>
      </c>
      <c r="Z120" s="220">
        <v>523741</v>
      </c>
      <c r="AA120" s="220">
        <v>172697</v>
      </c>
      <c r="AB120" s="220">
        <v>207169</v>
      </c>
      <c r="AC120" s="220">
        <v>361843</v>
      </c>
      <c r="AD120" s="220">
        <v>293543</v>
      </c>
      <c r="AE120" s="220">
        <v>296948</v>
      </c>
      <c r="AF120" s="220">
        <v>433500</v>
      </c>
      <c r="AG120" s="220">
        <v>275464</v>
      </c>
      <c r="AH120" s="220">
        <v>237531</v>
      </c>
      <c r="AI120" s="220">
        <v>403878</v>
      </c>
      <c r="AJ120" s="220">
        <v>337725</v>
      </c>
      <c r="AK120" s="220">
        <v>180188</v>
      </c>
      <c r="AL120" s="220">
        <v>164839</v>
      </c>
      <c r="AM120" s="220">
        <v>33147</v>
      </c>
      <c r="AN120" s="220">
        <v>3020</v>
      </c>
    </row>
    <row r="121" spans="1:69" ht="14.25" customHeight="1">
      <c r="A121" s="219">
        <v>42735</v>
      </c>
      <c r="B121" s="220">
        <v>3487839</v>
      </c>
      <c r="C121" s="220">
        <v>210967</v>
      </c>
      <c r="D121" s="220">
        <v>25533</v>
      </c>
      <c r="E121" s="220">
        <v>337986</v>
      </c>
      <c r="F121" s="220">
        <v>330386</v>
      </c>
      <c r="G121" s="220">
        <v>197359</v>
      </c>
      <c r="H121" s="220">
        <v>256782</v>
      </c>
      <c r="I121" s="220">
        <v>169050</v>
      </c>
      <c r="J121" s="220">
        <v>322488</v>
      </c>
      <c r="K121" s="220">
        <v>189008</v>
      </c>
      <c r="L121" s="220">
        <v>308798</v>
      </c>
      <c r="M121" s="220">
        <v>136373</v>
      </c>
      <c r="N121" s="220">
        <v>225099</v>
      </c>
      <c r="O121" s="220">
        <v>238731</v>
      </c>
      <c r="P121" s="220">
        <v>213865</v>
      </c>
      <c r="Q121" s="220">
        <v>130043</v>
      </c>
      <c r="R121" s="220">
        <v>108659</v>
      </c>
      <c r="S121" s="220">
        <v>83906</v>
      </c>
      <c r="T121" s="220">
        <v>2807</v>
      </c>
      <c r="U121" s="221"/>
      <c r="V121" s="220">
        <v>5150979</v>
      </c>
      <c r="W121" s="220">
        <v>133027</v>
      </c>
      <c r="X121" s="220">
        <v>356372</v>
      </c>
      <c r="Y121" s="220">
        <v>512759</v>
      </c>
      <c r="Z121" s="220">
        <v>458963</v>
      </c>
      <c r="AA121" s="220">
        <v>173884</v>
      </c>
      <c r="AB121" s="220">
        <v>189068</v>
      </c>
      <c r="AC121" s="220">
        <v>364423</v>
      </c>
      <c r="AD121" s="220">
        <v>468931</v>
      </c>
      <c r="AE121" s="220">
        <v>274425</v>
      </c>
      <c r="AF121" s="220">
        <v>432430</v>
      </c>
      <c r="AG121" s="220">
        <v>352060</v>
      </c>
      <c r="AH121" s="220">
        <v>240747</v>
      </c>
      <c r="AI121" s="220">
        <v>414093</v>
      </c>
      <c r="AJ121" s="220">
        <v>378113</v>
      </c>
      <c r="AK121" s="220">
        <v>192348</v>
      </c>
      <c r="AL121" s="220">
        <v>175685</v>
      </c>
      <c r="AM121" s="220">
        <v>33099</v>
      </c>
      <c r="AN121" s="220">
        <v>553</v>
      </c>
    </row>
    <row r="122" spans="1:69" ht="14.25" customHeight="1">
      <c r="A122" s="222">
        <v>42825</v>
      </c>
      <c r="B122" s="220">
        <v>3384986</v>
      </c>
      <c r="C122" s="220">
        <v>167501</v>
      </c>
      <c r="D122" s="220">
        <v>21172</v>
      </c>
      <c r="E122" s="220">
        <v>280406</v>
      </c>
      <c r="F122" s="220">
        <v>315024</v>
      </c>
      <c r="G122" s="220">
        <v>215092</v>
      </c>
      <c r="H122" s="220">
        <v>179985</v>
      </c>
      <c r="I122" s="220">
        <v>182735</v>
      </c>
      <c r="J122" s="220">
        <v>323022</v>
      </c>
      <c r="K122" s="220">
        <v>196958</v>
      </c>
      <c r="L122" s="220">
        <v>312008</v>
      </c>
      <c r="M122" s="220">
        <v>104904</v>
      </c>
      <c r="N122" s="220">
        <v>217796</v>
      </c>
      <c r="O122" s="220">
        <v>228713</v>
      </c>
      <c r="P122" s="220">
        <v>254341</v>
      </c>
      <c r="Q122" s="220">
        <v>131651</v>
      </c>
      <c r="R122" s="220">
        <v>167325</v>
      </c>
      <c r="S122" s="220">
        <v>84516</v>
      </c>
      <c r="T122" s="220">
        <v>1837</v>
      </c>
      <c r="U122" s="223"/>
      <c r="V122" s="220">
        <v>5233801</v>
      </c>
      <c r="W122" s="220">
        <v>165552</v>
      </c>
      <c r="X122" s="220">
        <v>311236</v>
      </c>
      <c r="Y122" s="220">
        <v>462912</v>
      </c>
      <c r="Z122" s="220">
        <v>557083</v>
      </c>
      <c r="AA122" s="220">
        <v>181210</v>
      </c>
      <c r="AB122" s="220">
        <v>230661</v>
      </c>
      <c r="AC122" s="220">
        <v>419873</v>
      </c>
      <c r="AD122" s="220">
        <v>258705</v>
      </c>
      <c r="AE122" s="220">
        <v>313925</v>
      </c>
      <c r="AF122" s="220">
        <v>467743</v>
      </c>
      <c r="AG122" s="220">
        <v>317846</v>
      </c>
      <c r="AH122" s="220">
        <v>232313</v>
      </c>
      <c r="AI122" s="220">
        <v>414243</v>
      </c>
      <c r="AJ122" s="220">
        <v>459278</v>
      </c>
      <c r="AK122" s="220">
        <v>204481</v>
      </c>
      <c r="AL122" s="220">
        <v>209141</v>
      </c>
      <c r="AM122" s="220">
        <v>27161</v>
      </c>
      <c r="AN122" s="220">
        <v>438</v>
      </c>
    </row>
    <row r="123" spans="1:69" ht="14.25" customHeight="1">
      <c r="A123" s="222">
        <v>42916</v>
      </c>
      <c r="B123" s="220">
        <v>3353616</v>
      </c>
      <c r="C123" s="220">
        <v>122958</v>
      </c>
      <c r="D123" s="220">
        <v>23875</v>
      </c>
      <c r="E123" s="220">
        <v>338832</v>
      </c>
      <c r="F123" s="220">
        <v>336436</v>
      </c>
      <c r="G123" s="220">
        <v>229304</v>
      </c>
      <c r="H123" s="220">
        <v>257650</v>
      </c>
      <c r="I123" s="220">
        <v>173743</v>
      </c>
      <c r="J123" s="220">
        <v>219882</v>
      </c>
      <c r="K123" s="220">
        <v>223261</v>
      </c>
      <c r="L123" s="220">
        <v>333866</v>
      </c>
      <c r="M123" s="220">
        <v>108239</v>
      </c>
      <c r="N123" s="220">
        <v>235045</v>
      </c>
      <c r="O123" s="220">
        <v>250444</v>
      </c>
      <c r="P123" s="220">
        <v>218544</v>
      </c>
      <c r="Q123" s="220">
        <v>131647</v>
      </c>
      <c r="R123" s="220">
        <v>62730</v>
      </c>
      <c r="S123" s="220">
        <v>79812</v>
      </c>
      <c r="T123" s="220">
        <v>7348</v>
      </c>
      <c r="U123" s="224"/>
      <c r="V123" s="220">
        <v>5672520</v>
      </c>
      <c r="W123" s="220">
        <v>164085</v>
      </c>
      <c r="X123" s="220">
        <v>373829</v>
      </c>
      <c r="Y123" s="220">
        <v>609140</v>
      </c>
      <c r="Z123" s="220">
        <v>501021</v>
      </c>
      <c r="AA123" s="220">
        <v>206498</v>
      </c>
      <c r="AB123" s="220">
        <v>217587</v>
      </c>
      <c r="AC123" s="220">
        <v>408812</v>
      </c>
      <c r="AD123" s="220">
        <v>267839</v>
      </c>
      <c r="AE123" s="220">
        <v>336325</v>
      </c>
      <c r="AF123" s="220">
        <v>524755</v>
      </c>
      <c r="AG123" s="220">
        <v>304868</v>
      </c>
      <c r="AH123" s="220">
        <v>259849</v>
      </c>
      <c r="AI123" s="220">
        <v>509723</v>
      </c>
      <c r="AJ123" s="220">
        <v>587965</v>
      </c>
      <c r="AK123" s="220">
        <v>233698</v>
      </c>
      <c r="AL123" s="220">
        <v>133378</v>
      </c>
      <c r="AM123" s="220">
        <v>32371</v>
      </c>
      <c r="AN123" s="220">
        <v>776</v>
      </c>
    </row>
    <row r="124" spans="1:69" ht="14.25" customHeight="1">
      <c r="A124" s="222">
        <v>43008</v>
      </c>
      <c r="B124" s="220">
        <v>3466046</v>
      </c>
      <c r="C124" s="220">
        <v>173911</v>
      </c>
      <c r="D124" s="220">
        <v>22058</v>
      </c>
      <c r="E124" s="220">
        <v>356147</v>
      </c>
      <c r="F124" s="220">
        <v>287681</v>
      </c>
      <c r="G124" s="220">
        <v>208271</v>
      </c>
      <c r="H124" s="220">
        <v>247222</v>
      </c>
      <c r="I124" s="220">
        <v>184656</v>
      </c>
      <c r="J124" s="220">
        <v>286457</v>
      </c>
      <c r="K124" s="220">
        <v>220432</v>
      </c>
      <c r="L124" s="220">
        <v>365499</v>
      </c>
      <c r="M124" s="220">
        <v>115749</v>
      </c>
      <c r="N124" s="220">
        <v>252425</v>
      </c>
      <c r="O124" s="220">
        <v>247868</v>
      </c>
      <c r="P124" s="220">
        <v>178442</v>
      </c>
      <c r="Q124" s="220">
        <v>132585</v>
      </c>
      <c r="R124" s="220">
        <v>83265</v>
      </c>
      <c r="S124" s="220">
        <v>90490</v>
      </c>
      <c r="T124" s="220">
        <v>12890</v>
      </c>
      <c r="U124" s="225"/>
      <c r="V124" s="220">
        <v>5593945</v>
      </c>
      <c r="W124" s="220">
        <v>150630</v>
      </c>
      <c r="X124" s="220">
        <v>343986</v>
      </c>
      <c r="Y124" s="220">
        <v>691707</v>
      </c>
      <c r="Z124" s="220">
        <v>532364</v>
      </c>
      <c r="AA124" s="220">
        <v>197592</v>
      </c>
      <c r="AB124" s="220">
        <v>258708</v>
      </c>
      <c r="AC124" s="220">
        <v>416686</v>
      </c>
      <c r="AD124" s="220">
        <v>318386</v>
      </c>
      <c r="AE124" s="220">
        <v>320933</v>
      </c>
      <c r="AF124" s="220">
        <v>521773</v>
      </c>
      <c r="AG124" s="220">
        <v>314258</v>
      </c>
      <c r="AH124" s="220">
        <v>258681</v>
      </c>
      <c r="AI124" s="220">
        <v>450849</v>
      </c>
      <c r="AJ124" s="220">
        <v>365664</v>
      </c>
      <c r="AK124" s="220">
        <v>245706</v>
      </c>
      <c r="AL124" s="220">
        <v>161684</v>
      </c>
      <c r="AM124" s="220">
        <v>43175</v>
      </c>
      <c r="AN124" s="220">
        <v>1166</v>
      </c>
    </row>
    <row r="125" spans="1:69" ht="14.25" customHeight="1">
      <c r="A125" s="222">
        <v>43100</v>
      </c>
      <c r="B125" s="220">
        <v>3812297</v>
      </c>
      <c r="C125" s="220">
        <v>199818</v>
      </c>
      <c r="D125" s="220">
        <v>22515</v>
      </c>
      <c r="E125" s="220">
        <v>348068</v>
      </c>
      <c r="F125" s="220">
        <v>349884</v>
      </c>
      <c r="G125" s="220">
        <v>235802</v>
      </c>
      <c r="H125" s="220">
        <v>335413</v>
      </c>
      <c r="I125" s="220">
        <v>187343</v>
      </c>
      <c r="J125" s="220">
        <v>320705</v>
      </c>
      <c r="K125" s="220">
        <v>208640</v>
      </c>
      <c r="L125" s="220">
        <v>338733</v>
      </c>
      <c r="M125" s="220">
        <v>133583</v>
      </c>
      <c r="N125" s="220">
        <v>250689</v>
      </c>
      <c r="O125" s="220">
        <v>253841</v>
      </c>
      <c r="P125" s="220">
        <v>279114</v>
      </c>
      <c r="Q125" s="220">
        <v>150434</v>
      </c>
      <c r="R125" s="220">
        <v>102843</v>
      </c>
      <c r="S125" s="220">
        <v>91176</v>
      </c>
      <c r="T125" s="220">
        <v>3695</v>
      </c>
      <c r="U125" s="225"/>
      <c r="V125" s="220">
        <v>5391383</v>
      </c>
      <c r="W125" s="220">
        <v>150873</v>
      </c>
      <c r="X125" s="220">
        <v>372589</v>
      </c>
      <c r="Y125" s="220">
        <v>550162</v>
      </c>
      <c r="Z125" s="220">
        <v>487276</v>
      </c>
      <c r="AA125" s="220">
        <v>205578</v>
      </c>
      <c r="AB125" s="220">
        <v>193438</v>
      </c>
      <c r="AC125" s="220">
        <v>410545</v>
      </c>
      <c r="AD125" s="220">
        <v>277076</v>
      </c>
      <c r="AE125" s="220">
        <v>316515</v>
      </c>
      <c r="AF125" s="220">
        <v>521870</v>
      </c>
      <c r="AG125" s="220">
        <v>383076</v>
      </c>
      <c r="AH125" s="220">
        <v>270539</v>
      </c>
      <c r="AI125" s="220">
        <v>412848</v>
      </c>
      <c r="AJ125" s="220">
        <v>411628</v>
      </c>
      <c r="AK125" s="220">
        <v>256055</v>
      </c>
      <c r="AL125" s="220">
        <v>130297</v>
      </c>
      <c r="AM125" s="220">
        <v>40288</v>
      </c>
      <c r="AN125" s="220">
        <v>726</v>
      </c>
    </row>
    <row r="126" spans="1:69" ht="14.25" customHeight="1">
      <c r="A126" s="222">
        <v>43190</v>
      </c>
      <c r="B126" s="226">
        <v>3301080</v>
      </c>
      <c r="C126" s="226">
        <v>126466</v>
      </c>
      <c r="D126" s="226">
        <v>20390</v>
      </c>
      <c r="E126" s="226">
        <v>309691</v>
      </c>
      <c r="F126" s="226">
        <v>319295</v>
      </c>
      <c r="G126" s="226">
        <v>245116</v>
      </c>
      <c r="H126" s="226">
        <v>179933</v>
      </c>
      <c r="I126" s="226">
        <v>192782</v>
      </c>
      <c r="J126" s="226">
        <v>230185</v>
      </c>
      <c r="K126" s="226">
        <v>210042</v>
      </c>
      <c r="L126" s="226">
        <v>324090</v>
      </c>
      <c r="M126" s="226">
        <v>107025</v>
      </c>
      <c r="N126" s="226">
        <v>224055</v>
      </c>
      <c r="O126" s="226">
        <v>237806</v>
      </c>
      <c r="P126" s="226">
        <v>252109</v>
      </c>
      <c r="Q126" s="226">
        <v>137254</v>
      </c>
      <c r="R126" s="226">
        <v>92882</v>
      </c>
      <c r="S126" s="226">
        <v>89910</v>
      </c>
      <c r="T126" s="226">
        <v>2050</v>
      </c>
      <c r="U126" s="227"/>
      <c r="V126" s="226">
        <v>5670307</v>
      </c>
      <c r="W126" s="226">
        <v>174066</v>
      </c>
      <c r="X126" s="226">
        <v>303855</v>
      </c>
      <c r="Y126" s="226">
        <v>509101</v>
      </c>
      <c r="Z126" s="226">
        <v>564820</v>
      </c>
      <c r="AA126" s="226">
        <v>210458</v>
      </c>
      <c r="AB126" s="226">
        <v>286484</v>
      </c>
      <c r="AC126" s="226">
        <v>465491</v>
      </c>
      <c r="AD126" s="226">
        <v>298241</v>
      </c>
      <c r="AE126" s="226">
        <v>338396</v>
      </c>
      <c r="AF126" s="226">
        <v>535142</v>
      </c>
      <c r="AG126" s="226">
        <v>329615</v>
      </c>
      <c r="AH126" s="226">
        <v>271412</v>
      </c>
      <c r="AI126" s="226">
        <v>409354</v>
      </c>
      <c r="AJ126" s="226">
        <v>553294</v>
      </c>
      <c r="AK126" s="226">
        <v>268289</v>
      </c>
      <c r="AL126" s="226">
        <v>114738</v>
      </c>
      <c r="AM126" s="226">
        <v>37102</v>
      </c>
      <c r="AN126" s="226">
        <v>450</v>
      </c>
    </row>
    <row r="127" spans="1:69" ht="14.25" customHeight="1">
      <c r="A127" s="222">
        <v>43281</v>
      </c>
      <c r="B127" s="226">
        <v>3667804</v>
      </c>
      <c r="C127" s="226">
        <v>134767</v>
      </c>
      <c r="D127" s="226">
        <v>30703</v>
      </c>
      <c r="E127" s="226">
        <v>367955</v>
      </c>
      <c r="F127" s="226">
        <v>329953</v>
      </c>
      <c r="G127" s="226">
        <v>253945</v>
      </c>
      <c r="H127" s="226">
        <v>362797</v>
      </c>
      <c r="I127" s="226">
        <v>197269</v>
      </c>
      <c r="J127" s="226">
        <v>248937</v>
      </c>
      <c r="K127" s="226">
        <v>243466</v>
      </c>
      <c r="L127" s="226">
        <v>379118</v>
      </c>
      <c r="M127" s="226">
        <v>112583</v>
      </c>
      <c r="N127" s="226">
        <v>233601</v>
      </c>
      <c r="O127" s="226">
        <v>263985</v>
      </c>
      <c r="P127" s="226">
        <v>221699</v>
      </c>
      <c r="Q127" s="226">
        <v>136943</v>
      </c>
      <c r="R127" s="226">
        <v>53775</v>
      </c>
      <c r="S127" s="226">
        <v>85505</v>
      </c>
      <c r="T127" s="226">
        <v>10802</v>
      </c>
      <c r="U127" s="228"/>
      <c r="V127" s="226">
        <v>6035366</v>
      </c>
      <c r="W127" s="226">
        <v>175153</v>
      </c>
      <c r="X127" s="226">
        <v>384352</v>
      </c>
      <c r="Y127" s="226">
        <v>632233</v>
      </c>
      <c r="Z127" s="226">
        <v>527288</v>
      </c>
      <c r="AA127" s="226">
        <v>227246</v>
      </c>
      <c r="AB127" s="226">
        <v>213198</v>
      </c>
      <c r="AC127" s="226">
        <v>466064</v>
      </c>
      <c r="AD127" s="226">
        <v>297064</v>
      </c>
      <c r="AE127" s="226">
        <v>372167</v>
      </c>
      <c r="AF127" s="226">
        <v>537926</v>
      </c>
      <c r="AG127" s="226">
        <v>330615</v>
      </c>
      <c r="AH127" s="226">
        <v>290403</v>
      </c>
      <c r="AI127" s="226">
        <v>484046</v>
      </c>
      <c r="AJ127" s="226">
        <v>668589</v>
      </c>
      <c r="AK127" s="226">
        <v>266744</v>
      </c>
      <c r="AL127" s="226">
        <v>122668</v>
      </c>
      <c r="AM127" s="226">
        <v>38826</v>
      </c>
      <c r="AN127" s="226">
        <v>783</v>
      </c>
    </row>
    <row r="128" spans="1:69" ht="14.25" customHeight="1">
      <c r="A128" s="222">
        <v>43373</v>
      </c>
      <c r="B128" s="220">
        <v>3708656</v>
      </c>
      <c r="C128" s="220">
        <v>193952</v>
      </c>
      <c r="D128" s="220">
        <v>22530</v>
      </c>
      <c r="E128" s="220">
        <v>369820</v>
      </c>
      <c r="F128" s="220">
        <v>294810</v>
      </c>
      <c r="G128" s="220">
        <v>235927</v>
      </c>
      <c r="H128" s="220">
        <v>331956</v>
      </c>
      <c r="I128" s="220">
        <v>188244</v>
      </c>
      <c r="J128" s="220">
        <v>194659</v>
      </c>
      <c r="K128" s="220">
        <v>241878</v>
      </c>
      <c r="L128" s="220">
        <v>363057</v>
      </c>
      <c r="M128" s="220">
        <v>120667</v>
      </c>
      <c r="N128" s="220">
        <v>250554</v>
      </c>
      <c r="O128" s="220">
        <v>253723</v>
      </c>
      <c r="P128" s="220">
        <v>335102</v>
      </c>
      <c r="Q128" s="220">
        <v>132290</v>
      </c>
      <c r="R128" s="220">
        <v>49801</v>
      </c>
      <c r="S128" s="220">
        <v>92537</v>
      </c>
      <c r="T128" s="220">
        <v>37148</v>
      </c>
      <c r="U128" s="225"/>
      <c r="V128" s="220">
        <v>5962398</v>
      </c>
      <c r="W128" s="220">
        <v>159509</v>
      </c>
      <c r="X128" s="220">
        <v>525311</v>
      </c>
      <c r="Y128" s="220">
        <v>676805</v>
      </c>
      <c r="Z128" s="220">
        <v>535840</v>
      </c>
      <c r="AA128" s="220">
        <v>214425</v>
      </c>
      <c r="AB128" s="220">
        <v>239200</v>
      </c>
      <c r="AC128" s="220">
        <v>472740</v>
      </c>
      <c r="AD128" s="220">
        <v>287245</v>
      </c>
      <c r="AE128" s="220">
        <v>356364</v>
      </c>
      <c r="AF128" s="220">
        <v>529557</v>
      </c>
      <c r="AG128" s="220">
        <v>322047</v>
      </c>
      <c r="AH128" s="220">
        <v>304894</v>
      </c>
      <c r="AI128" s="220">
        <v>442824</v>
      </c>
      <c r="AJ128" s="220">
        <v>456330</v>
      </c>
      <c r="AK128" s="220">
        <v>224445</v>
      </c>
      <c r="AL128" s="220">
        <v>167767</v>
      </c>
      <c r="AM128" s="220">
        <v>45752</v>
      </c>
      <c r="AN128" s="220">
        <v>1342</v>
      </c>
    </row>
    <row r="129" spans="1:40" ht="14.25" customHeight="1">
      <c r="A129" s="222">
        <v>43465</v>
      </c>
      <c r="B129" s="220">
        <v>3865887</v>
      </c>
      <c r="C129" s="220">
        <v>241336</v>
      </c>
      <c r="D129" s="220">
        <v>22303</v>
      </c>
      <c r="E129" s="220">
        <v>382488</v>
      </c>
      <c r="F129" s="220">
        <v>364163</v>
      </c>
      <c r="G129" s="220">
        <v>236666</v>
      </c>
      <c r="H129" s="220">
        <v>333884</v>
      </c>
      <c r="I129" s="220">
        <v>217255</v>
      </c>
      <c r="J129" s="220">
        <v>258017</v>
      </c>
      <c r="K129" s="220">
        <v>241643</v>
      </c>
      <c r="L129" s="220">
        <v>393186</v>
      </c>
      <c r="M129" s="220">
        <v>136111</v>
      </c>
      <c r="N129" s="220">
        <v>248210</v>
      </c>
      <c r="O129" s="220">
        <v>264764</v>
      </c>
      <c r="P129" s="220">
        <v>243416</v>
      </c>
      <c r="Q129" s="220">
        <v>109078</v>
      </c>
      <c r="R129" s="220">
        <v>63575</v>
      </c>
      <c r="S129" s="220">
        <v>101630</v>
      </c>
      <c r="T129" s="220">
        <v>8164</v>
      </c>
      <c r="U129" s="225"/>
      <c r="V129" s="220">
        <v>6079486</v>
      </c>
      <c r="W129" s="220">
        <v>166099</v>
      </c>
      <c r="X129" s="220">
        <v>496345</v>
      </c>
      <c r="Y129" s="220">
        <v>578428</v>
      </c>
      <c r="Z129" s="220">
        <v>509852</v>
      </c>
      <c r="AA129" s="220">
        <v>211257</v>
      </c>
      <c r="AB129" s="220">
        <v>222171</v>
      </c>
      <c r="AC129" s="220">
        <v>475074</v>
      </c>
      <c r="AD129" s="220">
        <v>319357</v>
      </c>
      <c r="AE129" s="220">
        <v>352662</v>
      </c>
      <c r="AF129" s="220">
        <v>558002</v>
      </c>
      <c r="AG129" s="220">
        <v>416775</v>
      </c>
      <c r="AH129" s="220">
        <v>351659</v>
      </c>
      <c r="AI129" s="220">
        <v>502633</v>
      </c>
      <c r="AJ129" s="220">
        <v>500311</v>
      </c>
      <c r="AK129" s="220">
        <v>222504</v>
      </c>
      <c r="AL129" s="220">
        <v>147203</v>
      </c>
      <c r="AM129" s="220">
        <v>48612</v>
      </c>
      <c r="AN129" s="220">
        <v>543</v>
      </c>
    </row>
    <row r="130" spans="1:40" ht="14.25" customHeight="1">
      <c r="A130" s="222">
        <v>43555</v>
      </c>
      <c r="B130" s="220">
        <v>3617376</v>
      </c>
      <c r="C130" s="220">
        <v>187563</v>
      </c>
      <c r="D130" s="220">
        <v>14120</v>
      </c>
      <c r="E130" s="220">
        <v>349665</v>
      </c>
      <c r="F130" s="220">
        <v>324320</v>
      </c>
      <c r="G130" s="220">
        <v>259110</v>
      </c>
      <c r="H130" s="220">
        <v>203145</v>
      </c>
      <c r="I130" s="220">
        <v>208063</v>
      </c>
      <c r="J130" s="220">
        <v>260999</v>
      </c>
      <c r="K130" s="220">
        <v>238382</v>
      </c>
      <c r="L130" s="220">
        <v>395793</v>
      </c>
      <c r="M130" s="220">
        <v>109436</v>
      </c>
      <c r="N130" s="220">
        <v>252147</v>
      </c>
      <c r="O130" s="220">
        <v>247803</v>
      </c>
      <c r="P130" s="220">
        <v>289002</v>
      </c>
      <c r="Q130" s="220">
        <v>101683</v>
      </c>
      <c r="R130" s="220">
        <v>93314</v>
      </c>
      <c r="S130" s="220">
        <v>78944</v>
      </c>
      <c r="T130" s="220">
        <v>3887</v>
      </c>
      <c r="U130" s="229"/>
      <c r="V130" s="220">
        <v>6047762</v>
      </c>
      <c r="W130" s="220">
        <v>194566</v>
      </c>
      <c r="X130" s="220">
        <v>124579</v>
      </c>
      <c r="Y130" s="220">
        <v>584418</v>
      </c>
      <c r="Z130" s="220">
        <v>550687</v>
      </c>
      <c r="AA130" s="220">
        <v>219200</v>
      </c>
      <c r="AB130" s="220">
        <v>362905</v>
      </c>
      <c r="AC130" s="220">
        <v>498401</v>
      </c>
      <c r="AD130" s="220">
        <v>377246</v>
      </c>
      <c r="AE130" s="220">
        <v>371208</v>
      </c>
      <c r="AF130" s="220">
        <v>636727</v>
      </c>
      <c r="AG130" s="220">
        <v>354922</v>
      </c>
      <c r="AH130" s="220">
        <v>289999</v>
      </c>
      <c r="AI130" s="220">
        <v>485474</v>
      </c>
      <c r="AJ130" s="220">
        <v>578374</v>
      </c>
      <c r="AK130" s="220">
        <v>222299</v>
      </c>
      <c r="AL130" s="220">
        <v>163419</v>
      </c>
      <c r="AM130" s="220">
        <v>32967</v>
      </c>
      <c r="AN130" s="220">
        <v>371</v>
      </c>
    </row>
    <row r="131" spans="1:40" ht="14.25" customHeight="1">
      <c r="A131" s="222">
        <v>43646</v>
      </c>
      <c r="B131" s="220">
        <v>3752899</v>
      </c>
      <c r="C131" s="220">
        <v>126964</v>
      </c>
      <c r="D131" s="220">
        <v>20706</v>
      </c>
      <c r="E131" s="220">
        <v>393291</v>
      </c>
      <c r="F131" s="220">
        <v>331191</v>
      </c>
      <c r="G131" s="220">
        <v>265850</v>
      </c>
      <c r="H131" s="220">
        <v>262599</v>
      </c>
      <c r="I131" s="220">
        <v>206534</v>
      </c>
      <c r="J131" s="220">
        <v>259255</v>
      </c>
      <c r="K131" s="220">
        <v>259905</v>
      </c>
      <c r="L131" s="220">
        <v>389106</v>
      </c>
      <c r="M131" s="220">
        <v>121376</v>
      </c>
      <c r="N131" s="220">
        <v>275974</v>
      </c>
      <c r="O131" s="220">
        <v>275210</v>
      </c>
      <c r="P131" s="220">
        <v>306704</v>
      </c>
      <c r="Q131" s="220">
        <v>102753</v>
      </c>
      <c r="R131" s="220">
        <v>53072</v>
      </c>
      <c r="S131" s="220">
        <v>85366</v>
      </c>
      <c r="T131" s="220">
        <v>17045</v>
      </c>
      <c r="U131" s="230"/>
      <c r="V131" s="220">
        <v>6545933</v>
      </c>
      <c r="W131" s="220">
        <v>180178</v>
      </c>
      <c r="X131" s="220">
        <v>323124</v>
      </c>
      <c r="Y131" s="220">
        <v>723269</v>
      </c>
      <c r="Z131" s="220">
        <v>507301</v>
      </c>
      <c r="AA131" s="220">
        <v>242841</v>
      </c>
      <c r="AB131" s="220">
        <v>398747</v>
      </c>
      <c r="AC131" s="220">
        <v>497581</v>
      </c>
      <c r="AD131" s="220">
        <v>324536</v>
      </c>
      <c r="AE131" s="220">
        <v>386915</v>
      </c>
      <c r="AF131" s="220">
        <v>585195</v>
      </c>
      <c r="AG131" s="220">
        <v>365557</v>
      </c>
      <c r="AH131" s="220">
        <v>304854</v>
      </c>
      <c r="AI131" s="220">
        <v>529874</v>
      </c>
      <c r="AJ131" s="220">
        <v>771906</v>
      </c>
      <c r="AK131" s="220">
        <v>241872</v>
      </c>
      <c r="AL131" s="220">
        <v>127097</v>
      </c>
      <c r="AM131" s="220">
        <v>34353</v>
      </c>
      <c r="AN131" s="220">
        <v>731</v>
      </c>
    </row>
    <row r="132" spans="1:40" ht="14.25" customHeight="1">
      <c r="A132" s="222">
        <v>43738</v>
      </c>
      <c r="B132" s="220">
        <v>3968711</v>
      </c>
      <c r="C132" s="220">
        <v>185699</v>
      </c>
      <c r="D132" s="220">
        <v>19139</v>
      </c>
      <c r="E132" s="220">
        <v>402720</v>
      </c>
      <c r="F132" s="220">
        <v>305173</v>
      </c>
      <c r="G132" s="220">
        <v>245776</v>
      </c>
      <c r="H132" s="220">
        <v>314936</v>
      </c>
      <c r="I132" s="220">
        <v>216341</v>
      </c>
      <c r="J132" s="220">
        <v>282122</v>
      </c>
      <c r="K132" s="220">
        <v>261261</v>
      </c>
      <c r="L132" s="220">
        <v>376974</v>
      </c>
      <c r="M132" s="220">
        <v>128319</v>
      </c>
      <c r="N132" s="220">
        <v>254082</v>
      </c>
      <c r="O132" s="220">
        <v>235040</v>
      </c>
      <c r="P132" s="220">
        <v>487198</v>
      </c>
      <c r="Q132" s="220">
        <v>98677</v>
      </c>
      <c r="R132" s="220">
        <v>49590</v>
      </c>
      <c r="S132" s="220">
        <v>80443</v>
      </c>
      <c r="T132" s="220">
        <v>25220</v>
      </c>
      <c r="U132" s="230"/>
      <c r="V132" s="220">
        <v>6239266</v>
      </c>
      <c r="W132" s="220">
        <v>168529</v>
      </c>
      <c r="X132" s="220">
        <v>413133</v>
      </c>
      <c r="Y132" s="220">
        <v>765624</v>
      </c>
      <c r="Z132" s="220">
        <v>579592</v>
      </c>
      <c r="AA132" s="220">
        <v>217637</v>
      </c>
      <c r="AB132" s="220">
        <v>244109</v>
      </c>
      <c r="AC132" s="220">
        <v>494022</v>
      </c>
      <c r="AD132" s="220">
        <v>324559</v>
      </c>
      <c r="AE132" s="220">
        <v>367826</v>
      </c>
      <c r="AF132" s="220">
        <v>541789</v>
      </c>
      <c r="AG132" s="220">
        <v>335455</v>
      </c>
      <c r="AH132" s="220">
        <v>296668</v>
      </c>
      <c r="AI132" s="220">
        <v>450071</v>
      </c>
      <c r="AJ132" s="220">
        <v>598025</v>
      </c>
      <c r="AK132" s="220">
        <v>226879</v>
      </c>
      <c r="AL132" s="220">
        <v>173267</v>
      </c>
      <c r="AM132" s="220">
        <v>40933</v>
      </c>
      <c r="AN132" s="220">
        <v>1152</v>
      </c>
    </row>
    <row r="133" spans="1:40" ht="14.25" customHeight="1">
      <c r="A133" s="222">
        <v>43830</v>
      </c>
      <c r="B133" s="220">
        <v>4067478</v>
      </c>
      <c r="C133" s="220">
        <v>206840</v>
      </c>
      <c r="D133" s="220">
        <v>83779</v>
      </c>
      <c r="E133" s="220">
        <v>402570</v>
      </c>
      <c r="F133" s="220">
        <v>365780</v>
      </c>
      <c r="G133" s="220">
        <v>245988</v>
      </c>
      <c r="H133" s="220">
        <v>303787</v>
      </c>
      <c r="I133" s="220">
        <v>223813</v>
      </c>
      <c r="J133" s="220">
        <v>459397</v>
      </c>
      <c r="K133" s="220">
        <v>248558</v>
      </c>
      <c r="L133" s="220">
        <v>367263</v>
      </c>
      <c r="M133" s="220">
        <v>132908</v>
      </c>
      <c r="N133" s="220">
        <v>253098</v>
      </c>
      <c r="O133" s="220">
        <v>237988</v>
      </c>
      <c r="P133" s="220">
        <v>278046</v>
      </c>
      <c r="Q133" s="220">
        <v>111550</v>
      </c>
      <c r="R133" s="220">
        <v>63020</v>
      </c>
      <c r="S133" s="220">
        <v>74215</v>
      </c>
      <c r="T133" s="220">
        <v>8876</v>
      </c>
      <c r="U133" s="231"/>
      <c r="V133" s="220">
        <v>6023351</v>
      </c>
      <c r="W133" s="220">
        <v>159823</v>
      </c>
      <c r="X133" s="220">
        <v>399014</v>
      </c>
      <c r="Y133" s="220">
        <v>653406</v>
      </c>
      <c r="Z133" s="220">
        <v>518957</v>
      </c>
      <c r="AA133" s="220">
        <v>215332</v>
      </c>
      <c r="AB133" s="220">
        <v>196390</v>
      </c>
      <c r="AC133" s="220">
        <v>466936</v>
      </c>
      <c r="AD133" s="220">
        <v>337843</v>
      </c>
      <c r="AE133" s="220">
        <v>348403</v>
      </c>
      <c r="AF133" s="220">
        <v>541551</v>
      </c>
      <c r="AG133" s="220">
        <v>440332</v>
      </c>
      <c r="AH133" s="220">
        <v>326128</v>
      </c>
      <c r="AI133" s="220">
        <v>493320</v>
      </c>
      <c r="AJ133" s="220">
        <v>518859</v>
      </c>
      <c r="AK133" s="220">
        <v>247116</v>
      </c>
      <c r="AL133" s="220">
        <v>124284</v>
      </c>
      <c r="AM133" s="220">
        <v>34830</v>
      </c>
      <c r="AN133" s="220">
        <v>825</v>
      </c>
    </row>
    <row r="134" spans="1:40" ht="14.25" customHeight="1"/>
    <row r="135" spans="1:40" ht="14.25" customHeight="1">
      <c r="A135" s="202" t="s">
        <v>58</v>
      </c>
      <c r="C135" s="104">
        <f>bdp!AJ2</f>
        <v>0.03</v>
      </c>
      <c r="D135" s="104">
        <f>bdp!AJ3</f>
        <v>-0.2</v>
      </c>
      <c r="E135" s="104">
        <f>SUMPRODUCT(bdp!AI4:AI6,bdp!AJ4:AJ6)/SUM(bdp!AI4:AI6)</f>
        <v>0</v>
      </c>
      <c r="F135" s="104">
        <f>SUMPRODUCT(bdp!AI7:AI9,bdp!AJ7:AJ9)/SUM(bdp!AI7:AI9)</f>
        <v>-0.64519908664927539</v>
      </c>
      <c r="G135" s="104">
        <f>SUMPRODUCT(bdp!AI10:AI12,bdp!AJ10:AJ12)/SUM(bdp!AI10:AI12)</f>
        <v>-0.30183525513490572</v>
      </c>
      <c r="H135" s="104">
        <f>bdp!AJ13</f>
        <v>-0.3</v>
      </c>
      <c r="I135" s="104">
        <f>bdp!AJ14</f>
        <v>-0.3</v>
      </c>
      <c r="J135" s="104">
        <f>bdp!AJ15</f>
        <v>0</v>
      </c>
      <c r="K135" s="104">
        <f>SUMPRODUCT(bdp!AI16:AI17,bdp!AJ16:AJ17)/SUM(bdp!AI16:AI17)</f>
        <v>-0.30000000000000004</v>
      </c>
      <c r="L135" s="104">
        <f>SUMPRODUCT(bdp!AI18:AI19,bdp!AJ18:AJ19)/SUM(bdp!AI18:AI19)</f>
        <v>-0.30000000000000004</v>
      </c>
      <c r="M135" s="104">
        <f>bdp!AJ20</f>
        <v>-0.3</v>
      </c>
      <c r="N135" s="104">
        <f>bdp!AJ21</f>
        <v>-0.3</v>
      </c>
      <c r="O135" s="104">
        <f>bdp!AJ22</f>
        <v>-0.3</v>
      </c>
      <c r="P135" s="104">
        <f>SUMPRODUCT(bdp!AI23:AI24,bdp!AJ23:AJ24)/SUM(bdp!AI23:AI24)</f>
        <v>-0.44183649667362385</v>
      </c>
      <c r="Q135" s="104">
        <f>SUMPRODUCT(bdp!AI26:AI27,bdp!AJ26:AJ27)/SUM(bdp!AI26:AI27)</f>
        <v>-0.46345633110486778</v>
      </c>
      <c r="R135" s="104">
        <f>bdp!AJ28</f>
        <v>0</v>
      </c>
      <c r="S135" s="104">
        <f>SUMPRODUCT(bdp!AI29:AI44,bdp!AJ29:AJ44)/SUM(bdp!AI29:AI44)</f>
        <v>-0.32623955245104336</v>
      </c>
      <c r="T135" s="104">
        <v>0</v>
      </c>
    </row>
    <row r="136" spans="1:40" ht="14.25" customHeight="1"/>
    <row r="137" spans="1:40" ht="14.25" customHeight="1"/>
    <row r="138" spans="1:40" ht="14.25" customHeight="1"/>
    <row r="139" spans="1:40" ht="14.25" customHeight="1"/>
    <row r="140" spans="1:40" ht="14.25" customHeight="1"/>
    <row r="141" spans="1:40" ht="14.25" customHeight="1"/>
    <row r="142" spans="1:40" ht="14.25" customHeight="1"/>
    <row r="143" spans="1:40" ht="14.25" customHeight="1"/>
    <row r="144" spans="1:40"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F1:BH1"/>
    <mergeCell ref="BI1:BK1"/>
    <mergeCell ref="B100:B101"/>
  </mergeCells>
  <conditionalFormatting sqref="E3:L82 L94:L96 L89:L91 P3:R82 Q89:R91 Q94:R96 Q84:R86 L84:L86">
    <cfRule type="colorScale" priority="11">
      <colorScale>
        <cfvo type="min"/>
        <cfvo type="percentile" val="50"/>
        <cfvo type="max"/>
        <color rgb="FFF8696B"/>
        <color rgb="FFFFEB84"/>
        <color rgb="FF63BE7B"/>
      </colorScale>
    </cfRule>
  </conditionalFormatting>
  <conditionalFormatting sqref="C135:T135">
    <cfRule type="colorScale" priority="12">
      <colorScale>
        <cfvo type="min"/>
        <cfvo type="percentile" val="50"/>
        <cfvo type="max"/>
        <color rgb="FFF8696B"/>
        <color rgb="FFFFEB84"/>
        <color rgb="FF63BE7B"/>
      </colorScale>
    </cfRule>
  </conditionalFormatting>
  <conditionalFormatting sqref="B3:B82 B84:B96 C88:R88 C93:R93">
    <cfRule type="colorScale" priority="13">
      <colorScale>
        <cfvo type="min"/>
        <cfvo type="percentile" val="50"/>
        <cfvo type="max"/>
        <color rgb="FFF8696B"/>
        <color rgb="FFFFEB84"/>
        <color rgb="FF63BE7B"/>
      </colorScale>
    </cfRule>
  </conditionalFormatting>
  <conditionalFormatting sqref="M3:M82 M84:M87 M89:M92 M94:M96">
    <cfRule type="colorScale" priority="14">
      <colorScale>
        <cfvo type="min"/>
        <cfvo type="percentile" val="50"/>
        <cfvo type="max"/>
        <color rgb="FFF8696B"/>
        <color rgb="FFFFEB84"/>
        <color rgb="FF63BE7B"/>
      </colorScale>
    </cfRule>
  </conditionalFormatting>
  <conditionalFormatting sqref="AE84:AP84">
    <cfRule type="colorScale" priority="15">
      <colorScale>
        <cfvo type="min"/>
        <cfvo type="percentile" val="50"/>
        <cfvo type="max"/>
        <color rgb="FFF8696B"/>
        <color rgb="FFFFEB84"/>
        <color rgb="FF63BE7B"/>
      </colorScale>
    </cfRule>
  </conditionalFormatting>
  <conditionalFormatting sqref="BG84:BK84">
    <cfRule type="colorScale" priority="16">
      <colorScale>
        <cfvo type="min"/>
        <cfvo type="percentile" val="50"/>
        <cfvo type="max"/>
        <color rgb="FFF8696B"/>
        <color rgb="FFFFEB84"/>
        <color rgb="FF63BE7B"/>
      </colorScale>
    </cfRule>
  </conditionalFormatting>
  <conditionalFormatting sqref="N3:N82 N84:N87 N89:N92 N94:N96">
    <cfRule type="colorScale" priority="17">
      <colorScale>
        <cfvo type="min"/>
        <cfvo type="percentile" val="50"/>
        <cfvo type="max"/>
        <color rgb="FFF8696B"/>
        <color rgb="FFFFEB84"/>
        <color rgb="FF63BE7B"/>
      </colorScale>
    </cfRule>
  </conditionalFormatting>
  <conditionalFormatting sqref="C3:C82 C84:C87 C89:C92 C94:C96">
    <cfRule type="colorScale" priority="18">
      <colorScale>
        <cfvo type="min"/>
        <cfvo type="percentile" val="50"/>
        <cfvo type="max"/>
        <color rgb="FFF8696B"/>
        <color rgb="FFFFEB84"/>
        <color rgb="FF63BE7B"/>
      </colorScale>
    </cfRule>
  </conditionalFormatting>
  <conditionalFormatting sqref="D3:D82 D84:D87 D89:D92 D94:D96">
    <cfRule type="colorScale" priority="19">
      <colorScale>
        <cfvo type="min"/>
        <cfvo type="percentile" val="50"/>
        <cfvo type="max"/>
        <color rgb="FFF8696B"/>
        <color rgb="FFFFEB84"/>
        <color rgb="FF63BE7B"/>
      </colorScale>
    </cfRule>
  </conditionalFormatting>
  <conditionalFormatting sqref="O3:O82 O84:O87 O89:O92 O94:O96">
    <cfRule type="colorScale" priority="20">
      <colorScale>
        <cfvo type="min"/>
        <cfvo type="percentile" val="50"/>
        <cfvo type="max"/>
        <color rgb="FFF8696B"/>
        <color rgb="FFFFEB84"/>
        <color rgb="FF63BE7B"/>
      </colorScale>
    </cfRule>
  </conditionalFormatting>
  <conditionalFormatting sqref="BN84">
    <cfRule type="colorScale" priority="21">
      <colorScale>
        <cfvo type="min"/>
        <cfvo type="percentile" val="50"/>
        <cfvo type="max"/>
        <color rgb="FFF8696B"/>
        <color rgb="FFFFEB84"/>
        <color rgb="FF63BE7B"/>
      </colorScale>
    </cfRule>
  </conditionalFormatting>
  <conditionalFormatting sqref="BP84">
    <cfRule type="colorScale" priority="22">
      <colorScale>
        <cfvo type="min"/>
        <cfvo type="percentile" val="50"/>
        <cfvo type="max"/>
        <color rgb="FFF8696B"/>
        <color rgb="FFFFEB84"/>
        <color rgb="FF63BE7B"/>
      </colorScale>
    </cfRule>
  </conditionalFormatting>
  <conditionalFormatting sqref="E84:E86">
    <cfRule type="colorScale" priority="23">
      <colorScale>
        <cfvo type="min"/>
        <cfvo type="percentile" val="50"/>
        <cfvo type="max"/>
        <color rgb="FFF8696B"/>
        <color rgb="FFFFEB84"/>
        <color rgb="FF63BE7B"/>
      </colorScale>
    </cfRule>
  </conditionalFormatting>
  <conditionalFormatting sqref="E89:E91">
    <cfRule type="colorScale" priority="24">
      <colorScale>
        <cfvo type="min"/>
        <cfvo type="percentile" val="50"/>
        <cfvo type="max"/>
        <color rgb="FFF8696B"/>
        <color rgb="FFFFEB84"/>
        <color rgb="FF63BE7B"/>
      </colorScale>
    </cfRule>
  </conditionalFormatting>
  <conditionalFormatting sqref="E94:E96">
    <cfRule type="colorScale" priority="25">
      <colorScale>
        <cfvo type="min"/>
        <cfvo type="percentile" val="50"/>
        <cfvo type="max"/>
        <color rgb="FFF8696B"/>
        <color rgb="FFFFEB84"/>
        <color rgb="FF63BE7B"/>
      </colorScale>
    </cfRule>
  </conditionalFormatting>
  <conditionalFormatting sqref="P84:P86">
    <cfRule type="colorScale" priority="26">
      <colorScale>
        <cfvo type="min"/>
        <cfvo type="percentile" val="50"/>
        <cfvo type="max"/>
        <color rgb="FFF8696B"/>
        <color rgb="FFFFEB84"/>
        <color rgb="FF63BE7B"/>
      </colorScale>
    </cfRule>
  </conditionalFormatting>
  <conditionalFormatting sqref="P89:P91">
    <cfRule type="colorScale" priority="27">
      <colorScale>
        <cfvo type="min"/>
        <cfvo type="percentile" val="50"/>
        <cfvo type="max"/>
        <color rgb="FFF8696B"/>
        <color rgb="FFFFEB84"/>
        <color rgb="FF63BE7B"/>
      </colorScale>
    </cfRule>
  </conditionalFormatting>
  <conditionalFormatting sqref="P94:P96">
    <cfRule type="colorScale" priority="28">
      <colorScale>
        <cfvo type="min"/>
        <cfvo type="percentile" val="50"/>
        <cfvo type="max"/>
        <color rgb="FFF8696B"/>
        <color rgb="FFFFEB84"/>
        <color rgb="FF63BE7B"/>
      </colorScale>
    </cfRule>
  </conditionalFormatting>
  <conditionalFormatting sqref="F84:J86">
    <cfRule type="colorScale" priority="29">
      <colorScale>
        <cfvo type="min"/>
        <cfvo type="percentile" val="50"/>
        <cfvo type="max"/>
        <color rgb="FFF8696B"/>
        <color rgb="FFFFEB84"/>
        <color rgb="FF63BE7B"/>
      </colorScale>
    </cfRule>
  </conditionalFormatting>
  <conditionalFormatting sqref="F89:J91">
    <cfRule type="colorScale" priority="30">
      <colorScale>
        <cfvo type="min"/>
        <cfvo type="percentile" val="50"/>
        <cfvo type="max"/>
        <color rgb="FFF8696B"/>
        <color rgb="FFFFEB84"/>
        <color rgb="FF63BE7B"/>
      </colorScale>
    </cfRule>
  </conditionalFormatting>
  <conditionalFormatting sqref="F94:J96">
    <cfRule type="colorScale" priority="31">
      <colorScale>
        <cfvo type="min"/>
        <cfvo type="percentile" val="50"/>
        <cfvo type="max"/>
        <color rgb="FFF8696B"/>
        <color rgb="FFFFEB84"/>
        <color rgb="FF63BE7B"/>
      </colorScale>
    </cfRule>
  </conditionalFormatting>
  <conditionalFormatting sqref="E83:L83 P83:R83">
    <cfRule type="colorScale" priority="1">
      <colorScale>
        <cfvo type="min"/>
        <cfvo type="percentile" val="50"/>
        <cfvo type="max"/>
        <color rgb="FFF8696B"/>
        <color rgb="FFFFEB84"/>
        <color rgb="FF63BE7B"/>
      </colorScale>
    </cfRule>
  </conditionalFormatting>
  <conditionalFormatting sqref="B83">
    <cfRule type="colorScale" priority="2">
      <colorScale>
        <cfvo type="min"/>
        <cfvo type="percentile" val="50"/>
        <cfvo type="max"/>
        <color rgb="FFF8696B"/>
        <color rgb="FFFFEB84"/>
        <color rgb="FF63BE7B"/>
      </colorScale>
    </cfRule>
  </conditionalFormatting>
  <conditionalFormatting sqref="M83">
    <cfRule type="colorScale" priority="3">
      <colorScale>
        <cfvo type="min"/>
        <cfvo type="percentile" val="50"/>
        <cfvo type="max"/>
        <color rgb="FFF8696B"/>
        <color rgb="FFFFEB84"/>
        <color rgb="FF63BE7B"/>
      </colorScale>
    </cfRule>
  </conditionalFormatting>
  <conditionalFormatting sqref="N83">
    <cfRule type="colorScale" priority="4">
      <colorScale>
        <cfvo type="min"/>
        <cfvo type="percentile" val="50"/>
        <cfvo type="max"/>
        <color rgb="FFF8696B"/>
        <color rgb="FFFFEB84"/>
        <color rgb="FF63BE7B"/>
      </colorScale>
    </cfRule>
  </conditionalFormatting>
  <conditionalFormatting sqref="C83">
    <cfRule type="colorScale" priority="5">
      <colorScale>
        <cfvo type="min"/>
        <cfvo type="percentile" val="50"/>
        <cfvo type="max"/>
        <color rgb="FFF8696B"/>
        <color rgb="FFFFEB84"/>
        <color rgb="FF63BE7B"/>
      </colorScale>
    </cfRule>
  </conditionalFormatting>
  <conditionalFormatting sqref="D83">
    <cfRule type="colorScale" priority="6">
      <colorScale>
        <cfvo type="min"/>
        <cfvo type="percentile" val="50"/>
        <cfvo type="max"/>
        <color rgb="FFF8696B"/>
        <color rgb="FFFFEB84"/>
        <color rgb="FF63BE7B"/>
      </colorScale>
    </cfRule>
  </conditionalFormatting>
  <conditionalFormatting sqref="O83">
    <cfRule type="colorScale" priority="7">
      <colorScale>
        <cfvo type="min"/>
        <cfvo type="percentile" val="50"/>
        <cfvo type="max"/>
        <color rgb="FFF8696B"/>
        <color rgb="FFFFEB84"/>
        <color rgb="FF63BE7B"/>
      </colorScale>
    </cfRule>
  </conditionalFormatting>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I1001"/>
  <sheetViews>
    <sheetView workbookViewId="0">
      <pane xSplit="1" ySplit="2" topLeftCell="B75" activePane="bottomRight" state="frozen"/>
      <selection pane="topRight" activeCell="B1" sqref="B1"/>
      <selection pane="bottomLeft" activeCell="A3" sqref="A3"/>
      <selection pane="bottomRight" activeCell="I87" sqref="I87"/>
    </sheetView>
  </sheetViews>
  <sheetFormatPr defaultColWidth="12.625" defaultRowHeight="15" customHeight="1"/>
  <cols>
    <col min="1" max="1" width="8.875" customWidth="1"/>
    <col min="2" max="2" width="8.125" customWidth="1"/>
    <col min="3" max="3" width="9" customWidth="1"/>
    <col min="4" max="6" width="7.625" customWidth="1"/>
    <col min="7" max="7" width="9.125" customWidth="1"/>
    <col min="8" max="30" width="7.625" customWidth="1"/>
  </cols>
  <sheetData>
    <row r="1" spans="1:35" ht="15" customHeight="1">
      <c r="H1" s="645" t="s">
        <v>864</v>
      </c>
      <c r="I1" s="633"/>
      <c r="J1" s="634"/>
      <c r="L1" s="137"/>
      <c r="M1" s="646" t="s">
        <v>22</v>
      </c>
      <c r="N1" s="641"/>
      <c r="O1" s="641"/>
      <c r="P1" s="641"/>
      <c r="Q1" s="641"/>
      <c r="R1" s="647"/>
      <c r="S1" s="648" t="s">
        <v>23</v>
      </c>
      <c r="T1" s="641"/>
      <c r="U1" s="641"/>
      <c r="V1" s="641"/>
      <c r="W1" s="641"/>
      <c r="X1" s="647"/>
      <c r="Y1" s="649" t="s">
        <v>24</v>
      </c>
      <c r="Z1" s="641"/>
      <c r="AA1" s="641"/>
      <c r="AB1" s="641"/>
      <c r="AC1" s="641"/>
      <c r="AD1" s="647"/>
    </row>
    <row r="2" spans="1:35" ht="52.5" customHeight="1">
      <c r="A2" s="3" t="s">
        <v>9</v>
      </c>
      <c r="B2" s="3" t="s">
        <v>11</v>
      </c>
      <c r="C2" s="3" t="s">
        <v>865</v>
      </c>
      <c r="D2" s="3" t="s">
        <v>12</v>
      </c>
      <c r="E2" s="3" t="s">
        <v>866</v>
      </c>
      <c r="G2" s="3" t="s">
        <v>9</v>
      </c>
      <c r="H2" s="11" t="s">
        <v>22</v>
      </c>
      <c r="I2" s="12" t="s">
        <v>23</v>
      </c>
      <c r="J2" s="13" t="s">
        <v>24</v>
      </c>
      <c r="L2" s="232"/>
      <c r="M2" s="233" t="s">
        <v>867</v>
      </c>
      <c r="N2" s="234" t="s">
        <v>868</v>
      </c>
      <c r="O2" s="235" t="s">
        <v>869</v>
      </c>
      <c r="P2" s="234" t="s">
        <v>867</v>
      </c>
      <c r="Q2" s="234" t="s">
        <v>868</v>
      </c>
      <c r="R2" s="235" t="s">
        <v>869</v>
      </c>
      <c r="S2" s="234" t="s">
        <v>867</v>
      </c>
      <c r="T2" s="234" t="s">
        <v>868</v>
      </c>
      <c r="U2" s="235" t="s">
        <v>869</v>
      </c>
      <c r="V2" s="234" t="s">
        <v>867</v>
      </c>
      <c r="W2" s="234" t="s">
        <v>868</v>
      </c>
      <c r="X2" s="235" t="s">
        <v>869</v>
      </c>
      <c r="Y2" s="234" t="s">
        <v>867</v>
      </c>
      <c r="Z2" s="234" t="s">
        <v>868</v>
      </c>
      <c r="AA2" s="235" t="s">
        <v>869</v>
      </c>
      <c r="AB2" s="234" t="s">
        <v>867</v>
      </c>
      <c r="AC2" s="234" t="s">
        <v>868</v>
      </c>
      <c r="AD2" s="235" t="s">
        <v>869</v>
      </c>
      <c r="AF2" s="232" t="s">
        <v>9</v>
      </c>
      <c r="AG2" s="234" t="s">
        <v>1162</v>
      </c>
      <c r="AH2" s="234" t="s">
        <v>1164</v>
      </c>
      <c r="AI2" s="234" t="s">
        <v>1163</v>
      </c>
    </row>
    <row r="3" spans="1:35" ht="14.25" customHeight="1">
      <c r="A3" s="18">
        <v>36981</v>
      </c>
      <c r="B3" s="236">
        <v>3.1835925459392485</v>
      </c>
      <c r="C3" s="236">
        <v>15.339758068527187</v>
      </c>
      <c r="D3" s="236">
        <v>21.919237490831904</v>
      </c>
      <c r="E3" s="237">
        <v>0.89537382705045598</v>
      </c>
      <c r="F3" s="18"/>
      <c r="G3" s="18">
        <v>36981</v>
      </c>
      <c r="H3" s="236">
        <v>15.339758068527187</v>
      </c>
      <c r="I3" s="236">
        <v>15.339758068527187</v>
      </c>
      <c r="J3" s="236">
        <v>15.339758068527187</v>
      </c>
      <c r="L3" s="138" t="s">
        <v>870</v>
      </c>
      <c r="M3" s="238">
        <v>16615</v>
      </c>
      <c r="N3" s="239">
        <v>1902</v>
      </c>
      <c r="O3" s="240">
        <v>14713</v>
      </c>
      <c r="P3" s="232"/>
      <c r="Q3" s="232"/>
      <c r="R3" s="241"/>
      <c r="S3" s="239">
        <v>16615</v>
      </c>
      <c r="T3" s="239">
        <v>1902</v>
      </c>
      <c r="U3" s="240">
        <v>14713</v>
      </c>
      <c r="V3" s="232"/>
      <c r="W3" s="232"/>
      <c r="X3" s="241"/>
      <c r="Y3" s="239">
        <v>16615</v>
      </c>
      <c r="Z3" s="239">
        <v>1902</v>
      </c>
      <c r="AA3" s="240">
        <v>14713</v>
      </c>
      <c r="AB3" s="232"/>
      <c r="AC3" s="232"/>
      <c r="AD3" s="241"/>
      <c r="AF3" s="484">
        <v>34880</v>
      </c>
      <c r="AG3" s="375">
        <v>22</v>
      </c>
      <c r="AH3" s="375">
        <v>22</v>
      </c>
      <c r="AI3" s="375">
        <v>22</v>
      </c>
    </row>
    <row r="4" spans="1:35" ht="14.25" customHeight="1">
      <c r="A4" s="18">
        <v>37072</v>
      </c>
      <c r="B4" s="236">
        <v>4.6646066112930384</v>
      </c>
      <c r="C4" s="236">
        <v>19.628209963809763</v>
      </c>
      <c r="D4" s="236">
        <v>21.853602628401145</v>
      </c>
      <c r="E4" s="237">
        <v>1.0073783546975099</v>
      </c>
      <c r="F4" s="18"/>
      <c r="G4" s="18">
        <v>37072</v>
      </c>
      <c r="H4" s="236">
        <v>19.628209963809763</v>
      </c>
      <c r="I4" s="236">
        <v>19.628209963809763</v>
      </c>
      <c r="J4" s="236">
        <v>19.628209963809763</v>
      </c>
      <c r="L4" s="138" t="s">
        <v>871</v>
      </c>
      <c r="M4" s="238">
        <v>18481</v>
      </c>
      <c r="N4" s="239">
        <v>2605</v>
      </c>
      <c r="O4" s="240">
        <v>15876</v>
      </c>
      <c r="P4" s="232"/>
      <c r="Q4" s="232"/>
      <c r="R4" s="241"/>
      <c r="S4" s="239">
        <v>18481</v>
      </c>
      <c r="T4" s="239">
        <v>2605</v>
      </c>
      <c r="U4" s="240">
        <v>15876</v>
      </c>
      <c r="V4" s="232"/>
      <c r="W4" s="232"/>
      <c r="X4" s="241"/>
      <c r="Y4" s="239">
        <v>18481</v>
      </c>
      <c r="Z4" s="239">
        <v>2605</v>
      </c>
      <c r="AA4" s="240">
        <v>15876</v>
      </c>
      <c r="AB4" s="232"/>
      <c r="AC4" s="232"/>
      <c r="AD4" s="241"/>
      <c r="AF4" s="484">
        <v>34972</v>
      </c>
      <c r="AG4" s="375">
        <v>21</v>
      </c>
      <c r="AH4" s="375">
        <v>21</v>
      </c>
      <c r="AI4" s="375">
        <v>21</v>
      </c>
    </row>
    <row r="5" spans="1:35" ht="14.25" customHeight="1">
      <c r="A5" s="18">
        <v>37164</v>
      </c>
      <c r="B5" s="236">
        <v>3.1866120072348281</v>
      </c>
      <c r="C5" s="236">
        <v>23.684996858984153</v>
      </c>
      <c r="D5" s="236">
        <v>22.128893009291254</v>
      </c>
      <c r="E5" s="237">
        <v>1.4602723107123601</v>
      </c>
      <c r="F5" s="18"/>
      <c r="G5" s="18">
        <v>37164</v>
      </c>
      <c r="H5" s="236">
        <v>23.684996858984153</v>
      </c>
      <c r="I5" s="236">
        <v>23.684996858984153</v>
      </c>
      <c r="J5" s="236">
        <v>23.684996858984153</v>
      </c>
      <c r="L5" s="138" t="s">
        <v>872</v>
      </c>
      <c r="M5" s="238">
        <v>20381</v>
      </c>
      <c r="N5" s="239">
        <v>3039</v>
      </c>
      <c r="O5" s="240">
        <v>17342</v>
      </c>
      <c r="P5" s="232"/>
      <c r="Q5" s="232"/>
      <c r="R5" s="241"/>
      <c r="S5" s="239">
        <v>20381</v>
      </c>
      <c r="T5" s="239">
        <v>3039</v>
      </c>
      <c r="U5" s="240">
        <v>17342</v>
      </c>
      <c r="V5" s="232"/>
      <c r="W5" s="232"/>
      <c r="X5" s="241"/>
      <c r="Y5" s="239">
        <v>20381</v>
      </c>
      <c r="Z5" s="239">
        <v>3039</v>
      </c>
      <c r="AA5" s="240">
        <v>17342</v>
      </c>
      <c r="AB5" s="232"/>
      <c r="AC5" s="232"/>
      <c r="AD5" s="241"/>
      <c r="AF5" s="484">
        <v>35064</v>
      </c>
      <c r="AG5" s="375">
        <v>23</v>
      </c>
      <c r="AH5" s="375">
        <v>23</v>
      </c>
      <c r="AI5" s="375">
        <v>23</v>
      </c>
    </row>
    <row r="6" spans="1:35" ht="14.25" customHeight="1">
      <c r="A6" s="18">
        <v>37256</v>
      </c>
      <c r="B6" s="236">
        <v>2.3662516308528154</v>
      </c>
      <c r="C6" s="236">
        <v>23.144081180534858</v>
      </c>
      <c r="D6" s="236">
        <v>22.423856018141066</v>
      </c>
      <c r="E6" s="237">
        <v>1.9327269696465601</v>
      </c>
      <c r="F6" s="18"/>
      <c r="G6" s="18">
        <v>37256</v>
      </c>
      <c r="H6" s="236">
        <v>23.144081180534858</v>
      </c>
      <c r="I6" s="236">
        <v>23.144081180534858</v>
      </c>
      <c r="J6" s="236">
        <v>23.144081180534858</v>
      </c>
      <c r="L6" s="138" t="s">
        <v>873</v>
      </c>
      <c r="M6" s="238">
        <v>22051</v>
      </c>
      <c r="N6" s="239">
        <v>3503</v>
      </c>
      <c r="O6" s="240">
        <v>18548</v>
      </c>
      <c r="P6" s="232"/>
      <c r="Q6" s="232"/>
      <c r="R6" s="241"/>
      <c r="S6" s="239">
        <v>22051</v>
      </c>
      <c r="T6" s="239">
        <v>3503</v>
      </c>
      <c r="U6" s="240">
        <v>18548</v>
      </c>
      <c r="V6" s="232"/>
      <c r="W6" s="232"/>
      <c r="X6" s="241"/>
      <c r="Y6" s="239">
        <v>22051</v>
      </c>
      <c r="Z6" s="239">
        <v>3503</v>
      </c>
      <c r="AA6" s="240">
        <v>18548</v>
      </c>
      <c r="AB6" s="232"/>
      <c r="AC6" s="232"/>
      <c r="AD6" s="241"/>
      <c r="AF6" s="484">
        <v>35155</v>
      </c>
      <c r="AG6" s="375">
        <v>31</v>
      </c>
      <c r="AH6" s="375">
        <v>31</v>
      </c>
      <c r="AI6" s="375">
        <v>31</v>
      </c>
    </row>
    <row r="7" spans="1:35" ht="14.25" customHeight="1">
      <c r="A7" s="18">
        <v>37346</v>
      </c>
      <c r="B7" s="236">
        <v>5.7611197003427463</v>
      </c>
      <c r="C7" s="236">
        <v>23.382538845302768</v>
      </c>
      <c r="D7" s="236">
        <v>22.874574363120143</v>
      </c>
      <c r="E7" s="237">
        <v>2.56069051868994</v>
      </c>
      <c r="F7" s="18"/>
      <c r="G7" s="18">
        <v>37346</v>
      </c>
      <c r="H7" s="236">
        <v>23.382538845302768</v>
      </c>
      <c r="I7" s="236">
        <v>23.382538845302768</v>
      </c>
      <c r="J7" s="236">
        <v>23.382538845302768</v>
      </c>
      <c r="L7" s="138" t="s">
        <v>874</v>
      </c>
      <c r="M7" s="238">
        <v>22048</v>
      </c>
      <c r="N7" s="239">
        <v>3685</v>
      </c>
      <c r="O7" s="240">
        <v>18363</v>
      </c>
      <c r="P7" s="232"/>
      <c r="Q7" s="232"/>
      <c r="R7" s="241"/>
      <c r="S7" s="239">
        <v>22048</v>
      </c>
      <c r="T7" s="239">
        <v>3685</v>
      </c>
      <c r="U7" s="240">
        <v>18363</v>
      </c>
      <c r="V7" s="232"/>
      <c r="W7" s="232"/>
      <c r="X7" s="241"/>
      <c r="Y7" s="239">
        <v>22048</v>
      </c>
      <c r="Z7" s="239">
        <v>3685</v>
      </c>
      <c r="AA7" s="240">
        <v>18363</v>
      </c>
      <c r="AB7" s="232"/>
      <c r="AC7" s="232"/>
      <c r="AD7" s="241"/>
      <c r="AF7" s="484">
        <v>35246</v>
      </c>
      <c r="AG7" s="375">
        <v>32</v>
      </c>
      <c r="AH7" s="375">
        <v>32</v>
      </c>
      <c r="AI7" s="375">
        <v>32</v>
      </c>
    </row>
    <row r="8" spans="1:35" ht="14.25" customHeight="1">
      <c r="A8" s="18">
        <v>37437</v>
      </c>
      <c r="B8" s="236">
        <v>4.9715071116023637</v>
      </c>
      <c r="C8" s="236">
        <v>25.828519614663037</v>
      </c>
      <c r="D8" s="236">
        <v>22.634245467963829</v>
      </c>
      <c r="E8" s="237">
        <v>2.4971485515194001</v>
      </c>
      <c r="F8" s="18"/>
      <c r="G8" s="18">
        <v>37437</v>
      </c>
      <c r="H8" s="236">
        <v>25.828519614663037</v>
      </c>
      <c r="I8" s="236">
        <v>25.828519614663037</v>
      </c>
      <c r="J8" s="236">
        <v>25.828519614663037</v>
      </c>
      <c r="L8" s="138" t="s">
        <v>875</v>
      </c>
      <c r="M8" s="238">
        <v>22545</v>
      </c>
      <c r="N8" s="239">
        <v>4053</v>
      </c>
      <c r="O8" s="240">
        <v>18492</v>
      </c>
      <c r="P8" s="375">
        <v>22</v>
      </c>
      <c r="Q8" s="375">
        <v>56</v>
      </c>
      <c r="R8" s="376">
        <v>16</v>
      </c>
      <c r="S8" s="239">
        <v>22545</v>
      </c>
      <c r="T8" s="239">
        <v>4053</v>
      </c>
      <c r="U8" s="240">
        <v>18492</v>
      </c>
      <c r="V8" s="375">
        <v>22</v>
      </c>
      <c r="W8" s="375">
        <v>56</v>
      </c>
      <c r="X8" s="376">
        <v>16</v>
      </c>
      <c r="Y8" s="239">
        <v>22545</v>
      </c>
      <c r="Z8" s="239">
        <v>4053</v>
      </c>
      <c r="AA8" s="240">
        <v>18492</v>
      </c>
      <c r="AB8" s="375">
        <v>22</v>
      </c>
      <c r="AC8" s="375">
        <v>56</v>
      </c>
      <c r="AD8" s="376">
        <v>16</v>
      </c>
      <c r="AF8" s="484">
        <v>35338</v>
      </c>
      <c r="AG8" s="375">
        <v>26</v>
      </c>
      <c r="AH8" s="375">
        <v>26</v>
      </c>
      <c r="AI8" s="375">
        <v>26</v>
      </c>
    </row>
    <row r="9" spans="1:35" ht="14.25" customHeight="1">
      <c r="A9" s="18">
        <v>37529</v>
      </c>
      <c r="B9" s="236">
        <v>6.0401295047224579</v>
      </c>
      <c r="C9" s="236">
        <v>27.52086417033599</v>
      </c>
      <c r="D9" s="236">
        <v>21.999101980451766</v>
      </c>
      <c r="E9" s="237">
        <v>2.0380194582353601</v>
      </c>
      <c r="F9" s="18"/>
      <c r="G9" s="18">
        <v>37529</v>
      </c>
      <c r="H9" s="236">
        <v>27.52086417033599</v>
      </c>
      <c r="I9" s="236">
        <v>27.52086417033599</v>
      </c>
      <c r="J9" s="236">
        <v>27.52086417033599</v>
      </c>
      <c r="L9" s="138" t="s">
        <v>876</v>
      </c>
      <c r="M9" s="238">
        <v>24603</v>
      </c>
      <c r="N9" s="239">
        <v>4474</v>
      </c>
      <c r="O9" s="240">
        <v>20129</v>
      </c>
      <c r="P9" s="375">
        <v>21</v>
      </c>
      <c r="Q9" s="375">
        <v>47</v>
      </c>
      <c r="R9" s="376">
        <v>16</v>
      </c>
      <c r="S9" s="239">
        <v>24603</v>
      </c>
      <c r="T9" s="239">
        <v>4474</v>
      </c>
      <c r="U9" s="240">
        <v>20129</v>
      </c>
      <c r="V9" s="375">
        <v>21</v>
      </c>
      <c r="W9" s="375">
        <v>47</v>
      </c>
      <c r="X9" s="376">
        <v>16</v>
      </c>
      <c r="Y9" s="239">
        <v>24603</v>
      </c>
      <c r="Z9" s="239">
        <v>4474</v>
      </c>
      <c r="AA9" s="240">
        <v>20129</v>
      </c>
      <c r="AB9" s="375">
        <v>21</v>
      </c>
      <c r="AC9" s="375">
        <v>47</v>
      </c>
      <c r="AD9" s="376">
        <v>16</v>
      </c>
      <c r="AF9" s="484">
        <v>35430</v>
      </c>
      <c r="AG9" s="375">
        <v>9</v>
      </c>
      <c r="AH9" s="375">
        <v>9</v>
      </c>
      <c r="AI9" s="375">
        <v>9</v>
      </c>
    </row>
    <row r="10" spans="1:35" ht="14.25" customHeight="1">
      <c r="A10" s="18">
        <v>37621</v>
      </c>
      <c r="B10" s="236">
        <v>3.6724267690282772</v>
      </c>
      <c r="C10" s="236">
        <v>30.117466156454586</v>
      </c>
      <c r="D10" s="236">
        <v>20.946958928266469</v>
      </c>
      <c r="E10" s="237">
        <v>1.16070412289901</v>
      </c>
      <c r="F10" s="18"/>
      <c r="G10" s="18">
        <v>37621</v>
      </c>
      <c r="H10" s="236">
        <v>30.117466156454586</v>
      </c>
      <c r="I10" s="236">
        <v>30.117466156454586</v>
      </c>
      <c r="J10" s="236">
        <v>30.117466156454586</v>
      </c>
      <c r="L10" s="138" t="s">
        <v>877</v>
      </c>
      <c r="M10" s="238">
        <v>27231</v>
      </c>
      <c r="N10" s="239">
        <v>4743</v>
      </c>
      <c r="O10" s="240">
        <v>22488</v>
      </c>
      <c r="P10" s="375">
        <v>23</v>
      </c>
      <c r="Q10" s="375">
        <v>35</v>
      </c>
      <c r="R10" s="376">
        <v>21</v>
      </c>
      <c r="S10" s="239">
        <v>27231</v>
      </c>
      <c r="T10" s="239">
        <v>4743</v>
      </c>
      <c r="U10" s="240">
        <v>22488</v>
      </c>
      <c r="V10" s="375">
        <v>23</v>
      </c>
      <c r="W10" s="375">
        <v>35</v>
      </c>
      <c r="X10" s="376">
        <v>21</v>
      </c>
      <c r="Y10" s="239">
        <v>27231</v>
      </c>
      <c r="Z10" s="239">
        <v>4743</v>
      </c>
      <c r="AA10" s="240">
        <v>22488</v>
      </c>
      <c r="AB10" s="375">
        <v>23</v>
      </c>
      <c r="AC10" s="375">
        <v>35</v>
      </c>
      <c r="AD10" s="376">
        <v>21</v>
      </c>
      <c r="AF10" s="484">
        <v>35520</v>
      </c>
      <c r="AG10" s="375">
        <v>13</v>
      </c>
      <c r="AH10" s="375">
        <v>13</v>
      </c>
      <c r="AI10" s="375">
        <v>13</v>
      </c>
    </row>
    <row r="11" spans="1:35" ht="14.25" customHeight="1">
      <c r="A11" s="18">
        <v>37711</v>
      </c>
      <c r="B11" s="236">
        <v>5.9757585437295404</v>
      </c>
      <c r="C11" s="236">
        <v>28.706081426335817</v>
      </c>
      <c r="D11" s="236">
        <v>19.806284273233931</v>
      </c>
      <c r="E11" s="237">
        <v>0.19317484293675699</v>
      </c>
      <c r="F11" s="18"/>
      <c r="G11" s="18">
        <v>37711</v>
      </c>
      <c r="H11" s="236">
        <v>28.706081426335817</v>
      </c>
      <c r="I11" s="236">
        <v>28.706081426335817</v>
      </c>
      <c r="J11" s="236">
        <v>28.706081426335817</v>
      </c>
      <c r="L11" s="138" t="s">
        <v>878</v>
      </c>
      <c r="M11" s="238">
        <v>28773</v>
      </c>
      <c r="N11" s="239">
        <v>5082</v>
      </c>
      <c r="O11" s="240">
        <v>23691</v>
      </c>
      <c r="P11" s="375">
        <v>31</v>
      </c>
      <c r="Q11" s="375">
        <v>38</v>
      </c>
      <c r="R11" s="376">
        <v>29</v>
      </c>
      <c r="S11" s="239">
        <v>28773</v>
      </c>
      <c r="T11" s="239">
        <v>5082</v>
      </c>
      <c r="U11" s="240">
        <v>23691</v>
      </c>
      <c r="V11" s="375">
        <v>31</v>
      </c>
      <c r="W11" s="375">
        <v>38</v>
      </c>
      <c r="X11" s="376">
        <v>29</v>
      </c>
      <c r="Y11" s="239">
        <v>28773</v>
      </c>
      <c r="Z11" s="239">
        <v>5082</v>
      </c>
      <c r="AA11" s="240">
        <v>23691</v>
      </c>
      <c r="AB11" s="375">
        <v>31</v>
      </c>
      <c r="AC11" s="375">
        <v>38</v>
      </c>
      <c r="AD11" s="376">
        <v>29</v>
      </c>
      <c r="AF11" s="484">
        <v>35611</v>
      </c>
      <c r="AG11" s="375">
        <v>22</v>
      </c>
      <c r="AH11" s="375">
        <v>22</v>
      </c>
      <c r="AI11" s="375">
        <v>22</v>
      </c>
    </row>
    <row r="12" spans="1:35" ht="14.25" customHeight="1">
      <c r="A12" s="18">
        <v>37802</v>
      </c>
      <c r="B12" s="236">
        <v>6.6723426279648947</v>
      </c>
      <c r="C12" s="236">
        <v>22.507895967338442</v>
      </c>
      <c r="D12" s="236">
        <v>19.207453565613989</v>
      </c>
      <c r="E12" s="237">
        <v>-0.23473492395592399</v>
      </c>
      <c r="F12" s="18"/>
      <c r="G12" s="18">
        <v>37802</v>
      </c>
      <c r="H12" s="236">
        <v>22.507895967338442</v>
      </c>
      <c r="I12" s="236">
        <v>22.507895967338442</v>
      </c>
      <c r="J12" s="236">
        <v>22.507895967338442</v>
      </c>
      <c r="L12" s="138" t="s">
        <v>879</v>
      </c>
      <c r="M12" s="238">
        <v>29724</v>
      </c>
      <c r="N12" s="239">
        <v>5376</v>
      </c>
      <c r="O12" s="240">
        <v>24348</v>
      </c>
      <c r="P12" s="375">
        <v>32</v>
      </c>
      <c r="Q12" s="375">
        <v>33</v>
      </c>
      <c r="R12" s="376">
        <v>32</v>
      </c>
      <c r="S12" s="239">
        <v>29724</v>
      </c>
      <c r="T12" s="239">
        <v>5376</v>
      </c>
      <c r="U12" s="240">
        <v>24348</v>
      </c>
      <c r="V12" s="375">
        <v>32</v>
      </c>
      <c r="W12" s="375">
        <v>33</v>
      </c>
      <c r="X12" s="376">
        <v>32</v>
      </c>
      <c r="Y12" s="239">
        <v>29724</v>
      </c>
      <c r="Z12" s="239">
        <v>5376</v>
      </c>
      <c r="AA12" s="240">
        <v>24348</v>
      </c>
      <c r="AB12" s="375">
        <v>32</v>
      </c>
      <c r="AC12" s="375">
        <v>33</v>
      </c>
      <c r="AD12" s="376">
        <v>32</v>
      </c>
      <c r="AF12" s="484">
        <v>35703</v>
      </c>
      <c r="AG12" s="375">
        <v>27</v>
      </c>
      <c r="AH12" s="375">
        <v>27</v>
      </c>
      <c r="AI12" s="375">
        <v>27</v>
      </c>
    </row>
    <row r="13" spans="1:35" ht="14.25" customHeight="1">
      <c r="A13" s="18">
        <v>37894</v>
      </c>
      <c r="B13" s="236">
        <v>5.0627962071036876</v>
      </c>
      <c r="C13" s="236">
        <v>17.651335654884505</v>
      </c>
      <c r="D13" s="236">
        <v>18.487452080598576</v>
      </c>
      <c r="E13" s="237">
        <v>-0.78658972214550305</v>
      </c>
      <c r="F13" s="18"/>
      <c r="G13" s="18">
        <v>37894</v>
      </c>
      <c r="H13" s="236">
        <v>17.651335654884505</v>
      </c>
      <c r="I13" s="236">
        <v>17.651335654884505</v>
      </c>
      <c r="J13" s="236">
        <v>17.651335654884505</v>
      </c>
      <c r="L13" s="138" t="s">
        <v>880</v>
      </c>
      <c r="M13" s="238">
        <v>31010</v>
      </c>
      <c r="N13" s="239">
        <v>5789</v>
      </c>
      <c r="O13" s="240">
        <v>25222</v>
      </c>
      <c r="P13" s="375">
        <v>26</v>
      </c>
      <c r="Q13" s="375">
        <v>29</v>
      </c>
      <c r="R13" s="376">
        <v>25</v>
      </c>
      <c r="S13" s="239">
        <v>31010</v>
      </c>
      <c r="T13" s="239">
        <v>5789</v>
      </c>
      <c r="U13" s="240">
        <v>25222</v>
      </c>
      <c r="V13" s="375">
        <v>26</v>
      </c>
      <c r="W13" s="375">
        <v>29</v>
      </c>
      <c r="X13" s="376">
        <v>25</v>
      </c>
      <c r="Y13" s="239">
        <v>31010</v>
      </c>
      <c r="Z13" s="239">
        <v>5789</v>
      </c>
      <c r="AA13" s="240">
        <v>25222</v>
      </c>
      <c r="AB13" s="375">
        <v>26</v>
      </c>
      <c r="AC13" s="375">
        <v>29</v>
      </c>
      <c r="AD13" s="376">
        <v>25</v>
      </c>
      <c r="AF13" s="484">
        <v>35795</v>
      </c>
      <c r="AG13" s="375">
        <v>49</v>
      </c>
      <c r="AH13" s="375">
        <v>49</v>
      </c>
      <c r="AI13" s="375">
        <v>49</v>
      </c>
    </row>
    <row r="14" spans="1:35" ht="14.25" customHeight="1">
      <c r="A14" s="18">
        <v>37986</v>
      </c>
      <c r="B14" s="236">
        <v>4.8994155622266362</v>
      </c>
      <c r="C14" s="236">
        <v>14.649778309674577</v>
      </c>
      <c r="D14" s="236">
        <v>18.254025122637149</v>
      </c>
      <c r="E14" s="237">
        <v>-0.85518467734385695</v>
      </c>
      <c r="F14" s="18"/>
      <c r="G14" s="18">
        <v>37986</v>
      </c>
      <c r="H14" s="236">
        <v>14.649778309674577</v>
      </c>
      <c r="I14" s="236">
        <v>14.649778309674577</v>
      </c>
      <c r="J14" s="236">
        <v>14.649778309674577</v>
      </c>
      <c r="L14" s="138" t="s">
        <v>881</v>
      </c>
      <c r="M14" s="238">
        <v>29700</v>
      </c>
      <c r="N14" s="239">
        <v>6616</v>
      </c>
      <c r="O14" s="240">
        <v>23084</v>
      </c>
      <c r="P14" s="375">
        <v>9</v>
      </c>
      <c r="Q14" s="375">
        <v>39</v>
      </c>
      <c r="R14" s="376">
        <v>3</v>
      </c>
      <c r="S14" s="239">
        <v>29700</v>
      </c>
      <c r="T14" s="239">
        <v>6616</v>
      </c>
      <c r="U14" s="240">
        <v>23084</v>
      </c>
      <c r="V14" s="375">
        <v>9</v>
      </c>
      <c r="W14" s="375">
        <v>39</v>
      </c>
      <c r="X14" s="376">
        <v>3</v>
      </c>
      <c r="Y14" s="239">
        <v>29700</v>
      </c>
      <c r="Z14" s="239">
        <v>6616</v>
      </c>
      <c r="AA14" s="240">
        <v>23084</v>
      </c>
      <c r="AB14" s="375">
        <v>9</v>
      </c>
      <c r="AC14" s="375">
        <v>39</v>
      </c>
      <c r="AD14" s="376">
        <v>3</v>
      </c>
      <c r="AF14" s="484">
        <v>35885</v>
      </c>
      <c r="AG14" s="375">
        <v>45</v>
      </c>
      <c r="AH14" s="375">
        <v>45</v>
      </c>
      <c r="AI14" s="375">
        <v>45</v>
      </c>
    </row>
    <row r="15" spans="1:35" ht="14.25" customHeight="1">
      <c r="A15" s="18">
        <v>38077</v>
      </c>
      <c r="B15" s="236">
        <v>4.810697890281773</v>
      </c>
      <c r="C15" s="236">
        <v>10.384637360180605</v>
      </c>
      <c r="D15" s="236">
        <v>18.056915580642976</v>
      </c>
      <c r="E15" s="237">
        <v>-0.89128586721013303</v>
      </c>
      <c r="F15" s="18"/>
      <c r="G15" s="18">
        <v>38077</v>
      </c>
      <c r="H15" s="236">
        <v>10.384637360180605</v>
      </c>
      <c r="I15" s="236">
        <v>10.384637360180605</v>
      </c>
      <c r="J15" s="236">
        <v>10.384637360180605</v>
      </c>
      <c r="L15" s="138" t="s">
        <v>882</v>
      </c>
      <c r="M15" s="238">
        <v>32653</v>
      </c>
      <c r="N15" s="239">
        <v>7459</v>
      </c>
      <c r="O15" s="240">
        <v>25193</v>
      </c>
      <c r="P15" s="375">
        <v>13</v>
      </c>
      <c r="Q15" s="375">
        <v>47</v>
      </c>
      <c r="R15" s="376">
        <v>6</v>
      </c>
      <c r="S15" s="239">
        <v>32653</v>
      </c>
      <c r="T15" s="239">
        <v>7459</v>
      </c>
      <c r="U15" s="240">
        <v>25193</v>
      </c>
      <c r="V15" s="375">
        <v>13</v>
      </c>
      <c r="W15" s="375">
        <v>47</v>
      </c>
      <c r="X15" s="376">
        <v>6</v>
      </c>
      <c r="Y15" s="239">
        <v>32653</v>
      </c>
      <c r="Z15" s="239">
        <v>7459</v>
      </c>
      <c r="AA15" s="240">
        <v>25193</v>
      </c>
      <c r="AB15" s="375">
        <v>13</v>
      </c>
      <c r="AC15" s="375">
        <v>47</v>
      </c>
      <c r="AD15" s="376">
        <v>6</v>
      </c>
      <c r="AF15" s="484">
        <v>35976</v>
      </c>
      <c r="AG15" s="375">
        <v>39</v>
      </c>
      <c r="AH15" s="375">
        <v>39</v>
      </c>
      <c r="AI15" s="375">
        <v>39</v>
      </c>
    </row>
    <row r="16" spans="1:35" ht="14.25" customHeight="1">
      <c r="A16" s="18">
        <v>38168</v>
      </c>
      <c r="B16" s="236">
        <v>3.5633158386821009</v>
      </c>
      <c r="C16" s="236">
        <v>12.316470325074613</v>
      </c>
      <c r="D16" s="236">
        <v>17.948147201702518</v>
      </c>
      <c r="E16" s="237">
        <v>-0.84334430384318604</v>
      </c>
      <c r="F16" s="18"/>
      <c r="G16" s="18">
        <v>38168</v>
      </c>
      <c r="H16" s="236">
        <v>12.316470325074613</v>
      </c>
      <c r="I16" s="236">
        <v>12.316470325074613</v>
      </c>
      <c r="J16" s="236">
        <v>12.316470325074613</v>
      </c>
      <c r="L16" s="138" t="s">
        <v>883</v>
      </c>
      <c r="M16" s="238">
        <v>36192</v>
      </c>
      <c r="N16" s="239">
        <v>8847</v>
      </c>
      <c r="O16" s="240">
        <v>27346</v>
      </c>
      <c r="P16" s="375">
        <v>22</v>
      </c>
      <c r="Q16" s="375">
        <v>65</v>
      </c>
      <c r="R16" s="376">
        <v>12</v>
      </c>
      <c r="S16" s="239">
        <v>36192</v>
      </c>
      <c r="T16" s="239">
        <v>8847</v>
      </c>
      <c r="U16" s="240">
        <v>27346</v>
      </c>
      <c r="V16" s="375">
        <v>22</v>
      </c>
      <c r="W16" s="375">
        <v>65</v>
      </c>
      <c r="X16" s="376">
        <v>12</v>
      </c>
      <c r="Y16" s="239">
        <v>36192</v>
      </c>
      <c r="Z16" s="239">
        <v>8847</v>
      </c>
      <c r="AA16" s="240">
        <v>27346</v>
      </c>
      <c r="AB16" s="375">
        <v>22</v>
      </c>
      <c r="AC16" s="375">
        <v>65</v>
      </c>
      <c r="AD16" s="376">
        <v>12</v>
      </c>
      <c r="AF16" s="484">
        <v>36068</v>
      </c>
      <c r="AG16" s="375">
        <v>33</v>
      </c>
      <c r="AH16" s="375">
        <v>33</v>
      </c>
      <c r="AI16" s="375">
        <v>33</v>
      </c>
    </row>
    <row r="17" spans="1:35" ht="14.25" customHeight="1">
      <c r="A17" s="18">
        <v>38260</v>
      </c>
      <c r="B17" s="236">
        <v>3.4414640494622404</v>
      </c>
      <c r="C17" s="236">
        <v>12.664669131773598</v>
      </c>
      <c r="D17" s="236">
        <v>18.016393071770217</v>
      </c>
      <c r="E17" s="237">
        <v>-0.62312600903917004</v>
      </c>
      <c r="F17" s="18"/>
      <c r="G17" s="18">
        <v>38260</v>
      </c>
      <c r="H17" s="236">
        <v>12.664669131773598</v>
      </c>
      <c r="I17" s="236">
        <v>12.664669131773598</v>
      </c>
      <c r="J17" s="236">
        <v>12.664669131773598</v>
      </c>
      <c r="L17" s="138" t="s">
        <v>884</v>
      </c>
      <c r="M17" s="238">
        <v>39379</v>
      </c>
      <c r="N17" s="239">
        <v>10444</v>
      </c>
      <c r="O17" s="240">
        <v>28935</v>
      </c>
      <c r="P17" s="375">
        <v>27</v>
      </c>
      <c r="Q17" s="375">
        <v>80</v>
      </c>
      <c r="R17" s="376">
        <v>15</v>
      </c>
      <c r="S17" s="239">
        <v>39379</v>
      </c>
      <c r="T17" s="239">
        <v>10444</v>
      </c>
      <c r="U17" s="240">
        <v>28935</v>
      </c>
      <c r="V17" s="375">
        <v>27</v>
      </c>
      <c r="W17" s="375">
        <v>80</v>
      </c>
      <c r="X17" s="376">
        <v>15</v>
      </c>
      <c r="Y17" s="239">
        <v>39379</v>
      </c>
      <c r="Z17" s="239">
        <v>10444</v>
      </c>
      <c r="AA17" s="240">
        <v>28935</v>
      </c>
      <c r="AB17" s="375">
        <v>27</v>
      </c>
      <c r="AC17" s="375">
        <v>80</v>
      </c>
      <c r="AD17" s="376">
        <v>15</v>
      </c>
      <c r="AF17" s="484">
        <v>36160</v>
      </c>
      <c r="AG17" s="375">
        <v>23</v>
      </c>
      <c r="AH17" s="375">
        <v>23</v>
      </c>
      <c r="AI17" s="375">
        <v>23</v>
      </c>
    </row>
    <row r="18" spans="1:35" ht="14.25" customHeight="1">
      <c r="A18" s="18">
        <v>38352</v>
      </c>
      <c r="B18" s="236">
        <v>4.9468876416354277</v>
      </c>
      <c r="C18" s="236">
        <v>14.155481335172325</v>
      </c>
      <c r="D18" s="236">
        <v>18.054078227773822</v>
      </c>
      <c r="E18" s="237">
        <v>-0.43861131984880097</v>
      </c>
      <c r="F18" s="18"/>
      <c r="G18" s="18">
        <v>38352</v>
      </c>
      <c r="H18" s="236">
        <v>14.155481335172325</v>
      </c>
      <c r="I18" s="236">
        <v>14.155481335172325</v>
      </c>
      <c r="J18" s="236">
        <v>14.155481335172325</v>
      </c>
      <c r="L18" s="138" t="s">
        <v>885</v>
      </c>
      <c r="M18" s="238">
        <v>44107</v>
      </c>
      <c r="N18" s="239">
        <v>12798</v>
      </c>
      <c r="O18" s="240">
        <v>31309</v>
      </c>
      <c r="P18" s="375">
        <v>49</v>
      </c>
      <c r="Q18" s="375">
        <v>93</v>
      </c>
      <c r="R18" s="376">
        <v>36</v>
      </c>
      <c r="S18" s="239">
        <v>44107</v>
      </c>
      <c r="T18" s="239">
        <v>12798</v>
      </c>
      <c r="U18" s="240">
        <v>31309</v>
      </c>
      <c r="V18" s="375">
        <v>49</v>
      </c>
      <c r="W18" s="375">
        <v>93</v>
      </c>
      <c r="X18" s="376">
        <v>36</v>
      </c>
      <c r="Y18" s="239">
        <v>44107</v>
      </c>
      <c r="Z18" s="239">
        <v>12798</v>
      </c>
      <c r="AA18" s="240">
        <v>31309</v>
      </c>
      <c r="AB18" s="375">
        <v>49</v>
      </c>
      <c r="AC18" s="375">
        <v>93</v>
      </c>
      <c r="AD18" s="376">
        <v>36</v>
      </c>
      <c r="AF18" s="484">
        <v>36250</v>
      </c>
      <c r="AG18" s="375">
        <v>16</v>
      </c>
      <c r="AH18" s="375">
        <v>16</v>
      </c>
      <c r="AI18" s="375">
        <v>16</v>
      </c>
    </row>
    <row r="19" spans="1:35" ht="14.25" customHeight="1">
      <c r="A19" s="18">
        <v>38442</v>
      </c>
      <c r="B19" s="236">
        <v>1.3320108326992681</v>
      </c>
      <c r="C19" s="236">
        <v>13.32149727629437</v>
      </c>
      <c r="D19" s="236">
        <v>18.172802167268411</v>
      </c>
      <c r="E19" s="237">
        <v>-0.17858118765514699</v>
      </c>
      <c r="F19" s="18"/>
      <c r="G19" s="18">
        <v>38442</v>
      </c>
      <c r="H19" s="236">
        <v>13.32149727629437</v>
      </c>
      <c r="I19" s="236">
        <v>13.32149727629437</v>
      </c>
      <c r="J19" s="236">
        <v>13.32149727629437</v>
      </c>
      <c r="L19" s="138" t="s">
        <v>886</v>
      </c>
      <c r="M19" s="238">
        <v>47468</v>
      </c>
      <c r="N19" s="239">
        <v>14247</v>
      </c>
      <c r="O19" s="240">
        <v>33221</v>
      </c>
      <c r="P19" s="375">
        <v>45</v>
      </c>
      <c r="Q19" s="375">
        <v>91</v>
      </c>
      <c r="R19" s="376">
        <v>32</v>
      </c>
      <c r="S19" s="239">
        <v>47468</v>
      </c>
      <c r="T19" s="239">
        <v>14247</v>
      </c>
      <c r="U19" s="240">
        <v>33221</v>
      </c>
      <c r="V19" s="375">
        <v>45</v>
      </c>
      <c r="W19" s="375">
        <v>91</v>
      </c>
      <c r="X19" s="376">
        <v>32</v>
      </c>
      <c r="Y19" s="239">
        <v>47468</v>
      </c>
      <c r="Z19" s="239">
        <v>14247</v>
      </c>
      <c r="AA19" s="240">
        <v>33221</v>
      </c>
      <c r="AB19" s="375">
        <v>45</v>
      </c>
      <c r="AC19" s="375">
        <v>91</v>
      </c>
      <c r="AD19" s="376">
        <v>32</v>
      </c>
      <c r="AF19" s="484">
        <v>36341</v>
      </c>
      <c r="AG19" s="375">
        <v>-3</v>
      </c>
      <c r="AH19" s="375">
        <v>-3</v>
      </c>
      <c r="AI19" s="375">
        <v>-3</v>
      </c>
    </row>
    <row r="20" spans="1:35" ht="14.25" customHeight="1">
      <c r="A20" s="18">
        <v>38533</v>
      </c>
      <c r="B20" s="236">
        <v>5.0810752886051063</v>
      </c>
      <c r="C20" s="236">
        <v>14.731427300288447</v>
      </c>
      <c r="D20" s="236">
        <v>17.996458473542468</v>
      </c>
      <c r="E20" s="237">
        <v>-0.21950493365495799</v>
      </c>
      <c r="F20" s="18"/>
      <c r="G20" s="18">
        <v>38533</v>
      </c>
      <c r="H20" s="236">
        <v>14.731427300288447</v>
      </c>
      <c r="I20" s="236">
        <v>14.731427300288447</v>
      </c>
      <c r="J20" s="236">
        <v>14.731427300288447</v>
      </c>
      <c r="L20" s="138" t="s">
        <v>887</v>
      </c>
      <c r="M20" s="238">
        <v>50357</v>
      </c>
      <c r="N20" s="239">
        <v>15632</v>
      </c>
      <c r="O20" s="240">
        <v>34725</v>
      </c>
      <c r="P20" s="375">
        <v>39</v>
      </c>
      <c r="Q20" s="375">
        <v>77</v>
      </c>
      <c r="R20" s="376">
        <v>27</v>
      </c>
      <c r="S20" s="239">
        <v>50357</v>
      </c>
      <c r="T20" s="239">
        <v>15632</v>
      </c>
      <c r="U20" s="240">
        <v>34725</v>
      </c>
      <c r="V20" s="375">
        <v>39</v>
      </c>
      <c r="W20" s="375">
        <v>77</v>
      </c>
      <c r="X20" s="376">
        <v>27</v>
      </c>
      <c r="Y20" s="239">
        <v>50357</v>
      </c>
      <c r="Z20" s="239">
        <v>15632</v>
      </c>
      <c r="AA20" s="240">
        <v>34725</v>
      </c>
      <c r="AB20" s="375">
        <v>39</v>
      </c>
      <c r="AC20" s="375">
        <v>77</v>
      </c>
      <c r="AD20" s="376">
        <v>27</v>
      </c>
      <c r="AF20" s="484">
        <v>36433</v>
      </c>
      <c r="AG20" s="375">
        <v>1</v>
      </c>
      <c r="AH20" s="375">
        <v>1</v>
      </c>
      <c r="AI20" s="375">
        <v>1</v>
      </c>
    </row>
    <row r="21" spans="1:35" ht="14.25" customHeight="1">
      <c r="A21" s="18">
        <v>38625</v>
      </c>
      <c r="B21" s="236">
        <v>5.4673647442487976</v>
      </c>
      <c r="C21" s="236">
        <v>16.93765887210763</v>
      </c>
      <c r="D21" s="236">
        <v>17.640247345595956</v>
      </c>
      <c r="E21" s="237">
        <v>-0.44653812008629101</v>
      </c>
      <c r="F21" s="18"/>
      <c r="G21" s="18">
        <v>38625</v>
      </c>
      <c r="H21" s="236">
        <v>16.93765887210763</v>
      </c>
      <c r="I21" s="236">
        <v>16.93765887210763</v>
      </c>
      <c r="J21" s="236">
        <v>16.93765887210763</v>
      </c>
      <c r="L21" s="138" t="s">
        <v>888</v>
      </c>
      <c r="M21" s="238">
        <v>52304</v>
      </c>
      <c r="N21" s="239">
        <v>16841</v>
      </c>
      <c r="O21" s="240">
        <v>35463</v>
      </c>
      <c r="P21" s="375">
        <v>33</v>
      </c>
      <c r="Q21" s="375">
        <v>61</v>
      </c>
      <c r="R21" s="376">
        <v>23</v>
      </c>
      <c r="S21" s="239">
        <v>52304</v>
      </c>
      <c r="T21" s="239">
        <v>16841</v>
      </c>
      <c r="U21" s="240">
        <v>35463</v>
      </c>
      <c r="V21" s="375">
        <v>33</v>
      </c>
      <c r="W21" s="375">
        <v>61</v>
      </c>
      <c r="X21" s="376">
        <v>23</v>
      </c>
      <c r="Y21" s="239">
        <v>52304</v>
      </c>
      <c r="Z21" s="239">
        <v>16841</v>
      </c>
      <c r="AA21" s="240">
        <v>35463</v>
      </c>
      <c r="AB21" s="375">
        <v>33</v>
      </c>
      <c r="AC21" s="375">
        <v>61</v>
      </c>
      <c r="AD21" s="376">
        <v>23</v>
      </c>
      <c r="AF21" s="484">
        <v>36525</v>
      </c>
      <c r="AG21" s="375">
        <v>-7</v>
      </c>
      <c r="AH21" s="375">
        <v>-7</v>
      </c>
      <c r="AI21" s="375">
        <v>-7</v>
      </c>
    </row>
    <row r="22" spans="1:35" ht="14.25" customHeight="1">
      <c r="A22" s="18">
        <v>38717</v>
      </c>
      <c r="B22" s="236">
        <v>5.1321934870718309</v>
      </c>
      <c r="C22" s="236">
        <v>17.278977973044761</v>
      </c>
      <c r="D22" s="236">
        <v>17.35101723584404</v>
      </c>
      <c r="E22" s="237">
        <v>-0.61317927557437901</v>
      </c>
      <c r="F22" s="18"/>
      <c r="G22" s="18">
        <v>38717</v>
      </c>
      <c r="H22" s="236">
        <v>17.278977973044761</v>
      </c>
      <c r="I22" s="236">
        <v>17.278977973044761</v>
      </c>
      <c r="J22" s="236">
        <v>17.278977973044761</v>
      </c>
      <c r="L22" s="138" t="s">
        <v>889</v>
      </c>
      <c r="M22" s="238">
        <v>54388</v>
      </c>
      <c r="N22" s="239">
        <v>17718</v>
      </c>
      <c r="O22" s="240">
        <v>36670</v>
      </c>
      <c r="P22" s="375">
        <v>23</v>
      </c>
      <c r="Q22" s="375">
        <v>38</v>
      </c>
      <c r="R22" s="376">
        <v>17</v>
      </c>
      <c r="S22" s="239">
        <v>54388</v>
      </c>
      <c r="T22" s="239">
        <v>17718</v>
      </c>
      <c r="U22" s="240">
        <v>36670</v>
      </c>
      <c r="V22" s="375">
        <v>23</v>
      </c>
      <c r="W22" s="375">
        <v>38</v>
      </c>
      <c r="X22" s="376">
        <v>17</v>
      </c>
      <c r="Y22" s="239">
        <v>54388</v>
      </c>
      <c r="Z22" s="239">
        <v>17718</v>
      </c>
      <c r="AA22" s="240">
        <v>36670</v>
      </c>
      <c r="AB22" s="375">
        <v>23</v>
      </c>
      <c r="AC22" s="375">
        <v>38</v>
      </c>
      <c r="AD22" s="376">
        <v>17</v>
      </c>
      <c r="AF22" s="484">
        <v>36616</v>
      </c>
      <c r="AG22" s="375">
        <v>-7</v>
      </c>
      <c r="AH22" s="375">
        <v>-7</v>
      </c>
      <c r="AI22" s="375">
        <v>-7</v>
      </c>
    </row>
    <row r="23" spans="1:35" ht="14.25" customHeight="1">
      <c r="A23" s="18">
        <v>38807</v>
      </c>
      <c r="B23" s="236">
        <v>6.5762501279509991</v>
      </c>
      <c r="C23" s="236">
        <v>22.299405752243008</v>
      </c>
      <c r="D23" s="236">
        <v>16.856863583235793</v>
      </c>
      <c r="E23" s="237">
        <v>-0.99166208068581796</v>
      </c>
      <c r="F23" s="18"/>
      <c r="G23" s="18">
        <v>38807</v>
      </c>
      <c r="H23" s="236">
        <v>22.299405752243008</v>
      </c>
      <c r="I23" s="236">
        <v>22.299405752243008</v>
      </c>
      <c r="J23" s="236">
        <v>22.299405752243008</v>
      </c>
      <c r="L23" s="138" t="s">
        <v>890</v>
      </c>
      <c r="M23" s="238">
        <v>54832</v>
      </c>
      <c r="N23" s="239">
        <v>18393</v>
      </c>
      <c r="O23" s="240">
        <v>36439</v>
      </c>
      <c r="P23" s="375">
        <v>16</v>
      </c>
      <c r="Q23" s="375">
        <v>29</v>
      </c>
      <c r="R23" s="376">
        <v>10</v>
      </c>
      <c r="S23" s="239">
        <v>54832</v>
      </c>
      <c r="T23" s="239">
        <v>18393</v>
      </c>
      <c r="U23" s="240">
        <v>36439</v>
      </c>
      <c r="V23" s="375">
        <v>16</v>
      </c>
      <c r="W23" s="375">
        <v>29</v>
      </c>
      <c r="X23" s="376">
        <v>10</v>
      </c>
      <c r="Y23" s="239">
        <v>54832</v>
      </c>
      <c r="Z23" s="239">
        <v>18393</v>
      </c>
      <c r="AA23" s="240">
        <v>36439</v>
      </c>
      <c r="AB23" s="375">
        <v>16</v>
      </c>
      <c r="AC23" s="375">
        <v>29</v>
      </c>
      <c r="AD23" s="376">
        <v>10</v>
      </c>
      <c r="AF23" s="484">
        <v>36707</v>
      </c>
      <c r="AG23" s="375">
        <v>5</v>
      </c>
      <c r="AH23" s="375">
        <v>5</v>
      </c>
      <c r="AI23" s="375">
        <v>5</v>
      </c>
    </row>
    <row r="24" spans="1:35" ht="14.25" customHeight="1">
      <c r="A24" s="18">
        <v>38898</v>
      </c>
      <c r="B24" s="236">
        <v>4.1979744499520706</v>
      </c>
      <c r="C24" s="236">
        <v>23.300449534493083</v>
      </c>
      <c r="D24" s="236">
        <v>16.447038032342665</v>
      </c>
      <c r="E24" s="237">
        <v>-1.29303948319375</v>
      </c>
      <c r="F24" s="18"/>
      <c r="G24" s="18">
        <v>38898</v>
      </c>
      <c r="H24" s="236">
        <v>23.300449534493083</v>
      </c>
      <c r="I24" s="236">
        <v>23.300449534493083</v>
      </c>
      <c r="J24" s="236">
        <v>23.300449534493083</v>
      </c>
      <c r="L24" s="138" t="s">
        <v>891</v>
      </c>
      <c r="M24" s="238">
        <v>48942</v>
      </c>
      <c r="N24" s="239">
        <v>18056</v>
      </c>
      <c r="O24" s="240">
        <v>30886</v>
      </c>
      <c r="P24" s="375">
        <v>-3</v>
      </c>
      <c r="Q24" s="375">
        <v>16</v>
      </c>
      <c r="R24" s="376">
        <v>-11</v>
      </c>
      <c r="S24" s="239">
        <v>48942</v>
      </c>
      <c r="T24" s="239">
        <v>18056</v>
      </c>
      <c r="U24" s="240">
        <v>30886</v>
      </c>
      <c r="V24" s="375">
        <v>-3</v>
      </c>
      <c r="W24" s="375">
        <v>16</v>
      </c>
      <c r="X24" s="376">
        <v>-11</v>
      </c>
      <c r="Y24" s="239">
        <v>48942</v>
      </c>
      <c r="Z24" s="239">
        <v>18056</v>
      </c>
      <c r="AA24" s="240">
        <v>30886</v>
      </c>
      <c r="AB24" s="375">
        <v>-3</v>
      </c>
      <c r="AC24" s="375">
        <v>16</v>
      </c>
      <c r="AD24" s="376">
        <v>-11</v>
      </c>
      <c r="AF24" s="484">
        <v>36799</v>
      </c>
      <c r="AG24" s="375">
        <v>0</v>
      </c>
      <c r="AH24" s="375">
        <v>0</v>
      </c>
      <c r="AI24" s="375">
        <v>0</v>
      </c>
    </row>
    <row r="25" spans="1:35" ht="14.25" customHeight="1">
      <c r="A25" s="18">
        <v>38990</v>
      </c>
      <c r="B25" s="236">
        <v>4.1993772477144802</v>
      </c>
      <c r="C25" s="236">
        <v>22.631795556214552</v>
      </c>
      <c r="D25" s="236">
        <v>16.414263312616935</v>
      </c>
      <c r="E25" s="237">
        <v>-1.2248536795074401</v>
      </c>
      <c r="F25" s="18"/>
      <c r="G25" s="18">
        <v>38990</v>
      </c>
      <c r="H25" s="236">
        <v>22.631795556214552</v>
      </c>
      <c r="I25" s="236">
        <v>22.631795556214552</v>
      </c>
      <c r="J25" s="236">
        <v>22.631795556214552</v>
      </c>
      <c r="L25" s="138" t="s">
        <v>892</v>
      </c>
      <c r="M25" s="238">
        <v>52615</v>
      </c>
      <c r="N25" s="239">
        <v>18911</v>
      </c>
      <c r="O25" s="240">
        <v>33704</v>
      </c>
      <c r="P25" s="375">
        <v>1</v>
      </c>
      <c r="Q25" s="375">
        <v>12</v>
      </c>
      <c r="R25" s="376">
        <v>-5</v>
      </c>
      <c r="S25" s="239">
        <v>52615</v>
      </c>
      <c r="T25" s="239">
        <v>18911</v>
      </c>
      <c r="U25" s="240">
        <v>33704</v>
      </c>
      <c r="V25" s="375">
        <v>1</v>
      </c>
      <c r="W25" s="375">
        <v>12</v>
      </c>
      <c r="X25" s="376">
        <v>-5</v>
      </c>
      <c r="Y25" s="239">
        <v>52615</v>
      </c>
      <c r="Z25" s="239">
        <v>18911</v>
      </c>
      <c r="AA25" s="240">
        <v>33704</v>
      </c>
      <c r="AB25" s="375">
        <v>1</v>
      </c>
      <c r="AC25" s="375">
        <v>12</v>
      </c>
      <c r="AD25" s="376">
        <v>-5</v>
      </c>
      <c r="AF25" s="484">
        <v>36891</v>
      </c>
      <c r="AG25" s="375">
        <v>9</v>
      </c>
      <c r="AH25" s="375">
        <v>9</v>
      </c>
      <c r="AI25" s="375">
        <v>9</v>
      </c>
    </row>
    <row r="26" spans="1:35" ht="14.25" customHeight="1">
      <c r="A26" s="18">
        <v>39082</v>
      </c>
      <c r="B26" s="236">
        <v>5.2420919651346765</v>
      </c>
      <c r="C26" s="236">
        <v>23.327638624370529</v>
      </c>
      <c r="D26" s="236">
        <v>16.162297666474061</v>
      </c>
      <c r="E26" s="237">
        <v>-1.38355963149343</v>
      </c>
      <c r="F26" s="18"/>
      <c r="G26" s="18">
        <v>39082</v>
      </c>
      <c r="H26" s="236">
        <v>23.327638624370529</v>
      </c>
      <c r="I26" s="236">
        <v>23.327638624370529</v>
      </c>
      <c r="J26" s="236">
        <v>23.327638624370529</v>
      </c>
      <c r="L26" s="138" t="s">
        <v>893</v>
      </c>
      <c r="M26" s="238">
        <v>50589</v>
      </c>
      <c r="N26" s="239">
        <v>19250</v>
      </c>
      <c r="O26" s="240">
        <v>31339</v>
      </c>
      <c r="P26" s="375">
        <v>-7</v>
      </c>
      <c r="Q26" s="375">
        <v>9</v>
      </c>
      <c r="R26" s="376">
        <v>-15</v>
      </c>
      <c r="S26" s="239">
        <v>50589</v>
      </c>
      <c r="T26" s="239">
        <v>19250</v>
      </c>
      <c r="U26" s="240">
        <v>31339</v>
      </c>
      <c r="V26" s="375">
        <v>-7</v>
      </c>
      <c r="W26" s="375">
        <v>9</v>
      </c>
      <c r="X26" s="376">
        <v>-15</v>
      </c>
      <c r="Y26" s="239">
        <v>50589</v>
      </c>
      <c r="Z26" s="239">
        <v>19250</v>
      </c>
      <c r="AA26" s="240">
        <v>31339</v>
      </c>
      <c r="AB26" s="375">
        <v>-7</v>
      </c>
      <c r="AC26" s="375">
        <v>9</v>
      </c>
      <c r="AD26" s="376">
        <v>-15</v>
      </c>
      <c r="AF26" s="484">
        <v>36981</v>
      </c>
      <c r="AG26" s="375">
        <v>16</v>
      </c>
      <c r="AH26" s="375">
        <v>16</v>
      </c>
      <c r="AI26" s="375">
        <v>16</v>
      </c>
    </row>
    <row r="27" spans="1:35" ht="14.25" customHeight="1">
      <c r="A27" s="18">
        <v>39172</v>
      </c>
      <c r="B27" s="236">
        <v>6.3900088341466699</v>
      </c>
      <c r="C27" s="236">
        <v>22.744249383353999</v>
      </c>
      <c r="D27" s="236">
        <v>15.439301448019101</v>
      </c>
      <c r="E27" s="237">
        <v>-2.02116119518152</v>
      </c>
      <c r="F27" s="18"/>
      <c r="G27" s="18">
        <v>39172</v>
      </c>
      <c r="H27" s="236">
        <v>22.744249383353999</v>
      </c>
      <c r="I27" s="236">
        <v>22.744249383353999</v>
      </c>
      <c r="J27" s="236">
        <v>22.744249383353999</v>
      </c>
      <c r="L27" s="138" t="s">
        <v>894</v>
      </c>
      <c r="M27" s="238">
        <v>51207</v>
      </c>
      <c r="N27" s="239">
        <v>19578</v>
      </c>
      <c r="O27" s="240">
        <v>31629</v>
      </c>
      <c r="P27" s="375">
        <v>-7</v>
      </c>
      <c r="Q27" s="375">
        <v>6</v>
      </c>
      <c r="R27" s="376">
        <v>-13</v>
      </c>
      <c r="S27" s="239">
        <v>51207</v>
      </c>
      <c r="T27" s="239">
        <v>19578</v>
      </c>
      <c r="U27" s="240">
        <v>31629</v>
      </c>
      <c r="V27" s="375">
        <v>-7</v>
      </c>
      <c r="W27" s="375">
        <v>6</v>
      </c>
      <c r="X27" s="376">
        <v>-13</v>
      </c>
      <c r="Y27" s="239">
        <v>51207</v>
      </c>
      <c r="Z27" s="239">
        <v>19578</v>
      </c>
      <c r="AA27" s="240">
        <v>31629</v>
      </c>
      <c r="AB27" s="375">
        <v>-7</v>
      </c>
      <c r="AC27" s="375">
        <v>6</v>
      </c>
      <c r="AD27" s="376">
        <v>-13</v>
      </c>
      <c r="AF27" s="484">
        <v>37072</v>
      </c>
      <c r="AG27" s="375">
        <v>20</v>
      </c>
      <c r="AH27" s="375">
        <v>20</v>
      </c>
      <c r="AI27" s="375">
        <v>20</v>
      </c>
    </row>
    <row r="28" spans="1:35" ht="14.25" customHeight="1">
      <c r="A28" s="18">
        <v>39263</v>
      </c>
      <c r="B28" s="236">
        <v>5.9151569736022083</v>
      </c>
      <c r="C28" s="236">
        <v>21.600186313204329</v>
      </c>
      <c r="D28" s="236">
        <v>14.852021997673672</v>
      </c>
      <c r="E28" s="237">
        <v>-2.5310198978998399</v>
      </c>
      <c r="F28" s="18"/>
      <c r="G28" s="18">
        <v>39263</v>
      </c>
      <c r="H28" s="236">
        <v>21.600186313204329</v>
      </c>
      <c r="I28" s="236">
        <v>21.600186313204329</v>
      </c>
      <c r="J28" s="236">
        <v>21.600186313204329</v>
      </c>
      <c r="L28" s="138" t="s">
        <v>895</v>
      </c>
      <c r="M28" s="238">
        <v>51481</v>
      </c>
      <c r="N28" s="239">
        <v>20338</v>
      </c>
      <c r="O28" s="240">
        <v>31144</v>
      </c>
      <c r="P28" s="375">
        <v>5</v>
      </c>
      <c r="Q28" s="375">
        <v>13</v>
      </c>
      <c r="R28" s="376">
        <v>1</v>
      </c>
      <c r="S28" s="239">
        <v>51481</v>
      </c>
      <c r="T28" s="239">
        <v>20338</v>
      </c>
      <c r="U28" s="240">
        <v>31144</v>
      </c>
      <c r="V28" s="375">
        <v>5</v>
      </c>
      <c r="W28" s="375">
        <v>13</v>
      </c>
      <c r="X28" s="376">
        <v>1</v>
      </c>
      <c r="Y28" s="239">
        <v>51481</v>
      </c>
      <c r="Z28" s="239">
        <v>20338</v>
      </c>
      <c r="AA28" s="240">
        <v>31144</v>
      </c>
      <c r="AB28" s="375">
        <v>5</v>
      </c>
      <c r="AC28" s="375">
        <v>13</v>
      </c>
      <c r="AD28" s="376">
        <v>1</v>
      </c>
      <c r="AF28" s="484">
        <v>37164</v>
      </c>
      <c r="AG28" s="375">
        <v>25</v>
      </c>
      <c r="AH28" s="375">
        <v>25</v>
      </c>
      <c r="AI28" s="375">
        <v>25</v>
      </c>
    </row>
    <row r="29" spans="1:35" ht="14.25" customHeight="1">
      <c r="A29" s="18">
        <v>39355</v>
      </c>
      <c r="B29" s="236">
        <v>4.7434249558204016</v>
      </c>
      <c r="C29" s="236">
        <v>17.762938152163123</v>
      </c>
      <c r="D29" s="236">
        <v>14.46366011500802</v>
      </c>
      <c r="E29" s="237">
        <v>-2.8499629613797701</v>
      </c>
      <c r="F29" s="18"/>
      <c r="G29" s="18">
        <v>39355</v>
      </c>
      <c r="H29" s="236">
        <v>17.762938152163123</v>
      </c>
      <c r="I29" s="236">
        <v>17.762938152163123</v>
      </c>
      <c r="J29" s="236">
        <v>17.762938152163123</v>
      </c>
      <c r="L29" s="138" t="s">
        <v>896</v>
      </c>
      <c r="M29" s="238">
        <v>52645</v>
      </c>
      <c r="N29" s="239">
        <v>21386</v>
      </c>
      <c r="O29" s="240">
        <v>31259</v>
      </c>
      <c r="P29" s="375">
        <v>0</v>
      </c>
      <c r="Q29" s="375">
        <v>13</v>
      </c>
      <c r="R29" s="376">
        <v>-7</v>
      </c>
      <c r="S29" s="239">
        <v>52645</v>
      </c>
      <c r="T29" s="239">
        <v>21386</v>
      </c>
      <c r="U29" s="240">
        <v>31259</v>
      </c>
      <c r="V29" s="375">
        <v>0</v>
      </c>
      <c r="W29" s="375">
        <v>13</v>
      </c>
      <c r="X29" s="376">
        <v>-7</v>
      </c>
      <c r="Y29" s="239">
        <v>52645</v>
      </c>
      <c r="Z29" s="239">
        <v>21386</v>
      </c>
      <c r="AA29" s="240">
        <v>31259</v>
      </c>
      <c r="AB29" s="375">
        <v>0</v>
      </c>
      <c r="AC29" s="375">
        <v>13</v>
      </c>
      <c r="AD29" s="376">
        <v>-7</v>
      </c>
      <c r="AF29" s="484">
        <v>37256</v>
      </c>
      <c r="AG29" s="375">
        <v>25</v>
      </c>
      <c r="AH29" s="375">
        <v>25</v>
      </c>
      <c r="AI29" s="375">
        <v>25</v>
      </c>
    </row>
    <row r="30" spans="1:35" ht="14.25" customHeight="1">
      <c r="A30" s="18">
        <v>39447</v>
      </c>
      <c r="B30" s="236">
        <v>4.1200517556200396</v>
      </c>
      <c r="C30" s="236">
        <v>15.363870394136892</v>
      </c>
      <c r="D30" s="236">
        <v>13.923872138358433</v>
      </c>
      <c r="E30" s="237">
        <v>-3.3282608277909298</v>
      </c>
      <c r="F30" s="18"/>
      <c r="G30" s="18">
        <v>39447</v>
      </c>
      <c r="H30" s="236">
        <v>15.363870394136892</v>
      </c>
      <c r="I30" s="236">
        <v>15.363870394136892</v>
      </c>
      <c r="J30" s="236">
        <v>15.363870394136892</v>
      </c>
      <c r="L30" s="138" t="s">
        <v>897</v>
      </c>
      <c r="M30" s="238">
        <v>54911</v>
      </c>
      <c r="N30" s="239">
        <v>23299</v>
      </c>
      <c r="O30" s="240">
        <v>31612</v>
      </c>
      <c r="P30" s="375">
        <v>9</v>
      </c>
      <c r="Q30" s="375">
        <v>21</v>
      </c>
      <c r="R30" s="376">
        <v>1</v>
      </c>
      <c r="S30" s="239">
        <v>54911</v>
      </c>
      <c r="T30" s="239">
        <v>23299</v>
      </c>
      <c r="U30" s="240">
        <v>31612</v>
      </c>
      <c r="V30" s="375">
        <v>9</v>
      </c>
      <c r="W30" s="375">
        <v>21</v>
      </c>
      <c r="X30" s="376">
        <v>1</v>
      </c>
      <c r="Y30" s="239">
        <v>54911</v>
      </c>
      <c r="Z30" s="239">
        <v>23299</v>
      </c>
      <c r="AA30" s="240">
        <v>31612</v>
      </c>
      <c r="AB30" s="375">
        <v>9</v>
      </c>
      <c r="AC30" s="375">
        <v>21</v>
      </c>
      <c r="AD30" s="376">
        <v>1</v>
      </c>
      <c r="AF30" s="484">
        <v>37346</v>
      </c>
      <c r="AG30" s="375">
        <v>24</v>
      </c>
      <c r="AH30" s="375">
        <v>24</v>
      </c>
      <c r="AI30" s="375">
        <v>24</v>
      </c>
    </row>
    <row r="31" spans="1:35" ht="14.25" customHeight="1">
      <c r="A31" s="18">
        <v>39538</v>
      </c>
      <c r="B31" s="236">
        <v>2.901486866103582</v>
      </c>
      <c r="C31" s="242">
        <v>13.390549315164208</v>
      </c>
      <c r="D31" s="236">
        <v>13.300571388306553</v>
      </c>
      <c r="E31" s="237">
        <v>-3.8978129585393</v>
      </c>
      <c r="F31" s="18"/>
      <c r="G31" s="18">
        <v>39538</v>
      </c>
      <c r="H31" s="242">
        <v>13.390549315164208</v>
      </c>
      <c r="I31" s="242">
        <v>13.390549315164208</v>
      </c>
      <c r="J31" s="242">
        <v>13.390549315164208</v>
      </c>
      <c r="L31" s="138" t="s">
        <v>898</v>
      </c>
      <c r="M31" s="238">
        <v>59220</v>
      </c>
      <c r="N31" s="239">
        <v>25133</v>
      </c>
      <c r="O31" s="240">
        <v>34087</v>
      </c>
      <c r="P31" s="375">
        <v>16</v>
      </c>
      <c r="Q31" s="375">
        <v>28</v>
      </c>
      <c r="R31" s="376">
        <v>8</v>
      </c>
      <c r="S31" s="239">
        <v>59220</v>
      </c>
      <c r="T31" s="239">
        <v>25133</v>
      </c>
      <c r="U31" s="240">
        <v>34087</v>
      </c>
      <c r="V31" s="375">
        <v>16</v>
      </c>
      <c r="W31" s="375">
        <v>28</v>
      </c>
      <c r="X31" s="376">
        <v>8</v>
      </c>
      <c r="Y31" s="239">
        <v>59220</v>
      </c>
      <c r="Z31" s="239">
        <v>25133</v>
      </c>
      <c r="AA31" s="240">
        <v>34087</v>
      </c>
      <c r="AB31" s="375">
        <v>16</v>
      </c>
      <c r="AC31" s="375">
        <v>28</v>
      </c>
      <c r="AD31" s="376">
        <v>8</v>
      </c>
      <c r="AF31" s="484">
        <v>37437</v>
      </c>
      <c r="AG31" s="375">
        <v>26</v>
      </c>
      <c r="AH31" s="375">
        <v>26</v>
      </c>
      <c r="AI31" s="375">
        <v>26</v>
      </c>
    </row>
    <row r="32" spans="1:35" ht="14.25" customHeight="1">
      <c r="A32" s="18">
        <v>39629</v>
      </c>
      <c r="B32" s="236">
        <v>3.092621264257005</v>
      </c>
      <c r="C32" s="242">
        <v>10.872020773374217</v>
      </c>
      <c r="D32" s="236">
        <v>13.22933494979319</v>
      </c>
      <c r="E32" s="237">
        <v>-3.9227219202385202</v>
      </c>
      <c r="F32" s="18"/>
      <c r="G32" s="18">
        <v>39629</v>
      </c>
      <c r="H32" s="242">
        <v>10.872020773374217</v>
      </c>
      <c r="I32" s="242">
        <v>10.872020773374217</v>
      </c>
      <c r="J32" s="242">
        <v>10.872020773374217</v>
      </c>
      <c r="L32" s="138" t="s">
        <v>899</v>
      </c>
      <c r="M32" s="238">
        <v>61832</v>
      </c>
      <c r="N32" s="239">
        <v>26827</v>
      </c>
      <c r="O32" s="240">
        <v>35005</v>
      </c>
      <c r="P32" s="375">
        <v>20</v>
      </c>
      <c r="Q32" s="375">
        <v>32</v>
      </c>
      <c r="R32" s="376">
        <v>12</v>
      </c>
      <c r="S32" s="239">
        <v>61832</v>
      </c>
      <c r="T32" s="239">
        <v>26827</v>
      </c>
      <c r="U32" s="240">
        <v>35005</v>
      </c>
      <c r="V32" s="375">
        <v>20</v>
      </c>
      <c r="W32" s="375">
        <v>32</v>
      </c>
      <c r="X32" s="376">
        <v>12</v>
      </c>
      <c r="Y32" s="239">
        <v>61832</v>
      </c>
      <c r="Z32" s="239">
        <v>26827</v>
      </c>
      <c r="AA32" s="240">
        <v>35005</v>
      </c>
      <c r="AB32" s="375">
        <v>20</v>
      </c>
      <c r="AC32" s="375">
        <v>32</v>
      </c>
      <c r="AD32" s="376">
        <v>12</v>
      </c>
      <c r="AF32" s="484">
        <v>37529</v>
      </c>
      <c r="AG32" s="375">
        <v>28</v>
      </c>
      <c r="AH32" s="375">
        <v>28</v>
      </c>
      <c r="AI32" s="375">
        <v>28</v>
      </c>
    </row>
    <row r="33" spans="1:35" ht="14.25" customHeight="1">
      <c r="A33" s="18">
        <v>39721</v>
      </c>
      <c r="B33" s="236">
        <v>1.7035991173792269</v>
      </c>
      <c r="C33" s="242">
        <v>12.041973135024406</v>
      </c>
      <c r="D33" s="236">
        <v>13.135480921932745</v>
      </c>
      <c r="E33" s="237">
        <v>-3.9771933528100401</v>
      </c>
      <c r="F33" s="18"/>
      <c r="G33" s="18">
        <v>39721</v>
      </c>
      <c r="H33" s="242">
        <v>12.041973135024406</v>
      </c>
      <c r="I33" s="242">
        <v>12.041973135024406</v>
      </c>
      <c r="J33" s="242">
        <v>12.041973135024406</v>
      </c>
      <c r="L33" s="138" t="s">
        <v>900</v>
      </c>
      <c r="M33" s="238">
        <v>65673</v>
      </c>
      <c r="N33" s="239">
        <v>29061</v>
      </c>
      <c r="O33" s="240">
        <v>36612</v>
      </c>
      <c r="P33" s="375">
        <v>25</v>
      </c>
      <c r="Q33" s="375">
        <v>36</v>
      </c>
      <c r="R33" s="376">
        <v>17</v>
      </c>
      <c r="S33" s="239">
        <v>65673</v>
      </c>
      <c r="T33" s="239">
        <v>29061</v>
      </c>
      <c r="U33" s="240">
        <v>36612</v>
      </c>
      <c r="V33" s="375">
        <v>25</v>
      </c>
      <c r="W33" s="375">
        <v>36</v>
      </c>
      <c r="X33" s="376">
        <v>17</v>
      </c>
      <c r="Y33" s="239">
        <v>65673</v>
      </c>
      <c r="Z33" s="239">
        <v>29061</v>
      </c>
      <c r="AA33" s="240">
        <v>36612</v>
      </c>
      <c r="AB33" s="375">
        <v>25</v>
      </c>
      <c r="AC33" s="375">
        <v>36</v>
      </c>
      <c r="AD33" s="376">
        <v>17</v>
      </c>
      <c r="AF33" s="484">
        <v>37621</v>
      </c>
      <c r="AG33" s="375">
        <v>32</v>
      </c>
      <c r="AH33" s="375">
        <v>32</v>
      </c>
      <c r="AI33" s="375">
        <v>32</v>
      </c>
    </row>
    <row r="34" spans="1:35" ht="14.25" customHeight="1">
      <c r="A34" s="18">
        <v>39813</v>
      </c>
      <c r="B34" s="236">
        <v>-0.64648472106203769</v>
      </c>
      <c r="C34" s="242">
        <v>8.7039305515353931</v>
      </c>
      <c r="D34" s="236">
        <v>13.042909457336448</v>
      </c>
      <c r="E34" s="237">
        <v>-4.03669393380199</v>
      </c>
      <c r="F34" s="18"/>
      <c r="G34" s="18">
        <v>39813</v>
      </c>
      <c r="H34" s="242">
        <v>8.7039305515353931</v>
      </c>
      <c r="I34" s="242">
        <v>8.7039305515353931</v>
      </c>
      <c r="J34" s="242">
        <v>8.7039305515353931</v>
      </c>
      <c r="L34" s="138" t="s">
        <v>901</v>
      </c>
      <c r="M34" s="238">
        <v>68474</v>
      </c>
      <c r="N34" s="239">
        <v>30133</v>
      </c>
      <c r="O34" s="240">
        <v>38341</v>
      </c>
      <c r="P34" s="375">
        <v>25</v>
      </c>
      <c r="Q34" s="375">
        <v>29</v>
      </c>
      <c r="R34" s="376">
        <v>21</v>
      </c>
      <c r="S34" s="239">
        <v>68474</v>
      </c>
      <c r="T34" s="239">
        <v>30133</v>
      </c>
      <c r="U34" s="240">
        <v>38341</v>
      </c>
      <c r="V34" s="375">
        <v>25</v>
      </c>
      <c r="W34" s="375">
        <v>29</v>
      </c>
      <c r="X34" s="376">
        <v>21</v>
      </c>
      <c r="Y34" s="239">
        <v>68474</v>
      </c>
      <c r="Z34" s="239">
        <v>30133</v>
      </c>
      <c r="AA34" s="240">
        <v>38341</v>
      </c>
      <c r="AB34" s="375">
        <v>25</v>
      </c>
      <c r="AC34" s="375">
        <v>29</v>
      </c>
      <c r="AD34" s="376">
        <v>21</v>
      </c>
      <c r="AF34" s="484">
        <v>37711</v>
      </c>
      <c r="AG34" s="375">
        <v>30</v>
      </c>
      <c r="AH34" s="375">
        <v>30</v>
      </c>
      <c r="AI34" s="375">
        <v>30</v>
      </c>
    </row>
    <row r="35" spans="1:35" ht="14.25" customHeight="1">
      <c r="A35" s="18">
        <v>39903</v>
      </c>
      <c r="B35" s="236">
        <v>-8.8169943967401565</v>
      </c>
      <c r="C35" s="242">
        <v>6.5478294595665005</v>
      </c>
      <c r="D35" s="236">
        <v>13.997141567094763</v>
      </c>
      <c r="E35" s="237">
        <v>-3.05491039454891</v>
      </c>
      <c r="F35" s="18"/>
      <c r="G35" s="18">
        <v>39903</v>
      </c>
      <c r="H35" s="242">
        <v>6.5478294595665005</v>
      </c>
      <c r="I35" s="242">
        <v>6.5478294595665005</v>
      </c>
      <c r="J35" s="242">
        <v>6.5478294595665005</v>
      </c>
      <c r="L35" s="138" t="s">
        <v>902</v>
      </c>
      <c r="M35" s="238">
        <v>73335</v>
      </c>
      <c r="N35" s="239">
        <v>32588</v>
      </c>
      <c r="O35" s="240">
        <v>40747</v>
      </c>
      <c r="P35" s="375">
        <v>24</v>
      </c>
      <c r="Q35" s="375">
        <v>30</v>
      </c>
      <c r="R35" s="376">
        <v>20</v>
      </c>
      <c r="S35" s="239">
        <v>73335</v>
      </c>
      <c r="T35" s="239">
        <v>32588</v>
      </c>
      <c r="U35" s="240">
        <v>40747</v>
      </c>
      <c r="V35" s="375">
        <v>24</v>
      </c>
      <c r="W35" s="375">
        <v>30</v>
      </c>
      <c r="X35" s="376">
        <v>20</v>
      </c>
      <c r="Y35" s="239">
        <v>73335</v>
      </c>
      <c r="Z35" s="239">
        <v>32588</v>
      </c>
      <c r="AA35" s="240">
        <v>40747</v>
      </c>
      <c r="AB35" s="375">
        <v>24</v>
      </c>
      <c r="AC35" s="375">
        <v>30</v>
      </c>
      <c r="AD35" s="376">
        <v>20</v>
      </c>
      <c r="AF35" s="484">
        <v>37802</v>
      </c>
      <c r="AG35" s="375">
        <v>24</v>
      </c>
      <c r="AH35" s="375">
        <v>24</v>
      </c>
      <c r="AI35" s="375">
        <v>24</v>
      </c>
    </row>
    <row r="36" spans="1:35" ht="14.25" customHeight="1">
      <c r="A36" s="18">
        <v>39994</v>
      </c>
      <c r="B36" s="236">
        <v>-8.5892060228062235</v>
      </c>
      <c r="C36" s="242">
        <v>3.4683884842165185</v>
      </c>
      <c r="D36" s="236">
        <v>14.911772067616077</v>
      </c>
      <c r="E36" s="237">
        <v>-2.1172941933101099</v>
      </c>
      <c r="F36" s="18"/>
      <c r="G36" s="18">
        <v>39994</v>
      </c>
      <c r="H36" s="242">
        <v>3.4683884842165185</v>
      </c>
      <c r="I36" s="242">
        <v>3.4683884842165185</v>
      </c>
      <c r="J36" s="242">
        <v>3.4683884842165185</v>
      </c>
      <c r="L36" s="138" t="s">
        <v>903</v>
      </c>
      <c r="M36" s="238">
        <v>77966</v>
      </c>
      <c r="N36" s="239">
        <v>36033</v>
      </c>
      <c r="O36" s="240">
        <v>41933</v>
      </c>
      <c r="P36" s="375">
        <v>26</v>
      </c>
      <c r="Q36" s="375">
        <v>34</v>
      </c>
      <c r="R36" s="376">
        <v>20</v>
      </c>
      <c r="S36" s="239">
        <v>77966</v>
      </c>
      <c r="T36" s="239">
        <v>36033</v>
      </c>
      <c r="U36" s="240">
        <v>41933</v>
      </c>
      <c r="V36" s="375">
        <v>26</v>
      </c>
      <c r="W36" s="375">
        <v>34</v>
      </c>
      <c r="X36" s="376">
        <v>20</v>
      </c>
      <c r="Y36" s="239">
        <v>77966</v>
      </c>
      <c r="Z36" s="239">
        <v>36033</v>
      </c>
      <c r="AA36" s="240">
        <v>41933</v>
      </c>
      <c r="AB36" s="375">
        <v>26</v>
      </c>
      <c r="AC36" s="375">
        <v>34</v>
      </c>
      <c r="AD36" s="376">
        <v>20</v>
      </c>
      <c r="AF36" s="484">
        <v>37894</v>
      </c>
      <c r="AG36" s="375">
        <v>19</v>
      </c>
      <c r="AH36" s="375">
        <v>19</v>
      </c>
      <c r="AI36" s="375">
        <v>19</v>
      </c>
    </row>
    <row r="37" spans="1:35" ht="14.25" customHeight="1">
      <c r="A37" s="18">
        <v>40086</v>
      </c>
      <c r="B37" s="236">
        <v>-7.613715980090987</v>
      </c>
      <c r="C37" s="242">
        <v>-0.28058039842994731</v>
      </c>
      <c r="D37" s="236">
        <v>15.700013470837447</v>
      </c>
      <c r="E37" s="237">
        <v>-1.30955689640054</v>
      </c>
      <c r="F37" s="18"/>
      <c r="G37" s="18">
        <v>40086</v>
      </c>
      <c r="H37" s="242">
        <v>-0.28058039842994731</v>
      </c>
      <c r="I37" s="242">
        <v>-0.28058039842994731</v>
      </c>
      <c r="J37" s="242">
        <v>-0.28058039842994731</v>
      </c>
      <c r="L37" s="138" t="s">
        <v>904</v>
      </c>
      <c r="M37" s="238">
        <v>83792</v>
      </c>
      <c r="N37" s="239">
        <v>39437</v>
      </c>
      <c r="O37" s="240">
        <v>44355</v>
      </c>
      <c r="P37" s="375">
        <v>28</v>
      </c>
      <c r="Q37" s="375">
        <v>36</v>
      </c>
      <c r="R37" s="376">
        <v>21</v>
      </c>
      <c r="S37" s="239">
        <v>83792</v>
      </c>
      <c r="T37" s="239">
        <v>39437</v>
      </c>
      <c r="U37" s="240">
        <v>44355</v>
      </c>
      <c r="V37" s="375">
        <v>28</v>
      </c>
      <c r="W37" s="375">
        <v>36</v>
      </c>
      <c r="X37" s="376">
        <v>21</v>
      </c>
      <c r="Y37" s="239">
        <v>83792</v>
      </c>
      <c r="Z37" s="239">
        <v>39437</v>
      </c>
      <c r="AA37" s="240">
        <v>44355</v>
      </c>
      <c r="AB37" s="375">
        <v>28</v>
      </c>
      <c r="AC37" s="375">
        <v>36</v>
      </c>
      <c r="AD37" s="376">
        <v>21</v>
      </c>
      <c r="AF37" s="484">
        <v>37986</v>
      </c>
      <c r="AG37" s="375">
        <v>16</v>
      </c>
      <c r="AH37" s="375">
        <v>16</v>
      </c>
      <c r="AI37" s="375">
        <v>16</v>
      </c>
    </row>
    <row r="38" spans="1:35" ht="14.25" customHeight="1">
      <c r="A38" s="18">
        <v>40178</v>
      </c>
      <c r="B38" s="236">
        <v>-4.3203717322743387</v>
      </c>
      <c r="C38" s="242">
        <v>-0.33655687572895943</v>
      </c>
      <c r="D38" s="236">
        <v>16.247612098112754</v>
      </c>
      <c r="E38" s="237">
        <v>-0.74479156895050302</v>
      </c>
      <c r="F38" s="18"/>
      <c r="G38" s="18">
        <v>40178</v>
      </c>
      <c r="H38" s="242">
        <v>-0.33655687572895943</v>
      </c>
      <c r="I38" s="242">
        <v>-0.33655687572895943</v>
      </c>
      <c r="J38" s="242">
        <v>-0.33655687572895943</v>
      </c>
      <c r="L38" s="138" t="s">
        <v>905</v>
      </c>
      <c r="M38" s="238">
        <v>90180</v>
      </c>
      <c r="N38" s="239">
        <v>43164</v>
      </c>
      <c r="O38" s="240">
        <v>47016</v>
      </c>
      <c r="P38" s="375">
        <v>32</v>
      </c>
      <c r="Q38" s="375">
        <v>43</v>
      </c>
      <c r="R38" s="376">
        <v>23</v>
      </c>
      <c r="S38" s="239">
        <v>90180</v>
      </c>
      <c r="T38" s="239">
        <v>43164</v>
      </c>
      <c r="U38" s="240">
        <v>47016</v>
      </c>
      <c r="V38" s="375">
        <v>32</v>
      </c>
      <c r="W38" s="375">
        <v>43</v>
      </c>
      <c r="X38" s="376">
        <v>23</v>
      </c>
      <c r="Y38" s="239">
        <v>90180</v>
      </c>
      <c r="Z38" s="239">
        <v>43164</v>
      </c>
      <c r="AA38" s="240">
        <v>47016</v>
      </c>
      <c r="AB38" s="375">
        <v>32</v>
      </c>
      <c r="AC38" s="375">
        <v>43</v>
      </c>
      <c r="AD38" s="376">
        <v>23</v>
      </c>
      <c r="AF38" s="484">
        <v>38077</v>
      </c>
      <c r="AG38" s="375">
        <v>11</v>
      </c>
      <c r="AH38" s="375">
        <v>11</v>
      </c>
      <c r="AI38" s="375">
        <v>11</v>
      </c>
    </row>
    <row r="39" spans="1:35" ht="14.25" customHeight="1">
      <c r="A39" s="18">
        <v>40268</v>
      </c>
      <c r="B39" s="236">
        <v>-2.511213415242679</v>
      </c>
      <c r="C39" s="242">
        <v>0.63999509884550321</v>
      </c>
      <c r="D39" s="236">
        <v>17.017538562852806</v>
      </c>
      <c r="E39" s="237">
        <v>4.1185398242385901E-2</v>
      </c>
      <c r="F39" s="18"/>
      <c r="G39" s="18">
        <v>40268</v>
      </c>
      <c r="H39" s="242">
        <v>0.63999509884550321</v>
      </c>
      <c r="I39" s="242">
        <v>0.63999509884550321</v>
      </c>
      <c r="J39" s="242">
        <v>0.63999509884550321</v>
      </c>
      <c r="L39" s="138" t="s">
        <v>906</v>
      </c>
      <c r="M39" s="238">
        <v>95087</v>
      </c>
      <c r="N39" s="239">
        <v>46801</v>
      </c>
      <c r="O39" s="240">
        <v>48286</v>
      </c>
      <c r="P39" s="375">
        <v>30</v>
      </c>
      <c r="Q39" s="375">
        <v>44</v>
      </c>
      <c r="R39" s="376">
        <v>19</v>
      </c>
      <c r="S39" s="239">
        <v>95087</v>
      </c>
      <c r="T39" s="239">
        <v>46801</v>
      </c>
      <c r="U39" s="240">
        <v>48286</v>
      </c>
      <c r="V39" s="375">
        <v>30</v>
      </c>
      <c r="W39" s="375">
        <v>44</v>
      </c>
      <c r="X39" s="376">
        <v>19</v>
      </c>
      <c r="Y39" s="239">
        <v>95087</v>
      </c>
      <c r="Z39" s="239">
        <v>46801</v>
      </c>
      <c r="AA39" s="240">
        <v>48286</v>
      </c>
      <c r="AB39" s="375">
        <v>30</v>
      </c>
      <c r="AC39" s="375">
        <v>44</v>
      </c>
      <c r="AD39" s="376">
        <v>19</v>
      </c>
      <c r="AF39" s="484">
        <v>38168</v>
      </c>
      <c r="AG39" s="375">
        <v>12</v>
      </c>
      <c r="AH39" s="375">
        <v>12</v>
      </c>
      <c r="AI39" s="375">
        <v>12</v>
      </c>
    </row>
    <row r="40" spans="1:35" ht="14.25" customHeight="1">
      <c r="A40" s="18">
        <v>40359</v>
      </c>
      <c r="B40" s="236">
        <v>-2.939447085478136</v>
      </c>
      <c r="C40" s="242">
        <v>2.0169068936327363</v>
      </c>
      <c r="D40" s="236">
        <v>17.471147589560481</v>
      </c>
      <c r="E40" s="237">
        <v>0.51097151713541</v>
      </c>
      <c r="F40" s="18"/>
      <c r="G40" s="18">
        <v>40359</v>
      </c>
      <c r="H40" s="242">
        <v>2.0169068936327363</v>
      </c>
      <c r="I40" s="242">
        <v>2.0169068936327363</v>
      </c>
      <c r="J40" s="242">
        <v>2.0169068936327363</v>
      </c>
      <c r="L40" s="138" t="s">
        <v>907</v>
      </c>
      <c r="M40" s="238">
        <v>96702</v>
      </c>
      <c r="N40" s="239">
        <v>49449</v>
      </c>
      <c r="O40" s="240">
        <v>47253</v>
      </c>
      <c r="P40" s="375">
        <v>24</v>
      </c>
      <c r="Q40" s="375">
        <v>37</v>
      </c>
      <c r="R40" s="376">
        <v>13</v>
      </c>
      <c r="S40" s="239">
        <v>96702</v>
      </c>
      <c r="T40" s="239">
        <v>49449</v>
      </c>
      <c r="U40" s="240">
        <v>47253</v>
      </c>
      <c r="V40" s="375">
        <v>24</v>
      </c>
      <c r="W40" s="375">
        <v>37</v>
      </c>
      <c r="X40" s="376">
        <v>13</v>
      </c>
      <c r="Y40" s="239">
        <v>96702</v>
      </c>
      <c r="Z40" s="239">
        <v>49449</v>
      </c>
      <c r="AA40" s="240">
        <v>47253</v>
      </c>
      <c r="AB40" s="375">
        <v>24</v>
      </c>
      <c r="AC40" s="375">
        <v>37</v>
      </c>
      <c r="AD40" s="376">
        <v>13</v>
      </c>
      <c r="AF40" s="484">
        <v>38260</v>
      </c>
      <c r="AG40" s="375">
        <v>13</v>
      </c>
      <c r="AH40" s="375">
        <v>13</v>
      </c>
      <c r="AI40" s="375">
        <v>13</v>
      </c>
    </row>
    <row r="41" spans="1:35" ht="14.25" customHeight="1">
      <c r="A41" s="18">
        <v>40451</v>
      </c>
      <c r="B41" s="236">
        <v>1.013481423639135</v>
      </c>
      <c r="C41" s="242">
        <v>3.4382928180565813</v>
      </c>
      <c r="D41" s="236">
        <v>17.822467154531747</v>
      </c>
      <c r="E41" s="237">
        <v>0.87983590406297696</v>
      </c>
      <c r="F41" s="18"/>
      <c r="G41" s="18">
        <v>40451</v>
      </c>
      <c r="H41" s="242">
        <v>3.4382928180565813</v>
      </c>
      <c r="I41" s="242">
        <v>3.4382928180565813</v>
      </c>
      <c r="J41" s="242">
        <v>3.4382928180565813</v>
      </c>
      <c r="L41" s="138" t="s">
        <v>908</v>
      </c>
      <c r="M41" s="238">
        <v>99887</v>
      </c>
      <c r="N41" s="239">
        <v>52406</v>
      </c>
      <c r="O41" s="240">
        <v>47482</v>
      </c>
      <c r="P41" s="375">
        <v>19</v>
      </c>
      <c r="Q41" s="375">
        <v>33</v>
      </c>
      <c r="R41" s="376">
        <v>7</v>
      </c>
      <c r="S41" s="239">
        <v>99887</v>
      </c>
      <c r="T41" s="239">
        <v>52406</v>
      </c>
      <c r="U41" s="240">
        <v>47482</v>
      </c>
      <c r="V41" s="375">
        <v>19</v>
      </c>
      <c r="W41" s="375">
        <v>33</v>
      </c>
      <c r="X41" s="376">
        <v>7</v>
      </c>
      <c r="Y41" s="239">
        <v>99887</v>
      </c>
      <c r="Z41" s="239">
        <v>52406</v>
      </c>
      <c r="AA41" s="240">
        <v>47482</v>
      </c>
      <c r="AB41" s="375">
        <v>19</v>
      </c>
      <c r="AC41" s="375">
        <v>33</v>
      </c>
      <c r="AD41" s="376">
        <v>7</v>
      </c>
      <c r="AF41" s="484">
        <v>38352</v>
      </c>
      <c r="AG41" s="375">
        <v>14</v>
      </c>
      <c r="AH41" s="375">
        <v>14</v>
      </c>
      <c r="AI41" s="375">
        <v>14</v>
      </c>
    </row>
    <row r="42" spans="1:35" ht="14.25" customHeight="1">
      <c r="A42" s="18">
        <v>40543</v>
      </c>
      <c r="B42" s="236">
        <v>-1.7422109868578985</v>
      </c>
      <c r="C42" s="242">
        <v>2.263464407623573</v>
      </c>
      <c r="D42" s="236">
        <v>18.033735238627166</v>
      </c>
      <c r="E42" s="237">
        <v>1.1112372410634901</v>
      </c>
      <c r="F42" s="18"/>
      <c r="G42" s="18">
        <v>40543</v>
      </c>
      <c r="H42" s="242">
        <v>2.263464407623573</v>
      </c>
      <c r="I42" s="242">
        <v>2.263464407623573</v>
      </c>
      <c r="J42" s="242">
        <v>2.263464407623573</v>
      </c>
      <c r="L42" s="138" t="s">
        <v>909</v>
      </c>
      <c r="M42" s="238">
        <v>104616</v>
      </c>
      <c r="N42" s="239">
        <v>55189</v>
      </c>
      <c r="O42" s="240">
        <v>49427</v>
      </c>
      <c r="P42" s="375">
        <v>16</v>
      </c>
      <c r="Q42" s="375">
        <v>28</v>
      </c>
      <c r="R42" s="376">
        <v>5</v>
      </c>
      <c r="S42" s="239">
        <v>104616</v>
      </c>
      <c r="T42" s="239">
        <v>55189</v>
      </c>
      <c r="U42" s="240">
        <v>49427</v>
      </c>
      <c r="V42" s="375">
        <v>16</v>
      </c>
      <c r="W42" s="375">
        <v>28</v>
      </c>
      <c r="X42" s="376">
        <v>5</v>
      </c>
      <c r="Y42" s="239">
        <v>104616</v>
      </c>
      <c r="Z42" s="239">
        <v>55189</v>
      </c>
      <c r="AA42" s="240">
        <v>49427</v>
      </c>
      <c r="AB42" s="375">
        <v>16</v>
      </c>
      <c r="AC42" s="375">
        <v>28</v>
      </c>
      <c r="AD42" s="376">
        <v>5</v>
      </c>
      <c r="AF42" s="484">
        <v>38442</v>
      </c>
      <c r="AG42" s="375">
        <v>14</v>
      </c>
      <c r="AH42" s="375">
        <v>14</v>
      </c>
      <c r="AI42" s="375">
        <v>14</v>
      </c>
    </row>
    <row r="43" spans="1:35" ht="14.25" customHeight="1">
      <c r="A43" s="18">
        <v>40633</v>
      </c>
      <c r="B43" s="236">
        <v>-2.3465731362899902</v>
      </c>
      <c r="C43" s="242">
        <v>2.0821402429715334</v>
      </c>
      <c r="D43" s="236">
        <v>17.768909337948777</v>
      </c>
      <c r="E43" s="237">
        <v>0.87031853198042997</v>
      </c>
      <c r="F43" s="18"/>
      <c r="G43" s="18">
        <v>40633</v>
      </c>
      <c r="H43" s="242">
        <v>2.0821402429715334</v>
      </c>
      <c r="I43" s="242">
        <v>2.0821402429715334</v>
      </c>
      <c r="J43" s="242">
        <v>2.0821402429715334</v>
      </c>
      <c r="L43" s="138" t="s">
        <v>910</v>
      </c>
      <c r="M43" s="238">
        <v>105701</v>
      </c>
      <c r="N43" s="239">
        <v>55753</v>
      </c>
      <c r="O43" s="240">
        <v>49947</v>
      </c>
      <c r="P43" s="375">
        <v>11</v>
      </c>
      <c r="Q43" s="375">
        <v>19</v>
      </c>
      <c r="R43" s="376">
        <v>3</v>
      </c>
      <c r="S43" s="239">
        <v>105701</v>
      </c>
      <c r="T43" s="239">
        <v>55753</v>
      </c>
      <c r="U43" s="240">
        <v>49947</v>
      </c>
      <c r="V43" s="375">
        <v>11</v>
      </c>
      <c r="W43" s="375">
        <v>19</v>
      </c>
      <c r="X43" s="376">
        <v>3</v>
      </c>
      <c r="Y43" s="239">
        <v>105701</v>
      </c>
      <c r="Z43" s="239">
        <v>55753</v>
      </c>
      <c r="AA43" s="240">
        <v>49947</v>
      </c>
      <c r="AB43" s="375">
        <v>11</v>
      </c>
      <c r="AC43" s="375">
        <v>19</v>
      </c>
      <c r="AD43" s="376">
        <v>3</v>
      </c>
      <c r="AF43" s="484">
        <v>38533</v>
      </c>
      <c r="AG43" s="375">
        <v>17</v>
      </c>
      <c r="AH43" s="375">
        <v>17</v>
      </c>
      <c r="AI43" s="375">
        <v>17</v>
      </c>
    </row>
    <row r="44" spans="1:35" ht="14.25" customHeight="1">
      <c r="A44" s="18">
        <v>40724</v>
      </c>
      <c r="B44" s="236">
        <v>1.132389929248717</v>
      </c>
      <c r="C44" s="242">
        <v>1.8813782447935523</v>
      </c>
      <c r="D44" s="236">
        <v>17.870186063390573</v>
      </c>
      <c r="E44" s="237">
        <v>1.0004174459599</v>
      </c>
      <c r="F44" s="18"/>
      <c r="G44" s="18">
        <v>40724</v>
      </c>
      <c r="H44" s="242">
        <v>1.8813782447935523</v>
      </c>
      <c r="I44" s="242">
        <v>1.8813782447935523</v>
      </c>
      <c r="J44" s="242">
        <v>1.8813782447935523</v>
      </c>
      <c r="L44" s="138" t="s">
        <v>922</v>
      </c>
      <c r="M44" s="238">
        <v>107925</v>
      </c>
      <c r="N44" s="239">
        <v>58025</v>
      </c>
      <c r="O44" s="240">
        <v>49900</v>
      </c>
      <c r="P44" s="375">
        <v>12</v>
      </c>
      <c r="Q44" s="375">
        <v>17</v>
      </c>
      <c r="R44" s="376">
        <v>6</v>
      </c>
      <c r="S44" s="239">
        <v>107925</v>
      </c>
      <c r="T44" s="239">
        <v>58025</v>
      </c>
      <c r="U44" s="240">
        <v>49900</v>
      </c>
      <c r="V44" s="375">
        <v>12</v>
      </c>
      <c r="W44" s="375">
        <v>17</v>
      </c>
      <c r="X44" s="376">
        <v>6</v>
      </c>
      <c r="Y44" s="239">
        <v>107925</v>
      </c>
      <c r="Z44" s="239">
        <v>58025</v>
      </c>
      <c r="AA44" s="240">
        <v>49900</v>
      </c>
      <c r="AB44" s="375">
        <v>12</v>
      </c>
      <c r="AC44" s="375">
        <v>17</v>
      </c>
      <c r="AD44" s="376">
        <v>6</v>
      </c>
      <c r="AF44" s="484">
        <v>38625</v>
      </c>
      <c r="AG44" s="375">
        <v>19</v>
      </c>
      <c r="AH44" s="375">
        <v>19</v>
      </c>
      <c r="AI44" s="375">
        <v>19</v>
      </c>
    </row>
    <row r="45" spans="1:35" ht="14.25" customHeight="1">
      <c r="A45" s="18">
        <v>40816</v>
      </c>
      <c r="B45" s="236">
        <v>2.1107123695230712E-2</v>
      </c>
      <c r="C45" s="242">
        <v>1.9485258562609289</v>
      </c>
      <c r="D45" s="236">
        <v>17.796638235779845</v>
      </c>
      <c r="E45" s="237">
        <v>0.96171304933973001</v>
      </c>
      <c r="F45" s="18"/>
      <c r="G45" s="18">
        <v>40816</v>
      </c>
      <c r="H45" s="242">
        <v>1.9485258562609289</v>
      </c>
      <c r="I45" s="242">
        <v>1.9485258562609289</v>
      </c>
      <c r="J45" s="242">
        <v>1.9485258562609289</v>
      </c>
      <c r="L45" s="138" t="s">
        <v>923</v>
      </c>
      <c r="M45" s="238">
        <v>112611</v>
      </c>
      <c r="N45" s="239">
        <v>61599</v>
      </c>
      <c r="O45" s="240">
        <v>51012</v>
      </c>
      <c r="P45" s="375">
        <v>13</v>
      </c>
      <c r="Q45" s="375">
        <v>18</v>
      </c>
      <c r="R45" s="376">
        <v>7</v>
      </c>
      <c r="S45" s="239">
        <v>112611</v>
      </c>
      <c r="T45" s="239">
        <v>61599</v>
      </c>
      <c r="U45" s="240">
        <v>51012</v>
      </c>
      <c r="V45" s="375">
        <v>13</v>
      </c>
      <c r="W45" s="375">
        <v>18</v>
      </c>
      <c r="X45" s="376">
        <v>7</v>
      </c>
      <c r="Y45" s="239">
        <v>112611</v>
      </c>
      <c r="Z45" s="239">
        <v>61599</v>
      </c>
      <c r="AA45" s="240">
        <v>51012</v>
      </c>
      <c r="AB45" s="375">
        <v>13</v>
      </c>
      <c r="AC45" s="375">
        <v>18</v>
      </c>
      <c r="AD45" s="376">
        <v>7</v>
      </c>
      <c r="AF45" s="484">
        <v>38717</v>
      </c>
      <c r="AG45" s="375">
        <v>19</v>
      </c>
      <c r="AH45" s="375">
        <v>19</v>
      </c>
      <c r="AI45" s="375">
        <v>19</v>
      </c>
    </row>
    <row r="46" spans="1:35" ht="14.25" customHeight="1">
      <c r="A46" s="18">
        <v>40908</v>
      </c>
      <c r="B46" s="236">
        <v>-0.22934433360873641</v>
      </c>
      <c r="C46" s="242">
        <v>3.4904656111675081</v>
      </c>
      <c r="D46" s="236">
        <v>17.814191796193963</v>
      </c>
      <c r="E46" s="237">
        <v>1.0211975120104</v>
      </c>
      <c r="F46" s="18"/>
      <c r="G46" s="18">
        <v>40908</v>
      </c>
      <c r="H46" s="242">
        <v>3.4904656111675081</v>
      </c>
      <c r="I46" s="242">
        <v>3.4904656111675081</v>
      </c>
      <c r="J46" s="242">
        <v>3.4904656111675081</v>
      </c>
      <c r="L46" s="138" t="s">
        <v>924</v>
      </c>
      <c r="M46" s="238">
        <v>119022</v>
      </c>
      <c r="N46" s="239">
        <v>65650</v>
      </c>
      <c r="O46" s="240">
        <v>53372</v>
      </c>
      <c r="P46" s="375">
        <v>14</v>
      </c>
      <c r="Q46" s="375">
        <v>19</v>
      </c>
      <c r="R46" s="376">
        <v>8</v>
      </c>
      <c r="S46" s="239">
        <v>119022</v>
      </c>
      <c r="T46" s="239">
        <v>65650</v>
      </c>
      <c r="U46" s="240">
        <v>53372</v>
      </c>
      <c r="V46" s="375">
        <v>14</v>
      </c>
      <c r="W46" s="375">
        <v>19</v>
      </c>
      <c r="X46" s="376">
        <v>8</v>
      </c>
      <c r="Y46" s="239">
        <v>119022</v>
      </c>
      <c r="Z46" s="239">
        <v>65650</v>
      </c>
      <c r="AA46" s="240">
        <v>53372</v>
      </c>
      <c r="AB46" s="375">
        <v>14</v>
      </c>
      <c r="AC46" s="375">
        <v>19</v>
      </c>
      <c r="AD46" s="376">
        <v>8</v>
      </c>
      <c r="AF46" s="484">
        <v>38807</v>
      </c>
      <c r="AG46" s="375">
        <v>23</v>
      </c>
      <c r="AH46" s="375">
        <v>23</v>
      </c>
      <c r="AI46" s="375">
        <v>23</v>
      </c>
    </row>
    <row r="47" spans="1:35" ht="14.25" customHeight="1">
      <c r="A47" s="18">
        <v>40999</v>
      </c>
      <c r="B47" s="236">
        <v>-1.2048722074554803</v>
      </c>
      <c r="C47" s="242">
        <v>3.5858524652855976</v>
      </c>
      <c r="D47" s="236">
        <v>18.23902174838415</v>
      </c>
      <c r="E47" s="237">
        <v>1.4960735980138899</v>
      </c>
      <c r="F47" s="18"/>
      <c r="G47" s="18">
        <v>40999</v>
      </c>
      <c r="H47" s="242">
        <v>3.5858524652855976</v>
      </c>
      <c r="I47" s="242">
        <v>3.5858524652855976</v>
      </c>
      <c r="J47" s="242">
        <v>3.5858524652855976</v>
      </c>
      <c r="L47" s="138" t="s">
        <v>925</v>
      </c>
      <c r="M47" s="238">
        <v>120568</v>
      </c>
      <c r="N47" s="239">
        <v>66731</v>
      </c>
      <c r="O47" s="240">
        <v>53837</v>
      </c>
      <c r="P47" s="375">
        <v>14</v>
      </c>
      <c r="Q47" s="375">
        <v>20</v>
      </c>
      <c r="R47" s="376">
        <v>8</v>
      </c>
      <c r="S47" s="239">
        <v>120568</v>
      </c>
      <c r="T47" s="239">
        <v>66731</v>
      </c>
      <c r="U47" s="240">
        <v>53837</v>
      </c>
      <c r="V47" s="375">
        <v>14</v>
      </c>
      <c r="W47" s="375">
        <v>20</v>
      </c>
      <c r="X47" s="376">
        <v>8</v>
      </c>
      <c r="Y47" s="239">
        <v>120568</v>
      </c>
      <c r="Z47" s="239">
        <v>66731</v>
      </c>
      <c r="AA47" s="240">
        <v>53837</v>
      </c>
      <c r="AB47" s="375">
        <v>14</v>
      </c>
      <c r="AC47" s="375">
        <v>20</v>
      </c>
      <c r="AD47" s="376">
        <v>8</v>
      </c>
      <c r="AF47" s="484">
        <v>38898</v>
      </c>
      <c r="AG47" s="375">
        <v>24</v>
      </c>
      <c r="AH47" s="375">
        <v>24</v>
      </c>
      <c r="AI47" s="375">
        <v>24</v>
      </c>
    </row>
    <row r="48" spans="1:35" ht="14.25" customHeight="1">
      <c r="A48" s="18">
        <v>41090</v>
      </c>
      <c r="B48" s="236">
        <v>-2.9945914921394916</v>
      </c>
      <c r="C48" s="242">
        <v>2.1212537292004043</v>
      </c>
      <c r="D48" s="236">
        <v>18.457329438886795</v>
      </c>
      <c r="E48" s="237">
        <v>1.7735295662767301</v>
      </c>
      <c r="F48" s="18"/>
      <c r="G48" s="18">
        <v>41090</v>
      </c>
      <c r="H48" s="242">
        <v>2.1212537292004043</v>
      </c>
      <c r="I48" s="242">
        <v>2.1212537292004043</v>
      </c>
      <c r="J48" s="242">
        <v>2.1212537292004043</v>
      </c>
      <c r="L48" s="138" t="s">
        <v>926</v>
      </c>
      <c r="M48" s="238">
        <v>126345</v>
      </c>
      <c r="N48" s="239">
        <v>70221</v>
      </c>
      <c r="O48" s="240">
        <v>56124</v>
      </c>
      <c r="P48" s="375">
        <v>17</v>
      </c>
      <c r="Q48" s="375">
        <v>21</v>
      </c>
      <c r="R48" s="376">
        <v>12</v>
      </c>
      <c r="S48" s="239">
        <v>126345</v>
      </c>
      <c r="T48" s="239">
        <v>70221</v>
      </c>
      <c r="U48" s="240">
        <v>56124</v>
      </c>
      <c r="V48" s="375">
        <v>17</v>
      </c>
      <c r="W48" s="375">
        <v>21</v>
      </c>
      <c r="X48" s="376">
        <v>12</v>
      </c>
      <c r="Y48" s="239">
        <v>126345</v>
      </c>
      <c r="Z48" s="239">
        <v>70221</v>
      </c>
      <c r="AA48" s="240">
        <v>56124</v>
      </c>
      <c r="AB48" s="375">
        <v>17</v>
      </c>
      <c r="AC48" s="375">
        <v>21</v>
      </c>
      <c r="AD48" s="376">
        <v>12</v>
      </c>
      <c r="AF48" s="484">
        <v>38990</v>
      </c>
      <c r="AG48" s="375">
        <v>24</v>
      </c>
      <c r="AH48" s="375">
        <v>24</v>
      </c>
      <c r="AI48" s="375">
        <v>24</v>
      </c>
    </row>
    <row r="49" spans="1:35" ht="14.25" customHeight="1">
      <c r="A49" s="18">
        <v>41182</v>
      </c>
      <c r="B49" s="236">
        <v>-1.8047831917015174</v>
      </c>
      <c r="C49" s="242">
        <v>0.92266626850106093</v>
      </c>
      <c r="D49" s="236">
        <v>19.396733635784773</v>
      </c>
      <c r="E49" s="237">
        <v>2.7821112543286701</v>
      </c>
      <c r="F49" s="18"/>
      <c r="G49" s="18">
        <v>41182</v>
      </c>
      <c r="H49" s="242">
        <v>0.92266626850106093</v>
      </c>
      <c r="I49" s="242">
        <v>0.92266626850106093</v>
      </c>
      <c r="J49" s="242">
        <v>0.92266626850106093</v>
      </c>
      <c r="L49" s="138" t="s">
        <v>927</v>
      </c>
      <c r="M49" s="238">
        <v>133522</v>
      </c>
      <c r="N49" s="239">
        <v>75489</v>
      </c>
      <c r="O49" s="240">
        <v>58034</v>
      </c>
      <c r="P49" s="375">
        <v>19</v>
      </c>
      <c r="Q49" s="375">
        <v>23</v>
      </c>
      <c r="R49" s="376">
        <v>14</v>
      </c>
      <c r="S49" s="239">
        <v>133522</v>
      </c>
      <c r="T49" s="239">
        <v>75489</v>
      </c>
      <c r="U49" s="240">
        <v>58034</v>
      </c>
      <c r="V49" s="375">
        <v>19</v>
      </c>
      <c r="W49" s="375">
        <v>23</v>
      </c>
      <c r="X49" s="376">
        <v>14</v>
      </c>
      <c r="Y49" s="239">
        <v>133522</v>
      </c>
      <c r="Z49" s="239">
        <v>75489</v>
      </c>
      <c r="AA49" s="240">
        <v>58034</v>
      </c>
      <c r="AB49" s="375">
        <v>19</v>
      </c>
      <c r="AC49" s="375">
        <v>23</v>
      </c>
      <c r="AD49" s="376">
        <v>14</v>
      </c>
      <c r="AF49" s="484">
        <v>39082</v>
      </c>
      <c r="AG49" s="375">
        <v>24</v>
      </c>
      <c r="AH49" s="375">
        <v>24</v>
      </c>
      <c r="AI49" s="375">
        <v>24</v>
      </c>
    </row>
    <row r="50" spans="1:35" ht="14.25" customHeight="1">
      <c r="A50" s="18">
        <v>41274</v>
      </c>
      <c r="B50" s="236">
        <v>-2.8823899790260725</v>
      </c>
      <c r="C50" s="242">
        <v>-1.1882587997532141</v>
      </c>
      <c r="D50" s="236">
        <v>20.045407025599296</v>
      </c>
      <c r="E50" s="237">
        <v>3.51084747695469</v>
      </c>
      <c r="F50" s="18"/>
      <c r="G50" s="18">
        <v>41274</v>
      </c>
      <c r="H50" s="242">
        <v>-1.1882587997532141</v>
      </c>
      <c r="I50" s="242">
        <v>-1.1882587997532141</v>
      </c>
      <c r="J50" s="242">
        <v>-1.1882587997532141</v>
      </c>
      <c r="L50" s="138" t="s">
        <v>928</v>
      </c>
      <c r="M50" s="238">
        <v>141211</v>
      </c>
      <c r="N50" s="239">
        <v>79131</v>
      </c>
      <c r="O50" s="240">
        <v>62079</v>
      </c>
      <c r="P50" s="375">
        <v>19</v>
      </c>
      <c r="Q50" s="375">
        <v>21</v>
      </c>
      <c r="R50" s="376">
        <v>16</v>
      </c>
      <c r="S50" s="239">
        <v>141211</v>
      </c>
      <c r="T50" s="239">
        <v>79131</v>
      </c>
      <c r="U50" s="240">
        <v>62079</v>
      </c>
      <c r="V50" s="375">
        <v>19</v>
      </c>
      <c r="W50" s="375">
        <v>21</v>
      </c>
      <c r="X50" s="376">
        <v>16</v>
      </c>
      <c r="Y50" s="239">
        <v>141211</v>
      </c>
      <c r="Z50" s="239">
        <v>79131</v>
      </c>
      <c r="AA50" s="240">
        <v>62079</v>
      </c>
      <c r="AB50" s="375">
        <v>19</v>
      </c>
      <c r="AC50" s="375">
        <v>21</v>
      </c>
      <c r="AD50" s="376">
        <v>16</v>
      </c>
      <c r="AF50" s="484">
        <v>39172</v>
      </c>
      <c r="AG50" s="375">
        <v>24</v>
      </c>
      <c r="AH50" s="375">
        <v>24</v>
      </c>
      <c r="AI50" s="375">
        <v>24</v>
      </c>
    </row>
    <row r="51" spans="1:35" ht="14.25" customHeight="1">
      <c r="A51" s="18">
        <v>41364</v>
      </c>
      <c r="B51" s="236">
        <v>-1.1781758447468604</v>
      </c>
      <c r="C51" s="242">
        <v>-1.5941280272353424</v>
      </c>
      <c r="D51" s="236">
        <v>20.007090008163228</v>
      </c>
      <c r="E51" s="237">
        <v>3.5642234778011899</v>
      </c>
      <c r="F51" s="18"/>
      <c r="G51" s="18">
        <v>41364</v>
      </c>
      <c r="H51" s="242">
        <v>-1.5941280272353424</v>
      </c>
      <c r="I51" s="242">
        <v>-1.5941280272353424</v>
      </c>
      <c r="J51" s="242">
        <v>-1.5941280272353424</v>
      </c>
      <c r="L51" s="138" t="s">
        <v>929</v>
      </c>
      <c r="M51" s="238">
        <v>148222</v>
      </c>
      <c r="N51" s="239">
        <v>82108</v>
      </c>
      <c r="O51" s="240">
        <v>66115</v>
      </c>
      <c r="P51" s="375">
        <v>23</v>
      </c>
      <c r="Q51" s="375">
        <v>23</v>
      </c>
      <c r="R51" s="376">
        <v>23</v>
      </c>
      <c r="S51" s="239">
        <v>148222</v>
      </c>
      <c r="T51" s="239">
        <v>82108</v>
      </c>
      <c r="U51" s="240">
        <v>66115</v>
      </c>
      <c r="V51" s="375">
        <v>23</v>
      </c>
      <c r="W51" s="375">
        <v>23</v>
      </c>
      <c r="X51" s="376">
        <v>23</v>
      </c>
      <c r="Y51" s="239">
        <v>148222</v>
      </c>
      <c r="Z51" s="239">
        <v>82108</v>
      </c>
      <c r="AA51" s="240">
        <v>66115</v>
      </c>
      <c r="AB51" s="375">
        <v>23</v>
      </c>
      <c r="AC51" s="375">
        <v>23</v>
      </c>
      <c r="AD51" s="376">
        <v>23</v>
      </c>
      <c r="AF51" s="484">
        <v>39263</v>
      </c>
      <c r="AG51" s="375">
        <v>22</v>
      </c>
      <c r="AH51" s="375">
        <v>22</v>
      </c>
      <c r="AI51" s="375">
        <v>22</v>
      </c>
    </row>
    <row r="52" spans="1:35" ht="14.25" customHeight="1">
      <c r="A52" s="18">
        <v>41455</v>
      </c>
      <c r="B52" s="236">
        <v>7.5961415204247373E-2</v>
      </c>
      <c r="C52" s="242">
        <v>-0.13619033831960792</v>
      </c>
      <c r="D52" s="236">
        <v>20.091930313516063</v>
      </c>
      <c r="E52" s="237">
        <v>3.7529913968222801</v>
      </c>
      <c r="F52" s="18"/>
      <c r="G52" s="18">
        <v>41455</v>
      </c>
      <c r="H52" s="242">
        <v>-0.13619033831960792</v>
      </c>
      <c r="I52" s="242">
        <v>-0.13619033831960792</v>
      </c>
      <c r="J52" s="242">
        <v>-0.13619033831960792</v>
      </c>
      <c r="L52" s="138" t="s">
        <v>930</v>
      </c>
      <c r="M52" s="238">
        <v>157183</v>
      </c>
      <c r="N52" s="239">
        <v>87327</v>
      </c>
      <c r="O52" s="240">
        <v>69856</v>
      </c>
      <c r="P52" s="375">
        <v>24</v>
      </c>
      <c r="Q52" s="375">
        <v>24</v>
      </c>
      <c r="R52" s="376">
        <v>24</v>
      </c>
      <c r="S52" s="239">
        <v>157183</v>
      </c>
      <c r="T52" s="239">
        <v>87327</v>
      </c>
      <c r="U52" s="240">
        <v>69856</v>
      </c>
      <c r="V52" s="375">
        <v>24</v>
      </c>
      <c r="W52" s="375">
        <v>24</v>
      </c>
      <c r="X52" s="376">
        <v>24</v>
      </c>
      <c r="Y52" s="239">
        <v>157183</v>
      </c>
      <c r="Z52" s="239">
        <v>87327</v>
      </c>
      <c r="AA52" s="240">
        <v>69856</v>
      </c>
      <c r="AB52" s="375">
        <v>24</v>
      </c>
      <c r="AC52" s="375">
        <v>24</v>
      </c>
      <c r="AD52" s="376">
        <v>24</v>
      </c>
      <c r="AF52" s="484">
        <v>39355</v>
      </c>
      <c r="AG52" s="375">
        <v>18</v>
      </c>
      <c r="AH52" s="375">
        <v>18</v>
      </c>
      <c r="AI52" s="375">
        <v>18</v>
      </c>
    </row>
    <row r="53" spans="1:35" ht="14.25" customHeight="1">
      <c r="A53" s="18">
        <v>41547</v>
      </c>
      <c r="B53" s="236">
        <v>-0.75772440304913857</v>
      </c>
      <c r="C53" s="242">
        <v>-0.33567215663687477</v>
      </c>
      <c r="D53" s="236">
        <v>20.34368597591773</v>
      </c>
      <c r="E53" s="237">
        <v>4.12137110925317</v>
      </c>
      <c r="F53" s="18"/>
      <c r="G53" s="18">
        <v>41547</v>
      </c>
      <c r="H53" s="242">
        <v>-0.33567215663687477</v>
      </c>
      <c r="I53" s="242">
        <v>-0.33567215663687477</v>
      </c>
      <c r="J53" s="242">
        <v>-0.33567215663687477</v>
      </c>
      <c r="L53" s="138" t="s">
        <v>931</v>
      </c>
      <c r="M53" s="238">
        <v>165253</v>
      </c>
      <c r="N53" s="239">
        <v>92989</v>
      </c>
      <c r="O53" s="240">
        <v>72264</v>
      </c>
      <c r="P53" s="375">
        <v>24</v>
      </c>
      <c r="Q53" s="375">
        <v>23</v>
      </c>
      <c r="R53" s="376">
        <v>25</v>
      </c>
      <c r="S53" s="239">
        <v>165253</v>
      </c>
      <c r="T53" s="239">
        <v>92989</v>
      </c>
      <c r="U53" s="240">
        <v>72264</v>
      </c>
      <c r="V53" s="375">
        <v>24</v>
      </c>
      <c r="W53" s="375">
        <v>23</v>
      </c>
      <c r="X53" s="376">
        <v>25</v>
      </c>
      <c r="Y53" s="239">
        <v>165253</v>
      </c>
      <c r="Z53" s="239">
        <v>92989</v>
      </c>
      <c r="AA53" s="240">
        <v>72264</v>
      </c>
      <c r="AB53" s="375">
        <v>24</v>
      </c>
      <c r="AC53" s="375">
        <v>23</v>
      </c>
      <c r="AD53" s="376">
        <v>25</v>
      </c>
      <c r="AF53" s="484">
        <v>39447</v>
      </c>
      <c r="AG53" s="375">
        <v>15</v>
      </c>
      <c r="AH53" s="375">
        <v>15</v>
      </c>
      <c r="AI53" s="375">
        <v>15</v>
      </c>
    </row>
    <row r="54" spans="1:35" ht="14.25" customHeight="1">
      <c r="A54" s="18">
        <v>41639</v>
      </c>
      <c r="B54" s="236">
        <v>-0.36963614954868262</v>
      </c>
      <c r="C54" s="242">
        <v>0.80127183753349129</v>
      </c>
      <c r="D54" s="236">
        <v>20.575633792381264</v>
      </c>
      <c r="E54" s="237">
        <v>4.4829511334269299</v>
      </c>
      <c r="F54" s="18"/>
      <c r="G54" s="18">
        <v>41639</v>
      </c>
      <c r="H54" s="242">
        <v>0.80127183753349129</v>
      </c>
      <c r="I54" s="242">
        <v>0.80127183753349129</v>
      </c>
      <c r="J54" s="242">
        <v>0.80127183753349129</v>
      </c>
      <c r="L54" s="138" t="s">
        <v>932</v>
      </c>
      <c r="M54" s="238">
        <v>175250</v>
      </c>
      <c r="N54" s="239">
        <v>96985</v>
      </c>
      <c r="O54" s="240">
        <v>78265</v>
      </c>
      <c r="P54" s="375">
        <v>24</v>
      </c>
      <c r="Q54" s="375">
        <v>23</v>
      </c>
      <c r="R54" s="376">
        <v>26</v>
      </c>
      <c r="S54" s="239">
        <v>175250</v>
      </c>
      <c r="T54" s="239">
        <v>96985</v>
      </c>
      <c r="U54" s="240">
        <v>78265</v>
      </c>
      <c r="V54" s="375">
        <v>24</v>
      </c>
      <c r="W54" s="375">
        <v>23</v>
      </c>
      <c r="X54" s="376">
        <v>26</v>
      </c>
      <c r="Y54" s="239">
        <v>175250</v>
      </c>
      <c r="Z54" s="239">
        <v>96985</v>
      </c>
      <c r="AA54" s="240">
        <v>78265</v>
      </c>
      <c r="AB54" s="375">
        <v>24</v>
      </c>
      <c r="AC54" s="375">
        <v>23</v>
      </c>
      <c r="AD54" s="376">
        <v>26</v>
      </c>
      <c r="AF54" s="484">
        <v>39538</v>
      </c>
      <c r="AG54" s="375">
        <v>13</v>
      </c>
      <c r="AH54" s="375">
        <v>13</v>
      </c>
      <c r="AI54" s="375">
        <v>13</v>
      </c>
    </row>
    <row r="55" spans="1:35" ht="14.25" customHeight="1">
      <c r="A55" s="18">
        <v>41729</v>
      </c>
      <c r="B55" s="236">
        <v>-1.0781897487394616</v>
      </c>
      <c r="C55" s="242">
        <v>0.3024998421784062</v>
      </c>
      <c r="D55" s="236">
        <v>20.720375686425157</v>
      </c>
      <c r="E55" s="237">
        <v>4.7704802593370603</v>
      </c>
      <c r="F55" s="18"/>
      <c r="G55" s="18">
        <v>41729</v>
      </c>
      <c r="H55" s="242">
        <v>0.3024998421784062</v>
      </c>
      <c r="I55" s="242">
        <v>0.3024998421784062</v>
      </c>
      <c r="J55" s="242">
        <v>0.3024998421784062</v>
      </c>
      <c r="L55" s="138" t="s">
        <v>933</v>
      </c>
      <c r="M55" s="238">
        <v>184127</v>
      </c>
      <c r="N55" s="239">
        <v>102073</v>
      </c>
      <c r="O55" s="240">
        <v>82054</v>
      </c>
      <c r="P55" s="375">
        <v>24</v>
      </c>
      <c r="Q55" s="375">
        <v>24</v>
      </c>
      <c r="R55" s="376">
        <v>24</v>
      </c>
      <c r="S55" s="239">
        <v>184127</v>
      </c>
      <c r="T55" s="239">
        <v>102073</v>
      </c>
      <c r="U55" s="240">
        <v>82054</v>
      </c>
      <c r="V55" s="375">
        <v>24</v>
      </c>
      <c r="W55" s="375">
        <v>24</v>
      </c>
      <c r="X55" s="376">
        <v>24</v>
      </c>
      <c r="Y55" s="239">
        <v>184127</v>
      </c>
      <c r="Z55" s="239">
        <v>102073</v>
      </c>
      <c r="AA55" s="240">
        <v>82054</v>
      </c>
      <c r="AB55" s="375">
        <v>24</v>
      </c>
      <c r="AC55" s="375">
        <v>24</v>
      </c>
      <c r="AD55" s="376">
        <v>24</v>
      </c>
      <c r="AF55" s="484">
        <v>39629</v>
      </c>
      <c r="AG55" s="375">
        <v>11</v>
      </c>
      <c r="AH55" s="375">
        <v>11</v>
      </c>
      <c r="AI55" s="375">
        <v>11</v>
      </c>
    </row>
    <row r="56" spans="1:35" ht="14.25" customHeight="1">
      <c r="A56" s="18">
        <v>41820</v>
      </c>
      <c r="B56" s="236">
        <v>-0.37078182194473186</v>
      </c>
      <c r="C56" s="242">
        <v>-0.99523758808408047</v>
      </c>
      <c r="D56" s="236">
        <v>19.75896996429692</v>
      </c>
      <c r="E56" s="237">
        <v>3.96498434166066</v>
      </c>
      <c r="F56" s="18"/>
      <c r="G56" s="18">
        <v>41820</v>
      </c>
      <c r="H56" s="242">
        <v>-0.99523758808408047</v>
      </c>
      <c r="I56" s="242">
        <v>-0.99523758808408047</v>
      </c>
      <c r="J56" s="242">
        <v>-0.99523758808408047</v>
      </c>
      <c r="L56" s="138" t="s">
        <v>934</v>
      </c>
      <c r="M56" s="238">
        <v>192341</v>
      </c>
      <c r="N56" s="239">
        <v>106343</v>
      </c>
      <c r="O56" s="240">
        <v>85998</v>
      </c>
      <c r="P56" s="375">
        <v>22</v>
      </c>
      <c r="Q56" s="375">
        <v>22</v>
      </c>
      <c r="R56" s="376">
        <v>23</v>
      </c>
      <c r="S56" s="239">
        <v>192341</v>
      </c>
      <c r="T56" s="239">
        <v>106343</v>
      </c>
      <c r="U56" s="240">
        <v>85998</v>
      </c>
      <c r="V56" s="375">
        <v>22</v>
      </c>
      <c r="W56" s="375">
        <v>22</v>
      </c>
      <c r="X56" s="376">
        <v>23</v>
      </c>
      <c r="Y56" s="239">
        <v>192341</v>
      </c>
      <c r="Z56" s="239">
        <v>106343</v>
      </c>
      <c r="AA56" s="240">
        <v>85998</v>
      </c>
      <c r="AB56" s="375">
        <v>22</v>
      </c>
      <c r="AC56" s="375">
        <v>22</v>
      </c>
      <c r="AD56" s="376">
        <v>23</v>
      </c>
      <c r="AF56" s="484">
        <v>39721</v>
      </c>
      <c r="AG56" s="375">
        <v>11</v>
      </c>
      <c r="AH56" s="375">
        <v>11</v>
      </c>
      <c r="AI56" s="375">
        <v>11</v>
      </c>
    </row>
    <row r="57" spans="1:35" ht="14.25" customHeight="1">
      <c r="A57" s="18">
        <v>41912</v>
      </c>
      <c r="B57" s="236">
        <v>0.18597434456131623</v>
      </c>
      <c r="C57" s="242">
        <v>-0.89402284902550377</v>
      </c>
      <c r="D57" s="236">
        <v>18.929195433406449</v>
      </c>
      <c r="E57" s="237">
        <v>3.3040189170272098</v>
      </c>
      <c r="F57" s="18"/>
      <c r="G57" s="18">
        <v>41912</v>
      </c>
      <c r="H57" s="242">
        <v>-0.89402284902550377</v>
      </c>
      <c r="I57" s="242">
        <v>-0.89402284902550377</v>
      </c>
      <c r="J57" s="242">
        <v>-0.89402284902550377</v>
      </c>
      <c r="L57" s="138" t="s">
        <v>935</v>
      </c>
      <c r="M57" s="238">
        <v>195658</v>
      </c>
      <c r="N57" s="239">
        <v>111690</v>
      </c>
      <c r="O57" s="240">
        <v>83967</v>
      </c>
      <c r="P57" s="375">
        <v>18</v>
      </c>
      <c r="Q57" s="375">
        <v>20</v>
      </c>
      <c r="R57" s="376">
        <v>16</v>
      </c>
      <c r="S57" s="239">
        <v>195658</v>
      </c>
      <c r="T57" s="239">
        <v>111690</v>
      </c>
      <c r="U57" s="240">
        <v>83967</v>
      </c>
      <c r="V57" s="375">
        <v>18</v>
      </c>
      <c r="W57" s="375">
        <v>20</v>
      </c>
      <c r="X57" s="376">
        <v>16</v>
      </c>
      <c r="Y57" s="239">
        <v>195658</v>
      </c>
      <c r="Z57" s="239">
        <v>111690</v>
      </c>
      <c r="AA57" s="240">
        <v>83967</v>
      </c>
      <c r="AB57" s="375">
        <v>18</v>
      </c>
      <c r="AC57" s="375">
        <v>20</v>
      </c>
      <c r="AD57" s="376">
        <v>16</v>
      </c>
      <c r="AF57" s="484">
        <v>39813</v>
      </c>
      <c r="AG57" s="375">
        <v>12</v>
      </c>
      <c r="AH57" s="375">
        <v>12</v>
      </c>
      <c r="AI57" s="375">
        <v>12</v>
      </c>
    </row>
    <row r="58" spans="1:35" ht="14.25" customHeight="1">
      <c r="A58" s="18">
        <v>42004</v>
      </c>
      <c r="B58" s="236">
        <v>0.74835852896796951</v>
      </c>
      <c r="C58" s="242">
        <v>-1.49794183246469</v>
      </c>
      <c r="D58" s="236">
        <v>18.431590603837957</v>
      </c>
      <c r="E58" s="237">
        <v>2.9877406253669401</v>
      </c>
      <c r="F58" s="18"/>
      <c r="G58" s="18">
        <v>42004</v>
      </c>
      <c r="H58" s="242">
        <v>-1.49794183246469</v>
      </c>
      <c r="I58" s="242">
        <v>-1.49794183246469</v>
      </c>
      <c r="J58" s="242">
        <v>-1.49794183246469</v>
      </c>
      <c r="L58" s="138" t="s">
        <v>936</v>
      </c>
      <c r="M58" s="238">
        <v>201412</v>
      </c>
      <c r="N58" s="239">
        <v>115145</v>
      </c>
      <c r="O58" s="240">
        <v>86266</v>
      </c>
      <c r="P58" s="375">
        <v>15</v>
      </c>
      <c r="Q58" s="375">
        <v>19</v>
      </c>
      <c r="R58" s="376">
        <v>10</v>
      </c>
      <c r="S58" s="239">
        <v>201412</v>
      </c>
      <c r="T58" s="239">
        <v>115145</v>
      </c>
      <c r="U58" s="240">
        <v>86266</v>
      </c>
      <c r="V58" s="375">
        <v>15</v>
      </c>
      <c r="W58" s="375">
        <v>19</v>
      </c>
      <c r="X58" s="376">
        <v>10</v>
      </c>
      <c r="Y58" s="239">
        <v>201412</v>
      </c>
      <c r="Z58" s="239">
        <v>115145</v>
      </c>
      <c r="AA58" s="240">
        <v>86266</v>
      </c>
      <c r="AB58" s="375">
        <v>15</v>
      </c>
      <c r="AC58" s="375">
        <v>19</v>
      </c>
      <c r="AD58" s="376">
        <v>10</v>
      </c>
      <c r="AF58" s="484">
        <v>39903</v>
      </c>
      <c r="AG58" s="375">
        <v>10</v>
      </c>
      <c r="AH58" s="375">
        <v>10</v>
      </c>
      <c r="AI58" s="375">
        <v>10</v>
      </c>
    </row>
    <row r="59" spans="1:35" ht="14.25" customHeight="1">
      <c r="A59" s="18">
        <v>42094</v>
      </c>
      <c r="B59" s="236">
        <v>1.401207133152667</v>
      </c>
      <c r="C59" s="242">
        <v>-1.6046080166230041</v>
      </c>
      <c r="D59" s="236">
        <v>17.675800852047086</v>
      </c>
      <c r="E59" s="237">
        <v>2.4252808122245999</v>
      </c>
      <c r="F59" s="18"/>
      <c r="G59" s="18">
        <v>42094</v>
      </c>
      <c r="H59" s="242">
        <v>-1.6046080166230041</v>
      </c>
      <c r="I59" s="242">
        <v>-1.6046080166230041</v>
      </c>
      <c r="J59" s="242">
        <v>-1.6046080166230041</v>
      </c>
      <c r="L59" s="138" t="s">
        <v>937</v>
      </c>
      <c r="M59" s="238">
        <v>207499</v>
      </c>
      <c r="N59" s="239">
        <v>119396</v>
      </c>
      <c r="O59" s="240">
        <v>88103</v>
      </c>
      <c r="P59" s="375">
        <v>13</v>
      </c>
      <c r="Q59" s="375">
        <v>17</v>
      </c>
      <c r="R59" s="376">
        <v>7</v>
      </c>
      <c r="S59" s="239">
        <v>207499</v>
      </c>
      <c r="T59" s="239">
        <v>119396</v>
      </c>
      <c r="U59" s="240">
        <v>88103</v>
      </c>
      <c r="V59" s="375">
        <v>13</v>
      </c>
      <c r="W59" s="375">
        <v>17</v>
      </c>
      <c r="X59" s="376">
        <v>7</v>
      </c>
      <c r="Y59" s="239">
        <v>207499</v>
      </c>
      <c r="Z59" s="239">
        <v>119396</v>
      </c>
      <c r="AA59" s="240">
        <v>88103</v>
      </c>
      <c r="AB59" s="375">
        <v>13</v>
      </c>
      <c r="AC59" s="375">
        <v>17</v>
      </c>
      <c r="AD59" s="376">
        <v>7</v>
      </c>
      <c r="AF59" s="484">
        <v>39994</v>
      </c>
      <c r="AG59" s="375">
        <v>5</v>
      </c>
      <c r="AH59" s="375">
        <v>5</v>
      </c>
      <c r="AI59" s="375">
        <v>5</v>
      </c>
    </row>
    <row r="60" spans="1:35" ht="14.25" customHeight="1">
      <c r="A60" s="18">
        <v>42185</v>
      </c>
      <c r="B60" s="236">
        <v>1.8522390958709138</v>
      </c>
      <c r="C60" s="242">
        <v>-1.9168879288737202</v>
      </c>
      <c r="D60" s="236">
        <v>17.115445353087427</v>
      </c>
      <c r="E60" s="237">
        <v>2.06962511211804</v>
      </c>
      <c r="F60" s="18"/>
      <c r="G60" s="18">
        <v>42185</v>
      </c>
      <c r="H60" s="242">
        <v>-1.9168879288737202</v>
      </c>
      <c r="I60" s="242">
        <v>-1.9168879288737202</v>
      </c>
      <c r="J60" s="242">
        <v>-1.9168879288737202</v>
      </c>
      <c r="L60" s="138" t="s">
        <v>938</v>
      </c>
      <c r="M60" s="238">
        <v>212921</v>
      </c>
      <c r="N60" s="239">
        <v>122642</v>
      </c>
      <c r="O60" s="240">
        <v>90279</v>
      </c>
      <c r="P60" s="375">
        <v>11</v>
      </c>
      <c r="Q60" s="375">
        <v>15</v>
      </c>
      <c r="R60" s="376">
        <v>5</v>
      </c>
      <c r="S60" s="239">
        <v>212921</v>
      </c>
      <c r="T60" s="239">
        <v>122642</v>
      </c>
      <c r="U60" s="240">
        <v>90279</v>
      </c>
      <c r="V60" s="375">
        <v>11</v>
      </c>
      <c r="W60" s="375">
        <v>15</v>
      </c>
      <c r="X60" s="376">
        <v>5</v>
      </c>
      <c r="Y60" s="239">
        <v>212921</v>
      </c>
      <c r="Z60" s="239">
        <v>122642</v>
      </c>
      <c r="AA60" s="240">
        <v>90279</v>
      </c>
      <c r="AB60" s="375">
        <v>11</v>
      </c>
      <c r="AC60" s="375">
        <v>15</v>
      </c>
      <c r="AD60" s="376">
        <v>5</v>
      </c>
      <c r="AF60" s="484">
        <v>40086</v>
      </c>
      <c r="AG60" s="375">
        <v>2</v>
      </c>
      <c r="AH60" s="375">
        <v>2</v>
      </c>
      <c r="AI60" s="375">
        <v>2</v>
      </c>
    </row>
    <row r="61" spans="1:35" ht="14.25" customHeight="1">
      <c r="A61" s="18">
        <v>42277</v>
      </c>
      <c r="B61" s="236">
        <v>3.9435859255217309</v>
      </c>
      <c r="C61" s="242">
        <v>-1.9763381704152465</v>
      </c>
      <c r="D61" s="236">
        <v>16.711840793915869</v>
      </c>
      <c r="E61" s="237">
        <v>1.8813596602356799</v>
      </c>
      <c r="F61" s="18"/>
      <c r="G61" s="18">
        <v>42277</v>
      </c>
      <c r="H61" s="242">
        <v>-1.9763381704152465</v>
      </c>
      <c r="I61" s="242">
        <v>-1.9763381704152465</v>
      </c>
      <c r="J61" s="242">
        <v>-1.9763381704152465</v>
      </c>
      <c r="L61" s="138" t="s">
        <v>939</v>
      </c>
      <c r="M61" s="238">
        <v>217337</v>
      </c>
      <c r="N61" s="239">
        <v>124382</v>
      </c>
      <c r="O61" s="240">
        <v>92956</v>
      </c>
      <c r="P61" s="375">
        <v>11</v>
      </c>
      <c r="Q61" s="375">
        <v>11</v>
      </c>
      <c r="R61" s="376">
        <v>11</v>
      </c>
      <c r="S61" s="239">
        <v>217337</v>
      </c>
      <c r="T61" s="239">
        <v>124382</v>
      </c>
      <c r="U61" s="240">
        <v>92956</v>
      </c>
      <c r="V61" s="375">
        <v>11</v>
      </c>
      <c r="W61" s="375">
        <v>11</v>
      </c>
      <c r="X61" s="376">
        <v>11</v>
      </c>
      <c r="Y61" s="239">
        <v>217337</v>
      </c>
      <c r="Z61" s="239">
        <v>124382</v>
      </c>
      <c r="AA61" s="240">
        <v>92956</v>
      </c>
      <c r="AB61" s="375">
        <v>11</v>
      </c>
      <c r="AC61" s="375">
        <v>11</v>
      </c>
      <c r="AD61" s="376">
        <v>11</v>
      </c>
      <c r="AF61" s="484">
        <v>40178</v>
      </c>
      <c r="AG61" s="375">
        <v>-1</v>
      </c>
      <c r="AH61" s="375">
        <v>-1</v>
      </c>
      <c r="AI61" s="375">
        <v>-1</v>
      </c>
    </row>
    <row r="62" spans="1:35" ht="14.25" customHeight="1">
      <c r="A62" s="18">
        <v>42369</v>
      </c>
      <c r="B62" s="236">
        <v>2.3104276376878516</v>
      </c>
      <c r="C62" s="242">
        <v>-2.2821843390586309</v>
      </c>
      <c r="D62" s="236">
        <v>16.247162421313476</v>
      </c>
      <c r="E62" s="237">
        <v>1.64184636658586</v>
      </c>
      <c r="F62" s="18"/>
      <c r="G62" s="18">
        <v>42369</v>
      </c>
      <c r="H62" s="242">
        <v>-2.2821843390586309</v>
      </c>
      <c r="I62" s="242">
        <v>-2.2821843390586309</v>
      </c>
      <c r="J62" s="242">
        <v>-2.2821843390586309</v>
      </c>
      <c r="L62" s="138" t="s">
        <v>940</v>
      </c>
      <c r="M62" s="238">
        <v>226258</v>
      </c>
      <c r="N62" s="239">
        <v>129409</v>
      </c>
      <c r="O62" s="240">
        <v>96849</v>
      </c>
      <c r="P62" s="375">
        <v>12</v>
      </c>
      <c r="Q62" s="375">
        <v>12</v>
      </c>
      <c r="R62" s="376">
        <v>12</v>
      </c>
      <c r="S62" s="239">
        <v>226258</v>
      </c>
      <c r="T62" s="239">
        <v>129409</v>
      </c>
      <c r="U62" s="240">
        <v>96849</v>
      </c>
      <c r="V62" s="375">
        <v>12</v>
      </c>
      <c r="W62" s="375">
        <v>12</v>
      </c>
      <c r="X62" s="376">
        <v>12</v>
      </c>
      <c r="Y62" s="239">
        <v>226258</v>
      </c>
      <c r="Z62" s="239">
        <v>129409</v>
      </c>
      <c r="AA62" s="240">
        <v>96849</v>
      </c>
      <c r="AB62" s="375">
        <v>12</v>
      </c>
      <c r="AC62" s="375">
        <v>12</v>
      </c>
      <c r="AD62" s="376">
        <v>12</v>
      </c>
      <c r="AF62" s="484">
        <v>40268</v>
      </c>
      <c r="AG62" s="375">
        <v>-1</v>
      </c>
      <c r="AH62" s="375">
        <v>-1</v>
      </c>
      <c r="AI62" s="375">
        <v>-1</v>
      </c>
    </row>
    <row r="63" spans="1:35" ht="14.25" customHeight="1">
      <c r="A63" s="18">
        <v>42460</v>
      </c>
      <c r="B63" s="236">
        <v>3.2795887168851152</v>
      </c>
      <c r="C63" s="242">
        <v>-0.87373908172831705</v>
      </c>
      <c r="D63" s="236">
        <v>15.189113141939446</v>
      </c>
      <c r="E63" s="237">
        <v>0.81789954666838705</v>
      </c>
      <c r="F63" s="18"/>
      <c r="G63" s="18">
        <v>42460</v>
      </c>
      <c r="H63" s="242">
        <v>-0.87373908172831705</v>
      </c>
      <c r="I63" s="242">
        <v>-0.87373908172831705</v>
      </c>
      <c r="J63" s="242">
        <v>-0.87373908172831705</v>
      </c>
      <c r="L63" s="138" t="s">
        <v>941</v>
      </c>
      <c r="M63" s="238">
        <v>228321</v>
      </c>
      <c r="N63" s="239">
        <v>129721</v>
      </c>
      <c r="O63" s="240">
        <v>98600</v>
      </c>
      <c r="P63" s="375">
        <v>10</v>
      </c>
      <c r="Q63" s="375">
        <v>9</v>
      </c>
      <c r="R63" s="376">
        <v>12</v>
      </c>
      <c r="S63" s="239">
        <v>228321</v>
      </c>
      <c r="T63" s="239">
        <v>129721</v>
      </c>
      <c r="U63" s="240">
        <v>98600</v>
      </c>
      <c r="V63" s="375">
        <v>10</v>
      </c>
      <c r="W63" s="375">
        <v>9</v>
      </c>
      <c r="X63" s="376">
        <v>12</v>
      </c>
      <c r="Y63" s="239">
        <v>228321</v>
      </c>
      <c r="Z63" s="239">
        <v>129721</v>
      </c>
      <c r="AA63" s="240">
        <v>98600</v>
      </c>
      <c r="AB63" s="375">
        <v>10</v>
      </c>
      <c r="AC63" s="375">
        <v>9</v>
      </c>
      <c r="AD63" s="376">
        <v>12</v>
      </c>
      <c r="AF63" s="484">
        <v>40359</v>
      </c>
      <c r="AG63" s="375">
        <v>3</v>
      </c>
      <c r="AH63" s="375">
        <v>3</v>
      </c>
      <c r="AI63" s="375">
        <v>3</v>
      </c>
    </row>
    <row r="64" spans="1:35" ht="14.25" customHeight="1">
      <c r="A64" s="18">
        <v>42551</v>
      </c>
      <c r="B64" s="236">
        <v>3.0665060429969628</v>
      </c>
      <c r="C64" s="242">
        <v>-0.19383711145928828</v>
      </c>
      <c r="D64" s="236">
        <v>14.52084183802414</v>
      </c>
      <c r="E64" s="237">
        <v>0.39171381769978197</v>
      </c>
      <c r="F64" s="18"/>
      <c r="G64" s="18">
        <v>42551</v>
      </c>
      <c r="H64" s="242">
        <v>-0.19383711145928828</v>
      </c>
      <c r="I64" s="242">
        <v>-0.19383711145928828</v>
      </c>
      <c r="J64" s="242">
        <v>-0.19383711145928828</v>
      </c>
      <c r="L64" s="138" t="s">
        <v>942</v>
      </c>
      <c r="M64" s="238">
        <v>224008</v>
      </c>
      <c r="N64" s="239">
        <v>126723</v>
      </c>
      <c r="O64" s="240">
        <v>97285</v>
      </c>
      <c r="P64" s="375">
        <v>5</v>
      </c>
      <c r="Q64" s="375">
        <v>3</v>
      </c>
      <c r="R64" s="376">
        <v>8</v>
      </c>
      <c r="S64" s="239">
        <v>224008</v>
      </c>
      <c r="T64" s="239">
        <v>126723</v>
      </c>
      <c r="U64" s="240">
        <v>97285</v>
      </c>
      <c r="V64" s="375">
        <v>5</v>
      </c>
      <c r="W64" s="375">
        <v>3</v>
      </c>
      <c r="X64" s="376">
        <v>8</v>
      </c>
      <c r="Y64" s="239">
        <v>224008</v>
      </c>
      <c r="Z64" s="239">
        <v>126723</v>
      </c>
      <c r="AA64" s="240">
        <v>97285</v>
      </c>
      <c r="AB64" s="375">
        <v>5</v>
      </c>
      <c r="AC64" s="375">
        <v>3</v>
      </c>
      <c r="AD64" s="376">
        <v>8</v>
      </c>
      <c r="AF64" s="484">
        <v>40451</v>
      </c>
      <c r="AG64" s="375">
        <v>5</v>
      </c>
      <c r="AH64" s="375">
        <v>5</v>
      </c>
      <c r="AI64" s="375">
        <v>5</v>
      </c>
    </row>
    <row r="65" spans="1:35" ht="14.25" customHeight="1">
      <c r="A65" s="18">
        <v>42643</v>
      </c>
      <c r="B65" s="236">
        <v>3.574323815567368</v>
      </c>
      <c r="C65" s="242">
        <v>0.43816731632175276</v>
      </c>
      <c r="D65" s="236">
        <v>13.724619719031995</v>
      </c>
      <c r="E65" s="237">
        <v>-0.15542659185124399</v>
      </c>
      <c r="F65" s="18"/>
      <c r="G65" s="18">
        <v>42643</v>
      </c>
      <c r="H65" s="242">
        <v>0.43816731632175276</v>
      </c>
      <c r="I65" s="242">
        <v>0.43816731632175276</v>
      </c>
      <c r="J65" s="242">
        <v>0.43816731632175276</v>
      </c>
      <c r="L65" s="138" t="s">
        <v>943</v>
      </c>
      <c r="M65" s="238">
        <v>222394</v>
      </c>
      <c r="N65" s="239">
        <v>125676</v>
      </c>
      <c r="O65" s="240">
        <v>96718</v>
      </c>
      <c r="P65" s="375">
        <v>2</v>
      </c>
      <c r="Q65" s="375">
        <v>1</v>
      </c>
      <c r="R65" s="376">
        <v>4</v>
      </c>
      <c r="S65" s="239">
        <v>222394</v>
      </c>
      <c r="T65" s="239">
        <v>125676</v>
      </c>
      <c r="U65" s="240">
        <v>96718</v>
      </c>
      <c r="V65" s="375">
        <v>2</v>
      </c>
      <c r="W65" s="375">
        <v>1</v>
      </c>
      <c r="X65" s="376">
        <v>4</v>
      </c>
      <c r="Y65" s="239">
        <v>222394</v>
      </c>
      <c r="Z65" s="239">
        <v>125676</v>
      </c>
      <c r="AA65" s="240">
        <v>96718</v>
      </c>
      <c r="AB65" s="375">
        <v>2</v>
      </c>
      <c r="AC65" s="375">
        <v>1</v>
      </c>
      <c r="AD65" s="376">
        <v>4</v>
      </c>
      <c r="AF65" s="484">
        <v>40543</v>
      </c>
      <c r="AG65" s="375">
        <v>4</v>
      </c>
      <c r="AH65" s="375">
        <v>4</v>
      </c>
      <c r="AI65" s="375">
        <v>4</v>
      </c>
    </row>
    <row r="66" spans="1:35" ht="14.25" customHeight="1">
      <c r="A66" s="18">
        <v>42735</v>
      </c>
      <c r="B66" s="236">
        <v>3.9873547192121634</v>
      </c>
      <c r="C66" s="242">
        <v>1.1071854037444098</v>
      </c>
      <c r="D66" s="236">
        <v>13.151949161815939</v>
      </c>
      <c r="E66" s="237">
        <v>-0.47302195468020602</v>
      </c>
      <c r="F66" s="18"/>
      <c r="G66" s="18">
        <v>42735</v>
      </c>
      <c r="H66" s="242">
        <v>1.1071854037444098</v>
      </c>
      <c r="I66" s="242">
        <v>1.1071854037444098</v>
      </c>
      <c r="J66" s="242">
        <v>1.1071854037444098</v>
      </c>
      <c r="L66" s="138" t="s">
        <v>944</v>
      </c>
      <c r="M66" s="238">
        <v>224612</v>
      </c>
      <c r="N66" s="239">
        <v>125873</v>
      </c>
      <c r="O66" s="240">
        <v>98739</v>
      </c>
      <c r="P66" s="375">
        <v>-1</v>
      </c>
      <c r="Q66" s="375">
        <v>-3</v>
      </c>
      <c r="R66" s="376">
        <v>2</v>
      </c>
      <c r="S66" s="239">
        <v>224612</v>
      </c>
      <c r="T66" s="239">
        <v>125873</v>
      </c>
      <c r="U66" s="240">
        <v>98739</v>
      </c>
      <c r="V66" s="375">
        <v>-1</v>
      </c>
      <c r="W66" s="375">
        <v>-3</v>
      </c>
      <c r="X66" s="376">
        <v>2</v>
      </c>
      <c r="Y66" s="239">
        <v>224612</v>
      </c>
      <c r="Z66" s="239">
        <v>125873</v>
      </c>
      <c r="AA66" s="240">
        <v>98739</v>
      </c>
      <c r="AB66" s="375">
        <v>-1</v>
      </c>
      <c r="AC66" s="375">
        <v>-3</v>
      </c>
      <c r="AD66" s="376">
        <v>2</v>
      </c>
      <c r="AF66" s="484">
        <v>40633</v>
      </c>
      <c r="AG66" s="375">
        <v>3</v>
      </c>
      <c r="AH66" s="375">
        <v>3</v>
      </c>
      <c r="AI66" s="375">
        <v>3</v>
      </c>
    </row>
    <row r="67" spans="1:35" ht="14.25" customHeight="1">
      <c r="A67" s="18">
        <v>42825</v>
      </c>
      <c r="B67" s="236">
        <v>3.0209334143764153</v>
      </c>
      <c r="C67" s="242">
        <v>0.83939530992257971</v>
      </c>
      <c r="D67" s="236">
        <v>12.408474148585846</v>
      </c>
      <c r="E67" s="237">
        <v>-0.956424721062197</v>
      </c>
      <c r="F67" s="18"/>
      <c r="G67" s="18">
        <v>42825</v>
      </c>
      <c r="H67" s="242">
        <v>0.83939530992257971</v>
      </c>
      <c r="I67" s="242">
        <v>0.83939530992257971</v>
      </c>
      <c r="J67" s="242">
        <v>0.83939530992257971</v>
      </c>
      <c r="L67" s="138" t="s">
        <v>945</v>
      </c>
      <c r="M67" s="238">
        <v>227050</v>
      </c>
      <c r="N67" s="239">
        <v>125673</v>
      </c>
      <c r="O67" s="240">
        <v>101377</v>
      </c>
      <c r="P67" s="375">
        <v>-1</v>
      </c>
      <c r="Q67" s="375">
        <v>-3</v>
      </c>
      <c r="R67" s="376">
        <v>3</v>
      </c>
      <c r="S67" s="239">
        <v>227050</v>
      </c>
      <c r="T67" s="239">
        <v>125673</v>
      </c>
      <c r="U67" s="240">
        <v>101377</v>
      </c>
      <c r="V67" s="375">
        <v>-1</v>
      </c>
      <c r="W67" s="375">
        <v>-3</v>
      </c>
      <c r="X67" s="376">
        <v>3</v>
      </c>
      <c r="Y67" s="239">
        <v>227050</v>
      </c>
      <c r="Z67" s="239">
        <v>125673</v>
      </c>
      <c r="AA67" s="240">
        <v>101377</v>
      </c>
      <c r="AB67" s="375">
        <v>-1</v>
      </c>
      <c r="AC67" s="375">
        <v>-3</v>
      </c>
      <c r="AD67" s="376">
        <v>3</v>
      </c>
      <c r="AF67" s="484">
        <v>40724</v>
      </c>
      <c r="AG67" s="375">
        <v>3</v>
      </c>
      <c r="AH67" s="375">
        <v>3</v>
      </c>
      <c r="AI67" s="375">
        <v>3</v>
      </c>
    </row>
    <row r="68" spans="1:35" ht="14.25" customHeight="1">
      <c r="A68" s="18">
        <v>42916</v>
      </c>
      <c r="B68" s="236">
        <v>3.3901414600493069</v>
      </c>
      <c r="C68" s="242">
        <v>1.7238004938552933</v>
      </c>
      <c r="D68" s="236">
        <v>11.541942416095328</v>
      </c>
      <c r="E68" s="237">
        <v>-1.55886466585009</v>
      </c>
      <c r="F68" s="18"/>
      <c r="G68" s="18">
        <v>42916</v>
      </c>
      <c r="H68" s="242">
        <v>1.7238004938552933</v>
      </c>
      <c r="I68" s="242">
        <v>1.7238004938552933</v>
      </c>
      <c r="J68" s="242">
        <v>1.7238004938552933</v>
      </c>
      <c r="L68" s="138" t="s">
        <v>946</v>
      </c>
      <c r="M68" s="238">
        <v>230974</v>
      </c>
      <c r="N68" s="239">
        <v>127023</v>
      </c>
      <c r="O68" s="240">
        <v>103950</v>
      </c>
      <c r="P68" s="375">
        <v>3</v>
      </c>
      <c r="Q68" s="375">
        <v>0</v>
      </c>
      <c r="R68" s="376">
        <v>7</v>
      </c>
      <c r="S68" s="239">
        <v>230974</v>
      </c>
      <c r="T68" s="239">
        <v>127023</v>
      </c>
      <c r="U68" s="240">
        <v>103950</v>
      </c>
      <c r="V68" s="375">
        <v>3</v>
      </c>
      <c r="W68" s="375">
        <v>0</v>
      </c>
      <c r="X68" s="376">
        <v>7</v>
      </c>
      <c r="Y68" s="239">
        <v>230974</v>
      </c>
      <c r="Z68" s="239">
        <v>127023</v>
      </c>
      <c r="AA68" s="240">
        <v>103950</v>
      </c>
      <c r="AB68" s="375">
        <v>3</v>
      </c>
      <c r="AC68" s="375">
        <v>0</v>
      </c>
      <c r="AD68" s="376">
        <v>7</v>
      </c>
      <c r="AF68" s="484">
        <v>40816</v>
      </c>
      <c r="AG68" s="375">
        <v>3</v>
      </c>
      <c r="AH68" s="375">
        <v>3</v>
      </c>
      <c r="AI68" s="375">
        <v>3</v>
      </c>
    </row>
    <row r="69" spans="1:35" ht="14.25" customHeight="1">
      <c r="A69" s="18">
        <v>43008</v>
      </c>
      <c r="B69" s="236">
        <v>3.5717153805701969</v>
      </c>
      <c r="C69" s="242">
        <v>1.8781511318490089</v>
      </c>
      <c r="D69" s="236">
        <v>11.108354660609557</v>
      </c>
      <c r="E69" s="237">
        <v>-1.7252803473964999</v>
      </c>
      <c r="F69" s="18"/>
      <c r="G69" s="18">
        <v>43008</v>
      </c>
      <c r="H69" s="242">
        <v>1.8781511318490089</v>
      </c>
      <c r="I69" s="242">
        <v>1.8781511318490089</v>
      </c>
      <c r="J69" s="242">
        <v>1.8781511318490089</v>
      </c>
      <c r="L69" s="138" t="s">
        <v>947</v>
      </c>
      <c r="M69" s="238">
        <v>233040</v>
      </c>
      <c r="N69" s="239">
        <v>127795</v>
      </c>
      <c r="O69" s="240">
        <v>105246</v>
      </c>
      <c r="P69" s="375">
        <v>5</v>
      </c>
      <c r="Q69" s="375">
        <v>2</v>
      </c>
      <c r="R69" s="376">
        <v>9</v>
      </c>
      <c r="S69" s="239">
        <v>233040</v>
      </c>
      <c r="T69" s="239">
        <v>127795</v>
      </c>
      <c r="U69" s="240">
        <v>105246</v>
      </c>
      <c r="V69" s="375">
        <v>5</v>
      </c>
      <c r="W69" s="375">
        <v>2</v>
      </c>
      <c r="X69" s="376">
        <v>9</v>
      </c>
      <c r="Y69" s="239">
        <v>233040</v>
      </c>
      <c r="Z69" s="239">
        <v>127795</v>
      </c>
      <c r="AA69" s="240">
        <v>105246</v>
      </c>
      <c r="AB69" s="375">
        <v>5</v>
      </c>
      <c r="AC69" s="375">
        <v>2</v>
      </c>
      <c r="AD69" s="376">
        <v>9</v>
      </c>
      <c r="AF69" s="484">
        <v>40908</v>
      </c>
      <c r="AG69" s="375">
        <v>4</v>
      </c>
      <c r="AH69" s="375">
        <v>4</v>
      </c>
      <c r="AI69" s="375">
        <v>4</v>
      </c>
    </row>
    <row r="70" spans="1:35" ht="14.25" customHeight="1">
      <c r="A70" s="18">
        <v>43100</v>
      </c>
      <c r="B70" s="236">
        <v>2.5103533828245475</v>
      </c>
      <c r="C70" s="242">
        <v>2.8526205813892602</v>
      </c>
      <c r="D70" s="236">
        <v>10.334122696964837</v>
      </c>
      <c r="E70" s="237">
        <v>-2.2301368508962498</v>
      </c>
      <c r="F70" s="18"/>
      <c r="G70" s="18">
        <v>43100</v>
      </c>
      <c r="H70" s="242">
        <v>2.8526205813892602</v>
      </c>
      <c r="I70" s="242">
        <v>2.8526205813892602</v>
      </c>
      <c r="J70" s="242">
        <v>2.8526205813892602</v>
      </c>
      <c r="L70" s="138" t="s">
        <v>948</v>
      </c>
      <c r="M70" s="238">
        <v>233335</v>
      </c>
      <c r="N70" s="239">
        <v>130192</v>
      </c>
      <c r="O70" s="240">
        <v>103143</v>
      </c>
      <c r="P70" s="375">
        <v>4</v>
      </c>
      <c r="Q70" s="375">
        <v>3</v>
      </c>
      <c r="R70" s="376">
        <v>4</v>
      </c>
      <c r="S70" s="239">
        <v>233335</v>
      </c>
      <c r="T70" s="239">
        <v>130192</v>
      </c>
      <c r="U70" s="240">
        <v>103143</v>
      </c>
      <c r="V70" s="375">
        <v>4</v>
      </c>
      <c r="W70" s="375">
        <v>3</v>
      </c>
      <c r="X70" s="376">
        <v>4</v>
      </c>
      <c r="Y70" s="239">
        <v>233335</v>
      </c>
      <c r="Z70" s="239">
        <v>130192</v>
      </c>
      <c r="AA70" s="240">
        <v>103143</v>
      </c>
      <c r="AB70" s="375">
        <v>4</v>
      </c>
      <c r="AC70" s="375">
        <v>3</v>
      </c>
      <c r="AD70" s="376">
        <v>4</v>
      </c>
      <c r="AF70" s="484">
        <v>40999</v>
      </c>
      <c r="AG70" s="375">
        <v>5</v>
      </c>
      <c r="AH70" s="375">
        <v>5</v>
      </c>
      <c r="AI70" s="375">
        <v>5</v>
      </c>
    </row>
    <row r="71" spans="1:35" ht="14.25" customHeight="1">
      <c r="A71" s="18">
        <v>43190</v>
      </c>
      <c r="B71" s="236">
        <v>2.2466302999344094</v>
      </c>
      <c r="C71" s="242">
        <v>3.0508764767163967</v>
      </c>
      <c r="D71" s="236">
        <v>9.7159960626202988</v>
      </c>
      <c r="E71" s="237">
        <v>-2.5774925277074798</v>
      </c>
      <c r="F71" s="18"/>
      <c r="G71" s="18">
        <v>43190</v>
      </c>
      <c r="H71" s="242">
        <v>3.0508764767163967</v>
      </c>
      <c r="I71" s="242">
        <v>3.0508764767163967</v>
      </c>
      <c r="J71" s="242">
        <v>3.0508764767163967</v>
      </c>
      <c r="L71" s="138" t="s">
        <v>949</v>
      </c>
      <c r="M71" s="238">
        <v>233273</v>
      </c>
      <c r="N71" s="239">
        <v>128505</v>
      </c>
      <c r="O71" s="240">
        <v>104768</v>
      </c>
      <c r="P71" s="375">
        <v>3</v>
      </c>
      <c r="Q71" s="375">
        <v>2</v>
      </c>
      <c r="R71" s="376">
        <v>3</v>
      </c>
      <c r="S71" s="239">
        <v>233273</v>
      </c>
      <c r="T71" s="239">
        <v>128505</v>
      </c>
      <c r="U71" s="240">
        <v>104768</v>
      </c>
      <c r="V71" s="375">
        <v>3</v>
      </c>
      <c r="W71" s="375">
        <v>2</v>
      </c>
      <c r="X71" s="376">
        <v>3</v>
      </c>
      <c r="Y71" s="239">
        <v>233273</v>
      </c>
      <c r="Z71" s="239">
        <v>128505</v>
      </c>
      <c r="AA71" s="240">
        <v>104768</v>
      </c>
      <c r="AB71" s="375">
        <v>3</v>
      </c>
      <c r="AC71" s="375">
        <v>2</v>
      </c>
      <c r="AD71" s="376">
        <v>3</v>
      </c>
      <c r="AF71" s="484">
        <v>41090</v>
      </c>
      <c r="AG71" s="375">
        <v>0</v>
      </c>
      <c r="AH71" s="375">
        <v>0</v>
      </c>
      <c r="AI71" s="375">
        <v>0</v>
      </c>
    </row>
    <row r="72" spans="1:35" ht="14.25" customHeight="1">
      <c r="A72" s="18">
        <v>43281</v>
      </c>
      <c r="B72" s="236">
        <v>3.1954440371533082</v>
      </c>
      <c r="C72" s="242">
        <v>4.1054483670102542</v>
      </c>
      <c r="D72" s="236">
        <v>9.537429292499132</v>
      </c>
      <c r="E72" s="237">
        <v>-2.48461152625018</v>
      </c>
      <c r="F72" s="18"/>
      <c r="G72" s="18">
        <v>43281</v>
      </c>
      <c r="H72" s="242">
        <v>4.1054483670102542</v>
      </c>
      <c r="I72" s="242">
        <v>4.1054483670102542</v>
      </c>
      <c r="J72" s="242">
        <v>4.1054483670102542</v>
      </c>
      <c r="L72" s="138" t="s">
        <v>950</v>
      </c>
      <c r="M72" s="238">
        <v>237267</v>
      </c>
      <c r="N72" s="239">
        <v>130719</v>
      </c>
      <c r="O72" s="240">
        <v>106547</v>
      </c>
      <c r="P72" s="375">
        <v>3</v>
      </c>
      <c r="Q72" s="375">
        <v>3</v>
      </c>
      <c r="R72" s="376">
        <v>2</v>
      </c>
      <c r="S72" s="239">
        <v>237267</v>
      </c>
      <c r="T72" s="239">
        <v>130719</v>
      </c>
      <c r="U72" s="240">
        <v>106547</v>
      </c>
      <c r="V72" s="375">
        <v>3</v>
      </c>
      <c r="W72" s="375">
        <v>3</v>
      </c>
      <c r="X72" s="376">
        <v>2</v>
      </c>
      <c r="Y72" s="239">
        <v>237267</v>
      </c>
      <c r="Z72" s="239">
        <v>130719</v>
      </c>
      <c r="AA72" s="240">
        <v>106547</v>
      </c>
      <c r="AB72" s="375">
        <v>3</v>
      </c>
      <c r="AC72" s="375">
        <v>3</v>
      </c>
      <c r="AD72" s="376">
        <v>2</v>
      </c>
      <c r="AF72" s="484">
        <v>41182</v>
      </c>
      <c r="AG72" s="375">
        <v>-3</v>
      </c>
      <c r="AH72" s="375">
        <v>-3</v>
      </c>
      <c r="AI72" s="375">
        <v>-3</v>
      </c>
    </row>
    <row r="73" spans="1:35" ht="14.25" customHeight="1">
      <c r="A73" s="18">
        <v>43373</v>
      </c>
      <c r="B73" s="236">
        <v>3.0187317397612645</v>
      </c>
      <c r="C73" s="242">
        <v>4.5564374132871279</v>
      </c>
      <c r="D73" s="236">
        <v>8.741767372263384</v>
      </c>
      <c r="E73" s="237">
        <v>-3.0087644445044202</v>
      </c>
      <c r="F73" s="18"/>
      <c r="G73" s="18">
        <v>43373</v>
      </c>
      <c r="H73" s="242">
        <v>4.5564374132871279</v>
      </c>
      <c r="I73" s="242">
        <v>4.5564374132871279</v>
      </c>
      <c r="J73" s="242">
        <v>4.5564374132871279</v>
      </c>
      <c r="L73" s="138" t="s">
        <v>951</v>
      </c>
      <c r="M73" s="238">
        <v>240234</v>
      </c>
      <c r="N73" s="239">
        <v>131819</v>
      </c>
      <c r="O73" s="240">
        <v>108415</v>
      </c>
      <c r="P73" s="375">
        <v>3</v>
      </c>
      <c r="Q73" s="375">
        <v>3</v>
      </c>
      <c r="R73" s="376">
        <v>3</v>
      </c>
      <c r="S73" s="239">
        <v>240234</v>
      </c>
      <c r="T73" s="239">
        <v>131819</v>
      </c>
      <c r="U73" s="240">
        <v>108415</v>
      </c>
      <c r="V73" s="375">
        <v>3</v>
      </c>
      <c r="W73" s="375">
        <v>3</v>
      </c>
      <c r="X73" s="376">
        <v>3</v>
      </c>
      <c r="Y73" s="239">
        <v>240234</v>
      </c>
      <c r="Z73" s="239">
        <v>131819</v>
      </c>
      <c r="AA73" s="240">
        <v>108415</v>
      </c>
      <c r="AB73" s="375">
        <v>3</v>
      </c>
      <c r="AC73" s="375">
        <v>3</v>
      </c>
      <c r="AD73" s="376">
        <v>3</v>
      </c>
      <c r="AF73" s="484">
        <v>41274</v>
      </c>
      <c r="AG73" s="375">
        <v>-7</v>
      </c>
      <c r="AH73" s="375">
        <v>-7</v>
      </c>
      <c r="AI73" s="375">
        <v>-7</v>
      </c>
    </row>
    <row r="74" spans="1:35" ht="14.25" customHeight="1">
      <c r="A74" s="18">
        <v>43465</v>
      </c>
      <c r="B74" s="236">
        <v>2.2246762643534908</v>
      </c>
      <c r="C74" s="242">
        <v>4.3974496686121682</v>
      </c>
      <c r="D74" s="236">
        <v>8.122957497622382</v>
      </c>
      <c r="E74" s="237">
        <v>-3.3565202859419201</v>
      </c>
      <c r="F74" s="18"/>
      <c r="G74" s="18">
        <v>43465</v>
      </c>
      <c r="H74" s="242">
        <v>4.3974496686121682</v>
      </c>
      <c r="I74" s="242">
        <v>4.3974496686121682</v>
      </c>
      <c r="J74" s="242">
        <v>4.3974496686121682</v>
      </c>
      <c r="L74" s="138" t="s">
        <v>952</v>
      </c>
      <c r="M74" s="238">
        <v>243171</v>
      </c>
      <c r="N74" s="239">
        <v>131529</v>
      </c>
      <c r="O74" s="240">
        <v>111642</v>
      </c>
      <c r="P74" s="375">
        <v>4</v>
      </c>
      <c r="Q74" s="375">
        <v>1</v>
      </c>
      <c r="R74" s="376">
        <v>8</v>
      </c>
      <c r="S74" s="239">
        <v>243171</v>
      </c>
      <c r="T74" s="239">
        <v>131529</v>
      </c>
      <c r="U74" s="240">
        <v>111642</v>
      </c>
      <c r="V74" s="375">
        <v>4</v>
      </c>
      <c r="W74" s="375">
        <v>1</v>
      </c>
      <c r="X74" s="376">
        <v>8</v>
      </c>
      <c r="Y74" s="239">
        <v>243171</v>
      </c>
      <c r="Z74" s="239">
        <v>131529</v>
      </c>
      <c r="AA74" s="240">
        <v>111642</v>
      </c>
      <c r="AB74" s="375">
        <v>4</v>
      </c>
      <c r="AC74" s="375">
        <v>1</v>
      </c>
      <c r="AD74" s="376">
        <v>8</v>
      </c>
      <c r="AF74" s="484">
        <v>41364</v>
      </c>
      <c r="AG74" s="375">
        <v>-7</v>
      </c>
      <c r="AH74" s="375">
        <v>-7</v>
      </c>
      <c r="AI74" s="375">
        <v>-7</v>
      </c>
    </row>
    <row r="75" spans="1:35" ht="14.25" customHeight="1">
      <c r="A75" s="18">
        <v>43555</v>
      </c>
      <c r="B75" s="236">
        <v>4.0705329672531008</v>
      </c>
      <c r="C75" s="242">
        <v>4.5609377229903316</v>
      </c>
      <c r="D75" s="236">
        <v>7.8784356463696268</v>
      </c>
      <c r="E75" s="237">
        <v>-3.3308389213724499</v>
      </c>
      <c r="F75" s="18"/>
      <c r="G75" s="18">
        <v>43555</v>
      </c>
      <c r="H75" s="242">
        <v>4.5609377229903316</v>
      </c>
      <c r="I75" s="242">
        <v>4.5609377229903316</v>
      </c>
      <c r="J75" s="242">
        <v>4.5609377229903316</v>
      </c>
      <c r="L75" s="138" t="s">
        <v>953</v>
      </c>
      <c r="M75" s="238">
        <v>243791</v>
      </c>
      <c r="N75" s="239">
        <v>131046</v>
      </c>
      <c r="O75" s="240">
        <v>112745</v>
      </c>
      <c r="P75" s="375">
        <v>5</v>
      </c>
      <c r="Q75" s="375">
        <v>2</v>
      </c>
      <c r="R75" s="376">
        <v>8</v>
      </c>
      <c r="S75" s="239">
        <v>243791</v>
      </c>
      <c r="T75" s="239">
        <v>131046</v>
      </c>
      <c r="U75" s="240">
        <v>112745</v>
      </c>
      <c r="V75" s="375">
        <v>5</v>
      </c>
      <c r="W75" s="375">
        <v>2</v>
      </c>
      <c r="X75" s="376">
        <v>8</v>
      </c>
      <c r="Y75" s="239">
        <v>243791</v>
      </c>
      <c r="Z75" s="239">
        <v>131046</v>
      </c>
      <c r="AA75" s="240">
        <v>112745</v>
      </c>
      <c r="AB75" s="375">
        <v>5</v>
      </c>
      <c r="AC75" s="375">
        <v>2</v>
      </c>
      <c r="AD75" s="376">
        <v>8</v>
      </c>
      <c r="AF75" s="484">
        <v>41455</v>
      </c>
      <c r="AG75" s="375">
        <v>-5</v>
      </c>
      <c r="AH75" s="375">
        <v>-5</v>
      </c>
      <c r="AI75" s="375">
        <v>-5</v>
      </c>
    </row>
    <row r="76" spans="1:35" ht="14.25" customHeight="1">
      <c r="A76" s="18">
        <v>43646</v>
      </c>
      <c r="B76" s="236">
        <v>2.4152267073920939</v>
      </c>
      <c r="C76" s="242">
        <v>3.5782051666062098</v>
      </c>
      <c r="D76" s="236">
        <v>7.9497838517455675</v>
      </c>
      <c r="E76" s="237">
        <v>-2.9903999053473802</v>
      </c>
      <c r="F76" s="18"/>
      <c r="G76" s="18">
        <v>43646</v>
      </c>
      <c r="H76" s="242">
        <v>3.5782051666062098</v>
      </c>
      <c r="I76" s="242">
        <v>3.5782051666062098</v>
      </c>
      <c r="J76" s="242">
        <v>3.5782051666062098</v>
      </c>
      <c r="L76" s="138" t="s">
        <v>954</v>
      </c>
      <c r="M76" s="238">
        <v>237061</v>
      </c>
      <c r="N76" s="239">
        <v>130975</v>
      </c>
      <c r="O76" s="240">
        <v>106086</v>
      </c>
      <c r="P76" s="375">
        <v>0</v>
      </c>
      <c r="Q76" s="375">
        <v>0</v>
      </c>
      <c r="R76" s="376">
        <v>0</v>
      </c>
      <c r="S76" s="239">
        <v>237061</v>
      </c>
      <c r="T76" s="239">
        <v>130975</v>
      </c>
      <c r="U76" s="240">
        <v>106086</v>
      </c>
      <c r="V76" s="375">
        <v>0</v>
      </c>
      <c r="W76" s="375">
        <v>0</v>
      </c>
      <c r="X76" s="376">
        <v>0</v>
      </c>
      <c r="Y76" s="239">
        <v>237061</v>
      </c>
      <c r="Z76" s="239">
        <v>130975</v>
      </c>
      <c r="AA76" s="240">
        <v>106086</v>
      </c>
      <c r="AB76" s="375">
        <v>0</v>
      </c>
      <c r="AC76" s="375">
        <v>0</v>
      </c>
      <c r="AD76" s="376">
        <v>0</v>
      </c>
      <c r="AF76" s="484">
        <v>41547</v>
      </c>
      <c r="AG76" s="375">
        <v>-2</v>
      </c>
      <c r="AH76" s="375">
        <v>-2</v>
      </c>
      <c r="AI76" s="375">
        <v>-2</v>
      </c>
    </row>
    <row r="77" spans="1:35" ht="14.25" customHeight="1">
      <c r="A77" s="18">
        <v>43738</v>
      </c>
      <c r="B77" s="236">
        <v>2.9208867078742315</v>
      </c>
      <c r="C77" s="242">
        <v>2.9502087381398918</v>
      </c>
      <c r="D77" s="236">
        <v>7.607520072909888</v>
      </c>
      <c r="E77" s="237">
        <v>-3.0648136329420201</v>
      </c>
      <c r="F77" s="18"/>
      <c r="G77" s="18">
        <v>43738</v>
      </c>
      <c r="H77" s="242">
        <v>2.9502087381398918</v>
      </c>
      <c r="I77" s="242">
        <v>2.9502087381398918</v>
      </c>
      <c r="J77" s="242">
        <v>2.9502087381398918</v>
      </c>
      <c r="L77" s="138" t="s">
        <v>955</v>
      </c>
      <c r="M77" s="238">
        <v>233020</v>
      </c>
      <c r="N77" s="239">
        <v>129215</v>
      </c>
      <c r="O77" s="240">
        <v>103805</v>
      </c>
      <c r="P77" s="375">
        <v>-3</v>
      </c>
      <c r="Q77" s="375">
        <v>-2</v>
      </c>
      <c r="R77" s="376">
        <v>-4</v>
      </c>
      <c r="S77" s="239">
        <v>233020</v>
      </c>
      <c r="T77" s="239">
        <v>129215</v>
      </c>
      <c r="U77" s="240">
        <v>103805</v>
      </c>
      <c r="V77" s="375">
        <v>-3</v>
      </c>
      <c r="W77" s="375">
        <v>-2</v>
      </c>
      <c r="X77" s="376">
        <v>-4</v>
      </c>
      <c r="Y77" s="239">
        <v>233020</v>
      </c>
      <c r="Z77" s="239">
        <v>129215</v>
      </c>
      <c r="AA77" s="240">
        <v>103805</v>
      </c>
      <c r="AB77" s="375">
        <v>-3</v>
      </c>
      <c r="AC77" s="375">
        <v>-2</v>
      </c>
      <c r="AD77" s="376">
        <v>-4</v>
      </c>
      <c r="AF77" s="484">
        <v>41639</v>
      </c>
      <c r="AG77" s="375">
        <v>-1</v>
      </c>
      <c r="AH77" s="375">
        <v>-1</v>
      </c>
      <c r="AI77" s="375">
        <v>-1</v>
      </c>
    </row>
    <row r="78" spans="1:35" ht="14.25" customHeight="1">
      <c r="A78" s="18">
        <v>43830</v>
      </c>
      <c r="B78" s="236">
        <v>2.4684831745114195</v>
      </c>
      <c r="C78" s="242">
        <v>4.1832089500657466</v>
      </c>
      <c r="D78" s="236">
        <v>7.1668411358915645</v>
      </c>
      <c r="E78" s="237">
        <v>-3.2388920163661399</v>
      </c>
      <c r="F78" s="18"/>
      <c r="G78" s="18">
        <v>43830</v>
      </c>
      <c r="H78" s="242">
        <v>4.1832089500657466</v>
      </c>
      <c r="I78" s="242">
        <v>4.1832089500657466</v>
      </c>
      <c r="J78" s="242">
        <v>4.1832089500657466</v>
      </c>
      <c r="L78" s="138" t="s">
        <v>956</v>
      </c>
      <c r="M78" s="238">
        <v>226296</v>
      </c>
      <c r="N78" s="239">
        <v>129714</v>
      </c>
      <c r="O78" s="240">
        <v>96582</v>
      </c>
      <c r="P78" s="375">
        <v>-7</v>
      </c>
      <c r="Q78" s="375">
        <v>-1</v>
      </c>
      <c r="R78" s="376">
        <v>-13</v>
      </c>
      <c r="S78" s="239">
        <v>226296</v>
      </c>
      <c r="T78" s="239">
        <v>129714</v>
      </c>
      <c r="U78" s="240">
        <v>96582</v>
      </c>
      <c r="V78" s="375">
        <v>-7</v>
      </c>
      <c r="W78" s="375">
        <v>-1</v>
      </c>
      <c r="X78" s="376">
        <v>-13</v>
      </c>
      <c r="Y78" s="239">
        <v>226296</v>
      </c>
      <c r="Z78" s="239">
        <v>129714</v>
      </c>
      <c r="AA78" s="240">
        <v>96582</v>
      </c>
      <c r="AB78" s="375">
        <v>-7</v>
      </c>
      <c r="AC78" s="375">
        <v>-1</v>
      </c>
      <c r="AD78" s="376">
        <v>-13</v>
      </c>
      <c r="AF78" s="484">
        <v>41729</v>
      </c>
      <c r="AG78" s="375">
        <v>-2</v>
      </c>
      <c r="AH78" s="375">
        <v>-2</v>
      </c>
      <c r="AI78" s="375">
        <v>-2</v>
      </c>
    </row>
    <row r="79" spans="1:35" ht="14.25" customHeight="1">
      <c r="A79" s="18">
        <v>43921</v>
      </c>
      <c r="B79" s="236">
        <f>bdp!BF109*100</f>
        <v>3.7407013065001715</v>
      </c>
      <c r="C79" s="242">
        <v>5.5755306308101069</v>
      </c>
      <c r="D79" s="236">
        <f>nezaposlenost!V84</f>
        <v>7.6890692052471978</v>
      </c>
      <c r="E79" s="237">
        <v>-2.4511990367566101</v>
      </c>
      <c r="F79" s="18"/>
      <c r="G79" s="18">
        <v>43921</v>
      </c>
      <c r="H79" s="242">
        <v>5.5755306308101069</v>
      </c>
      <c r="I79" s="242">
        <v>5.5755306308101069</v>
      </c>
      <c r="J79" s="242">
        <v>5.5755306308101069</v>
      </c>
      <c r="L79" s="138" t="s">
        <v>957</v>
      </c>
      <c r="M79" s="238">
        <v>227287</v>
      </c>
      <c r="N79" s="239">
        <v>129473</v>
      </c>
      <c r="O79" s="240">
        <v>97814</v>
      </c>
      <c r="P79" s="375">
        <v>-7</v>
      </c>
      <c r="Q79" s="375">
        <v>-1</v>
      </c>
      <c r="R79" s="376">
        <v>-13</v>
      </c>
      <c r="S79" s="239">
        <v>227287</v>
      </c>
      <c r="T79" s="239">
        <v>129473</v>
      </c>
      <c r="U79" s="240">
        <v>97814</v>
      </c>
      <c r="V79" s="375">
        <v>-7</v>
      </c>
      <c r="W79" s="375">
        <v>-1</v>
      </c>
      <c r="X79" s="376">
        <v>-13</v>
      </c>
      <c r="Y79" s="239">
        <v>227287</v>
      </c>
      <c r="Z79" s="239">
        <v>129473</v>
      </c>
      <c r="AA79" s="240">
        <v>97814</v>
      </c>
      <c r="AB79" s="375">
        <v>-7</v>
      </c>
      <c r="AC79" s="375">
        <v>-1</v>
      </c>
      <c r="AD79" s="376">
        <v>-13</v>
      </c>
      <c r="AF79" s="484">
        <v>41820</v>
      </c>
      <c r="AG79" s="375">
        <v>-3</v>
      </c>
      <c r="AH79" s="375">
        <v>-3</v>
      </c>
      <c r="AI79" s="375">
        <v>-3</v>
      </c>
    </row>
    <row r="80" spans="1:35" ht="14.25" customHeight="1">
      <c r="A80" s="199">
        <v>44012</v>
      </c>
      <c r="B80" s="246">
        <f>bdp!BF110*100</f>
        <v>-3.7587124190491705</v>
      </c>
      <c r="C80" s="246">
        <f>$B$85+$B$86*E80+$B$87*B80</f>
        <v>-1.2161660592854509</v>
      </c>
      <c r="D80" s="247">
        <f>nezaposlenost!V85</f>
        <v>9.5120651020947573</v>
      </c>
      <c r="E80" s="247">
        <v>-0.36363046300823099</v>
      </c>
      <c r="F80" s="18"/>
      <c r="G80" s="199">
        <v>44012</v>
      </c>
      <c r="H80" s="246">
        <v>1</v>
      </c>
      <c r="I80" s="246">
        <v>2</v>
      </c>
      <c r="J80" s="246">
        <v>3</v>
      </c>
      <c r="L80" s="138" t="s">
        <v>958</v>
      </c>
      <c r="M80" s="238">
        <v>225882</v>
      </c>
      <c r="N80" s="239">
        <v>127314</v>
      </c>
      <c r="O80" s="240">
        <v>98568</v>
      </c>
      <c r="P80" s="375">
        <v>-5</v>
      </c>
      <c r="Q80" s="375">
        <v>-3</v>
      </c>
      <c r="R80" s="376">
        <v>-7</v>
      </c>
      <c r="S80" s="239">
        <v>225882</v>
      </c>
      <c r="T80" s="239">
        <v>127314</v>
      </c>
      <c r="U80" s="240">
        <v>98568</v>
      </c>
      <c r="V80" s="375">
        <v>-5</v>
      </c>
      <c r="W80" s="375">
        <v>-3</v>
      </c>
      <c r="X80" s="376">
        <v>-7</v>
      </c>
      <c r="Y80" s="239">
        <v>225882</v>
      </c>
      <c r="Z80" s="239">
        <v>127314</v>
      </c>
      <c r="AA80" s="240">
        <v>98568</v>
      </c>
      <c r="AB80" s="375">
        <v>-5</v>
      </c>
      <c r="AC80" s="375">
        <v>-3</v>
      </c>
      <c r="AD80" s="376">
        <v>-7</v>
      </c>
      <c r="AF80" s="484">
        <v>41912</v>
      </c>
      <c r="AG80" s="375">
        <v>-4</v>
      </c>
      <c r="AH80" s="375">
        <v>-4</v>
      </c>
      <c r="AI80" s="375">
        <v>-4</v>
      </c>
    </row>
    <row r="81" spans="1:35" ht="14.25" customHeight="1">
      <c r="A81" s="199">
        <v>44104</v>
      </c>
      <c r="B81" s="246">
        <f>bdp!BF111*100</f>
        <v>-10.652973909474351</v>
      </c>
      <c r="C81" s="246">
        <f>$B$85+$B$86*E81+$B$87*B81</f>
        <v>-11.340407786929717</v>
      </c>
      <c r="D81" s="247">
        <f>nezaposlenost!V86</f>
        <v>13.642446913921757</v>
      </c>
      <c r="E81" s="247">
        <v>4.0307732503151996</v>
      </c>
      <c r="F81" s="18"/>
      <c r="G81" s="199">
        <v>44104</v>
      </c>
      <c r="H81" s="246">
        <v>1</v>
      </c>
      <c r="I81" s="246">
        <v>2</v>
      </c>
      <c r="J81" s="246">
        <v>3</v>
      </c>
      <c r="L81" s="138" t="s">
        <v>959</v>
      </c>
      <c r="M81" s="238">
        <v>227264</v>
      </c>
      <c r="N81" s="239">
        <v>128659</v>
      </c>
      <c r="O81" s="240">
        <v>98605</v>
      </c>
      <c r="P81" s="375">
        <v>-2</v>
      </c>
      <c r="Q81" s="375">
        <v>0</v>
      </c>
      <c r="R81" s="376">
        <v>-5</v>
      </c>
      <c r="S81" s="239">
        <v>227264</v>
      </c>
      <c r="T81" s="239">
        <v>128659</v>
      </c>
      <c r="U81" s="240">
        <v>98605</v>
      </c>
      <c r="V81" s="375">
        <v>-2</v>
      </c>
      <c r="W81" s="375">
        <v>0</v>
      </c>
      <c r="X81" s="376">
        <v>-5</v>
      </c>
      <c r="Y81" s="239">
        <v>227264</v>
      </c>
      <c r="Z81" s="239">
        <v>128659</v>
      </c>
      <c r="AA81" s="240">
        <v>98605</v>
      </c>
      <c r="AB81" s="375">
        <v>-2</v>
      </c>
      <c r="AC81" s="375">
        <v>0</v>
      </c>
      <c r="AD81" s="376">
        <v>-5</v>
      </c>
      <c r="AF81" s="484">
        <v>42004</v>
      </c>
      <c r="AG81" s="375">
        <v>-2</v>
      </c>
      <c r="AH81" s="375">
        <v>-2</v>
      </c>
      <c r="AI81" s="375">
        <v>-2</v>
      </c>
    </row>
    <row r="82" spans="1:35" ht="14.25" customHeight="1">
      <c r="A82" s="199">
        <v>44196</v>
      </c>
      <c r="B82" s="246">
        <f>bdp!BF112*100</f>
        <v>-14.038504768718841</v>
      </c>
      <c r="C82" s="246">
        <f>$B$85+$B$86*E82+$B$87*B82</f>
        <v>-14.943185951398512</v>
      </c>
      <c r="D82" s="247">
        <f>nezaposlenost!V87</f>
        <v>14.217152464071326</v>
      </c>
      <c r="E82" s="247">
        <v>4.8693059297240104</v>
      </c>
      <c r="F82" s="18"/>
      <c r="G82" s="199">
        <v>44196</v>
      </c>
      <c r="H82" s="246">
        <v>1</v>
      </c>
      <c r="I82" s="246">
        <v>2</v>
      </c>
      <c r="J82" s="246">
        <v>3</v>
      </c>
      <c r="L82" s="138" t="s">
        <v>960</v>
      </c>
      <c r="M82" s="238">
        <v>223002</v>
      </c>
      <c r="N82" s="239">
        <v>127425</v>
      </c>
      <c r="O82" s="240">
        <v>95577</v>
      </c>
      <c r="P82" s="375">
        <v>-1</v>
      </c>
      <c r="Q82" s="375">
        <v>-2</v>
      </c>
      <c r="R82" s="376">
        <v>-1</v>
      </c>
      <c r="S82" s="239">
        <v>223002</v>
      </c>
      <c r="T82" s="239">
        <v>127425</v>
      </c>
      <c r="U82" s="240">
        <v>95577</v>
      </c>
      <c r="V82" s="375">
        <v>-1</v>
      </c>
      <c r="W82" s="375">
        <v>-2</v>
      </c>
      <c r="X82" s="376">
        <v>-1</v>
      </c>
      <c r="Y82" s="239">
        <v>223002</v>
      </c>
      <c r="Z82" s="239">
        <v>127425</v>
      </c>
      <c r="AA82" s="240">
        <v>95577</v>
      </c>
      <c r="AB82" s="375">
        <v>-1</v>
      </c>
      <c r="AC82" s="375">
        <v>-2</v>
      </c>
      <c r="AD82" s="376">
        <v>-1</v>
      </c>
      <c r="AF82" s="484">
        <v>42094</v>
      </c>
      <c r="AG82" s="375">
        <v>0</v>
      </c>
      <c r="AH82" s="375">
        <v>0</v>
      </c>
      <c r="AI82" s="375">
        <v>0</v>
      </c>
    </row>
    <row r="83" spans="1:35" ht="14.25" customHeight="1">
      <c r="L83" s="138" t="s">
        <v>961</v>
      </c>
      <c r="M83" s="238">
        <v>222755</v>
      </c>
      <c r="N83" s="239">
        <v>127516</v>
      </c>
      <c r="O83" s="240">
        <v>95239</v>
      </c>
      <c r="P83" s="375">
        <v>-2</v>
      </c>
      <c r="Q83" s="375">
        <v>-2</v>
      </c>
      <c r="R83" s="376">
        <v>-3</v>
      </c>
      <c r="S83" s="239">
        <v>222755</v>
      </c>
      <c r="T83" s="239">
        <v>127516</v>
      </c>
      <c r="U83" s="240">
        <v>95239</v>
      </c>
      <c r="V83" s="375">
        <v>-2</v>
      </c>
      <c r="W83" s="375">
        <v>-2</v>
      </c>
      <c r="X83" s="376">
        <v>-3</v>
      </c>
      <c r="Y83" s="239">
        <v>222755</v>
      </c>
      <c r="Z83" s="239">
        <v>127516</v>
      </c>
      <c r="AA83" s="240">
        <v>95239</v>
      </c>
      <c r="AB83" s="375">
        <v>-2</v>
      </c>
      <c r="AC83" s="375">
        <v>-2</v>
      </c>
      <c r="AD83" s="376">
        <v>-3</v>
      </c>
      <c r="AF83" s="484">
        <v>42185</v>
      </c>
      <c r="AG83" s="375">
        <v>-1</v>
      </c>
      <c r="AH83" s="375">
        <v>-1</v>
      </c>
      <c r="AI83" s="375">
        <v>-1</v>
      </c>
    </row>
    <row r="84" spans="1:35" ht="14.25" customHeight="1">
      <c r="A84" s="248"/>
      <c r="B84" s="105" t="s">
        <v>189</v>
      </c>
      <c r="C84" s="105" t="s">
        <v>190</v>
      </c>
      <c r="D84" s="105" t="s">
        <v>191</v>
      </c>
      <c r="E84" s="105" t="s">
        <v>192</v>
      </c>
      <c r="F84" s="105"/>
      <c r="L84" s="138" t="s">
        <v>962</v>
      </c>
      <c r="M84" s="238">
        <v>220133</v>
      </c>
      <c r="N84" s="239">
        <v>126525</v>
      </c>
      <c r="O84" s="240">
        <v>93607</v>
      </c>
      <c r="P84" s="375">
        <v>-3</v>
      </c>
      <c r="Q84" s="375">
        <v>-1</v>
      </c>
      <c r="R84" s="376">
        <v>-5</v>
      </c>
      <c r="S84" s="239">
        <v>220133</v>
      </c>
      <c r="T84" s="239">
        <v>126525</v>
      </c>
      <c r="U84" s="240">
        <v>93607</v>
      </c>
      <c r="V84" s="375">
        <v>-3</v>
      </c>
      <c r="W84" s="375">
        <v>-1</v>
      </c>
      <c r="X84" s="376">
        <v>-5</v>
      </c>
      <c r="Y84" s="239">
        <v>220133</v>
      </c>
      <c r="Z84" s="239">
        <v>126525</v>
      </c>
      <c r="AA84" s="240">
        <v>93607</v>
      </c>
      <c r="AB84" s="375">
        <v>-3</v>
      </c>
      <c r="AC84" s="375">
        <v>-1</v>
      </c>
      <c r="AD84" s="376">
        <v>-5</v>
      </c>
      <c r="AF84" s="484">
        <v>42277</v>
      </c>
      <c r="AG84" s="375">
        <v>-2</v>
      </c>
      <c r="AH84" s="375">
        <v>-2</v>
      </c>
      <c r="AI84" s="375">
        <v>-2</v>
      </c>
    </row>
    <row r="85" spans="1:35" ht="14.25" customHeight="1">
      <c r="A85" s="105" t="s">
        <v>193</v>
      </c>
      <c r="B85" s="249">
        <v>1.4406000000000001</v>
      </c>
      <c r="C85" s="249">
        <v>0.59689999999999999</v>
      </c>
      <c r="D85" s="249">
        <v>2.4129999999999998</v>
      </c>
      <c r="E85" s="249">
        <v>1.9599999999999999E-2</v>
      </c>
      <c r="F85" s="249" t="s">
        <v>963</v>
      </c>
      <c r="L85" s="138" t="s">
        <v>964</v>
      </c>
      <c r="M85" s="238">
        <v>219139</v>
      </c>
      <c r="N85" s="239">
        <v>126722</v>
      </c>
      <c r="O85" s="240">
        <v>92417</v>
      </c>
      <c r="P85" s="375">
        <v>-4</v>
      </c>
      <c r="Q85" s="375">
        <v>-2</v>
      </c>
      <c r="R85" s="376">
        <v>-6</v>
      </c>
      <c r="S85" s="239">
        <v>219139</v>
      </c>
      <c r="T85" s="239">
        <v>126722</v>
      </c>
      <c r="U85" s="240">
        <v>92417</v>
      </c>
      <c r="V85" s="375">
        <v>-4</v>
      </c>
      <c r="W85" s="375">
        <v>-2</v>
      </c>
      <c r="X85" s="376">
        <v>-6</v>
      </c>
      <c r="Y85" s="239">
        <v>219139</v>
      </c>
      <c r="Z85" s="239">
        <v>126722</v>
      </c>
      <c r="AA85" s="240">
        <v>92417</v>
      </c>
      <c r="AB85" s="375">
        <v>-4</v>
      </c>
      <c r="AC85" s="375">
        <v>-2</v>
      </c>
      <c r="AD85" s="376">
        <v>-6</v>
      </c>
      <c r="AF85" s="484">
        <v>42369</v>
      </c>
      <c r="AG85" s="375">
        <v>-3</v>
      </c>
      <c r="AH85" s="375">
        <v>-3</v>
      </c>
      <c r="AI85" s="375">
        <v>-3</v>
      </c>
    </row>
    <row r="86" spans="1:35" ht="14.25" customHeight="1">
      <c r="A86" s="105" t="s">
        <v>866</v>
      </c>
      <c r="B86" s="249">
        <v>-1.0375000000000001</v>
      </c>
      <c r="C86" s="249">
        <v>0.2293</v>
      </c>
      <c r="D86" s="249">
        <v>-4.5250000000000004</v>
      </c>
      <c r="E86" s="249">
        <v>3.8600000000000003E-5</v>
      </c>
      <c r="F86" s="249" t="s">
        <v>194</v>
      </c>
      <c r="L86" s="138" t="s">
        <v>965</v>
      </c>
      <c r="M86" s="238">
        <v>218479</v>
      </c>
      <c r="N86" s="239">
        <v>126449</v>
      </c>
      <c r="O86" s="240">
        <v>92030</v>
      </c>
      <c r="P86" s="375">
        <v>-2</v>
      </c>
      <c r="Q86" s="375">
        <v>-1</v>
      </c>
      <c r="R86" s="376">
        <v>-4</v>
      </c>
      <c r="S86" s="239">
        <v>218479</v>
      </c>
      <c r="T86" s="239">
        <v>126449</v>
      </c>
      <c r="U86" s="240">
        <v>92030</v>
      </c>
      <c r="V86" s="375">
        <v>-2</v>
      </c>
      <c r="W86" s="375">
        <v>-1</v>
      </c>
      <c r="X86" s="376">
        <v>-4</v>
      </c>
      <c r="Y86" s="239">
        <v>218479</v>
      </c>
      <c r="Z86" s="239">
        <v>126449</v>
      </c>
      <c r="AA86" s="240">
        <v>92030</v>
      </c>
      <c r="AB86" s="375">
        <v>-2</v>
      </c>
      <c r="AC86" s="375">
        <v>-1</v>
      </c>
      <c r="AD86" s="376">
        <v>-4</v>
      </c>
      <c r="AF86" s="484">
        <v>42460</v>
      </c>
      <c r="AG86" s="375">
        <v>-7</v>
      </c>
      <c r="AH86" s="375">
        <v>-7</v>
      </c>
      <c r="AI86" s="375">
        <v>-7</v>
      </c>
    </row>
    <row r="87" spans="1:35" ht="14.25" customHeight="1">
      <c r="A87" s="105" t="s">
        <v>11</v>
      </c>
      <c r="B87" s="249">
        <v>0.80720000000000003</v>
      </c>
      <c r="C87" s="249">
        <v>0.125</v>
      </c>
      <c r="D87" s="249">
        <v>6.4550000000000001</v>
      </c>
      <c r="E87" s="249">
        <v>4.6399999999999999E-8</v>
      </c>
      <c r="F87" s="249" t="s">
        <v>194</v>
      </c>
      <c r="L87" s="138" t="s">
        <v>966</v>
      </c>
      <c r="M87" s="238">
        <v>221673</v>
      </c>
      <c r="N87" s="239">
        <v>128629</v>
      </c>
      <c r="O87" s="240">
        <v>93044</v>
      </c>
      <c r="P87" s="375">
        <v>0</v>
      </c>
      <c r="Q87" s="375">
        <v>1</v>
      </c>
      <c r="R87" s="376">
        <v>-2</v>
      </c>
      <c r="S87" s="239">
        <v>221673</v>
      </c>
      <c r="T87" s="239">
        <v>128629</v>
      </c>
      <c r="U87" s="240">
        <v>93044</v>
      </c>
      <c r="V87" s="375">
        <v>0</v>
      </c>
      <c r="W87" s="375">
        <v>1</v>
      </c>
      <c r="X87" s="376">
        <v>-2</v>
      </c>
      <c r="Y87" s="239">
        <v>221673</v>
      </c>
      <c r="Z87" s="239">
        <v>128629</v>
      </c>
      <c r="AA87" s="240">
        <v>93044</v>
      </c>
      <c r="AB87" s="375">
        <v>0</v>
      </c>
      <c r="AC87" s="375">
        <v>1</v>
      </c>
      <c r="AD87" s="376">
        <v>-2</v>
      </c>
      <c r="AF87" s="484">
        <v>42551</v>
      </c>
      <c r="AG87" s="375">
        <v>-6</v>
      </c>
      <c r="AH87" s="375">
        <v>-6</v>
      </c>
      <c r="AI87" s="375">
        <v>-6</v>
      </c>
    </row>
    <row r="88" spans="1:35" ht="14.25" customHeight="1">
      <c r="L88" s="138" t="s">
        <v>967</v>
      </c>
      <c r="M88" s="238">
        <v>218777</v>
      </c>
      <c r="N88" s="239">
        <v>127634</v>
      </c>
      <c r="O88" s="240">
        <v>91143</v>
      </c>
      <c r="P88" s="375">
        <v>-1</v>
      </c>
      <c r="Q88" s="375">
        <v>1</v>
      </c>
      <c r="R88" s="376">
        <v>-3</v>
      </c>
      <c r="S88" s="239">
        <v>218777</v>
      </c>
      <c r="T88" s="239">
        <v>127634</v>
      </c>
      <c r="U88" s="240">
        <v>91143</v>
      </c>
      <c r="V88" s="375">
        <v>-1</v>
      </c>
      <c r="W88" s="375">
        <v>1</v>
      </c>
      <c r="X88" s="376">
        <v>-3</v>
      </c>
      <c r="Y88" s="239">
        <v>218777</v>
      </c>
      <c r="Z88" s="239">
        <v>127634</v>
      </c>
      <c r="AA88" s="240">
        <v>91143</v>
      </c>
      <c r="AB88" s="375">
        <v>-1</v>
      </c>
      <c r="AC88" s="375">
        <v>1</v>
      </c>
      <c r="AD88" s="376">
        <v>-3</v>
      </c>
      <c r="AF88" s="484">
        <v>42643</v>
      </c>
      <c r="AG88" s="375">
        <v>-6</v>
      </c>
      <c r="AH88" s="375">
        <v>-6</v>
      </c>
      <c r="AI88" s="375">
        <v>-6</v>
      </c>
    </row>
    <row r="89" spans="1:35" ht="14.25" customHeight="1">
      <c r="A89" s="248"/>
      <c r="B89" s="105" t="s">
        <v>189</v>
      </c>
      <c r="C89" s="105" t="s">
        <v>190</v>
      </c>
      <c r="D89" s="105" t="s">
        <v>191</v>
      </c>
      <c r="E89" s="105" t="s">
        <v>192</v>
      </c>
      <c r="F89" s="105"/>
      <c r="L89" s="138" t="s">
        <v>968</v>
      </c>
      <c r="M89" s="238">
        <v>215741</v>
      </c>
      <c r="N89" s="239">
        <v>126035</v>
      </c>
      <c r="O89" s="240">
        <v>89706</v>
      </c>
      <c r="P89" s="375">
        <v>-2</v>
      </c>
      <c r="Q89" s="375">
        <v>-1</v>
      </c>
      <c r="R89" s="376">
        <v>-3</v>
      </c>
      <c r="S89" s="239">
        <v>215741</v>
      </c>
      <c r="T89" s="239">
        <v>126035</v>
      </c>
      <c r="U89" s="240">
        <v>89706</v>
      </c>
      <c r="V89" s="375">
        <v>-2</v>
      </c>
      <c r="W89" s="375">
        <v>-1</v>
      </c>
      <c r="X89" s="376">
        <v>-3</v>
      </c>
      <c r="Y89" s="239">
        <v>215741</v>
      </c>
      <c r="Z89" s="239">
        <v>126035</v>
      </c>
      <c r="AA89" s="240">
        <v>89706</v>
      </c>
      <c r="AB89" s="375">
        <v>-2</v>
      </c>
      <c r="AC89" s="375">
        <v>-1</v>
      </c>
      <c r="AD89" s="376">
        <v>-3</v>
      </c>
      <c r="AF89" s="484">
        <v>42735</v>
      </c>
      <c r="AG89" s="375">
        <v>-4</v>
      </c>
      <c r="AH89" s="375">
        <v>-4</v>
      </c>
      <c r="AI89" s="375">
        <v>-4</v>
      </c>
    </row>
    <row r="90" spans="1:35" ht="14.25" customHeight="1">
      <c r="A90" s="105" t="s">
        <v>193</v>
      </c>
      <c r="B90" s="249">
        <v>-1.3965000000000001</v>
      </c>
      <c r="C90" s="249">
        <v>0.54034000000000004</v>
      </c>
      <c r="D90" s="249">
        <v>-2.5840000000000001</v>
      </c>
      <c r="E90" s="249">
        <v>1.3100000000000001E-2</v>
      </c>
      <c r="F90" s="249" t="s">
        <v>963</v>
      </c>
      <c r="L90" s="138" t="s">
        <v>969</v>
      </c>
      <c r="M90" s="238">
        <v>211735</v>
      </c>
      <c r="N90" s="239">
        <v>124503</v>
      </c>
      <c r="O90" s="240">
        <v>87231</v>
      </c>
      <c r="P90" s="375">
        <v>-3</v>
      </c>
      <c r="Q90" s="375">
        <v>-2</v>
      </c>
      <c r="R90" s="376">
        <v>-5</v>
      </c>
      <c r="S90" s="239">
        <v>211735</v>
      </c>
      <c r="T90" s="239">
        <v>124503</v>
      </c>
      <c r="U90" s="240">
        <v>87231</v>
      </c>
      <c r="V90" s="375">
        <v>-3</v>
      </c>
      <c r="W90" s="375">
        <v>-2</v>
      </c>
      <c r="X90" s="376">
        <v>-5</v>
      </c>
      <c r="Y90" s="239">
        <v>211735</v>
      </c>
      <c r="Z90" s="239">
        <v>124503</v>
      </c>
      <c r="AA90" s="240">
        <v>87231</v>
      </c>
      <c r="AB90" s="375">
        <v>-3</v>
      </c>
      <c r="AC90" s="375">
        <v>-2</v>
      </c>
      <c r="AD90" s="376">
        <v>-5</v>
      </c>
      <c r="AF90" s="484">
        <v>42825</v>
      </c>
      <c r="AG90" s="375">
        <v>-2</v>
      </c>
      <c r="AH90" s="375">
        <v>-2</v>
      </c>
      <c r="AI90" s="375">
        <v>-2</v>
      </c>
    </row>
    <row r="91" spans="1:35" ht="14.25" customHeight="1">
      <c r="A91" s="105" t="s">
        <v>970</v>
      </c>
      <c r="B91" s="249">
        <v>1.1231199999999999</v>
      </c>
      <c r="C91" s="249">
        <v>0.15082999999999999</v>
      </c>
      <c r="D91" s="249">
        <v>7.4459999999999997</v>
      </c>
      <c r="E91" s="249">
        <v>2.23E-9</v>
      </c>
      <c r="F91" s="249" t="s">
        <v>194</v>
      </c>
      <c r="L91" s="138" t="s">
        <v>971</v>
      </c>
      <c r="M91" s="238">
        <v>206264</v>
      </c>
      <c r="N91" s="239">
        <v>118314</v>
      </c>
      <c r="O91" s="240">
        <v>87950</v>
      </c>
      <c r="P91" s="375">
        <v>-7</v>
      </c>
      <c r="Q91" s="375">
        <v>-8</v>
      </c>
      <c r="R91" s="376">
        <v>-5</v>
      </c>
      <c r="S91" s="239">
        <v>206264</v>
      </c>
      <c r="T91" s="239">
        <v>118314</v>
      </c>
      <c r="U91" s="240">
        <v>87950</v>
      </c>
      <c r="V91" s="375">
        <v>-7</v>
      </c>
      <c r="W91" s="375">
        <v>-8</v>
      </c>
      <c r="X91" s="376">
        <v>-5</v>
      </c>
      <c r="Y91" s="239">
        <v>206264</v>
      </c>
      <c r="Z91" s="239">
        <v>118314</v>
      </c>
      <c r="AA91" s="240">
        <v>87950</v>
      </c>
      <c r="AB91" s="375">
        <v>-7</v>
      </c>
      <c r="AC91" s="375">
        <v>-8</v>
      </c>
      <c r="AD91" s="376">
        <v>-5</v>
      </c>
      <c r="AF91" s="484">
        <v>42916</v>
      </c>
      <c r="AG91" s="375">
        <v>-1</v>
      </c>
      <c r="AH91" s="375">
        <v>-1</v>
      </c>
      <c r="AI91" s="375">
        <v>-1</v>
      </c>
    </row>
    <row r="92" spans="1:35" ht="14.25" customHeight="1">
      <c r="A92" s="105" t="s">
        <v>11</v>
      </c>
      <c r="B92" s="249">
        <v>1.35937</v>
      </c>
      <c r="C92" s="249">
        <v>9.6280000000000004E-2</v>
      </c>
      <c r="D92" s="249">
        <v>14.119</v>
      </c>
      <c r="E92" s="249" t="s">
        <v>972</v>
      </c>
      <c r="F92" s="249" t="s">
        <v>194</v>
      </c>
      <c r="L92" s="138" t="s">
        <v>973</v>
      </c>
      <c r="M92" s="238">
        <v>205126</v>
      </c>
      <c r="N92" s="239">
        <v>118239</v>
      </c>
      <c r="O92" s="240">
        <v>86887</v>
      </c>
      <c r="P92" s="375">
        <v>-6</v>
      </c>
      <c r="Q92" s="375">
        <v>-7</v>
      </c>
      <c r="R92" s="376">
        <v>-5</v>
      </c>
      <c r="S92" s="239">
        <v>205126</v>
      </c>
      <c r="T92" s="239">
        <v>118239</v>
      </c>
      <c r="U92" s="240">
        <v>86887</v>
      </c>
      <c r="V92" s="375">
        <v>-6</v>
      </c>
      <c r="W92" s="375">
        <v>-7</v>
      </c>
      <c r="X92" s="376">
        <v>-5</v>
      </c>
      <c r="Y92" s="239">
        <v>205126</v>
      </c>
      <c r="Z92" s="239">
        <v>118239</v>
      </c>
      <c r="AA92" s="240">
        <v>86887</v>
      </c>
      <c r="AB92" s="375">
        <v>-6</v>
      </c>
      <c r="AC92" s="375">
        <v>-7</v>
      </c>
      <c r="AD92" s="376">
        <v>-5</v>
      </c>
      <c r="AF92" s="484">
        <v>43008</v>
      </c>
      <c r="AG92" s="375">
        <v>0</v>
      </c>
      <c r="AH92" s="375">
        <v>0</v>
      </c>
      <c r="AI92" s="375">
        <v>0</v>
      </c>
    </row>
    <row r="93" spans="1:35" ht="14.25" customHeight="1">
      <c r="L93" s="138" t="s">
        <v>974</v>
      </c>
      <c r="M93" s="238">
        <v>202863</v>
      </c>
      <c r="N93" s="239">
        <v>117537</v>
      </c>
      <c r="O93" s="240">
        <v>85326</v>
      </c>
      <c r="P93" s="375">
        <v>-6</v>
      </c>
      <c r="Q93" s="375">
        <v>-7</v>
      </c>
      <c r="R93" s="376">
        <v>-5</v>
      </c>
      <c r="S93" s="239">
        <v>202863</v>
      </c>
      <c r="T93" s="239">
        <v>117537</v>
      </c>
      <c r="U93" s="240">
        <v>85326</v>
      </c>
      <c r="V93" s="375">
        <v>-6</v>
      </c>
      <c r="W93" s="375">
        <v>-7</v>
      </c>
      <c r="X93" s="376">
        <v>-5</v>
      </c>
      <c r="Y93" s="239">
        <v>202863</v>
      </c>
      <c r="Z93" s="239">
        <v>117537</v>
      </c>
      <c r="AA93" s="240">
        <v>85326</v>
      </c>
      <c r="AB93" s="375">
        <v>-6</v>
      </c>
      <c r="AC93" s="375">
        <v>-7</v>
      </c>
      <c r="AD93" s="376">
        <v>-5</v>
      </c>
      <c r="AF93" s="484">
        <v>43100</v>
      </c>
      <c r="AG93" s="375">
        <v>0</v>
      </c>
      <c r="AH93" s="375">
        <v>0</v>
      </c>
      <c r="AI93" s="375">
        <v>0</v>
      </c>
    </row>
    <row r="94" spans="1:35" ht="14.25" customHeight="1">
      <c r="L94" s="138" t="s">
        <v>975</v>
      </c>
      <c r="M94" s="238">
        <v>202652</v>
      </c>
      <c r="N94" s="239">
        <v>117617</v>
      </c>
      <c r="O94" s="240">
        <v>85035</v>
      </c>
      <c r="P94" s="375">
        <v>-4</v>
      </c>
      <c r="Q94" s="375">
        <v>-6</v>
      </c>
      <c r="R94" s="376">
        <v>-3</v>
      </c>
      <c r="S94" s="239">
        <v>202652</v>
      </c>
      <c r="T94" s="239">
        <v>117617</v>
      </c>
      <c r="U94" s="240">
        <v>85035</v>
      </c>
      <c r="V94" s="375">
        <v>-4</v>
      </c>
      <c r="W94" s="375">
        <v>-6</v>
      </c>
      <c r="X94" s="376">
        <v>-3</v>
      </c>
      <c r="Y94" s="239">
        <v>202652</v>
      </c>
      <c r="Z94" s="239">
        <v>117617</v>
      </c>
      <c r="AA94" s="240">
        <v>85035</v>
      </c>
      <c r="AB94" s="375">
        <v>-4</v>
      </c>
      <c r="AC94" s="375">
        <v>-6</v>
      </c>
      <c r="AD94" s="376">
        <v>-3</v>
      </c>
      <c r="AF94" s="484">
        <v>43190</v>
      </c>
      <c r="AG94" s="375">
        <v>1</v>
      </c>
      <c r="AH94" s="375">
        <v>1</v>
      </c>
      <c r="AI94" s="375">
        <v>1</v>
      </c>
    </row>
    <row r="95" spans="1:35" ht="14.25" customHeight="1">
      <c r="L95" s="138" t="s">
        <v>976</v>
      </c>
      <c r="M95" s="238">
        <v>201609</v>
      </c>
      <c r="N95" s="239">
        <v>117264</v>
      </c>
      <c r="O95" s="240">
        <v>84345</v>
      </c>
      <c r="P95" s="375">
        <v>-2</v>
      </c>
      <c r="Q95" s="375">
        <v>-1</v>
      </c>
      <c r="R95" s="376">
        <v>-4</v>
      </c>
      <c r="S95" s="239">
        <v>201609</v>
      </c>
      <c r="T95" s="239">
        <v>117264</v>
      </c>
      <c r="U95" s="240">
        <v>84345</v>
      </c>
      <c r="V95" s="375">
        <v>-2</v>
      </c>
      <c r="W95" s="375">
        <v>-1</v>
      </c>
      <c r="X95" s="376">
        <v>-4</v>
      </c>
      <c r="Y95" s="239">
        <v>201609</v>
      </c>
      <c r="Z95" s="239">
        <v>117264</v>
      </c>
      <c r="AA95" s="240">
        <v>84345</v>
      </c>
      <c r="AB95" s="375">
        <v>-2</v>
      </c>
      <c r="AC95" s="375">
        <v>-1</v>
      </c>
      <c r="AD95" s="376">
        <v>-4</v>
      </c>
      <c r="AF95" s="484">
        <v>43281</v>
      </c>
      <c r="AG95" s="375">
        <v>2</v>
      </c>
      <c r="AH95" s="375">
        <v>2</v>
      </c>
      <c r="AI95" s="375">
        <v>2</v>
      </c>
    </row>
    <row r="96" spans="1:35" ht="14.25" customHeight="1">
      <c r="L96" s="138" t="s">
        <v>978</v>
      </c>
      <c r="M96" s="238">
        <v>202398</v>
      </c>
      <c r="N96" s="239">
        <v>117265</v>
      </c>
      <c r="O96" s="240">
        <v>85134</v>
      </c>
      <c r="P96" s="375">
        <v>-1</v>
      </c>
      <c r="Q96" s="375">
        <v>-1</v>
      </c>
      <c r="R96" s="376">
        <v>-2</v>
      </c>
      <c r="S96" s="239">
        <v>202398</v>
      </c>
      <c r="T96" s="239">
        <v>117265</v>
      </c>
      <c r="U96" s="240">
        <v>85134</v>
      </c>
      <c r="V96" s="375">
        <v>-1</v>
      </c>
      <c r="W96" s="375">
        <v>-1</v>
      </c>
      <c r="X96" s="376">
        <v>-2</v>
      </c>
      <c r="Y96" s="239">
        <v>202398</v>
      </c>
      <c r="Z96" s="239">
        <v>117265</v>
      </c>
      <c r="AA96" s="240">
        <v>85134</v>
      </c>
      <c r="AB96" s="375">
        <v>-1</v>
      </c>
      <c r="AC96" s="375">
        <v>-1</v>
      </c>
      <c r="AD96" s="376">
        <v>-2</v>
      </c>
      <c r="AF96" s="484">
        <v>43373</v>
      </c>
      <c r="AG96" s="375">
        <v>2</v>
      </c>
      <c r="AH96" s="375">
        <v>2</v>
      </c>
      <c r="AI96" s="375">
        <v>2</v>
      </c>
    </row>
    <row r="97" spans="12:35" ht="14.25" customHeight="1">
      <c r="L97" s="138" t="s">
        <v>979</v>
      </c>
      <c r="M97" s="238">
        <v>203540</v>
      </c>
      <c r="N97" s="239">
        <v>117961</v>
      </c>
      <c r="O97" s="240">
        <v>85579</v>
      </c>
      <c r="P97" s="375">
        <v>0</v>
      </c>
      <c r="Q97" s="375">
        <v>0</v>
      </c>
      <c r="R97" s="376">
        <v>0</v>
      </c>
      <c r="S97" s="239">
        <v>203540</v>
      </c>
      <c r="T97" s="239">
        <v>117961</v>
      </c>
      <c r="U97" s="240">
        <v>85579</v>
      </c>
      <c r="V97" s="375">
        <v>0</v>
      </c>
      <c r="W97" s="375">
        <v>0</v>
      </c>
      <c r="X97" s="376">
        <v>0</v>
      </c>
      <c r="Y97" s="239">
        <v>203540</v>
      </c>
      <c r="Z97" s="239">
        <v>117961</v>
      </c>
      <c r="AA97" s="240">
        <v>85579</v>
      </c>
      <c r="AB97" s="375">
        <v>0</v>
      </c>
      <c r="AC97" s="375">
        <v>0</v>
      </c>
      <c r="AD97" s="376">
        <v>0</v>
      </c>
      <c r="AF97" s="484">
        <v>43465</v>
      </c>
      <c r="AG97" s="375">
        <v>2</v>
      </c>
      <c r="AH97" s="375">
        <v>2</v>
      </c>
      <c r="AI97" s="375">
        <v>2</v>
      </c>
    </row>
    <row r="98" spans="12:35" ht="14.25" customHeight="1">
      <c r="L98" s="138" t="s">
        <v>980</v>
      </c>
      <c r="M98" s="238">
        <v>202450</v>
      </c>
      <c r="N98" s="239">
        <v>119034</v>
      </c>
      <c r="O98" s="240">
        <v>83416</v>
      </c>
      <c r="P98" s="375">
        <v>0</v>
      </c>
      <c r="Q98" s="375">
        <v>1</v>
      </c>
      <c r="R98" s="376">
        <v>-2</v>
      </c>
      <c r="S98" s="239">
        <v>202450</v>
      </c>
      <c r="T98" s="239">
        <v>119034</v>
      </c>
      <c r="U98" s="240">
        <v>83416</v>
      </c>
      <c r="V98" s="375">
        <v>0</v>
      </c>
      <c r="W98" s="375">
        <v>1</v>
      </c>
      <c r="X98" s="376">
        <v>-2</v>
      </c>
      <c r="Y98" s="239">
        <v>202450</v>
      </c>
      <c r="Z98" s="239">
        <v>119034</v>
      </c>
      <c r="AA98" s="240">
        <v>83416</v>
      </c>
      <c r="AB98" s="375">
        <v>0</v>
      </c>
      <c r="AC98" s="375">
        <v>1</v>
      </c>
      <c r="AD98" s="376">
        <v>-2</v>
      </c>
      <c r="AF98" s="484">
        <v>43555</v>
      </c>
      <c r="AG98" s="375">
        <v>4</v>
      </c>
      <c r="AH98" s="375">
        <v>4</v>
      </c>
      <c r="AI98" s="375">
        <v>4</v>
      </c>
    </row>
    <row r="99" spans="12:35" ht="14.25" customHeight="1">
      <c r="L99" s="138" t="s">
        <v>981</v>
      </c>
      <c r="M99" s="238">
        <v>202959</v>
      </c>
      <c r="N99" s="239">
        <v>119754</v>
      </c>
      <c r="O99" s="240">
        <v>83205</v>
      </c>
      <c r="P99" s="375">
        <v>1</v>
      </c>
      <c r="Q99" s="375">
        <v>2</v>
      </c>
      <c r="R99" s="376">
        <v>-1</v>
      </c>
      <c r="S99" s="239">
        <v>202959</v>
      </c>
      <c r="T99" s="239">
        <v>119754</v>
      </c>
      <c r="U99" s="240">
        <v>83205</v>
      </c>
      <c r="V99" s="375">
        <v>1</v>
      </c>
      <c r="W99" s="375">
        <v>2</v>
      </c>
      <c r="X99" s="376">
        <v>-1</v>
      </c>
      <c r="Y99" s="239">
        <v>202959</v>
      </c>
      <c r="Z99" s="239">
        <v>119754</v>
      </c>
      <c r="AA99" s="240">
        <v>83205</v>
      </c>
      <c r="AB99" s="375">
        <v>1</v>
      </c>
      <c r="AC99" s="375">
        <v>2</v>
      </c>
      <c r="AD99" s="376">
        <v>-1</v>
      </c>
      <c r="AF99" s="484">
        <v>43646</v>
      </c>
      <c r="AG99" s="375">
        <v>3</v>
      </c>
      <c r="AH99" s="375">
        <v>3</v>
      </c>
      <c r="AI99" s="375">
        <v>3</v>
      </c>
    </row>
    <row r="100" spans="12:35" ht="14.25" customHeight="1">
      <c r="L100" s="138" t="s">
        <v>982</v>
      </c>
      <c r="M100" s="238">
        <v>206842</v>
      </c>
      <c r="N100" s="239">
        <v>121798</v>
      </c>
      <c r="O100" s="240">
        <v>85043</v>
      </c>
      <c r="P100" s="375">
        <v>2</v>
      </c>
      <c r="Q100" s="375">
        <v>4</v>
      </c>
      <c r="R100" s="376">
        <v>0</v>
      </c>
      <c r="S100" s="239">
        <v>206842</v>
      </c>
      <c r="T100" s="239">
        <v>121798</v>
      </c>
      <c r="U100" s="240">
        <v>85043</v>
      </c>
      <c r="V100" s="375">
        <v>2</v>
      </c>
      <c r="W100" s="375">
        <v>4</v>
      </c>
      <c r="X100" s="376">
        <v>0</v>
      </c>
      <c r="Y100" s="239">
        <v>206842</v>
      </c>
      <c r="Z100" s="239">
        <v>121798</v>
      </c>
      <c r="AA100" s="240">
        <v>85043</v>
      </c>
      <c r="AB100" s="375">
        <v>2</v>
      </c>
      <c r="AC100" s="375">
        <v>4</v>
      </c>
      <c r="AD100" s="376">
        <v>0</v>
      </c>
      <c r="AF100" s="484">
        <v>43738</v>
      </c>
      <c r="AG100" s="375">
        <v>2</v>
      </c>
      <c r="AH100" s="375">
        <v>2</v>
      </c>
      <c r="AI100" s="375">
        <v>2</v>
      </c>
    </row>
    <row r="101" spans="12:35" ht="14.25" customHeight="1">
      <c r="L101" s="138" t="s">
        <v>983</v>
      </c>
      <c r="M101" s="238">
        <v>206951</v>
      </c>
      <c r="N101" s="239">
        <v>122615</v>
      </c>
      <c r="O101" s="240">
        <v>84336</v>
      </c>
      <c r="P101" s="375">
        <v>2</v>
      </c>
      <c r="Q101" s="375">
        <v>4</v>
      </c>
      <c r="R101" s="376">
        <v>-1</v>
      </c>
      <c r="S101" s="239">
        <v>206951</v>
      </c>
      <c r="T101" s="239">
        <v>122615</v>
      </c>
      <c r="U101" s="240">
        <v>84336</v>
      </c>
      <c r="V101" s="375">
        <v>2</v>
      </c>
      <c r="W101" s="375">
        <v>4</v>
      </c>
      <c r="X101" s="376">
        <v>-1</v>
      </c>
      <c r="Y101" s="239">
        <v>206951</v>
      </c>
      <c r="Z101" s="239">
        <v>122615</v>
      </c>
      <c r="AA101" s="240">
        <v>84336</v>
      </c>
      <c r="AB101" s="375">
        <v>2</v>
      </c>
      <c r="AC101" s="375">
        <v>4</v>
      </c>
      <c r="AD101" s="376">
        <v>-1</v>
      </c>
      <c r="AF101" s="484">
        <v>43830</v>
      </c>
      <c r="AG101" s="375">
        <v>4</v>
      </c>
      <c r="AH101" s="375">
        <v>4</v>
      </c>
      <c r="AI101" s="375">
        <v>4</v>
      </c>
    </row>
    <row r="102" spans="12:35" ht="14.25" customHeight="1">
      <c r="L102" s="138" t="s">
        <v>984</v>
      </c>
      <c r="M102" s="238">
        <v>207016</v>
      </c>
      <c r="N102" s="239">
        <v>124487</v>
      </c>
      <c r="O102" s="240">
        <v>82529</v>
      </c>
      <c r="P102" s="375">
        <v>2</v>
      </c>
      <c r="Q102" s="375">
        <v>5</v>
      </c>
      <c r="R102" s="376">
        <v>-1</v>
      </c>
      <c r="S102" s="239">
        <v>207016</v>
      </c>
      <c r="T102" s="239">
        <v>124487</v>
      </c>
      <c r="U102" s="240">
        <v>82529</v>
      </c>
      <c r="V102" s="375">
        <v>2</v>
      </c>
      <c r="W102" s="375">
        <v>5</v>
      </c>
      <c r="X102" s="376">
        <v>-1</v>
      </c>
      <c r="Y102" s="239">
        <v>207016</v>
      </c>
      <c r="Z102" s="239">
        <v>124487</v>
      </c>
      <c r="AA102" s="240">
        <v>82529</v>
      </c>
      <c r="AB102" s="375">
        <v>2</v>
      </c>
      <c r="AC102" s="375">
        <v>5</v>
      </c>
      <c r="AD102" s="376">
        <v>-1</v>
      </c>
      <c r="AF102" s="484">
        <v>43921</v>
      </c>
      <c r="AG102" s="375">
        <v>6</v>
      </c>
      <c r="AH102" s="375">
        <v>6</v>
      </c>
      <c r="AI102" s="375">
        <v>6</v>
      </c>
    </row>
    <row r="103" spans="12:35" ht="14.25" customHeight="1">
      <c r="L103" s="138" t="s">
        <v>985</v>
      </c>
      <c r="M103" s="238">
        <v>210151</v>
      </c>
      <c r="N103" s="239">
        <v>126920</v>
      </c>
      <c r="O103" s="240">
        <v>83231</v>
      </c>
      <c r="P103" s="375">
        <v>4</v>
      </c>
      <c r="Q103" s="375">
        <v>6</v>
      </c>
      <c r="R103" s="376">
        <v>0</v>
      </c>
      <c r="S103" s="239">
        <v>210151</v>
      </c>
      <c r="T103" s="239">
        <v>126920</v>
      </c>
      <c r="U103" s="240">
        <v>83231</v>
      </c>
      <c r="V103" s="375">
        <v>4</v>
      </c>
      <c r="W103" s="375">
        <v>6</v>
      </c>
      <c r="X103" s="376">
        <v>0</v>
      </c>
      <c r="Y103" s="239">
        <v>210151</v>
      </c>
      <c r="Z103" s="239">
        <v>126920</v>
      </c>
      <c r="AA103" s="240">
        <v>83231</v>
      </c>
      <c r="AB103" s="375">
        <v>4</v>
      </c>
      <c r="AC103" s="375">
        <v>6</v>
      </c>
      <c r="AD103" s="376">
        <v>0</v>
      </c>
      <c r="AF103" s="488">
        <v>44012</v>
      </c>
      <c r="AG103" s="489">
        <f>P108</f>
        <v>-4</v>
      </c>
      <c r="AH103" s="489">
        <v>2</v>
      </c>
      <c r="AI103" s="489">
        <v>2</v>
      </c>
    </row>
    <row r="104" spans="12:35" ht="14.25" customHeight="1">
      <c r="L104" s="138" t="s">
        <v>986</v>
      </c>
      <c r="M104" s="238">
        <v>212165</v>
      </c>
      <c r="N104" s="239">
        <v>129230</v>
      </c>
      <c r="O104" s="240">
        <v>82935</v>
      </c>
      <c r="P104" s="375">
        <v>3</v>
      </c>
      <c r="Q104" s="375">
        <v>6</v>
      </c>
      <c r="R104" s="376">
        <v>-2</v>
      </c>
      <c r="S104" s="239">
        <v>212165</v>
      </c>
      <c r="T104" s="239">
        <v>129230</v>
      </c>
      <c r="U104" s="240">
        <v>82935</v>
      </c>
      <c r="V104" s="375">
        <v>3</v>
      </c>
      <c r="W104" s="375">
        <v>6</v>
      </c>
      <c r="X104" s="376">
        <v>-2</v>
      </c>
      <c r="Y104" s="239">
        <v>212165</v>
      </c>
      <c r="Z104" s="239">
        <v>129230</v>
      </c>
      <c r="AA104" s="240">
        <v>82935</v>
      </c>
      <c r="AB104" s="375">
        <v>3</v>
      </c>
      <c r="AC104" s="375">
        <v>6</v>
      </c>
      <c r="AD104" s="376">
        <v>-2</v>
      </c>
      <c r="AF104" s="488">
        <v>44104</v>
      </c>
      <c r="AG104" s="489">
        <f>P109</f>
        <v>-1</v>
      </c>
      <c r="AH104" s="489">
        <v>2</v>
      </c>
      <c r="AI104" s="489">
        <v>3</v>
      </c>
    </row>
    <row r="105" spans="12:35" ht="14.25" customHeight="1">
      <c r="L105" s="138" t="s">
        <v>987</v>
      </c>
      <c r="M105" s="238">
        <v>210619</v>
      </c>
      <c r="N105" s="239">
        <v>130133</v>
      </c>
      <c r="O105" s="240">
        <v>80486</v>
      </c>
      <c r="P105" s="375">
        <v>2</v>
      </c>
      <c r="Q105" s="375">
        <v>6</v>
      </c>
      <c r="R105" s="376">
        <v>-5</v>
      </c>
      <c r="S105" s="239">
        <v>210619</v>
      </c>
      <c r="T105" s="239">
        <v>130133</v>
      </c>
      <c r="U105" s="240">
        <v>80486</v>
      </c>
      <c r="V105" s="375">
        <v>2</v>
      </c>
      <c r="W105" s="375">
        <v>6</v>
      </c>
      <c r="X105" s="376">
        <v>-5</v>
      </c>
      <c r="Y105" s="239">
        <v>210619</v>
      </c>
      <c r="Z105" s="239">
        <v>130133</v>
      </c>
      <c r="AA105" s="240">
        <v>80486</v>
      </c>
      <c r="AB105" s="375">
        <v>2</v>
      </c>
      <c r="AC105" s="375">
        <v>6</v>
      </c>
      <c r="AD105" s="376">
        <v>-5</v>
      </c>
      <c r="AF105" s="488">
        <v>44196</v>
      </c>
      <c r="AG105" s="489">
        <f>P110</f>
        <v>0</v>
      </c>
      <c r="AH105" s="489">
        <v>2</v>
      </c>
      <c r="AI105" s="489">
        <v>4</v>
      </c>
    </row>
    <row r="106" spans="12:35" ht="14.25" customHeight="1">
      <c r="L106" s="138" t="s">
        <v>988</v>
      </c>
      <c r="M106" s="238">
        <v>215021</v>
      </c>
      <c r="N106" s="239">
        <v>133118</v>
      </c>
      <c r="O106" s="240">
        <v>81903</v>
      </c>
      <c r="P106" s="375">
        <v>4</v>
      </c>
      <c r="Q106" s="375">
        <v>7</v>
      </c>
      <c r="R106" s="376">
        <v>-1</v>
      </c>
      <c r="S106" s="239">
        <v>215021</v>
      </c>
      <c r="T106" s="239">
        <v>133118</v>
      </c>
      <c r="U106" s="240">
        <v>81903</v>
      </c>
      <c r="V106" s="375">
        <v>4</v>
      </c>
      <c r="W106" s="375">
        <v>7</v>
      </c>
      <c r="X106" s="376">
        <v>-1</v>
      </c>
      <c r="Y106" s="239">
        <v>215021</v>
      </c>
      <c r="Z106" s="239">
        <v>133118</v>
      </c>
      <c r="AA106" s="240">
        <v>81903</v>
      </c>
      <c r="AB106" s="375">
        <v>4</v>
      </c>
      <c r="AC106" s="375">
        <v>7</v>
      </c>
      <c r="AD106" s="376">
        <v>-1</v>
      </c>
    </row>
    <row r="107" spans="12:35" ht="14.25" customHeight="1">
      <c r="L107" s="138" t="s">
        <v>989</v>
      </c>
      <c r="M107" s="238">
        <v>222704</v>
      </c>
      <c r="N107" s="239">
        <v>135373</v>
      </c>
      <c r="O107" s="240">
        <v>87332</v>
      </c>
      <c r="P107" s="375">
        <v>6</v>
      </c>
      <c r="Q107" s="375">
        <v>7</v>
      </c>
      <c r="R107" s="376">
        <v>5</v>
      </c>
      <c r="S107" s="239">
        <v>222704</v>
      </c>
      <c r="T107" s="239">
        <v>135373</v>
      </c>
      <c r="U107" s="240">
        <v>87332</v>
      </c>
      <c r="V107" s="375">
        <v>6</v>
      </c>
      <c r="W107" s="375">
        <v>7</v>
      </c>
      <c r="X107" s="376">
        <v>5</v>
      </c>
      <c r="Y107" s="239">
        <v>222704</v>
      </c>
      <c r="Z107" s="239">
        <v>135373</v>
      </c>
      <c r="AA107" s="240">
        <v>87332</v>
      </c>
      <c r="AB107" s="375">
        <v>6</v>
      </c>
      <c r="AC107" s="375">
        <v>7</v>
      </c>
      <c r="AD107" s="376">
        <v>5</v>
      </c>
    </row>
    <row r="108" spans="12:35" ht="14.25" customHeight="1">
      <c r="L108" s="250" t="s">
        <v>990</v>
      </c>
      <c r="M108" s="251">
        <v>204407</v>
      </c>
      <c r="N108" s="252">
        <v>118938</v>
      </c>
      <c r="O108" s="253">
        <v>85468</v>
      </c>
      <c r="P108" s="377">
        <v>-4</v>
      </c>
      <c r="Q108" s="377">
        <v>-8</v>
      </c>
      <c r="R108" s="378">
        <v>3</v>
      </c>
      <c r="S108" s="252">
        <v>214210</v>
      </c>
      <c r="T108" s="252">
        <v>125705</v>
      </c>
      <c r="U108" s="253">
        <v>88504</v>
      </c>
      <c r="V108" s="377">
        <v>1</v>
      </c>
      <c r="W108" s="377">
        <v>-3</v>
      </c>
      <c r="X108" s="378">
        <v>7</v>
      </c>
      <c r="Y108" s="252">
        <v>219148</v>
      </c>
      <c r="Z108" s="252">
        <v>127345</v>
      </c>
      <c r="AA108" s="253">
        <v>91803</v>
      </c>
      <c r="AB108" s="377">
        <v>3</v>
      </c>
      <c r="AC108" s="377">
        <v>-1</v>
      </c>
      <c r="AD108" s="378">
        <v>11</v>
      </c>
    </row>
    <row r="109" spans="12:35" ht="14.25" customHeight="1">
      <c r="L109" s="250" t="s">
        <v>991</v>
      </c>
      <c r="M109" s="251">
        <v>208844</v>
      </c>
      <c r="N109" s="252">
        <v>126665</v>
      </c>
      <c r="O109" s="253">
        <v>82180</v>
      </c>
      <c r="P109" s="377">
        <v>-1</v>
      </c>
      <c r="Q109" s="377">
        <v>-3</v>
      </c>
      <c r="R109" s="378">
        <v>2</v>
      </c>
      <c r="S109" s="252">
        <v>211827</v>
      </c>
      <c r="T109" s="252">
        <v>128310</v>
      </c>
      <c r="U109" s="253">
        <v>83516</v>
      </c>
      <c r="V109" s="377">
        <v>1</v>
      </c>
      <c r="W109" s="377">
        <v>-1</v>
      </c>
      <c r="X109" s="378">
        <v>4</v>
      </c>
      <c r="Y109" s="252">
        <v>216181</v>
      </c>
      <c r="Z109" s="252">
        <v>129743</v>
      </c>
      <c r="AA109" s="253">
        <v>86438</v>
      </c>
      <c r="AB109" s="377">
        <v>3</v>
      </c>
      <c r="AC109" s="377">
        <v>0</v>
      </c>
      <c r="AD109" s="378">
        <v>7</v>
      </c>
    </row>
    <row r="110" spans="12:35" ht="14.25" customHeight="1">
      <c r="L110" s="250" t="s">
        <v>992</v>
      </c>
      <c r="M110" s="251">
        <v>214683</v>
      </c>
      <c r="N110" s="252">
        <v>131267</v>
      </c>
      <c r="O110" s="253">
        <v>83415</v>
      </c>
      <c r="P110" s="377">
        <v>0</v>
      </c>
      <c r="Q110" s="377">
        <v>-1</v>
      </c>
      <c r="R110" s="378">
        <v>2</v>
      </c>
      <c r="S110" s="252">
        <v>216757</v>
      </c>
      <c r="T110" s="252">
        <v>132738</v>
      </c>
      <c r="U110" s="253">
        <v>84019</v>
      </c>
      <c r="V110" s="377">
        <v>1</v>
      </c>
      <c r="W110" s="377">
        <v>0</v>
      </c>
      <c r="X110" s="378">
        <v>3</v>
      </c>
      <c r="Y110" s="252">
        <v>219550</v>
      </c>
      <c r="Z110" s="252">
        <v>134155</v>
      </c>
      <c r="AA110" s="253">
        <v>85395</v>
      </c>
      <c r="AB110" s="377">
        <v>2</v>
      </c>
      <c r="AC110" s="377">
        <v>1</v>
      </c>
      <c r="AD110" s="378">
        <v>4</v>
      </c>
    </row>
    <row r="111" spans="12:35" ht="14.25" customHeight="1">
      <c r="L111" s="255"/>
      <c r="M111" s="137"/>
      <c r="N111" s="137"/>
      <c r="O111" s="137"/>
      <c r="P111" s="137"/>
      <c r="Q111" s="137"/>
      <c r="R111" s="137"/>
      <c r="S111" s="137"/>
      <c r="T111" s="137"/>
      <c r="U111" s="137"/>
      <c r="V111" s="137"/>
      <c r="W111" s="137"/>
      <c r="X111" s="137"/>
      <c r="Y111" s="137"/>
      <c r="Z111" s="137"/>
      <c r="AA111" s="137"/>
      <c r="AB111" s="137"/>
      <c r="AC111" s="137"/>
      <c r="AD111" s="137"/>
    </row>
    <row r="112" spans="12:35" ht="14.25" customHeight="1">
      <c r="L112" s="255"/>
      <c r="M112" s="137"/>
      <c r="N112" s="137"/>
      <c r="O112" s="137"/>
      <c r="P112" s="518"/>
      <c r="Q112" s="137"/>
      <c r="R112" s="137"/>
      <c r="S112" s="137"/>
      <c r="T112" s="137"/>
      <c r="U112" s="137"/>
      <c r="V112" s="137"/>
      <c r="W112" s="137"/>
      <c r="X112" s="137"/>
      <c r="Y112" s="137"/>
      <c r="Z112" s="137"/>
      <c r="AA112" s="137"/>
      <c r="AB112" s="137"/>
      <c r="AC112" s="137"/>
      <c r="AD112" s="137"/>
    </row>
    <row r="113" spans="16:16" ht="14.25" customHeight="1"/>
    <row r="114" spans="16:16" ht="14.25" customHeight="1">
      <c r="P114" s="429"/>
    </row>
    <row r="115" spans="16:16" ht="14.25" customHeight="1">
      <c r="P115" s="429"/>
    </row>
    <row r="116" spans="16:16" ht="14.25" customHeight="1">
      <c r="P116" s="429"/>
    </row>
    <row r="117" spans="16:16" ht="14.25" customHeight="1">
      <c r="P117" s="429"/>
    </row>
    <row r="118" spans="16:16" ht="14.25" customHeight="1">
      <c r="P118" s="429"/>
    </row>
    <row r="119" spans="16:16" ht="14.25" customHeight="1"/>
    <row r="120" spans="16:16" ht="14.25" customHeight="1"/>
    <row r="121" spans="16:16" ht="14.25" customHeight="1"/>
    <row r="122" spans="16:16" ht="14.25" customHeight="1"/>
    <row r="123" spans="16:16" ht="14.25" customHeight="1"/>
    <row r="124" spans="16:16" ht="14.25" customHeight="1"/>
    <row r="125" spans="16:16" ht="14.25" customHeight="1"/>
    <row r="126" spans="16:16" ht="14.25" customHeight="1"/>
    <row r="127" spans="16:16" ht="14.25" customHeight="1"/>
    <row r="128" spans="16:16"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mergeCells count="4">
    <mergeCell ref="H1:J1"/>
    <mergeCell ref="M1:R1"/>
    <mergeCell ref="S1:X1"/>
    <mergeCell ref="Y1:AD1"/>
  </mergeCells>
  <pageMargins left="0.7" right="0.7" top="0.75" bottom="0.75" header="0" footer="0"/>
  <pageSetup orientation="landscape"/>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FG1000"/>
  <sheetViews>
    <sheetView topLeftCell="A73" workbookViewId="0">
      <selection activeCell="E89" sqref="E89"/>
    </sheetView>
  </sheetViews>
  <sheetFormatPr defaultColWidth="12.625" defaultRowHeight="15" customHeight="1"/>
  <cols>
    <col min="1" max="1" width="16.125" customWidth="1"/>
    <col min="2" max="2" width="14.625" customWidth="1"/>
    <col min="3" max="5" width="7.625" customWidth="1"/>
    <col min="6" max="6" width="11.875" bestFit="1" customWidth="1"/>
    <col min="7" max="7" width="10.5" customWidth="1"/>
    <col min="8" max="8" width="8.375" bestFit="1" customWidth="1"/>
    <col min="9" max="9" width="11.875" bestFit="1" customWidth="1"/>
    <col min="10" max="10" width="8.125" customWidth="1"/>
    <col min="11" max="11" width="10.375" customWidth="1"/>
    <col min="12" max="12" width="10.5" customWidth="1"/>
    <col min="13" max="13" width="10.625" customWidth="1"/>
    <col min="14" max="23" width="7.625" customWidth="1"/>
    <col min="24" max="24" width="19.25" bestFit="1" customWidth="1"/>
    <col min="25" max="25" width="8.875" customWidth="1"/>
    <col min="26" max="28" width="7.875" customWidth="1"/>
    <col min="29" max="163" width="7.625" customWidth="1"/>
  </cols>
  <sheetData>
    <row r="1" spans="1:36" ht="14.25" customHeight="1">
      <c r="A1" s="650" t="s">
        <v>5</v>
      </c>
      <c r="B1" s="633"/>
      <c r="C1" s="633"/>
      <c r="D1" s="633"/>
      <c r="E1" s="633"/>
      <c r="F1" s="634"/>
      <c r="G1" s="651" t="s">
        <v>6</v>
      </c>
      <c r="H1" s="633"/>
      <c r="I1" s="634"/>
      <c r="J1" s="652" t="s">
        <v>7</v>
      </c>
      <c r="K1" s="633"/>
      <c r="L1" s="634"/>
    </row>
    <row r="2" spans="1:36" ht="14.25" customHeight="1">
      <c r="A2" s="243" t="s">
        <v>9</v>
      </c>
      <c r="B2" s="243" t="s">
        <v>275</v>
      </c>
      <c r="C2" s="244" t="s">
        <v>911</v>
      </c>
      <c r="D2" s="243" t="s">
        <v>912</v>
      </c>
      <c r="E2" s="243" t="s">
        <v>913</v>
      </c>
      <c r="F2" s="243" t="s">
        <v>914</v>
      </c>
      <c r="G2" s="244" t="s">
        <v>915</v>
      </c>
      <c r="H2" s="243" t="s">
        <v>916</v>
      </c>
      <c r="I2" s="243" t="s">
        <v>917</v>
      </c>
      <c r="J2" s="244" t="s">
        <v>918</v>
      </c>
      <c r="K2" s="243" t="s">
        <v>919</v>
      </c>
      <c r="L2" s="243" t="s">
        <v>920</v>
      </c>
      <c r="M2" s="3" t="s">
        <v>921</v>
      </c>
      <c r="X2" s="243" t="s">
        <v>9</v>
      </c>
      <c r="Y2" s="244" t="s">
        <v>32</v>
      </c>
      <c r="Z2" s="3"/>
      <c r="AA2" s="3"/>
      <c r="AB2" s="3"/>
      <c r="AC2" s="3"/>
      <c r="AD2" s="3"/>
      <c r="AE2" s="3"/>
      <c r="AF2" s="3"/>
      <c r="AG2" s="3"/>
      <c r="AH2" s="3"/>
      <c r="AI2" s="3"/>
      <c r="AJ2" s="3"/>
    </row>
    <row r="3" spans="1:36" ht="14.25" customHeight="1">
      <c r="A3" s="18">
        <v>36981</v>
      </c>
      <c r="B3" s="22">
        <v>0.36243660121564325</v>
      </c>
      <c r="C3" s="245">
        <v>0.72838374477175449</v>
      </c>
      <c r="D3" s="3">
        <v>2</v>
      </c>
      <c r="E3" s="236">
        <v>21.9192374908319</v>
      </c>
      <c r="F3" s="237">
        <v>0.88571488722695202</v>
      </c>
      <c r="G3" s="245">
        <v>0.72838374477175449</v>
      </c>
      <c r="H3" s="236">
        <v>21.9192374908319</v>
      </c>
      <c r="I3" s="237">
        <v>0.88571488722695202</v>
      </c>
      <c r="J3" s="245">
        <v>0.72838374477175449</v>
      </c>
      <c r="K3" s="236">
        <v>21.9192374908319</v>
      </c>
      <c r="L3" s="237">
        <v>0.88571488722695202</v>
      </c>
      <c r="M3" s="20">
        <f t="shared" ref="M3:M82" si="0">E3-F3</f>
        <v>21.033522603604947</v>
      </c>
      <c r="X3" s="18">
        <v>36981</v>
      </c>
      <c r="Y3" s="245">
        <v>0.72838370934229502</v>
      </c>
      <c r="Z3" s="3"/>
      <c r="AA3" s="3"/>
      <c r="AB3" s="3"/>
      <c r="AC3" s="3"/>
      <c r="AD3" s="3"/>
      <c r="AE3" s="3"/>
      <c r="AF3" s="3"/>
      <c r="AG3" s="3"/>
      <c r="AH3" s="3"/>
      <c r="AI3" s="3"/>
      <c r="AJ3" s="3"/>
    </row>
    <row r="4" spans="1:36" ht="14.25" customHeight="1">
      <c r="A4" s="18">
        <v>37072</v>
      </c>
      <c r="B4" s="22">
        <v>7.6268355588361869</v>
      </c>
      <c r="C4" s="245">
        <v>4.2441317243061105</v>
      </c>
      <c r="D4" s="3">
        <v>2.7</v>
      </c>
      <c r="E4" s="236">
        <v>21.853602628401099</v>
      </c>
      <c r="F4" s="237">
        <v>0.99951859965371004</v>
      </c>
      <c r="G4" s="245">
        <v>4.2441317243061105</v>
      </c>
      <c r="H4" s="236">
        <v>21.853602628401099</v>
      </c>
      <c r="I4" s="237">
        <v>0.99951859965371004</v>
      </c>
      <c r="J4" s="245">
        <v>4.2441317243061105</v>
      </c>
      <c r="K4" s="236">
        <v>21.853602628401099</v>
      </c>
      <c r="L4" s="237">
        <v>0.99951859965371004</v>
      </c>
      <c r="M4" s="20">
        <f t="shared" si="0"/>
        <v>20.854084028747387</v>
      </c>
      <c r="X4" s="18">
        <v>37072</v>
      </c>
      <c r="Y4" s="245">
        <v>4.2441318401800201</v>
      </c>
      <c r="Z4" s="3"/>
      <c r="AA4" s="3"/>
      <c r="AB4" s="3"/>
      <c r="AC4" s="3"/>
      <c r="AD4" s="3"/>
      <c r="AE4" s="3"/>
      <c r="AF4" s="3"/>
      <c r="AG4" s="3"/>
      <c r="AH4" s="3"/>
      <c r="AI4" s="3"/>
      <c r="AJ4" s="3"/>
    </row>
    <row r="5" spans="1:36" ht="14.25" customHeight="1">
      <c r="A5" s="18">
        <v>37164</v>
      </c>
      <c r="B5" s="22">
        <v>2.2726255728933165</v>
      </c>
      <c r="C5" s="245">
        <v>0.86364975597614801</v>
      </c>
      <c r="D5" s="3">
        <v>2.1</v>
      </c>
      <c r="E5" s="236">
        <v>22.1288930092913</v>
      </c>
      <c r="F5" s="237">
        <v>1.4542121268058401</v>
      </c>
      <c r="G5" s="245">
        <v>0.86364975597614801</v>
      </c>
      <c r="H5" s="236">
        <v>22.1288930092913</v>
      </c>
      <c r="I5" s="237">
        <v>1.4542121268058401</v>
      </c>
      <c r="J5" s="245">
        <v>0.86364975597614801</v>
      </c>
      <c r="K5" s="236">
        <v>22.1288930092913</v>
      </c>
      <c r="L5" s="237">
        <v>1.4542121268058401</v>
      </c>
      <c r="M5" s="20">
        <f t="shared" si="0"/>
        <v>20.674680882485461</v>
      </c>
      <c r="X5" s="18">
        <v>37164</v>
      </c>
      <c r="Y5" s="245">
        <v>0.86364844563415799</v>
      </c>
      <c r="Z5" s="3"/>
      <c r="AA5" s="3"/>
      <c r="AB5" s="3"/>
      <c r="AC5" s="3"/>
      <c r="AD5" s="3"/>
      <c r="AE5" s="3"/>
      <c r="AF5" s="3"/>
      <c r="AG5" s="3"/>
      <c r="AH5" s="3"/>
      <c r="AI5" s="3"/>
      <c r="AJ5" s="3"/>
    </row>
    <row r="6" spans="1:36" ht="14.25" customHeight="1">
      <c r="A6" s="18">
        <v>37256</v>
      </c>
      <c r="B6" s="22">
        <v>-0.35537755663409554</v>
      </c>
      <c r="C6" s="245">
        <v>-0.90744918932076368</v>
      </c>
      <c r="D6" s="3">
        <v>1.9</v>
      </c>
      <c r="E6" s="236">
        <v>22.423856018141102</v>
      </c>
      <c r="F6" s="237">
        <v>1.9284674439827201</v>
      </c>
      <c r="G6" s="245">
        <v>-0.90744918932076368</v>
      </c>
      <c r="H6" s="236">
        <v>22.423856018141102</v>
      </c>
      <c r="I6" s="237">
        <v>1.9284674439827201</v>
      </c>
      <c r="J6" s="245">
        <v>-0.90744918932076368</v>
      </c>
      <c r="K6" s="236">
        <v>22.423856018141102</v>
      </c>
      <c r="L6" s="237">
        <v>1.9284674439827201</v>
      </c>
      <c r="M6" s="20">
        <f t="shared" si="0"/>
        <v>20.495388574158383</v>
      </c>
      <c r="X6" s="18">
        <v>37256</v>
      </c>
      <c r="Y6" s="245">
        <v>-0.90744788777179497</v>
      </c>
      <c r="Z6" s="3"/>
      <c r="AA6" s="3"/>
      <c r="AB6" s="3"/>
      <c r="AC6" s="3"/>
      <c r="AD6" s="3"/>
      <c r="AE6" s="3"/>
      <c r="AF6" s="3"/>
      <c r="AG6" s="3"/>
      <c r="AH6" s="3"/>
      <c r="AI6" s="3"/>
      <c r="AJ6" s="3"/>
    </row>
    <row r="7" spans="1:36" ht="14.25" customHeight="1">
      <c r="A7" s="18">
        <v>37346</v>
      </c>
      <c r="B7" s="22">
        <v>0.89103714650562438</v>
      </c>
      <c r="C7" s="245">
        <v>2.1413879216594767</v>
      </c>
      <c r="D7" s="3">
        <v>2.4</v>
      </c>
      <c r="E7" s="236">
        <v>22.8745743631201</v>
      </c>
      <c r="F7" s="237">
        <v>2.55823368152936</v>
      </c>
      <c r="G7" s="245">
        <v>2.1413879216594767</v>
      </c>
      <c r="H7" s="236">
        <v>22.8745743631201</v>
      </c>
      <c r="I7" s="237">
        <v>2.55823368152936</v>
      </c>
      <c r="J7" s="245">
        <v>2.1413879216594767</v>
      </c>
      <c r="K7" s="236">
        <v>22.8745743631201</v>
      </c>
      <c r="L7" s="237">
        <v>2.55823368152936</v>
      </c>
      <c r="M7" s="20">
        <f t="shared" si="0"/>
        <v>20.316340681590741</v>
      </c>
      <c r="X7" s="18">
        <v>37346</v>
      </c>
      <c r="Y7" s="245">
        <v>2.1413878733764098</v>
      </c>
      <c r="Z7" s="3"/>
      <c r="AA7" s="3"/>
      <c r="AB7" s="3"/>
      <c r="AC7" s="3"/>
      <c r="AD7" s="3"/>
      <c r="AE7" s="3"/>
      <c r="AF7" s="3"/>
      <c r="AG7" s="3"/>
      <c r="AH7" s="3"/>
      <c r="AI7" s="3"/>
      <c r="AJ7" s="3"/>
    </row>
    <row r="8" spans="1:36" ht="14.25" customHeight="1">
      <c r="A8" s="18">
        <v>37437</v>
      </c>
      <c r="B8" s="22">
        <v>0.74802349010485436</v>
      </c>
      <c r="C8" s="245">
        <v>-0.21287237711273832</v>
      </c>
      <c r="D8" s="3">
        <v>1.7</v>
      </c>
      <c r="E8" s="236">
        <v>22.634245467963801</v>
      </c>
      <c r="F8" s="237">
        <v>2.4964975466587802</v>
      </c>
      <c r="G8" s="245">
        <v>-0.21287237711273832</v>
      </c>
      <c r="H8" s="236">
        <v>22.634245467963801</v>
      </c>
      <c r="I8" s="237">
        <v>2.4964975466587802</v>
      </c>
      <c r="J8" s="245">
        <v>-0.21287237711273832</v>
      </c>
      <c r="K8" s="236">
        <v>22.634245467963801</v>
      </c>
      <c r="L8" s="237">
        <v>2.4964975466587802</v>
      </c>
      <c r="M8" s="20">
        <f t="shared" si="0"/>
        <v>20.137747921305021</v>
      </c>
      <c r="X8" s="18">
        <v>37437</v>
      </c>
      <c r="Y8" s="245">
        <v>-0.21287231020932201</v>
      </c>
      <c r="Z8" s="3"/>
      <c r="AA8" s="3"/>
      <c r="AB8" s="3"/>
      <c r="AC8" s="3"/>
      <c r="AD8" s="3"/>
      <c r="AE8" s="3"/>
      <c r="AF8" s="3"/>
      <c r="AG8" s="3"/>
      <c r="AH8" s="3"/>
      <c r="AI8" s="3"/>
      <c r="AJ8" s="3"/>
    </row>
    <row r="9" spans="1:36" ht="14.25" customHeight="1">
      <c r="A9" s="18">
        <v>37529</v>
      </c>
      <c r="B9" s="22">
        <v>2.850056374222909</v>
      </c>
      <c r="C9" s="245">
        <v>1.156046299122182</v>
      </c>
      <c r="D9" s="3">
        <v>1.9</v>
      </c>
      <c r="E9" s="236">
        <v>21.999101980451801</v>
      </c>
      <c r="F9" s="237">
        <v>2.0391786412810902</v>
      </c>
      <c r="G9" s="245">
        <v>1.156046299122182</v>
      </c>
      <c r="H9" s="236">
        <v>21.999101980451801</v>
      </c>
      <c r="I9" s="237">
        <v>2.0391786412810902</v>
      </c>
      <c r="J9" s="245">
        <v>1.156046299122182</v>
      </c>
      <c r="K9" s="236">
        <v>21.999101980451801</v>
      </c>
      <c r="L9" s="237">
        <v>2.0391786412810902</v>
      </c>
      <c r="M9" s="20">
        <f t="shared" si="0"/>
        <v>19.959923339170711</v>
      </c>
      <c r="X9" s="18">
        <v>37529</v>
      </c>
      <c r="Y9" s="245">
        <v>1.1560440015015501</v>
      </c>
      <c r="Z9" s="3"/>
      <c r="AA9" s="3"/>
      <c r="AB9" s="3"/>
      <c r="AC9" s="3"/>
      <c r="AD9" s="3"/>
      <c r="AE9" s="3"/>
      <c r="AF9" s="3"/>
      <c r="AG9" s="3"/>
      <c r="AH9" s="3"/>
      <c r="AI9" s="3"/>
      <c r="AJ9" s="3"/>
    </row>
    <row r="10" spans="1:36" ht="14.25" customHeight="1">
      <c r="A10" s="18">
        <v>37621</v>
      </c>
      <c r="B10" s="22">
        <v>2.3347106312532562</v>
      </c>
      <c r="C10" s="245">
        <v>1.6039344756552776</v>
      </c>
      <c r="D10" s="3">
        <v>2.2000000000000002</v>
      </c>
      <c r="E10" s="236">
        <v>20.946958928266501</v>
      </c>
      <c r="F10" s="237">
        <v>1.1636790873073399</v>
      </c>
      <c r="G10" s="245">
        <v>1.6039344756552776</v>
      </c>
      <c r="H10" s="236">
        <v>20.946958928266501</v>
      </c>
      <c r="I10" s="237">
        <v>1.1636790873073399</v>
      </c>
      <c r="J10" s="245">
        <v>1.6039344756552776</v>
      </c>
      <c r="K10" s="236">
        <v>20.946958928266501</v>
      </c>
      <c r="L10" s="237">
        <v>1.1636790873073399</v>
      </c>
      <c r="M10" s="20">
        <f t="shared" si="0"/>
        <v>19.78327984095916</v>
      </c>
      <c r="X10" s="18">
        <v>37621</v>
      </c>
      <c r="Y10" s="245">
        <v>1.6039384878187</v>
      </c>
      <c r="Z10" s="3"/>
      <c r="AA10" s="3"/>
      <c r="AB10" s="3"/>
      <c r="AC10" s="3"/>
      <c r="AD10" s="3"/>
      <c r="AE10" s="3"/>
      <c r="AF10" s="3"/>
      <c r="AG10" s="3"/>
      <c r="AH10" s="3"/>
      <c r="AI10" s="3"/>
      <c r="AJ10" s="3"/>
    </row>
    <row r="11" spans="1:36" ht="14.25" customHeight="1">
      <c r="A11" s="18">
        <v>37711</v>
      </c>
      <c r="B11" s="22">
        <v>2.5053290655188798</v>
      </c>
      <c r="C11" s="245">
        <v>-0.35433848122886635</v>
      </c>
      <c r="D11" s="3">
        <v>2.2999999999999998</v>
      </c>
      <c r="E11" s="236">
        <v>19.806284273233899</v>
      </c>
      <c r="F11" s="237">
        <v>0.197972373646425</v>
      </c>
      <c r="G11" s="245">
        <v>-0.35433848122886635</v>
      </c>
      <c r="H11" s="236">
        <v>19.806284273233899</v>
      </c>
      <c r="I11" s="237">
        <v>0.197972373646425</v>
      </c>
      <c r="J11" s="245">
        <v>-0.35433848122886635</v>
      </c>
      <c r="K11" s="236">
        <v>19.806284273233899</v>
      </c>
      <c r="L11" s="237">
        <v>0.197972373646425</v>
      </c>
      <c r="M11" s="20">
        <f t="shared" si="0"/>
        <v>19.608311899587473</v>
      </c>
      <c r="X11" s="18">
        <v>37711</v>
      </c>
      <c r="Y11" s="245">
        <v>-0.35434186559322201</v>
      </c>
      <c r="Z11" s="3"/>
      <c r="AA11" s="3"/>
      <c r="AB11" s="3"/>
      <c r="AC11" s="3"/>
      <c r="AD11" s="3"/>
      <c r="AE11" s="3"/>
      <c r="AF11" s="3"/>
      <c r="AG11" s="3"/>
      <c r="AH11" s="3"/>
      <c r="AI11" s="3"/>
      <c r="AJ11" s="3"/>
    </row>
    <row r="12" spans="1:36" ht="14.25" customHeight="1">
      <c r="A12" s="18">
        <v>37802</v>
      </c>
      <c r="B12" s="22">
        <v>-1.5766113801048198</v>
      </c>
      <c r="C12" s="245">
        <v>0.60645321693826304</v>
      </c>
      <c r="D12" s="3">
        <v>1.8</v>
      </c>
      <c r="E12" s="236">
        <v>19.207453565613999</v>
      </c>
      <c r="F12" s="237">
        <v>-0.228106969522098</v>
      </c>
      <c r="G12" s="245">
        <v>0.60645321693826304</v>
      </c>
      <c r="H12" s="236">
        <v>19.207453565613999</v>
      </c>
      <c r="I12" s="237">
        <v>-0.228106969522098</v>
      </c>
      <c r="J12" s="245">
        <v>0.60645321693826304</v>
      </c>
      <c r="K12" s="236">
        <v>19.207453565613999</v>
      </c>
      <c r="L12" s="237">
        <v>-0.228106969522098</v>
      </c>
      <c r="M12" s="20">
        <f t="shared" si="0"/>
        <v>19.435560535136098</v>
      </c>
      <c r="X12" s="18">
        <v>37802</v>
      </c>
      <c r="Y12" s="245">
        <v>0.60645393470624098</v>
      </c>
      <c r="Z12" s="3"/>
      <c r="AA12" s="3"/>
      <c r="AB12" s="3"/>
      <c r="AC12" s="3"/>
      <c r="AD12" s="3"/>
      <c r="AE12" s="3"/>
      <c r="AF12" s="3"/>
      <c r="AG12" s="3"/>
      <c r="AH12" s="3"/>
      <c r="AI12" s="3"/>
      <c r="AJ12" s="3"/>
    </row>
    <row r="13" spans="1:36" ht="14.25" customHeight="1">
      <c r="A13" s="18">
        <v>37894</v>
      </c>
      <c r="B13" s="22">
        <v>4.5935942236906557</v>
      </c>
      <c r="C13" s="245">
        <v>0.86986316474100267</v>
      </c>
      <c r="D13" s="3">
        <v>2</v>
      </c>
      <c r="E13" s="236">
        <v>18.487452080598601</v>
      </c>
      <c r="F13" s="237">
        <v>-0.77812260598203797</v>
      </c>
      <c r="G13" s="245">
        <v>0.86986316474100267</v>
      </c>
      <c r="H13" s="236">
        <v>18.487452080598601</v>
      </c>
      <c r="I13" s="237">
        <v>-0.77812260598203797</v>
      </c>
      <c r="J13" s="245">
        <v>0.86986316474100267</v>
      </c>
      <c r="K13" s="236">
        <v>18.487452080598601</v>
      </c>
      <c r="L13" s="237">
        <v>-0.77812260598203797</v>
      </c>
      <c r="M13" s="20">
        <f t="shared" si="0"/>
        <v>19.265574686580639</v>
      </c>
      <c r="X13" s="18">
        <v>37894</v>
      </c>
      <c r="Y13" s="245">
        <v>0.86986168889451299</v>
      </c>
      <c r="Z13" s="3"/>
      <c r="AA13" s="3"/>
      <c r="AB13" s="3"/>
      <c r="AC13" s="3"/>
      <c r="AD13" s="3"/>
      <c r="AE13" s="3"/>
      <c r="AF13" s="3"/>
      <c r="AG13" s="3"/>
      <c r="AH13" s="3"/>
      <c r="AI13" s="3"/>
      <c r="AJ13" s="3"/>
    </row>
    <row r="14" spans="1:36" ht="14.25" customHeight="1">
      <c r="A14" s="18">
        <v>37986</v>
      </c>
      <c r="B14" s="22">
        <v>1.2943510277244163</v>
      </c>
      <c r="C14" s="245">
        <v>3.6318572244394165</v>
      </c>
      <c r="D14" s="3">
        <v>1.9</v>
      </c>
      <c r="E14" s="236">
        <v>18.254025122637099</v>
      </c>
      <c r="F14" s="237">
        <v>-0.84486904598072599</v>
      </c>
      <c r="G14" s="245">
        <v>3.6318572244394165</v>
      </c>
      <c r="H14" s="236">
        <v>18.254025122637099</v>
      </c>
      <c r="I14" s="237">
        <v>-0.84486904598072599</v>
      </c>
      <c r="J14" s="245">
        <v>3.6318572244394165</v>
      </c>
      <c r="K14" s="236">
        <v>18.254025122637099</v>
      </c>
      <c r="L14" s="237">
        <v>-0.84486904598072599</v>
      </c>
      <c r="M14" s="20">
        <f t="shared" si="0"/>
        <v>19.098894168617825</v>
      </c>
      <c r="X14" s="18">
        <v>37986</v>
      </c>
      <c r="Y14" s="245">
        <v>3.6318661244724599</v>
      </c>
      <c r="Z14" s="3"/>
      <c r="AA14" s="3"/>
      <c r="AB14" s="3"/>
      <c r="AC14" s="3"/>
      <c r="AD14" s="3"/>
      <c r="AE14" s="3"/>
      <c r="AF14" s="3"/>
      <c r="AG14" s="3"/>
      <c r="AH14" s="3"/>
      <c r="AI14" s="3"/>
      <c r="AJ14" s="3"/>
    </row>
    <row r="15" spans="1:36" ht="14.25" customHeight="1">
      <c r="A15" s="18">
        <v>38077</v>
      </c>
      <c r="B15" s="22">
        <v>1.4143246017213507</v>
      </c>
      <c r="C15" s="245">
        <v>0.77824286799264009</v>
      </c>
      <c r="D15" s="3">
        <v>1.5</v>
      </c>
      <c r="E15" s="236">
        <v>18.056915580643</v>
      </c>
      <c r="F15" s="237">
        <v>-0.87911209039738603</v>
      </c>
      <c r="G15" s="245">
        <v>0.77824286799264009</v>
      </c>
      <c r="H15" s="236">
        <v>18.056915580643</v>
      </c>
      <c r="I15" s="237">
        <v>-0.87911209039738603</v>
      </c>
      <c r="J15" s="245">
        <v>0.77824286799264009</v>
      </c>
      <c r="K15" s="236">
        <v>18.056915580643</v>
      </c>
      <c r="L15" s="237">
        <v>-0.87911209039738603</v>
      </c>
      <c r="M15" s="20">
        <f t="shared" si="0"/>
        <v>18.936027671040385</v>
      </c>
      <c r="X15" s="18">
        <v>38077</v>
      </c>
      <c r="Y15" s="245">
        <v>0.77823016159577196</v>
      </c>
      <c r="Z15" s="3"/>
      <c r="AA15" s="3"/>
      <c r="AB15" s="3"/>
      <c r="AC15" s="3"/>
      <c r="AD15" s="3"/>
      <c r="AE15" s="3"/>
      <c r="AF15" s="3"/>
      <c r="AG15" s="3"/>
      <c r="AH15" s="3"/>
      <c r="AI15" s="3"/>
      <c r="AJ15" s="3"/>
    </row>
    <row r="16" spans="1:36" ht="14.25" customHeight="1">
      <c r="A16" s="18">
        <v>38168</v>
      </c>
      <c r="B16" s="22">
        <v>2.8215579945567226</v>
      </c>
      <c r="C16" s="245">
        <v>2.1508983421012262</v>
      </c>
      <c r="D16" s="3">
        <v>2.2999999999999998</v>
      </c>
      <c r="E16" s="236">
        <v>17.948147201702501</v>
      </c>
      <c r="F16" s="237">
        <v>-0.82930288717627698</v>
      </c>
      <c r="G16" s="245">
        <v>2.1508983421012262</v>
      </c>
      <c r="H16" s="236">
        <v>17.948147201702501</v>
      </c>
      <c r="I16" s="237">
        <v>-0.82930288717627698</v>
      </c>
      <c r="J16" s="245">
        <v>2.1508983421012262</v>
      </c>
      <c r="K16" s="236">
        <v>17.948147201702501</v>
      </c>
      <c r="L16" s="237">
        <v>-0.82930288717627698</v>
      </c>
      <c r="M16" s="20">
        <f t="shared" si="0"/>
        <v>18.777450088878776</v>
      </c>
      <c r="X16" s="18">
        <v>38168</v>
      </c>
      <c r="Y16" s="245">
        <v>2.1508990893951001</v>
      </c>
      <c r="Z16" s="3"/>
      <c r="AA16" s="3"/>
      <c r="AB16" s="3"/>
      <c r="AC16" s="3"/>
      <c r="AD16" s="3"/>
      <c r="AE16" s="3"/>
      <c r="AF16" s="3"/>
      <c r="AG16" s="3"/>
      <c r="AH16" s="3"/>
      <c r="AI16" s="3"/>
      <c r="AJ16" s="3"/>
    </row>
    <row r="17" spans="1:36" ht="14.25" customHeight="1">
      <c r="A17" s="18">
        <v>38260</v>
      </c>
      <c r="B17" s="22">
        <v>0.90601558639580304</v>
      </c>
      <c r="C17" s="245">
        <v>2.9011161340753988</v>
      </c>
      <c r="D17" s="3">
        <v>2</v>
      </c>
      <c r="E17" s="236">
        <v>18.016393071770199</v>
      </c>
      <c r="F17" s="237">
        <v>-0.60720808090994105</v>
      </c>
      <c r="G17" s="245">
        <v>2.9011161340753988</v>
      </c>
      <c r="H17" s="236">
        <v>18.016393071770199</v>
      </c>
      <c r="I17" s="237">
        <v>-0.60720808090994105</v>
      </c>
      <c r="J17" s="245">
        <v>2.9011161340753988</v>
      </c>
      <c r="K17" s="236">
        <v>18.016393071770199</v>
      </c>
      <c r="L17" s="237">
        <v>-0.60720808090994105</v>
      </c>
      <c r="M17" s="20">
        <f t="shared" si="0"/>
        <v>18.623601152680141</v>
      </c>
      <c r="X17" s="18">
        <v>38260</v>
      </c>
      <c r="Y17" s="245">
        <v>2.9011246496524001</v>
      </c>
      <c r="Z17" s="3"/>
      <c r="AA17" s="3"/>
      <c r="AB17" s="3"/>
      <c r="AC17" s="3"/>
      <c r="AD17" s="3"/>
      <c r="AE17" s="3"/>
      <c r="AF17" s="3"/>
      <c r="AG17" s="3"/>
      <c r="AH17" s="3"/>
      <c r="AI17" s="3"/>
      <c r="AJ17" s="3"/>
    </row>
    <row r="18" spans="1:36" ht="14.25" customHeight="1">
      <c r="A18" s="18">
        <v>38352</v>
      </c>
      <c r="B18" s="22">
        <v>5.7791008234126418</v>
      </c>
      <c r="C18" s="245">
        <v>3.4722906281299037</v>
      </c>
      <c r="D18" s="3">
        <v>2.2000000000000002</v>
      </c>
      <c r="E18" s="236">
        <v>18.0540782277738</v>
      </c>
      <c r="F18" s="237">
        <v>-0.42080919310221598</v>
      </c>
      <c r="G18" s="245">
        <v>3.4722906281299037</v>
      </c>
      <c r="H18" s="236">
        <v>18.0540782277738</v>
      </c>
      <c r="I18" s="237">
        <v>-0.42080919310221598</v>
      </c>
      <c r="J18" s="245">
        <v>3.4722906281299037</v>
      </c>
      <c r="K18" s="236">
        <v>18.0540782277738</v>
      </c>
      <c r="L18" s="237">
        <v>-0.42080919310221598</v>
      </c>
      <c r="M18" s="20">
        <f t="shared" si="0"/>
        <v>18.474887420876016</v>
      </c>
      <c r="X18" s="18">
        <v>38352</v>
      </c>
      <c r="Y18" s="245">
        <v>3.4723136610599101</v>
      </c>
      <c r="Z18" s="3"/>
      <c r="AA18" s="3"/>
      <c r="AB18" s="3"/>
      <c r="AC18" s="3"/>
      <c r="AD18" s="3"/>
      <c r="AE18" s="3"/>
      <c r="AF18" s="3"/>
      <c r="AG18" s="3"/>
      <c r="AH18" s="3"/>
      <c r="AI18" s="3"/>
      <c r="AJ18" s="3"/>
    </row>
    <row r="19" spans="1:36" ht="14.25" customHeight="1">
      <c r="A19" s="18">
        <v>38442</v>
      </c>
      <c r="B19" s="22">
        <v>6.7248015075129342</v>
      </c>
      <c r="C19" s="245">
        <v>4.088831127809156</v>
      </c>
      <c r="D19" s="3">
        <v>2.2000000000000002</v>
      </c>
      <c r="E19" s="236">
        <v>18.172802167268401</v>
      </c>
      <c r="F19" s="237">
        <v>-0.158888996306251</v>
      </c>
      <c r="G19" s="245">
        <v>4.088831127809156</v>
      </c>
      <c r="H19" s="236">
        <v>18.172802167268401</v>
      </c>
      <c r="I19" s="237">
        <v>-0.158888996306251</v>
      </c>
      <c r="J19" s="245">
        <v>4.088831127809156</v>
      </c>
      <c r="K19" s="236">
        <v>18.172802167268401</v>
      </c>
      <c r="L19" s="237">
        <v>-0.158888996306251</v>
      </c>
      <c r="M19" s="20">
        <f t="shared" si="0"/>
        <v>18.331691163574654</v>
      </c>
      <c r="X19" s="18">
        <v>38442</v>
      </c>
      <c r="Y19" s="245">
        <v>4.0887729605344498</v>
      </c>
      <c r="Z19" s="3"/>
      <c r="AA19" s="3"/>
      <c r="AB19" s="3"/>
      <c r="AC19" s="3"/>
      <c r="AD19" s="3"/>
      <c r="AE19" s="3"/>
      <c r="AF19" s="3"/>
      <c r="AG19" s="3"/>
      <c r="AH19" s="3"/>
      <c r="AI19" s="3"/>
      <c r="AJ19" s="3"/>
    </row>
    <row r="20" spans="1:36" ht="14.25" customHeight="1">
      <c r="A20" s="18">
        <v>38533</v>
      </c>
      <c r="B20" s="22">
        <v>-1.9942128094938116</v>
      </c>
      <c r="C20" s="245">
        <v>3.3768953693657178</v>
      </c>
      <c r="D20" s="3">
        <v>2</v>
      </c>
      <c r="E20" s="236">
        <v>17.9964584735425</v>
      </c>
      <c r="F20" s="237">
        <v>-0.19791934497426</v>
      </c>
      <c r="G20" s="245">
        <v>3.3768953693657178</v>
      </c>
      <c r="H20" s="236">
        <v>17.9964584735425</v>
      </c>
      <c r="I20" s="237">
        <v>-0.19791934497426</v>
      </c>
      <c r="J20" s="245">
        <v>3.3768953693657178</v>
      </c>
      <c r="K20" s="236">
        <v>17.9964584735425</v>
      </c>
      <c r="L20" s="237">
        <v>-0.19791934497426</v>
      </c>
      <c r="M20" s="20">
        <f t="shared" si="0"/>
        <v>18.19437781851676</v>
      </c>
      <c r="X20" s="18">
        <v>38533</v>
      </c>
      <c r="Y20" s="245">
        <v>3.3769211544391702</v>
      </c>
      <c r="Z20" s="3"/>
      <c r="AA20" s="3"/>
      <c r="AB20" s="3"/>
      <c r="AC20" s="3"/>
      <c r="AD20" s="3"/>
      <c r="AE20" s="3"/>
      <c r="AF20" s="3"/>
      <c r="AG20" s="3"/>
      <c r="AH20" s="3"/>
      <c r="AI20" s="3"/>
      <c r="AJ20" s="3"/>
    </row>
    <row r="21" spans="1:36" ht="14.25" customHeight="1">
      <c r="A21" s="18">
        <v>38625</v>
      </c>
      <c r="B21" s="22">
        <v>4.7144451865850368</v>
      </c>
      <c r="C21" s="245">
        <v>1.208431884148875</v>
      </c>
      <c r="D21" s="3">
        <v>2.5</v>
      </c>
      <c r="E21" s="236">
        <v>17.640247345595998</v>
      </c>
      <c r="F21" s="237">
        <v>-0.42305912228714698</v>
      </c>
      <c r="G21" s="245">
        <v>1.208431884148875</v>
      </c>
      <c r="H21" s="236">
        <v>17.640247345595998</v>
      </c>
      <c r="I21" s="237">
        <v>-0.42305912228714698</v>
      </c>
      <c r="J21" s="245">
        <v>1.208431884148875</v>
      </c>
      <c r="K21" s="236">
        <v>17.640247345595998</v>
      </c>
      <c r="L21" s="237">
        <v>-0.42305912228714698</v>
      </c>
      <c r="M21" s="20">
        <f t="shared" si="0"/>
        <v>18.063306467883145</v>
      </c>
      <c r="X21" s="18">
        <v>38625</v>
      </c>
      <c r="Y21" s="245">
        <v>1.20846219001267</v>
      </c>
      <c r="Z21" s="3"/>
      <c r="AA21" s="3"/>
      <c r="AB21" s="3"/>
      <c r="AC21" s="3"/>
      <c r="AD21" s="3"/>
      <c r="AE21" s="3"/>
      <c r="AF21" s="3"/>
      <c r="AG21" s="3"/>
      <c r="AH21" s="3"/>
      <c r="AI21" s="3"/>
      <c r="AJ21" s="3"/>
    </row>
    <row r="22" spans="1:36" ht="14.25" customHeight="1">
      <c r="A22" s="18">
        <v>38717</v>
      </c>
      <c r="B22" s="22">
        <v>4.9973906076073549</v>
      </c>
      <c r="C22" s="245">
        <v>3.596615806320913</v>
      </c>
      <c r="D22" s="3">
        <v>2.2000000000000002</v>
      </c>
      <c r="E22" s="236">
        <v>17.351017235844001</v>
      </c>
      <c r="F22" s="237">
        <v>-0.58781104123641104</v>
      </c>
      <c r="G22" s="245">
        <v>3.596615806320913</v>
      </c>
      <c r="H22" s="236">
        <v>17.351017235844001</v>
      </c>
      <c r="I22" s="237">
        <v>-0.58781104123641104</v>
      </c>
      <c r="J22" s="245">
        <v>3.596615806320913</v>
      </c>
      <c r="K22" s="236">
        <v>17.351017235844001</v>
      </c>
      <c r="L22" s="237">
        <v>-0.58781104123641104</v>
      </c>
      <c r="M22" s="20">
        <f t="shared" si="0"/>
        <v>17.938828277080411</v>
      </c>
      <c r="X22" s="18">
        <v>38717</v>
      </c>
      <c r="Y22" s="245">
        <v>3.5966412807180599</v>
      </c>
      <c r="Z22" s="3"/>
      <c r="AA22" s="3"/>
      <c r="AB22" s="3"/>
      <c r="AC22" s="3"/>
      <c r="AD22" s="3"/>
      <c r="AE22" s="3"/>
      <c r="AF22" s="3"/>
      <c r="AG22" s="3"/>
      <c r="AH22" s="3"/>
      <c r="AI22" s="3"/>
      <c r="AJ22" s="3"/>
    </row>
    <row r="23" spans="1:36" ht="14.25" customHeight="1">
      <c r="A23" s="18">
        <v>38807</v>
      </c>
      <c r="B23" s="22">
        <v>4.0211677099085907</v>
      </c>
      <c r="C23" s="245">
        <v>2.2296608898638048</v>
      </c>
      <c r="D23" s="3">
        <v>2.1</v>
      </c>
      <c r="E23" s="236">
        <v>16.8568635832358</v>
      </c>
      <c r="F23" s="237">
        <v>-0.96441390591542198</v>
      </c>
      <c r="G23" s="245">
        <v>2.2296608898638048</v>
      </c>
      <c r="H23" s="236">
        <v>16.8568635832358</v>
      </c>
      <c r="I23" s="237">
        <v>-0.96441390591542198</v>
      </c>
      <c r="J23" s="245">
        <v>2.2296608898638048</v>
      </c>
      <c r="K23" s="236">
        <v>16.8568635832358</v>
      </c>
      <c r="L23" s="237">
        <v>-0.96441390591542198</v>
      </c>
      <c r="M23" s="20">
        <f t="shared" si="0"/>
        <v>17.821277489151221</v>
      </c>
      <c r="X23" s="18">
        <v>38807</v>
      </c>
      <c r="Y23" s="245">
        <v>2.2294765174256002</v>
      </c>
      <c r="Z23" s="3"/>
      <c r="AA23" s="3"/>
      <c r="AB23" s="3"/>
      <c r="AC23" s="3"/>
      <c r="AD23" s="3"/>
      <c r="AE23" s="3"/>
      <c r="AF23" s="3"/>
      <c r="AG23" s="3"/>
      <c r="AH23" s="3"/>
      <c r="AI23" s="3"/>
      <c r="AJ23" s="3"/>
    </row>
    <row r="24" spans="1:36" ht="14.25" customHeight="1">
      <c r="A24" s="18">
        <v>38898</v>
      </c>
      <c r="B24" s="22">
        <v>2.5963004318256155</v>
      </c>
      <c r="C24" s="245">
        <v>3.3530570743690813</v>
      </c>
      <c r="D24" s="3">
        <v>2.4</v>
      </c>
      <c r="E24" s="236">
        <v>16.4470380323427</v>
      </c>
      <c r="F24" s="237">
        <v>-1.26392680235288</v>
      </c>
      <c r="G24" s="245">
        <v>3.3530570743690813</v>
      </c>
      <c r="H24" s="236">
        <v>16.4470380323427</v>
      </c>
      <c r="I24" s="237">
        <v>-1.26392680235288</v>
      </c>
      <c r="J24" s="245">
        <v>3.3530570743690813</v>
      </c>
      <c r="K24" s="236">
        <v>16.4470380323427</v>
      </c>
      <c r="L24" s="237">
        <v>-1.26392680235288</v>
      </c>
      <c r="M24" s="20">
        <f t="shared" si="0"/>
        <v>17.710964834695581</v>
      </c>
      <c r="X24" s="18">
        <v>38898</v>
      </c>
      <c r="Y24" s="245">
        <v>3.35320162981145</v>
      </c>
      <c r="Z24" s="3"/>
      <c r="AA24" s="3"/>
      <c r="AB24" s="3"/>
      <c r="AC24" s="3"/>
      <c r="AD24" s="3"/>
      <c r="AE24" s="3"/>
      <c r="AF24" s="3"/>
      <c r="AG24" s="3"/>
      <c r="AH24" s="3"/>
      <c r="AI24" s="3"/>
      <c r="AJ24" s="3"/>
    </row>
    <row r="25" spans="1:36" ht="14.25" customHeight="1">
      <c r="A25" s="18">
        <v>38990</v>
      </c>
      <c r="B25" s="22">
        <v>-0.18173792383163745</v>
      </c>
      <c r="C25" s="245">
        <v>1.7338336649261876</v>
      </c>
      <c r="D25" s="3">
        <v>1.9</v>
      </c>
      <c r="E25" s="236">
        <v>16.4142633126169</v>
      </c>
      <c r="F25" s="237">
        <v>-1.19389915514078</v>
      </c>
      <c r="G25" s="245">
        <v>1.7338336649261876</v>
      </c>
      <c r="H25" s="236">
        <v>16.4142633126169</v>
      </c>
      <c r="I25" s="237">
        <v>-1.19389915514078</v>
      </c>
      <c r="J25" s="245">
        <v>1.7338336649261876</v>
      </c>
      <c r="K25" s="236">
        <v>16.4142633126169</v>
      </c>
      <c r="L25" s="237">
        <v>-1.19389915514078</v>
      </c>
      <c r="M25" s="20">
        <f t="shared" si="0"/>
        <v>17.60816246775768</v>
      </c>
      <c r="X25" s="18">
        <v>38990</v>
      </c>
      <c r="Y25" s="245">
        <v>1.73393762142879</v>
      </c>
      <c r="Z25" s="3"/>
      <c r="AA25" s="3"/>
      <c r="AB25" s="3"/>
      <c r="AC25" s="3"/>
      <c r="AD25" s="3"/>
      <c r="AE25" s="3"/>
      <c r="AF25" s="3"/>
      <c r="AG25" s="3"/>
      <c r="AH25" s="3"/>
      <c r="AI25" s="3"/>
      <c r="AJ25" s="3"/>
    </row>
    <row r="26" spans="1:36" ht="14.25" customHeight="1">
      <c r="A26" s="18">
        <v>39082</v>
      </c>
      <c r="B26" s="22">
        <v>2.143819936930913</v>
      </c>
      <c r="C26" s="245">
        <v>2.1005891101427476</v>
      </c>
      <c r="D26" s="3">
        <v>2.1</v>
      </c>
      <c r="E26" s="236">
        <v>16.1622976664741</v>
      </c>
      <c r="F26" s="237">
        <v>-1.3507943188358</v>
      </c>
      <c r="G26" s="245">
        <v>2.1005891101427476</v>
      </c>
      <c r="H26" s="236">
        <v>16.1622976664741</v>
      </c>
      <c r="I26" s="237">
        <v>-1.3507943188358</v>
      </c>
      <c r="J26" s="245">
        <v>2.1005891101427476</v>
      </c>
      <c r="K26" s="236">
        <v>16.1622976664741</v>
      </c>
      <c r="L26" s="237">
        <v>-1.3507943188358</v>
      </c>
      <c r="M26" s="20">
        <f t="shared" si="0"/>
        <v>17.513091985309899</v>
      </c>
      <c r="X26" s="18">
        <v>39082</v>
      </c>
      <c r="Y26" s="245">
        <v>2.1005677911666099</v>
      </c>
      <c r="Z26" s="3"/>
      <c r="AA26" s="3"/>
      <c r="AB26" s="3"/>
      <c r="AC26" s="3"/>
      <c r="AD26" s="3"/>
      <c r="AE26" s="3"/>
      <c r="AF26" s="3"/>
      <c r="AG26" s="3"/>
      <c r="AH26" s="3"/>
      <c r="AI26" s="3"/>
      <c r="AJ26" s="3"/>
    </row>
    <row r="27" spans="1:36" ht="14.25" customHeight="1">
      <c r="A27" s="18">
        <v>39172</v>
      </c>
      <c r="B27" s="22">
        <v>2.8838942109900012</v>
      </c>
      <c r="C27" s="245">
        <v>2.8666010567858224</v>
      </c>
      <c r="D27" s="3">
        <v>2.2999999999999998</v>
      </c>
      <c r="E27" s="236">
        <v>15.4393014480191</v>
      </c>
      <c r="F27" s="237">
        <v>-1.9866257803387</v>
      </c>
      <c r="G27" s="245">
        <v>2.8666010567858224</v>
      </c>
      <c r="H27" s="236">
        <v>15.4393014480191</v>
      </c>
      <c r="I27" s="237">
        <v>-1.9866257803387</v>
      </c>
      <c r="J27" s="245">
        <v>2.8666010567858224</v>
      </c>
      <c r="K27" s="236">
        <v>15.4393014480191</v>
      </c>
      <c r="L27" s="237">
        <v>-1.9866257803387</v>
      </c>
      <c r="M27" s="20">
        <f t="shared" si="0"/>
        <v>17.4259272283578</v>
      </c>
      <c r="X27" s="18">
        <v>39172</v>
      </c>
      <c r="Y27" s="245">
        <v>2.8661998652254699</v>
      </c>
      <c r="Z27" s="3"/>
      <c r="AA27" s="3"/>
      <c r="AB27" s="3"/>
      <c r="AC27" s="3"/>
      <c r="AD27" s="3"/>
      <c r="AE27" s="3"/>
      <c r="AF27" s="3"/>
      <c r="AG27" s="3"/>
      <c r="AH27" s="3"/>
      <c r="AI27" s="3"/>
      <c r="AJ27" s="3"/>
    </row>
    <row r="28" spans="1:36" ht="14.25" customHeight="1">
      <c r="A28" s="18">
        <v>39263</v>
      </c>
      <c r="B28" s="22">
        <v>2.5696439971781393</v>
      </c>
      <c r="C28" s="245">
        <v>2.474213222709376</v>
      </c>
      <c r="D28" s="3">
        <v>2.1</v>
      </c>
      <c r="E28" s="236">
        <v>14.852021997673701</v>
      </c>
      <c r="F28" s="237">
        <v>-2.4947660084610201</v>
      </c>
      <c r="G28" s="245">
        <v>2.474213222709376</v>
      </c>
      <c r="H28" s="236">
        <v>14.852021997673701</v>
      </c>
      <c r="I28" s="237">
        <v>-2.4947660084610201</v>
      </c>
      <c r="J28" s="245">
        <v>2.474213222709376</v>
      </c>
      <c r="K28" s="236">
        <v>14.852021997673701</v>
      </c>
      <c r="L28" s="237">
        <v>-2.4947660084610201</v>
      </c>
      <c r="M28" s="20">
        <f t="shared" si="0"/>
        <v>17.346788006134719</v>
      </c>
      <c r="X28" s="18">
        <v>39263</v>
      </c>
      <c r="Y28" s="245">
        <v>2.4745493269333201</v>
      </c>
      <c r="Z28" s="3"/>
      <c r="AA28" s="3"/>
      <c r="AB28" s="3"/>
      <c r="AC28" s="3"/>
      <c r="AD28" s="3"/>
      <c r="AE28" s="3"/>
      <c r="AF28" s="3"/>
      <c r="AG28" s="3"/>
      <c r="AH28" s="3"/>
      <c r="AI28" s="3"/>
      <c r="AJ28" s="3"/>
    </row>
    <row r="29" spans="1:36" ht="14.25" customHeight="1">
      <c r="A29" s="18">
        <v>39355</v>
      </c>
      <c r="B29" s="22">
        <v>7.8827172515482102</v>
      </c>
      <c r="C29" s="245">
        <v>4.5226202772611801</v>
      </c>
      <c r="D29" s="3">
        <v>2.2000000000000002</v>
      </c>
      <c r="E29" s="236">
        <v>14.463660115008</v>
      </c>
      <c r="F29" s="237">
        <v>-2.8120545478340899</v>
      </c>
      <c r="G29" s="245">
        <v>4.5226202772611801</v>
      </c>
      <c r="H29" s="236">
        <v>14.463660115008</v>
      </c>
      <c r="I29" s="237">
        <v>-2.8120545478340899</v>
      </c>
      <c r="J29" s="245">
        <v>4.5226202772611801</v>
      </c>
      <c r="K29" s="236">
        <v>14.463660115008</v>
      </c>
      <c r="L29" s="237">
        <v>-2.8120545478340899</v>
      </c>
      <c r="M29" s="20">
        <f t="shared" si="0"/>
        <v>17.275714662842091</v>
      </c>
      <c r="X29" s="18">
        <v>39355</v>
      </c>
      <c r="Y29" s="245">
        <v>4.5228754950998002</v>
      </c>
      <c r="Z29" s="3"/>
      <c r="AA29" s="3"/>
      <c r="AB29" s="3"/>
      <c r="AC29" s="3"/>
      <c r="AD29" s="3"/>
      <c r="AE29" s="3"/>
      <c r="AF29" s="3"/>
      <c r="AG29" s="3"/>
      <c r="AH29" s="3"/>
      <c r="AI29" s="3"/>
      <c r="AJ29" s="3"/>
    </row>
    <row r="30" spans="1:36" ht="14.25" customHeight="1">
      <c r="A30" s="18">
        <v>39447</v>
      </c>
      <c r="B30" s="22">
        <v>10.342120133212941</v>
      </c>
      <c r="C30" s="245">
        <v>10.941940492810541</v>
      </c>
      <c r="D30" s="3">
        <v>3.2</v>
      </c>
      <c r="E30" s="236">
        <v>13.9238721383584</v>
      </c>
      <c r="F30" s="237">
        <v>-3.2887756136833199</v>
      </c>
      <c r="G30" s="245">
        <v>10.941940492810541</v>
      </c>
      <c r="H30" s="236">
        <v>13.9238721383584</v>
      </c>
      <c r="I30" s="237">
        <v>-3.2887756136833199</v>
      </c>
      <c r="J30" s="245">
        <v>10.941940492810541</v>
      </c>
      <c r="K30" s="236">
        <v>13.9238721383584</v>
      </c>
      <c r="L30" s="237">
        <v>-3.2887756136833199</v>
      </c>
      <c r="M30" s="20">
        <f t="shared" si="0"/>
        <v>17.212647752041718</v>
      </c>
      <c r="X30" s="18">
        <v>39447</v>
      </c>
      <c r="Y30" s="245">
        <v>10.941711973563701</v>
      </c>
      <c r="Z30" s="3"/>
      <c r="AA30" s="3"/>
      <c r="AB30" s="3"/>
      <c r="AC30" s="3"/>
      <c r="AD30" s="3"/>
      <c r="AE30" s="3"/>
      <c r="AF30" s="3"/>
      <c r="AG30" s="3"/>
      <c r="AH30" s="3"/>
      <c r="AI30" s="3"/>
      <c r="AJ30" s="3"/>
    </row>
    <row r="31" spans="1:36" ht="14.25" customHeight="1">
      <c r="A31" s="18">
        <v>39538</v>
      </c>
      <c r="B31" s="22">
        <v>2.4316221482043376</v>
      </c>
      <c r="C31" s="245">
        <v>2.878604379377947</v>
      </c>
      <c r="D31" s="3">
        <v>3.7</v>
      </c>
      <c r="E31" s="236">
        <v>13.300571388306601</v>
      </c>
      <c r="F31" s="237">
        <v>-3.8568439568069999</v>
      </c>
      <c r="G31" s="245">
        <v>2.878604379377947</v>
      </c>
      <c r="H31" s="236">
        <v>13.300571388306601</v>
      </c>
      <c r="I31" s="237">
        <v>-3.8568439568069999</v>
      </c>
      <c r="J31" s="245">
        <v>2.878604379377947</v>
      </c>
      <c r="K31" s="236">
        <v>13.300571388306601</v>
      </c>
      <c r="L31" s="237">
        <v>-3.8568439568069999</v>
      </c>
      <c r="M31" s="20">
        <f t="shared" si="0"/>
        <v>17.157415345113602</v>
      </c>
      <c r="X31" s="18">
        <v>39538</v>
      </c>
      <c r="Y31" s="245">
        <v>2.87740954949667</v>
      </c>
      <c r="Z31" s="3"/>
      <c r="AA31" s="3"/>
      <c r="AB31" s="3"/>
      <c r="AC31" s="3"/>
      <c r="AD31" s="3"/>
      <c r="AE31" s="3"/>
      <c r="AF31" s="3"/>
      <c r="AG31" s="3"/>
      <c r="AH31" s="3"/>
      <c r="AI31" s="3"/>
      <c r="AJ31" s="3"/>
    </row>
    <row r="32" spans="1:36" ht="14.25" customHeight="1">
      <c r="A32" s="18">
        <v>39629</v>
      </c>
      <c r="B32" s="22">
        <v>9.8555326919998585</v>
      </c>
      <c r="C32" s="245">
        <v>7.7714749925014148</v>
      </c>
      <c r="D32" s="3">
        <v>4.3</v>
      </c>
      <c r="E32" s="236">
        <v>13.2293349497932</v>
      </c>
      <c r="F32" s="237">
        <v>-3.8803790126191702</v>
      </c>
      <c r="G32" s="245">
        <v>7.7714749925014148</v>
      </c>
      <c r="H32" s="236">
        <v>13.2293349497932</v>
      </c>
      <c r="I32" s="237">
        <v>-3.8803790126191702</v>
      </c>
      <c r="J32" s="245">
        <v>7.7714749925014148</v>
      </c>
      <c r="K32" s="236">
        <v>13.2293349497932</v>
      </c>
      <c r="L32" s="237">
        <v>-3.8803790126191702</v>
      </c>
      <c r="M32" s="20">
        <f t="shared" si="0"/>
        <v>17.109713962412371</v>
      </c>
      <c r="X32" s="18">
        <v>39629</v>
      </c>
      <c r="Y32" s="245">
        <v>7.7727872824811604</v>
      </c>
      <c r="Z32" s="3"/>
      <c r="AA32" s="3"/>
      <c r="AB32" s="3"/>
      <c r="AC32" s="3"/>
      <c r="AD32" s="3"/>
      <c r="AE32" s="3"/>
      <c r="AF32" s="3"/>
      <c r="AG32" s="3"/>
      <c r="AH32" s="3"/>
      <c r="AI32" s="3"/>
      <c r="AJ32" s="3"/>
    </row>
    <row r="33" spans="1:36" ht="14.25" customHeight="1">
      <c r="A33" s="18">
        <v>39721</v>
      </c>
      <c r="B33" s="22">
        <v>3.1637243350132627</v>
      </c>
      <c r="C33" s="245">
        <v>4.0240242878125665</v>
      </c>
      <c r="D33" s="3">
        <v>4.2</v>
      </c>
      <c r="E33" s="236">
        <v>13.1354809219327</v>
      </c>
      <c r="F33" s="237">
        <v>-3.93360492860235</v>
      </c>
      <c r="G33" s="245">
        <v>4.0240242878125665</v>
      </c>
      <c r="H33" s="236">
        <v>13.1354809219327</v>
      </c>
      <c r="I33" s="237">
        <v>-3.93360492860235</v>
      </c>
      <c r="J33" s="245">
        <v>4.0240242878125665</v>
      </c>
      <c r="K33" s="236">
        <v>13.1354809219327</v>
      </c>
      <c r="L33" s="237">
        <v>-3.93360492860235</v>
      </c>
      <c r="M33" s="20">
        <f t="shared" si="0"/>
        <v>17.06908585053505</v>
      </c>
      <c r="X33" s="18">
        <v>39721</v>
      </c>
      <c r="Y33" s="245">
        <v>4.0245801693193304</v>
      </c>
      <c r="Z33" s="3"/>
      <c r="AA33" s="3"/>
      <c r="AB33" s="3"/>
      <c r="AC33" s="3"/>
      <c r="AD33" s="3"/>
      <c r="AE33" s="3"/>
      <c r="AF33" s="3"/>
      <c r="AG33" s="3"/>
      <c r="AH33" s="3"/>
      <c r="AI33" s="3"/>
      <c r="AJ33" s="3"/>
    </row>
    <row r="34" spans="1:36" ht="14.25" customHeight="1">
      <c r="A34" s="18">
        <v>39813</v>
      </c>
      <c r="B34" s="22">
        <v>-3.3130374437914001</v>
      </c>
      <c r="C34" s="245">
        <v>2.5090413938206435</v>
      </c>
      <c r="D34" s="3">
        <v>2.2000000000000002</v>
      </c>
      <c r="E34" s="236">
        <v>13.0429094573364</v>
      </c>
      <c r="F34" s="237">
        <v>-3.9920085835817098</v>
      </c>
      <c r="G34" s="245">
        <v>2.5090413938206435</v>
      </c>
      <c r="H34" s="236">
        <v>13.0429094573364</v>
      </c>
      <c r="I34" s="237">
        <v>-3.9920085835817098</v>
      </c>
      <c r="J34" s="245">
        <v>2.5090413938206435</v>
      </c>
      <c r="K34" s="236">
        <v>13.0429094573364</v>
      </c>
      <c r="L34" s="237">
        <v>-3.9920085835817098</v>
      </c>
      <c r="M34" s="20">
        <f t="shared" si="0"/>
        <v>17.034918040918111</v>
      </c>
      <c r="X34" s="18">
        <v>39813</v>
      </c>
      <c r="Y34" s="245">
        <v>2.5082764575689902</v>
      </c>
      <c r="Z34" s="3"/>
      <c r="AA34" s="3"/>
      <c r="AB34" s="3"/>
      <c r="AC34" s="3"/>
      <c r="AD34" s="3"/>
      <c r="AE34" s="3"/>
      <c r="AF34" s="3"/>
      <c r="AG34" s="3"/>
      <c r="AH34" s="3"/>
      <c r="AI34" s="3"/>
      <c r="AJ34" s="3"/>
    </row>
    <row r="35" spans="1:36" ht="14.25" customHeight="1">
      <c r="A35" s="18">
        <v>39903</v>
      </c>
      <c r="B35" s="22">
        <v>6.0138924542245453</v>
      </c>
      <c r="C35" s="245">
        <v>2.73758766693597</v>
      </c>
      <c r="D35" s="3">
        <v>1.4</v>
      </c>
      <c r="E35" s="236">
        <v>13.997141567094801</v>
      </c>
      <c r="F35" s="237">
        <v>-3.0092986537059101</v>
      </c>
      <c r="G35" s="245">
        <v>2.73758766693597</v>
      </c>
      <c r="H35" s="236">
        <v>13.997141567094801</v>
      </c>
      <c r="I35" s="237">
        <v>-3.0092986537059101</v>
      </c>
      <c r="J35" s="245">
        <v>2.73758766693597</v>
      </c>
      <c r="K35" s="236">
        <v>13.997141567094801</v>
      </c>
      <c r="L35" s="237">
        <v>-3.0092986537059101</v>
      </c>
      <c r="M35" s="20">
        <f t="shared" si="0"/>
        <v>17.006440220800712</v>
      </c>
      <c r="X35" s="18">
        <v>39903</v>
      </c>
      <c r="Y35" s="245">
        <v>2.73549297890021</v>
      </c>
      <c r="Z35" s="3"/>
      <c r="AA35" s="3"/>
      <c r="AB35" s="3"/>
      <c r="AC35" s="3"/>
      <c r="AD35" s="3"/>
      <c r="AE35" s="3"/>
      <c r="AF35" s="3"/>
      <c r="AG35" s="3"/>
      <c r="AH35" s="3"/>
      <c r="AI35" s="3"/>
      <c r="AJ35" s="3"/>
    </row>
    <row r="36" spans="1:36" ht="14.25" customHeight="1">
      <c r="A36" s="18">
        <v>39994</v>
      </c>
      <c r="B36" s="22">
        <v>2.2897636146652856</v>
      </c>
      <c r="C36" s="245">
        <v>4.2832132527948152</v>
      </c>
      <c r="D36" s="3">
        <v>0.6</v>
      </c>
      <c r="E36" s="236">
        <v>14.9117720676161</v>
      </c>
      <c r="F36" s="237">
        <v>-2.0709503294624101</v>
      </c>
      <c r="G36" s="245">
        <v>4.2832132527948152</v>
      </c>
      <c r="H36" s="236">
        <v>14.9117720676161</v>
      </c>
      <c r="I36" s="237">
        <v>-2.0709503294624101</v>
      </c>
      <c r="J36" s="245">
        <v>4.2832132527948152</v>
      </c>
      <c r="K36" s="236">
        <v>14.9117720676161</v>
      </c>
      <c r="L36" s="237">
        <v>-2.0709503294624101</v>
      </c>
      <c r="M36" s="20">
        <f t="shared" si="0"/>
        <v>16.982722397078511</v>
      </c>
      <c r="X36" s="18">
        <v>39994</v>
      </c>
      <c r="Y36" s="245">
        <v>4.2857982553637504</v>
      </c>
      <c r="Z36" s="3"/>
      <c r="AA36" s="3"/>
      <c r="AB36" s="3"/>
      <c r="AC36" s="3"/>
      <c r="AD36" s="3"/>
      <c r="AE36" s="3"/>
      <c r="AF36" s="3"/>
      <c r="AG36" s="3"/>
      <c r="AH36" s="3"/>
      <c r="AI36" s="3"/>
      <c r="AJ36" s="3"/>
    </row>
    <row r="37" spans="1:36" ht="14.25" customHeight="1">
      <c r="A37" s="18">
        <v>40086</v>
      </c>
      <c r="B37" s="22">
        <v>-0.97341273363417136</v>
      </c>
      <c r="C37" s="245">
        <v>-3.3918293427494084</v>
      </c>
      <c r="D37" s="3">
        <v>0.3</v>
      </c>
      <c r="E37" s="236">
        <v>15.7000134708374</v>
      </c>
      <c r="F37" s="237">
        <v>-1.2627007338638101</v>
      </c>
      <c r="G37" s="245">
        <v>-3.3918293427494084</v>
      </c>
      <c r="H37" s="236">
        <v>15.7000134708374</v>
      </c>
      <c r="I37" s="237">
        <v>-1.2627007338638101</v>
      </c>
      <c r="J37" s="245">
        <v>-3.3918293427494084</v>
      </c>
      <c r="K37" s="236">
        <v>15.7000134708374</v>
      </c>
      <c r="L37" s="237">
        <v>-1.2627007338638101</v>
      </c>
      <c r="M37" s="20">
        <f t="shared" si="0"/>
        <v>16.962714204701211</v>
      </c>
      <c r="X37" s="18">
        <v>40086</v>
      </c>
      <c r="Y37" s="245">
        <v>-3.3909478407267799</v>
      </c>
      <c r="Z37" s="3"/>
      <c r="AA37" s="3"/>
      <c r="AB37" s="3"/>
      <c r="AC37" s="3"/>
      <c r="AD37" s="3"/>
      <c r="AE37" s="3"/>
      <c r="AF37" s="3"/>
      <c r="AG37" s="3"/>
      <c r="AH37" s="3"/>
      <c r="AI37" s="3"/>
      <c r="AJ37" s="3"/>
    </row>
    <row r="38" spans="1:36" ht="14.25" customHeight="1">
      <c r="A38" s="18">
        <v>40178</v>
      </c>
      <c r="B38" s="22">
        <v>0.56469989115788266</v>
      </c>
      <c r="C38" s="245">
        <v>-2.2382822930989144</v>
      </c>
      <c r="D38" s="3">
        <v>1.5</v>
      </c>
      <c r="E38" s="236">
        <v>16.2476120981128</v>
      </c>
      <c r="F38" s="237">
        <v>-0.69767034249272597</v>
      </c>
      <c r="G38" s="245">
        <v>-2.2382822930989144</v>
      </c>
      <c r="H38" s="236">
        <v>16.2476120981128</v>
      </c>
      <c r="I38" s="237">
        <v>-0.69767034249272597</v>
      </c>
      <c r="J38" s="245">
        <v>-2.2382822930989144</v>
      </c>
      <c r="K38" s="236">
        <v>16.2476120981128</v>
      </c>
      <c r="L38" s="237">
        <v>-0.69767034249272597</v>
      </c>
      <c r="M38" s="20">
        <f t="shared" si="0"/>
        <v>16.945282440605524</v>
      </c>
      <c r="X38" s="18">
        <v>40178</v>
      </c>
      <c r="Y38" s="245">
        <v>-2.23996858436798</v>
      </c>
      <c r="Z38" s="3"/>
      <c r="AA38" s="3"/>
      <c r="AB38" s="3"/>
      <c r="AC38" s="3"/>
      <c r="AD38" s="3"/>
      <c r="AE38" s="3"/>
      <c r="AF38" s="3"/>
      <c r="AG38" s="3"/>
      <c r="AH38" s="3"/>
      <c r="AI38" s="3"/>
      <c r="AJ38" s="3"/>
    </row>
    <row r="39" spans="1:36" ht="14.25" customHeight="1">
      <c r="A39" s="18">
        <v>40268</v>
      </c>
      <c r="B39" s="22">
        <v>1.5523465852891771</v>
      </c>
      <c r="C39" s="245">
        <v>-1.5037280779656603</v>
      </c>
      <c r="D39" s="3">
        <v>2</v>
      </c>
      <c r="E39" s="236">
        <v>17.017538562852799</v>
      </c>
      <c r="F39" s="237">
        <v>8.8295169154431905E-2</v>
      </c>
      <c r="G39" s="245">
        <v>-1.5037280779656603</v>
      </c>
      <c r="H39" s="236">
        <v>17.017538562852799</v>
      </c>
      <c r="I39" s="237">
        <v>8.8295169154431905E-2</v>
      </c>
      <c r="J39" s="245">
        <v>-1.5037280779656603</v>
      </c>
      <c r="K39" s="236">
        <v>17.017538562852799</v>
      </c>
      <c r="L39" s="237">
        <v>8.8295169154431905E-2</v>
      </c>
      <c r="M39" s="20">
        <f t="shared" si="0"/>
        <v>16.929243393698368</v>
      </c>
      <c r="X39" s="18">
        <v>40268</v>
      </c>
      <c r="Y39" s="245">
        <v>-1.5074385696499799</v>
      </c>
      <c r="Z39" s="3"/>
      <c r="AA39" s="3"/>
      <c r="AB39" s="3"/>
      <c r="AC39" s="3"/>
      <c r="AD39" s="3"/>
      <c r="AE39" s="3"/>
      <c r="AF39" s="3"/>
      <c r="AG39" s="3"/>
      <c r="AH39" s="3"/>
      <c r="AI39" s="3"/>
      <c r="AJ39" s="3"/>
    </row>
    <row r="40" spans="1:36" ht="14.25" customHeight="1">
      <c r="A40" s="18">
        <v>40359</v>
      </c>
      <c r="B40" s="22">
        <v>2.1168312872638539</v>
      </c>
      <c r="C40" s="245">
        <v>0.32408337409062238</v>
      </c>
      <c r="D40" s="3">
        <v>1.9</v>
      </c>
      <c r="E40" s="236">
        <v>17.471147589560498</v>
      </c>
      <c r="F40" s="237">
        <v>0.55776214348708897</v>
      </c>
      <c r="G40" s="245">
        <v>0.32408337409062238</v>
      </c>
      <c r="H40" s="236">
        <v>17.471147589560498</v>
      </c>
      <c r="I40" s="237">
        <v>0.55776214348708897</v>
      </c>
      <c r="J40" s="245">
        <v>0.32408337409062238</v>
      </c>
      <c r="K40" s="236">
        <v>17.471147589560498</v>
      </c>
      <c r="L40" s="237">
        <v>0.55776214348708897</v>
      </c>
      <c r="M40" s="20">
        <f t="shared" si="0"/>
        <v>16.913385446073409</v>
      </c>
      <c r="X40" s="18">
        <v>40359</v>
      </c>
      <c r="Y40" s="245">
        <v>0.32931487763192502</v>
      </c>
      <c r="Z40" s="3"/>
      <c r="AA40" s="3"/>
      <c r="AB40" s="3"/>
      <c r="AC40" s="3"/>
      <c r="AD40" s="3"/>
      <c r="AE40" s="3"/>
      <c r="AF40" s="3"/>
      <c r="AG40" s="3"/>
      <c r="AH40" s="3"/>
      <c r="AI40" s="3"/>
      <c r="AJ40" s="3"/>
    </row>
    <row r="41" spans="1:36" ht="14.25" customHeight="1">
      <c r="A41" s="18">
        <v>40451</v>
      </c>
      <c r="B41" s="22">
        <v>1.2347898923481315</v>
      </c>
      <c r="C41" s="245">
        <v>1.0963558276607221</v>
      </c>
      <c r="D41" s="3">
        <v>2.2000000000000002</v>
      </c>
      <c r="E41" s="236">
        <v>17.822467154531701</v>
      </c>
      <c r="F41" s="237">
        <v>0.92596664290096997</v>
      </c>
      <c r="G41" s="245">
        <v>1.0963558276607221</v>
      </c>
      <c r="H41" s="236">
        <v>17.822467154531701</v>
      </c>
      <c r="I41" s="237">
        <v>0.92596664290096997</v>
      </c>
      <c r="J41" s="245">
        <v>1.0963558276607221</v>
      </c>
      <c r="K41" s="236">
        <v>17.822467154531701</v>
      </c>
      <c r="L41" s="237">
        <v>0.92596664290096997</v>
      </c>
      <c r="M41" s="20">
        <f t="shared" si="0"/>
        <v>16.89650051163073</v>
      </c>
      <c r="X41" s="18">
        <v>40451</v>
      </c>
      <c r="Y41" s="245">
        <v>1.09767096746032</v>
      </c>
      <c r="Z41" s="3"/>
      <c r="AA41" s="3"/>
      <c r="AB41" s="3"/>
      <c r="AC41" s="3"/>
      <c r="AD41" s="3"/>
      <c r="AE41" s="3"/>
      <c r="AF41" s="3"/>
      <c r="AG41" s="3"/>
      <c r="AH41" s="3"/>
      <c r="AI41" s="3"/>
      <c r="AJ41" s="3"/>
    </row>
    <row r="42" spans="1:36" ht="14.25" customHeight="1">
      <c r="A42" s="18">
        <v>40543</v>
      </c>
      <c r="B42" s="22">
        <v>2.619777307493476</v>
      </c>
      <c r="C42" s="245">
        <v>0.4038901724113142</v>
      </c>
      <c r="D42" s="3">
        <v>2.7</v>
      </c>
      <c r="E42" s="236">
        <v>18.033735238627202</v>
      </c>
      <c r="F42" s="237">
        <v>1.15633242387073</v>
      </c>
      <c r="G42" s="245">
        <v>0.4038901724113142</v>
      </c>
      <c r="H42" s="236">
        <v>18.033735238627202</v>
      </c>
      <c r="I42" s="237">
        <v>1.15633242387073</v>
      </c>
      <c r="J42" s="245">
        <v>0.4038901724113142</v>
      </c>
      <c r="K42" s="236">
        <v>18.033735238627202</v>
      </c>
      <c r="L42" s="237">
        <v>1.15633242387073</v>
      </c>
      <c r="M42" s="20">
        <f t="shared" si="0"/>
        <v>16.877402814756472</v>
      </c>
      <c r="X42" s="18">
        <v>40543</v>
      </c>
      <c r="Y42" s="245">
        <v>0.40091975635174698</v>
      </c>
      <c r="Z42" s="3"/>
      <c r="AA42" s="3"/>
      <c r="AB42" s="3"/>
      <c r="AC42" s="3"/>
      <c r="AD42" s="3"/>
      <c r="AE42" s="3"/>
      <c r="AF42" s="3"/>
      <c r="AG42" s="3"/>
      <c r="AH42" s="3"/>
      <c r="AI42" s="3"/>
      <c r="AJ42" s="3"/>
    </row>
    <row r="43" spans="1:36" ht="14.25" customHeight="1">
      <c r="A43" s="18">
        <v>40633</v>
      </c>
      <c r="B43" s="22">
        <v>4.3836370186179918</v>
      </c>
      <c r="C43" s="245">
        <v>4.9569385044027969</v>
      </c>
      <c r="D43" s="3">
        <v>3.1</v>
      </c>
      <c r="E43" s="236">
        <v>17.768909337948799</v>
      </c>
      <c r="F43" s="237">
        <v>0.91396571944666205</v>
      </c>
      <c r="G43" s="245">
        <v>4.9569385044027969</v>
      </c>
      <c r="H43" s="236">
        <v>17.768909337948799</v>
      </c>
      <c r="I43" s="237">
        <v>0.91396571944666205</v>
      </c>
      <c r="J43" s="245">
        <v>4.9569385044027969</v>
      </c>
      <c r="K43" s="236">
        <v>17.768909337948799</v>
      </c>
      <c r="L43" s="237">
        <v>0.91396571944666205</v>
      </c>
      <c r="M43" s="20">
        <f t="shared" si="0"/>
        <v>16.854943618502137</v>
      </c>
      <c r="X43" s="18">
        <v>40633</v>
      </c>
      <c r="Y43" s="245">
        <v>4.94944455970459</v>
      </c>
      <c r="Z43" s="3"/>
      <c r="AA43" s="3"/>
      <c r="AB43" s="3"/>
      <c r="AC43" s="3"/>
      <c r="AD43" s="3"/>
      <c r="AE43" s="3"/>
      <c r="AF43" s="3"/>
      <c r="AG43" s="3"/>
      <c r="AH43" s="3"/>
      <c r="AI43" s="3"/>
      <c r="AJ43" s="3"/>
    </row>
    <row r="44" spans="1:36" ht="14.25" customHeight="1">
      <c r="A44" s="18">
        <v>40724</v>
      </c>
      <c r="B44" s="22">
        <v>0.2324431808328864</v>
      </c>
      <c r="C44" s="245">
        <v>0.83477324228722338</v>
      </c>
      <c r="D44" s="3">
        <v>3.1</v>
      </c>
      <c r="E44" s="236">
        <v>17.870186063390602</v>
      </c>
      <c r="F44" s="237">
        <v>1.0421656241741499</v>
      </c>
      <c r="G44" s="245">
        <v>0.83477324228722338</v>
      </c>
      <c r="H44" s="236">
        <v>17.870186063390602</v>
      </c>
      <c r="I44" s="237">
        <v>1.0421656241741499</v>
      </c>
      <c r="J44" s="245">
        <v>0.83477324228722338</v>
      </c>
      <c r="K44" s="236">
        <v>17.870186063390602</v>
      </c>
      <c r="L44" s="237">
        <v>1.0421656241741499</v>
      </c>
      <c r="M44" s="20">
        <f t="shared" si="0"/>
        <v>16.828020439216452</v>
      </c>
      <c r="X44" s="18">
        <v>40724</v>
      </c>
      <c r="Y44" s="245">
        <v>0.84441733025013599</v>
      </c>
      <c r="Z44" s="3"/>
      <c r="AA44" s="3"/>
      <c r="AB44" s="3"/>
      <c r="AC44" s="3"/>
      <c r="AD44" s="3"/>
      <c r="AE44" s="3"/>
      <c r="AF44" s="3"/>
      <c r="AG44" s="3"/>
      <c r="AH44" s="3"/>
      <c r="AI44" s="3"/>
      <c r="AJ44" s="3"/>
    </row>
    <row r="45" spans="1:36" ht="14.25" customHeight="1">
      <c r="A45" s="18">
        <v>40816</v>
      </c>
      <c r="B45" s="22">
        <v>1.0646521186224556</v>
      </c>
      <c r="C45" s="245">
        <v>1.6324238230526866</v>
      </c>
      <c r="D45" s="3">
        <v>3.3</v>
      </c>
      <c r="E45" s="236">
        <v>17.796638235779799</v>
      </c>
      <c r="F45" s="237">
        <v>1.0010708839029301</v>
      </c>
      <c r="G45" s="245">
        <v>1.6324238230526866</v>
      </c>
      <c r="H45" s="236">
        <v>17.796638235779799</v>
      </c>
      <c r="I45" s="237">
        <v>1.0010708839029301</v>
      </c>
      <c r="J45" s="245">
        <v>1.6324238230526866</v>
      </c>
      <c r="K45" s="236">
        <v>17.796638235779799</v>
      </c>
      <c r="L45" s="237">
        <v>1.0010708839029301</v>
      </c>
      <c r="M45" s="20">
        <f t="shared" si="0"/>
        <v>16.795567351876869</v>
      </c>
      <c r="X45" s="18">
        <v>40816</v>
      </c>
      <c r="Y45" s="245">
        <v>1.63396212262263</v>
      </c>
      <c r="Z45" s="3"/>
      <c r="AA45" s="3"/>
      <c r="AB45" s="3"/>
      <c r="AC45" s="3"/>
      <c r="AD45" s="3"/>
      <c r="AE45" s="3"/>
      <c r="AF45" s="3"/>
      <c r="AG45" s="3"/>
      <c r="AH45" s="3"/>
      <c r="AI45" s="3"/>
      <c r="AJ45" s="3"/>
    </row>
    <row r="46" spans="1:36" ht="14.25" customHeight="1">
      <c r="A46" s="18">
        <v>40908</v>
      </c>
      <c r="B46" s="22">
        <v>2.8697639704798217</v>
      </c>
      <c r="C46" s="245">
        <v>4.2655174204735191</v>
      </c>
      <c r="D46" s="3">
        <v>3</v>
      </c>
      <c r="E46" s="236">
        <v>17.814191796193999</v>
      </c>
      <c r="F46" s="237">
        <v>1.05763167810818</v>
      </c>
      <c r="G46" s="245">
        <v>4.2655174204735191</v>
      </c>
      <c r="H46" s="236">
        <v>17.814191796193999</v>
      </c>
      <c r="I46" s="237">
        <v>1.05763167810818</v>
      </c>
      <c r="J46" s="245">
        <v>4.2655174204735191</v>
      </c>
      <c r="K46" s="236">
        <v>17.814191796193999</v>
      </c>
      <c r="L46" s="237">
        <v>1.05763167810818</v>
      </c>
      <c r="M46" s="20">
        <f t="shared" si="0"/>
        <v>16.756560118085819</v>
      </c>
      <c r="X46" s="18">
        <v>40908</v>
      </c>
      <c r="Y46" s="245">
        <v>4.2568298203361099</v>
      </c>
      <c r="Z46" s="3"/>
      <c r="AA46" s="3"/>
      <c r="AB46" s="3"/>
      <c r="AC46" s="3"/>
      <c r="AD46" s="3"/>
      <c r="AE46" s="3"/>
      <c r="AF46" s="3"/>
      <c r="AG46" s="3"/>
      <c r="AH46" s="3"/>
      <c r="AI46" s="3"/>
      <c r="AJ46" s="3"/>
    </row>
    <row r="47" spans="1:36" ht="14.25" customHeight="1">
      <c r="A47" s="18">
        <v>40999</v>
      </c>
      <c r="B47" s="22">
        <v>3.9060332973360312</v>
      </c>
      <c r="C47" s="245">
        <v>-0.37843314854444365</v>
      </c>
      <c r="D47" s="3">
        <v>2.9</v>
      </c>
      <c r="E47" s="236">
        <v>18.2390217483842</v>
      </c>
      <c r="F47" s="237">
        <v>1.5290072061034501</v>
      </c>
      <c r="G47" s="245">
        <v>-0.37843314854444365</v>
      </c>
      <c r="H47" s="236">
        <v>18.2390217483842</v>
      </c>
      <c r="I47" s="237">
        <v>1.5290072061034501</v>
      </c>
      <c r="J47" s="245">
        <v>-0.37843314854444365</v>
      </c>
      <c r="K47" s="236">
        <v>18.2390217483842</v>
      </c>
      <c r="L47" s="237">
        <v>1.5290072061034501</v>
      </c>
      <c r="M47" s="20">
        <f t="shared" si="0"/>
        <v>16.710014542280749</v>
      </c>
      <c r="X47" s="18">
        <v>40999</v>
      </c>
      <c r="Y47" s="245">
        <v>-0.38330001828307297</v>
      </c>
      <c r="Z47" s="3"/>
      <c r="AA47" s="3"/>
      <c r="AB47" s="3"/>
      <c r="AC47" s="3"/>
      <c r="AD47" s="3"/>
      <c r="AE47" s="3"/>
      <c r="AF47" s="3"/>
      <c r="AG47" s="3"/>
      <c r="AH47" s="3"/>
      <c r="AI47" s="3"/>
      <c r="AJ47" s="3"/>
    </row>
    <row r="48" spans="1:36" ht="14.25" customHeight="1">
      <c r="A48" s="18">
        <v>41090</v>
      </c>
      <c r="B48" s="22">
        <v>7.6675871765949921</v>
      </c>
      <c r="C48" s="245">
        <v>2.626582709042613</v>
      </c>
      <c r="D48" s="3">
        <v>2.5</v>
      </c>
      <c r="E48" s="236">
        <v>18.457329438886799</v>
      </c>
      <c r="F48" s="237">
        <v>1.80234070472</v>
      </c>
      <c r="G48" s="245">
        <v>2.626582709042613</v>
      </c>
      <c r="H48" s="236">
        <v>18.457329438886799</v>
      </c>
      <c r="I48" s="237">
        <v>1.80234070472</v>
      </c>
      <c r="J48" s="245">
        <v>2.626582709042613</v>
      </c>
      <c r="K48" s="236">
        <v>18.457329438886799</v>
      </c>
      <c r="L48" s="237">
        <v>1.80234070472</v>
      </c>
      <c r="M48" s="20">
        <f t="shared" si="0"/>
        <v>16.6549887341668</v>
      </c>
      <c r="X48" s="18">
        <v>41090</v>
      </c>
      <c r="Y48" s="245">
        <v>2.6391713680750799</v>
      </c>
      <c r="Z48" s="3"/>
      <c r="AA48" s="3"/>
      <c r="AB48" s="3"/>
      <c r="AC48" s="3"/>
      <c r="AD48" s="3"/>
      <c r="AE48" s="3"/>
      <c r="AF48" s="3"/>
      <c r="AG48" s="3"/>
      <c r="AH48" s="3"/>
      <c r="AI48" s="3"/>
      <c r="AJ48" s="3"/>
    </row>
    <row r="49" spans="1:36" ht="14.25" customHeight="1">
      <c r="A49" s="18">
        <v>41182</v>
      </c>
      <c r="B49" s="22">
        <v>4.9973606071885834</v>
      </c>
      <c r="C49" s="245">
        <v>1.1286795153737206</v>
      </c>
      <c r="D49" s="3">
        <v>2.7</v>
      </c>
      <c r="E49" s="236">
        <v>19.396733635784798</v>
      </c>
      <c r="F49" s="237">
        <v>2.8061316720477301</v>
      </c>
      <c r="G49" s="245">
        <v>1.1286795153737206</v>
      </c>
      <c r="H49" s="236">
        <v>19.396733635784798</v>
      </c>
      <c r="I49" s="237">
        <v>2.8061316720477301</v>
      </c>
      <c r="J49" s="245">
        <v>1.1286795153737206</v>
      </c>
      <c r="K49" s="236">
        <v>19.396733635784798</v>
      </c>
      <c r="L49" s="237">
        <v>2.8061316720477301</v>
      </c>
      <c r="M49" s="20">
        <f t="shared" si="0"/>
        <v>16.590601963737068</v>
      </c>
      <c r="X49" s="18">
        <v>41182</v>
      </c>
      <c r="Y49" s="245">
        <v>1.13036133162678</v>
      </c>
      <c r="Z49" s="3"/>
      <c r="AA49" s="3"/>
      <c r="AB49" s="3"/>
      <c r="AC49" s="3"/>
      <c r="AD49" s="3"/>
      <c r="AE49" s="3"/>
      <c r="AF49" s="3"/>
      <c r="AG49" s="3"/>
      <c r="AH49" s="3"/>
      <c r="AI49" s="3"/>
      <c r="AJ49" s="3"/>
    </row>
    <row r="50" spans="1:36" ht="14.25" customHeight="1">
      <c r="A50" s="18">
        <v>41274</v>
      </c>
      <c r="B50" s="22">
        <v>1.6611540861555918</v>
      </c>
      <c r="C50" s="245">
        <v>4.5908685735620791</v>
      </c>
      <c r="D50" s="3">
        <v>2.2999999999999998</v>
      </c>
      <c r="E50" s="236">
        <v>20.0454070255993</v>
      </c>
      <c r="F50" s="237">
        <v>3.5293614309867798</v>
      </c>
      <c r="G50" s="245">
        <v>4.5908685735620791</v>
      </c>
      <c r="H50" s="236">
        <v>20.0454070255993</v>
      </c>
      <c r="I50" s="237">
        <v>3.5293614309867798</v>
      </c>
      <c r="J50" s="245">
        <v>4.5908685735620791</v>
      </c>
      <c r="K50" s="236">
        <v>20.0454070255993</v>
      </c>
      <c r="L50" s="237">
        <v>3.5293614309867798</v>
      </c>
      <c r="M50" s="20">
        <f t="shared" si="0"/>
        <v>16.516045594612521</v>
      </c>
      <c r="X50" s="18">
        <v>41274</v>
      </c>
      <c r="Y50" s="245">
        <v>4.5770605880136399</v>
      </c>
      <c r="Z50" s="3"/>
      <c r="AA50" s="3"/>
      <c r="AB50" s="3"/>
      <c r="AC50" s="3"/>
      <c r="AD50" s="3"/>
      <c r="AE50" s="3"/>
      <c r="AF50" s="3"/>
      <c r="AG50" s="3"/>
      <c r="AH50" s="3"/>
      <c r="AI50" s="3"/>
      <c r="AJ50" s="3"/>
    </row>
    <row r="51" spans="1:36" ht="14.25" customHeight="1">
      <c r="A51" s="18">
        <v>41364</v>
      </c>
      <c r="B51" s="22">
        <v>0.74736187277726351</v>
      </c>
      <c r="C51" s="245">
        <v>0.22897354780260226</v>
      </c>
      <c r="D51" s="3">
        <v>1.9</v>
      </c>
      <c r="E51" s="236">
        <v>20.0070900081632</v>
      </c>
      <c r="F51" s="237">
        <v>3.5764667724815302</v>
      </c>
      <c r="G51" s="245">
        <v>0.22897354780260226</v>
      </c>
      <c r="H51" s="236">
        <v>20.0070900081632</v>
      </c>
      <c r="I51" s="237">
        <v>3.5764667724815302</v>
      </c>
      <c r="J51" s="245">
        <v>0.22897354780260226</v>
      </c>
      <c r="K51" s="236">
        <v>20.0070900081632</v>
      </c>
      <c r="L51" s="237">
        <v>3.5764667724815302</v>
      </c>
      <c r="M51" s="20">
        <f t="shared" si="0"/>
        <v>16.430623235681669</v>
      </c>
      <c r="X51" s="18">
        <v>41364</v>
      </c>
      <c r="Y51" s="245">
        <v>0.227323818357239</v>
      </c>
      <c r="Z51" s="3"/>
      <c r="AA51" s="3"/>
      <c r="AB51" s="3"/>
      <c r="AC51" s="3"/>
      <c r="AD51" s="3"/>
      <c r="AE51" s="3"/>
      <c r="AF51" s="3"/>
      <c r="AG51" s="3"/>
      <c r="AH51" s="3"/>
      <c r="AI51" s="3"/>
      <c r="AJ51" s="3"/>
    </row>
    <row r="52" spans="1:36" ht="14.25" customHeight="1">
      <c r="A52" s="18">
        <v>41455</v>
      </c>
      <c r="B52" s="22">
        <v>0.91009884331159085</v>
      </c>
      <c r="C52" s="245">
        <v>2.4050099096386335</v>
      </c>
      <c r="D52" s="3">
        <v>1.7</v>
      </c>
      <c r="E52" s="236">
        <v>20.091930313516102</v>
      </c>
      <c r="F52" s="237">
        <v>3.7581506432262501</v>
      </c>
      <c r="G52" s="245">
        <v>2.4050099096386335</v>
      </c>
      <c r="H52" s="236">
        <v>20.091930313516102</v>
      </c>
      <c r="I52" s="237">
        <v>3.7581506432262501</v>
      </c>
      <c r="J52" s="245">
        <v>2.4050099096386335</v>
      </c>
      <c r="K52" s="236">
        <v>20.091930313516102</v>
      </c>
      <c r="L52" s="237">
        <v>3.7581506432262501</v>
      </c>
      <c r="M52" s="20">
        <f t="shared" si="0"/>
        <v>16.33377967028985</v>
      </c>
      <c r="X52" s="18">
        <v>41455</v>
      </c>
      <c r="Y52" s="245">
        <v>2.4187600488176</v>
      </c>
      <c r="Z52" s="3"/>
      <c r="AA52" s="3"/>
      <c r="AB52" s="3"/>
      <c r="AC52" s="3"/>
      <c r="AD52" s="3"/>
      <c r="AE52" s="3"/>
      <c r="AF52" s="3"/>
      <c r="AG52" s="3"/>
      <c r="AH52" s="3"/>
      <c r="AI52" s="3"/>
      <c r="AJ52" s="3"/>
    </row>
    <row r="53" spans="1:36" ht="14.25" customHeight="1">
      <c r="A53" s="18">
        <v>41547</v>
      </c>
      <c r="B53" s="22">
        <v>1.1007940447238074</v>
      </c>
      <c r="C53" s="245">
        <v>1.1117482704347426</v>
      </c>
      <c r="D53" s="3">
        <v>1.3</v>
      </c>
      <c r="E53" s="236">
        <v>20.343685975917701</v>
      </c>
      <c r="F53" s="237">
        <v>4.1185832354644001</v>
      </c>
      <c r="G53" s="245">
        <v>1.1117482704347426</v>
      </c>
      <c r="H53" s="236">
        <v>20.343685975917701</v>
      </c>
      <c r="I53" s="237">
        <v>4.1185832354644001</v>
      </c>
      <c r="J53" s="245">
        <v>1.1117482704347426</v>
      </c>
      <c r="K53" s="236">
        <v>20.343685975917701</v>
      </c>
      <c r="L53" s="237">
        <v>4.1185832354644001</v>
      </c>
      <c r="M53" s="20">
        <f t="shared" si="0"/>
        <v>16.225102740453302</v>
      </c>
      <c r="X53" s="18">
        <v>41547</v>
      </c>
      <c r="Y53" s="245">
        <v>1.11423435854894</v>
      </c>
      <c r="Z53" s="3"/>
      <c r="AA53" s="3"/>
      <c r="AB53" s="3"/>
      <c r="AC53" s="3"/>
      <c r="AD53" s="3"/>
      <c r="AE53" s="3"/>
      <c r="AF53" s="3"/>
      <c r="AG53" s="3"/>
      <c r="AH53" s="3"/>
      <c r="AI53" s="3"/>
      <c r="AJ53" s="3"/>
    </row>
    <row r="54" spans="1:36" ht="14.25" customHeight="1">
      <c r="A54" s="18">
        <v>41639</v>
      </c>
      <c r="B54" s="22">
        <v>-1.7703285020495452</v>
      </c>
      <c r="C54" s="245">
        <v>-1.6992614916387705</v>
      </c>
      <c r="D54" s="3">
        <v>1</v>
      </c>
      <c r="E54" s="236">
        <v>20.5756337923813</v>
      </c>
      <c r="F54" s="237">
        <v>4.4713031781670702</v>
      </c>
      <c r="G54" s="245">
        <v>-1.6992614916387705</v>
      </c>
      <c r="H54" s="236">
        <v>20.5756337923813</v>
      </c>
      <c r="I54" s="237">
        <v>4.4713031781670702</v>
      </c>
      <c r="J54" s="245">
        <v>-1.6992614916387705</v>
      </c>
      <c r="K54" s="236">
        <v>20.5756337923813</v>
      </c>
      <c r="L54" s="237">
        <v>4.4713031781670702</v>
      </c>
      <c r="M54" s="20">
        <f t="shared" si="0"/>
        <v>16.104330614214231</v>
      </c>
      <c r="X54" s="18">
        <v>41639</v>
      </c>
      <c r="Y54" s="245">
        <v>-1.7178259569796801</v>
      </c>
      <c r="Z54" s="3"/>
      <c r="AA54" s="3"/>
      <c r="AB54" s="3"/>
      <c r="AC54" s="3"/>
      <c r="AD54" s="3"/>
      <c r="AE54" s="3"/>
      <c r="AF54" s="3"/>
      <c r="AG54" s="3"/>
      <c r="AH54" s="3"/>
      <c r="AI54" s="3"/>
      <c r="AJ54" s="3"/>
    </row>
    <row r="55" spans="1:36" ht="14.25" customHeight="1">
      <c r="A55" s="18">
        <v>41729</v>
      </c>
      <c r="B55" s="22">
        <v>-1.6057075886786731</v>
      </c>
      <c r="C55" s="245">
        <v>-0.64884954643684711</v>
      </c>
      <c r="D55" s="3">
        <v>0.6</v>
      </c>
      <c r="E55" s="236">
        <v>20.7203756864252</v>
      </c>
      <c r="F55" s="237">
        <v>4.7490094834812604</v>
      </c>
      <c r="G55" s="245">
        <v>-0.64884954643684711</v>
      </c>
      <c r="H55" s="236">
        <v>20.7203756864252</v>
      </c>
      <c r="I55" s="237">
        <v>4.7490094834812604</v>
      </c>
      <c r="J55" s="245">
        <v>-0.64884954643684711</v>
      </c>
      <c r="K55" s="236">
        <v>20.7203756864252</v>
      </c>
      <c r="L55" s="237">
        <v>4.7490094834812604</v>
      </c>
      <c r="M55" s="20">
        <f t="shared" si="0"/>
        <v>15.97136620294394</v>
      </c>
      <c r="X55" s="18">
        <v>41729</v>
      </c>
      <c r="Y55" s="245">
        <v>-0.64622206202604704</v>
      </c>
      <c r="Z55" s="3"/>
      <c r="AA55" s="3"/>
      <c r="AB55" s="3"/>
      <c r="AC55" s="3"/>
      <c r="AD55" s="3"/>
      <c r="AE55" s="3"/>
      <c r="AF55" s="3"/>
      <c r="AG55" s="3"/>
      <c r="AH55" s="3"/>
      <c r="AI55" s="3"/>
      <c r="AJ55" s="3"/>
    </row>
    <row r="56" spans="1:36" ht="14.25" customHeight="1">
      <c r="A56" s="18">
        <v>41820</v>
      </c>
      <c r="B56" s="22">
        <v>0.76122144498678157</v>
      </c>
      <c r="C56" s="245">
        <v>-1.8556913421762244</v>
      </c>
      <c r="D56" s="3">
        <v>0.7</v>
      </c>
      <c r="E56" s="236">
        <v>19.758969964296899</v>
      </c>
      <c r="F56" s="237">
        <v>3.9326786941559302</v>
      </c>
      <c r="G56" s="245">
        <v>-1.8556913421762244</v>
      </c>
      <c r="H56" s="236">
        <v>19.758969964296899</v>
      </c>
      <c r="I56" s="237">
        <v>3.9326786941559302</v>
      </c>
      <c r="J56" s="245">
        <v>-1.8556913421762244</v>
      </c>
      <c r="K56" s="236">
        <v>19.758969964296899</v>
      </c>
      <c r="L56" s="237">
        <v>3.9326786941559302</v>
      </c>
      <c r="M56" s="20">
        <f t="shared" si="0"/>
        <v>15.826291270140969</v>
      </c>
      <c r="X56" s="18">
        <v>41820</v>
      </c>
      <c r="Y56" s="245">
        <v>-1.83995759015149</v>
      </c>
      <c r="Z56" s="3"/>
      <c r="AA56" s="3"/>
      <c r="AB56" s="3"/>
      <c r="AC56" s="3"/>
      <c r="AD56" s="3"/>
      <c r="AE56" s="3"/>
      <c r="AF56" s="3"/>
      <c r="AG56" s="3"/>
      <c r="AH56" s="3"/>
      <c r="AI56" s="3"/>
      <c r="AJ56" s="3"/>
    </row>
    <row r="57" spans="1:36" ht="14.25" customHeight="1">
      <c r="A57" s="18">
        <v>41912</v>
      </c>
      <c r="B57" s="22">
        <v>1.5976798083286115</v>
      </c>
      <c r="C57" s="245">
        <v>1.0715671104210234</v>
      </c>
      <c r="D57" s="3">
        <v>0.4</v>
      </c>
      <c r="E57" s="236">
        <v>18.929195433406399</v>
      </c>
      <c r="F57" s="237">
        <v>3.2598178937229201</v>
      </c>
      <c r="G57" s="245">
        <v>1.0715671104210234</v>
      </c>
      <c r="H57" s="236">
        <v>18.929195433406399</v>
      </c>
      <c r="I57" s="237">
        <v>3.2598178937229201</v>
      </c>
      <c r="J57" s="245">
        <v>1.0715671104210234</v>
      </c>
      <c r="K57" s="236">
        <v>18.929195433406399</v>
      </c>
      <c r="L57" s="237">
        <v>3.2598178937229201</v>
      </c>
      <c r="M57" s="20">
        <f t="shared" si="0"/>
        <v>15.669377539683479</v>
      </c>
      <c r="X57" s="18">
        <v>41912</v>
      </c>
      <c r="Y57" s="245">
        <v>1.0741991829631401</v>
      </c>
      <c r="Z57" s="3"/>
      <c r="AA57" s="3"/>
      <c r="AB57" s="3"/>
      <c r="AC57" s="3"/>
      <c r="AD57" s="3"/>
      <c r="AE57" s="3"/>
      <c r="AF57" s="3"/>
      <c r="AG57" s="3"/>
      <c r="AH57" s="3"/>
      <c r="AI57" s="3"/>
      <c r="AJ57" s="3"/>
    </row>
    <row r="58" spans="1:36" ht="14.25" customHeight="1">
      <c r="A58" s="18">
        <v>42004</v>
      </c>
      <c r="B58" s="22">
        <v>-2.9307233599454197</v>
      </c>
      <c r="C58" s="245">
        <v>-0.21922774717144655</v>
      </c>
      <c r="D58" s="3">
        <v>-0.1</v>
      </c>
      <c r="E58" s="236">
        <v>18.431590603838</v>
      </c>
      <c r="F58" s="237">
        <v>2.9305365612408298</v>
      </c>
      <c r="G58" s="245">
        <v>-0.21922774717144655</v>
      </c>
      <c r="H58" s="236">
        <v>18.431590603838</v>
      </c>
      <c r="I58" s="237">
        <v>2.9305365612408298</v>
      </c>
      <c r="J58" s="245">
        <v>-0.21922774717144655</v>
      </c>
      <c r="K58" s="236">
        <v>18.431590603838</v>
      </c>
      <c r="L58" s="237">
        <v>2.9305365612408298</v>
      </c>
      <c r="M58" s="20">
        <f t="shared" si="0"/>
        <v>15.50105404259717</v>
      </c>
      <c r="X58" s="18">
        <v>42004</v>
      </c>
      <c r="Y58" s="245">
        <v>-0.242371499586191</v>
      </c>
      <c r="Z58" s="3"/>
      <c r="AA58" s="3"/>
      <c r="AB58" s="3"/>
      <c r="AC58" s="3"/>
      <c r="AD58" s="3"/>
      <c r="AE58" s="3"/>
      <c r="AF58" s="3"/>
      <c r="AG58" s="3"/>
      <c r="AH58" s="3"/>
      <c r="AI58" s="3"/>
      <c r="AJ58" s="3"/>
    </row>
    <row r="59" spans="1:36" ht="14.25" customHeight="1">
      <c r="A59" s="18">
        <v>42094</v>
      </c>
      <c r="B59" s="22">
        <v>1.2527216518793738</v>
      </c>
      <c r="C59" s="245">
        <v>1.3835671653238624</v>
      </c>
      <c r="D59" s="3">
        <v>-0.1</v>
      </c>
      <c r="E59" s="236">
        <v>17.6758008520471</v>
      </c>
      <c r="F59" s="237">
        <v>2.3539206494237899</v>
      </c>
      <c r="G59" s="245">
        <v>1.3835671653238624</v>
      </c>
      <c r="H59" s="236">
        <v>17.6758008520471</v>
      </c>
      <c r="I59" s="237">
        <v>2.3539206494237899</v>
      </c>
      <c r="J59" s="245">
        <v>1.3835671653238624</v>
      </c>
      <c r="K59" s="236">
        <v>17.6758008520471</v>
      </c>
      <c r="L59" s="237">
        <v>2.3539206494237899</v>
      </c>
      <c r="M59" s="20">
        <f t="shared" si="0"/>
        <v>15.32188020262331</v>
      </c>
      <c r="X59" s="18">
        <v>42094</v>
      </c>
      <c r="Y59" s="245">
        <v>1.3837003258801299</v>
      </c>
      <c r="Z59" s="3"/>
      <c r="AA59" s="3"/>
      <c r="AB59" s="3"/>
      <c r="AC59" s="3"/>
      <c r="AD59" s="3"/>
      <c r="AE59" s="3"/>
      <c r="AF59" s="3"/>
      <c r="AG59" s="3"/>
      <c r="AH59" s="3"/>
      <c r="AI59" s="3"/>
      <c r="AJ59" s="3"/>
    </row>
    <row r="60" spans="1:36" ht="14.25" customHeight="1">
      <c r="A60" s="18">
        <v>42185</v>
      </c>
      <c r="B60" s="22">
        <v>0.13760852947803937</v>
      </c>
      <c r="C60" s="245">
        <v>0.44183647898541345</v>
      </c>
      <c r="D60" s="3">
        <v>0.3</v>
      </c>
      <c r="E60" s="236">
        <v>17.115445353087399</v>
      </c>
      <c r="F60" s="237">
        <v>1.98291268812146</v>
      </c>
      <c r="G60" s="245">
        <v>0.44183647898541345</v>
      </c>
      <c r="H60" s="236">
        <v>17.115445353087399</v>
      </c>
      <c r="I60" s="237">
        <v>1.98291268812146</v>
      </c>
      <c r="J60" s="245">
        <v>0.44183647898541345</v>
      </c>
      <c r="K60" s="236">
        <v>17.115445353087399</v>
      </c>
      <c r="L60" s="237">
        <v>1.98291268812146</v>
      </c>
      <c r="M60" s="20">
        <f t="shared" si="0"/>
        <v>15.13253266496594</v>
      </c>
      <c r="X60" s="18">
        <v>42185</v>
      </c>
      <c r="Y60" s="245">
        <v>0.470175605697642</v>
      </c>
      <c r="Z60" s="3"/>
      <c r="AA60" s="3"/>
      <c r="AB60" s="3"/>
      <c r="AC60" s="3"/>
      <c r="AD60" s="3"/>
      <c r="AE60" s="3"/>
      <c r="AF60" s="3"/>
      <c r="AG60" s="3"/>
      <c r="AH60" s="3"/>
      <c r="AI60" s="3"/>
      <c r="AJ60" s="3"/>
    </row>
    <row r="61" spans="1:36" ht="14.25" customHeight="1">
      <c r="A61" s="18">
        <v>42277</v>
      </c>
      <c r="B61" s="22">
        <v>-2.1335667005423664</v>
      </c>
      <c r="C61" s="245">
        <v>-0.93381350659115236</v>
      </c>
      <c r="D61" s="3">
        <v>0.1</v>
      </c>
      <c r="E61" s="236">
        <v>16.711840793915901</v>
      </c>
      <c r="F61" s="237">
        <v>1.7780585622610701</v>
      </c>
      <c r="G61" s="245">
        <v>-0.93381350659115236</v>
      </c>
      <c r="H61" s="236">
        <v>16.711840793915901</v>
      </c>
      <c r="I61" s="237">
        <v>1.7780585622610701</v>
      </c>
      <c r="J61" s="245">
        <v>-0.93381350659115236</v>
      </c>
      <c r="K61" s="236">
        <v>16.711840793915901</v>
      </c>
      <c r="L61" s="237">
        <v>1.7780585622610701</v>
      </c>
      <c r="M61" s="20">
        <f t="shared" si="0"/>
        <v>14.933782231654831</v>
      </c>
      <c r="X61" s="18">
        <v>42277</v>
      </c>
      <c r="Y61" s="245">
        <v>-0.93602624439527204</v>
      </c>
      <c r="Z61" s="3"/>
      <c r="AA61" s="3"/>
      <c r="AB61" s="3"/>
      <c r="AC61" s="3"/>
      <c r="AD61" s="3"/>
      <c r="AE61" s="3"/>
      <c r="AF61" s="3"/>
      <c r="AG61" s="3"/>
      <c r="AH61" s="3"/>
      <c r="AI61" s="3"/>
      <c r="AJ61" s="3"/>
    </row>
    <row r="62" spans="1:36" ht="14.25" customHeight="1">
      <c r="A62" s="18">
        <v>42369</v>
      </c>
      <c r="B62" s="22">
        <v>-1.8332760556105665</v>
      </c>
      <c r="C62" s="245">
        <v>-1.1066789866219562</v>
      </c>
      <c r="D62" s="3">
        <v>0.2</v>
      </c>
      <c r="E62" s="236">
        <v>16.247162421313501</v>
      </c>
      <c r="F62" s="237">
        <v>1.5206834000861</v>
      </c>
      <c r="G62" s="245">
        <v>-1.1066789866219562</v>
      </c>
      <c r="H62" s="236">
        <v>16.247162421313501</v>
      </c>
      <c r="I62" s="237">
        <v>1.5206834000861</v>
      </c>
      <c r="J62" s="245">
        <v>-1.1066789866219562</v>
      </c>
      <c r="K62" s="236">
        <v>16.247162421313501</v>
      </c>
      <c r="L62" s="237">
        <v>1.5206834000861</v>
      </c>
      <c r="M62" s="20">
        <f t="shared" si="0"/>
        <v>14.726479021227401</v>
      </c>
      <c r="X62" s="18">
        <v>42369</v>
      </c>
      <c r="Y62" s="245">
        <v>-1.13428442209466</v>
      </c>
      <c r="Z62" s="3"/>
      <c r="AA62" s="3"/>
      <c r="AB62" s="3"/>
      <c r="AC62" s="3"/>
      <c r="AD62" s="3"/>
      <c r="AE62" s="3"/>
      <c r="AF62" s="3"/>
      <c r="AG62" s="3"/>
      <c r="AH62" s="3"/>
      <c r="AI62" s="3"/>
      <c r="AJ62" s="3"/>
    </row>
    <row r="63" spans="1:36" ht="14.25" customHeight="1">
      <c r="A63" s="18">
        <v>42460</v>
      </c>
      <c r="B63" s="22">
        <v>-2.787893490087523</v>
      </c>
      <c r="C63" s="245">
        <v>-0.63080242263882091</v>
      </c>
      <c r="D63" s="3">
        <v>0</v>
      </c>
      <c r="E63" s="236">
        <v>15.1891131419394</v>
      </c>
      <c r="F63" s="237">
        <v>0.67756886737604805</v>
      </c>
      <c r="G63" s="245">
        <v>-0.63080242263882091</v>
      </c>
      <c r="H63" s="236">
        <v>15.1891131419394</v>
      </c>
      <c r="I63" s="237">
        <v>0.67756886737604805</v>
      </c>
      <c r="J63" s="245">
        <v>-0.63080242263882091</v>
      </c>
      <c r="K63" s="236">
        <v>15.1891131419394</v>
      </c>
      <c r="L63" s="237">
        <v>0.67756886737604805</v>
      </c>
      <c r="M63" s="20">
        <f t="shared" si="0"/>
        <v>14.511544274563352</v>
      </c>
      <c r="X63" s="18">
        <v>42460</v>
      </c>
      <c r="Y63" s="245">
        <v>-0.65494960147908199</v>
      </c>
      <c r="Z63" s="3"/>
      <c r="AA63" s="3"/>
      <c r="AB63" s="3"/>
      <c r="AC63" s="3"/>
      <c r="AD63" s="3"/>
      <c r="AE63" s="3"/>
      <c r="AF63" s="3"/>
      <c r="AG63" s="3"/>
      <c r="AH63" s="3"/>
      <c r="AI63" s="3"/>
      <c r="AJ63" s="3"/>
    </row>
    <row r="64" spans="1:36" ht="14.25" customHeight="1">
      <c r="A64" s="18">
        <v>42551</v>
      </c>
      <c r="B64" s="22">
        <v>0.40642212639541153</v>
      </c>
      <c r="C64" s="245">
        <v>-0.93777294824497481</v>
      </c>
      <c r="D64" s="3">
        <v>0.1</v>
      </c>
      <c r="E64" s="236">
        <v>14.520841838024101</v>
      </c>
      <c r="F64" s="237">
        <v>0.23088177814524899</v>
      </c>
      <c r="G64" s="245">
        <v>-0.93777294824497481</v>
      </c>
      <c r="H64" s="236">
        <v>14.520841838024101</v>
      </c>
      <c r="I64" s="237">
        <v>0.23088177814524899</v>
      </c>
      <c r="J64" s="245">
        <v>-0.93777294824497481</v>
      </c>
      <c r="K64" s="236">
        <v>14.520841838024101</v>
      </c>
      <c r="L64" s="237">
        <v>0.23088177814524899</v>
      </c>
      <c r="M64" s="20">
        <f t="shared" si="0"/>
        <v>14.289960059878851</v>
      </c>
      <c r="X64" s="18">
        <v>42551</v>
      </c>
      <c r="Y64" s="245">
        <v>-0.87043356082551204</v>
      </c>
      <c r="Z64" s="3"/>
      <c r="AA64" s="3"/>
      <c r="AB64" s="3"/>
      <c r="AC64" s="3"/>
      <c r="AD64" s="3"/>
      <c r="AE64" s="3"/>
      <c r="AF64" s="3"/>
      <c r="AG64" s="3"/>
      <c r="AH64" s="3"/>
      <c r="AI64" s="3"/>
      <c r="AJ64" s="3"/>
    </row>
    <row r="65" spans="1:36" ht="14.25" customHeight="1">
      <c r="A65" s="18">
        <v>42643</v>
      </c>
      <c r="B65" s="22">
        <v>0.63716505514677113</v>
      </c>
      <c r="C65" s="245">
        <v>2.0868983635325078</v>
      </c>
      <c r="D65" s="3">
        <v>0.4</v>
      </c>
      <c r="E65" s="236">
        <v>13.724619719032001</v>
      </c>
      <c r="F65" s="237">
        <v>-0.33811582911239202</v>
      </c>
      <c r="G65" s="245">
        <v>2.0868983635325078</v>
      </c>
      <c r="H65" s="236">
        <v>13.724619719032001</v>
      </c>
      <c r="I65" s="237">
        <v>-0.33811582911239202</v>
      </c>
      <c r="J65" s="245">
        <v>2.0868983635325078</v>
      </c>
      <c r="K65" s="236">
        <v>13.724619719032001</v>
      </c>
      <c r="L65" s="237">
        <v>-0.33811582911239202</v>
      </c>
      <c r="M65" s="20">
        <f t="shared" si="0"/>
        <v>14.062735548144392</v>
      </c>
      <c r="X65" s="18">
        <v>42643</v>
      </c>
      <c r="Y65" s="245">
        <v>2.0761470710487702</v>
      </c>
      <c r="Z65" s="3"/>
      <c r="AA65" s="3"/>
      <c r="AB65" s="3"/>
      <c r="AC65" s="3"/>
      <c r="AD65" s="3"/>
      <c r="AE65" s="3"/>
      <c r="AF65" s="3"/>
      <c r="AG65" s="3"/>
      <c r="AH65" s="3"/>
      <c r="AI65" s="3"/>
      <c r="AJ65" s="3"/>
    </row>
    <row r="66" spans="1:36" ht="14.25" customHeight="1">
      <c r="A66" s="18">
        <v>42735</v>
      </c>
      <c r="B66" s="22">
        <v>2.3660226333954482</v>
      </c>
      <c r="C66" s="245">
        <v>1.3900718446254512</v>
      </c>
      <c r="D66" s="3">
        <v>1.1000000000000001</v>
      </c>
      <c r="E66" s="236">
        <v>13.151949161815899</v>
      </c>
      <c r="F66" s="237">
        <v>-0.678939983785672</v>
      </c>
      <c r="G66" s="245">
        <v>1.3900718446254512</v>
      </c>
      <c r="H66" s="236">
        <v>13.151949161815899</v>
      </c>
      <c r="I66" s="237">
        <v>-0.678939983785672</v>
      </c>
      <c r="J66" s="245">
        <v>1.3900718446254512</v>
      </c>
      <c r="K66" s="236">
        <v>13.151949161815899</v>
      </c>
      <c r="L66" s="237">
        <v>-0.678939983785672</v>
      </c>
      <c r="M66" s="20">
        <f t="shared" si="0"/>
        <v>13.830889145601571</v>
      </c>
      <c r="X66" s="18">
        <v>42735</v>
      </c>
      <c r="Y66" s="245">
        <v>1.36388410127086</v>
      </c>
      <c r="Z66" s="3"/>
      <c r="AA66" s="3"/>
      <c r="AB66" s="3"/>
      <c r="AC66" s="3"/>
      <c r="AD66" s="3"/>
      <c r="AE66" s="3"/>
      <c r="AF66" s="3"/>
      <c r="AG66" s="3"/>
      <c r="AH66" s="3"/>
      <c r="AI66" s="3"/>
      <c r="AJ66" s="3"/>
    </row>
    <row r="67" spans="1:36" ht="14.25" customHeight="1">
      <c r="A67" s="18">
        <v>42825</v>
      </c>
      <c r="B67" s="22">
        <v>1.1490986350330523</v>
      </c>
      <c r="C67" s="245">
        <v>3.0730172724138249</v>
      </c>
      <c r="D67" s="3">
        <v>1.7</v>
      </c>
      <c r="E67" s="236">
        <v>12.4084741485858</v>
      </c>
      <c r="F67" s="237">
        <v>-1.1869515852733701</v>
      </c>
      <c r="G67" s="245">
        <v>3.0730172724138249</v>
      </c>
      <c r="H67" s="236">
        <v>12.4084741485858</v>
      </c>
      <c r="I67" s="237">
        <v>-1.1869515852733701</v>
      </c>
      <c r="J67" s="245">
        <v>3.0730172724138249</v>
      </c>
      <c r="K67" s="236">
        <v>12.4084741485858</v>
      </c>
      <c r="L67" s="237">
        <v>-1.1869515852733701</v>
      </c>
      <c r="M67" s="20">
        <f t="shared" si="0"/>
        <v>13.59542573385917</v>
      </c>
      <c r="X67" s="18">
        <v>42825</v>
      </c>
      <c r="Y67" s="245">
        <v>2.9885375043806</v>
      </c>
      <c r="Z67" s="3"/>
      <c r="AA67" s="3"/>
      <c r="AB67" s="3"/>
      <c r="AC67" s="3"/>
      <c r="AD67" s="3"/>
      <c r="AE67" s="3"/>
      <c r="AF67" s="3"/>
      <c r="AG67" s="3"/>
      <c r="AH67" s="3"/>
      <c r="AI67" s="3"/>
      <c r="AJ67" s="3"/>
    </row>
    <row r="68" spans="1:36" ht="14.25" customHeight="1">
      <c r="A68" s="18">
        <v>42916</v>
      </c>
      <c r="B68" s="22">
        <v>-1.2693813023046396</v>
      </c>
      <c r="C68" s="245">
        <v>0.71131578216563351</v>
      </c>
      <c r="D68" s="3">
        <v>1.5</v>
      </c>
      <c r="E68" s="236">
        <v>11.541942416095299</v>
      </c>
      <c r="F68" s="237">
        <v>-1.81538062083096</v>
      </c>
      <c r="G68" s="245">
        <v>0.71131578216563351</v>
      </c>
      <c r="H68" s="236">
        <v>11.541942416095299</v>
      </c>
      <c r="I68" s="237">
        <v>-1.81538062083096</v>
      </c>
      <c r="J68" s="245">
        <v>0.71131578216563351</v>
      </c>
      <c r="K68" s="236">
        <v>11.541942416095299</v>
      </c>
      <c r="L68" s="237">
        <v>-1.81538062083096</v>
      </c>
      <c r="M68" s="20">
        <f t="shared" si="0"/>
        <v>13.357323036926259</v>
      </c>
      <c r="X68" s="18">
        <v>42916</v>
      </c>
      <c r="Y68" s="245">
        <v>0.84940888390549996</v>
      </c>
      <c r="Z68" s="3"/>
      <c r="AA68" s="3"/>
      <c r="AB68" s="3"/>
      <c r="AC68" s="3"/>
      <c r="AD68" s="3"/>
      <c r="AE68" s="3"/>
      <c r="AF68" s="3"/>
      <c r="AG68" s="3"/>
      <c r="AH68" s="3"/>
      <c r="AI68" s="3"/>
      <c r="AJ68" s="3"/>
    </row>
    <row r="69" spans="1:36" ht="14.25" customHeight="1">
      <c r="A69" s="18">
        <v>43008</v>
      </c>
      <c r="B69" s="22">
        <v>3.475324307999772</v>
      </c>
      <c r="C69" s="245">
        <v>0.74244028976717669</v>
      </c>
      <c r="D69" s="3">
        <v>1.8</v>
      </c>
      <c r="E69" s="236">
        <v>11.108354660609599</v>
      </c>
      <c r="F69" s="237">
        <v>-2.0091566401390701</v>
      </c>
      <c r="G69" s="245">
        <v>0.74244028976717669</v>
      </c>
      <c r="H69" s="236">
        <v>11.108354660609599</v>
      </c>
      <c r="I69" s="237">
        <v>-2.0091566401390701</v>
      </c>
      <c r="J69" s="245">
        <v>0.74244028976717669</v>
      </c>
      <c r="K69" s="236">
        <v>11.108354660609599</v>
      </c>
      <c r="L69" s="237">
        <v>-2.0091566401390701</v>
      </c>
      <c r="M69" s="20">
        <f t="shared" si="0"/>
        <v>13.117511300748669</v>
      </c>
      <c r="P69" s="248" t="s">
        <v>977</v>
      </c>
      <c r="Q69" s="105" t="s">
        <v>189</v>
      </c>
      <c r="R69" s="105" t="s">
        <v>190</v>
      </c>
      <c r="S69" s="105" t="s">
        <v>191</v>
      </c>
      <c r="T69" s="105" t="s">
        <v>192</v>
      </c>
      <c r="U69" s="105"/>
      <c r="X69" s="18">
        <v>43008</v>
      </c>
      <c r="Y69" s="245">
        <v>0.71898778532986096</v>
      </c>
      <c r="Z69" s="3"/>
      <c r="AA69" s="3"/>
      <c r="AB69" s="3"/>
      <c r="AC69" s="3"/>
      <c r="AD69" s="3"/>
      <c r="AE69" s="3"/>
      <c r="AF69" s="3"/>
      <c r="AG69" s="3"/>
      <c r="AH69" s="3"/>
      <c r="AI69" s="3"/>
      <c r="AJ69" s="3"/>
    </row>
    <row r="70" spans="1:36" ht="14.25" customHeight="1">
      <c r="A70" s="18">
        <v>43100</v>
      </c>
      <c r="B70" s="22">
        <v>1.356004056997695</v>
      </c>
      <c r="C70" s="245">
        <v>0.91691067229475731</v>
      </c>
      <c r="D70" s="3">
        <v>1.6</v>
      </c>
      <c r="E70" s="236">
        <v>10.334122696964799</v>
      </c>
      <c r="F70" s="237">
        <v>-2.5427254590823201</v>
      </c>
      <c r="G70" s="245">
        <v>0.91691067229475731</v>
      </c>
      <c r="H70" s="236">
        <v>10.334122696964799</v>
      </c>
      <c r="I70" s="237">
        <v>-2.5427254590823201</v>
      </c>
      <c r="J70" s="245">
        <v>0.91691067229475731</v>
      </c>
      <c r="K70" s="236">
        <v>10.334122696964799</v>
      </c>
      <c r="L70" s="237">
        <v>-2.5427254590823201</v>
      </c>
      <c r="M70" s="20">
        <f t="shared" si="0"/>
        <v>12.876848156047119</v>
      </c>
      <c r="P70" s="105" t="s">
        <v>193</v>
      </c>
      <c r="Q70" s="249">
        <v>-0.50431000000000004</v>
      </c>
      <c r="R70" s="249">
        <v>0.46621000000000001</v>
      </c>
      <c r="S70" s="249">
        <v>-1.0820000000000001</v>
      </c>
      <c r="T70" s="249">
        <v>0.28289999999999998</v>
      </c>
      <c r="U70" s="249"/>
      <c r="X70" s="18">
        <v>43100</v>
      </c>
      <c r="Y70" s="245">
        <v>0.90134997433945996</v>
      </c>
      <c r="Z70" s="3"/>
      <c r="AA70" s="3"/>
      <c r="AB70" s="3"/>
      <c r="AC70" s="3"/>
      <c r="AD70" s="3"/>
      <c r="AE70" s="3"/>
      <c r="AF70" s="3"/>
      <c r="AG70" s="3"/>
      <c r="AH70" s="3"/>
      <c r="AI70" s="3"/>
      <c r="AJ70" s="3"/>
    </row>
    <row r="71" spans="1:36" ht="14.25" customHeight="1">
      <c r="A71" s="18">
        <v>43190</v>
      </c>
      <c r="B71" s="22">
        <v>0.61864737750840781</v>
      </c>
      <c r="C71" s="245">
        <v>0.42257626033621598</v>
      </c>
      <c r="D71" s="3">
        <v>1.6</v>
      </c>
      <c r="E71" s="236">
        <v>9.7159960626203006</v>
      </c>
      <c r="F71" s="237">
        <v>-2.9201148046569498</v>
      </c>
      <c r="G71" s="245">
        <v>0.42257626033621598</v>
      </c>
      <c r="H71" s="236">
        <v>9.7159960626203006</v>
      </c>
      <c r="I71" s="237">
        <v>-2.9201148046569498</v>
      </c>
      <c r="J71" s="245">
        <v>0.42257626033621598</v>
      </c>
      <c r="K71" s="236">
        <v>9.7159960626203006</v>
      </c>
      <c r="L71" s="237">
        <v>-2.9201148046569498</v>
      </c>
      <c r="M71" s="20">
        <f t="shared" si="0"/>
        <v>12.63611086727725</v>
      </c>
      <c r="P71" s="105" t="s">
        <v>866</v>
      </c>
      <c r="Q71" s="249">
        <v>-0.20086000000000001</v>
      </c>
      <c r="R71" s="249">
        <v>9.1389999999999999E-2</v>
      </c>
      <c r="S71" s="249">
        <v>-2.198</v>
      </c>
      <c r="T71" s="249">
        <v>3.1099999999999999E-2</v>
      </c>
      <c r="U71" s="249" t="s">
        <v>963</v>
      </c>
      <c r="X71" s="18">
        <v>43190</v>
      </c>
      <c r="Y71" s="245">
        <v>0.26755077746316602</v>
      </c>
      <c r="Z71" s="3"/>
      <c r="AA71" s="3"/>
      <c r="AB71" s="3"/>
      <c r="AC71" s="3"/>
      <c r="AD71" s="3"/>
      <c r="AE71" s="3"/>
      <c r="AF71" s="3"/>
      <c r="AG71" s="3"/>
      <c r="AH71" s="3"/>
      <c r="AI71" s="3"/>
      <c r="AJ71" s="3"/>
    </row>
    <row r="72" spans="1:36" ht="14.25" customHeight="1">
      <c r="A72" s="18">
        <v>43281</v>
      </c>
      <c r="B72" s="22">
        <v>4.297943570410756</v>
      </c>
      <c r="C72" s="245">
        <v>0.66626718722795353</v>
      </c>
      <c r="D72" s="3">
        <v>2.1</v>
      </c>
      <c r="E72" s="236">
        <v>9.5374292924991302</v>
      </c>
      <c r="F72" s="237">
        <v>-2.8585456973767598</v>
      </c>
      <c r="G72" s="245">
        <v>0.66626718722795353</v>
      </c>
      <c r="H72" s="236">
        <v>9.5374292924991302</v>
      </c>
      <c r="I72" s="237">
        <v>-2.8585456973767598</v>
      </c>
      <c r="J72" s="245">
        <v>0.66626718722795353</v>
      </c>
      <c r="K72" s="236">
        <v>9.5374292924991302</v>
      </c>
      <c r="L72" s="237">
        <v>-2.8585456973767598</v>
      </c>
      <c r="M72" s="20">
        <f t="shared" si="0"/>
        <v>12.39597498987589</v>
      </c>
      <c r="P72" s="105" t="s">
        <v>912</v>
      </c>
      <c r="Q72" s="249">
        <v>1.13002</v>
      </c>
      <c r="R72" s="249">
        <v>0.23069999999999999</v>
      </c>
      <c r="S72" s="249">
        <v>4.8979999999999997</v>
      </c>
      <c r="T72" s="249">
        <v>5.5300000000000004E-6</v>
      </c>
      <c r="U72" s="249" t="s">
        <v>194</v>
      </c>
      <c r="X72" s="18">
        <v>43281</v>
      </c>
      <c r="Y72" s="245">
        <v>0.88188245839924095</v>
      </c>
      <c r="Z72" s="3"/>
      <c r="AA72" s="3"/>
      <c r="AB72" s="3"/>
      <c r="AC72" s="3"/>
      <c r="AD72" s="3"/>
      <c r="AE72" s="3"/>
      <c r="AF72" s="3"/>
      <c r="AG72" s="3"/>
      <c r="AH72" s="3"/>
      <c r="AI72" s="3"/>
      <c r="AJ72" s="3"/>
    </row>
    <row r="73" spans="1:36" ht="14.25" customHeight="1">
      <c r="A73" s="18">
        <v>43373</v>
      </c>
      <c r="B73" s="22">
        <v>-0.63344827413408522</v>
      </c>
      <c r="C73" s="245">
        <v>-0.4767040832646452</v>
      </c>
      <c r="D73" s="3">
        <v>2.2000000000000002</v>
      </c>
      <c r="E73" s="236">
        <v>8.7417673722633804</v>
      </c>
      <c r="F73" s="237">
        <v>-3.4152319024244702</v>
      </c>
      <c r="G73" s="245">
        <v>-0.4767040832646452</v>
      </c>
      <c r="H73" s="236">
        <v>8.7417673722633804</v>
      </c>
      <c r="I73" s="237">
        <v>-3.4152319024244702</v>
      </c>
      <c r="J73" s="245">
        <v>-0.4767040832646452</v>
      </c>
      <c r="K73" s="236">
        <v>8.7417673722633804</v>
      </c>
      <c r="L73" s="237">
        <v>-3.4152319024244702</v>
      </c>
      <c r="M73" s="20">
        <f t="shared" si="0"/>
        <v>12.15699927468785</v>
      </c>
      <c r="X73" s="18">
        <v>43373</v>
      </c>
      <c r="Y73" s="245">
        <v>-0.51321883556228998</v>
      </c>
      <c r="Z73" s="3"/>
      <c r="AA73" s="3"/>
      <c r="AB73" s="3"/>
      <c r="AC73" s="3"/>
      <c r="AD73" s="3"/>
      <c r="AE73" s="3"/>
      <c r="AF73" s="3"/>
      <c r="AG73" s="3"/>
      <c r="AH73" s="3"/>
      <c r="AI73" s="3"/>
      <c r="AJ73" s="3"/>
    </row>
    <row r="74" spans="1:36" ht="14.25" customHeight="1">
      <c r="A74" s="18">
        <v>43465</v>
      </c>
      <c r="B74" s="22">
        <v>-0.77454389850569738</v>
      </c>
      <c r="C74" s="245">
        <v>3.2073553268536559</v>
      </c>
      <c r="D74" s="3">
        <v>1.6</v>
      </c>
      <c r="E74" s="236">
        <v>8.1229574976223802</v>
      </c>
      <c r="F74" s="237">
        <v>-3.7966706331076701</v>
      </c>
      <c r="G74" s="245">
        <v>3.2073553268536559</v>
      </c>
      <c r="H74" s="236">
        <v>8.1229574976223802</v>
      </c>
      <c r="I74" s="237">
        <v>-3.7966706331076701</v>
      </c>
      <c r="J74" s="245">
        <v>3.2073553268536559</v>
      </c>
      <c r="K74" s="236">
        <v>8.1229574976223802</v>
      </c>
      <c r="L74" s="237">
        <v>-3.7966706331076701</v>
      </c>
      <c r="M74" s="20">
        <f t="shared" si="0"/>
        <v>11.91962813073005</v>
      </c>
      <c r="X74" s="18">
        <v>43465</v>
      </c>
      <c r="Y74" s="245">
        <v>3.2047321618851301</v>
      </c>
      <c r="Z74" s="3"/>
      <c r="AA74" s="3"/>
      <c r="AB74" s="3"/>
      <c r="AC74" s="3"/>
      <c r="AD74" s="3"/>
      <c r="AE74" s="3"/>
      <c r="AF74" s="3"/>
      <c r="AG74" s="3"/>
      <c r="AH74" s="3"/>
      <c r="AI74" s="3"/>
      <c r="AJ74" s="3"/>
    </row>
    <row r="75" spans="1:36" ht="14.25" customHeight="1">
      <c r="A75" s="18">
        <v>43555</v>
      </c>
      <c r="B75" s="22">
        <v>1.2464025019445879</v>
      </c>
      <c r="C75" s="245">
        <v>0.21472476375630212</v>
      </c>
      <c r="D75" s="3">
        <v>1.6</v>
      </c>
      <c r="E75" s="236">
        <v>7.8784356463696303</v>
      </c>
      <c r="F75" s="237">
        <v>-3.8057337113737102</v>
      </c>
      <c r="G75" s="245">
        <v>0.21472476375630212</v>
      </c>
      <c r="H75" s="236">
        <v>7.8784356463696303</v>
      </c>
      <c r="I75" s="237">
        <v>-3.8057337113737102</v>
      </c>
      <c r="J75" s="245">
        <v>0.21472476375630212</v>
      </c>
      <c r="K75" s="236">
        <v>7.8784356463696303</v>
      </c>
      <c r="L75" s="237">
        <v>-3.8057337113737102</v>
      </c>
      <c r="M75" s="20">
        <f t="shared" si="0"/>
        <v>11.68416935774334</v>
      </c>
      <c r="P75" s="248" t="s">
        <v>275</v>
      </c>
      <c r="Q75" s="105" t="s">
        <v>189</v>
      </c>
      <c r="R75" s="105" t="s">
        <v>190</v>
      </c>
      <c r="S75" s="105" t="s">
        <v>191</v>
      </c>
      <c r="T75" s="105" t="s">
        <v>192</v>
      </c>
      <c r="U75" s="105"/>
      <c r="X75" s="18">
        <v>43555</v>
      </c>
      <c r="Y75" s="245">
        <v>-8.4936328903939505E-3</v>
      </c>
      <c r="Z75" s="3"/>
      <c r="AA75" s="3"/>
      <c r="AB75" s="3"/>
      <c r="AC75" s="3"/>
      <c r="AD75" s="3"/>
      <c r="AE75" s="3"/>
      <c r="AF75" s="3"/>
      <c r="AG75" s="3"/>
      <c r="AH75" s="3"/>
      <c r="AI75" s="3"/>
      <c r="AJ75" s="3"/>
    </row>
    <row r="76" spans="1:36" ht="14.25" customHeight="1">
      <c r="A76" s="18">
        <v>43646</v>
      </c>
      <c r="B76" s="22">
        <v>2.5988030227918957</v>
      </c>
      <c r="C76" s="245">
        <v>1.3795708415246688</v>
      </c>
      <c r="D76" s="3">
        <v>1.6</v>
      </c>
      <c r="E76" s="236">
        <v>7.9497838517455701</v>
      </c>
      <c r="F76" s="237">
        <v>-3.50099503689755</v>
      </c>
      <c r="G76" s="245">
        <v>1.3795708415246688</v>
      </c>
      <c r="H76" s="236">
        <v>7.9497838517455701</v>
      </c>
      <c r="I76" s="237">
        <v>-3.50099503689755</v>
      </c>
      <c r="J76" s="245">
        <v>1.3795708415246688</v>
      </c>
      <c r="K76" s="236">
        <v>7.9497838517455701</v>
      </c>
      <c r="L76" s="237">
        <v>-3.50099503689755</v>
      </c>
      <c r="M76" s="20">
        <f t="shared" si="0"/>
        <v>11.45077888864312</v>
      </c>
      <c r="P76" s="105" t="s">
        <v>193</v>
      </c>
      <c r="Q76" s="249">
        <v>1.8852</v>
      </c>
      <c r="R76" s="249">
        <v>0.31340000000000001</v>
      </c>
      <c r="S76" s="249">
        <v>6.0149999999999997</v>
      </c>
      <c r="T76" s="249">
        <v>6.3100000000000003E-8</v>
      </c>
      <c r="U76" s="249" t="s">
        <v>194</v>
      </c>
      <c r="X76" s="18">
        <v>43646</v>
      </c>
      <c r="Y76" s="245">
        <v>1.66580246580772</v>
      </c>
      <c r="Z76" s="3"/>
      <c r="AA76" s="3"/>
      <c r="AB76" s="3"/>
      <c r="AC76" s="3"/>
      <c r="AD76" s="3"/>
      <c r="AE76" s="3"/>
      <c r="AF76" s="3"/>
      <c r="AG76" s="3"/>
      <c r="AH76" s="3"/>
      <c r="AI76" s="3"/>
      <c r="AJ76" s="3"/>
    </row>
    <row r="77" spans="1:36" ht="14.25" customHeight="1">
      <c r="A77" s="18">
        <v>43738</v>
      </c>
      <c r="B77" s="22">
        <v>9.7789437640294352E-2</v>
      </c>
      <c r="C77" s="245">
        <v>1.8698924031244513</v>
      </c>
      <c r="D77" s="3">
        <v>1.2</v>
      </c>
      <c r="E77" s="236">
        <v>7.6075200729098897</v>
      </c>
      <c r="F77" s="237">
        <v>-3.61194035408657</v>
      </c>
      <c r="G77" s="245">
        <v>1.8698924031244513</v>
      </c>
      <c r="H77" s="236">
        <v>7.6075200729098897</v>
      </c>
      <c r="I77" s="237">
        <v>-3.61194035408657</v>
      </c>
      <c r="J77" s="245">
        <v>1.8698924031244513</v>
      </c>
      <c r="K77" s="236">
        <v>7.6075200729098897</v>
      </c>
      <c r="L77" s="237">
        <v>-3.61194035408657</v>
      </c>
      <c r="M77" s="20">
        <f t="shared" si="0"/>
        <v>11.219460426996459</v>
      </c>
      <c r="P77" s="105" t="s">
        <v>866</v>
      </c>
      <c r="Q77" s="249">
        <v>-0.2772</v>
      </c>
      <c r="R77" s="249">
        <v>0.1328</v>
      </c>
      <c r="S77" s="249">
        <v>-2.0880000000000001</v>
      </c>
      <c r="T77" s="249">
        <v>4.0300000000000002E-2</v>
      </c>
      <c r="U77" s="249" t="s">
        <v>963</v>
      </c>
      <c r="X77" s="18">
        <v>43738</v>
      </c>
      <c r="Y77" s="245">
        <v>1.8184100968328301</v>
      </c>
      <c r="Z77" s="3"/>
      <c r="AA77" s="3"/>
      <c r="AB77" s="3"/>
      <c r="AC77" s="3"/>
      <c r="AD77" s="3"/>
      <c r="AE77" s="3"/>
      <c r="AF77" s="3"/>
      <c r="AG77" s="3"/>
      <c r="AH77" s="3"/>
      <c r="AI77" s="3"/>
      <c r="AJ77" s="3"/>
    </row>
    <row r="78" spans="1:36" ht="14.25" customHeight="1">
      <c r="A78" s="18">
        <v>43830</v>
      </c>
      <c r="B78" s="22">
        <v>1.5319984672714781</v>
      </c>
      <c r="C78" s="245">
        <v>1.1347260556296757</v>
      </c>
      <c r="D78" s="3">
        <v>1.6</v>
      </c>
      <c r="E78" s="236">
        <v>7.16684113589156</v>
      </c>
      <c r="F78" s="237">
        <v>-3.8232365006773898</v>
      </c>
      <c r="G78" s="245">
        <v>1.1347260556296757</v>
      </c>
      <c r="H78" s="236">
        <v>7.16684113589156</v>
      </c>
      <c r="I78" s="237">
        <v>-3.8232365006773898</v>
      </c>
      <c r="J78" s="245">
        <v>1.1347260556296757</v>
      </c>
      <c r="K78" s="236">
        <v>7.16684113589156</v>
      </c>
      <c r="L78" s="237">
        <v>-3.8232365006773898</v>
      </c>
      <c r="M78" s="20">
        <f t="shared" si="0"/>
        <v>10.99007763656895</v>
      </c>
      <c r="X78" s="18">
        <v>43830</v>
      </c>
      <c r="Y78" s="245">
        <v>1.14433968952889</v>
      </c>
      <c r="Z78" s="3"/>
      <c r="AA78" s="3"/>
      <c r="AB78" s="3"/>
      <c r="AC78" s="3"/>
      <c r="AD78" s="3"/>
      <c r="AE78" s="3"/>
      <c r="AF78" s="3"/>
      <c r="AG78" s="3"/>
      <c r="AH78" s="3"/>
      <c r="AI78" s="3"/>
      <c r="AJ78" s="3"/>
    </row>
    <row r="79" spans="1:36" ht="14.25" customHeight="1">
      <c r="A79" s="18">
        <v>43921</v>
      </c>
      <c r="B79" s="22">
        <v>-1.8059172247881783</v>
      </c>
      <c r="C79" s="245">
        <v>1.1227266108534639</v>
      </c>
      <c r="D79" s="3">
        <v>1.2</v>
      </c>
      <c r="E79" s="236">
        <f>nezaposlenost!V84</f>
        <v>7.6890692052471978</v>
      </c>
      <c r="F79" s="237">
        <v>-2.4478506602775001</v>
      </c>
      <c r="G79" s="245">
        <v>1.1227266108534639</v>
      </c>
      <c r="H79" s="236">
        <f>nezaposlenost!W84</f>
        <v>7.6890692052471978</v>
      </c>
      <c r="I79" s="237">
        <v>-2.2478795470013999</v>
      </c>
      <c r="J79" s="245">
        <v>1.1227266108534639</v>
      </c>
      <c r="K79" s="236">
        <f>nezaposlenost!X84</f>
        <v>7.6890692052471978</v>
      </c>
      <c r="L79" s="237">
        <v>-2.0802635341643798</v>
      </c>
      <c r="M79" s="20">
        <f t="shared" si="0"/>
        <v>10.136919865524698</v>
      </c>
      <c r="P79" s="248" t="s">
        <v>977</v>
      </c>
      <c r="Q79" s="105" t="s">
        <v>189</v>
      </c>
      <c r="R79" s="105" t="s">
        <v>190</v>
      </c>
      <c r="S79" s="105" t="s">
        <v>191</v>
      </c>
      <c r="T79" s="105" t="s">
        <v>192</v>
      </c>
      <c r="U79" s="105"/>
      <c r="Y79" s="18"/>
      <c r="Z79" s="3"/>
      <c r="AA79" s="3"/>
      <c r="AB79" s="3"/>
      <c r="AC79" s="3"/>
      <c r="AD79" s="3"/>
      <c r="AE79" s="3"/>
      <c r="AF79" s="3"/>
      <c r="AG79" s="3"/>
      <c r="AH79" s="3"/>
      <c r="AI79" s="3"/>
      <c r="AJ79" s="3"/>
    </row>
    <row r="80" spans="1:36" ht="14.25" customHeight="1">
      <c r="A80" s="199">
        <v>44012</v>
      </c>
      <c r="B80" s="247">
        <f>$Q$76+$Q$77*F80</f>
        <v>1.3091972209742988</v>
      </c>
      <c r="C80" s="254">
        <f>$Q$70+$Q$71*F80+$Q$72*D80</f>
        <v>0.3966732244043929</v>
      </c>
      <c r="D80" s="256">
        <f>D79+(D82-D79)/3</f>
        <v>1.1666666666666667</v>
      </c>
      <c r="E80" s="247">
        <f>nezaposlenost!V85</f>
        <v>9.5120651020947573</v>
      </c>
      <c r="F80" s="247">
        <v>2.0779321032673201</v>
      </c>
      <c r="G80" s="254">
        <f>$Q$70+$Q$71*I80+$Q$72*D80</f>
        <v>0.35390739570933216</v>
      </c>
      <c r="H80" s="247">
        <f>nezaposlenost!W85</f>
        <v>9.902757042199827</v>
      </c>
      <c r="I80" s="247">
        <v>2.2908457181984199</v>
      </c>
      <c r="J80" s="254">
        <f>$Q$70+$Q$71*L80+$Q$72*D80</f>
        <v>0.31806044410314804</v>
      </c>
      <c r="K80" s="247">
        <f>nezaposlenost!X85</f>
        <v>10.574380521201237</v>
      </c>
      <c r="L80" s="247">
        <v>2.4693130666310799</v>
      </c>
      <c r="M80" s="20">
        <f t="shared" si="0"/>
        <v>7.4341329988274367</v>
      </c>
      <c r="P80" s="105" t="s">
        <v>193</v>
      </c>
      <c r="Q80" s="249">
        <v>1.5417000000000001</v>
      </c>
      <c r="R80" s="249">
        <v>0.23960000000000001</v>
      </c>
      <c r="S80" s="249">
        <v>6.4329999999999998</v>
      </c>
      <c r="T80" s="249">
        <v>1.0999999999999999E-8</v>
      </c>
      <c r="U80" s="249" t="s">
        <v>194</v>
      </c>
      <c r="X80" s="300" t="s">
        <v>9</v>
      </c>
      <c r="Y80" s="300" t="s">
        <v>1162</v>
      </c>
      <c r="Z80" s="300" t="s">
        <v>1164</v>
      </c>
      <c r="AA80" s="300" t="s">
        <v>1163</v>
      </c>
      <c r="AB80" s="3"/>
      <c r="AC80" s="3"/>
      <c r="AD80" s="3"/>
      <c r="AE80" s="3"/>
      <c r="AF80" s="3"/>
      <c r="AG80" s="3"/>
      <c r="AH80" s="3"/>
      <c r="AI80" s="3"/>
      <c r="AJ80" s="3"/>
    </row>
    <row r="81" spans="1:163" ht="14.25" customHeight="1">
      <c r="A81" s="199">
        <v>44104</v>
      </c>
      <c r="B81" s="247">
        <f>$Q$76+$Q$77*F81</f>
        <v>0.4463700108791091</v>
      </c>
      <c r="C81" s="254">
        <f>$Q$70+$Q$71*F81+$Q$72*D81</f>
        <v>-0.26620144449791527</v>
      </c>
      <c r="D81" s="256">
        <f>D80+(D82-D79)/3</f>
        <v>1.1333333333333335</v>
      </c>
      <c r="E81" s="247">
        <f>nezaposlenost!V86</f>
        <v>13.642446913921757</v>
      </c>
      <c r="F81" s="247">
        <v>5.1905843763379904</v>
      </c>
      <c r="G81" s="254">
        <f>$Q$70+$Q$71*I81+$Q$72*D81</f>
        <v>-0.10988959199354609</v>
      </c>
      <c r="H81" s="247">
        <f>nezaposlenost!W86</f>
        <v>12.84201427229995</v>
      </c>
      <c r="I81" s="247">
        <v>4.4123714294876004</v>
      </c>
      <c r="J81" s="254">
        <f>$Q$70+$Q$71*L81+$Q$72*D81</f>
        <v>1.9312823654155764E-2</v>
      </c>
      <c r="K81" s="247">
        <f>nezaposlenost!X86</f>
        <v>12.000067716609752</v>
      </c>
      <c r="L81" s="247">
        <v>3.7691253095647599</v>
      </c>
      <c r="M81" s="20">
        <f t="shared" si="0"/>
        <v>8.4518625375837679</v>
      </c>
      <c r="P81" s="105" t="s">
        <v>866</v>
      </c>
      <c r="Q81" s="249">
        <v>-0.32700000000000001</v>
      </c>
      <c r="R81" s="249">
        <v>0.10150000000000001</v>
      </c>
      <c r="S81" s="249">
        <v>-3.22</v>
      </c>
      <c r="T81" s="249">
        <v>1.9E-3</v>
      </c>
      <c r="U81" s="249" t="s">
        <v>993</v>
      </c>
      <c r="X81" s="304">
        <v>43830</v>
      </c>
      <c r="Y81" s="482">
        <f>$Y$78</f>
        <v>1.14433968952889</v>
      </c>
      <c r="Z81" s="482">
        <f>$Y$78</f>
        <v>1.14433968952889</v>
      </c>
      <c r="AA81" s="482">
        <f>$Y$78</f>
        <v>1.14433968952889</v>
      </c>
      <c r="AB81" s="3"/>
      <c r="AC81" s="3"/>
      <c r="AD81" s="3"/>
      <c r="AE81" s="3"/>
      <c r="AF81" s="3"/>
      <c r="AG81" s="3"/>
      <c r="AH81" s="3"/>
      <c r="AI81" s="3"/>
      <c r="AJ81" s="3"/>
    </row>
    <row r="82" spans="1:163" ht="14.25" customHeight="1">
      <c r="A82" s="199">
        <v>44196</v>
      </c>
      <c r="B82" s="247">
        <f>$Q$76+$Q$77*F82</f>
        <v>0.2156474362292935</v>
      </c>
      <c r="C82" s="254">
        <f>$Q$70+$Q$71*F82+$Q$72*D82</f>
        <v>-0.47105108787512306</v>
      </c>
      <c r="D82" s="256">
        <v>1.1000000000000001</v>
      </c>
      <c r="E82" s="247">
        <f>nezaposlenost!V87</f>
        <v>14.217152464071326</v>
      </c>
      <c r="F82" s="247">
        <v>6.0229168967197202</v>
      </c>
      <c r="G82" s="254">
        <f>$Q$70+$Q$71*I82+$Q$72*D82</f>
        <v>-0.25839019616758008</v>
      </c>
      <c r="H82" s="247">
        <f>nezaposlenost!W87</f>
        <v>13.096067093281343</v>
      </c>
      <c r="I82" s="247">
        <v>4.9641650710324603</v>
      </c>
      <c r="J82" s="254">
        <f>$Q$70+$Q$71*L82+$Q$72*D82</f>
        <v>-7.8406184763628373E-2</v>
      </c>
      <c r="K82" s="247">
        <f>nezaposlenost!X87</f>
        <v>12.0389301496221</v>
      </c>
      <c r="L82" s="247">
        <v>4.0680981019796301</v>
      </c>
      <c r="M82" s="20">
        <f t="shared" si="0"/>
        <v>8.1942355673516047</v>
      </c>
      <c r="X82" s="313">
        <v>43921</v>
      </c>
      <c r="Y82" s="483">
        <f>C79</f>
        <v>1.1227266108534639</v>
      </c>
      <c r="Z82" s="344">
        <f>G79</f>
        <v>1.1227266108534639</v>
      </c>
      <c r="AA82" s="344">
        <f>J79</f>
        <v>1.1227266108534639</v>
      </c>
      <c r="AB82" s="3"/>
      <c r="AC82" s="3"/>
      <c r="AD82" s="3"/>
      <c r="AE82" s="3"/>
      <c r="AF82" s="3"/>
      <c r="AG82" s="3"/>
      <c r="AH82" s="3"/>
      <c r="AI82" s="3"/>
      <c r="AJ82" s="3"/>
    </row>
    <row r="83" spans="1:163" ht="14.25" customHeight="1">
      <c r="A83" s="653"/>
      <c r="B83" s="641"/>
      <c r="C83" s="641"/>
      <c r="D83" s="641"/>
      <c r="E83" s="641"/>
      <c r="F83" s="641"/>
      <c r="G83" s="641"/>
      <c r="H83" s="641"/>
      <c r="I83" s="641"/>
      <c r="J83" s="641"/>
      <c r="X83" s="313">
        <v>44012</v>
      </c>
      <c r="Y83" s="483">
        <f>C80</f>
        <v>0.3966732244043929</v>
      </c>
      <c r="Z83" s="344">
        <f>G80</f>
        <v>0.35390739570933216</v>
      </c>
      <c r="AA83" s="344">
        <f>J80</f>
        <v>0.31806044410314804</v>
      </c>
    </row>
    <row r="84" spans="1:163" ht="14.25" customHeight="1">
      <c r="A84" s="199"/>
      <c r="B84" s="246"/>
      <c r="C84" s="247"/>
      <c r="D84" s="247"/>
      <c r="E84" s="247"/>
      <c r="F84" s="247"/>
      <c r="G84" s="247"/>
      <c r="H84" s="3"/>
      <c r="I84" s="247"/>
      <c r="J84" s="246"/>
      <c r="X84" s="313">
        <v>44104</v>
      </c>
      <c r="Y84" s="483">
        <f>C81</f>
        <v>-0.26620144449791527</v>
      </c>
      <c r="Z84" s="344">
        <f>G81</f>
        <v>-0.10988959199354609</v>
      </c>
      <c r="AA84" s="344">
        <f>J81</f>
        <v>1.9312823654155764E-2</v>
      </c>
    </row>
    <row r="85" spans="1:163" ht="14.25" customHeight="1">
      <c r="A85" s="199"/>
      <c r="B85" s="246"/>
      <c r="C85" s="247"/>
      <c r="D85" s="247"/>
      <c r="E85" s="247"/>
      <c r="F85" s="247"/>
      <c r="G85" s="247"/>
      <c r="H85" s="256"/>
      <c r="I85" s="247"/>
      <c r="J85" s="246"/>
      <c r="X85" s="313">
        <v>44196</v>
      </c>
      <c r="Y85" s="483">
        <f>C82</f>
        <v>-0.47105108787512306</v>
      </c>
      <c r="Z85" s="344">
        <f>G82</f>
        <v>-0.25839019616758008</v>
      </c>
      <c r="AA85" s="344">
        <f>J82</f>
        <v>-7.8406184763628373E-2</v>
      </c>
    </row>
    <row r="86" spans="1:163" ht="14.25" customHeight="1">
      <c r="A86" s="199"/>
      <c r="B86" s="246"/>
      <c r="C86" s="247"/>
      <c r="D86" s="247"/>
      <c r="E86" s="247"/>
      <c r="F86" s="247"/>
      <c r="G86" s="247"/>
      <c r="H86" s="256"/>
      <c r="I86" s="247"/>
      <c r="J86" s="246"/>
    </row>
    <row r="87" spans="1:163" ht="14.25" customHeight="1">
      <c r="A87" s="199"/>
      <c r="B87" s="246"/>
      <c r="C87" s="247"/>
      <c r="D87" s="247"/>
      <c r="E87" s="247"/>
      <c r="H87" s="247"/>
      <c r="I87" s="247"/>
      <c r="J87" s="246"/>
    </row>
    <row r="88" spans="1:163" ht="14.25" customHeight="1">
      <c r="A88" s="653"/>
      <c r="B88" s="641"/>
      <c r="C88" s="641"/>
      <c r="D88" s="641"/>
      <c r="E88" s="641"/>
      <c r="F88" s="641"/>
      <c r="G88" s="641"/>
      <c r="H88" s="641"/>
      <c r="I88" s="641"/>
      <c r="J88" s="641"/>
    </row>
    <row r="89" spans="1:163" ht="14.25" customHeight="1">
      <c r="A89" s="199"/>
      <c r="B89" s="246"/>
      <c r="C89" s="247"/>
      <c r="D89" s="247"/>
      <c r="E89" s="247"/>
      <c r="F89" s="247"/>
      <c r="G89" s="247"/>
      <c r="H89" s="3"/>
      <c r="I89" s="247"/>
      <c r="J89" s="246"/>
    </row>
    <row r="90" spans="1:163" ht="14.25" customHeight="1">
      <c r="A90" s="199"/>
      <c r="B90" s="246"/>
      <c r="C90" s="247"/>
      <c r="D90" s="247"/>
      <c r="E90" s="247"/>
      <c r="F90" s="247"/>
      <c r="G90" s="247"/>
      <c r="H90" s="256"/>
      <c r="I90" s="247"/>
      <c r="J90" s="246"/>
    </row>
    <row r="91" spans="1:163" ht="14.25" customHeight="1">
      <c r="A91" s="199"/>
      <c r="B91" s="246"/>
      <c r="C91" s="247"/>
      <c r="D91" s="247"/>
      <c r="E91" s="247"/>
      <c r="F91" s="247"/>
      <c r="G91" s="247"/>
      <c r="H91" s="256"/>
      <c r="I91" s="247"/>
      <c r="J91" s="246"/>
    </row>
    <row r="92" spans="1:163" ht="14.25" customHeight="1">
      <c r="A92" s="199"/>
      <c r="B92" s="246"/>
      <c r="C92" s="247"/>
      <c r="D92" s="247"/>
      <c r="E92" s="247"/>
      <c r="H92" s="247"/>
      <c r="I92" s="247"/>
      <c r="J92" s="246"/>
    </row>
    <row r="93" spans="1:163" ht="14.25" customHeight="1"/>
    <row r="94" spans="1:163" ht="14.25" customHeight="1"/>
    <row r="95" spans="1:163" ht="14.25" customHeight="1"/>
    <row r="96" spans="1:163" ht="14.25" customHeight="1">
      <c r="A96" s="258"/>
      <c r="B96" s="258"/>
      <c r="C96" s="258"/>
      <c r="D96" s="258"/>
      <c r="E96" s="258"/>
      <c r="F96" s="258"/>
      <c r="G96" s="258"/>
      <c r="H96" s="258"/>
      <c r="I96" s="258"/>
      <c r="J96" s="258"/>
      <c r="K96" s="258"/>
      <c r="L96" s="258"/>
      <c r="M96" s="258"/>
      <c r="N96" s="258"/>
      <c r="O96" s="258"/>
      <c r="P96" s="258"/>
      <c r="Q96" s="258"/>
      <c r="R96" s="258"/>
      <c r="S96" s="258"/>
      <c r="T96" s="258"/>
      <c r="U96" s="258"/>
      <c r="V96" s="258"/>
      <c r="W96" s="258"/>
      <c r="X96" s="258"/>
      <c r="Y96" s="258"/>
      <c r="Z96" s="258"/>
      <c r="AA96" s="258"/>
      <c r="AB96" s="258"/>
      <c r="AC96" s="258"/>
      <c r="AD96" s="258"/>
      <c r="AE96" s="258"/>
      <c r="AF96" s="258"/>
      <c r="AG96" s="258"/>
      <c r="AH96" s="258"/>
      <c r="AI96" s="258"/>
      <c r="AJ96" s="258"/>
      <c r="AK96" s="258"/>
      <c r="AL96" s="258"/>
      <c r="AM96" s="258"/>
      <c r="AN96" s="258"/>
      <c r="AO96" s="258"/>
      <c r="AP96" s="258"/>
      <c r="AQ96" s="258"/>
      <c r="AR96" s="258"/>
      <c r="AS96" s="258"/>
      <c r="AT96" s="258"/>
      <c r="AU96" s="258"/>
      <c r="AV96" s="258"/>
      <c r="AW96" s="258"/>
      <c r="AX96" s="258"/>
      <c r="AY96" s="258"/>
      <c r="AZ96" s="258"/>
      <c r="BA96" s="258"/>
      <c r="BB96" s="258"/>
      <c r="BC96" s="258"/>
      <c r="BD96" s="258"/>
      <c r="BE96" s="258"/>
      <c r="BF96" s="258"/>
      <c r="BG96" s="258"/>
      <c r="BH96" s="258"/>
      <c r="BI96" s="258"/>
      <c r="BJ96" s="258"/>
      <c r="BK96" s="258"/>
      <c r="BL96" s="258"/>
      <c r="BM96" s="258"/>
      <c r="BN96" s="258"/>
      <c r="BO96" s="258"/>
      <c r="BP96" s="258"/>
      <c r="BQ96" s="258"/>
      <c r="BR96" s="258"/>
      <c r="BS96" s="258"/>
      <c r="BT96" s="258"/>
      <c r="BU96" s="258"/>
      <c r="BV96" s="258"/>
      <c r="BW96" s="258"/>
      <c r="BX96" s="258"/>
      <c r="BY96" s="258"/>
      <c r="BZ96" s="258"/>
      <c r="CA96" s="258"/>
      <c r="CB96" s="258"/>
      <c r="CC96" s="258"/>
      <c r="CD96" s="258"/>
      <c r="CE96" s="258"/>
      <c r="CF96" s="258"/>
      <c r="CG96" s="258"/>
      <c r="CH96" s="258"/>
      <c r="CI96" s="258"/>
      <c r="CJ96" s="258"/>
      <c r="CK96" s="258"/>
      <c r="CL96" s="258"/>
      <c r="CM96" s="258"/>
      <c r="CN96" s="258"/>
      <c r="CO96" s="258"/>
      <c r="CP96" s="258"/>
      <c r="CQ96" s="258"/>
      <c r="CR96" s="258"/>
      <c r="CS96" s="258"/>
      <c r="CT96" s="258"/>
      <c r="CU96" s="258"/>
      <c r="CV96" s="258"/>
      <c r="CW96" s="258"/>
      <c r="CX96" s="258"/>
      <c r="CY96" s="258"/>
      <c r="CZ96" s="258"/>
      <c r="DA96" s="258"/>
      <c r="DB96" s="258"/>
      <c r="DC96" s="258"/>
      <c r="DD96" s="258"/>
      <c r="DE96" s="258"/>
      <c r="DF96" s="258"/>
      <c r="DG96" s="258"/>
      <c r="DH96" s="258"/>
      <c r="DI96" s="258"/>
      <c r="DJ96" s="258"/>
      <c r="DK96" s="258"/>
      <c r="DL96" s="258"/>
      <c r="DM96" s="258"/>
      <c r="DN96" s="258"/>
      <c r="DO96" s="258"/>
      <c r="DP96" s="258"/>
      <c r="DQ96" s="258"/>
      <c r="DR96" s="258"/>
      <c r="DS96" s="258"/>
      <c r="DT96" s="258"/>
      <c r="DU96" s="258"/>
      <c r="DV96" s="258"/>
      <c r="DW96" s="258"/>
      <c r="DX96" s="258"/>
      <c r="DY96" s="258"/>
      <c r="DZ96" s="258"/>
      <c r="EA96" s="258"/>
      <c r="EB96" s="258"/>
      <c r="EC96" s="258"/>
      <c r="ED96" s="258"/>
      <c r="EE96" s="258"/>
      <c r="EF96" s="258"/>
      <c r="EG96" s="258"/>
      <c r="EH96" s="258"/>
      <c r="EI96" s="258"/>
      <c r="EJ96" s="258"/>
      <c r="EK96" s="258"/>
      <c r="EL96" s="258"/>
      <c r="EM96" s="258"/>
      <c r="EN96" s="258"/>
      <c r="EO96" s="258"/>
      <c r="EP96" s="258"/>
      <c r="EQ96" s="258"/>
      <c r="ER96" s="258"/>
      <c r="ES96" s="258"/>
      <c r="ET96" s="258"/>
      <c r="EU96" s="258"/>
      <c r="EV96" s="258"/>
      <c r="EW96" s="258"/>
      <c r="EX96" s="258"/>
      <c r="EY96" s="258"/>
      <c r="EZ96" s="258"/>
      <c r="FA96" s="258"/>
      <c r="FB96" s="258"/>
      <c r="FC96" s="258"/>
      <c r="FD96" s="258"/>
      <c r="FE96" s="258"/>
      <c r="FF96" s="258"/>
      <c r="FG96" s="258"/>
    </row>
    <row r="97" spans="1:163" ht="14.25" customHeight="1">
      <c r="A97" s="258" t="s">
        <v>994</v>
      </c>
      <c r="B97" s="258" t="s">
        <v>995</v>
      </c>
      <c r="C97" s="258" t="s">
        <v>996</v>
      </c>
      <c r="D97" s="187" t="s">
        <v>997</v>
      </c>
      <c r="E97" s="194">
        <v>39113</v>
      </c>
      <c r="F97" s="194">
        <v>39141</v>
      </c>
      <c r="G97" s="194">
        <v>39172</v>
      </c>
      <c r="H97" s="194">
        <v>39202</v>
      </c>
      <c r="I97" s="194">
        <v>39233</v>
      </c>
      <c r="J97" s="194">
        <v>39263</v>
      </c>
      <c r="K97" s="194">
        <v>39294</v>
      </c>
      <c r="L97" s="194">
        <v>39325</v>
      </c>
      <c r="M97" s="194">
        <v>39355</v>
      </c>
      <c r="N97" s="194">
        <v>39386</v>
      </c>
      <c r="O97" s="194">
        <v>39416</v>
      </c>
      <c r="P97" s="194">
        <v>39447</v>
      </c>
      <c r="Q97" s="194">
        <v>39478</v>
      </c>
      <c r="R97" s="194">
        <v>39507</v>
      </c>
      <c r="S97" s="194">
        <v>39538</v>
      </c>
      <c r="T97" s="194">
        <v>39568</v>
      </c>
      <c r="U97" s="194">
        <v>39599</v>
      </c>
      <c r="V97" s="194">
        <v>39629</v>
      </c>
      <c r="W97" s="194">
        <v>39660</v>
      </c>
      <c r="X97" s="194">
        <v>39691</v>
      </c>
      <c r="Y97" s="194">
        <v>39721</v>
      </c>
      <c r="Z97" s="194">
        <v>39752</v>
      </c>
      <c r="AA97" s="194">
        <v>39782</v>
      </c>
      <c r="AB97" s="194">
        <v>39813</v>
      </c>
      <c r="AC97" s="194">
        <v>39844</v>
      </c>
      <c r="AD97" s="194">
        <v>39872</v>
      </c>
      <c r="AE97" s="194">
        <v>39903</v>
      </c>
      <c r="AF97" s="194">
        <v>39933</v>
      </c>
      <c r="AG97" s="194">
        <v>39964</v>
      </c>
      <c r="AH97" s="194">
        <v>39994</v>
      </c>
      <c r="AI97" s="194">
        <v>40025</v>
      </c>
      <c r="AJ97" s="194">
        <v>40056</v>
      </c>
      <c r="AK97" s="194">
        <v>40086</v>
      </c>
      <c r="AL97" s="194">
        <v>40117</v>
      </c>
      <c r="AM97" s="194">
        <v>40147</v>
      </c>
      <c r="AN97" s="194">
        <v>40178</v>
      </c>
      <c r="AO97" s="194">
        <v>40209</v>
      </c>
      <c r="AP97" s="194">
        <v>40237</v>
      </c>
      <c r="AQ97" s="194">
        <v>40268</v>
      </c>
      <c r="AR97" s="194">
        <v>40298</v>
      </c>
      <c r="AS97" s="194">
        <v>40329</v>
      </c>
      <c r="AT97" s="194">
        <v>40359</v>
      </c>
      <c r="AU97" s="194">
        <v>40390</v>
      </c>
      <c r="AV97" s="194">
        <v>40421</v>
      </c>
      <c r="AW97" s="194">
        <v>40451</v>
      </c>
      <c r="AX97" s="194">
        <v>40482</v>
      </c>
      <c r="AY97" s="194">
        <v>40512</v>
      </c>
      <c r="AZ97" s="194">
        <v>40543</v>
      </c>
      <c r="BA97" s="194">
        <v>40574</v>
      </c>
      <c r="BB97" s="194">
        <v>40602</v>
      </c>
      <c r="BC97" s="194">
        <v>40633</v>
      </c>
      <c r="BD97" s="194">
        <v>40663</v>
      </c>
      <c r="BE97" s="194">
        <v>40694</v>
      </c>
      <c r="BF97" s="194">
        <v>40724</v>
      </c>
      <c r="BG97" s="194">
        <v>40755</v>
      </c>
      <c r="BH97" s="194">
        <v>40786</v>
      </c>
      <c r="BI97" s="194">
        <v>40816</v>
      </c>
      <c r="BJ97" s="194">
        <v>40847</v>
      </c>
      <c r="BK97" s="194">
        <v>40877</v>
      </c>
      <c r="BL97" s="194">
        <v>40908</v>
      </c>
      <c r="BM97" s="194">
        <v>40939</v>
      </c>
      <c r="BN97" s="194">
        <v>40968</v>
      </c>
      <c r="BO97" s="194">
        <v>40999</v>
      </c>
      <c r="BP97" s="194">
        <v>41029</v>
      </c>
      <c r="BQ97" s="194">
        <v>41060</v>
      </c>
      <c r="BR97" s="194">
        <v>41090</v>
      </c>
      <c r="BS97" s="194">
        <v>41121</v>
      </c>
      <c r="BT97" s="194">
        <v>41152</v>
      </c>
      <c r="BU97" s="194">
        <v>41182</v>
      </c>
      <c r="BV97" s="194">
        <v>41213</v>
      </c>
      <c r="BW97" s="194">
        <v>41243</v>
      </c>
      <c r="BX97" s="194">
        <v>41274</v>
      </c>
      <c r="BY97" s="194">
        <v>41305</v>
      </c>
      <c r="BZ97" s="194">
        <v>41333</v>
      </c>
      <c r="CA97" s="194">
        <v>41364</v>
      </c>
      <c r="CB97" s="194">
        <v>41394</v>
      </c>
      <c r="CC97" s="194">
        <v>41425</v>
      </c>
      <c r="CD97" s="194">
        <v>41455</v>
      </c>
      <c r="CE97" s="194">
        <v>41486</v>
      </c>
      <c r="CF97" s="194">
        <v>41517</v>
      </c>
      <c r="CG97" s="194">
        <v>41547</v>
      </c>
      <c r="CH97" s="194">
        <v>41578</v>
      </c>
      <c r="CI97" s="194">
        <v>41608</v>
      </c>
      <c r="CJ97" s="194">
        <v>41639</v>
      </c>
      <c r="CK97" s="194">
        <v>41670</v>
      </c>
      <c r="CL97" s="194">
        <v>41698</v>
      </c>
      <c r="CM97" s="194">
        <v>41729</v>
      </c>
      <c r="CN97" s="194">
        <v>41759</v>
      </c>
      <c r="CO97" s="194">
        <v>41790</v>
      </c>
      <c r="CP97" s="194">
        <v>41820</v>
      </c>
      <c r="CQ97" s="194">
        <v>41851</v>
      </c>
      <c r="CR97" s="194">
        <v>41882</v>
      </c>
      <c r="CS97" s="194">
        <v>41912</v>
      </c>
      <c r="CT97" s="194">
        <v>41943</v>
      </c>
      <c r="CU97" s="194">
        <v>41973</v>
      </c>
      <c r="CV97" s="194">
        <v>42004</v>
      </c>
      <c r="CW97" s="194">
        <v>42035</v>
      </c>
      <c r="CX97" s="194">
        <v>42063</v>
      </c>
      <c r="CY97" s="194">
        <v>42094</v>
      </c>
      <c r="CZ97" s="194">
        <v>42124</v>
      </c>
      <c r="DA97" s="194">
        <v>42155</v>
      </c>
      <c r="DB97" s="194">
        <v>42185</v>
      </c>
      <c r="DC97" s="194">
        <v>42216</v>
      </c>
      <c r="DD97" s="194">
        <v>42247</v>
      </c>
      <c r="DE97" s="194">
        <v>42277</v>
      </c>
      <c r="DF97" s="194">
        <v>42308</v>
      </c>
      <c r="DG97" s="194">
        <v>42338</v>
      </c>
      <c r="DH97" s="194">
        <v>42369</v>
      </c>
      <c r="DI97" s="194">
        <v>42400</v>
      </c>
      <c r="DJ97" s="194">
        <v>42429</v>
      </c>
      <c r="DK97" s="194">
        <v>42460</v>
      </c>
      <c r="DL97" s="194">
        <v>42490</v>
      </c>
      <c r="DM97" s="194">
        <v>42521</v>
      </c>
      <c r="DN97" s="194">
        <v>42551</v>
      </c>
      <c r="DO97" s="194">
        <v>42582</v>
      </c>
      <c r="DP97" s="194">
        <v>42613</v>
      </c>
      <c r="DQ97" s="194">
        <v>42643</v>
      </c>
      <c r="DR97" s="194">
        <v>42674</v>
      </c>
      <c r="DS97" s="194">
        <v>42704</v>
      </c>
      <c r="DT97" s="194">
        <v>42735</v>
      </c>
      <c r="DU97" s="194">
        <v>42766</v>
      </c>
      <c r="DV97" s="194">
        <v>42794</v>
      </c>
      <c r="DW97" s="194">
        <v>42825</v>
      </c>
      <c r="DX97" s="194">
        <v>42855</v>
      </c>
      <c r="DY97" s="194">
        <v>42886</v>
      </c>
      <c r="DZ97" s="194">
        <v>42916</v>
      </c>
      <c r="EA97" s="194">
        <v>42947</v>
      </c>
      <c r="EB97" s="194">
        <v>42978</v>
      </c>
      <c r="EC97" s="194">
        <v>43008</v>
      </c>
      <c r="ED97" s="194">
        <v>43039</v>
      </c>
      <c r="EE97" s="194">
        <v>43069</v>
      </c>
      <c r="EF97" s="194">
        <v>43100</v>
      </c>
      <c r="EG97" s="194">
        <v>43131</v>
      </c>
      <c r="EH97" s="194">
        <v>43159</v>
      </c>
      <c r="EI97" s="194">
        <v>43190</v>
      </c>
      <c r="EJ97" s="194">
        <v>43220</v>
      </c>
      <c r="EK97" s="194">
        <v>43251</v>
      </c>
      <c r="EL97" s="194">
        <v>43281</v>
      </c>
      <c r="EM97" s="194">
        <v>43312</v>
      </c>
      <c r="EN97" s="194">
        <v>43343</v>
      </c>
      <c r="EO97" s="194">
        <v>43373</v>
      </c>
      <c r="EP97" s="194">
        <v>43404</v>
      </c>
      <c r="EQ97" s="194">
        <v>43434</v>
      </c>
      <c r="ER97" s="194">
        <v>43465</v>
      </c>
      <c r="ES97" s="194">
        <v>43496</v>
      </c>
      <c r="ET97" s="194">
        <v>43524</v>
      </c>
      <c r="EU97" s="194">
        <v>43555</v>
      </c>
      <c r="EV97" s="194">
        <v>43585</v>
      </c>
      <c r="EW97" s="194">
        <v>43616</v>
      </c>
      <c r="EX97" s="194">
        <v>43646</v>
      </c>
      <c r="EY97" s="194">
        <v>43677</v>
      </c>
      <c r="EZ97" s="194">
        <v>43708</v>
      </c>
      <c r="FA97" s="194">
        <v>43738</v>
      </c>
      <c r="FB97" s="194">
        <v>43769</v>
      </c>
      <c r="FC97" s="194">
        <v>43799</v>
      </c>
      <c r="FD97" s="194">
        <v>43830</v>
      </c>
      <c r="FE97" s="194">
        <v>43861</v>
      </c>
      <c r="FF97" s="194">
        <v>43890</v>
      </c>
      <c r="FG97" s="194">
        <v>43921</v>
      </c>
    </row>
    <row r="98" spans="1:163" ht="14.25" customHeight="1">
      <c r="A98" s="261">
        <f t="shared" ref="A98:A110" si="1">MIN(Q98:AN98)</f>
        <v>0.9</v>
      </c>
      <c r="B98" s="261">
        <f t="shared" ref="B98:B110" si="2">AVERAGE(Q98:AB98)</f>
        <v>5.8083333333333336</v>
      </c>
      <c r="C98" s="261">
        <f t="shared" ref="C98:C110" si="3">AVERAGE(AC98:AN98)</f>
        <v>2.2249999999999996</v>
      </c>
      <c r="D98" s="183" t="s">
        <v>1004</v>
      </c>
      <c r="E98" s="195">
        <v>1.9</v>
      </c>
      <c r="F98" s="195">
        <v>1.5</v>
      </c>
      <c r="G98" s="195">
        <v>2</v>
      </c>
      <c r="H98" s="195">
        <v>2</v>
      </c>
      <c r="I98" s="195">
        <v>2</v>
      </c>
      <c r="J98" s="195">
        <v>1.4</v>
      </c>
      <c r="K98" s="195">
        <v>1.7</v>
      </c>
      <c r="L98" s="195">
        <v>2.2000000000000002</v>
      </c>
      <c r="M98" s="195">
        <v>3.4</v>
      </c>
      <c r="N98" s="195">
        <v>3.9</v>
      </c>
      <c r="O98" s="195">
        <v>4.5</v>
      </c>
      <c r="P98" s="195">
        <v>5.4</v>
      </c>
      <c r="Q98" s="195">
        <v>5.8</v>
      </c>
      <c r="R98" s="195">
        <v>5.4</v>
      </c>
      <c r="S98" s="195">
        <v>5.4</v>
      </c>
      <c r="T98" s="195">
        <v>5.4</v>
      </c>
      <c r="U98" s="195">
        <v>6.1</v>
      </c>
      <c r="V98" s="195">
        <v>7.3</v>
      </c>
      <c r="W98" s="195">
        <v>8</v>
      </c>
      <c r="X98" s="195">
        <v>7.1</v>
      </c>
      <c r="Y98" s="195">
        <v>6.2</v>
      </c>
      <c r="Z98" s="195">
        <v>5.7</v>
      </c>
      <c r="AA98" s="195">
        <v>4.5</v>
      </c>
      <c r="AB98" s="195">
        <v>2.8</v>
      </c>
      <c r="AC98" s="195">
        <v>3.2</v>
      </c>
      <c r="AD98" s="195">
        <v>3.8</v>
      </c>
      <c r="AE98" s="195">
        <v>3.4</v>
      </c>
      <c r="AF98" s="195">
        <v>3.5</v>
      </c>
      <c r="AG98" s="195">
        <v>2.5</v>
      </c>
      <c r="AH98" s="195">
        <v>1.9</v>
      </c>
      <c r="AI98" s="195">
        <v>1.2</v>
      </c>
      <c r="AJ98" s="195">
        <v>1.5</v>
      </c>
      <c r="AK98" s="195">
        <v>0.9</v>
      </c>
      <c r="AL98" s="195">
        <v>1.2</v>
      </c>
      <c r="AM98" s="195">
        <v>1.8</v>
      </c>
      <c r="AN98" s="195">
        <v>1.8</v>
      </c>
      <c r="AO98" s="195">
        <v>1.3</v>
      </c>
      <c r="AP98" s="195">
        <v>0.9</v>
      </c>
      <c r="AQ98" s="195">
        <v>1.1000000000000001</v>
      </c>
      <c r="AR98" s="195">
        <v>0.8</v>
      </c>
      <c r="AS98" s="195">
        <v>0.9</v>
      </c>
      <c r="AT98" s="195">
        <v>0.6</v>
      </c>
      <c r="AU98" s="195">
        <v>0.9</v>
      </c>
      <c r="AV98" s="195">
        <v>0.8</v>
      </c>
      <c r="AW98" s="195">
        <v>1.4</v>
      </c>
      <c r="AX98" s="195">
        <v>1.4</v>
      </c>
      <c r="AY98" s="195">
        <v>1.2</v>
      </c>
      <c r="AZ98" s="195">
        <v>1.7</v>
      </c>
      <c r="BA98" s="195">
        <v>1.8</v>
      </c>
      <c r="BB98" s="195">
        <v>2.2000000000000002</v>
      </c>
      <c r="BC98" s="195">
        <v>2.5</v>
      </c>
      <c r="BD98" s="195">
        <v>2.2999999999999998</v>
      </c>
      <c r="BE98" s="195">
        <v>2.5</v>
      </c>
      <c r="BF98" s="195">
        <v>2</v>
      </c>
      <c r="BG98" s="195">
        <v>1.9</v>
      </c>
      <c r="BH98" s="195">
        <v>2.1</v>
      </c>
      <c r="BI98" s="195">
        <v>2.1</v>
      </c>
      <c r="BJ98" s="195">
        <v>2.5</v>
      </c>
      <c r="BK98" s="195">
        <v>2.5</v>
      </c>
      <c r="BL98" s="195">
        <v>2.1</v>
      </c>
      <c r="BM98" s="195">
        <v>1.4</v>
      </c>
      <c r="BN98" s="195">
        <v>1.6</v>
      </c>
      <c r="BO98" s="195">
        <v>2.1</v>
      </c>
      <c r="BP98" s="195">
        <v>2.6</v>
      </c>
      <c r="BQ98" s="195">
        <v>3.5</v>
      </c>
      <c r="BR98" s="195">
        <v>3.6</v>
      </c>
      <c r="BS98" s="195">
        <v>3.4</v>
      </c>
      <c r="BT98" s="195">
        <v>4.0999999999999996</v>
      </c>
      <c r="BU98" s="195">
        <v>4.8</v>
      </c>
      <c r="BV98" s="195">
        <v>4.5999999999999996</v>
      </c>
      <c r="BW98" s="195">
        <v>4.0999999999999996</v>
      </c>
      <c r="BX98" s="195">
        <v>4.4000000000000004</v>
      </c>
      <c r="BY98" s="195">
        <v>4.5999999999999996</v>
      </c>
      <c r="BZ98" s="195">
        <v>4.4000000000000004</v>
      </c>
      <c r="CA98" s="195">
        <v>3.4</v>
      </c>
      <c r="CB98" s="195">
        <v>3.1</v>
      </c>
      <c r="CC98" s="195">
        <v>1.8</v>
      </c>
      <c r="CD98" s="195">
        <v>2.2000000000000002</v>
      </c>
      <c r="CE98" s="195">
        <v>2.7</v>
      </c>
      <c r="CF98" s="195">
        <v>2.4</v>
      </c>
      <c r="CG98" s="195">
        <v>1.7</v>
      </c>
      <c r="CH98" s="195">
        <v>0.8</v>
      </c>
      <c r="CI98" s="195">
        <v>0.7</v>
      </c>
      <c r="CJ98" s="195">
        <v>0.5</v>
      </c>
      <c r="CK98" s="195">
        <v>0.4</v>
      </c>
      <c r="CL98" s="195">
        <v>-0.2</v>
      </c>
      <c r="CM98" s="195">
        <v>-0.1</v>
      </c>
      <c r="CN98" s="195">
        <v>-0.1</v>
      </c>
      <c r="CO98" s="195">
        <v>0.4</v>
      </c>
      <c r="CP98" s="195">
        <v>0.5</v>
      </c>
      <c r="CQ98" s="195">
        <v>0.5</v>
      </c>
      <c r="CR98" s="195">
        <v>0.3</v>
      </c>
      <c r="CS98" s="195">
        <v>0.2</v>
      </c>
      <c r="CT98" s="195">
        <v>0.5</v>
      </c>
      <c r="CU98" s="195">
        <v>0.3</v>
      </c>
      <c r="CV98" s="195">
        <v>-0.1</v>
      </c>
      <c r="CW98" s="195">
        <v>-0.6</v>
      </c>
      <c r="CX98" s="195">
        <v>-0.4</v>
      </c>
      <c r="CY98" s="195">
        <v>0</v>
      </c>
      <c r="CZ98" s="195">
        <v>-0.1</v>
      </c>
      <c r="DA98" s="195">
        <v>0</v>
      </c>
      <c r="DB98" s="195">
        <v>0.1</v>
      </c>
      <c r="DC98" s="195">
        <v>-0.2</v>
      </c>
      <c r="DD98" s="195">
        <v>-0.1</v>
      </c>
      <c r="DE98" s="195">
        <v>-0.5</v>
      </c>
      <c r="DF98" s="195">
        <v>-0.5</v>
      </c>
      <c r="DG98" s="195">
        <v>-0.4</v>
      </c>
      <c r="DH98" s="195">
        <v>-0.3</v>
      </c>
      <c r="DI98" s="195">
        <v>-0.2</v>
      </c>
      <c r="DJ98" s="195">
        <v>-0.6</v>
      </c>
      <c r="DK98" s="195">
        <v>-0.9</v>
      </c>
      <c r="DL98" s="195">
        <v>-0.9</v>
      </c>
      <c r="DM98" s="195">
        <v>-1.2</v>
      </c>
      <c r="DN98" s="195">
        <v>-1.2</v>
      </c>
      <c r="DO98" s="195">
        <v>-1.1000000000000001</v>
      </c>
      <c r="DP98" s="195">
        <v>-1.5</v>
      </c>
      <c r="DQ98" s="195">
        <v>-0.7</v>
      </c>
      <c r="DR98" s="195">
        <v>-0.3</v>
      </c>
      <c r="DS98" s="195">
        <v>0.2</v>
      </c>
      <c r="DT98" s="195">
        <v>0.7</v>
      </c>
      <c r="DU98" s="195">
        <v>0.9</v>
      </c>
      <c r="DV98" s="195">
        <v>1.4</v>
      </c>
      <c r="DW98" s="195">
        <v>1.1000000000000001</v>
      </c>
      <c r="DX98" s="195">
        <v>1.4</v>
      </c>
      <c r="DY98" s="195">
        <v>1</v>
      </c>
      <c r="DZ98" s="195">
        <v>1.1000000000000001</v>
      </c>
      <c r="EA98" s="195">
        <v>1.2</v>
      </c>
      <c r="EB98" s="195">
        <v>1.5</v>
      </c>
      <c r="EC98" s="195">
        <v>1.6</v>
      </c>
      <c r="ED98" s="195">
        <v>1.6</v>
      </c>
      <c r="EE98" s="195">
        <v>1.6</v>
      </c>
      <c r="EF98" s="195">
        <v>1.3</v>
      </c>
      <c r="EG98" s="195">
        <v>1.2</v>
      </c>
      <c r="EH98" s="195">
        <v>0.9</v>
      </c>
      <c r="EI98" s="195">
        <v>1.2</v>
      </c>
      <c r="EJ98" s="195">
        <v>1.4</v>
      </c>
      <c r="EK98" s="195">
        <v>1.8</v>
      </c>
      <c r="EL98" s="195">
        <v>2.2000000000000002</v>
      </c>
      <c r="EM98" s="195">
        <v>2.2000000000000002</v>
      </c>
      <c r="EN98" s="195">
        <v>2.1</v>
      </c>
      <c r="EO98" s="195">
        <v>1.6</v>
      </c>
      <c r="EP98" s="195">
        <v>1.7</v>
      </c>
      <c r="EQ98" s="195">
        <v>1.3</v>
      </c>
      <c r="ER98" s="195">
        <v>1</v>
      </c>
      <c r="ES98" s="195">
        <v>0.6</v>
      </c>
      <c r="ET98" s="195">
        <v>0.8</v>
      </c>
      <c r="EU98" s="195">
        <v>1.1000000000000001</v>
      </c>
      <c r="EV98" s="195">
        <v>0.8</v>
      </c>
      <c r="EW98" s="195">
        <v>1</v>
      </c>
      <c r="EX98" s="195">
        <v>0.5</v>
      </c>
      <c r="EY98" s="195">
        <v>0.9</v>
      </c>
      <c r="EZ98" s="195">
        <v>0.6</v>
      </c>
      <c r="FA98" s="195">
        <v>0.6</v>
      </c>
      <c r="FB98" s="195">
        <v>0.6</v>
      </c>
      <c r="FC98" s="195">
        <v>0.8</v>
      </c>
      <c r="FD98" s="195">
        <v>1.3</v>
      </c>
      <c r="FE98" s="195">
        <v>1.8</v>
      </c>
      <c r="FF98" s="195">
        <v>1.2</v>
      </c>
      <c r="FG98" s="195">
        <v>0.5</v>
      </c>
    </row>
    <row r="99" spans="1:163" ht="14.25" customHeight="1">
      <c r="A99" s="261">
        <f t="shared" si="1"/>
        <v>-2</v>
      </c>
      <c r="B99" s="261">
        <f t="shared" si="2"/>
        <v>9.6500000000000021</v>
      </c>
      <c r="C99" s="261">
        <f t="shared" si="3"/>
        <v>1.7333333333333327</v>
      </c>
      <c r="D99" s="183" t="s">
        <v>1007</v>
      </c>
      <c r="E99" s="196">
        <v>1.2</v>
      </c>
      <c r="F99" s="196">
        <v>0.2</v>
      </c>
      <c r="G99" s="196">
        <v>1.1000000000000001</v>
      </c>
      <c r="H99" s="196">
        <v>1.1000000000000001</v>
      </c>
      <c r="I99" s="196">
        <v>0.2</v>
      </c>
      <c r="J99" s="196">
        <v>-1</v>
      </c>
      <c r="K99" s="196">
        <v>0.3</v>
      </c>
      <c r="L99" s="196">
        <v>2.2000000000000002</v>
      </c>
      <c r="M99" s="196">
        <v>5.5</v>
      </c>
      <c r="N99" s="196">
        <v>6.6</v>
      </c>
      <c r="O99" s="196">
        <v>7.4</v>
      </c>
      <c r="P99" s="196">
        <v>10.1</v>
      </c>
      <c r="Q99" s="196">
        <v>10.4</v>
      </c>
      <c r="R99" s="196">
        <v>9.1999999999999993</v>
      </c>
      <c r="S99" s="196">
        <v>8.6</v>
      </c>
      <c r="T99" s="196">
        <v>8.9</v>
      </c>
      <c r="U99" s="196">
        <v>10.3</v>
      </c>
      <c r="V99" s="196">
        <v>12.7</v>
      </c>
      <c r="W99" s="196">
        <v>13.4</v>
      </c>
      <c r="X99" s="196">
        <v>12</v>
      </c>
      <c r="Y99" s="196">
        <v>9.4</v>
      </c>
      <c r="Z99" s="196">
        <v>9</v>
      </c>
      <c r="AA99" s="196">
        <v>6.9</v>
      </c>
      <c r="AB99" s="196">
        <v>5</v>
      </c>
      <c r="AC99" s="196">
        <v>4.7</v>
      </c>
      <c r="AD99" s="196">
        <v>6.2</v>
      </c>
      <c r="AE99" s="196">
        <v>6.3</v>
      </c>
      <c r="AF99" s="196">
        <v>4.5999999999999996</v>
      </c>
      <c r="AG99" s="196">
        <v>2.9</v>
      </c>
      <c r="AH99" s="196">
        <v>1.5</v>
      </c>
      <c r="AI99" s="196">
        <v>0.5</v>
      </c>
      <c r="AJ99" s="196">
        <v>-0.3</v>
      </c>
      <c r="AK99" s="196">
        <v>-0.9</v>
      </c>
      <c r="AL99" s="196">
        <v>-1.6</v>
      </c>
      <c r="AM99" s="196">
        <v>-1.1000000000000001</v>
      </c>
      <c r="AN99" s="196">
        <v>-2</v>
      </c>
      <c r="AO99" s="196">
        <v>-2.6</v>
      </c>
      <c r="AP99" s="196">
        <v>-3.3</v>
      </c>
      <c r="AQ99" s="196">
        <v>-3.4</v>
      </c>
      <c r="AR99" s="196">
        <v>-2.9</v>
      </c>
      <c r="AS99" s="196">
        <v>-2.8</v>
      </c>
      <c r="AT99" s="196">
        <v>-2.6</v>
      </c>
      <c r="AU99" s="196">
        <v>-1.1000000000000001</v>
      </c>
      <c r="AV99" s="196">
        <v>-0.8</v>
      </c>
      <c r="AW99" s="196">
        <v>0.1</v>
      </c>
      <c r="AX99" s="196">
        <v>0.2</v>
      </c>
      <c r="AY99" s="196">
        <v>-0.1</v>
      </c>
      <c r="AZ99" s="196">
        <v>0.9</v>
      </c>
      <c r="BA99" s="196">
        <v>2.2999999999999998</v>
      </c>
      <c r="BB99" s="196">
        <v>3.7</v>
      </c>
      <c r="BC99" s="196">
        <v>4.4000000000000004</v>
      </c>
      <c r="BD99" s="196">
        <v>3.4</v>
      </c>
      <c r="BE99" s="196">
        <v>4.5999999999999996</v>
      </c>
      <c r="BF99" s="196">
        <v>3.3</v>
      </c>
      <c r="BG99" s="196">
        <v>2.8</v>
      </c>
      <c r="BH99" s="196">
        <v>2.9</v>
      </c>
      <c r="BI99" s="196">
        <v>2.9</v>
      </c>
      <c r="BJ99" s="196">
        <v>3.8</v>
      </c>
      <c r="BK99" s="196">
        <v>4.4000000000000004</v>
      </c>
      <c r="BL99" s="196">
        <v>3.7</v>
      </c>
      <c r="BM99" s="196">
        <v>2.1</v>
      </c>
      <c r="BN99" s="196">
        <v>2.4</v>
      </c>
      <c r="BO99" s="196">
        <v>1.7</v>
      </c>
      <c r="BP99" s="196">
        <v>2.8</v>
      </c>
      <c r="BQ99" s="196">
        <v>2</v>
      </c>
      <c r="BR99" s="196">
        <v>3</v>
      </c>
      <c r="BS99" s="196">
        <v>3.8</v>
      </c>
      <c r="BT99" s="196">
        <v>4.8</v>
      </c>
      <c r="BU99" s="196">
        <v>5.7</v>
      </c>
      <c r="BV99" s="196">
        <v>5</v>
      </c>
      <c r="BW99" s="196">
        <v>4.4000000000000004</v>
      </c>
      <c r="BX99" s="196">
        <v>5.6</v>
      </c>
      <c r="BY99" s="196">
        <v>6.3</v>
      </c>
      <c r="BZ99" s="196">
        <v>5.2</v>
      </c>
      <c r="CA99" s="196">
        <v>4.5999999999999996</v>
      </c>
      <c r="CB99" s="196">
        <v>5.3</v>
      </c>
      <c r="CC99" s="196">
        <v>6.5</v>
      </c>
      <c r="CD99" s="196">
        <v>6.5</v>
      </c>
      <c r="CE99" s="196">
        <v>4.8</v>
      </c>
      <c r="CF99" s="196">
        <v>4.2</v>
      </c>
      <c r="CG99" s="196">
        <v>2.8</v>
      </c>
      <c r="CH99" s="196">
        <v>1.6</v>
      </c>
      <c r="CI99" s="196">
        <v>1</v>
      </c>
      <c r="CJ99" s="196">
        <v>-0.2</v>
      </c>
      <c r="CK99" s="196">
        <v>-0.7</v>
      </c>
      <c r="CL99" s="196">
        <v>-1.4</v>
      </c>
      <c r="CM99" s="196">
        <v>-1.3</v>
      </c>
      <c r="CN99" s="196">
        <v>-2.5</v>
      </c>
      <c r="CO99" s="196">
        <v>-4.0999999999999996</v>
      </c>
      <c r="CP99" s="196">
        <v>-4.4000000000000004</v>
      </c>
      <c r="CQ99" s="196">
        <v>-3.2</v>
      </c>
      <c r="CR99" s="196">
        <v>-3.4</v>
      </c>
      <c r="CS99" s="196">
        <v>-2.7</v>
      </c>
      <c r="CT99" s="196">
        <v>-2.2000000000000002</v>
      </c>
      <c r="CU99" s="196">
        <v>-1.4</v>
      </c>
      <c r="CV99" s="196">
        <v>-1.9</v>
      </c>
      <c r="CW99" s="196">
        <v>-0.8</v>
      </c>
      <c r="CX99" s="196">
        <v>0.2</v>
      </c>
      <c r="CY99" s="196">
        <v>0.4</v>
      </c>
      <c r="CZ99" s="196">
        <v>0.5</v>
      </c>
      <c r="DA99" s="196">
        <v>0.4</v>
      </c>
      <c r="DB99" s="196">
        <v>0.7</v>
      </c>
      <c r="DC99" s="196">
        <v>0.4</v>
      </c>
      <c r="DD99" s="196">
        <v>0.7</v>
      </c>
      <c r="DE99" s="196">
        <v>0</v>
      </c>
      <c r="DF99" s="196">
        <v>0.7</v>
      </c>
      <c r="DG99" s="196">
        <v>0.4</v>
      </c>
      <c r="DH99" s="196">
        <v>0.2</v>
      </c>
      <c r="DI99" s="196">
        <v>-0.4</v>
      </c>
      <c r="DJ99" s="196">
        <v>-1.3</v>
      </c>
      <c r="DK99" s="196">
        <v>-2</v>
      </c>
      <c r="DL99" s="196">
        <v>-1.5</v>
      </c>
      <c r="DM99" s="196">
        <v>-0.1</v>
      </c>
      <c r="DN99" s="196">
        <v>-0.1</v>
      </c>
      <c r="DO99" s="196">
        <v>0.3</v>
      </c>
      <c r="DP99" s="196">
        <v>-0.7</v>
      </c>
      <c r="DQ99" s="196">
        <v>-0.3</v>
      </c>
      <c r="DR99" s="196">
        <v>-0.2</v>
      </c>
      <c r="DS99" s="196">
        <v>0.2</v>
      </c>
      <c r="DT99" s="196">
        <v>0.9</v>
      </c>
      <c r="DU99" s="196">
        <v>2.4</v>
      </c>
      <c r="DV99" s="196">
        <v>3.2</v>
      </c>
      <c r="DW99" s="196">
        <v>3.3</v>
      </c>
      <c r="DX99" s="196">
        <v>3.5</v>
      </c>
      <c r="DY99" s="196">
        <v>2.4</v>
      </c>
      <c r="DZ99" s="196">
        <v>2.1</v>
      </c>
      <c r="EA99" s="196">
        <v>2.6</v>
      </c>
      <c r="EB99" s="196">
        <v>3.2</v>
      </c>
      <c r="EC99" s="196">
        <v>3.6</v>
      </c>
      <c r="ED99" s="196">
        <v>3.3</v>
      </c>
      <c r="EE99" s="196">
        <v>2.9</v>
      </c>
      <c r="EF99" s="196">
        <v>2</v>
      </c>
      <c r="EG99" s="196">
        <v>0.8</v>
      </c>
      <c r="EH99" s="196">
        <v>0.3</v>
      </c>
      <c r="EI99" s="196">
        <v>0.9</v>
      </c>
      <c r="EJ99" s="196">
        <v>1</v>
      </c>
      <c r="EK99" s="196">
        <v>1.2</v>
      </c>
      <c r="EL99" s="196">
        <v>2</v>
      </c>
      <c r="EM99" s="196">
        <v>1.5</v>
      </c>
      <c r="EN99" s="196">
        <v>1.2</v>
      </c>
      <c r="EO99" s="196">
        <v>0.2</v>
      </c>
      <c r="EP99" s="196">
        <v>0.4</v>
      </c>
      <c r="EQ99" s="196">
        <v>0.3</v>
      </c>
      <c r="ER99" s="196">
        <v>0.4</v>
      </c>
      <c r="ES99" s="196">
        <v>-0.6</v>
      </c>
      <c r="ET99" s="196">
        <v>-0.6</v>
      </c>
      <c r="EU99" s="196">
        <v>-0.3</v>
      </c>
      <c r="EV99" s="196">
        <v>-1.6</v>
      </c>
      <c r="EW99" s="196">
        <v>-0.6</v>
      </c>
      <c r="EX99" s="196">
        <v>-0.3</v>
      </c>
      <c r="EY99" s="196">
        <v>0.3</v>
      </c>
      <c r="EZ99" s="196">
        <v>0.3</v>
      </c>
      <c r="FA99" s="196">
        <v>0.4</v>
      </c>
      <c r="FB99" s="196">
        <v>0.2</v>
      </c>
      <c r="FC99" s="196">
        <v>0.3</v>
      </c>
      <c r="FD99" s="196">
        <v>1.9</v>
      </c>
      <c r="FE99" s="196">
        <v>2.8</v>
      </c>
      <c r="FF99" s="196">
        <v>2.4</v>
      </c>
      <c r="FG99" s="196">
        <v>2.6</v>
      </c>
    </row>
    <row r="100" spans="1:163" ht="14.25" customHeight="1">
      <c r="A100" s="261">
        <f t="shared" si="1"/>
        <v>2.2000000000000002</v>
      </c>
      <c r="B100" s="261">
        <f t="shared" si="2"/>
        <v>4.9999999999999991</v>
      </c>
      <c r="C100" s="261">
        <f t="shared" si="3"/>
        <v>11.808333333333335</v>
      </c>
      <c r="D100" s="183" t="s">
        <v>1011</v>
      </c>
      <c r="E100" s="196">
        <v>2.1</v>
      </c>
      <c r="F100" s="196">
        <v>1.5</v>
      </c>
      <c r="G100" s="196">
        <v>1.6</v>
      </c>
      <c r="H100" s="196">
        <v>1.4</v>
      </c>
      <c r="I100" s="196">
        <v>2.7</v>
      </c>
      <c r="J100" s="196">
        <v>2.7</v>
      </c>
      <c r="K100" s="196">
        <v>3.8</v>
      </c>
      <c r="L100" s="196">
        <v>3.8</v>
      </c>
      <c r="M100" s="196">
        <v>3.8</v>
      </c>
      <c r="N100" s="196">
        <v>3.7</v>
      </c>
      <c r="O100" s="196">
        <v>3.8</v>
      </c>
      <c r="P100" s="196">
        <v>5.9</v>
      </c>
      <c r="Q100" s="196">
        <v>6.1</v>
      </c>
      <c r="R100" s="196">
        <v>6</v>
      </c>
      <c r="S100" s="196">
        <v>6.1</v>
      </c>
      <c r="T100" s="196">
        <v>6.8</v>
      </c>
      <c r="U100" s="196">
        <v>5.4</v>
      </c>
      <c r="V100" s="196">
        <v>5.3</v>
      </c>
      <c r="W100" s="196">
        <v>4.3</v>
      </c>
      <c r="X100" s="196">
        <v>4.5</v>
      </c>
      <c r="Y100" s="196">
        <v>4.5</v>
      </c>
      <c r="Z100" s="196">
        <v>4.5</v>
      </c>
      <c r="AA100" s="196">
        <v>4.3</v>
      </c>
      <c r="AB100" s="196">
        <v>2.2000000000000002</v>
      </c>
      <c r="AC100" s="196">
        <v>6.8</v>
      </c>
      <c r="AD100" s="196">
        <v>7.1</v>
      </c>
      <c r="AE100" s="196">
        <v>6.9</v>
      </c>
      <c r="AF100" s="196">
        <v>14.5</v>
      </c>
      <c r="AG100" s="196">
        <v>14.2</v>
      </c>
      <c r="AH100" s="196">
        <v>14.1</v>
      </c>
      <c r="AI100" s="196">
        <v>14.2</v>
      </c>
      <c r="AJ100" s="196">
        <v>13.9</v>
      </c>
      <c r="AK100" s="196">
        <v>12.4</v>
      </c>
      <c r="AL100" s="196">
        <v>12.5</v>
      </c>
      <c r="AM100" s="196">
        <v>12.5</v>
      </c>
      <c r="AN100" s="196">
        <v>12.6</v>
      </c>
      <c r="AO100" s="196">
        <v>7.7</v>
      </c>
      <c r="AP100" s="196">
        <v>7.5</v>
      </c>
      <c r="AQ100" s="196">
        <v>7.5</v>
      </c>
      <c r="AR100" s="196">
        <v>-0.3</v>
      </c>
      <c r="AS100" s="196">
        <v>-0.1</v>
      </c>
      <c r="AT100" s="196">
        <v>0.1</v>
      </c>
      <c r="AU100" s="196">
        <v>-0.1</v>
      </c>
      <c r="AV100" s="196">
        <v>-0.3</v>
      </c>
      <c r="AW100" s="196">
        <v>1</v>
      </c>
      <c r="AX100" s="196">
        <v>0.8</v>
      </c>
      <c r="AY100" s="196">
        <v>3.8</v>
      </c>
      <c r="AZ100" s="196">
        <v>3.6</v>
      </c>
      <c r="BA100" s="196">
        <v>5.8</v>
      </c>
      <c r="BB100" s="196">
        <v>5.5</v>
      </c>
      <c r="BC100" s="196">
        <v>6.6</v>
      </c>
      <c r="BD100" s="196">
        <v>6.5</v>
      </c>
      <c r="BE100" s="196">
        <v>6.2</v>
      </c>
      <c r="BF100" s="196">
        <v>6.1</v>
      </c>
      <c r="BG100" s="196">
        <v>7.2</v>
      </c>
      <c r="BH100" s="196">
        <v>7.2</v>
      </c>
      <c r="BI100" s="196">
        <v>7.1</v>
      </c>
      <c r="BJ100" s="196">
        <v>7.5</v>
      </c>
      <c r="BK100" s="196">
        <v>4.9000000000000004</v>
      </c>
      <c r="BL100" s="196">
        <v>5</v>
      </c>
      <c r="BM100" s="196">
        <v>2.8</v>
      </c>
      <c r="BN100" s="196">
        <v>2.8</v>
      </c>
      <c r="BO100" s="196">
        <v>2</v>
      </c>
      <c r="BP100" s="196">
        <v>3.7</v>
      </c>
      <c r="BQ100" s="196">
        <v>3.6</v>
      </c>
      <c r="BR100" s="196">
        <v>4.5999999999999996</v>
      </c>
      <c r="BS100" s="196">
        <v>3.4</v>
      </c>
      <c r="BT100" s="196">
        <v>4.3</v>
      </c>
      <c r="BU100" s="196">
        <v>5.2</v>
      </c>
      <c r="BV100" s="196">
        <v>5</v>
      </c>
      <c r="BW100" s="196">
        <v>4.7</v>
      </c>
      <c r="BX100" s="196">
        <v>4.8</v>
      </c>
      <c r="BY100" s="196">
        <v>4.7</v>
      </c>
      <c r="BZ100" s="196">
        <v>7.7</v>
      </c>
      <c r="CA100" s="196">
        <v>7.5</v>
      </c>
      <c r="CB100" s="196">
        <v>6.9</v>
      </c>
      <c r="CC100" s="196">
        <v>6.8</v>
      </c>
      <c r="CD100" s="196">
        <v>5.9</v>
      </c>
      <c r="CE100" s="196">
        <v>11</v>
      </c>
      <c r="CF100" s="196">
        <v>10.8</v>
      </c>
      <c r="CG100" s="196">
        <v>10.1</v>
      </c>
      <c r="CH100" s="196">
        <v>10.4</v>
      </c>
      <c r="CI100" s="196">
        <v>10.3</v>
      </c>
      <c r="CJ100" s="196">
        <v>9.9</v>
      </c>
      <c r="CK100" s="196">
        <v>10</v>
      </c>
      <c r="CL100" s="196">
        <v>7.1</v>
      </c>
      <c r="CM100" s="196">
        <v>8.1999999999999993</v>
      </c>
      <c r="CN100" s="196">
        <v>8.1</v>
      </c>
      <c r="CO100" s="196">
        <v>8.4</v>
      </c>
      <c r="CP100" s="196">
        <v>8.1999999999999993</v>
      </c>
      <c r="CQ100" s="196">
        <v>3.5</v>
      </c>
      <c r="CR100" s="196">
        <v>2.9</v>
      </c>
      <c r="CS100" s="196">
        <v>2.7</v>
      </c>
      <c r="CT100" s="196">
        <v>2.2999999999999998</v>
      </c>
      <c r="CU100" s="196">
        <v>2.6</v>
      </c>
      <c r="CV100" s="196">
        <v>3.1</v>
      </c>
      <c r="CW100" s="196">
        <v>2.9</v>
      </c>
      <c r="CX100" s="196">
        <v>3</v>
      </c>
      <c r="CY100" s="196">
        <v>1.7</v>
      </c>
      <c r="CZ100" s="196">
        <v>2</v>
      </c>
      <c r="DA100" s="196">
        <v>1.9</v>
      </c>
      <c r="DB100" s="196">
        <v>1.8</v>
      </c>
      <c r="DC100" s="196">
        <v>1.5</v>
      </c>
      <c r="DD100" s="196">
        <v>1.9</v>
      </c>
      <c r="DE100" s="196">
        <v>1.9</v>
      </c>
      <c r="DF100" s="196">
        <v>1.8</v>
      </c>
      <c r="DG100" s="196">
        <v>1.2</v>
      </c>
      <c r="DH100" s="196">
        <v>0.9</v>
      </c>
      <c r="DI100" s="196">
        <v>0.9</v>
      </c>
      <c r="DJ100" s="196">
        <v>1.2</v>
      </c>
      <c r="DK100" s="196">
        <v>1.3</v>
      </c>
      <c r="DL100" s="196">
        <v>0.1</v>
      </c>
      <c r="DM100" s="196">
        <v>0.2</v>
      </c>
      <c r="DN100" s="196">
        <v>0.3</v>
      </c>
      <c r="DO100" s="196">
        <v>0.5</v>
      </c>
      <c r="DP100" s="196">
        <v>0.1</v>
      </c>
      <c r="DQ100" s="196">
        <v>0.2</v>
      </c>
      <c r="DR100" s="196">
        <v>0.3</v>
      </c>
      <c r="DS100" s="196">
        <v>0.3</v>
      </c>
      <c r="DT100" s="196">
        <v>2.4</v>
      </c>
      <c r="DU100" s="196">
        <v>2.2000000000000002</v>
      </c>
      <c r="DV100" s="196">
        <v>1.9</v>
      </c>
      <c r="DW100" s="196">
        <v>2.2000000000000002</v>
      </c>
      <c r="DX100" s="196">
        <v>2.4</v>
      </c>
      <c r="DY100" s="196">
        <v>1.8</v>
      </c>
      <c r="DZ100" s="196">
        <v>2.2000000000000002</v>
      </c>
      <c r="EA100" s="196">
        <v>2.1</v>
      </c>
      <c r="EB100" s="196">
        <v>1.8</v>
      </c>
      <c r="EC100" s="196">
        <v>2</v>
      </c>
      <c r="ED100" s="196">
        <v>1.9</v>
      </c>
      <c r="EE100" s="196">
        <v>2.1</v>
      </c>
      <c r="EF100" s="196">
        <v>1.3</v>
      </c>
      <c r="EG100" s="196">
        <v>2.1</v>
      </c>
      <c r="EH100" s="196">
        <v>2</v>
      </c>
      <c r="EI100" s="196">
        <v>1.7</v>
      </c>
      <c r="EJ100" s="196">
        <v>1.7</v>
      </c>
      <c r="EK100" s="196">
        <v>2.5</v>
      </c>
      <c r="EL100" s="196">
        <v>1.6</v>
      </c>
      <c r="EM100" s="196">
        <v>1.7</v>
      </c>
      <c r="EN100" s="196">
        <v>2.5</v>
      </c>
      <c r="EO100" s="196">
        <v>1.9</v>
      </c>
      <c r="EP100" s="196">
        <v>2.2000000000000002</v>
      </c>
      <c r="EQ100" s="196">
        <v>2.4</v>
      </c>
      <c r="ER100" s="196">
        <v>3.9</v>
      </c>
      <c r="ES100" s="196">
        <v>3.6</v>
      </c>
      <c r="ET100" s="196">
        <v>3.4</v>
      </c>
      <c r="EU100" s="196">
        <v>3.9</v>
      </c>
      <c r="EV100" s="196">
        <v>3.8</v>
      </c>
      <c r="EW100" s="196">
        <v>3.5</v>
      </c>
      <c r="EX100" s="196">
        <v>3.8</v>
      </c>
      <c r="EY100" s="196">
        <v>4</v>
      </c>
      <c r="EZ100" s="196">
        <v>3.6</v>
      </c>
      <c r="FA100" s="196">
        <v>3.7</v>
      </c>
      <c r="FB100" s="196">
        <v>3.7</v>
      </c>
      <c r="FC100" s="196">
        <v>3.9</v>
      </c>
      <c r="FD100" s="196">
        <v>1</v>
      </c>
      <c r="FE100" s="196">
        <v>0.8</v>
      </c>
      <c r="FF100" s="196">
        <v>1.3</v>
      </c>
      <c r="FG100" s="196">
        <v>0.5</v>
      </c>
    </row>
    <row r="101" spans="1:163" ht="14.25" customHeight="1">
      <c r="A101" s="261">
        <f t="shared" si="1"/>
        <v>-4.4000000000000004</v>
      </c>
      <c r="B101" s="261">
        <f t="shared" si="2"/>
        <v>2.7416666666666667</v>
      </c>
      <c r="C101" s="261">
        <f t="shared" si="3"/>
        <v>-0.13333333333333339</v>
      </c>
      <c r="D101" s="183" t="s">
        <v>1012</v>
      </c>
      <c r="E101" s="196">
        <v>5</v>
      </c>
      <c r="F101" s="196">
        <v>4.5999999999999996</v>
      </c>
      <c r="G101" s="196">
        <v>5.0999999999999996</v>
      </c>
      <c r="H101" s="196">
        <v>5.4</v>
      </c>
      <c r="I101" s="196">
        <v>5.8</v>
      </c>
      <c r="J101" s="196">
        <v>5.5</v>
      </c>
      <c r="K101" s="196">
        <v>4.9000000000000004</v>
      </c>
      <c r="L101" s="196">
        <v>5.5</v>
      </c>
      <c r="M101" s="196">
        <v>4.9000000000000004</v>
      </c>
      <c r="N101" s="196">
        <v>4.8</v>
      </c>
      <c r="O101" s="196">
        <v>4.9000000000000004</v>
      </c>
      <c r="P101" s="196">
        <v>5.0999999999999996</v>
      </c>
      <c r="Q101" s="196">
        <v>3.8</v>
      </c>
      <c r="R101" s="196">
        <v>3.8</v>
      </c>
      <c r="S101" s="196">
        <v>3.7</v>
      </c>
      <c r="T101" s="196">
        <v>3</v>
      </c>
      <c r="U101" s="196">
        <v>3.1</v>
      </c>
      <c r="V101" s="196">
        <v>2.8</v>
      </c>
      <c r="W101" s="196">
        <v>2.2999999999999998</v>
      </c>
      <c r="X101" s="196">
        <v>2.1</v>
      </c>
      <c r="Y101" s="196">
        <v>3</v>
      </c>
      <c r="Z101" s="196">
        <v>2.4</v>
      </c>
      <c r="AA101" s="196">
        <v>4</v>
      </c>
      <c r="AB101" s="196">
        <v>-1.1000000000000001</v>
      </c>
      <c r="AC101" s="196">
        <v>0</v>
      </c>
      <c r="AD101" s="196">
        <v>0.4</v>
      </c>
      <c r="AE101" s="196">
        <v>1.6</v>
      </c>
      <c r="AF101" s="196">
        <v>2.7</v>
      </c>
      <c r="AG101" s="196">
        <v>2.2999999999999998</v>
      </c>
      <c r="AH101" s="196">
        <v>1.9</v>
      </c>
      <c r="AI101" s="196">
        <v>1.1000000000000001</v>
      </c>
      <c r="AJ101" s="196">
        <v>-1.5</v>
      </c>
      <c r="AK101" s="196">
        <v>-2.2000000000000002</v>
      </c>
      <c r="AL101" s="196">
        <v>-0.3</v>
      </c>
      <c r="AM101" s="196">
        <v>-3.2</v>
      </c>
      <c r="AN101" s="196">
        <v>-4.4000000000000004</v>
      </c>
      <c r="AO101" s="196">
        <v>-4.9000000000000004</v>
      </c>
      <c r="AP101" s="196">
        <v>-3.4</v>
      </c>
      <c r="AQ101" s="196">
        <v>-4.5999999999999996</v>
      </c>
      <c r="AR101" s="196">
        <v>-3.9</v>
      </c>
      <c r="AS101" s="196">
        <v>-4.4000000000000004</v>
      </c>
      <c r="AT101" s="196">
        <v>-6.2</v>
      </c>
      <c r="AU101" s="196">
        <v>-6.2</v>
      </c>
      <c r="AV101" s="196">
        <v>-5</v>
      </c>
      <c r="AW101" s="196">
        <v>-2.7</v>
      </c>
      <c r="AX101" s="196">
        <v>-4.8</v>
      </c>
      <c r="AY101" s="196">
        <v>-3.8</v>
      </c>
      <c r="AZ101" s="196">
        <v>-2.1</v>
      </c>
      <c r="BA101" s="196">
        <v>-1.1000000000000001</v>
      </c>
      <c r="BB101" s="196">
        <v>-3.1</v>
      </c>
      <c r="BC101" s="196">
        <v>-2.9</v>
      </c>
      <c r="BD101" s="196">
        <v>-4</v>
      </c>
      <c r="BE101" s="196">
        <v>-3.2</v>
      </c>
      <c r="BF101" s="196">
        <v>-4.7</v>
      </c>
      <c r="BG101" s="196">
        <v>-5.9</v>
      </c>
      <c r="BH101" s="196">
        <v>-7.3</v>
      </c>
      <c r="BI101" s="196">
        <v>-6.6</v>
      </c>
      <c r="BJ101" s="196">
        <v>-1.6</v>
      </c>
      <c r="BK101" s="196">
        <v>-1.1000000000000001</v>
      </c>
      <c r="BL101" s="196">
        <v>0.4</v>
      </c>
      <c r="BM101" s="196">
        <v>-3.9</v>
      </c>
      <c r="BN101" s="196">
        <v>-6.7</v>
      </c>
      <c r="BO101" s="196">
        <v>-4.2</v>
      </c>
      <c r="BP101" s="196">
        <v>-2.7</v>
      </c>
      <c r="BQ101" s="196">
        <v>-3.5</v>
      </c>
      <c r="BR101" s="196">
        <v>-3.5</v>
      </c>
      <c r="BS101" s="196">
        <v>-4.5999999999999996</v>
      </c>
      <c r="BT101" s="196">
        <v>-3.7</v>
      </c>
      <c r="BU101" s="196">
        <v>-2.9</v>
      </c>
      <c r="BV101" s="196">
        <v>-2.5</v>
      </c>
      <c r="BW101" s="196">
        <v>-2.7</v>
      </c>
      <c r="BX101" s="196">
        <v>-4.9000000000000004</v>
      </c>
      <c r="BY101" s="196">
        <v>-3.9</v>
      </c>
      <c r="BZ101" s="196">
        <v>-3.3</v>
      </c>
      <c r="CA101" s="196">
        <v>-3.9</v>
      </c>
      <c r="CB101" s="196">
        <v>-4</v>
      </c>
      <c r="CC101" s="196">
        <v>-4</v>
      </c>
      <c r="CD101" s="196">
        <v>-2.8</v>
      </c>
      <c r="CE101" s="196">
        <v>-1.6</v>
      </c>
      <c r="CF101" s="196">
        <v>-1.8</v>
      </c>
      <c r="CG101" s="196">
        <v>-1.9</v>
      </c>
      <c r="CH101" s="196">
        <v>-3.9</v>
      </c>
      <c r="CI101" s="196">
        <v>-5.0999999999999996</v>
      </c>
      <c r="CJ101" s="196">
        <v>-5.4</v>
      </c>
      <c r="CK101" s="196">
        <v>-5.4</v>
      </c>
      <c r="CL101" s="196">
        <v>-5.2</v>
      </c>
      <c r="CM101" s="196">
        <v>-2</v>
      </c>
      <c r="CN101" s="196">
        <v>-4.3</v>
      </c>
      <c r="CO101" s="196">
        <v>-4.5999999999999996</v>
      </c>
      <c r="CP101" s="196">
        <v>-4.5999999999999996</v>
      </c>
      <c r="CQ101" s="196">
        <v>-4.4000000000000004</v>
      </c>
      <c r="CR101" s="196">
        <v>-3.9</v>
      </c>
      <c r="CS101" s="196">
        <v>-2.1</v>
      </c>
      <c r="CT101" s="196">
        <v>-3.6</v>
      </c>
      <c r="CU101" s="196">
        <v>-3.3</v>
      </c>
      <c r="CV101" s="196">
        <v>-4</v>
      </c>
      <c r="CW101" s="196">
        <v>-2.6</v>
      </c>
      <c r="CX101" s="196">
        <v>-0.7</v>
      </c>
      <c r="CY101" s="196">
        <v>-0.5</v>
      </c>
      <c r="CZ101" s="196">
        <v>0</v>
      </c>
      <c r="DA101" s="196">
        <v>-0.1</v>
      </c>
      <c r="DB101" s="196">
        <v>-0.3</v>
      </c>
      <c r="DC101" s="196">
        <v>-1.5</v>
      </c>
      <c r="DD101" s="196">
        <v>-1.1000000000000001</v>
      </c>
      <c r="DE101" s="196">
        <v>0</v>
      </c>
      <c r="DF101" s="196">
        <v>1.3</v>
      </c>
      <c r="DG101" s="196">
        <v>1.1000000000000001</v>
      </c>
      <c r="DH101" s="196">
        <v>3.2</v>
      </c>
      <c r="DI101" s="196">
        <v>0.2</v>
      </c>
      <c r="DJ101" s="196">
        <v>-1.5</v>
      </c>
      <c r="DK101" s="196">
        <v>2.4</v>
      </c>
      <c r="DL101" s="196">
        <v>1.7</v>
      </c>
      <c r="DM101" s="196">
        <v>-0.2</v>
      </c>
      <c r="DN101" s="196">
        <v>-1.7</v>
      </c>
      <c r="DO101" s="196">
        <v>-2.7</v>
      </c>
      <c r="DP101" s="196">
        <v>-1.3</v>
      </c>
      <c r="DQ101" s="196">
        <v>1.6</v>
      </c>
      <c r="DR101" s="196">
        <v>1.5</v>
      </c>
      <c r="DS101" s="196">
        <v>2</v>
      </c>
      <c r="DT101" s="196">
        <v>-0.6</v>
      </c>
      <c r="DU101" s="196">
        <v>-1.2</v>
      </c>
      <c r="DV101" s="196">
        <v>0.7</v>
      </c>
      <c r="DW101" s="196">
        <v>-1</v>
      </c>
      <c r="DX101" s="196">
        <v>1.5</v>
      </c>
      <c r="DY101" s="196">
        <v>1.8</v>
      </c>
      <c r="DZ101" s="196">
        <v>1.3</v>
      </c>
      <c r="EA101" s="196">
        <v>2.6</v>
      </c>
      <c r="EB101" s="196">
        <v>-1.2</v>
      </c>
      <c r="EC101" s="196">
        <v>0</v>
      </c>
      <c r="ED101" s="196">
        <v>0.7</v>
      </c>
      <c r="EE101" s="196">
        <v>0.4</v>
      </c>
      <c r="EF101" s="196">
        <v>2.4</v>
      </c>
      <c r="EG101" s="196">
        <v>-0.3</v>
      </c>
      <c r="EH101" s="196">
        <v>-0.8</v>
      </c>
      <c r="EI101" s="196">
        <v>0</v>
      </c>
      <c r="EJ101" s="196">
        <v>-1</v>
      </c>
      <c r="EK101" s="196">
        <v>-0.4</v>
      </c>
      <c r="EL101" s="196">
        <v>0</v>
      </c>
      <c r="EM101" s="196">
        <v>-5</v>
      </c>
      <c r="EN101" s="196">
        <v>-2.2999999999999998</v>
      </c>
      <c r="EO101" s="196">
        <v>-4.0999999999999996</v>
      </c>
      <c r="EP101" s="196">
        <v>-1.8</v>
      </c>
      <c r="EQ101" s="196">
        <v>-1.5</v>
      </c>
      <c r="ER101" s="196">
        <v>-1.7</v>
      </c>
      <c r="ES101" s="196">
        <v>-1.3</v>
      </c>
      <c r="ET101" s="196">
        <v>-2.2000000000000002</v>
      </c>
      <c r="EU101" s="196">
        <v>-2.6</v>
      </c>
      <c r="EV101" s="196">
        <v>-2.9</v>
      </c>
      <c r="EW101" s="196">
        <v>-2.2000000000000002</v>
      </c>
      <c r="EX101" s="196">
        <v>-2.1</v>
      </c>
      <c r="EY101" s="196">
        <v>0.8</v>
      </c>
      <c r="EZ101" s="196">
        <v>-1.1000000000000001</v>
      </c>
      <c r="FA101" s="196">
        <v>3.8</v>
      </c>
      <c r="FB101" s="196">
        <v>1.3</v>
      </c>
      <c r="FC101" s="196">
        <v>1.3</v>
      </c>
      <c r="FD101" s="196">
        <v>-1.8</v>
      </c>
      <c r="FE101" s="196">
        <v>-1.6</v>
      </c>
      <c r="FF101" s="196">
        <v>0.3</v>
      </c>
      <c r="FG101" s="196">
        <v>0.2</v>
      </c>
    </row>
    <row r="102" spans="1:163" ht="14.25" customHeight="1">
      <c r="A102" s="261">
        <f t="shared" si="1"/>
        <v>2.2000000000000002</v>
      </c>
      <c r="B102" s="261">
        <f t="shared" si="2"/>
        <v>6.7666666666666666</v>
      </c>
      <c r="C102" s="261">
        <f t="shared" si="3"/>
        <v>4.8583333333333334</v>
      </c>
      <c r="D102" s="183" t="s">
        <v>1016</v>
      </c>
      <c r="E102" s="196">
        <v>4.7</v>
      </c>
      <c r="F102" s="196">
        <v>3.5</v>
      </c>
      <c r="G102" s="196">
        <v>3</v>
      </c>
      <c r="H102" s="196">
        <v>3.4</v>
      </c>
      <c r="I102" s="196">
        <v>2.8</v>
      </c>
      <c r="J102" s="196">
        <v>2.4</v>
      </c>
      <c r="K102" s="196">
        <v>2.2999999999999998</v>
      </c>
      <c r="L102" s="196">
        <v>1.8</v>
      </c>
      <c r="M102" s="196">
        <v>2.6</v>
      </c>
      <c r="N102" s="196">
        <v>2.9</v>
      </c>
      <c r="O102" s="196">
        <v>3.2</v>
      </c>
      <c r="P102" s="196">
        <v>3.9</v>
      </c>
      <c r="Q102" s="196">
        <v>4.9000000000000004</v>
      </c>
      <c r="R102" s="196">
        <v>4.7</v>
      </c>
      <c r="S102" s="196">
        <v>4.9000000000000004</v>
      </c>
      <c r="T102" s="196">
        <v>4.8</v>
      </c>
      <c r="U102" s="196">
        <v>5.3</v>
      </c>
      <c r="V102" s="196">
        <v>5.8</v>
      </c>
      <c r="W102" s="196">
        <v>10</v>
      </c>
      <c r="X102" s="196">
        <v>9.1</v>
      </c>
      <c r="Y102" s="196">
        <v>8.1999999999999993</v>
      </c>
      <c r="Z102" s="196">
        <v>8.1999999999999993</v>
      </c>
      <c r="AA102" s="196">
        <v>8.1999999999999993</v>
      </c>
      <c r="AB102" s="196">
        <v>7.1</v>
      </c>
      <c r="AC102" s="196">
        <v>7.2</v>
      </c>
      <c r="AD102" s="196">
        <v>7.3</v>
      </c>
      <c r="AE102" s="196">
        <v>6.4</v>
      </c>
      <c r="AF102" s="196">
        <v>6.3</v>
      </c>
      <c r="AG102" s="196">
        <v>5.4</v>
      </c>
      <c r="AH102" s="196">
        <v>5.2</v>
      </c>
      <c r="AI102" s="196">
        <v>2.2000000000000002</v>
      </c>
      <c r="AJ102" s="196">
        <v>3.3</v>
      </c>
      <c r="AK102" s="196">
        <v>3.3</v>
      </c>
      <c r="AL102" s="196">
        <v>3.3</v>
      </c>
      <c r="AM102" s="196">
        <v>3.9</v>
      </c>
      <c r="AN102" s="196">
        <v>4.5</v>
      </c>
      <c r="AO102" s="196">
        <v>4.9000000000000004</v>
      </c>
      <c r="AP102" s="196">
        <v>4.4000000000000004</v>
      </c>
      <c r="AQ102" s="196">
        <v>5.2</v>
      </c>
      <c r="AR102" s="196">
        <v>5.7</v>
      </c>
      <c r="AS102" s="196">
        <v>6.8</v>
      </c>
      <c r="AT102" s="196">
        <v>7</v>
      </c>
      <c r="AU102" s="196">
        <v>6.1</v>
      </c>
      <c r="AV102" s="196">
        <v>5.8</v>
      </c>
      <c r="AW102" s="196">
        <v>5.9</v>
      </c>
      <c r="AX102" s="196">
        <v>5.8</v>
      </c>
      <c r="AY102" s="196">
        <v>4.9000000000000004</v>
      </c>
      <c r="AZ102" s="196">
        <v>4.7</v>
      </c>
      <c r="BA102" s="196">
        <v>2.1</v>
      </c>
      <c r="BB102" s="196">
        <v>2.2000000000000002</v>
      </c>
      <c r="BC102" s="196">
        <v>2.2000000000000002</v>
      </c>
      <c r="BD102" s="196">
        <v>2.4</v>
      </c>
      <c r="BE102" s="196">
        <v>2.2000000000000002</v>
      </c>
      <c r="BF102" s="196">
        <v>2</v>
      </c>
      <c r="BG102" s="196">
        <v>2.8</v>
      </c>
      <c r="BH102" s="196">
        <v>3</v>
      </c>
      <c r="BI102" s="196">
        <v>3.1</v>
      </c>
      <c r="BJ102" s="196">
        <v>3</v>
      </c>
      <c r="BK102" s="196">
        <v>3</v>
      </c>
      <c r="BL102" s="196">
        <v>2.9</v>
      </c>
      <c r="BM102" s="196">
        <v>2.8</v>
      </c>
      <c r="BN102" s="196">
        <v>3</v>
      </c>
      <c r="BO102" s="196">
        <v>5.2</v>
      </c>
      <c r="BP102" s="196">
        <v>4.9000000000000004</v>
      </c>
      <c r="BQ102" s="196">
        <v>14.4</v>
      </c>
      <c r="BR102" s="196">
        <v>13.8</v>
      </c>
      <c r="BS102" s="196">
        <v>12.2</v>
      </c>
      <c r="BT102" s="196">
        <v>12.6</v>
      </c>
      <c r="BU102" s="196">
        <v>13.2</v>
      </c>
      <c r="BV102" s="196">
        <v>13.1</v>
      </c>
      <c r="BW102" s="196">
        <v>12.9</v>
      </c>
      <c r="BX102" s="196">
        <v>13.2</v>
      </c>
      <c r="BY102" s="196">
        <v>13.2</v>
      </c>
      <c r="BZ102" s="196">
        <v>12.5</v>
      </c>
      <c r="CA102" s="196">
        <v>10.1</v>
      </c>
      <c r="CB102" s="196">
        <v>9.8000000000000007</v>
      </c>
      <c r="CC102" s="196">
        <v>0</v>
      </c>
      <c r="CD102" s="196">
        <v>0.7</v>
      </c>
      <c r="CE102" s="196">
        <v>1.5</v>
      </c>
      <c r="CF102" s="196">
        <v>1</v>
      </c>
      <c r="CG102" s="196">
        <v>0.5</v>
      </c>
      <c r="CH102" s="196">
        <v>-1.5</v>
      </c>
      <c r="CI102" s="196">
        <v>0.2</v>
      </c>
      <c r="CJ102" s="196">
        <v>0.1</v>
      </c>
      <c r="CK102" s="196">
        <v>0.5</v>
      </c>
      <c r="CL102" s="196">
        <v>0.4</v>
      </c>
      <c r="CM102" s="196">
        <v>0.1</v>
      </c>
      <c r="CN102" s="196">
        <v>1</v>
      </c>
      <c r="CO102" s="196">
        <v>1.5</v>
      </c>
      <c r="CP102" s="196">
        <v>1.2</v>
      </c>
      <c r="CQ102" s="196">
        <v>1.2</v>
      </c>
      <c r="CR102" s="196">
        <v>1</v>
      </c>
      <c r="CS102" s="196">
        <v>0.8</v>
      </c>
      <c r="CT102" s="196">
        <v>3.2</v>
      </c>
      <c r="CU102" s="196">
        <v>0.9</v>
      </c>
      <c r="CV102" s="196">
        <v>0.4</v>
      </c>
      <c r="CW102" s="196">
        <v>-1.1000000000000001</v>
      </c>
      <c r="CX102" s="196">
        <v>-0.7</v>
      </c>
      <c r="CY102" s="196">
        <v>0.3</v>
      </c>
      <c r="CZ102" s="196">
        <v>-1.8</v>
      </c>
      <c r="DA102" s="196">
        <v>-1.2</v>
      </c>
      <c r="DB102" s="196">
        <v>-1.6</v>
      </c>
      <c r="DC102" s="196">
        <v>-2.1</v>
      </c>
      <c r="DD102" s="196">
        <v>-2.5</v>
      </c>
      <c r="DE102" s="196">
        <v>-1.9</v>
      </c>
      <c r="DF102" s="196">
        <v>-2.2000000000000002</v>
      </c>
      <c r="DG102" s="196">
        <v>-2.1</v>
      </c>
      <c r="DH102" s="196">
        <v>-2.1</v>
      </c>
      <c r="DI102" s="196">
        <v>-2.2999999999999998</v>
      </c>
      <c r="DJ102" s="196">
        <v>-2.7</v>
      </c>
      <c r="DK102" s="196">
        <v>-3.2</v>
      </c>
      <c r="DL102" s="196">
        <v>-3.7</v>
      </c>
      <c r="DM102" s="196">
        <v>-4</v>
      </c>
      <c r="DN102" s="196">
        <v>-3</v>
      </c>
      <c r="DO102" s="196">
        <v>-2.9</v>
      </c>
      <c r="DP102" s="196">
        <v>-2.7</v>
      </c>
      <c r="DQ102" s="196">
        <v>-2.8</v>
      </c>
      <c r="DR102" s="196">
        <v>-2.6</v>
      </c>
      <c r="DS102" s="196">
        <v>-2.2000000000000002</v>
      </c>
      <c r="DT102" s="196">
        <v>-1.6</v>
      </c>
      <c r="DU102" s="196">
        <v>-3.8</v>
      </c>
      <c r="DV102" s="196">
        <v>-3.5</v>
      </c>
      <c r="DW102" s="196">
        <v>-4.2</v>
      </c>
      <c r="DX102" s="196">
        <v>-2.6</v>
      </c>
      <c r="DY102" s="196">
        <v>-3.1</v>
      </c>
      <c r="DZ102" s="196">
        <v>-3.9</v>
      </c>
      <c r="EA102" s="196">
        <v>-3.8</v>
      </c>
      <c r="EB102" s="196">
        <v>-3.1</v>
      </c>
      <c r="EC102" s="196">
        <v>-0.7</v>
      </c>
      <c r="ED102" s="196">
        <v>-0.5</v>
      </c>
      <c r="EE102" s="196">
        <v>-0.3</v>
      </c>
      <c r="EF102" s="196">
        <v>-0.5</v>
      </c>
      <c r="EG102" s="196">
        <v>3.5</v>
      </c>
      <c r="EH102" s="196">
        <v>3.1</v>
      </c>
      <c r="EI102" s="196">
        <v>3.3</v>
      </c>
      <c r="EJ102" s="196">
        <v>3.9</v>
      </c>
      <c r="EK102" s="196">
        <v>4.9000000000000004</v>
      </c>
      <c r="EL102" s="196">
        <v>5.6</v>
      </c>
      <c r="EM102" s="196">
        <v>5.8</v>
      </c>
      <c r="EN102" s="196">
        <v>5.4</v>
      </c>
      <c r="EO102" s="196">
        <v>2.8</v>
      </c>
      <c r="EP102" s="196">
        <v>3</v>
      </c>
      <c r="EQ102" s="196">
        <v>2.6</v>
      </c>
      <c r="ER102" s="196">
        <v>1.5</v>
      </c>
      <c r="ES102" s="196">
        <v>1</v>
      </c>
      <c r="ET102" s="196">
        <v>2.1</v>
      </c>
      <c r="EU102" s="196">
        <v>2.6</v>
      </c>
      <c r="EV102" s="196">
        <v>3.3</v>
      </c>
      <c r="EW102" s="196">
        <v>3.2</v>
      </c>
      <c r="EX102" s="196">
        <v>2.6</v>
      </c>
      <c r="EY102" s="196">
        <v>2.2999999999999998</v>
      </c>
      <c r="EZ102" s="196">
        <v>2.2000000000000002</v>
      </c>
      <c r="FA102" s="196">
        <v>1.7</v>
      </c>
      <c r="FB102" s="196">
        <v>1.4</v>
      </c>
      <c r="FC102" s="196">
        <v>1.4</v>
      </c>
      <c r="FD102" s="196">
        <v>2.4</v>
      </c>
      <c r="FE102" s="196">
        <v>2.9</v>
      </c>
      <c r="FF102" s="196">
        <v>1.1000000000000001</v>
      </c>
      <c r="FG102" s="196">
        <v>-1.2</v>
      </c>
    </row>
    <row r="103" spans="1:163" ht="14.25" customHeight="1">
      <c r="A103" s="261">
        <f t="shared" si="1"/>
        <v>0.5</v>
      </c>
      <c r="B103" s="261">
        <f t="shared" si="2"/>
        <v>4.7666666666666666</v>
      </c>
      <c r="C103" s="261">
        <f t="shared" si="3"/>
        <v>2.8499999999999996</v>
      </c>
      <c r="D103" s="183" t="s">
        <v>1020</v>
      </c>
      <c r="E103" s="196">
        <v>2.2000000000000002</v>
      </c>
      <c r="F103" s="196">
        <v>2.1</v>
      </c>
      <c r="G103" s="196">
        <v>2.2000000000000002</v>
      </c>
      <c r="H103" s="196">
        <v>2.2000000000000002</v>
      </c>
      <c r="I103" s="196">
        <v>2.2999999999999998</v>
      </c>
      <c r="J103" s="196">
        <v>1.8</v>
      </c>
      <c r="K103" s="196">
        <v>1.6</v>
      </c>
      <c r="L103" s="196">
        <v>1.9</v>
      </c>
      <c r="M103" s="196">
        <v>2</v>
      </c>
      <c r="N103" s="196">
        <v>2.4</v>
      </c>
      <c r="O103" s="196">
        <v>2.7</v>
      </c>
      <c r="P103" s="196">
        <v>3.1</v>
      </c>
      <c r="Q103" s="196">
        <v>3.4</v>
      </c>
      <c r="R103" s="196">
        <v>3.8</v>
      </c>
      <c r="S103" s="196">
        <v>4</v>
      </c>
      <c r="T103" s="196">
        <v>4.5</v>
      </c>
      <c r="U103" s="196">
        <v>4.8</v>
      </c>
      <c r="V103" s="196">
        <v>5.2</v>
      </c>
      <c r="W103" s="196">
        <v>5.7</v>
      </c>
      <c r="X103" s="196">
        <v>5.6</v>
      </c>
      <c r="Y103" s="196">
        <v>5.5</v>
      </c>
      <c r="Z103" s="196">
        <v>5.0999999999999996</v>
      </c>
      <c r="AA103" s="196">
        <v>5</v>
      </c>
      <c r="AB103" s="196">
        <v>4.5999999999999996</v>
      </c>
      <c r="AC103" s="196">
        <v>4.5999999999999996</v>
      </c>
      <c r="AD103" s="196">
        <v>4.5</v>
      </c>
      <c r="AE103" s="196">
        <v>4.2</v>
      </c>
      <c r="AF103" s="196">
        <v>4</v>
      </c>
      <c r="AG103" s="196">
        <v>3.3</v>
      </c>
      <c r="AH103" s="196">
        <v>2.9</v>
      </c>
      <c r="AI103" s="196">
        <v>2.9</v>
      </c>
      <c r="AJ103" s="196">
        <v>2.5</v>
      </c>
      <c r="AK103" s="196">
        <v>1.9</v>
      </c>
      <c r="AL103" s="196">
        <v>1.6</v>
      </c>
      <c r="AM103" s="196">
        <v>1.3</v>
      </c>
      <c r="AN103" s="196">
        <v>0.5</v>
      </c>
      <c r="AO103" s="196">
        <v>0.5</v>
      </c>
      <c r="AP103" s="196">
        <v>0.2</v>
      </c>
      <c r="AQ103" s="196">
        <v>0</v>
      </c>
      <c r="AR103" s="196">
        <v>-0.7</v>
      </c>
      <c r="AS103" s="196">
        <v>-0.5</v>
      </c>
      <c r="AT103" s="196">
        <v>-0.6</v>
      </c>
      <c r="AU103" s="196">
        <v>-0.7</v>
      </c>
      <c r="AV103" s="196">
        <v>-0.6</v>
      </c>
      <c r="AW103" s="196">
        <v>0.2</v>
      </c>
      <c r="AX103" s="196">
        <v>0.6</v>
      </c>
      <c r="AY103" s="196">
        <v>0.3</v>
      </c>
      <c r="AZ103" s="196">
        <v>0.3</v>
      </c>
      <c r="BA103" s="196">
        <v>-0.2</v>
      </c>
      <c r="BB103" s="196">
        <v>0.7</v>
      </c>
      <c r="BC103" s="196">
        <v>1.1000000000000001</v>
      </c>
      <c r="BD103" s="196">
        <v>1.8</v>
      </c>
      <c r="BE103" s="196">
        <v>2.1</v>
      </c>
      <c r="BF103" s="196">
        <v>2.5</v>
      </c>
      <c r="BG103" s="196">
        <v>2.2999999999999998</v>
      </c>
      <c r="BH103" s="196">
        <v>2.7</v>
      </c>
      <c r="BI103" s="196">
        <v>2.5</v>
      </c>
      <c r="BJ103" s="196">
        <v>2.2000000000000002</v>
      </c>
      <c r="BK103" s="196">
        <v>2.2999999999999998</v>
      </c>
      <c r="BL103" s="196">
        <v>2.8</v>
      </c>
      <c r="BM103" s="196">
        <v>2.6</v>
      </c>
      <c r="BN103" s="196">
        <v>2.1</v>
      </c>
      <c r="BO103" s="196">
        <v>2.7</v>
      </c>
      <c r="BP103" s="196">
        <v>2.5</v>
      </c>
      <c r="BQ103" s="196">
        <v>2.4</v>
      </c>
      <c r="BR103" s="196">
        <v>2</v>
      </c>
      <c r="BS103" s="196">
        <v>2</v>
      </c>
      <c r="BT103" s="196">
        <v>1.6</v>
      </c>
      <c r="BU103" s="196">
        <v>1.5</v>
      </c>
      <c r="BV103" s="196">
        <v>1.6</v>
      </c>
      <c r="BW103" s="196">
        <v>2.1</v>
      </c>
      <c r="BX103" s="196">
        <v>2.2999999999999998</v>
      </c>
      <c r="BY103" s="196">
        <v>2.6</v>
      </c>
      <c r="BZ103" s="196">
        <v>2.2000000000000002</v>
      </c>
      <c r="CA103" s="196">
        <v>1.1000000000000001</v>
      </c>
      <c r="CB103" s="196">
        <v>0.7</v>
      </c>
      <c r="CC103" s="196">
        <v>0.4</v>
      </c>
      <c r="CD103" s="196">
        <v>0.3</v>
      </c>
      <c r="CE103" s="196">
        <v>-0.1</v>
      </c>
      <c r="CF103" s="196">
        <v>0</v>
      </c>
      <c r="CG103" s="196">
        <v>0</v>
      </c>
      <c r="CH103" s="196">
        <v>0.2</v>
      </c>
      <c r="CI103" s="196">
        <v>-0.2</v>
      </c>
      <c r="CJ103" s="196">
        <v>-0.7</v>
      </c>
      <c r="CK103" s="196">
        <v>-0.6</v>
      </c>
      <c r="CL103" s="196">
        <v>-0.9</v>
      </c>
      <c r="CM103" s="196">
        <v>-0.8</v>
      </c>
      <c r="CN103" s="196">
        <v>-0.8</v>
      </c>
      <c r="CO103" s="196">
        <v>-0.9</v>
      </c>
      <c r="CP103" s="196">
        <v>-0.9</v>
      </c>
      <c r="CQ103" s="196">
        <v>-0.7</v>
      </c>
      <c r="CR103" s="196">
        <v>-0.8</v>
      </c>
      <c r="CS103" s="196">
        <v>-1</v>
      </c>
      <c r="CT103" s="196">
        <v>-1</v>
      </c>
      <c r="CU103" s="196">
        <v>-0.6</v>
      </c>
      <c r="CV103" s="196">
        <v>-0.9</v>
      </c>
      <c r="CW103" s="196">
        <v>-0.6</v>
      </c>
      <c r="CX103" s="196">
        <v>-0.1</v>
      </c>
      <c r="CY103" s="196">
        <v>-0.6</v>
      </c>
      <c r="CZ103" s="196">
        <v>-0.4</v>
      </c>
      <c r="DA103" s="196">
        <v>-0.3</v>
      </c>
      <c r="DB103" s="196">
        <v>-0.3</v>
      </c>
      <c r="DC103" s="196">
        <v>-0.3</v>
      </c>
      <c r="DD103" s="196">
        <v>-0.2</v>
      </c>
      <c r="DE103" s="196">
        <v>0</v>
      </c>
      <c r="DF103" s="196">
        <v>0.1</v>
      </c>
      <c r="DG103" s="196">
        <v>-0.3</v>
      </c>
      <c r="DH103" s="196">
        <v>-0.3</v>
      </c>
      <c r="DI103" s="196">
        <v>-0.4</v>
      </c>
      <c r="DJ103" s="196">
        <v>-0.6</v>
      </c>
      <c r="DK103" s="196">
        <v>-0.1</v>
      </c>
      <c r="DL103" s="196">
        <v>0.2</v>
      </c>
      <c r="DM103" s="196">
        <v>0.2</v>
      </c>
      <c r="DN103" s="196">
        <v>0.2</v>
      </c>
      <c r="DO103" s="196">
        <v>0.3</v>
      </c>
      <c r="DP103" s="196">
        <v>0.6</v>
      </c>
      <c r="DQ103" s="196">
        <v>0.3</v>
      </c>
      <c r="DR103" s="196">
        <v>-0.2</v>
      </c>
      <c r="DS103" s="196">
        <v>0</v>
      </c>
      <c r="DT103" s="196">
        <v>0.6</v>
      </c>
      <c r="DU103" s="196">
        <v>0.1</v>
      </c>
      <c r="DV103" s="196">
        <v>0.3</v>
      </c>
      <c r="DW103" s="196">
        <v>0.3</v>
      </c>
      <c r="DX103" s="196">
        <v>0</v>
      </c>
      <c r="DY103" s="196">
        <v>0.3</v>
      </c>
      <c r="DZ103" s="196">
        <v>0.4</v>
      </c>
      <c r="EA103" s="196">
        <v>0.2</v>
      </c>
      <c r="EB103" s="196">
        <v>-0.3</v>
      </c>
      <c r="EC103" s="196">
        <v>-0.3</v>
      </c>
      <c r="ED103" s="196">
        <v>0.1</v>
      </c>
      <c r="EE103" s="196">
        <v>-0.1</v>
      </c>
      <c r="EF103" s="196">
        <v>-0.2</v>
      </c>
      <c r="EG103" s="196">
        <v>0.3</v>
      </c>
      <c r="EH103" s="196">
        <v>0.2</v>
      </c>
      <c r="EI103" s="196">
        <v>0.3</v>
      </c>
      <c r="EJ103" s="196">
        <v>0.4</v>
      </c>
      <c r="EK103" s="196">
        <v>0.2</v>
      </c>
      <c r="EL103" s="196">
        <v>0.3</v>
      </c>
      <c r="EM103" s="196">
        <v>0.3</v>
      </c>
      <c r="EN103" s="196">
        <v>0.8</v>
      </c>
      <c r="EO103" s="196">
        <v>1.1000000000000001</v>
      </c>
      <c r="EP103" s="196">
        <v>1</v>
      </c>
      <c r="EQ103" s="196">
        <v>0.9</v>
      </c>
      <c r="ER103" s="196">
        <v>0.8</v>
      </c>
      <c r="ES103" s="196">
        <v>0.7</v>
      </c>
      <c r="ET103" s="196">
        <v>1.2</v>
      </c>
      <c r="EU103" s="196">
        <v>1</v>
      </c>
      <c r="EV103" s="196">
        <v>1.4</v>
      </c>
      <c r="EW103" s="196">
        <v>1.3</v>
      </c>
      <c r="EX103" s="196">
        <v>0.6</v>
      </c>
      <c r="EY103" s="196">
        <v>1.4</v>
      </c>
      <c r="EZ103" s="196">
        <v>0.7</v>
      </c>
      <c r="FA103" s="196">
        <v>0.9</v>
      </c>
      <c r="FB103" s="196">
        <v>1</v>
      </c>
      <c r="FC103" s="196">
        <v>0.7</v>
      </c>
      <c r="FD103" s="196">
        <v>1.2</v>
      </c>
      <c r="FE103" s="196">
        <v>0.8</v>
      </c>
      <c r="FF103" s="196">
        <v>0.6</v>
      </c>
      <c r="FG103" s="196">
        <v>0.9</v>
      </c>
    </row>
    <row r="104" spans="1:163" ht="14.25" customHeight="1">
      <c r="A104" s="261">
        <f t="shared" si="1"/>
        <v>3.7</v>
      </c>
      <c r="B104" s="261">
        <f t="shared" si="2"/>
        <v>5.8166666666666664</v>
      </c>
      <c r="C104" s="261">
        <f t="shared" si="3"/>
        <v>15.383333333333331</v>
      </c>
      <c r="D104" s="183" t="s">
        <v>1024</v>
      </c>
      <c r="E104" s="196">
        <v>1.7</v>
      </c>
      <c r="F104" s="196">
        <v>1.8</v>
      </c>
      <c r="G104" s="196">
        <v>1.6</v>
      </c>
      <c r="H104" s="196">
        <v>2</v>
      </c>
      <c r="I104" s="196">
        <v>2.1</v>
      </c>
      <c r="J104" s="196">
        <v>2.2999999999999998</v>
      </c>
      <c r="K104" s="196">
        <v>2.4</v>
      </c>
      <c r="L104" s="196">
        <v>1.5</v>
      </c>
      <c r="M104" s="196">
        <v>1.4</v>
      </c>
      <c r="N104" s="196">
        <v>1.5</v>
      </c>
      <c r="O104" s="196">
        <v>1.5</v>
      </c>
      <c r="P104" s="196">
        <v>1.4</v>
      </c>
      <c r="Q104" s="196">
        <v>4</v>
      </c>
      <c r="R104" s="196">
        <v>3.7</v>
      </c>
      <c r="S104" s="196">
        <v>3.9</v>
      </c>
      <c r="T104" s="196">
        <v>5.5</v>
      </c>
      <c r="U104" s="196">
        <v>5.6</v>
      </c>
      <c r="V104" s="196">
        <v>5.4</v>
      </c>
      <c r="W104" s="196">
        <v>5.4</v>
      </c>
      <c r="X104" s="196">
        <v>6.5</v>
      </c>
      <c r="Y104" s="196">
        <v>7.4</v>
      </c>
      <c r="Z104" s="196">
        <v>7.5</v>
      </c>
      <c r="AA104" s="196">
        <v>7.4</v>
      </c>
      <c r="AB104" s="196">
        <v>7.5</v>
      </c>
      <c r="AC104" s="196">
        <v>15.9</v>
      </c>
      <c r="AD104" s="196">
        <v>16.7</v>
      </c>
      <c r="AE104" s="196">
        <v>16.7</v>
      </c>
      <c r="AF104" s="196">
        <v>15.3</v>
      </c>
      <c r="AG104" s="196">
        <v>15.5</v>
      </c>
      <c r="AH104" s="196">
        <v>15.5</v>
      </c>
      <c r="AI104" s="196">
        <v>15.4</v>
      </c>
      <c r="AJ104" s="196">
        <v>15.1</v>
      </c>
      <c r="AK104" s="196">
        <v>14.6</v>
      </c>
      <c r="AL104" s="196">
        <v>14.6</v>
      </c>
      <c r="AM104" s="196">
        <v>14.6</v>
      </c>
      <c r="AN104" s="196">
        <v>14.7</v>
      </c>
      <c r="AO104" s="196">
        <v>4.0999999999999996</v>
      </c>
      <c r="AP104" s="196">
        <v>3.9</v>
      </c>
      <c r="AQ104" s="196">
        <v>3.5</v>
      </c>
      <c r="AR104" s="196">
        <v>3</v>
      </c>
      <c r="AS104" s="196">
        <v>2.7</v>
      </c>
      <c r="AT104" s="196">
        <v>2.7</v>
      </c>
      <c r="AU104" s="196">
        <v>2.7</v>
      </c>
      <c r="AV104" s="196">
        <v>1.9</v>
      </c>
      <c r="AW104" s="196">
        <v>1.9</v>
      </c>
      <c r="AX104" s="196">
        <v>1.8</v>
      </c>
      <c r="AY104" s="196">
        <v>1.8</v>
      </c>
      <c r="AZ104" s="196">
        <v>1.7</v>
      </c>
      <c r="BA104" s="196">
        <v>1.2</v>
      </c>
      <c r="BB104" s="196">
        <v>0.9</v>
      </c>
      <c r="BC104" s="196">
        <v>1.1000000000000001</v>
      </c>
      <c r="BD104" s="196">
        <v>1.4</v>
      </c>
      <c r="BE104" s="196">
        <v>1.2</v>
      </c>
      <c r="BF104" s="196">
        <v>1.1000000000000001</v>
      </c>
      <c r="BG104" s="196">
        <v>1.1000000000000001</v>
      </c>
      <c r="BH104" s="196">
        <v>1.2</v>
      </c>
      <c r="BI104" s="196">
        <v>0.9</v>
      </c>
      <c r="BJ104" s="196">
        <v>0.9</v>
      </c>
      <c r="BK104" s="196">
        <v>1.1000000000000001</v>
      </c>
      <c r="BL104" s="196">
        <v>1.4</v>
      </c>
      <c r="BM104" s="196">
        <v>1.3</v>
      </c>
      <c r="BN104" s="196">
        <v>1.2</v>
      </c>
      <c r="BO104" s="196">
        <v>1.8</v>
      </c>
      <c r="BP104" s="196">
        <v>1.6</v>
      </c>
      <c r="BQ104" s="196">
        <v>2.2000000000000002</v>
      </c>
      <c r="BR104" s="196">
        <v>2.4</v>
      </c>
      <c r="BS104" s="196">
        <v>2.5</v>
      </c>
      <c r="BT104" s="196">
        <v>2.5</v>
      </c>
      <c r="BU104" s="196">
        <v>2.8</v>
      </c>
      <c r="BV104" s="196">
        <v>2.7</v>
      </c>
      <c r="BW104" s="196">
        <v>2.4</v>
      </c>
      <c r="BX104" s="196">
        <v>2</v>
      </c>
      <c r="BY104" s="196">
        <v>2.8</v>
      </c>
      <c r="BZ104" s="196">
        <v>2.8</v>
      </c>
      <c r="CA104" s="196">
        <v>2.1</v>
      </c>
      <c r="CB104" s="196">
        <v>1.9</v>
      </c>
      <c r="CC104" s="196">
        <v>-0.2</v>
      </c>
      <c r="CD104" s="196">
        <v>-0.7</v>
      </c>
      <c r="CE104" s="196">
        <v>-0.7</v>
      </c>
      <c r="CF104" s="196">
        <v>-0.7</v>
      </c>
      <c r="CG104" s="196">
        <v>-0.8</v>
      </c>
      <c r="CH104" s="196">
        <v>-0.7</v>
      </c>
      <c r="CI104" s="196">
        <v>-0.7</v>
      </c>
      <c r="CJ104" s="196">
        <v>-0.6</v>
      </c>
      <c r="CK104" s="196">
        <v>-0.9</v>
      </c>
      <c r="CL104" s="196">
        <v>-1.1000000000000001</v>
      </c>
      <c r="CM104" s="196">
        <v>-1.2</v>
      </c>
      <c r="CN104" s="196">
        <v>2.4</v>
      </c>
      <c r="CO104" s="196">
        <v>4.2</v>
      </c>
      <c r="CP104" s="196">
        <v>4.5999999999999996</v>
      </c>
      <c r="CQ104" s="196">
        <v>4.5</v>
      </c>
      <c r="CR104" s="196">
        <v>4.4000000000000004</v>
      </c>
      <c r="CS104" s="196">
        <v>4.0999999999999996</v>
      </c>
      <c r="CT104" s="196">
        <v>4.0999999999999996</v>
      </c>
      <c r="CU104" s="196">
        <v>4.0999999999999996</v>
      </c>
      <c r="CV104" s="196">
        <v>4</v>
      </c>
      <c r="CW104" s="196">
        <v>3.6</v>
      </c>
      <c r="CX104" s="196">
        <v>3.8</v>
      </c>
      <c r="CY104" s="196">
        <v>4</v>
      </c>
      <c r="CZ104" s="196">
        <v>0.7</v>
      </c>
      <c r="DA104" s="196">
        <v>0.7</v>
      </c>
      <c r="DB104" s="196">
        <v>0.8</v>
      </c>
      <c r="DC104" s="196">
        <v>1</v>
      </c>
      <c r="DD104" s="196">
        <v>6.8</v>
      </c>
      <c r="DE104" s="196">
        <v>6.8</v>
      </c>
      <c r="DF104" s="196">
        <v>6.8</v>
      </c>
      <c r="DG104" s="196">
        <v>6.6</v>
      </c>
      <c r="DH104" s="196">
        <v>6.5</v>
      </c>
      <c r="DI104" s="196">
        <v>6.5</v>
      </c>
      <c r="DJ104" s="196">
        <v>6.6</v>
      </c>
      <c r="DK104" s="196">
        <v>6.5</v>
      </c>
      <c r="DL104" s="196">
        <v>6.3</v>
      </c>
      <c r="DM104" s="196">
        <v>6.1</v>
      </c>
      <c r="DN104" s="196">
        <v>6.7</v>
      </c>
      <c r="DO104" s="196">
        <v>7.9</v>
      </c>
      <c r="DP104" s="196">
        <v>2</v>
      </c>
      <c r="DQ104" s="196">
        <v>2</v>
      </c>
      <c r="DR104" s="196">
        <v>2</v>
      </c>
      <c r="DS104" s="196">
        <v>2.2000000000000002</v>
      </c>
      <c r="DT104" s="196">
        <v>2.4</v>
      </c>
      <c r="DU104" s="196">
        <v>2.4</v>
      </c>
      <c r="DV104" s="196">
        <v>2.1</v>
      </c>
      <c r="DW104" s="196">
        <v>2.1</v>
      </c>
      <c r="DX104" s="196">
        <v>2.1</v>
      </c>
      <c r="DY104" s="196">
        <v>2.1</v>
      </c>
      <c r="DZ104" s="196">
        <v>1.4</v>
      </c>
      <c r="EA104" s="196">
        <v>0.2</v>
      </c>
      <c r="EB104" s="196">
        <v>-0.1</v>
      </c>
      <c r="EC104" s="196">
        <v>0.1</v>
      </c>
      <c r="ED104" s="196">
        <v>0.2</v>
      </c>
      <c r="EE104" s="196">
        <v>0.2</v>
      </c>
      <c r="EF104" s="196">
        <v>0.2</v>
      </c>
      <c r="EG104" s="196">
        <v>0.2</v>
      </c>
      <c r="EH104" s="196">
        <v>0.3</v>
      </c>
      <c r="EI104" s="196">
        <v>1.4</v>
      </c>
      <c r="EJ104" s="196">
        <v>1.4</v>
      </c>
      <c r="EK104" s="196">
        <v>1.5</v>
      </c>
      <c r="EL104" s="196">
        <v>1.5</v>
      </c>
      <c r="EM104" s="196">
        <v>1.5</v>
      </c>
      <c r="EN104" s="196">
        <v>1.8</v>
      </c>
      <c r="EO104" s="196">
        <v>1.7</v>
      </c>
      <c r="EP104" s="196">
        <v>1.7</v>
      </c>
      <c r="EQ104" s="196">
        <v>1.7</v>
      </c>
      <c r="ER104" s="196">
        <v>1.8</v>
      </c>
      <c r="ES104" s="196">
        <v>-0.1</v>
      </c>
      <c r="ET104" s="196">
        <v>0</v>
      </c>
      <c r="EU104" s="196">
        <v>-1.1000000000000001</v>
      </c>
      <c r="EV104" s="196">
        <v>-1.3</v>
      </c>
      <c r="EW104" s="196">
        <v>-1.2</v>
      </c>
      <c r="EX104" s="196">
        <v>-1.2</v>
      </c>
      <c r="EY104" s="196">
        <v>-1.1000000000000001</v>
      </c>
      <c r="EZ104" s="196">
        <v>-1.1000000000000001</v>
      </c>
      <c r="FA104" s="196">
        <v>-1.1000000000000001</v>
      </c>
      <c r="FB104" s="196">
        <v>-0.9</v>
      </c>
      <c r="FC104" s="196">
        <v>-1</v>
      </c>
      <c r="FD104" s="196">
        <v>-1</v>
      </c>
      <c r="FE104" s="196">
        <v>0.8</v>
      </c>
      <c r="FF104" s="196">
        <v>1.2</v>
      </c>
      <c r="FG104" s="196">
        <v>1.2</v>
      </c>
    </row>
    <row r="105" spans="1:163" ht="14.25" customHeight="1">
      <c r="A105" s="261">
        <f t="shared" si="1"/>
        <v>-10.7</v>
      </c>
      <c r="B105" s="261">
        <f t="shared" si="2"/>
        <v>4.9249999999999998</v>
      </c>
      <c r="C105" s="261">
        <f t="shared" si="3"/>
        <v>-6.1916666666666691</v>
      </c>
      <c r="D105" s="183" t="s">
        <v>603</v>
      </c>
      <c r="E105" s="196">
        <v>0.4</v>
      </c>
      <c r="F105" s="196">
        <v>0.7</v>
      </c>
      <c r="G105" s="196">
        <v>1.7</v>
      </c>
      <c r="H105" s="196">
        <v>1.6</v>
      </c>
      <c r="I105" s="196">
        <v>2.5</v>
      </c>
      <c r="J105" s="196">
        <v>2.7</v>
      </c>
      <c r="K105" s="196">
        <v>1.7</v>
      </c>
      <c r="L105" s="196">
        <v>1.5</v>
      </c>
      <c r="M105" s="196">
        <v>2.8</v>
      </c>
      <c r="N105" s="196">
        <v>3.2</v>
      </c>
      <c r="O105" s="196">
        <v>5.3</v>
      </c>
      <c r="P105" s="196">
        <v>4.8</v>
      </c>
      <c r="Q105" s="196">
        <v>5.9</v>
      </c>
      <c r="R105" s="196">
        <v>5.7</v>
      </c>
      <c r="S105" s="196">
        <v>5.9</v>
      </c>
      <c r="T105" s="196">
        <v>5.2</v>
      </c>
      <c r="U105" s="196">
        <v>7.1</v>
      </c>
      <c r="V105" s="196">
        <v>10</v>
      </c>
      <c r="W105" s="196">
        <v>10.7</v>
      </c>
      <c r="X105" s="196">
        <v>6.8</v>
      </c>
      <c r="Y105" s="196">
        <v>6</v>
      </c>
      <c r="Z105" s="196">
        <v>3.5</v>
      </c>
      <c r="AA105" s="196">
        <v>-2.2999999999999998</v>
      </c>
      <c r="AB105" s="196">
        <v>-5.4</v>
      </c>
      <c r="AC105" s="196">
        <v>-6.8</v>
      </c>
      <c r="AD105" s="196">
        <v>-6.4</v>
      </c>
      <c r="AE105" s="196">
        <v>-8.6999999999999993</v>
      </c>
      <c r="AF105" s="196">
        <v>-7.8</v>
      </c>
      <c r="AG105" s="196">
        <v>-9.5</v>
      </c>
      <c r="AH105" s="196">
        <v>-10.3</v>
      </c>
      <c r="AI105" s="196">
        <v>-10.7</v>
      </c>
      <c r="AJ105" s="196">
        <v>-5.9</v>
      </c>
      <c r="AK105" s="196">
        <v>-6.9</v>
      </c>
      <c r="AL105" s="196">
        <v>-4.7</v>
      </c>
      <c r="AM105" s="196">
        <v>0.3</v>
      </c>
      <c r="AN105" s="196">
        <v>3.1</v>
      </c>
      <c r="AO105" s="196">
        <v>5.2</v>
      </c>
      <c r="AP105" s="196">
        <v>4.2</v>
      </c>
      <c r="AQ105" s="196">
        <v>6.9</v>
      </c>
      <c r="AR105" s="196">
        <v>6.8</v>
      </c>
      <c r="AS105" s="196">
        <v>6</v>
      </c>
      <c r="AT105" s="196">
        <v>4.5</v>
      </c>
      <c r="AU105" s="196">
        <v>3.8</v>
      </c>
      <c r="AV105" s="196">
        <v>1.5</v>
      </c>
      <c r="AW105" s="196">
        <v>3.7</v>
      </c>
      <c r="AX105" s="196">
        <v>5.3</v>
      </c>
      <c r="AY105" s="196">
        <v>4.4000000000000004</v>
      </c>
      <c r="AZ105" s="196">
        <v>6.7</v>
      </c>
      <c r="BA105" s="196">
        <v>5.5</v>
      </c>
      <c r="BB105" s="196">
        <v>6.3</v>
      </c>
      <c r="BC105" s="196">
        <v>6.7</v>
      </c>
      <c r="BD105" s="196">
        <v>7</v>
      </c>
      <c r="BE105" s="196">
        <v>6.4</v>
      </c>
      <c r="BF105" s="196">
        <v>6</v>
      </c>
      <c r="BG105" s="196">
        <v>5.9</v>
      </c>
      <c r="BH105" s="196">
        <v>7.6</v>
      </c>
      <c r="BI105" s="196">
        <v>7.4</v>
      </c>
      <c r="BJ105" s="196">
        <v>5.4</v>
      </c>
      <c r="BK105" s="196">
        <v>4.5</v>
      </c>
      <c r="BL105" s="196">
        <v>2</v>
      </c>
      <c r="BM105" s="196">
        <v>2.2999999999999998</v>
      </c>
      <c r="BN105" s="196">
        <v>4.0999999999999996</v>
      </c>
      <c r="BO105" s="196">
        <v>4.9000000000000004</v>
      </c>
      <c r="BP105" s="196">
        <v>5.6</v>
      </c>
      <c r="BQ105" s="196">
        <v>5.0999999999999996</v>
      </c>
      <c r="BR105" s="196">
        <v>3.4</v>
      </c>
      <c r="BS105" s="196">
        <v>2</v>
      </c>
      <c r="BT105" s="196">
        <v>2.9</v>
      </c>
      <c r="BU105" s="196">
        <v>5.2</v>
      </c>
      <c r="BV105" s="196">
        <v>4.9000000000000004</v>
      </c>
      <c r="BW105" s="196">
        <v>3.8</v>
      </c>
      <c r="BX105" s="196">
        <v>3.6</v>
      </c>
      <c r="BY105" s="196">
        <v>2.7</v>
      </c>
      <c r="BZ105" s="196">
        <v>1.9</v>
      </c>
      <c r="CA105" s="196">
        <v>0.1</v>
      </c>
      <c r="CB105" s="196">
        <v>-3</v>
      </c>
      <c r="CC105" s="196">
        <v>-3.9</v>
      </c>
      <c r="CD105" s="196">
        <v>-1.4</v>
      </c>
      <c r="CE105" s="196">
        <v>0.2</v>
      </c>
      <c r="CF105" s="196">
        <v>0.2</v>
      </c>
      <c r="CG105" s="196">
        <v>-2</v>
      </c>
      <c r="CH105" s="196">
        <v>-2.2999999999999998</v>
      </c>
      <c r="CI105" s="196">
        <v>-1.6</v>
      </c>
      <c r="CJ105" s="196">
        <v>-0.1</v>
      </c>
      <c r="CK105" s="196">
        <v>-0.2</v>
      </c>
      <c r="CL105" s="196">
        <v>-1.7</v>
      </c>
      <c r="CM105" s="196">
        <v>-1.7</v>
      </c>
      <c r="CN105" s="196">
        <v>-0.5</v>
      </c>
      <c r="CO105" s="196">
        <v>2.9</v>
      </c>
      <c r="CP105" s="196">
        <v>2.9</v>
      </c>
      <c r="CQ105" s="196">
        <v>4.4000000000000004</v>
      </c>
      <c r="CR105" s="196">
        <v>1.6</v>
      </c>
      <c r="CS105" s="196">
        <v>0.2</v>
      </c>
      <c r="CT105" s="196">
        <v>0.7</v>
      </c>
      <c r="CU105" s="196">
        <v>-0.4</v>
      </c>
      <c r="CV105" s="196">
        <v>-2.9</v>
      </c>
      <c r="CW105" s="196">
        <v>-6.9</v>
      </c>
      <c r="CX105" s="196">
        <v>-6.9</v>
      </c>
      <c r="CY105" s="196">
        <v>-4.5999999999999996</v>
      </c>
      <c r="CZ105" s="196">
        <v>-4.7</v>
      </c>
      <c r="DA105" s="196">
        <v>-4.4000000000000004</v>
      </c>
      <c r="DB105" s="196">
        <v>-4.5</v>
      </c>
      <c r="DC105" s="196">
        <v>-5.5</v>
      </c>
      <c r="DD105" s="196">
        <v>-6.7</v>
      </c>
      <c r="DE105" s="196">
        <v>-7.4</v>
      </c>
      <c r="DF105" s="196">
        <v>-8</v>
      </c>
      <c r="DG105" s="196">
        <v>-6.8</v>
      </c>
      <c r="DH105" s="196">
        <v>-5.4</v>
      </c>
      <c r="DI105" s="196">
        <v>-3</v>
      </c>
      <c r="DJ105" s="196">
        <v>-3.9</v>
      </c>
      <c r="DK105" s="196">
        <v>-6.2</v>
      </c>
      <c r="DL105" s="196">
        <v>-5.2</v>
      </c>
      <c r="DM105" s="196">
        <v>-6.1</v>
      </c>
      <c r="DN105" s="196">
        <v>-5</v>
      </c>
      <c r="DO105" s="196">
        <v>-5.8</v>
      </c>
      <c r="DP105" s="196">
        <v>-4.9000000000000004</v>
      </c>
      <c r="DQ105" s="196">
        <v>-2.2999999999999998</v>
      </c>
      <c r="DR105" s="196">
        <v>-1.1000000000000001</v>
      </c>
      <c r="DS105" s="196">
        <v>-0.3</v>
      </c>
      <c r="DT105" s="196">
        <v>1.2</v>
      </c>
      <c r="DU105" s="196">
        <v>4.5</v>
      </c>
      <c r="DV105" s="196">
        <v>5.4</v>
      </c>
      <c r="DW105" s="196">
        <v>4.3</v>
      </c>
      <c r="DX105" s="196">
        <v>3.1</v>
      </c>
      <c r="DY105" s="196">
        <v>1.8</v>
      </c>
      <c r="DZ105" s="196">
        <v>0.8</v>
      </c>
      <c r="EA105" s="196">
        <v>0.5</v>
      </c>
      <c r="EB105" s="196">
        <v>2.4</v>
      </c>
      <c r="EC105" s="196">
        <v>1.9</v>
      </c>
      <c r="ED105" s="196">
        <v>1.8</v>
      </c>
      <c r="EE105" s="196">
        <v>2.4</v>
      </c>
      <c r="EF105" s="196">
        <v>1.9</v>
      </c>
      <c r="EG105" s="196">
        <v>0.6</v>
      </c>
      <c r="EH105" s="196">
        <v>0.3</v>
      </c>
      <c r="EI105" s="196">
        <v>-0.1</v>
      </c>
      <c r="EJ105" s="196">
        <v>1.3</v>
      </c>
      <c r="EK105" s="196">
        <v>3.7</v>
      </c>
      <c r="EL105" s="196">
        <v>5.2</v>
      </c>
      <c r="EM105" s="196">
        <v>5.6</v>
      </c>
      <c r="EN105" s="196">
        <v>4.9000000000000004</v>
      </c>
      <c r="EO105" s="196">
        <v>5.4</v>
      </c>
      <c r="EP105" s="196">
        <v>5.2</v>
      </c>
      <c r="EQ105" s="196">
        <v>2.4</v>
      </c>
      <c r="ER105" s="196">
        <v>0</v>
      </c>
      <c r="ES105" s="196">
        <v>-1.1000000000000001</v>
      </c>
      <c r="ET105" s="196">
        <v>-0.3</v>
      </c>
      <c r="EU105" s="196">
        <v>2.2000000000000002</v>
      </c>
      <c r="EV105" s="196">
        <v>2.5</v>
      </c>
      <c r="EW105" s="196">
        <v>1.3</v>
      </c>
      <c r="EX105" s="196">
        <v>-1.6</v>
      </c>
      <c r="EY105" s="196">
        <v>-1.5</v>
      </c>
      <c r="EZ105" s="196">
        <v>-1.9</v>
      </c>
      <c r="FA105" s="196">
        <v>-3.3</v>
      </c>
      <c r="FB105" s="196">
        <v>-2.4</v>
      </c>
      <c r="FC105" s="196">
        <v>-0.8</v>
      </c>
      <c r="FD105" s="196">
        <v>1.7</v>
      </c>
      <c r="FE105" s="196">
        <v>3.6</v>
      </c>
      <c r="FF105" s="196">
        <v>0.8</v>
      </c>
      <c r="FG105" s="196">
        <v>-3.3</v>
      </c>
    </row>
    <row r="106" spans="1:163" ht="14.25" customHeight="1">
      <c r="A106" s="261">
        <f t="shared" si="1"/>
        <v>-1.7</v>
      </c>
      <c r="B106" s="261">
        <f t="shared" si="2"/>
        <v>-1.3833333333333335</v>
      </c>
      <c r="C106" s="261">
        <f t="shared" si="3"/>
        <v>-0.26666666666666666</v>
      </c>
      <c r="D106" s="183" t="s">
        <v>1029</v>
      </c>
      <c r="E106" s="196">
        <v>-0.2</v>
      </c>
      <c r="F106" s="196">
        <v>-0.2</v>
      </c>
      <c r="G106" s="196">
        <v>-0.3</v>
      </c>
      <c r="H106" s="196">
        <v>-0.2</v>
      </c>
      <c r="I106" s="196">
        <v>-0.2</v>
      </c>
      <c r="J106" s="196">
        <v>-0.2</v>
      </c>
      <c r="K106" s="196">
        <v>-0.1</v>
      </c>
      <c r="L106" s="196">
        <v>-0.1</v>
      </c>
      <c r="M106" s="196">
        <v>-0.2</v>
      </c>
      <c r="N106" s="196">
        <v>-0.1</v>
      </c>
      <c r="O106" s="196">
        <v>-0.1</v>
      </c>
      <c r="P106" s="196">
        <v>-0.2</v>
      </c>
      <c r="Q106" s="196">
        <v>-1.2</v>
      </c>
      <c r="R106" s="196">
        <v>-1.3</v>
      </c>
      <c r="S106" s="196">
        <v>-1.2</v>
      </c>
      <c r="T106" s="196">
        <v>-1.3</v>
      </c>
      <c r="U106" s="196">
        <v>-1.3</v>
      </c>
      <c r="V106" s="196">
        <v>-1.3</v>
      </c>
      <c r="W106" s="196">
        <v>-1.3</v>
      </c>
      <c r="X106" s="196">
        <v>-1.4</v>
      </c>
      <c r="Y106" s="196">
        <v>-1.4</v>
      </c>
      <c r="Z106" s="196">
        <v>-1.6</v>
      </c>
      <c r="AA106" s="196">
        <v>-1.6</v>
      </c>
      <c r="AB106" s="196">
        <v>-1.7</v>
      </c>
      <c r="AC106" s="196">
        <v>-0.6</v>
      </c>
      <c r="AD106" s="196">
        <v>-0.5</v>
      </c>
      <c r="AE106" s="196">
        <v>-0.5</v>
      </c>
      <c r="AF106" s="196">
        <v>-0.5</v>
      </c>
      <c r="AG106" s="196">
        <v>-0.5</v>
      </c>
      <c r="AH106" s="196">
        <v>-0.5</v>
      </c>
      <c r="AI106" s="196">
        <v>-0.5</v>
      </c>
      <c r="AJ106" s="196">
        <v>-0.2</v>
      </c>
      <c r="AK106" s="196">
        <v>0</v>
      </c>
      <c r="AL106" s="196">
        <v>0.2</v>
      </c>
      <c r="AM106" s="196">
        <v>0.2</v>
      </c>
      <c r="AN106" s="196">
        <v>0.2</v>
      </c>
      <c r="AO106" s="196">
        <v>0.1</v>
      </c>
      <c r="AP106" s="196">
        <v>-0.1</v>
      </c>
      <c r="AQ106" s="196">
        <v>0</v>
      </c>
      <c r="AR106" s="196">
        <v>-0.7</v>
      </c>
      <c r="AS106" s="196">
        <v>-0.7</v>
      </c>
      <c r="AT106" s="196">
        <v>-0.7</v>
      </c>
      <c r="AU106" s="196">
        <v>-0.7</v>
      </c>
      <c r="AV106" s="196">
        <v>-1</v>
      </c>
      <c r="AW106" s="196">
        <v>-1.1000000000000001</v>
      </c>
      <c r="AX106" s="196">
        <v>-1.1000000000000001</v>
      </c>
      <c r="AY106" s="196">
        <v>-1.1000000000000001</v>
      </c>
      <c r="AZ106" s="196">
        <v>-1.1000000000000001</v>
      </c>
      <c r="BA106" s="196">
        <v>-1.1000000000000001</v>
      </c>
      <c r="BB106" s="196">
        <v>-0.7</v>
      </c>
      <c r="BC106" s="196">
        <v>-0.8</v>
      </c>
      <c r="BD106" s="196">
        <v>-0.1</v>
      </c>
      <c r="BE106" s="196">
        <v>-2.6</v>
      </c>
      <c r="BF106" s="196">
        <v>-2.6</v>
      </c>
      <c r="BG106" s="196">
        <v>-2.7</v>
      </c>
      <c r="BH106" s="196">
        <v>-5.5</v>
      </c>
      <c r="BI106" s="196">
        <v>-7.4</v>
      </c>
      <c r="BJ106" s="196">
        <v>-7.3</v>
      </c>
      <c r="BK106" s="196">
        <v>-7.4</v>
      </c>
      <c r="BL106" s="196">
        <v>-9.4</v>
      </c>
      <c r="BM106" s="196">
        <v>-9.4</v>
      </c>
      <c r="BN106" s="196">
        <v>-9.6</v>
      </c>
      <c r="BO106" s="196">
        <v>-8.6</v>
      </c>
      <c r="BP106" s="196">
        <v>-8.6</v>
      </c>
      <c r="BQ106" s="196">
        <v>-5.8</v>
      </c>
      <c r="BR106" s="196">
        <v>-5.4</v>
      </c>
      <c r="BS106" s="196">
        <v>-5.2</v>
      </c>
      <c r="BT106" s="196">
        <v>-2.5</v>
      </c>
      <c r="BU106" s="196">
        <v>-1.4</v>
      </c>
      <c r="BV106" s="196">
        <v>-1.4</v>
      </c>
      <c r="BW106" s="196">
        <v>-1.5</v>
      </c>
      <c r="BX106" s="196">
        <v>-0.8</v>
      </c>
      <c r="BY106" s="196">
        <v>0.7</v>
      </c>
      <c r="BZ106" s="196">
        <v>0.5</v>
      </c>
      <c r="CA106" s="196">
        <v>-0.6</v>
      </c>
      <c r="CB106" s="196">
        <v>-0.7</v>
      </c>
      <c r="CC106" s="196">
        <v>-3</v>
      </c>
      <c r="CD106" s="196">
        <v>-3.4</v>
      </c>
      <c r="CE106" s="196">
        <v>-3.5</v>
      </c>
      <c r="CF106" s="196">
        <v>-3.6</v>
      </c>
      <c r="CG106" s="196">
        <v>-2.7</v>
      </c>
      <c r="CH106" s="196">
        <v>-2.8</v>
      </c>
      <c r="CI106" s="196">
        <v>-2.6</v>
      </c>
      <c r="CJ106" s="196">
        <v>-1.1000000000000001</v>
      </c>
      <c r="CK106" s="196">
        <v>-2.6</v>
      </c>
      <c r="CL106" s="196">
        <v>-1.8</v>
      </c>
      <c r="CM106" s="196">
        <v>-1.8</v>
      </c>
      <c r="CN106" s="196">
        <v>-2.2000000000000002</v>
      </c>
      <c r="CO106" s="196">
        <v>-0.2</v>
      </c>
      <c r="CP106" s="196">
        <v>0.1</v>
      </c>
      <c r="CQ106" s="196">
        <v>0.2</v>
      </c>
      <c r="CR106" s="196">
        <v>0.4</v>
      </c>
      <c r="CS106" s="196">
        <v>0.4</v>
      </c>
      <c r="CT106" s="196">
        <v>1.4</v>
      </c>
      <c r="CU106" s="196">
        <v>1.4</v>
      </c>
      <c r="CV106" s="196">
        <v>1.5</v>
      </c>
      <c r="CW106" s="196">
        <v>1.7</v>
      </c>
      <c r="CX106" s="196">
        <v>1.1000000000000001</v>
      </c>
      <c r="CY106" s="196">
        <v>1.1000000000000001</v>
      </c>
      <c r="CZ106" s="196">
        <v>1.7</v>
      </c>
      <c r="DA106" s="196">
        <v>1.7</v>
      </c>
      <c r="DB106" s="196">
        <v>1.3</v>
      </c>
      <c r="DC106" s="196">
        <v>1.3</v>
      </c>
      <c r="DD106" s="196">
        <v>1</v>
      </c>
      <c r="DE106" s="196">
        <v>1</v>
      </c>
      <c r="DF106" s="196">
        <v>-0.5</v>
      </c>
      <c r="DG106" s="196">
        <v>-0.3</v>
      </c>
      <c r="DH106" s="196">
        <v>-0.4</v>
      </c>
      <c r="DI106" s="196">
        <v>-0.6</v>
      </c>
      <c r="DJ106" s="196">
        <v>-0.6</v>
      </c>
      <c r="DK106" s="196">
        <v>-0.9</v>
      </c>
      <c r="DL106" s="196">
        <v>-1.1000000000000001</v>
      </c>
      <c r="DM106" s="196">
        <v>-3.3</v>
      </c>
      <c r="DN106" s="196">
        <v>-3.2</v>
      </c>
      <c r="DO106" s="196">
        <v>-3.2</v>
      </c>
      <c r="DP106" s="196">
        <v>-3.1</v>
      </c>
      <c r="DQ106" s="196">
        <v>-3.3</v>
      </c>
      <c r="DR106" s="196">
        <v>-2.8</v>
      </c>
      <c r="DS106" s="196">
        <v>-3</v>
      </c>
      <c r="DT106" s="196">
        <v>-2.9</v>
      </c>
      <c r="DU106" s="196">
        <v>-2.7</v>
      </c>
      <c r="DV106" s="196">
        <v>-2.7</v>
      </c>
      <c r="DW106" s="196">
        <v>-2.7</v>
      </c>
      <c r="DX106" s="196">
        <v>-3.1</v>
      </c>
      <c r="DY106" s="196">
        <v>-1.6</v>
      </c>
      <c r="DZ106" s="196">
        <v>-0.3</v>
      </c>
      <c r="EA106" s="196">
        <v>-1.2</v>
      </c>
      <c r="EB106" s="196">
        <v>-1.1000000000000001</v>
      </c>
      <c r="EC106" s="196">
        <v>-1</v>
      </c>
      <c r="ED106" s="196">
        <v>-1.2</v>
      </c>
      <c r="EE106" s="196">
        <v>-0.5</v>
      </c>
      <c r="EF106" s="196">
        <v>-0.7</v>
      </c>
      <c r="EG106" s="196">
        <v>-0.8</v>
      </c>
      <c r="EH106" s="196">
        <v>-0.7</v>
      </c>
      <c r="EI106" s="196">
        <v>-0.4</v>
      </c>
      <c r="EJ106" s="196">
        <v>0.1</v>
      </c>
      <c r="EK106" s="196">
        <v>0.8</v>
      </c>
      <c r="EL106" s="196">
        <v>-0.5</v>
      </c>
      <c r="EM106" s="196">
        <v>0.2</v>
      </c>
      <c r="EN106" s="196">
        <v>0</v>
      </c>
      <c r="EO106" s="196">
        <v>0.3</v>
      </c>
      <c r="EP106" s="196">
        <v>0.4</v>
      </c>
      <c r="EQ106" s="196">
        <v>-0.3</v>
      </c>
      <c r="ER106" s="196">
        <v>-0.3</v>
      </c>
      <c r="ES106" s="196">
        <v>-0.4</v>
      </c>
      <c r="ET106" s="196">
        <v>-0.4</v>
      </c>
      <c r="EU106" s="196">
        <v>-0.3</v>
      </c>
      <c r="EV106" s="196">
        <v>-0.6</v>
      </c>
      <c r="EW106" s="196">
        <v>-1.8</v>
      </c>
      <c r="EX106" s="196">
        <v>-0.5</v>
      </c>
      <c r="EY106" s="196">
        <v>-0.5</v>
      </c>
      <c r="EZ106" s="196">
        <v>-0.4</v>
      </c>
      <c r="FA106" s="196">
        <v>0.3</v>
      </c>
      <c r="FB106" s="196">
        <v>0.3</v>
      </c>
      <c r="FC106" s="196">
        <v>0.2</v>
      </c>
      <c r="FD106" s="196">
        <v>0</v>
      </c>
      <c r="FE106" s="196">
        <v>0.3</v>
      </c>
      <c r="FF106" s="196">
        <v>0.2</v>
      </c>
      <c r="FG106" s="196">
        <v>0.4</v>
      </c>
    </row>
    <row r="107" spans="1:163" ht="14.25" customHeight="1">
      <c r="A107" s="261">
        <f t="shared" si="1"/>
        <v>0.7</v>
      </c>
      <c r="B107" s="261">
        <f t="shared" si="2"/>
        <v>1.4833333333333332</v>
      </c>
      <c r="C107" s="261">
        <f t="shared" si="3"/>
        <v>1.8666666666666665</v>
      </c>
      <c r="D107" s="183" t="s">
        <v>1031</v>
      </c>
      <c r="E107" s="196">
        <v>0.5</v>
      </c>
      <c r="F107" s="196">
        <v>0.9</v>
      </c>
      <c r="G107" s="196">
        <v>1.8</v>
      </c>
      <c r="H107" s="196">
        <v>1.7</v>
      </c>
      <c r="I107" s="196">
        <v>1.9</v>
      </c>
      <c r="J107" s="196">
        <v>1</v>
      </c>
      <c r="K107" s="196">
        <v>1.2</v>
      </c>
      <c r="L107" s="196">
        <v>2.2000000000000002</v>
      </c>
      <c r="M107" s="196">
        <v>2.4</v>
      </c>
      <c r="N107" s="196">
        <v>2.1</v>
      </c>
      <c r="O107" s="196">
        <v>2.2000000000000002</v>
      </c>
      <c r="P107" s="196">
        <v>2.2999999999999998</v>
      </c>
      <c r="Q107" s="196">
        <v>2.4</v>
      </c>
      <c r="R107" s="196">
        <v>1.8</v>
      </c>
      <c r="S107" s="196">
        <v>1.1000000000000001</v>
      </c>
      <c r="T107" s="196">
        <v>1</v>
      </c>
      <c r="U107" s="196">
        <v>0.7</v>
      </c>
      <c r="V107" s="196">
        <v>2</v>
      </c>
      <c r="W107" s="196">
        <v>1.5</v>
      </c>
      <c r="X107" s="196">
        <v>1.6</v>
      </c>
      <c r="Y107" s="196">
        <v>1.6</v>
      </c>
      <c r="Z107" s="196">
        <v>1.7</v>
      </c>
      <c r="AA107" s="196">
        <v>1.4</v>
      </c>
      <c r="AB107" s="196">
        <v>1</v>
      </c>
      <c r="AC107" s="196">
        <v>1</v>
      </c>
      <c r="AD107" s="196">
        <v>1.7</v>
      </c>
      <c r="AE107" s="196">
        <v>2.2000000000000002</v>
      </c>
      <c r="AF107" s="196">
        <v>2</v>
      </c>
      <c r="AG107" s="196">
        <v>2</v>
      </c>
      <c r="AH107" s="196">
        <v>1.9</v>
      </c>
      <c r="AI107" s="196">
        <v>2.7</v>
      </c>
      <c r="AJ107" s="196">
        <v>1.6</v>
      </c>
      <c r="AK107" s="196">
        <v>1.4</v>
      </c>
      <c r="AL107" s="196">
        <v>1.8</v>
      </c>
      <c r="AM107" s="196">
        <v>1.9</v>
      </c>
      <c r="AN107" s="196">
        <v>2.2000000000000002</v>
      </c>
      <c r="AO107" s="196">
        <v>1.7</v>
      </c>
      <c r="AP107" s="196">
        <v>1.7</v>
      </c>
      <c r="AQ107" s="196">
        <v>1.4</v>
      </c>
      <c r="AR107" s="196">
        <v>1.4</v>
      </c>
      <c r="AS107" s="196">
        <v>2.2000000000000002</v>
      </c>
      <c r="AT107" s="196">
        <v>2</v>
      </c>
      <c r="AU107" s="196">
        <v>2.4</v>
      </c>
      <c r="AV107" s="196">
        <v>2.5</v>
      </c>
      <c r="AW107" s="196">
        <v>1.1000000000000001</v>
      </c>
      <c r="AX107" s="196">
        <v>0.4</v>
      </c>
      <c r="AY107" s="196">
        <v>-0.1</v>
      </c>
      <c r="AZ107" s="196">
        <v>-0.8</v>
      </c>
      <c r="BA107" s="196">
        <v>-0.9</v>
      </c>
      <c r="BB107" s="196">
        <v>-1.6</v>
      </c>
      <c r="BC107" s="196">
        <v>-1.6</v>
      </c>
      <c r="BD107" s="196">
        <v>-1.4</v>
      </c>
      <c r="BE107" s="196">
        <v>-2.1</v>
      </c>
      <c r="BF107" s="196">
        <v>-2.7</v>
      </c>
      <c r="BG107" s="196">
        <v>-3.7</v>
      </c>
      <c r="BH107" s="196">
        <v>-3.5</v>
      </c>
      <c r="BI107" s="196">
        <v>-2</v>
      </c>
      <c r="BJ107" s="196">
        <v>-0.9</v>
      </c>
      <c r="BK107" s="196">
        <v>-0.9</v>
      </c>
      <c r="BL107" s="196">
        <v>-0.5</v>
      </c>
      <c r="BM107" s="196">
        <v>0</v>
      </c>
      <c r="BN107" s="196">
        <v>0.4</v>
      </c>
      <c r="BO107" s="196">
        <v>1.7</v>
      </c>
      <c r="BP107" s="196">
        <v>2.4</v>
      </c>
      <c r="BQ107" s="196">
        <v>3.6</v>
      </c>
      <c r="BR107" s="196">
        <v>4.2</v>
      </c>
      <c r="BS107" s="196">
        <v>5</v>
      </c>
      <c r="BT107" s="196">
        <v>5</v>
      </c>
      <c r="BU107" s="196">
        <v>3.7</v>
      </c>
      <c r="BV107" s="196">
        <v>4.5999999999999996</v>
      </c>
      <c r="BW107" s="196">
        <v>3.6</v>
      </c>
      <c r="BX107" s="196">
        <v>3.5</v>
      </c>
      <c r="BY107" s="196">
        <v>3.7</v>
      </c>
      <c r="BZ107" s="196">
        <v>4.2</v>
      </c>
      <c r="CA107" s="196">
        <v>3.7</v>
      </c>
      <c r="CB107" s="196">
        <v>3.4</v>
      </c>
      <c r="CC107" s="196">
        <v>2</v>
      </c>
      <c r="CD107" s="196">
        <v>1.9</v>
      </c>
      <c r="CE107" s="196">
        <v>2.6</v>
      </c>
      <c r="CF107" s="196">
        <v>2.8</v>
      </c>
      <c r="CG107" s="196">
        <v>1.9</v>
      </c>
      <c r="CH107" s="196">
        <v>0.6</v>
      </c>
      <c r="CI107" s="196">
        <v>0.7</v>
      </c>
      <c r="CJ107" s="196">
        <v>1.6</v>
      </c>
      <c r="CK107" s="196">
        <v>2</v>
      </c>
      <c r="CL107" s="196">
        <v>1.6</v>
      </c>
      <c r="CM107" s="196">
        <v>0.6</v>
      </c>
      <c r="CN107" s="196">
        <v>0.1</v>
      </c>
      <c r="CO107" s="196">
        <v>1.5</v>
      </c>
      <c r="CP107" s="196">
        <v>1.8</v>
      </c>
      <c r="CQ107" s="196">
        <v>1.8</v>
      </c>
      <c r="CR107" s="196">
        <v>3.5</v>
      </c>
      <c r="CS107" s="196">
        <v>3.9</v>
      </c>
      <c r="CT107" s="196">
        <v>3.6</v>
      </c>
      <c r="CU107" s="196">
        <v>3</v>
      </c>
      <c r="CV107" s="196">
        <v>2.2999999999999998</v>
      </c>
      <c r="CW107" s="196">
        <v>1.7</v>
      </c>
      <c r="CX107" s="196">
        <v>0.8</v>
      </c>
      <c r="CY107" s="196">
        <v>1.4</v>
      </c>
      <c r="CZ107" s="196">
        <v>2.9</v>
      </c>
      <c r="DA107" s="196">
        <v>3</v>
      </c>
      <c r="DB107" s="196">
        <v>2.6</v>
      </c>
      <c r="DC107" s="196">
        <v>2.5</v>
      </c>
      <c r="DD107" s="196">
        <v>1.5</v>
      </c>
      <c r="DE107" s="196">
        <v>0.3</v>
      </c>
      <c r="DF107" s="196">
        <v>-0.9</v>
      </c>
      <c r="DG107" s="196">
        <v>-0.5</v>
      </c>
      <c r="DH107" s="196">
        <v>-0.7</v>
      </c>
      <c r="DI107" s="196">
        <v>-0.6</v>
      </c>
      <c r="DJ107" s="196">
        <v>0.1</v>
      </c>
      <c r="DK107" s="196">
        <v>-0.2</v>
      </c>
      <c r="DL107" s="196">
        <v>-1.8</v>
      </c>
      <c r="DM107" s="196">
        <v>-3.1</v>
      </c>
      <c r="DN107" s="196">
        <v>-3.9</v>
      </c>
      <c r="DO107" s="196">
        <v>-5.2</v>
      </c>
      <c r="DP107" s="196">
        <v>-5.5</v>
      </c>
      <c r="DQ107" s="196">
        <v>-2.6</v>
      </c>
      <c r="DR107" s="196">
        <v>0</v>
      </c>
      <c r="DS107" s="196">
        <v>1.2</v>
      </c>
      <c r="DT107" s="196">
        <v>1.8</v>
      </c>
      <c r="DU107" s="196">
        <v>1.6</v>
      </c>
      <c r="DV107" s="196">
        <v>1.8</v>
      </c>
      <c r="DW107" s="196">
        <v>1.4</v>
      </c>
      <c r="DX107" s="196">
        <v>0.9</v>
      </c>
      <c r="DY107" s="196">
        <v>1.2</v>
      </c>
      <c r="DZ107" s="196">
        <v>1.3</v>
      </c>
      <c r="EA107" s="196">
        <v>1.3</v>
      </c>
      <c r="EB107" s="196">
        <v>0.8</v>
      </c>
      <c r="EC107" s="196">
        <v>0.9</v>
      </c>
      <c r="ED107" s="196">
        <v>0.6</v>
      </c>
      <c r="EE107" s="196">
        <v>1</v>
      </c>
      <c r="EF107" s="196">
        <v>0.4</v>
      </c>
      <c r="EG107" s="196">
        <v>0.3</v>
      </c>
      <c r="EH107" s="196">
        <v>0.1</v>
      </c>
      <c r="EI107" s="196">
        <v>0.5</v>
      </c>
      <c r="EJ107" s="196">
        <v>1.2</v>
      </c>
      <c r="EK107" s="196">
        <v>1</v>
      </c>
      <c r="EL107" s="196">
        <v>1</v>
      </c>
      <c r="EM107" s="196">
        <v>0.3</v>
      </c>
      <c r="EN107" s="196">
        <v>0.4</v>
      </c>
      <c r="EO107" s="196">
        <v>1.3</v>
      </c>
      <c r="EP107" s="196">
        <v>1.6</v>
      </c>
      <c r="EQ107" s="196">
        <v>1.1000000000000001</v>
      </c>
      <c r="ER107" s="196">
        <v>0.9</v>
      </c>
      <c r="ES107" s="196">
        <v>0.9</v>
      </c>
      <c r="ET107" s="196">
        <v>0.8</v>
      </c>
      <c r="EU107" s="196">
        <v>0.9</v>
      </c>
      <c r="EV107" s="196">
        <v>0.7</v>
      </c>
      <c r="EW107" s="196">
        <v>0.6</v>
      </c>
      <c r="EX107" s="196">
        <v>0.7</v>
      </c>
      <c r="EY107" s="196">
        <v>1.8</v>
      </c>
      <c r="EZ107" s="196">
        <v>1.6</v>
      </c>
      <c r="FA107" s="196">
        <v>-0.1</v>
      </c>
      <c r="FB107" s="196">
        <v>-0.2</v>
      </c>
      <c r="FC107" s="196">
        <v>-0.2</v>
      </c>
      <c r="FD107" s="196">
        <v>-0.2</v>
      </c>
      <c r="FE107" s="196">
        <v>0.4</v>
      </c>
      <c r="FF107" s="196">
        <v>0.4</v>
      </c>
      <c r="FG107" s="196">
        <v>0</v>
      </c>
    </row>
    <row r="108" spans="1:163" ht="14.25" customHeight="1">
      <c r="A108" s="261">
        <f t="shared" si="1"/>
        <v>1.9</v>
      </c>
      <c r="B108" s="261">
        <f t="shared" si="2"/>
        <v>2.4083333333333337</v>
      </c>
      <c r="C108" s="261">
        <f t="shared" si="3"/>
        <v>2.5333333333333337</v>
      </c>
      <c r="D108" s="183" t="s">
        <v>1032</v>
      </c>
      <c r="E108" s="196">
        <v>0.2</v>
      </c>
      <c r="F108" s="196">
        <v>0.1</v>
      </c>
      <c r="G108" s="196">
        <v>0.2</v>
      </c>
      <c r="H108" s="196">
        <v>0.2</v>
      </c>
      <c r="I108" s="196">
        <v>0.2</v>
      </c>
      <c r="J108" s="196">
        <v>0.2</v>
      </c>
      <c r="K108" s="196">
        <v>0.7</v>
      </c>
      <c r="L108" s="196">
        <v>0.8</v>
      </c>
      <c r="M108" s="196">
        <v>2.2999999999999998</v>
      </c>
      <c r="N108" s="196">
        <v>2.2999999999999998</v>
      </c>
      <c r="O108" s="196">
        <v>2.2999999999999998</v>
      </c>
      <c r="P108" s="196">
        <v>2.2999999999999998</v>
      </c>
      <c r="Q108" s="196">
        <v>2.2999999999999998</v>
      </c>
      <c r="R108" s="196">
        <v>2.8</v>
      </c>
      <c r="S108" s="196">
        <v>2.6</v>
      </c>
      <c r="T108" s="196">
        <v>2.6</v>
      </c>
      <c r="U108" s="196">
        <v>2.6</v>
      </c>
      <c r="V108" s="196">
        <v>2.2000000000000002</v>
      </c>
      <c r="W108" s="196">
        <v>2.1</v>
      </c>
      <c r="X108" s="196">
        <v>2.1</v>
      </c>
      <c r="Y108" s="196">
        <v>2</v>
      </c>
      <c r="Z108" s="196">
        <v>2</v>
      </c>
      <c r="AA108" s="196">
        <v>2.8</v>
      </c>
      <c r="AB108" s="196">
        <v>2.8</v>
      </c>
      <c r="AC108" s="196">
        <v>2.8</v>
      </c>
      <c r="AD108" s="196">
        <v>2.6</v>
      </c>
      <c r="AE108" s="196">
        <v>2.6</v>
      </c>
      <c r="AF108" s="196">
        <v>2.6</v>
      </c>
      <c r="AG108" s="196">
        <v>2.6</v>
      </c>
      <c r="AH108" s="196">
        <v>3.1</v>
      </c>
      <c r="AI108" s="196">
        <v>2.6</v>
      </c>
      <c r="AJ108" s="196">
        <v>2.5</v>
      </c>
      <c r="AK108" s="196">
        <v>2.6</v>
      </c>
      <c r="AL108" s="196">
        <v>2.6</v>
      </c>
      <c r="AM108" s="196">
        <v>1.9</v>
      </c>
      <c r="AN108" s="196">
        <v>1.9</v>
      </c>
      <c r="AO108" s="196">
        <v>1.9</v>
      </c>
      <c r="AP108" s="196">
        <v>1.7</v>
      </c>
      <c r="AQ108" s="196">
        <v>1.7</v>
      </c>
      <c r="AR108" s="196">
        <v>1.6</v>
      </c>
      <c r="AS108" s="196">
        <v>1.5</v>
      </c>
      <c r="AT108" s="196">
        <v>1.5</v>
      </c>
      <c r="AU108" s="196">
        <v>1.6</v>
      </c>
      <c r="AV108" s="196">
        <v>1.7</v>
      </c>
      <c r="AW108" s="196">
        <v>-8.8000000000000007</v>
      </c>
      <c r="AX108" s="196">
        <v>-8.8000000000000007</v>
      </c>
      <c r="AY108" s="196">
        <v>-8.9</v>
      </c>
      <c r="AZ108" s="196">
        <v>-8.9</v>
      </c>
      <c r="BA108" s="196">
        <v>-8.9</v>
      </c>
      <c r="BB108" s="196">
        <v>-8.9</v>
      </c>
      <c r="BC108" s="196">
        <v>-8.9</v>
      </c>
      <c r="BD108" s="196">
        <v>-8.9</v>
      </c>
      <c r="BE108" s="196">
        <v>-8.9</v>
      </c>
      <c r="BF108" s="196">
        <v>-8.9</v>
      </c>
      <c r="BG108" s="196">
        <v>-9.4</v>
      </c>
      <c r="BH108" s="196">
        <v>-9.4</v>
      </c>
      <c r="BI108" s="196">
        <v>0.7</v>
      </c>
      <c r="BJ108" s="196">
        <v>0.9</v>
      </c>
      <c r="BK108" s="196">
        <v>1.1000000000000001</v>
      </c>
      <c r="BL108" s="196">
        <v>1.1000000000000001</v>
      </c>
      <c r="BM108" s="196">
        <v>-0.8</v>
      </c>
      <c r="BN108" s="196">
        <v>-0.8</v>
      </c>
      <c r="BO108" s="196">
        <v>-0.8</v>
      </c>
      <c r="BP108" s="196">
        <v>-0.8</v>
      </c>
      <c r="BQ108" s="196">
        <v>-0.5</v>
      </c>
      <c r="BR108" s="196">
        <v>-0.4</v>
      </c>
      <c r="BS108" s="196">
        <v>0.1</v>
      </c>
      <c r="BT108" s="196">
        <v>-0.6</v>
      </c>
      <c r="BU108" s="196">
        <v>-0.7</v>
      </c>
      <c r="BV108" s="196">
        <v>-1</v>
      </c>
      <c r="BW108" s="196">
        <v>-1</v>
      </c>
      <c r="BX108" s="196">
        <v>-1</v>
      </c>
      <c r="BY108" s="196">
        <v>0.9</v>
      </c>
      <c r="BZ108" s="196">
        <v>0.9</v>
      </c>
      <c r="CA108" s="196">
        <v>0.8</v>
      </c>
      <c r="CB108" s="196">
        <v>0.8</v>
      </c>
      <c r="CC108" s="196">
        <v>0.5</v>
      </c>
      <c r="CD108" s="196">
        <v>0.5</v>
      </c>
      <c r="CE108" s="196">
        <v>0.3</v>
      </c>
      <c r="CF108" s="196">
        <v>0.9</v>
      </c>
      <c r="CG108" s="196">
        <v>0.1</v>
      </c>
      <c r="CH108" s="196">
        <v>0</v>
      </c>
      <c r="CI108" s="196">
        <v>0</v>
      </c>
      <c r="CJ108" s="196">
        <v>0</v>
      </c>
      <c r="CK108" s="196">
        <v>0</v>
      </c>
      <c r="CL108" s="196">
        <v>0</v>
      </c>
      <c r="CM108" s="196">
        <v>0</v>
      </c>
      <c r="CN108" s="196">
        <v>0</v>
      </c>
      <c r="CO108" s="196">
        <v>0</v>
      </c>
      <c r="CP108" s="196">
        <v>0</v>
      </c>
      <c r="CQ108" s="196">
        <v>0.2</v>
      </c>
      <c r="CR108" s="196">
        <v>0.2</v>
      </c>
      <c r="CS108" s="196">
        <v>0.1</v>
      </c>
      <c r="CT108" s="196">
        <v>0.1</v>
      </c>
      <c r="CU108" s="196">
        <v>0.1</v>
      </c>
      <c r="CV108" s="196">
        <v>0.2</v>
      </c>
      <c r="CW108" s="196">
        <v>0.3</v>
      </c>
      <c r="CX108" s="196">
        <v>0.1</v>
      </c>
      <c r="CY108" s="196">
        <v>0.1</v>
      </c>
      <c r="CZ108" s="196">
        <v>0.1</v>
      </c>
      <c r="DA108" s="196">
        <v>0.1</v>
      </c>
      <c r="DB108" s="196">
        <v>0.1</v>
      </c>
      <c r="DC108" s="196">
        <v>-0.8</v>
      </c>
      <c r="DD108" s="196">
        <v>-0.9</v>
      </c>
      <c r="DE108" s="196">
        <v>-1</v>
      </c>
      <c r="DF108" s="196">
        <v>-1.1000000000000001</v>
      </c>
      <c r="DG108" s="196">
        <v>-1.1000000000000001</v>
      </c>
      <c r="DH108" s="196">
        <v>-1.1000000000000001</v>
      </c>
      <c r="DI108" s="196">
        <v>-1.2</v>
      </c>
      <c r="DJ108" s="196">
        <v>-1</v>
      </c>
      <c r="DK108" s="196">
        <v>-1</v>
      </c>
      <c r="DL108" s="196">
        <v>-1</v>
      </c>
      <c r="DM108" s="196">
        <v>-1</v>
      </c>
      <c r="DN108" s="196">
        <v>-0.9</v>
      </c>
      <c r="DO108" s="196">
        <v>0.6</v>
      </c>
      <c r="DP108" s="196">
        <v>0.7</v>
      </c>
      <c r="DQ108" s="196">
        <v>0.7</v>
      </c>
      <c r="DR108" s="196">
        <v>1.1000000000000001</v>
      </c>
      <c r="DS108" s="196">
        <v>1.1000000000000001</v>
      </c>
      <c r="DT108" s="196">
        <v>1.1000000000000001</v>
      </c>
      <c r="DU108" s="196">
        <v>1.1000000000000001</v>
      </c>
      <c r="DV108" s="196">
        <v>1.1000000000000001</v>
      </c>
      <c r="DW108" s="196">
        <v>1.1000000000000001</v>
      </c>
      <c r="DX108" s="196">
        <v>1.1000000000000001</v>
      </c>
      <c r="DY108" s="196">
        <v>1.1000000000000001</v>
      </c>
      <c r="DZ108" s="196">
        <v>1</v>
      </c>
      <c r="EA108" s="196">
        <v>0.3</v>
      </c>
      <c r="EB108" s="196">
        <v>0.3</v>
      </c>
      <c r="EC108" s="196">
        <v>0.7</v>
      </c>
      <c r="ED108" s="196">
        <v>0.4</v>
      </c>
      <c r="EE108" s="196">
        <v>0.4</v>
      </c>
      <c r="EF108" s="196">
        <v>0.5</v>
      </c>
      <c r="EG108" s="196">
        <v>0.4</v>
      </c>
      <c r="EH108" s="196">
        <v>0.3</v>
      </c>
      <c r="EI108" s="196">
        <v>0.3</v>
      </c>
      <c r="EJ108" s="196">
        <v>0.4</v>
      </c>
      <c r="EK108" s="196">
        <v>0.4</v>
      </c>
      <c r="EL108" s="196">
        <v>0.4</v>
      </c>
      <c r="EM108" s="196">
        <v>0.1</v>
      </c>
      <c r="EN108" s="196">
        <v>0.1</v>
      </c>
      <c r="EO108" s="196">
        <v>-0.2</v>
      </c>
      <c r="EP108" s="196">
        <v>0.8</v>
      </c>
      <c r="EQ108" s="196">
        <v>0.8</v>
      </c>
      <c r="ER108" s="196">
        <v>0.7</v>
      </c>
      <c r="ES108" s="196">
        <v>0.8</v>
      </c>
      <c r="ET108" s="196">
        <v>0.9</v>
      </c>
      <c r="EU108" s="196">
        <v>0.8</v>
      </c>
      <c r="EV108" s="196">
        <v>0.8</v>
      </c>
      <c r="EW108" s="196">
        <v>0.8</v>
      </c>
      <c r="EX108" s="196">
        <v>1</v>
      </c>
      <c r="EY108" s="196">
        <v>1.1000000000000001</v>
      </c>
      <c r="EZ108" s="196">
        <v>1.1000000000000001</v>
      </c>
      <c r="FA108" s="196">
        <v>1.2</v>
      </c>
      <c r="FB108" s="196">
        <v>0.3</v>
      </c>
      <c r="FC108" s="196">
        <v>0.3</v>
      </c>
      <c r="FD108" s="196">
        <v>0.3</v>
      </c>
      <c r="FE108" s="196">
        <v>0.4</v>
      </c>
      <c r="FF108" s="196">
        <v>0.4</v>
      </c>
      <c r="FG108" s="196">
        <v>-0.6</v>
      </c>
    </row>
    <row r="109" spans="1:163" ht="14.25" customHeight="1">
      <c r="A109" s="261">
        <f t="shared" si="1"/>
        <v>2.5</v>
      </c>
      <c r="B109" s="261">
        <f t="shared" si="2"/>
        <v>5.625</v>
      </c>
      <c r="C109" s="261">
        <f t="shared" si="3"/>
        <v>4.55</v>
      </c>
      <c r="D109" s="183" t="s">
        <v>1033</v>
      </c>
      <c r="E109" s="196">
        <v>2.6</v>
      </c>
      <c r="F109" s="196">
        <v>2.5</v>
      </c>
      <c r="G109" s="196">
        <v>2.7</v>
      </c>
      <c r="H109" s="196">
        <v>2.5</v>
      </c>
      <c r="I109" s="196">
        <v>2.1</v>
      </c>
      <c r="J109" s="196">
        <v>0.4</v>
      </c>
      <c r="K109" s="196">
        <v>1.9</v>
      </c>
      <c r="L109" s="196">
        <v>1.4</v>
      </c>
      <c r="M109" s="196">
        <v>1.4</v>
      </c>
      <c r="N109" s="196">
        <v>1.8</v>
      </c>
      <c r="O109" s="196">
        <v>1.9</v>
      </c>
      <c r="P109" s="196">
        <v>2</v>
      </c>
      <c r="Q109" s="196">
        <v>2.5</v>
      </c>
      <c r="R109" s="196">
        <v>3.4</v>
      </c>
      <c r="S109" s="196">
        <v>4.4000000000000004</v>
      </c>
      <c r="T109" s="196">
        <v>4.5</v>
      </c>
      <c r="U109" s="196">
        <v>6</v>
      </c>
      <c r="V109" s="196">
        <v>6.4</v>
      </c>
      <c r="W109" s="196">
        <v>6.5</v>
      </c>
      <c r="X109" s="196">
        <v>6.9</v>
      </c>
      <c r="Y109" s="196">
        <v>7.2</v>
      </c>
      <c r="Z109" s="196">
        <v>6.7</v>
      </c>
      <c r="AA109" s="196">
        <v>6.5</v>
      </c>
      <c r="AB109" s="196">
        <v>6.5</v>
      </c>
      <c r="AC109" s="196">
        <v>6.1</v>
      </c>
      <c r="AD109" s="196">
        <v>6.4</v>
      </c>
      <c r="AE109" s="196">
        <v>5.2</v>
      </c>
      <c r="AF109" s="196">
        <v>4.5999999999999996</v>
      </c>
      <c r="AG109" s="196">
        <v>3.6</v>
      </c>
      <c r="AH109" s="196">
        <v>4.5999999999999996</v>
      </c>
      <c r="AI109" s="196">
        <v>5</v>
      </c>
      <c r="AJ109" s="196">
        <v>4.4000000000000004</v>
      </c>
      <c r="AK109" s="196">
        <v>3.4</v>
      </c>
      <c r="AL109" s="196">
        <v>3.5</v>
      </c>
      <c r="AM109" s="196">
        <v>4.0999999999999996</v>
      </c>
      <c r="AN109" s="196">
        <v>3.7</v>
      </c>
      <c r="AO109" s="196">
        <v>4</v>
      </c>
      <c r="AP109" s="196">
        <v>2.8</v>
      </c>
      <c r="AQ109" s="196">
        <v>2.8</v>
      </c>
      <c r="AR109" s="196">
        <v>2.8</v>
      </c>
      <c r="AS109" s="196">
        <v>2.2999999999999998</v>
      </c>
      <c r="AT109" s="196">
        <v>2.2000000000000002</v>
      </c>
      <c r="AU109" s="196">
        <v>2</v>
      </c>
      <c r="AV109" s="196">
        <v>2.7</v>
      </c>
      <c r="AW109" s="196">
        <v>2.1</v>
      </c>
      <c r="AX109" s="196">
        <v>2.2000000000000002</v>
      </c>
      <c r="AY109" s="196">
        <v>1.1000000000000001</v>
      </c>
      <c r="AZ109" s="196">
        <v>0.3</v>
      </c>
      <c r="BA109" s="196">
        <v>0.1</v>
      </c>
      <c r="BB109" s="196">
        <v>0.1</v>
      </c>
      <c r="BC109" s="196">
        <v>0.2</v>
      </c>
      <c r="BD109" s="196">
        <v>0.5</v>
      </c>
      <c r="BE109" s="196">
        <v>0.3</v>
      </c>
      <c r="BF109" s="196">
        <v>1.3</v>
      </c>
      <c r="BG109" s="196">
        <v>1.9</v>
      </c>
      <c r="BH109" s="196">
        <v>2</v>
      </c>
      <c r="BI109" s="196">
        <v>0.7</v>
      </c>
      <c r="BJ109" s="196">
        <v>0.4</v>
      </c>
      <c r="BK109" s="196">
        <v>0.5</v>
      </c>
      <c r="BL109" s="196">
        <v>0.9</v>
      </c>
      <c r="BM109" s="196">
        <v>0.7</v>
      </c>
      <c r="BN109" s="196">
        <v>0.3</v>
      </c>
      <c r="BO109" s="196">
        <v>1.6</v>
      </c>
      <c r="BP109" s="196">
        <v>1.8</v>
      </c>
      <c r="BQ109" s="196">
        <v>-0.8</v>
      </c>
      <c r="BR109" s="196">
        <v>-2.2999999999999998</v>
      </c>
      <c r="BS109" s="196">
        <v>-4.3</v>
      </c>
      <c r="BT109" s="196">
        <v>-4.3</v>
      </c>
      <c r="BU109" s="196">
        <v>-1.2</v>
      </c>
      <c r="BV109" s="196">
        <v>1.1000000000000001</v>
      </c>
      <c r="BW109" s="196">
        <v>1</v>
      </c>
      <c r="BX109" s="196">
        <v>0.9</v>
      </c>
      <c r="BY109" s="196">
        <v>0.7</v>
      </c>
      <c r="BZ109" s="196">
        <v>1.1000000000000001</v>
      </c>
      <c r="CA109" s="196">
        <v>0.2</v>
      </c>
      <c r="CB109" s="196">
        <v>1.5</v>
      </c>
      <c r="CC109" s="196">
        <v>4</v>
      </c>
      <c r="CD109" s="196">
        <v>3.5</v>
      </c>
      <c r="CE109" s="196">
        <v>3.6</v>
      </c>
      <c r="CF109" s="196">
        <v>3.1</v>
      </c>
      <c r="CG109" s="196">
        <v>5.8</v>
      </c>
      <c r="CH109" s="196">
        <v>3.9</v>
      </c>
      <c r="CI109" s="196">
        <v>1.3</v>
      </c>
      <c r="CJ109" s="196">
        <v>-0.2</v>
      </c>
      <c r="CK109" s="196">
        <v>0.3</v>
      </c>
      <c r="CL109" s="196">
        <v>0.3</v>
      </c>
      <c r="CM109" s="196">
        <v>0.2</v>
      </c>
      <c r="CN109" s="196">
        <v>0.6</v>
      </c>
      <c r="CO109" s="196">
        <v>1.8</v>
      </c>
      <c r="CP109" s="196">
        <v>2.9</v>
      </c>
      <c r="CQ109" s="196">
        <v>0.9</v>
      </c>
      <c r="CR109" s="196">
        <v>1.1000000000000001</v>
      </c>
      <c r="CS109" s="196">
        <v>0.9</v>
      </c>
      <c r="CT109" s="196">
        <v>0.3</v>
      </c>
      <c r="CU109" s="196">
        <v>0.8</v>
      </c>
      <c r="CV109" s="196">
        <v>2.6</v>
      </c>
      <c r="CW109" s="196">
        <v>2.5</v>
      </c>
      <c r="CX109" s="196">
        <v>2</v>
      </c>
      <c r="CY109" s="196">
        <v>1.3</v>
      </c>
      <c r="CZ109" s="196">
        <v>1.6</v>
      </c>
      <c r="DA109" s="196">
        <v>1.6</v>
      </c>
      <c r="DB109" s="196">
        <v>2.2999999999999998</v>
      </c>
      <c r="DC109" s="196">
        <v>3.3</v>
      </c>
      <c r="DD109" s="196">
        <v>3.4</v>
      </c>
      <c r="DE109" s="196">
        <v>1.6</v>
      </c>
      <c r="DF109" s="196">
        <v>1.4</v>
      </c>
      <c r="DG109" s="196">
        <v>1.4</v>
      </c>
      <c r="DH109" s="196">
        <v>1.4</v>
      </c>
      <c r="DI109" s="196">
        <v>2.2999999999999998</v>
      </c>
      <c r="DJ109" s="196">
        <v>1.8</v>
      </c>
      <c r="DK109" s="196">
        <v>2</v>
      </c>
      <c r="DL109" s="196">
        <v>2</v>
      </c>
      <c r="DM109" s="196">
        <v>0.5</v>
      </c>
      <c r="DN109" s="196">
        <v>-1.2</v>
      </c>
      <c r="DO109" s="196">
        <v>-0.5</v>
      </c>
      <c r="DP109" s="196">
        <v>-0.9</v>
      </c>
      <c r="DQ109" s="196">
        <v>0.1</v>
      </c>
      <c r="DR109" s="196">
        <v>-0.3</v>
      </c>
      <c r="DS109" s="196">
        <v>0.8</v>
      </c>
      <c r="DT109" s="196">
        <v>1.1000000000000001</v>
      </c>
      <c r="DU109" s="196">
        <v>0.2</v>
      </c>
      <c r="DV109" s="196">
        <v>1</v>
      </c>
      <c r="DW109" s="196">
        <v>1.1000000000000001</v>
      </c>
      <c r="DX109" s="196">
        <v>1.9</v>
      </c>
      <c r="DY109" s="196">
        <v>1.7</v>
      </c>
      <c r="DZ109" s="196">
        <v>4.3</v>
      </c>
      <c r="EA109" s="196">
        <v>4.5999999999999996</v>
      </c>
      <c r="EB109" s="196">
        <v>5</v>
      </c>
      <c r="EC109" s="196">
        <v>4.2</v>
      </c>
      <c r="ED109" s="196">
        <v>4.3</v>
      </c>
      <c r="EE109" s="196">
        <v>3.9</v>
      </c>
      <c r="EF109" s="196">
        <v>3.4</v>
      </c>
      <c r="EG109" s="196">
        <v>3.3</v>
      </c>
      <c r="EH109" s="196">
        <v>2.6</v>
      </c>
      <c r="EI109" s="196">
        <v>2.7</v>
      </c>
      <c r="EJ109" s="196">
        <v>2.2000000000000002</v>
      </c>
      <c r="EK109" s="196">
        <v>1.6</v>
      </c>
      <c r="EL109" s="196">
        <v>1.5</v>
      </c>
      <c r="EM109" s="196">
        <v>3.4</v>
      </c>
      <c r="EN109" s="196">
        <v>2.6</v>
      </c>
      <c r="EO109" s="196">
        <v>2.6</v>
      </c>
      <c r="EP109" s="196">
        <v>2</v>
      </c>
      <c r="EQ109" s="196">
        <v>2.4</v>
      </c>
      <c r="ER109" s="196">
        <v>2.5</v>
      </c>
      <c r="ES109" s="196">
        <v>2.7</v>
      </c>
      <c r="ET109" s="196">
        <v>3</v>
      </c>
      <c r="EU109" s="196">
        <v>2.7</v>
      </c>
      <c r="EV109" s="196">
        <v>2.4</v>
      </c>
      <c r="EW109" s="196">
        <v>3.5</v>
      </c>
      <c r="EX109" s="196">
        <v>2.2000000000000002</v>
      </c>
      <c r="EY109" s="196">
        <v>2.1</v>
      </c>
      <c r="EZ109" s="196">
        <v>1.3</v>
      </c>
      <c r="FA109" s="196">
        <v>1.6</v>
      </c>
      <c r="FB109" s="196">
        <v>2.4</v>
      </c>
      <c r="FC109" s="196">
        <v>1.9</v>
      </c>
      <c r="FD109" s="196">
        <v>2.4</v>
      </c>
      <c r="FE109" s="196">
        <v>1.7</v>
      </c>
      <c r="FF109" s="196">
        <v>1.3</v>
      </c>
      <c r="FG109" s="196">
        <v>1.8</v>
      </c>
    </row>
    <row r="110" spans="1:163" ht="14.25" customHeight="1">
      <c r="A110" s="261">
        <f t="shared" si="1"/>
        <v>2.6</v>
      </c>
      <c r="B110" s="261">
        <f t="shared" si="2"/>
        <v>4.1083333333333334</v>
      </c>
      <c r="C110" s="261">
        <f t="shared" si="3"/>
        <v>3.6749999999999994</v>
      </c>
      <c r="D110" s="183" t="s">
        <v>1034</v>
      </c>
      <c r="E110" s="196">
        <v>2.7</v>
      </c>
      <c r="F110" s="196">
        <v>2.7</v>
      </c>
      <c r="G110" s="196">
        <v>2.7</v>
      </c>
      <c r="H110" s="196">
        <v>2.8</v>
      </c>
      <c r="I110" s="196">
        <v>3.1</v>
      </c>
      <c r="J110" s="196">
        <v>3</v>
      </c>
      <c r="K110" s="196">
        <v>3</v>
      </c>
      <c r="L110" s="196">
        <v>3.2</v>
      </c>
      <c r="M110" s="196">
        <v>3.1</v>
      </c>
      <c r="N110" s="196">
        <v>3.6</v>
      </c>
      <c r="O110" s="196">
        <v>3.9</v>
      </c>
      <c r="P110" s="196">
        <v>4.0999999999999996</v>
      </c>
      <c r="Q110" s="196">
        <v>3.6</v>
      </c>
      <c r="R110" s="196">
        <v>3.8</v>
      </c>
      <c r="S110" s="196">
        <v>3.9</v>
      </c>
      <c r="T110" s="196">
        <v>4.3</v>
      </c>
      <c r="U110" s="196">
        <v>4</v>
      </c>
      <c r="V110" s="196">
        <v>4.0999999999999996</v>
      </c>
      <c r="W110" s="196">
        <v>4.2</v>
      </c>
      <c r="X110" s="196">
        <v>4.2</v>
      </c>
      <c r="Y110" s="196">
        <v>4.2</v>
      </c>
      <c r="Z110" s="196">
        <v>4.2</v>
      </c>
      <c r="AA110" s="196">
        <v>4.4000000000000004</v>
      </c>
      <c r="AB110" s="196">
        <v>4.4000000000000004</v>
      </c>
      <c r="AC110" s="196">
        <v>4.3</v>
      </c>
      <c r="AD110" s="196">
        <v>4.2</v>
      </c>
      <c r="AE110" s="196">
        <v>4.0999999999999996</v>
      </c>
      <c r="AF110" s="196">
        <v>3.8</v>
      </c>
      <c r="AG110" s="196">
        <v>3.9</v>
      </c>
      <c r="AH110" s="196">
        <v>4</v>
      </c>
      <c r="AI110" s="196">
        <v>4</v>
      </c>
      <c r="AJ110" s="196">
        <v>3.8</v>
      </c>
      <c r="AK110" s="196">
        <v>3.4</v>
      </c>
      <c r="AL110" s="196">
        <v>3.2</v>
      </c>
      <c r="AM110" s="196">
        <v>2.8</v>
      </c>
      <c r="AN110" s="196">
        <v>2.6</v>
      </c>
      <c r="AO110" s="196">
        <v>2.7</v>
      </c>
      <c r="AP110" s="196">
        <v>2.2999999999999998</v>
      </c>
      <c r="AQ110" s="196">
        <v>2.2999999999999998</v>
      </c>
      <c r="AR110" s="196">
        <v>1.9</v>
      </c>
      <c r="AS110" s="196">
        <v>1.8</v>
      </c>
      <c r="AT110" s="196">
        <v>1.2</v>
      </c>
      <c r="AU110" s="196">
        <v>1.1000000000000001</v>
      </c>
      <c r="AV110" s="196">
        <v>1.1000000000000001</v>
      </c>
      <c r="AW110" s="196">
        <v>1.3</v>
      </c>
      <c r="AX110" s="196">
        <v>1.5</v>
      </c>
      <c r="AY110" s="196">
        <v>1.3</v>
      </c>
      <c r="AZ110" s="196">
        <v>1.2</v>
      </c>
      <c r="BA110" s="196">
        <v>1</v>
      </c>
      <c r="BB110" s="196">
        <v>1.2</v>
      </c>
      <c r="BC110" s="196">
        <v>1.3</v>
      </c>
      <c r="BD110" s="196">
        <v>1.4</v>
      </c>
      <c r="BE110" s="196">
        <v>1.4</v>
      </c>
      <c r="BF110" s="196">
        <v>1.8</v>
      </c>
      <c r="BG110" s="196">
        <v>1.8</v>
      </c>
      <c r="BH110" s="196">
        <v>1.8</v>
      </c>
      <c r="BI110" s="196">
        <v>1.9</v>
      </c>
      <c r="BJ110" s="196">
        <v>1.7</v>
      </c>
      <c r="BK110" s="196">
        <v>1.7</v>
      </c>
      <c r="BL110" s="196">
        <v>2</v>
      </c>
      <c r="BM110" s="196">
        <v>1.7</v>
      </c>
      <c r="BN110" s="196">
        <v>1.6</v>
      </c>
      <c r="BO110" s="196">
        <v>1.8</v>
      </c>
      <c r="BP110" s="196">
        <v>1.9</v>
      </c>
      <c r="BQ110" s="196">
        <v>2.4</v>
      </c>
      <c r="BR110" s="196">
        <v>2.4</v>
      </c>
      <c r="BS110" s="196">
        <v>2.4</v>
      </c>
      <c r="BT110" s="196">
        <v>2.2999999999999998</v>
      </c>
      <c r="BU110" s="196">
        <v>1.9</v>
      </c>
      <c r="BV110" s="196">
        <v>2.2000000000000002</v>
      </c>
      <c r="BW110" s="196">
        <v>2.2000000000000002</v>
      </c>
      <c r="BX110" s="196">
        <v>2.1</v>
      </c>
      <c r="BY110" s="196">
        <v>2.5</v>
      </c>
      <c r="BZ110" s="196">
        <v>2.2999999999999998</v>
      </c>
      <c r="CA110" s="196">
        <v>2</v>
      </c>
      <c r="CB110" s="196">
        <v>2</v>
      </c>
      <c r="CC110" s="196">
        <v>1.3</v>
      </c>
      <c r="CD110" s="196">
        <v>1.1000000000000001</v>
      </c>
      <c r="CE110" s="196">
        <v>1.2</v>
      </c>
      <c r="CF110" s="196">
        <v>1</v>
      </c>
      <c r="CG110" s="196">
        <v>1.4</v>
      </c>
      <c r="CH110" s="196">
        <v>1.3</v>
      </c>
      <c r="CI110" s="196">
        <v>1.3</v>
      </c>
      <c r="CJ110" s="196">
        <v>1</v>
      </c>
      <c r="CK110" s="196">
        <v>0.7</v>
      </c>
      <c r="CL110" s="196">
        <v>0.5</v>
      </c>
      <c r="CM110" s="196">
        <v>0.6</v>
      </c>
      <c r="CN110" s="196">
        <v>0.2</v>
      </c>
      <c r="CO110" s="196">
        <v>-0.1</v>
      </c>
      <c r="CP110" s="196">
        <v>0</v>
      </c>
      <c r="CQ110" s="196">
        <v>-0.1</v>
      </c>
      <c r="CR110" s="196">
        <v>-0.2</v>
      </c>
      <c r="CS110" s="196">
        <v>-0.4</v>
      </c>
      <c r="CT110" s="196">
        <v>-1.1000000000000001</v>
      </c>
      <c r="CU110" s="196">
        <v>-1</v>
      </c>
      <c r="CV110" s="196">
        <v>-0.8</v>
      </c>
      <c r="CW110" s="196">
        <v>-0.5</v>
      </c>
      <c r="CX110" s="196">
        <v>-0.3</v>
      </c>
      <c r="CY110" s="196">
        <v>-0.6</v>
      </c>
      <c r="CZ110" s="196">
        <v>-0.2</v>
      </c>
      <c r="DA110" s="196">
        <v>-0.1</v>
      </c>
      <c r="DB110" s="196">
        <v>0.3</v>
      </c>
      <c r="DC110" s="196">
        <v>0.2</v>
      </c>
      <c r="DD110" s="196">
        <v>0.6</v>
      </c>
      <c r="DE110" s="196">
        <v>0.3</v>
      </c>
      <c r="DF110" s="196">
        <v>0.5</v>
      </c>
      <c r="DG110" s="196">
        <v>0.3</v>
      </c>
      <c r="DH110" s="196">
        <v>0.2</v>
      </c>
      <c r="DI110" s="196">
        <v>0.2</v>
      </c>
      <c r="DJ110" s="196">
        <v>0.2</v>
      </c>
      <c r="DK110" s="196">
        <v>0.3</v>
      </c>
      <c r="DL110" s="196">
        <v>0.4</v>
      </c>
      <c r="DM110" s="196">
        <v>0.6</v>
      </c>
      <c r="DN110" s="196">
        <v>0.5</v>
      </c>
      <c r="DO110" s="196">
        <v>0.6</v>
      </c>
      <c r="DP110" s="196">
        <v>0.3</v>
      </c>
      <c r="DQ110" s="196">
        <v>0.7</v>
      </c>
      <c r="DR110" s="196">
        <v>0.7</v>
      </c>
      <c r="DS110" s="196">
        <v>0.8</v>
      </c>
      <c r="DT110" s="196">
        <v>0.9</v>
      </c>
      <c r="DU110" s="196">
        <v>0.9</v>
      </c>
      <c r="DV110" s="196">
        <v>0.8</v>
      </c>
      <c r="DW110" s="196">
        <v>0.9</v>
      </c>
      <c r="DX110" s="196">
        <v>0.8</v>
      </c>
      <c r="DY110" s="196">
        <v>0.5</v>
      </c>
      <c r="DZ110" s="196">
        <v>0.2</v>
      </c>
      <c r="EA110" s="196">
        <v>0</v>
      </c>
      <c r="EB110" s="196">
        <v>0.4</v>
      </c>
      <c r="EC110" s="196">
        <v>0.3</v>
      </c>
      <c r="ED110" s="196">
        <v>0.8</v>
      </c>
      <c r="EE110" s="196">
        <v>0.6</v>
      </c>
      <c r="EF110" s="196">
        <v>0.5</v>
      </c>
      <c r="EG110" s="196">
        <v>0.7</v>
      </c>
      <c r="EH110" s="196">
        <v>1</v>
      </c>
      <c r="EI110" s="196">
        <v>0.8</v>
      </c>
      <c r="EJ110" s="196">
        <v>0.7</v>
      </c>
      <c r="EK110" s="196">
        <v>0.9</v>
      </c>
      <c r="EL110" s="196">
        <v>1.1000000000000001</v>
      </c>
      <c r="EM110" s="196">
        <v>1.4</v>
      </c>
      <c r="EN110" s="196">
        <v>1.6</v>
      </c>
      <c r="EO110" s="196">
        <v>1.4</v>
      </c>
      <c r="EP110" s="196">
        <v>0.1</v>
      </c>
      <c r="EQ110" s="196">
        <v>0.3</v>
      </c>
      <c r="ER110" s="196">
        <v>0.2</v>
      </c>
      <c r="ES110" s="196">
        <v>0.1</v>
      </c>
      <c r="ET110" s="196">
        <v>0</v>
      </c>
      <c r="EU110" s="196">
        <v>0.2</v>
      </c>
      <c r="EV110" s="196">
        <v>0.2</v>
      </c>
      <c r="EW110" s="196">
        <v>0.3</v>
      </c>
      <c r="EX110" s="196">
        <v>0.1</v>
      </c>
      <c r="EY110" s="196">
        <v>0</v>
      </c>
      <c r="EZ110" s="196">
        <v>-0.3</v>
      </c>
      <c r="FA110" s="196">
        <v>0.5</v>
      </c>
      <c r="FB110" s="196">
        <v>1.8</v>
      </c>
      <c r="FC110" s="196">
        <v>1.4</v>
      </c>
      <c r="FD110" s="196">
        <v>1.6</v>
      </c>
      <c r="FE110" s="196">
        <v>1.9</v>
      </c>
      <c r="FF110" s="196">
        <v>2.2000000000000002</v>
      </c>
      <c r="FG110" s="196">
        <v>1.4</v>
      </c>
    </row>
    <row r="111" spans="1:163" ht="14.25" customHeight="1">
      <c r="A111" s="258"/>
      <c r="B111" s="258"/>
      <c r="C111" s="258"/>
      <c r="D111" s="258"/>
      <c r="E111" s="258"/>
      <c r="F111" s="258"/>
      <c r="G111" s="258"/>
      <c r="H111" s="258"/>
      <c r="I111" s="258"/>
      <c r="J111" s="258"/>
      <c r="K111" s="258"/>
      <c r="L111" s="258"/>
      <c r="M111" s="258"/>
      <c r="N111" s="258"/>
      <c r="O111" s="258"/>
      <c r="P111" s="258"/>
      <c r="Q111" s="258"/>
      <c r="R111" s="258"/>
      <c r="S111" s="258"/>
      <c r="T111" s="258"/>
      <c r="U111" s="258"/>
      <c r="V111" s="258"/>
      <c r="W111" s="258"/>
      <c r="X111" s="258"/>
      <c r="Y111" s="258"/>
      <c r="Z111" s="258"/>
      <c r="AA111" s="258"/>
      <c r="AB111" s="258"/>
      <c r="AC111" s="258"/>
      <c r="AD111" s="258"/>
      <c r="AE111" s="258"/>
      <c r="AF111" s="258"/>
      <c r="AG111" s="258"/>
      <c r="AH111" s="258"/>
      <c r="AI111" s="258"/>
      <c r="AJ111" s="258"/>
      <c r="AK111" s="258"/>
      <c r="AL111" s="258"/>
      <c r="AM111" s="258"/>
      <c r="AN111" s="258"/>
      <c r="AO111" s="258"/>
      <c r="AP111" s="258"/>
      <c r="AQ111" s="258"/>
      <c r="AR111" s="258"/>
      <c r="AS111" s="258"/>
      <c r="AT111" s="258"/>
      <c r="AU111" s="258"/>
      <c r="AV111" s="258"/>
      <c r="AW111" s="258"/>
      <c r="AX111" s="258"/>
      <c r="AY111" s="258"/>
      <c r="AZ111" s="258"/>
      <c r="BA111" s="258"/>
      <c r="BB111" s="258"/>
      <c r="BC111" s="258"/>
      <c r="BD111" s="258"/>
      <c r="BE111" s="258"/>
      <c r="BF111" s="258"/>
      <c r="BG111" s="258"/>
      <c r="BH111" s="258"/>
      <c r="BI111" s="258"/>
      <c r="BJ111" s="258"/>
      <c r="BK111" s="258"/>
      <c r="BL111" s="258"/>
      <c r="BM111" s="258"/>
      <c r="BN111" s="258"/>
      <c r="BO111" s="258"/>
      <c r="BP111" s="258"/>
      <c r="BQ111" s="258"/>
      <c r="BR111" s="258"/>
      <c r="BS111" s="258"/>
      <c r="BT111" s="258"/>
      <c r="BU111" s="258"/>
      <c r="BV111" s="258"/>
      <c r="BW111" s="258"/>
      <c r="BX111" s="258"/>
      <c r="BY111" s="258"/>
      <c r="BZ111" s="258"/>
      <c r="CA111" s="258"/>
      <c r="CB111" s="258"/>
      <c r="CC111" s="258"/>
      <c r="CD111" s="258"/>
      <c r="CE111" s="258"/>
      <c r="CF111" s="258"/>
      <c r="CG111" s="258"/>
      <c r="CH111" s="258"/>
      <c r="CI111" s="258"/>
      <c r="CJ111" s="258"/>
      <c r="CK111" s="258"/>
      <c r="CL111" s="258"/>
      <c r="CM111" s="258"/>
      <c r="CN111" s="258"/>
      <c r="CO111" s="258"/>
      <c r="CP111" s="258"/>
      <c r="CQ111" s="258"/>
      <c r="CR111" s="258"/>
      <c r="CS111" s="258"/>
      <c r="CT111" s="258"/>
      <c r="CU111" s="258"/>
      <c r="CV111" s="258"/>
      <c r="CW111" s="258"/>
      <c r="CX111" s="258"/>
      <c r="CY111" s="258"/>
      <c r="CZ111" s="258"/>
      <c r="DA111" s="258"/>
      <c r="DB111" s="258"/>
      <c r="DC111" s="258"/>
      <c r="DD111" s="258"/>
      <c r="DE111" s="258"/>
      <c r="DF111" s="258"/>
      <c r="DG111" s="258"/>
      <c r="DH111" s="258"/>
      <c r="DI111" s="258"/>
      <c r="DJ111" s="258"/>
      <c r="DK111" s="258"/>
      <c r="DL111" s="258"/>
      <c r="DM111" s="258"/>
      <c r="DN111" s="258"/>
      <c r="DO111" s="258"/>
      <c r="DP111" s="258"/>
      <c r="DQ111" s="258"/>
      <c r="DR111" s="258"/>
      <c r="DS111" s="258"/>
      <c r="DT111" s="258"/>
      <c r="DU111" s="258"/>
      <c r="DV111" s="258"/>
      <c r="DW111" s="258"/>
      <c r="DX111" s="258"/>
      <c r="DY111" s="258"/>
      <c r="DZ111" s="258"/>
      <c r="EA111" s="258"/>
      <c r="EB111" s="258"/>
      <c r="EC111" s="258"/>
      <c r="ED111" s="258"/>
      <c r="EE111" s="258"/>
      <c r="EF111" s="258"/>
      <c r="EG111" s="258"/>
      <c r="EH111" s="258"/>
      <c r="EI111" s="258"/>
      <c r="EJ111" s="258"/>
      <c r="EK111" s="258"/>
      <c r="EL111" s="258"/>
      <c r="EM111" s="258"/>
      <c r="EN111" s="258"/>
      <c r="EO111" s="258"/>
      <c r="EP111" s="258"/>
      <c r="EQ111" s="258"/>
      <c r="ER111" s="258"/>
      <c r="ES111" s="258"/>
      <c r="ET111" s="258"/>
      <c r="EU111" s="258"/>
      <c r="EV111" s="258"/>
      <c r="EW111" s="258"/>
      <c r="EX111" s="258"/>
      <c r="EY111" s="258"/>
      <c r="EZ111" s="258"/>
      <c r="FA111" s="258"/>
      <c r="FB111" s="258"/>
      <c r="FC111" s="258"/>
      <c r="FD111" s="258"/>
      <c r="FE111" s="258"/>
      <c r="FF111" s="258"/>
      <c r="FG111" s="258"/>
    </row>
    <row r="112" spans="1:163" ht="14.25" customHeight="1">
      <c r="A112" s="268" t="s">
        <v>1035</v>
      </c>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c r="AI112" s="258"/>
      <c r="AJ112" s="258"/>
      <c r="AK112" s="258"/>
      <c r="AL112" s="258"/>
      <c r="AM112" s="258"/>
      <c r="AN112" s="258"/>
      <c r="AO112" s="258"/>
      <c r="AP112" s="258"/>
      <c r="AQ112" s="258"/>
      <c r="AR112" s="258"/>
      <c r="AS112" s="258"/>
      <c r="AT112" s="258"/>
      <c r="AU112" s="258"/>
      <c r="AV112" s="258"/>
      <c r="AW112" s="258"/>
      <c r="AX112" s="258"/>
      <c r="AY112" s="258"/>
      <c r="AZ112" s="258"/>
      <c r="BA112" s="258"/>
      <c r="BB112" s="258"/>
      <c r="BC112" s="258"/>
      <c r="BD112" s="258"/>
      <c r="BE112" s="258"/>
      <c r="BF112" s="258"/>
      <c r="BG112" s="258"/>
      <c r="BH112" s="258"/>
      <c r="BI112" s="258"/>
      <c r="BJ112" s="258"/>
      <c r="BK112" s="258"/>
      <c r="BL112" s="258"/>
      <c r="BM112" s="258"/>
      <c r="BN112" s="258"/>
      <c r="BO112" s="258"/>
      <c r="BP112" s="258"/>
      <c r="BQ112" s="258"/>
      <c r="BR112" s="258"/>
      <c r="BS112" s="258"/>
      <c r="BT112" s="258"/>
      <c r="BU112" s="258"/>
      <c r="BV112" s="258"/>
      <c r="BW112" s="258"/>
      <c r="BX112" s="258"/>
      <c r="BY112" s="258"/>
      <c r="BZ112" s="258"/>
      <c r="CA112" s="258"/>
      <c r="CB112" s="258"/>
      <c r="CC112" s="258"/>
      <c r="CD112" s="258"/>
      <c r="CE112" s="258"/>
      <c r="CF112" s="258"/>
      <c r="CG112" s="258"/>
      <c r="CH112" s="258"/>
      <c r="CI112" s="258"/>
      <c r="CJ112" s="258"/>
      <c r="CK112" s="258"/>
      <c r="CL112" s="258"/>
      <c r="CM112" s="258"/>
      <c r="CN112" s="258"/>
      <c r="CO112" s="258"/>
      <c r="CP112" s="258"/>
      <c r="CQ112" s="258"/>
      <c r="CR112" s="258"/>
      <c r="CS112" s="258"/>
      <c r="CT112" s="258"/>
      <c r="CU112" s="258"/>
      <c r="CV112" s="258"/>
      <c r="CW112" s="258"/>
      <c r="CX112" s="258"/>
      <c r="CY112" s="258"/>
      <c r="CZ112" s="258"/>
      <c r="DA112" s="258"/>
      <c r="DB112" s="258"/>
      <c r="DC112" s="258"/>
      <c r="DD112" s="258"/>
      <c r="DE112" s="258"/>
      <c r="DF112" s="258"/>
      <c r="DG112" s="258"/>
      <c r="DH112" s="258"/>
      <c r="DI112" s="258"/>
      <c r="DJ112" s="258"/>
      <c r="DK112" s="258"/>
      <c r="DL112" s="258"/>
      <c r="DM112" s="258"/>
      <c r="DN112" s="258"/>
      <c r="DO112" s="258"/>
      <c r="DP112" s="258"/>
      <c r="DQ112" s="258"/>
      <c r="DR112" s="258"/>
      <c r="DS112" s="258"/>
      <c r="DT112" s="258"/>
      <c r="DU112" s="258"/>
      <c r="DV112" s="258"/>
      <c r="DW112" s="258"/>
      <c r="DX112" s="258"/>
      <c r="DY112" s="258"/>
      <c r="DZ112" s="258"/>
      <c r="EA112" s="258"/>
      <c r="EB112" s="258"/>
      <c r="EC112" s="258"/>
      <c r="ED112" s="258"/>
      <c r="EE112" s="258"/>
      <c r="EF112" s="258"/>
      <c r="EG112" s="258"/>
      <c r="EH112" s="258"/>
      <c r="EI112" s="258"/>
      <c r="EJ112" s="258"/>
      <c r="EK112" s="258"/>
      <c r="EL112" s="258"/>
      <c r="EM112" s="258"/>
      <c r="EN112" s="258"/>
      <c r="EO112" s="258"/>
      <c r="EP112" s="258"/>
      <c r="EQ112" s="258"/>
      <c r="ER112" s="258"/>
      <c r="ES112" s="258"/>
      <c r="ET112" s="258"/>
      <c r="EU112" s="258"/>
      <c r="EV112" s="258"/>
      <c r="EW112" s="258"/>
      <c r="EX112" s="258"/>
      <c r="EY112" s="258"/>
      <c r="EZ112" s="258"/>
      <c r="FA112" s="258"/>
      <c r="FB112" s="258"/>
      <c r="FC112" s="258"/>
      <c r="FD112" s="258"/>
      <c r="FE112" s="258"/>
      <c r="FF112" s="258"/>
      <c r="FG112" s="258"/>
    </row>
    <row r="113" spans="1:163" ht="14.25" customHeight="1">
      <c r="A113" s="268" t="s">
        <v>1036</v>
      </c>
      <c r="B113" s="268" t="s">
        <v>1037</v>
      </c>
      <c r="C113" s="258"/>
      <c r="D113" s="258"/>
      <c r="E113" s="258"/>
      <c r="F113" s="258"/>
      <c r="G113" s="258"/>
      <c r="H113" s="258"/>
      <c r="I113" s="258"/>
      <c r="J113" s="258"/>
      <c r="K113" s="258"/>
      <c r="L113" s="258"/>
      <c r="M113" s="258"/>
      <c r="N113" s="258"/>
      <c r="O113" s="258"/>
      <c r="P113" s="258"/>
      <c r="Q113" s="258"/>
      <c r="R113" s="258"/>
      <c r="S113" s="258"/>
      <c r="T113" s="258"/>
      <c r="U113" s="258"/>
      <c r="V113" s="258"/>
      <c r="W113" s="258"/>
      <c r="X113" s="258"/>
      <c r="Y113" s="258"/>
      <c r="Z113" s="258"/>
      <c r="AA113" s="258"/>
      <c r="AB113" s="258"/>
      <c r="AC113" s="258"/>
      <c r="AD113" s="258" t="s">
        <v>1038</v>
      </c>
      <c r="AE113" s="258"/>
      <c r="AF113" s="258"/>
      <c r="AG113" s="258"/>
      <c r="AH113" s="258"/>
      <c r="AI113" s="258"/>
      <c r="AJ113" s="258"/>
      <c r="AK113" s="258"/>
      <c r="AL113" s="258"/>
      <c r="AM113" s="258"/>
      <c r="AN113" s="258"/>
      <c r="AO113" s="258"/>
      <c r="AP113" s="258"/>
      <c r="AQ113" s="258"/>
      <c r="AR113" s="258"/>
      <c r="AS113" s="258"/>
      <c r="AT113" s="258"/>
      <c r="AU113" s="258"/>
      <c r="AV113" s="258"/>
      <c r="AW113" s="258"/>
      <c r="AX113" s="258"/>
      <c r="AY113" s="258"/>
      <c r="AZ113" s="258"/>
      <c r="BA113" s="258"/>
      <c r="BB113" s="258"/>
      <c r="BC113" s="258"/>
      <c r="BD113" s="258"/>
      <c r="BE113" s="258"/>
      <c r="BF113" s="258"/>
      <c r="BG113" s="258"/>
      <c r="BH113" s="258"/>
      <c r="BI113" s="258"/>
      <c r="BJ113" s="258"/>
      <c r="BK113" s="258"/>
      <c r="BL113" s="258"/>
      <c r="BM113" s="258"/>
      <c r="BN113" s="258"/>
      <c r="BO113" s="258"/>
      <c r="BP113" s="258"/>
      <c r="BQ113" s="258"/>
      <c r="BR113" s="258"/>
      <c r="BS113" s="258"/>
      <c r="BT113" s="258"/>
      <c r="BU113" s="258"/>
      <c r="BV113" s="258"/>
      <c r="BW113" s="258"/>
      <c r="BX113" s="258"/>
      <c r="BY113" s="258"/>
      <c r="BZ113" s="258"/>
      <c r="CA113" s="258"/>
      <c r="CB113" s="258"/>
      <c r="CC113" s="258"/>
      <c r="CD113" s="258"/>
      <c r="CE113" s="258"/>
      <c r="CF113" s="258"/>
      <c r="CG113" s="258"/>
      <c r="CH113" s="258"/>
      <c r="CI113" s="258"/>
      <c r="CJ113" s="258"/>
      <c r="CK113" s="258"/>
      <c r="CL113" s="258"/>
      <c r="CM113" s="258"/>
      <c r="CN113" s="258"/>
      <c r="CO113" s="258"/>
      <c r="CP113" s="258"/>
      <c r="CQ113" s="258"/>
      <c r="CR113" s="258"/>
      <c r="CS113" s="258"/>
      <c r="CT113" s="258"/>
      <c r="CU113" s="258"/>
      <c r="CV113" s="258"/>
      <c r="CW113" s="258"/>
      <c r="CX113" s="258"/>
      <c r="CY113" s="258"/>
      <c r="CZ113" s="258"/>
      <c r="DA113" s="258"/>
      <c r="DB113" s="258"/>
      <c r="DC113" s="258"/>
      <c r="DD113" s="258"/>
      <c r="DE113" s="258"/>
      <c r="DF113" s="258"/>
      <c r="DG113" s="258"/>
      <c r="DH113" s="258"/>
      <c r="DI113" s="258"/>
      <c r="DJ113" s="258"/>
      <c r="DK113" s="258"/>
      <c r="DL113" s="258"/>
      <c r="DM113" s="258"/>
      <c r="DN113" s="258"/>
      <c r="DO113" s="258"/>
      <c r="DP113" s="258"/>
      <c r="DQ113" s="258"/>
      <c r="DR113" s="258"/>
      <c r="DS113" s="258"/>
      <c r="DT113" s="258"/>
      <c r="DU113" s="258"/>
      <c r="DV113" s="258"/>
      <c r="DW113" s="258"/>
      <c r="DX113" s="258"/>
      <c r="DY113" s="258"/>
      <c r="DZ113" s="258"/>
      <c r="EA113" s="258"/>
      <c r="EB113" s="258"/>
      <c r="EC113" s="258"/>
      <c r="ED113" s="258"/>
      <c r="EE113" s="258"/>
      <c r="EF113" s="258"/>
      <c r="EG113" s="258"/>
      <c r="EH113" s="258"/>
      <c r="EI113" s="258"/>
      <c r="EJ113" s="258"/>
      <c r="EK113" s="258"/>
      <c r="EL113" s="258"/>
      <c r="EM113" s="258"/>
      <c r="EN113" s="258"/>
      <c r="EO113" s="258"/>
      <c r="EP113" s="258"/>
      <c r="EQ113" s="258"/>
      <c r="ER113" s="258"/>
      <c r="ES113" s="258"/>
      <c r="ET113" s="258"/>
      <c r="EU113" s="258"/>
      <c r="EV113" s="258"/>
      <c r="EW113" s="258"/>
      <c r="EX113" s="258"/>
      <c r="EY113" s="258"/>
      <c r="EZ113" s="258"/>
      <c r="FA113" s="258"/>
      <c r="FB113" s="258"/>
      <c r="FC113" s="258"/>
      <c r="FD113" s="258"/>
      <c r="FE113" s="258"/>
      <c r="FF113" s="258"/>
      <c r="FG113" s="258"/>
    </row>
    <row r="114" spans="1:163" ht="14.25" customHeight="1">
      <c r="A114" s="258"/>
      <c r="B114" s="258"/>
      <c r="C114" s="258"/>
      <c r="D114" s="258"/>
      <c r="E114" s="258"/>
      <c r="F114" s="258"/>
      <c r="G114" s="258"/>
      <c r="H114" s="258"/>
      <c r="I114" s="258"/>
      <c r="J114" s="258"/>
      <c r="K114" s="258"/>
      <c r="L114" s="187" t="s">
        <v>1039</v>
      </c>
      <c r="M114" s="183" t="s">
        <v>1040</v>
      </c>
      <c r="N114" s="183" t="s">
        <v>1041</v>
      </c>
      <c r="O114" s="183" t="s">
        <v>1042</v>
      </c>
      <c r="P114" s="183" t="s">
        <v>1043</v>
      </c>
      <c r="Q114" s="183" t="s">
        <v>1044</v>
      </c>
      <c r="R114" s="183" t="s">
        <v>1045</v>
      </c>
      <c r="S114" s="183" t="s">
        <v>1046</v>
      </c>
      <c r="T114" s="183" t="s">
        <v>1047</v>
      </c>
      <c r="U114" s="183" t="s">
        <v>1048</v>
      </c>
      <c r="V114" s="183" t="s">
        <v>1049</v>
      </c>
      <c r="W114" s="258" t="s">
        <v>1050</v>
      </c>
      <c r="X114" s="258" t="s">
        <v>1051</v>
      </c>
      <c r="Y114" s="258" t="s">
        <v>995</v>
      </c>
      <c r="Z114" s="258" t="s">
        <v>996</v>
      </c>
      <c r="AA114" s="258" t="s">
        <v>1052</v>
      </c>
      <c r="AB114" s="258"/>
      <c r="AC114" s="258"/>
      <c r="AD114" s="258"/>
      <c r="AE114" s="258"/>
      <c r="AF114" s="258"/>
      <c r="AG114" s="258"/>
      <c r="AH114" s="258"/>
      <c r="AI114" s="258"/>
      <c r="AJ114" s="258"/>
      <c r="AK114" s="258"/>
      <c r="AL114" s="258"/>
      <c r="AM114" s="258"/>
      <c r="AN114" s="258"/>
      <c r="AO114" s="258"/>
      <c r="AP114" s="258"/>
      <c r="AQ114" s="258"/>
      <c r="AR114" s="258"/>
      <c r="AS114" s="258"/>
      <c r="AT114" s="258"/>
      <c r="AU114" s="258"/>
      <c r="AV114" s="258"/>
      <c r="AW114" s="258"/>
      <c r="AX114" s="258"/>
      <c r="AY114" s="258"/>
      <c r="AZ114" s="258"/>
      <c r="BA114" s="258"/>
      <c r="BB114" s="258"/>
      <c r="BC114" s="258"/>
      <c r="BD114" s="258"/>
      <c r="BE114" s="258"/>
      <c r="BF114" s="258"/>
      <c r="BG114" s="258"/>
      <c r="BH114" s="258"/>
      <c r="BI114" s="258"/>
      <c r="BJ114" s="258"/>
      <c r="BK114" s="258"/>
      <c r="BL114" s="258"/>
      <c r="BM114" s="258"/>
      <c r="BN114" s="258"/>
      <c r="BO114" s="258"/>
      <c r="BP114" s="258"/>
      <c r="BQ114" s="258"/>
      <c r="BR114" s="258"/>
      <c r="BS114" s="258"/>
      <c r="BT114" s="258"/>
      <c r="BU114" s="258"/>
      <c r="BV114" s="258"/>
      <c r="BW114" s="258"/>
      <c r="BX114" s="258"/>
      <c r="BY114" s="258"/>
      <c r="BZ114" s="258"/>
      <c r="CA114" s="258"/>
      <c r="CB114" s="258"/>
      <c r="CC114" s="258"/>
      <c r="CD114" s="258"/>
      <c r="CE114" s="258"/>
      <c r="CF114" s="258"/>
      <c r="CG114" s="258"/>
      <c r="CH114" s="258"/>
      <c r="CI114" s="258"/>
      <c r="CJ114" s="258"/>
      <c r="CK114" s="258"/>
      <c r="CL114" s="258"/>
      <c r="CM114" s="258"/>
      <c r="CN114" s="258"/>
      <c r="CO114" s="258"/>
      <c r="CP114" s="258"/>
      <c r="CQ114" s="258"/>
      <c r="CR114" s="258"/>
      <c r="CS114" s="258"/>
      <c r="CT114" s="258"/>
      <c r="CU114" s="258"/>
      <c r="CV114" s="258"/>
      <c r="CW114" s="258"/>
      <c r="CX114" s="258"/>
      <c r="CY114" s="258"/>
      <c r="CZ114" s="258"/>
      <c r="DA114" s="258"/>
      <c r="DB114" s="258"/>
      <c r="DC114" s="258"/>
      <c r="DD114" s="258"/>
      <c r="DE114" s="258"/>
      <c r="DF114" s="258"/>
      <c r="DG114" s="258"/>
      <c r="DH114" s="258"/>
      <c r="DI114" s="258"/>
      <c r="DJ114" s="258"/>
      <c r="DK114" s="258"/>
      <c r="DL114" s="258"/>
      <c r="DM114" s="258"/>
      <c r="DN114" s="258"/>
      <c r="DO114" s="258"/>
      <c r="DP114" s="258"/>
      <c r="DQ114" s="258"/>
      <c r="DR114" s="258"/>
      <c r="DS114" s="258"/>
      <c r="DT114" s="258"/>
      <c r="DU114" s="258"/>
      <c r="DV114" s="258"/>
      <c r="DW114" s="258"/>
      <c r="DX114" s="258"/>
      <c r="DY114" s="258"/>
      <c r="DZ114" s="258"/>
      <c r="EA114" s="258"/>
      <c r="EB114" s="258"/>
      <c r="EC114" s="258"/>
      <c r="ED114" s="258"/>
      <c r="EE114" s="258"/>
      <c r="EF114" s="258"/>
      <c r="EG114" s="258"/>
      <c r="EH114" s="258"/>
      <c r="EI114" s="258"/>
      <c r="EJ114" s="258"/>
      <c r="EK114" s="258"/>
      <c r="EL114" s="258"/>
      <c r="EM114" s="258"/>
      <c r="EN114" s="258"/>
      <c r="EO114" s="258"/>
      <c r="EP114" s="258"/>
      <c r="EQ114" s="258"/>
      <c r="ER114" s="258"/>
      <c r="ES114" s="258"/>
      <c r="ET114" s="258"/>
      <c r="EU114" s="258"/>
      <c r="EV114" s="258"/>
      <c r="EW114" s="258"/>
      <c r="EX114" s="258"/>
      <c r="EY114" s="258"/>
      <c r="EZ114" s="258"/>
      <c r="FA114" s="258"/>
      <c r="FB114" s="258"/>
      <c r="FC114" s="258"/>
      <c r="FD114" s="258"/>
      <c r="FE114" s="258"/>
      <c r="FF114" s="258"/>
      <c r="FG114" s="258"/>
    </row>
    <row r="115" spans="1:163" ht="14.25" customHeight="1">
      <c r="A115" s="258"/>
      <c r="B115" s="258"/>
      <c r="C115" s="258"/>
      <c r="D115" s="258"/>
      <c r="E115" s="258"/>
      <c r="F115" s="258"/>
      <c r="G115" s="258"/>
      <c r="H115" s="258"/>
      <c r="I115" s="258"/>
      <c r="J115" s="258"/>
      <c r="K115" s="258"/>
      <c r="L115" s="183" t="s">
        <v>1004</v>
      </c>
      <c r="M115" s="269">
        <v>1000</v>
      </c>
      <c r="N115" s="269">
        <v>1000</v>
      </c>
      <c r="O115" s="269">
        <v>1000</v>
      </c>
      <c r="P115" s="269">
        <v>1000</v>
      </c>
      <c r="Q115" s="269">
        <v>1000</v>
      </c>
      <c r="R115" s="269">
        <v>1000</v>
      </c>
      <c r="S115" s="269">
        <v>1000</v>
      </c>
      <c r="T115" s="269">
        <v>1000</v>
      </c>
      <c r="U115" s="269">
        <v>1000</v>
      </c>
      <c r="V115" s="269">
        <v>1000</v>
      </c>
      <c r="W115" s="258"/>
      <c r="X115" s="258"/>
      <c r="Y115" s="258"/>
      <c r="Z115" s="258"/>
      <c r="AA115" s="258"/>
      <c r="AB115" s="258"/>
      <c r="AC115" s="258"/>
      <c r="AD115" s="258" t="s">
        <v>1051</v>
      </c>
      <c r="AE115" s="258" t="s">
        <v>995</v>
      </c>
      <c r="AF115" s="258" t="s">
        <v>996</v>
      </c>
      <c r="AG115" s="258" t="s">
        <v>1052</v>
      </c>
      <c r="AH115" s="258"/>
      <c r="AI115" s="258"/>
      <c r="AJ115" s="258"/>
      <c r="AK115" s="258"/>
      <c r="AL115" s="258"/>
      <c r="AM115" s="258"/>
      <c r="AN115" s="258"/>
      <c r="AO115" s="258"/>
      <c r="AP115" s="258"/>
      <c r="AQ115" s="258"/>
      <c r="AR115" s="258"/>
      <c r="AS115" s="258"/>
      <c r="AT115" s="258"/>
      <c r="AU115" s="258"/>
      <c r="AV115" s="258"/>
      <c r="AW115" s="258"/>
      <c r="AX115" s="258"/>
      <c r="AY115" s="258"/>
      <c r="AZ115" s="258"/>
      <c r="BA115" s="258"/>
      <c r="BB115" s="258"/>
      <c r="BC115" s="258"/>
      <c r="BD115" s="258"/>
      <c r="BE115" s="258"/>
      <c r="BF115" s="258"/>
      <c r="BG115" s="258"/>
      <c r="BH115" s="258"/>
      <c r="BI115" s="258"/>
      <c r="BJ115" s="258"/>
      <c r="BK115" s="258"/>
      <c r="BL115" s="258"/>
      <c r="BM115" s="258"/>
      <c r="BN115" s="258"/>
      <c r="BO115" s="258"/>
      <c r="BP115" s="258"/>
      <c r="BQ115" s="258"/>
      <c r="BR115" s="258"/>
      <c r="BS115" s="258"/>
      <c r="BT115" s="258"/>
      <c r="BU115" s="258"/>
      <c r="BV115" s="258"/>
      <c r="BW115" s="258"/>
      <c r="BX115" s="258"/>
      <c r="BY115" s="258"/>
      <c r="BZ115" s="258"/>
      <c r="CA115" s="258"/>
      <c r="CB115" s="258"/>
      <c r="CC115" s="258"/>
      <c r="CD115" s="258"/>
      <c r="CE115" s="258"/>
      <c r="CF115" s="258"/>
      <c r="CG115" s="258"/>
      <c r="CH115" s="258"/>
      <c r="CI115" s="258"/>
      <c r="CJ115" s="258"/>
      <c r="CK115" s="258"/>
      <c r="CL115" s="258"/>
      <c r="CM115" s="258"/>
      <c r="CN115" s="258"/>
      <c r="CO115" s="258"/>
      <c r="CP115" s="258"/>
      <c r="CQ115" s="258"/>
      <c r="CR115" s="258"/>
      <c r="CS115" s="258"/>
      <c r="CT115" s="258"/>
      <c r="CU115" s="258"/>
      <c r="CV115" s="258"/>
      <c r="CW115" s="258"/>
      <c r="CX115" s="258"/>
      <c r="CY115" s="258"/>
      <c r="CZ115" s="258"/>
      <c r="DA115" s="258"/>
      <c r="DB115" s="258"/>
      <c r="DC115" s="258"/>
      <c r="DD115" s="258"/>
      <c r="DE115" s="258"/>
      <c r="DF115" s="258"/>
      <c r="DG115" s="258"/>
      <c r="DH115" s="258"/>
      <c r="DI115" s="258"/>
      <c r="DJ115" s="258"/>
      <c r="DK115" s="258"/>
      <c r="DL115" s="258"/>
      <c r="DM115" s="258"/>
      <c r="DN115" s="258"/>
      <c r="DO115" s="258"/>
      <c r="DP115" s="258"/>
      <c r="DQ115" s="258"/>
      <c r="DR115" s="258"/>
      <c r="DS115" s="258"/>
      <c r="DT115" s="258"/>
      <c r="DU115" s="258"/>
      <c r="DV115" s="258"/>
      <c r="DW115" s="258"/>
      <c r="DX115" s="258"/>
      <c r="DY115" s="258"/>
      <c r="DZ115" s="258"/>
      <c r="EA115" s="258"/>
      <c r="EB115" s="258"/>
      <c r="EC115" s="258"/>
      <c r="ED115" s="258"/>
      <c r="EE115" s="258"/>
      <c r="EF115" s="258"/>
      <c r="EG115" s="258"/>
      <c r="EH115" s="258"/>
      <c r="EI115" s="258"/>
      <c r="EJ115" s="258"/>
      <c r="EK115" s="258"/>
      <c r="EL115" s="258"/>
      <c r="EM115" s="258"/>
      <c r="EN115" s="258"/>
      <c r="EO115" s="258"/>
      <c r="EP115" s="258"/>
      <c r="EQ115" s="258"/>
      <c r="ER115" s="258"/>
      <c r="ES115" s="258"/>
      <c r="ET115" s="258"/>
      <c r="EU115" s="258"/>
      <c r="EV115" s="258"/>
      <c r="EW115" s="258"/>
      <c r="EX115" s="258"/>
      <c r="EY115" s="258"/>
      <c r="EZ115" s="258"/>
      <c r="FA115" s="258"/>
      <c r="FB115" s="258"/>
      <c r="FC115" s="258"/>
      <c r="FD115" s="258"/>
      <c r="FE115" s="258"/>
      <c r="FF115" s="258"/>
      <c r="FG115" s="258"/>
    </row>
    <row r="116" spans="1:163" ht="14.25" customHeight="1">
      <c r="A116" s="258"/>
      <c r="B116" s="258"/>
      <c r="C116" s="258"/>
      <c r="D116" s="258"/>
      <c r="E116" s="258"/>
      <c r="F116" s="258"/>
      <c r="G116" s="258"/>
      <c r="H116" s="258"/>
      <c r="I116" s="258"/>
      <c r="J116" s="258"/>
      <c r="K116" s="258"/>
      <c r="L116" s="183" t="s">
        <v>1007</v>
      </c>
      <c r="M116" s="269">
        <v>276.11</v>
      </c>
      <c r="N116" s="269">
        <v>252.43</v>
      </c>
      <c r="O116" s="269">
        <v>236.2</v>
      </c>
      <c r="P116" s="269">
        <v>228.75</v>
      </c>
      <c r="Q116" s="269">
        <v>211.36</v>
      </c>
      <c r="R116" s="269">
        <v>219.01</v>
      </c>
      <c r="S116" s="269">
        <v>207.99</v>
      </c>
      <c r="T116" s="269">
        <v>206.29</v>
      </c>
      <c r="U116" s="269">
        <v>205.35</v>
      </c>
      <c r="V116" s="269">
        <v>204</v>
      </c>
      <c r="W116" s="270">
        <f t="shared" ref="W116:W127" si="4">V116/1000</f>
        <v>0.20399999999999999</v>
      </c>
      <c r="X116" s="261">
        <f t="shared" ref="X116:X127" si="5">A99</f>
        <v>-2</v>
      </c>
      <c r="Y116" s="261">
        <f t="shared" ref="Y116:Y127" si="6">B99</f>
        <v>9.6500000000000021</v>
      </c>
      <c r="Z116" s="261">
        <f t="shared" ref="Z116:Z127" si="7">C99</f>
        <v>1.7333333333333327</v>
      </c>
      <c r="AA116" s="261">
        <f t="shared" ref="AA116:AA127" si="8">Z116-Y116</f>
        <v>-7.9166666666666696</v>
      </c>
      <c r="AB116" s="258"/>
      <c r="AC116" s="258"/>
      <c r="AD116" s="271">
        <f>SUMPRODUCT($W$116:$W$127,X116:X127)</f>
        <v>-0.82675099999999957</v>
      </c>
      <c r="AE116" s="271">
        <f>SUMPRODUCT($W$116:$W$127,Y116:Y127)</f>
        <v>5.4628502499999998</v>
      </c>
      <c r="AF116" s="271">
        <f>SUMPRODUCT($W$116:$W$127,Z116:Z127)</f>
        <v>2.861543666666666</v>
      </c>
      <c r="AG116" s="271">
        <f>SUMPRODUCT($W$116:$W$127,AA116:AA127)</f>
        <v>-2.6013065833333342</v>
      </c>
      <c r="AH116" s="258"/>
      <c r="AI116" s="258"/>
      <c r="AJ116" s="258"/>
      <c r="AK116" s="258"/>
      <c r="AL116" s="258"/>
      <c r="AM116" s="258"/>
      <c r="AN116" s="258"/>
      <c r="AO116" s="258"/>
      <c r="AP116" s="258"/>
      <c r="AQ116" s="258"/>
      <c r="AR116" s="258"/>
      <c r="AS116" s="258"/>
      <c r="AT116" s="258"/>
      <c r="AU116" s="258"/>
      <c r="AV116" s="258"/>
      <c r="AW116" s="258"/>
      <c r="AX116" s="258"/>
      <c r="AY116" s="258"/>
      <c r="AZ116" s="258"/>
      <c r="BA116" s="258"/>
      <c r="BB116" s="258"/>
      <c r="BC116" s="258"/>
      <c r="BD116" s="258"/>
      <c r="BE116" s="258"/>
      <c r="BF116" s="258"/>
      <c r="BG116" s="258"/>
      <c r="BH116" s="258"/>
      <c r="BI116" s="258"/>
      <c r="BJ116" s="258"/>
      <c r="BK116" s="258"/>
      <c r="BL116" s="258"/>
      <c r="BM116" s="258"/>
      <c r="BN116" s="258"/>
      <c r="BO116" s="258"/>
      <c r="BP116" s="258"/>
      <c r="BQ116" s="258"/>
      <c r="BR116" s="258"/>
      <c r="BS116" s="258"/>
      <c r="BT116" s="258"/>
      <c r="BU116" s="258"/>
      <c r="BV116" s="258"/>
      <c r="BW116" s="258"/>
      <c r="BX116" s="258"/>
      <c r="BY116" s="258"/>
      <c r="BZ116" s="258"/>
      <c r="CA116" s="258"/>
      <c r="CB116" s="258"/>
      <c r="CC116" s="258"/>
      <c r="CD116" s="258"/>
      <c r="CE116" s="258"/>
      <c r="CF116" s="258"/>
      <c r="CG116" s="258"/>
      <c r="CH116" s="258"/>
      <c r="CI116" s="258"/>
      <c r="CJ116" s="258"/>
      <c r="CK116" s="258"/>
      <c r="CL116" s="258"/>
      <c r="CM116" s="258"/>
      <c r="CN116" s="258"/>
      <c r="CO116" s="258"/>
      <c r="CP116" s="258"/>
      <c r="CQ116" s="258"/>
      <c r="CR116" s="258"/>
      <c r="CS116" s="258"/>
      <c r="CT116" s="258"/>
      <c r="CU116" s="258"/>
      <c r="CV116" s="258"/>
      <c r="CW116" s="258"/>
      <c r="CX116" s="258"/>
      <c r="CY116" s="258"/>
      <c r="CZ116" s="258"/>
      <c r="DA116" s="258"/>
      <c r="DB116" s="258"/>
      <c r="DC116" s="258"/>
      <c r="DD116" s="258"/>
      <c r="DE116" s="258"/>
      <c r="DF116" s="258"/>
      <c r="DG116" s="258"/>
      <c r="DH116" s="258"/>
      <c r="DI116" s="258"/>
      <c r="DJ116" s="258"/>
      <c r="DK116" s="258"/>
      <c r="DL116" s="258"/>
      <c r="DM116" s="258"/>
      <c r="DN116" s="258"/>
      <c r="DO116" s="258"/>
      <c r="DP116" s="258"/>
      <c r="DQ116" s="258"/>
      <c r="DR116" s="258"/>
      <c r="DS116" s="258"/>
      <c r="DT116" s="258"/>
      <c r="DU116" s="258"/>
      <c r="DV116" s="258"/>
      <c r="DW116" s="258"/>
      <c r="DX116" s="258"/>
      <c r="DY116" s="258"/>
      <c r="DZ116" s="258"/>
      <c r="EA116" s="258"/>
      <c r="EB116" s="258"/>
      <c r="EC116" s="258"/>
      <c r="ED116" s="258"/>
      <c r="EE116" s="258"/>
      <c r="EF116" s="258"/>
      <c r="EG116" s="258"/>
      <c r="EH116" s="258"/>
      <c r="EI116" s="258"/>
      <c r="EJ116" s="258"/>
      <c r="EK116" s="258"/>
      <c r="EL116" s="258"/>
      <c r="EM116" s="258"/>
      <c r="EN116" s="258"/>
      <c r="EO116" s="258"/>
      <c r="EP116" s="258"/>
      <c r="EQ116" s="258"/>
      <c r="ER116" s="258"/>
      <c r="ES116" s="258"/>
      <c r="ET116" s="258"/>
      <c r="EU116" s="258"/>
      <c r="EV116" s="258"/>
      <c r="EW116" s="258"/>
      <c r="EX116" s="258"/>
      <c r="EY116" s="258"/>
      <c r="EZ116" s="258"/>
      <c r="FA116" s="258"/>
      <c r="FB116" s="258"/>
      <c r="FC116" s="258"/>
      <c r="FD116" s="258"/>
      <c r="FE116" s="258"/>
      <c r="FF116" s="258"/>
      <c r="FG116" s="258"/>
    </row>
    <row r="117" spans="1:163" ht="14.25" customHeight="1">
      <c r="A117" s="258"/>
      <c r="B117" s="258"/>
      <c r="C117" s="258"/>
      <c r="D117" s="258"/>
      <c r="E117" s="258"/>
      <c r="F117" s="258"/>
      <c r="G117" s="258"/>
      <c r="H117" s="258"/>
      <c r="I117" s="258"/>
      <c r="J117" s="258"/>
      <c r="K117" s="258"/>
      <c r="L117" s="183" t="s">
        <v>1011</v>
      </c>
      <c r="M117" s="269">
        <v>66.97</v>
      </c>
      <c r="N117" s="269">
        <v>74.78</v>
      </c>
      <c r="O117" s="269">
        <v>68.099999999999994</v>
      </c>
      <c r="P117" s="269">
        <v>74.95</v>
      </c>
      <c r="Q117" s="269">
        <v>67.89</v>
      </c>
      <c r="R117" s="269">
        <v>63.76</v>
      </c>
      <c r="S117" s="269">
        <v>65.88</v>
      </c>
      <c r="T117" s="269">
        <v>67.83</v>
      </c>
      <c r="U117" s="269">
        <v>74.48</v>
      </c>
      <c r="V117" s="269">
        <v>70.52</v>
      </c>
      <c r="W117" s="270">
        <f t="shared" si="4"/>
        <v>7.0519999999999999E-2</v>
      </c>
      <c r="X117" s="261">
        <f t="shared" si="5"/>
        <v>2.2000000000000002</v>
      </c>
      <c r="Y117" s="261">
        <f t="shared" si="6"/>
        <v>4.9999999999999991</v>
      </c>
      <c r="Z117" s="261">
        <f t="shared" si="7"/>
        <v>11.808333333333335</v>
      </c>
      <c r="AA117" s="261">
        <f t="shared" si="8"/>
        <v>6.8083333333333362</v>
      </c>
      <c r="AB117" s="258"/>
      <c r="AC117" s="258"/>
      <c r="AD117" s="258"/>
      <c r="AE117" s="258"/>
      <c r="AF117" s="258"/>
      <c r="AG117" s="258"/>
      <c r="AH117" s="258"/>
      <c r="AI117" s="258"/>
      <c r="AJ117" s="258"/>
      <c r="AK117" s="258"/>
      <c r="AL117" s="258"/>
      <c r="AM117" s="258"/>
      <c r="AN117" s="258"/>
      <c r="AO117" s="258"/>
      <c r="AP117" s="258"/>
      <c r="AQ117" s="258"/>
      <c r="AR117" s="258"/>
      <c r="AS117" s="258"/>
      <c r="AT117" s="258"/>
      <c r="AU117" s="258"/>
      <c r="AV117" s="258"/>
      <c r="AW117" s="258"/>
      <c r="AX117" s="258"/>
      <c r="AY117" s="258"/>
      <c r="AZ117" s="258"/>
      <c r="BA117" s="258"/>
      <c r="BB117" s="258"/>
      <c r="BC117" s="258"/>
      <c r="BD117" s="258"/>
      <c r="BE117" s="258"/>
      <c r="BF117" s="258"/>
      <c r="BG117" s="258"/>
      <c r="BH117" s="258"/>
      <c r="BI117" s="258"/>
      <c r="BJ117" s="258"/>
      <c r="BK117" s="258"/>
      <c r="BL117" s="258"/>
      <c r="BM117" s="258"/>
      <c r="BN117" s="258"/>
      <c r="BO117" s="258"/>
      <c r="BP117" s="258"/>
      <c r="BQ117" s="258"/>
      <c r="BR117" s="258"/>
      <c r="BS117" s="258"/>
      <c r="BT117" s="258"/>
      <c r="BU117" s="258"/>
      <c r="BV117" s="258"/>
      <c r="BW117" s="258"/>
      <c r="BX117" s="258"/>
      <c r="BY117" s="258"/>
      <c r="BZ117" s="258"/>
      <c r="CA117" s="258"/>
      <c r="CB117" s="258"/>
      <c r="CC117" s="258"/>
      <c r="CD117" s="258"/>
      <c r="CE117" s="258"/>
      <c r="CF117" s="258"/>
      <c r="CG117" s="258"/>
      <c r="CH117" s="258"/>
      <c r="CI117" s="258"/>
      <c r="CJ117" s="258"/>
      <c r="CK117" s="258"/>
      <c r="CL117" s="258"/>
      <c r="CM117" s="258"/>
      <c r="CN117" s="258"/>
      <c r="CO117" s="258"/>
      <c r="CP117" s="258"/>
      <c r="CQ117" s="258"/>
      <c r="CR117" s="258"/>
      <c r="CS117" s="258"/>
      <c r="CT117" s="258"/>
      <c r="CU117" s="258"/>
      <c r="CV117" s="258"/>
      <c r="CW117" s="258"/>
      <c r="CX117" s="258"/>
      <c r="CY117" s="258"/>
      <c r="CZ117" s="258"/>
      <c r="DA117" s="258"/>
      <c r="DB117" s="258"/>
      <c r="DC117" s="258"/>
      <c r="DD117" s="258"/>
      <c r="DE117" s="258"/>
      <c r="DF117" s="258"/>
      <c r="DG117" s="258"/>
      <c r="DH117" s="258"/>
      <c r="DI117" s="258"/>
      <c r="DJ117" s="258"/>
      <c r="DK117" s="258"/>
      <c r="DL117" s="258"/>
      <c r="DM117" s="258"/>
      <c r="DN117" s="258"/>
      <c r="DO117" s="258"/>
      <c r="DP117" s="258"/>
      <c r="DQ117" s="258"/>
      <c r="DR117" s="258"/>
      <c r="DS117" s="258"/>
      <c r="DT117" s="258"/>
      <c r="DU117" s="258"/>
      <c r="DV117" s="258"/>
      <c r="DW117" s="258"/>
      <c r="DX117" s="258"/>
      <c r="DY117" s="258"/>
      <c r="DZ117" s="258"/>
      <c r="EA117" s="258"/>
      <c r="EB117" s="258"/>
      <c r="EC117" s="258"/>
      <c r="ED117" s="258"/>
      <c r="EE117" s="258"/>
      <c r="EF117" s="258"/>
      <c r="EG117" s="258"/>
      <c r="EH117" s="258"/>
      <c r="EI117" s="258"/>
      <c r="EJ117" s="258"/>
      <c r="EK117" s="258"/>
      <c r="EL117" s="258"/>
      <c r="EM117" s="258"/>
      <c r="EN117" s="258"/>
      <c r="EO117" s="258"/>
      <c r="EP117" s="258"/>
      <c r="EQ117" s="258"/>
      <c r="ER117" s="258"/>
      <c r="ES117" s="258"/>
      <c r="ET117" s="258"/>
      <c r="EU117" s="258"/>
      <c r="EV117" s="258"/>
      <c r="EW117" s="258"/>
      <c r="EX117" s="258"/>
      <c r="EY117" s="258"/>
      <c r="EZ117" s="258"/>
      <c r="FA117" s="258"/>
      <c r="FB117" s="258"/>
      <c r="FC117" s="258"/>
      <c r="FD117" s="258"/>
      <c r="FE117" s="258"/>
      <c r="FF117" s="258"/>
      <c r="FG117" s="258"/>
    </row>
    <row r="118" spans="1:163" ht="14.25" customHeight="1">
      <c r="A118" s="258"/>
      <c r="B118" s="258"/>
      <c r="C118" s="258"/>
      <c r="D118" s="258"/>
      <c r="E118" s="258"/>
      <c r="F118" s="258"/>
      <c r="G118" s="258"/>
      <c r="H118" s="258"/>
      <c r="I118" s="258"/>
      <c r="J118" s="258"/>
      <c r="K118" s="258"/>
      <c r="L118" s="183" t="s">
        <v>1012</v>
      </c>
      <c r="M118" s="269">
        <v>69.14</v>
      </c>
      <c r="N118" s="269">
        <v>50.33</v>
      </c>
      <c r="O118" s="269">
        <v>48.3</v>
      </c>
      <c r="P118" s="269">
        <v>43.58</v>
      </c>
      <c r="Q118" s="269">
        <v>49.03</v>
      </c>
      <c r="R118" s="269">
        <v>50.88</v>
      </c>
      <c r="S118" s="269">
        <v>47.06</v>
      </c>
      <c r="T118" s="269">
        <v>49.43</v>
      </c>
      <c r="U118" s="269">
        <v>46.27</v>
      </c>
      <c r="V118" s="269">
        <v>46.76</v>
      </c>
      <c r="W118" s="270">
        <f t="shared" si="4"/>
        <v>4.6759999999999996E-2</v>
      </c>
      <c r="X118" s="261">
        <f t="shared" si="5"/>
        <v>-4.4000000000000004</v>
      </c>
      <c r="Y118" s="261">
        <f t="shared" si="6"/>
        <v>2.7416666666666667</v>
      </c>
      <c r="Z118" s="261">
        <f t="shared" si="7"/>
        <v>-0.13333333333333339</v>
      </c>
      <c r="AA118" s="261">
        <f t="shared" si="8"/>
        <v>-2.875</v>
      </c>
      <c r="AB118" s="258"/>
      <c r="AC118" s="258"/>
      <c r="AD118" s="258"/>
      <c r="AE118" s="258"/>
      <c r="AF118" s="258"/>
      <c r="AG118" s="258"/>
      <c r="AH118" s="258"/>
      <c r="AI118" s="258"/>
      <c r="AJ118" s="258"/>
      <c r="AK118" s="258"/>
      <c r="AL118" s="258"/>
      <c r="AM118" s="258"/>
      <c r="AN118" s="258"/>
      <c r="AO118" s="258"/>
      <c r="AP118" s="258"/>
      <c r="AQ118" s="258"/>
      <c r="AR118" s="258"/>
      <c r="AS118" s="258"/>
      <c r="AT118" s="258"/>
      <c r="AU118" s="258"/>
      <c r="AV118" s="258"/>
      <c r="AW118" s="258"/>
      <c r="AX118" s="258"/>
      <c r="AY118" s="258"/>
      <c r="AZ118" s="258"/>
      <c r="BA118" s="258"/>
      <c r="BB118" s="258"/>
      <c r="BC118" s="258"/>
      <c r="BD118" s="258"/>
      <c r="BE118" s="258"/>
      <c r="BF118" s="258"/>
      <c r="BG118" s="258"/>
      <c r="BH118" s="258"/>
      <c r="BI118" s="258"/>
      <c r="BJ118" s="258"/>
      <c r="BK118" s="258"/>
      <c r="BL118" s="258"/>
      <c r="BM118" s="258"/>
      <c r="BN118" s="258"/>
      <c r="BO118" s="258"/>
      <c r="BP118" s="258"/>
      <c r="BQ118" s="258"/>
      <c r="BR118" s="258"/>
      <c r="BS118" s="258"/>
      <c r="BT118" s="258"/>
      <c r="BU118" s="258"/>
      <c r="BV118" s="258"/>
      <c r="BW118" s="258"/>
      <c r="BX118" s="258"/>
      <c r="BY118" s="258"/>
      <c r="BZ118" s="258"/>
      <c r="CA118" s="258"/>
      <c r="CB118" s="258"/>
      <c r="CC118" s="258"/>
      <c r="CD118" s="258"/>
      <c r="CE118" s="258"/>
      <c r="CF118" s="258"/>
      <c r="CG118" s="258"/>
      <c r="CH118" s="258"/>
      <c r="CI118" s="258"/>
      <c r="CJ118" s="258"/>
      <c r="CK118" s="258"/>
      <c r="CL118" s="258"/>
      <c r="CM118" s="258"/>
      <c r="CN118" s="258"/>
      <c r="CO118" s="258"/>
      <c r="CP118" s="258"/>
      <c r="CQ118" s="258"/>
      <c r="CR118" s="258"/>
      <c r="CS118" s="258"/>
      <c r="CT118" s="258"/>
      <c r="CU118" s="258"/>
      <c r="CV118" s="258"/>
      <c r="CW118" s="258"/>
      <c r="CX118" s="258"/>
      <c r="CY118" s="258"/>
      <c r="CZ118" s="258"/>
      <c r="DA118" s="258"/>
      <c r="DB118" s="258"/>
      <c r="DC118" s="258"/>
      <c r="DD118" s="258"/>
      <c r="DE118" s="258"/>
      <c r="DF118" s="258"/>
      <c r="DG118" s="258"/>
      <c r="DH118" s="258"/>
      <c r="DI118" s="258"/>
      <c r="DJ118" s="258"/>
      <c r="DK118" s="258"/>
      <c r="DL118" s="258"/>
      <c r="DM118" s="258"/>
      <c r="DN118" s="258"/>
      <c r="DO118" s="258"/>
      <c r="DP118" s="258"/>
      <c r="DQ118" s="258"/>
      <c r="DR118" s="258"/>
      <c r="DS118" s="258"/>
      <c r="DT118" s="258"/>
      <c r="DU118" s="258"/>
      <c r="DV118" s="258"/>
      <c r="DW118" s="258"/>
      <c r="DX118" s="258"/>
      <c r="DY118" s="258"/>
      <c r="DZ118" s="258"/>
      <c r="EA118" s="258"/>
      <c r="EB118" s="258"/>
      <c r="EC118" s="258"/>
      <c r="ED118" s="258"/>
      <c r="EE118" s="258"/>
      <c r="EF118" s="258"/>
      <c r="EG118" s="258"/>
      <c r="EH118" s="258"/>
      <c r="EI118" s="258"/>
      <c r="EJ118" s="258"/>
      <c r="EK118" s="258"/>
      <c r="EL118" s="258"/>
      <c r="EM118" s="258"/>
      <c r="EN118" s="258"/>
      <c r="EO118" s="258"/>
      <c r="EP118" s="258"/>
      <c r="EQ118" s="258"/>
      <c r="ER118" s="258"/>
      <c r="ES118" s="258"/>
      <c r="ET118" s="258"/>
      <c r="EU118" s="258"/>
      <c r="EV118" s="258"/>
      <c r="EW118" s="258"/>
      <c r="EX118" s="258"/>
      <c r="EY118" s="258"/>
      <c r="EZ118" s="258"/>
      <c r="FA118" s="258"/>
      <c r="FB118" s="258"/>
      <c r="FC118" s="258"/>
      <c r="FD118" s="258"/>
      <c r="FE118" s="258"/>
      <c r="FF118" s="258"/>
      <c r="FG118" s="258"/>
    </row>
    <row r="119" spans="1:163" ht="14.25" customHeight="1">
      <c r="A119" s="258"/>
      <c r="B119" s="258"/>
      <c r="C119" s="258"/>
      <c r="D119" s="258"/>
      <c r="E119" s="258"/>
      <c r="F119" s="258"/>
      <c r="G119" s="258"/>
      <c r="H119" s="258"/>
      <c r="I119" s="258"/>
      <c r="J119" s="258"/>
      <c r="K119" s="258"/>
      <c r="L119" s="183" t="s">
        <v>1016</v>
      </c>
      <c r="M119" s="269">
        <v>135.30000000000001</v>
      </c>
      <c r="N119" s="269">
        <v>132.09</v>
      </c>
      <c r="O119" s="269">
        <v>139.37</v>
      </c>
      <c r="P119" s="269">
        <v>145.57</v>
      </c>
      <c r="Q119" s="269">
        <v>139.79</v>
      </c>
      <c r="R119" s="269">
        <v>115.94</v>
      </c>
      <c r="S119" s="269">
        <v>117.89</v>
      </c>
      <c r="T119" s="269">
        <v>115.85</v>
      </c>
      <c r="U119" s="269">
        <v>115.98</v>
      </c>
      <c r="V119" s="269">
        <v>121.43</v>
      </c>
      <c r="W119" s="270">
        <f t="shared" si="4"/>
        <v>0.12143000000000001</v>
      </c>
      <c r="X119" s="261">
        <f t="shared" si="5"/>
        <v>2.2000000000000002</v>
      </c>
      <c r="Y119" s="261">
        <f t="shared" si="6"/>
        <v>6.7666666666666666</v>
      </c>
      <c r="Z119" s="261">
        <f t="shared" si="7"/>
        <v>4.8583333333333334</v>
      </c>
      <c r="AA119" s="261">
        <f t="shared" si="8"/>
        <v>-1.9083333333333332</v>
      </c>
      <c r="AB119" s="258"/>
      <c r="AC119" s="258"/>
      <c r="AD119" s="258"/>
      <c r="AE119" s="258"/>
      <c r="AF119" s="258"/>
      <c r="AG119" s="258"/>
      <c r="AH119" s="258"/>
      <c r="AI119" s="258"/>
      <c r="AJ119" s="258"/>
      <c r="AK119" s="258"/>
      <c r="AL119" s="258"/>
      <c r="AM119" s="258"/>
      <c r="AN119" s="258"/>
      <c r="AO119" s="258"/>
      <c r="AP119" s="258"/>
      <c r="AQ119" s="258"/>
      <c r="AR119" s="258"/>
      <c r="AS119" s="258"/>
      <c r="AT119" s="258"/>
      <c r="AU119" s="258"/>
      <c r="AV119" s="258"/>
      <c r="AW119" s="258"/>
      <c r="AX119" s="258"/>
      <c r="AY119" s="258"/>
      <c r="AZ119" s="258"/>
      <c r="BA119" s="258"/>
      <c r="BB119" s="258"/>
      <c r="BC119" s="258"/>
      <c r="BD119" s="258"/>
      <c r="BE119" s="258"/>
      <c r="BF119" s="258"/>
      <c r="BG119" s="258"/>
      <c r="BH119" s="258"/>
      <c r="BI119" s="258"/>
      <c r="BJ119" s="258"/>
      <c r="BK119" s="258"/>
      <c r="BL119" s="258"/>
      <c r="BM119" s="258"/>
      <c r="BN119" s="258"/>
      <c r="BO119" s="258"/>
      <c r="BP119" s="258"/>
      <c r="BQ119" s="258"/>
      <c r="BR119" s="258"/>
      <c r="BS119" s="258"/>
      <c r="BT119" s="258"/>
      <c r="BU119" s="258"/>
      <c r="BV119" s="258"/>
      <c r="BW119" s="258"/>
      <c r="BX119" s="258"/>
      <c r="BY119" s="258"/>
      <c r="BZ119" s="258"/>
      <c r="CA119" s="258"/>
      <c r="CB119" s="258"/>
      <c r="CC119" s="258"/>
      <c r="CD119" s="258"/>
      <c r="CE119" s="258"/>
      <c r="CF119" s="258"/>
      <c r="CG119" s="258"/>
      <c r="CH119" s="258"/>
      <c r="CI119" s="258"/>
      <c r="CJ119" s="258"/>
      <c r="CK119" s="258"/>
      <c r="CL119" s="258"/>
      <c r="CM119" s="258"/>
      <c r="CN119" s="258"/>
      <c r="CO119" s="258"/>
      <c r="CP119" s="258"/>
      <c r="CQ119" s="258"/>
      <c r="CR119" s="258"/>
      <c r="CS119" s="258"/>
      <c r="CT119" s="258"/>
      <c r="CU119" s="258"/>
      <c r="CV119" s="258"/>
      <c r="CW119" s="258"/>
      <c r="CX119" s="258"/>
      <c r="CY119" s="258"/>
      <c r="CZ119" s="258"/>
      <c r="DA119" s="258"/>
      <c r="DB119" s="258"/>
      <c r="DC119" s="258"/>
      <c r="DD119" s="258"/>
      <c r="DE119" s="258"/>
      <c r="DF119" s="258"/>
      <c r="DG119" s="258"/>
      <c r="DH119" s="258"/>
      <c r="DI119" s="258"/>
      <c r="DJ119" s="258"/>
      <c r="DK119" s="258"/>
      <c r="DL119" s="258"/>
      <c r="DM119" s="258"/>
      <c r="DN119" s="258"/>
      <c r="DO119" s="258"/>
      <c r="DP119" s="258"/>
      <c r="DQ119" s="258"/>
      <c r="DR119" s="258"/>
      <c r="DS119" s="258"/>
      <c r="DT119" s="258"/>
      <c r="DU119" s="258"/>
      <c r="DV119" s="258"/>
      <c r="DW119" s="258"/>
      <c r="DX119" s="258"/>
      <c r="DY119" s="258"/>
      <c r="DZ119" s="258"/>
      <c r="EA119" s="258"/>
      <c r="EB119" s="258"/>
      <c r="EC119" s="258"/>
      <c r="ED119" s="258"/>
      <c r="EE119" s="258"/>
      <c r="EF119" s="258"/>
      <c r="EG119" s="258"/>
      <c r="EH119" s="258"/>
      <c r="EI119" s="258"/>
      <c r="EJ119" s="258"/>
      <c r="EK119" s="258"/>
      <c r="EL119" s="258"/>
      <c r="EM119" s="258"/>
      <c r="EN119" s="258"/>
      <c r="EO119" s="258"/>
      <c r="EP119" s="258"/>
      <c r="EQ119" s="258"/>
      <c r="ER119" s="258"/>
      <c r="ES119" s="258"/>
      <c r="ET119" s="258"/>
      <c r="EU119" s="258"/>
      <c r="EV119" s="258"/>
      <c r="EW119" s="258"/>
      <c r="EX119" s="258"/>
      <c r="EY119" s="258"/>
      <c r="EZ119" s="258"/>
      <c r="FA119" s="258"/>
      <c r="FB119" s="258"/>
      <c r="FC119" s="258"/>
      <c r="FD119" s="258"/>
      <c r="FE119" s="258"/>
      <c r="FF119" s="258"/>
      <c r="FG119" s="258"/>
    </row>
    <row r="120" spans="1:163" ht="14.25" customHeight="1">
      <c r="A120" s="258"/>
      <c r="B120" s="258"/>
      <c r="C120" s="258"/>
      <c r="D120" s="258"/>
      <c r="E120" s="258"/>
      <c r="F120" s="258"/>
      <c r="G120" s="258"/>
      <c r="H120" s="258"/>
      <c r="I120" s="258"/>
      <c r="J120" s="258"/>
      <c r="K120" s="258"/>
      <c r="L120" s="183" t="s">
        <v>1020</v>
      </c>
      <c r="M120" s="269">
        <v>59.1</v>
      </c>
      <c r="N120" s="269">
        <v>63.46</v>
      </c>
      <c r="O120" s="269">
        <v>54.04</v>
      </c>
      <c r="P120" s="269">
        <v>54.2</v>
      </c>
      <c r="Q120" s="269">
        <v>56.85</v>
      </c>
      <c r="R120" s="269">
        <v>60.31</v>
      </c>
      <c r="S120" s="269">
        <v>58.24</v>
      </c>
      <c r="T120" s="269">
        <v>51.51</v>
      </c>
      <c r="U120" s="269">
        <v>54.38</v>
      </c>
      <c r="V120" s="269">
        <v>56.2</v>
      </c>
      <c r="W120" s="270">
        <f t="shared" si="4"/>
        <v>5.62E-2</v>
      </c>
      <c r="X120" s="261">
        <f t="shared" si="5"/>
        <v>0.5</v>
      </c>
      <c r="Y120" s="261">
        <f t="shared" si="6"/>
        <v>4.7666666666666666</v>
      </c>
      <c r="Z120" s="261">
        <f t="shared" si="7"/>
        <v>2.8499999999999996</v>
      </c>
      <c r="AA120" s="261">
        <f t="shared" si="8"/>
        <v>-1.916666666666667</v>
      </c>
      <c r="AB120" s="258"/>
      <c r="AC120" s="258"/>
      <c r="AD120" s="258"/>
      <c r="AE120" s="258"/>
      <c r="AF120" s="258"/>
      <c r="AG120" s="258"/>
      <c r="AH120" s="258"/>
      <c r="AI120" s="258"/>
      <c r="AJ120" s="258"/>
      <c r="AK120" s="258"/>
      <c r="AL120" s="258"/>
      <c r="AM120" s="258"/>
      <c r="AN120" s="258"/>
      <c r="AO120" s="258"/>
      <c r="AP120" s="258"/>
      <c r="AQ120" s="258"/>
      <c r="AR120" s="258"/>
      <c r="AS120" s="258"/>
      <c r="AT120" s="258"/>
      <c r="AU120" s="258"/>
      <c r="AV120" s="258"/>
      <c r="AW120" s="258"/>
      <c r="AX120" s="258"/>
      <c r="AY120" s="258"/>
      <c r="AZ120" s="258"/>
      <c r="BA120" s="258"/>
      <c r="BB120" s="258"/>
      <c r="BC120" s="258"/>
      <c r="BD120" s="258"/>
      <c r="BE120" s="258"/>
      <c r="BF120" s="258"/>
      <c r="BG120" s="258"/>
      <c r="BH120" s="258"/>
      <c r="BI120" s="258"/>
      <c r="BJ120" s="258"/>
      <c r="BK120" s="258"/>
      <c r="BL120" s="258"/>
      <c r="BM120" s="258"/>
      <c r="BN120" s="258"/>
      <c r="BO120" s="258"/>
      <c r="BP120" s="258"/>
      <c r="BQ120" s="258"/>
      <c r="BR120" s="258"/>
      <c r="BS120" s="258"/>
      <c r="BT120" s="258"/>
      <c r="BU120" s="258"/>
      <c r="BV120" s="258"/>
      <c r="BW120" s="258"/>
      <c r="BX120" s="258"/>
      <c r="BY120" s="258"/>
      <c r="BZ120" s="258"/>
      <c r="CA120" s="258"/>
      <c r="CB120" s="258"/>
      <c r="CC120" s="258"/>
      <c r="CD120" s="258"/>
      <c r="CE120" s="258"/>
      <c r="CF120" s="258"/>
      <c r="CG120" s="258"/>
      <c r="CH120" s="258"/>
      <c r="CI120" s="258"/>
      <c r="CJ120" s="258"/>
      <c r="CK120" s="258"/>
      <c r="CL120" s="258"/>
      <c r="CM120" s="258"/>
      <c r="CN120" s="258"/>
      <c r="CO120" s="258"/>
      <c r="CP120" s="258"/>
      <c r="CQ120" s="258"/>
      <c r="CR120" s="258"/>
      <c r="CS120" s="258"/>
      <c r="CT120" s="258"/>
      <c r="CU120" s="258"/>
      <c r="CV120" s="258"/>
      <c r="CW120" s="258"/>
      <c r="CX120" s="258"/>
      <c r="CY120" s="258"/>
      <c r="CZ120" s="258"/>
      <c r="DA120" s="258"/>
      <c r="DB120" s="258"/>
      <c r="DC120" s="258"/>
      <c r="DD120" s="258"/>
      <c r="DE120" s="258"/>
      <c r="DF120" s="258"/>
      <c r="DG120" s="258"/>
      <c r="DH120" s="258"/>
      <c r="DI120" s="258"/>
      <c r="DJ120" s="258"/>
      <c r="DK120" s="258"/>
      <c r="DL120" s="258"/>
      <c r="DM120" s="258"/>
      <c r="DN120" s="258"/>
      <c r="DO120" s="258"/>
      <c r="DP120" s="258"/>
      <c r="DQ120" s="258"/>
      <c r="DR120" s="258"/>
      <c r="DS120" s="258"/>
      <c r="DT120" s="258"/>
      <c r="DU120" s="258"/>
      <c r="DV120" s="258"/>
      <c r="DW120" s="258"/>
      <c r="DX120" s="258"/>
      <c r="DY120" s="258"/>
      <c r="DZ120" s="258"/>
      <c r="EA120" s="258"/>
      <c r="EB120" s="258"/>
      <c r="EC120" s="258"/>
      <c r="ED120" s="258"/>
      <c r="EE120" s="258"/>
      <c r="EF120" s="258"/>
      <c r="EG120" s="258"/>
      <c r="EH120" s="258"/>
      <c r="EI120" s="258"/>
      <c r="EJ120" s="258"/>
      <c r="EK120" s="258"/>
      <c r="EL120" s="258"/>
      <c r="EM120" s="258"/>
      <c r="EN120" s="258"/>
      <c r="EO120" s="258"/>
      <c r="EP120" s="258"/>
      <c r="EQ120" s="258"/>
      <c r="ER120" s="258"/>
      <c r="ES120" s="258"/>
      <c r="ET120" s="258"/>
      <c r="EU120" s="258"/>
      <c r="EV120" s="258"/>
      <c r="EW120" s="258"/>
      <c r="EX120" s="258"/>
      <c r="EY120" s="258"/>
      <c r="EZ120" s="258"/>
      <c r="FA120" s="258"/>
      <c r="FB120" s="258"/>
      <c r="FC120" s="258"/>
      <c r="FD120" s="258"/>
      <c r="FE120" s="258"/>
      <c r="FF120" s="258"/>
      <c r="FG120" s="258"/>
    </row>
    <row r="121" spans="1:163" ht="14.25" customHeight="1">
      <c r="A121" s="258"/>
      <c r="B121" s="258"/>
      <c r="C121" s="258"/>
      <c r="D121" s="258"/>
      <c r="E121" s="258"/>
      <c r="F121" s="258"/>
      <c r="G121" s="258"/>
      <c r="H121" s="258"/>
      <c r="I121" s="258"/>
      <c r="J121" s="258"/>
      <c r="K121" s="258"/>
      <c r="L121" s="183" t="s">
        <v>1024</v>
      </c>
      <c r="M121" s="269">
        <v>32.93</v>
      </c>
      <c r="N121" s="269">
        <v>35.83</v>
      </c>
      <c r="O121" s="269">
        <v>37.25</v>
      </c>
      <c r="P121" s="269">
        <v>42.09</v>
      </c>
      <c r="Q121" s="269">
        <v>49.3</v>
      </c>
      <c r="R121" s="269">
        <v>53.64</v>
      </c>
      <c r="S121" s="269">
        <v>51.6</v>
      </c>
      <c r="T121" s="269">
        <v>45.45</v>
      </c>
      <c r="U121" s="269">
        <v>48.23</v>
      </c>
      <c r="V121" s="269">
        <v>46.86</v>
      </c>
      <c r="W121" s="270">
        <f t="shared" si="4"/>
        <v>4.6859999999999999E-2</v>
      </c>
      <c r="X121" s="261">
        <f t="shared" si="5"/>
        <v>3.7</v>
      </c>
      <c r="Y121" s="261">
        <f t="shared" si="6"/>
        <v>5.8166666666666664</v>
      </c>
      <c r="Z121" s="261">
        <f t="shared" si="7"/>
        <v>15.383333333333331</v>
      </c>
      <c r="AA121" s="261">
        <f t="shared" si="8"/>
        <v>9.5666666666666647</v>
      </c>
      <c r="AB121" s="258"/>
      <c r="AC121" s="258"/>
      <c r="AD121" s="258"/>
      <c r="AE121" s="258"/>
      <c r="AF121" s="258"/>
      <c r="AG121" s="258"/>
      <c r="AH121" s="258"/>
      <c r="AI121" s="258"/>
      <c r="AJ121" s="258"/>
      <c r="AK121" s="258"/>
      <c r="AL121" s="258"/>
      <c r="AM121" s="258"/>
      <c r="AN121" s="258"/>
      <c r="AO121" s="258"/>
      <c r="AP121" s="258"/>
      <c r="AQ121" s="258"/>
      <c r="AR121" s="258"/>
      <c r="AS121" s="258"/>
      <c r="AT121" s="258"/>
      <c r="AU121" s="258"/>
      <c r="AV121" s="258"/>
      <c r="AW121" s="258"/>
      <c r="AX121" s="258"/>
      <c r="AY121" s="258"/>
      <c r="AZ121" s="258"/>
      <c r="BA121" s="258"/>
      <c r="BB121" s="258"/>
      <c r="BC121" s="258"/>
      <c r="BD121" s="258"/>
      <c r="BE121" s="258"/>
      <c r="BF121" s="258"/>
      <c r="BG121" s="258"/>
      <c r="BH121" s="258"/>
      <c r="BI121" s="258"/>
      <c r="BJ121" s="258"/>
      <c r="BK121" s="258"/>
      <c r="BL121" s="258"/>
      <c r="BM121" s="258"/>
      <c r="BN121" s="258"/>
      <c r="BO121" s="258"/>
      <c r="BP121" s="258"/>
      <c r="BQ121" s="258"/>
      <c r="BR121" s="258"/>
      <c r="BS121" s="258"/>
      <c r="BT121" s="258"/>
      <c r="BU121" s="258"/>
      <c r="BV121" s="258"/>
      <c r="BW121" s="258"/>
      <c r="BX121" s="258"/>
      <c r="BY121" s="258"/>
      <c r="BZ121" s="258"/>
      <c r="CA121" s="258"/>
      <c r="CB121" s="258"/>
      <c r="CC121" s="258"/>
      <c r="CD121" s="258"/>
      <c r="CE121" s="258"/>
      <c r="CF121" s="258"/>
      <c r="CG121" s="258"/>
      <c r="CH121" s="258"/>
      <c r="CI121" s="258"/>
      <c r="CJ121" s="258"/>
      <c r="CK121" s="258"/>
      <c r="CL121" s="258"/>
      <c r="CM121" s="258"/>
      <c r="CN121" s="258"/>
      <c r="CO121" s="258"/>
      <c r="CP121" s="258"/>
      <c r="CQ121" s="258"/>
      <c r="CR121" s="258"/>
      <c r="CS121" s="258"/>
      <c r="CT121" s="258"/>
      <c r="CU121" s="258"/>
      <c r="CV121" s="258"/>
      <c r="CW121" s="258"/>
      <c r="CX121" s="258"/>
      <c r="CY121" s="258"/>
      <c r="CZ121" s="258"/>
      <c r="DA121" s="258"/>
      <c r="DB121" s="258"/>
      <c r="DC121" s="258"/>
      <c r="DD121" s="258"/>
      <c r="DE121" s="258"/>
      <c r="DF121" s="258"/>
      <c r="DG121" s="258"/>
      <c r="DH121" s="258"/>
      <c r="DI121" s="258"/>
      <c r="DJ121" s="258"/>
      <c r="DK121" s="258"/>
      <c r="DL121" s="258"/>
      <c r="DM121" s="258"/>
      <c r="DN121" s="258"/>
      <c r="DO121" s="258"/>
      <c r="DP121" s="258"/>
      <c r="DQ121" s="258"/>
      <c r="DR121" s="258"/>
      <c r="DS121" s="258"/>
      <c r="DT121" s="258"/>
      <c r="DU121" s="258"/>
      <c r="DV121" s="258"/>
      <c r="DW121" s="258"/>
      <c r="DX121" s="258"/>
      <c r="DY121" s="258"/>
      <c r="DZ121" s="258"/>
      <c r="EA121" s="258"/>
      <c r="EB121" s="258"/>
      <c r="EC121" s="258"/>
      <c r="ED121" s="258"/>
      <c r="EE121" s="258"/>
      <c r="EF121" s="258"/>
      <c r="EG121" s="258"/>
      <c r="EH121" s="258"/>
      <c r="EI121" s="258"/>
      <c r="EJ121" s="258"/>
      <c r="EK121" s="258"/>
      <c r="EL121" s="258"/>
      <c r="EM121" s="258"/>
      <c r="EN121" s="258"/>
      <c r="EO121" s="258"/>
      <c r="EP121" s="258"/>
      <c r="EQ121" s="258"/>
      <c r="ER121" s="258"/>
      <c r="ES121" s="258"/>
      <c r="ET121" s="258"/>
      <c r="EU121" s="258"/>
      <c r="EV121" s="258"/>
      <c r="EW121" s="258"/>
      <c r="EX121" s="258"/>
      <c r="EY121" s="258"/>
      <c r="EZ121" s="258"/>
      <c r="FA121" s="258"/>
      <c r="FB121" s="258"/>
      <c r="FC121" s="258"/>
      <c r="FD121" s="258"/>
      <c r="FE121" s="258"/>
      <c r="FF121" s="258"/>
      <c r="FG121" s="258"/>
    </row>
    <row r="122" spans="1:163" ht="14.25" customHeight="1">
      <c r="A122" s="258"/>
      <c r="B122" s="258"/>
      <c r="C122" s="258"/>
      <c r="D122" s="258"/>
      <c r="E122" s="258"/>
      <c r="F122" s="258"/>
      <c r="G122" s="258"/>
      <c r="H122" s="258"/>
      <c r="I122" s="258"/>
      <c r="J122" s="258"/>
      <c r="K122" s="258"/>
      <c r="L122" s="183" t="s">
        <v>603</v>
      </c>
      <c r="M122" s="269">
        <v>127.93</v>
      </c>
      <c r="N122" s="269">
        <v>134.26</v>
      </c>
      <c r="O122" s="269">
        <v>126.39</v>
      </c>
      <c r="P122" s="269">
        <v>122.83</v>
      </c>
      <c r="Q122" s="269">
        <v>119.84</v>
      </c>
      <c r="R122" s="269">
        <v>103.83</v>
      </c>
      <c r="S122" s="269">
        <v>110.17</v>
      </c>
      <c r="T122" s="269">
        <v>115.28</v>
      </c>
      <c r="U122" s="269">
        <v>107.53</v>
      </c>
      <c r="V122" s="269">
        <v>123.05</v>
      </c>
      <c r="W122" s="270">
        <f t="shared" si="4"/>
        <v>0.12304999999999999</v>
      </c>
      <c r="X122" s="261">
        <f t="shared" si="5"/>
        <v>-10.7</v>
      </c>
      <c r="Y122" s="261">
        <f t="shared" si="6"/>
        <v>4.9249999999999998</v>
      </c>
      <c r="Z122" s="261">
        <f t="shared" si="7"/>
        <v>-6.1916666666666691</v>
      </c>
      <c r="AA122" s="261">
        <f t="shared" si="8"/>
        <v>-11.116666666666669</v>
      </c>
      <c r="AB122" s="258"/>
      <c r="AC122" s="258"/>
      <c r="AD122" s="258"/>
      <c r="AE122" s="258"/>
      <c r="AF122" s="258"/>
      <c r="AG122" s="258"/>
      <c r="AH122" s="258"/>
      <c r="AI122" s="258"/>
      <c r="AJ122" s="258"/>
      <c r="AK122" s="258"/>
      <c r="AL122" s="258"/>
      <c r="AM122" s="258"/>
      <c r="AN122" s="258"/>
      <c r="AO122" s="258"/>
      <c r="AP122" s="258"/>
      <c r="AQ122" s="258"/>
      <c r="AR122" s="258"/>
      <c r="AS122" s="258"/>
      <c r="AT122" s="258"/>
      <c r="AU122" s="258"/>
      <c r="AV122" s="258"/>
      <c r="AW122" s="258"/>
      <c r="AX122" s="258"/>
      <c r="AY122" s="258"/>
      <c r="AZ122" s="258"/>
      <c r="BA122" s="258"/>
      <c r="BB122" s="258"/>
      <c r="BC122" s="258"/>
      <c r="BD122" s="258"/>
      <c r="BE122" s="258"/>
      <c r="BF122" s="258"/>
      <c r="BG122" s="258"/>
      <c r="BH122" s="258"/>
      <c r="BI122" s="258"/>
      <c r="BJ122" s="258"/>
      <c r="BK122" s="258"/>
      <c r="BL122" s="258"/>
      <c r="BM122" s="258"/>
      <c r="BN122" s="258"/>
      <c r="BO122" s="258"/>
      <c r="BP122" s="258"/>
      <c r="BQ122" s="258"/>
      <c r="BR122" s="258"/>
      <c r="BS122" s="258"/>
      <c r="BT122" s="258"/>
      <c r="BU122" s="258"/>
      <c r="BV122" s="258"/>
      <c r="BW122" s="258"/>
      <c r="BX122" s="258"/>
      <c r="BY122" s="258"/>
      <c r="BZ122" s="258"/>
      <c r="CA122" s="258"/>
      <c r="CB122" s="258"/>
      <c r="CC122" s="258"/>
      <c r="CD122" s="258"/>
      <c r="CE122" s="258"/>
      <c r="CF122" s="258"/>
      <c r="CG122" s="258"/>
      <c r="CH122" s="258"/>
      <c r="CI122" s="258"/>
      <c r="CJ122" s="258"/>
      <c r="CK122" s="258"/>
      <c r="CL122" s="258"/>
      <c r="CM122" s="258"/>
      <c r="CN122" s="258"/>
      <c r="CO122" s="258"/>
      <c r="CP122" s="258"/>
      <c r="CQ122" s="258"/>
      <c r="CR122" s="258"/>
      <c r="CS122" s="258"/>
      <c r="CT122" s="258"/>
      <c r="CU122" s="258"/>
      <c r="CV122" s="258"/>
      <c r="CW122" s="258"/>
      <c r="CX122" s="258"/>
      <c r="CY122" s="258"/>
      <c r="CZ122" s="258"/>
      <c r="DA122" s="258"/>
      <c r="DB122" s="258"/>
      <c r="DC122" s="258"/>
      <c r="DD122" s="258"/>
      <c r="DE122" s="258"/>
      <c r="DF122" s="258"/>
      <c r="DG122" s="258"/>
      <c r="DH122" s="258"/>
      <c r="DI122" s="258"/>
      <c r="DJ122" s="258"/>
      <c r="DK122" s="258"/>
      <c r="DL122" s="258"/>
      <c r="DM122" s="258"/>
      <c r="DN122" s="258"/>
      <c r="DO122" s="258"/>
      <c r="DP122" s="258"/>
      <c r="DQ122" s="258"/>
      <c r="DR122" s="258"/>
      <c r="DS122" s="258"/>
      <c r="DT122" s="258"/>
      <c r="DU122" s="258"/>
      <c r="DV122" s="258"/>
      <c r="DW122" s="258"/>
      <c r="DX122" s="258"/>
      <c r="DY122" s="258"/>
      <c r="DZ122" s="258"/>
      <c r="EA122" s="258"/>
      <c r="EB122" s="258"/>
      <c r="EC122" s="258"/>
      <c r="ED122" s="258"/>
      <c r="EE122" s="258"/>
      <c r="EF122" s="258"/>
      <c r="EG122" s="258"/>
      <c r="EH122" s="258"/>
      <c r="EI122" s="258"/>
      <c r="EJ122" s="258"/>
      <c r="EK122" s="258"/>
      <c r="EL122" s="258"/>
      <c r="EM122" s="258"/>
      <c r="EN122" s="258"/>
      <c r="EO122" s="258"/>
      <c r="EP122" s="258"/>
      <c r="EQ122" s="258"/>
      <c r="ER122" s="258"/>
      <c r="ES122" s="258"/>
      <c r="ET122" s="258"/>
      <c r="EU122" s="258"/>
      <c r="EV122" s="258"/>
      <c r="EW122" s="258"/>
      <c r="EX122" s="258"/>
      <c r="EY122" s="258"/>
      <c r="EZ122" s="258"/>
      <c r="FA122" s="258"/>
      <c r="FB122" s="258"/>
      <c r="FC122" s="258"/>
      <c r="FD122" s="258"/>
      <c r="FE122" s="258"/>
      <c r="FF122" s="258"/>
      <c r="FG122" s="258"/>
    </row>
    <row r="123" spans="1:163" ht="14.25" customHeight="1">
      <c r="A123" s="258"/>
      <c r="B123" s="258"/>
      <c r="C123" s="258"/>
      <c r="D123" s="258"/>
      <c r="E123" s="258"/>
      <c r="F123" s="258"/>
      <c r="G123" s="258"/>
      <c r="H123" s="258"/>
      <c r="I123" s="258"/>
      <c r="J123" s="258"/>
      <c r="K123" s="258"/>
      <c r="L123" s="183" t="s">
        <v>1029</v>
      </c>
      <c r="M123" s="269">
        <v>29.38</v>
      </c>
      <c r="N123" s="269">
        <v>36.549999999999997</v>
      </c>
      <c r="O123" s="269">
        <v>40.33</v>
      </c>
      <c r="P123" s="269">
        <v>32.950000000000003</v>
      </c>
      <c r="Q123" s="269">
        <v>35.72</v>
      </c>
      <c r="R123" s="269">
        <v>36.46</v>
      </c>
      <c r="S123" s="269">
        <v>34.770000000000003</v>
      </c>
      <c r="T123" s="269">
        <v>39.840000000000003</v>
      </c>
      <c r="U123" s="269">
        <v>45.53</v>
      </c>
      <c r="V123" s="269">
        <v>46.2</v>
      </c>
      <c r="W123" s="270">
        <f t="shared" si="4"/>
        <v>4.6200000000000005E-2</v>
      </c>
      <c r="X123" s="261">
        <f t="shared" si="5"/>
        <v>-1.7</v>
      </c>
      <c r="Y123" s="261">
        <f t="shared" si="6"/>
        <v>-1.3833333333333335</v>
      </c>
      <c r="Z123" s="261">
        <f t="shared" si="7"/>
        <v>-0.26666666666666666</v>
      </c>
      <c r="AA123" s="261">
        <f t="shared" si="8"/>
        <v>1.1166666666666669</v>
      </c>
      <c r="AB123" s="258"/>
      <c r="AC123" s="258"/>
      <c r="AD123" s="258"/>
      <c r="AE123" s="258"/>
      <c r="AF123" s="258"/>
      <c r="AG123" s="258"/>
      <c r="AH123" s="258"/>
      <c r="AI123" s="258"/>
      <c r="AJ123" s="258"/>
      <c r="AK123" s="258"/>
      <c r="AL123" s="258"/>
      <c r="AM123" s="258"/>
      <c r="AN123" s="258"/>
      <c r="AO123" s="258"/>
      <c r="AP123" s="258"/>
      <c r="AQ123" s="258"/>
      <c r="AR123" s="258"/>
      <c r="AS123" s="258"/>
      <c r="AT123" s="258"/>
      <c r="AU123" s="258"/>
      <c r="AV123" s="258"/>
      <c r="AW123" s="258"/>
      <c r="AX123" s="258"/>
      <c r="AY123" s="258"/>
      <c r="AZ123" s="258"/>
      <c r="BA123" s="258"/>
      <c r="BB123" s="258"/>
      <c r="BC123" s="258"/>
      <c r="BD123" s="258"/>
      <c r="BE123" s="258"/>
      <c r="BF123" s="258"/>
      <c r="BG123" s="258"/>
      <c r="BH123" s="258"/>
      <c r="BI123" s="258"/>
      <c r="BJ123" s="258"/>
      <c r="BK123" s="258"/>
      <c r="BL123" s="258"/>
      <c r="BM123" s="258"/>
      <c r="BN123" s="258"/>
      <c r="BO123" s="258"/>
      <c r="BP123" s="258"/>
      <c r="BQ123" s="258"/>
      <c r="BR123" s="258"/>
      <c r="BS123" s="258"/>
      <c r="BT123" s="258"/>
      <c r="BU123" s="258"/>
      <c r="BV123" s="258"/>
      <c r="BW123" s="258"/>
      <c r="BX123" s="258"/>
      <c r="BY123" s="258"/>
      <c r="BZ123" s="258"/>
      <c r="CA123" s="258"/>
      <c r="CB123" s="258"/>
      <c r="CC123" s="258"/>
      <c r="CD123" s="258"/>
      <c r="CE123" s="258"/>
      <c r="CF123" s="258"/>
      <c r="CG123" s="258"/>
      <c r="CH123" s="258"/>
      <c r="CI123" s="258"/>
      <c r="CJ123" s="258"/>
      <c r="CK123" s="258"/>
      <c r="CL123" s="258"/>
      <c r="CM123" s="258"/>
      <c r="CN123" s="258"/>
      <c r="CO123" s="258"/>
      <c r="CP123" s="258"/>
      <c r="CQ123" s="258"/>
      <c r="CR123" s="258"/>
      <c r="CS123" s="258"/>
      <c r="CT123" s="258"/>
      <c r="CU123" s="258"/>
      <c r="CV123" s="258"/>
      <c r="CW123" s="258"/>
      <c r="CX123" s="258"/>
      <c r="CY123" s="258"/>
      <c r="CZ123" s="258"/>
      <c r="DA123" s="258"/>
      <c r="DB123" s="258"/>
      <c r="DC123" s="258"/>
      <c r="DD123" s="258"/>
      <c r="DE123" s="258"/>
      <c r="DF123" s="258"/>
      <c r="DG123" s="258"/>
      <c r="DH123" s="258"/>
      <c r="DI123" s="258"/>
      <c r="DJ123" s="258"/>
      <c r="DK123" s="258"/>
      <c r="DL123" s="258"/>
      <c r="DM123" s="258"/>
      <c r="DN123" s="258"/>
      <c r="DO123" s="258"/>
      <c r="DP123" s="258"/>
      <c r="DQ123" s="258"/>
      <c r="DR123" s="258"/>
      <c r="DS123" s="258"/>
      <c r="DT123" s="258"/>
      <c r="DU123" s="258"/>
      <c r="DV123" s="258"/>
      <c r="DW123" s="258"/>
      <c r="DX123" s="258"/>
      <c r="DY123" s="258"/>
      <c r="DZ123" s="258"/>
      <c r="EA123" s="258"/>
      <c r="EB123" s="258"/>
      <c r="EC123" s="258"/>
      <c r="ED123" s="258"/>
      <c r="EE123" s="258"/>
      <c r="EF123" s="258"/>
      <c r="EG123" s="258"/>
      <c r="EH123" s="258"/>
      <c r="EI123" s="258"/>
      <c r="EJ123" s="258"/>
      <c r="EK123" s="258"/>
      <c r="EL123" s="258"/>
      <c r="EM123" s="258"/>
      <c r="EN123" s="258"/>
      <c r="EO123" s="258"/>
      <c r="EP123" s="258"/>
      <c r="EQ123" s="258"/>
      <c r="ER123" s="258"/>
      <c r="ES123" s="258"/>
      <c r="ET123" s="258"/>
      <c r="EU123" s="258"/>
      <c r="EV123" s="258"/>
      <c r="EW123" s="258"/>
      <c r="EX123" s="258"/>
      <c r="EY123" s="258"/>
      <c r="EZ123" s="258"/>
      <c r="FA123" s="258"/>
      <c r="FB123" s="258"/>
      <c r="FC123" s="258"/>
      <c r="FD123" s="258"/>
      <c r="FE123" s="258"/>
      <c r="FF123" s="258"/>
      <c r="FG123" s="258"/>
    </row>
    <row r="124" spans="1:163" ht="14.25" customHeight="1">
      <c r="A124" s="258"/>
      <c r="B124" s="258"/>
      <c r="C124" s="258"/>
      <c r="D124" s="258"/>
      <c r="E124" s="258"/>
      <c r="F124" s="258"/>
      <c r="G124" s="258"/>
      <c r="H124" s="258"/>
      <c r="I124" s="258"/>
      <c r="J124" s="258"/>
      <c r="K124" s="258"/>
      <c r="L124" s="183" t="s">
        <v>1031</v>
      </c>
      <c r="M124" s="269">
        <v>66.67</v>
      </c>
      <c r="N124" s="269">
        <v>75.3</v>
      </c>
      <c r="O124" s="269">
        <v>88.07</v>
      </c>
      <c r="P124" s="269">
        <v>88.55</v>
      </c>
      <c r="Q124" s="269">
        <v>91.86</v>
      </c>
      <c r="R124" s="269">
        <v>92.34</v>
      </c>
      <c r="S124" s="269">
        <v>91.93</v>
      </c>
      <c r="T124" s="269">
        <v>87.29</v>
      </c>
      <c r="U124" s="269">
        <v>90.23</v>
      </c>
      <c r="V124" s="269">
        <v>84.58</v>
      </c>
      <c r="W124" s="270">
        <f t="shared" si="4"/>
        <v>8.4580000000000002E-2</v>
      </c>
      <c r="X124" s="261">
        <f t="shared" si="5"/>
        <v>0.7</v>
      </c>
      <c r="Y124" s="261">
        <f t="shared" si="6"/>
        <v>1.4833333333333332</v>
      </c>
      <c r="Z124" s="261">
        <f t="shared" si="7"/>
        <v>1.8666666666666665</v>
      </c>
      <c r="AA124" s="261">
        <f t="shared" si="8"/>
        <v>0.3833333333333333</v>
      </c>
      <c r="AB124" s="258"/>
      <c r="AC124" s="258"/>
      <c r="AD124" s="258"/>
      <c r="AE124" s="258"/>
      <c r="AF124" s="258"/>
      <c r="AG124" s="258"/>
      <c r="AH124" s="258"/>
      <c r="AI124" s="258"/>
      <c r="AJ124" s="258"/>
      <c r="AK124" s="258"/>
      <c r="AL124" s="258"/>
      <c r="AM124" s="258"/>
      <c r="AN124" s="258"/>
      <c r="AO124" s="258"/>
      <c r="AP124" s="258"/>
      <c r="AQ124" s="258"/>
      <c r="AR124" s="258"/>
      <c r="AS124" s="258"/>
      <c r="AT124" s="258"/>
      <c r="AU124" s="258"/>
      <c r="AV124" s="258"/>
      <c r="AW124" s="258"/>
      <c r="AX124" s="258"/>
      <c r="AY124" s="258"/>
      <c r="AZ124" s="258"/>
      <c r="BA124" s="258"/>
      <c r="BB124" s="258"/>
      <c r="BC124" s="258"/>
      <c r="BD124" s="258"/>
      <c r="BE124" s="258"/>
      <c r="BF124" s="258"/>
      <c r="BG124" s="258"/>
      <c r="BH124" s="258"/>
      <c r="BI124" s="258"/>
      <c r="BJ124" s="258"/>
      <c r="BK124" s="258"/>
      <c r="BL124" s="258"/>
      <c r="BM124" s="258"/>
      <c r="BN124" s="258"/>
      <c r="BO124" s="258"/>
      <c r="BP124" s="258"/>
      <c r="BQ124" s="258"/>
      <c r="BR124" s="258"/>
      <c r="BS124" s="258"/>
      <c r="BT124" s="258"/>
      <c r="BU124" s="258"/>
      <c r="BV124" s="258"/>
      <c r="BW124" s="258"/>
      <c r="BX124" s="258"/>
      <c r="BY124" s="258"/>
      <c r="BZ124" s="258"/>
      <c r="CA124" s="258"/>
      <c r="CB124" s="258"/>
      <c r="CC124" s="258"/>
      <c r="CD124" s="258"/>
      <c r="CE124" s="258"/>
      <c r="CF124" s="258"/>
      <c r="CG124" s="258"/>
      <c r="CH124" s="258"/>
      <c r="CI124" s="258"/>
      <c r="CJ124" s="258"/>
      <c r="CK124" s="258"/>
      <c r="CL124" s="258"/>
      <c r="CM124" s="258"/>
      <c r="CN124" s="258"/>
      <c r="CO124" s="258"/>
      <c r="CP124" s="258"/>
      <c r="CQ124" s="258"/>
      <c r="CR124" s="258"/>
      <c r="CS124" s="258"/>
      <c r="CT124" s="258"/>
      <c r="CU124" s="258"/>
      <c r="CV124" s="258"/>
      <c r="CW124" s="258"/>
      <c r="CX124" s="258"/>
      <c r="CY124" s="258"/>
      <c r="CZ124" s="258"/>
      <c r="DA124" s="258"/>
      <c r="DB124" s="258"/>
      <c r="DC124" s="258"/>
      <c r="DD124" s="258"/>
      <c r="DE124" s="258"/>
      <c r="DF124" s="258"/>
      <c r="DG124" s="258"/>
      <c r="DH124" s="258"/>
      <c r="DI124" s="258"/>
      <c r="DJ124" s="258"/>
      <c r="DK124" s="258"/>
      <c r="DL124" s="258"/>
      <c r="DM124" s="258"/>
      <c r="DN124" s="258"/>
      <c r="DO124" s="258"/>
      <c r="DP124" s="258"/>
      <c r="DQ124" s="258"/>
      <c r="DR124" s="258"/>
      <c r="DS124" s="258"/>
      <c r="DT124" s="258"/>
      <c r="DU124" s="258"/>
      <c r="DV124" s="258"/>
      <c r="DW124" s="258"/>
      <c r="DX124" s="258"/>
      <c r="DY124" s="258"/>
      <c r="DZ124" s="258"/>
      <c r="EA124" s="258"/>
      <c r="EB124" s="258"/>
      <c r="EC124" s="258"/>
      <c r="ED124" s="258"/>
      <c r="EE124" s="258"/>
      <c r="EF124" s="258"/>
      <c r="EG124" s="258"/>
      <c r="EH124" s="258"/>
      <c r="EI124" s="258"/>
      <c r="EJ124" s="258"/>
      <c r="EK124" s="258"/>
      <c r="EL124" s="258"/>
      <c r="EM124" s="258"/>
      <c r="EN124" s="258"/>
      <c r="EO124" s="258"/>
      <c r="EP124" s="258"/>
      <c r="EQ124" s="258"/>
      <c r="ER124" s="258"/>
      <c r="ES124" s="258"/>
      <c r="ET124" s="258"/>
      <c r="EU124" s="258"/>
      <c r="EV124" s="258"/>
      <c r="EW124" s="258"/>
      <c r="EX124" s="258"/>
      <c r="EY124" s="258"/>
      <c r="EZ124" s="258"/>
      <c r="FA124" s="258"/>
      <c r="FB124" s="258"/>
      <c r="FC124" s="258"/>
      <c r="FD124" s="258"/>
      <c r="FE124" s="258"/>
      <c r="FF124" s="258"/>
      <c r="FG124" s="258"/>
    </row>
    <row r="125" spans="1:163" ht="14.25" customHeight="1">
      <c r="A125" s="258"/>
      <c r="B125" s="258"/>
      <c r="C125" s="258"/>
      <c r="D125" s="258"/>
      <c r="E125" s="258"/>
      <c r="F125" s="258"/>
      <c r="G125" s="258"/>
      <c r="H125" s="258"/>
      <c r="I125" s="258"/>
      <c r="J125" s="258"/>
      <c r="K125" s="258"/>
      <c r="L125" s="183" t="s">
        <v>1032</v>
      </c>
      <c r="M125" s="269">
        <v>10.58</v>
      </c>
      <c r="N125" s="269">
        <v>10.39</v>
      </c>
      <c r="O125" s="269">
        <v>13.62</v>
      </c>
      <c r="P125" s="269">
        <v>17.36</v>
      </c>
      <c r="Q125" s="269">
        <v>17.399999999999999</v>
      </c>
      <c r="R125" s="269">
        <v>23.83</v>
      </c>
      <c r="S125" s="269">
        <v>22.81</v>
      </c>
      <c r="T125" s="269">
        <v>19.829999999999998</v>
      </c>
      <c r="U125" s="269">
        <v>17.21</v>
      </c>
      <c r="V125" s="269">
        <v>13.88</v>
      </c>
      <c r="W125" s="270">
        <f t="shared" si="4"/>
        <v>1.388E-2</v>
      </c>
      <c r="X125" s="261">
        <f t="shared" si="5"/>
        <v>1.9</v>
      </c>
      <c r="Y125" s="261">
        <f t="shared" si="6"/>
        <v>2.4083333333333337</v>
      </c>
      <c r="Z125" s="261">
        <f t="shared" si="7"/>
        <v>2.5333333333333337</v>
      </c>
      <c r="AA125" s="261">
        <f t="shared" si="8"/>
        <v>0.125</v>
      </c>
      <c r="AB125" s="258"/>
      <c r="AC125" s="258"/>
      <c r="AD125" s="258"/>
      <c r="AE125" s="258"/>
      <c r="AF125" s="258"/>
      <c r="AG125" s="258"/>
      <c r="AH125" s="258"/>
      <c r="AI125" s="258"/>
      <c r="AJ125" s="258"/>
      <c r="AK125" s="258"/>
      <c r="AL125" s="258"/>
      <c r="AM125" s="258"/>
      <c r="AN125" s="258"/>
      <c r="AO125" s="258"/>
      <c r="AP125" s="258"/>
      <c r="AQ125" s="258"/>
      <c r="AR125" s="258"/>
      <c r="AS125" s="258"/>
      <c r="AT125" s="258"/>
      <c r="AU125" s="258"/>
      <c r="AV125" s="258"/>
      <c r="AW125" s="258"/>
      <c r="AX125" s="258"/>
      <c r="AY125" s="258"/>
      <c r="AZ125" s="258"/>
      <c r="BA125" s="258"/>
      <c r="BB125" s="258"/>
      <c r="BC125" s="258"/>
      <c r="BD125" s="258"/>
      <c r="BE125" s="258"/>
      <c r="BF125" s="258"/>
      <c r="BG125" s="258"/>
      <c r="BH125" s="258"/>
      <c r="BI125" s="258"/>
      <c r="BJ125" s="258"/>
      <c r="BK125" s="258"/>
      <c r="BL125" s="258"/>
      <c r="BM125" s="258"/>
      <c r="BN125" s="258"/>
      <c r="BO125" s="258"/>
      <c r="BP125" s="258"/>
      <c r="BQ125" s="258"/>
      <c r="BR125" s="258"/>
      <c r="BS125" s="258"/>
      <c r="BT125" s="258"/>
      <c r="BU125" s="258"/>
      <c r="BV125" s="258"/>
      <c r="BW125" s="258"/>
      <c r="BX125" s="258"/>
      <c r="BY125" s="258"/>
      <c r="BZ125" s="258"/>
      <c r="CA125" s="258"/>
      <c r="CB125" s="258"/>
      <c r="CC125" s="258"/>
      <c r="CD125" s="258"/>
      <c r="CE125" s="258"/>
      <c r="CF125" s="258"/>
      <c r="CG125" s="258"/>
      <c r="CH125" s="258"/>
      <c r="CI125" s="258"/>
      <c r="CJ125" s="258"/>
      <c r="CK125" s="258"/>
      <c r="CL125" s="258"/>
      <c r="CM125" s="258"/>
      <c r="CN125" s="258"/>
      <c r="CO125" s="258"/>
      <c r="CP125" s="258"/>
      <c r="CQ125" s="258"/>
      <c r="CR125" s="258"/>
      <c r="CS125" s="258"/>
      <c r="CT125" s="258"/>
      <c r="CU125" s="258"/>
      <c r="CV125" s="258"/>
      <c r="CW125" s="258"/>
      <c r="CX125" s="258"/>
      <c r="CY125" s="258"/>
      <c r="CZ125" s="258"/>
      <c r="DA125" s="258"/>
      <c r="DB125" s="258"/>
      <c r="DC125" s="258"/>
      <c r="DD125" s="258"/>
      <c r="DE125" s="258"/>
      <c r="DF125" s="258"/>
      <c r="DG125" s="258"/>
      <c r="DH125" s="258"/>
      <c r="DI125" s="258"/>
      <c r="DJ125" s="258"/>
      <c r="DK125" s="258"/>
      <c r="DL125" s="258"/>
      <c r="DM125" s="258"/>
      <c r="DN125" s="258"/>
      <c r="DO125" s="258"/>
      <c r="DP125" s="258"/>
      <c r="DQ125" s="258"/>
      <c r="DR125" s="258"/>
      <c r="DS125" s="258"/>
      <c r="DT125" s="258"/>
      <c r="DU125" s="258"/>
      <c r="DV125" s="258"/>
      <c r="DW125" s="258"/>
      <c r="DX125" s="258"/>
      <c r="DY125" s="258"/>
      <c r="DZ125" s="258"/>
      <c r="EA125" s="258"/>
      <c r="EB125" s="258"/>
      <c r="EC125" s="258"/>
      <c r="ED125" s="258"/>
      <c r="EE125" s="258"/>
      <c r="EF125" s="258"/>
      <c r="EG125" s="258"/>
      <c r="EH125" s="258"/>
      <c r="EI125" s="258"/>
      <c r="EJ125" s="258"/>
      <c r="EK125" s="258"/>
      <c r="EL125" s="258"/>
      <c r="EM125" s="258"/>
      <c r="EN125" s="258"/>
      <c r="EO125" s="258"/>
      <c r="EP125" s="258"/>
      <c r="EQ125" s="258"/>
      <c r="ER125" s="258"/>
      <c r="ES125" s="258"/>
      <c r="ET125" s="258"/>
      <c r="EU125" s="258"/>
      <c r="EV125" s="258"/>
      <c r="EW125" s="258"/>
      <c r="EX125" s="258"/>
      <c r="EY125" s="258"/>
      <c r="EZ125" s="258"/>
      <c r="FA125" s="258"/>
      <c r="FB125" s="258"/>
      <c r="FC125" s="258"/>
      <c r="FD125" s="258"/>
      <c r="FE125" s="258"/>
      <c r="FF125" s="258"/>
      <c r="FG125" s="258"/>
    </row>
    <row r="126" spans="1:163" ht="14.25" customHeight="1">
      <c r="A126" s="258"/>
      <c r="B126" s="258"/>
      <c r="C126" s="258"/>
      <c r="D126" s="258"/>
      <c r="E126" s="258"/>
      <c r="F126" s="258"/>
      <c r="G126" s="258"/>
      <c r="H126" s="258"/>
      <c r="I126" s="258"/>
      <c r="J126" s="258"/>
      <c r="K126" s="258"/>
      <c r="L126" s="183" t="s">
        <v>1033</v>
      </c>
      <c r="M126" s="269">
        <v>67.62</v>
      </c>
      <c r="N126" s="269">
        <v>72.150000000000006</v>
      </c>
      <c r="O126" s="269">
        <v>80.64</v>
      </c>
      <c r="P126" s="269">
        <v>89</v>
      </c>
      <c r="Q126" s="269">
        <v>96.06</v>
      </c>
      <c r="R126" s="269">
        <v>118.94</v>
      </c>
      <c r="S126" s="269">
        <v>127.15</v>
      </c>
      <c r="T126" s="269">
        <v>135.05000000000001</v>
      </c>
      <c r="U126" s="269">
        <v>131.03</v>
      </c>
      <c r="V126" s="269">
        <v>121.34</v>
      </c>
      <c r="W126" s="270">
        <f t="shared" si="4"/>
        <v>0.12134</v>
      </c>
      <c r="X126" s="261">
        <f t="shared" si="5"/>
        <v>2.5</v>
      </c>
      <c r="Y126" s="261">
        <f t="shared" si="6"/>
        <v>5.625</v>
      </c>
      <c r="Z126" s="261">
        <f t="shared" si="7"/>
        <v>4.55</v>
      </c>
      <c r="AA126" s="261">
        <f t="shared" si="8"/>
        <v>-1.0750000000000002</v>
      </c>
      <c r="AB126" s="258"/>
      <c r="AC126" s="258"/>
      <c r="AD126" s="258"/>
      <c r="AE126" s="258"/>
      <c r="AF126" s="258"/>
      <c r="AG126" s="258"/>
      <c r="AH126" s="258"/>
      <c r="AI126" s="258"/>
      <c r="AJ126" s="258"/>
      <c r="AK126" s="258"/>
      <c r="AL126" s="258"/>
      <c r="AM126" s="258"/>
      <c r="AN126" s="258"/>
      <c r="AO126" s="258"/>
      <c r="AP126" s="258"/>
      <c r="AQ126" s="258"/>
      <c r="AR126" s="258"/>
      <c r="AS126" s="258"/>
      <c r="AT126" s="258"/>
      <c r="AU126" s="258"/>
      <c r="AV126" s="258"/>
      <c r="AW126" s="258"/>
      <c r="AX126" s="258"/>
      <c r="AY126" s="258"/>
      <c r="AZ126" s="258"/>
      <c r="BA126" s="258"/>
      <c r="BB126" s="258"/>
      <c r="BC126" s="258"/>
      <c r="BD126" s="258"/>
      <c r="BE126" s="258"/>
      <c r="BF126" s="258"/>
      <c r="BG126" s="258"/>
      <c r="BH126" s="258"/>
      <c r="BI126" s="258"/>
      <c r="BJ126" s="258"/>
      <c r="BK126" s="258"/>
      <c r="BL126" s="258"/>
      <c r="BM126" s="258"/>
      <c r="BN126" s="258"/>
      <c r="BO126" s="258"/>
      <c r="BP126" s="258"/>
      <c r="BQ126" s="258"/>
      <c r="BR126" s="258"/>
      <c r="BS126" s="258"/>
      <c r="BT126" s="258"/>
      <c r="BU126" s="258"/>
      <c r="BV126" s="258"/>
      <c r="BW126" s="258"/>
      <c r="BX126" s="258"/>
      <c r="BY126" s="258"/>
      <c r="BZ126" s="258"/>
      <c r="CA126" s="258"/>
      <c r="CB126" s="258"/>
      <c r="CC126" s="258"/>
      <c r="CD126" s="258"/>
      <c r="CE126" s="258"/>
      <c r="CF126" s="258"/>
      <c r="CG126" s="258"/>
      <c r="CH126" s="258"/>
      <c r="CI126" s="258"/>
      <c r="CJ126" s="258"/>
      <c r="CK126" s="258"/>
      <c r="CL126" s="258"/>
      <c r="CM126" s="258"/>
      <c r="CN126" s="258"/>
      <c r="CO126" s="258"/>
      <c r="CP126" s="258"/>
      <c r="CQ126" s="258"/>
      <c r="CR126" s="258"/>
      <c r="CS126" s="258"/>
      <c r="CT126" s="258"/>
      <c r="CU126" s="258"/>
      <c r="CV126" s="258"/>
      <c r="CW126" s="258"/>
      <c r="CX126" s="258"/>
      <c r="CY126" s="258"/>
      <c r="CZ126" s="258"/>
      <c r="DA126" s="258"/>
      <c r="DB126" s="258"/>
      <c r="DC126" s="258"/>
      <c r="DD126" s="258"/>
      <c r="DE126" s="258"/>
      <c r="DF126" s="258"/>
      <c r="DG126" s="258"/>
      <c r="DH126" s="258"/>
      <c r="DI126" s="258"/>
      <c r="DJ126" s="258"/>
      <c r="DK126" s="258"/>
      <c r="DL126" s="258"/>
      <c r="DM126" s="258"/>
      <c r="DN126" s="258"/>
      <c r="DO126" s="258"/>
      <c r="DP126" s="258"/>
      <c r="DQ126" s="258"/>
      <c r="DR126" s="258"/>
      <c r="DS126" s="258"/>
      <c r="DT126" s="258"/>
      <c r="DU126" s="258"/>
      <c r="DV126" s="258"/>
      <c r="DW126" s="258"/>
      <c r="DX126" s="258"/>
      <c r="DY126" s="258"/>
      <c r="DZ126" s="258"/>
      <c r="EA126" s="258"/>
      <c r="EB126" s="258"/>
      <c r="EC126" s="258"/>
      <c r="ED126" s="258"/>
      <c r="EE126" s="258"/>
      <c r="EF126" s="258"/>
      <c r="EG126" s="258"/>
      <c r="EH126" s="258"/>
      <c r="EI126" s="258"/>
      <c r="EJ126" s="258"/>
      <c r="EK126" s="258"/>
      <c r="EL126" s="258"/>
      <c r="EM126" s="258"/>
      <c r="EN126" s="258"/>
      <c r="EO126" s="258"/>
      <c r="EP126" s="258"/>
      <c r="EQ126" s="258"/>
      <c r="ER126" s="258"/>
      <c r="ES126" s="258"/>
      <c r="ET126" s="258"/>
      <c r="EU126" s="258"/>
      <c r="EV126" s="258"/>
      <c r="EW126" s="258"/>
      <c r="EX126" s="258"/>
      <c r="EY126" s="258"/>
      <c r="EZ126" s="258"/>
      <c r="FA126" s="258"/>
      <c r="FB126" s="258"/>
      <c r="FC126" s="258"/>
      <c r="FD126" s="258"/>
      <c r="FE126" s="258"/>
      <c r="FF126" s="258"/>
      <c r="FG126" s="258"/>
    </row>
    <row r="127" spans="1:163" ht="14.25" customHeight="1">
      <c r="A127" s="258"/>
      <c r="B127" s="258"/>
      <c r="C127" s="258"/>
      <c r="D127" s="258"/>
      <c r="E127" s="258"/>
      <c r="F127" s="258"/>
      <c r="G127" s="258"/>
      <c r="H127" s="258"/>
      <c r="I127" s="258"/>
      <c r="J127" s="258"/>
      <c r="K127" s="258"/>
      <c r="L127" s="183" t="s">
        <v>1034</v>
      </c>
      <c r="M127" s="269">
        <v>58.27</v>
      </c>
      <c r="N127" s="269">
        <v>62.43</v>
      </c>
      <c r="O127" s="269">
        <v>67.69</v>
      </c>
      <c r="P127" s="269">
        <v>60.17</v>
      </c>
      <c r="Q127" s="269">
        <v>64.900000000000006</v>
      </c>
      <c r="R127" s="269">
        <v>61.06</v>
      </c>
      <c r="S127" s="269">
        <v>64.510000000000005</v>
      </c>
      <c r="T127" s="269">
        <v>66.349999999999994</v>
      </c>
      <c r="U127" s="269">
        <v>63.78</v>
      </c>
      <c r="V127" s="269">
        <v>65.180000000000007</v>
      </c>
      <c r="W127" s="270">
        <f t="shared" si="4"/>
        <v>6.5180000000000002E-2</v>
      </c>
      <c r="X127" s="261">
        <f t="shared" si="5"/>
        <v>2.6</v>
      </c>
      <c r="Y127" s="261">
        <f t="shared" si="6"/>
        <v>4.1083333333333334</v>
      </c>
      <c r="Z127" s="261">
        <f t="shared" si="7"/>
        <v>3.6749999999999994</v>
      </c>
      <c r="AA127" s="261">
        <f t="shared" si="8"/>
        <v>-0.43333333333333401</v>
      </c>
      <c r="AB127" s="258"/>
      <c r="AC127" s="258"/>
      <c r="AD127" s="258"/>
      <c r="AE127" s="258"/>
      <c r="AF127" s="258"/>
      <c r="AG127" s="258"/>
      <c r="AH127" s="258"/>
      <c r="AI127" s="258"/>
      <c r="AJ127" s="258"/>
      <c r="AK127" s="258"/>
      <c r="AL127" s="258"/>
      <c r="AM127" s="258"/>
      <c r="AN127" s="258"/>
      <c r="AO127" s="258"/>
      <c r="AP127" s="258"/>
      <c r="AQ127" s="258"/>
      <c r="AR127" s="258"/>
      <c r="AS127" s="258"/>
      <c r="AT127" s="258"/>
      <c r="AU127" s="258"/>
      <c r="AV127" s="258"/>
      <c r="AW127" s="258"/>
      <c r="AX127" s="258"/>
      <c r="AY127" s="258"/>
      <c r="AZ127" s="258"/>
      <c r="BA127" s="258"/>
      <c r="BB127" s="258"/>
      <c r="BC127" s="258"/>
      <c r="BD127" s="258"/>
      <c r="BE127" s="258"/>
      <c r="BF127" s="258"/>
      <c r="BG127" s="258"/>
      <c r="BH127" s="258"/>
      <c r="BI127" s="258"/>
      <c r="BJ127" s="258"/>
      <c r="BK127" s="258"/>
      <c r="BL127" s="258"/>
      <c r="BM127" s="258"/>
      <c r="BN127" s="258"/>
      <c r="BO127" s="258"/>
      <c r="BP127" s="258"/>
      <c r="BQ127" s="258"/>
      <c r="BR127" s="258"/>
      <c r="BS127" s="258"/>
      <c r="BT127" s="258"/>
      <c r="BU127" s="258"/>
      <c r="BV127" s="258"/>
      <c r="BW127" s="258"/>
      <c r="BX127" s="258"/>
      <c r="BY127" s="258"/>
      <c r="BZ127" s="258"/>
      <c r="CA127" s="258"/>
      <c r="CB127" s="258"/>
      <c r="CC127" s="258"/>
      <c r="CD127" s="258"/>
      <c r="CE127" s="258"/>
      <c r="CF127" s="258"/>
      <c r="CG127" s="258"/>
      <c r="CH127" s="258"/>
      <c r="CI127" s="258"/>
      <c r="CJ127" s="258"/>
      <c r="CK127" s="258"/>
      <c r="CL127" s="258"/>
      <c r="CM127" s="258"/>
      <c r="CN127" s="258"/>
      <c r="CO127" s="258"/>
      <c r="CP127" s="258"/>
      <c r="CQ127" s="258"/>
      <c r="CR127" s="258"/>
      <c r="CS127" s="258"/>
      <c r="CT127" s="258"/>
      <c r="CU127" s="258"/>
      <c r="CV127" s="258"/>
      <c r="CW127" s="258"/>
      <c r="CX127" s="258"/>
      <c r="CY127" s="258"/>
      <c r="CZ127" s="258"/>
      <c r="DA127" s="258"/>
      <c r="DB127" s="258"/>
      <c r="DC127" s="258"/>
      <c r="DD127" s="258"/>
      <c r="DE127" s="258"/>
      <c r="DF127" s="258"/>
      <c r="DG127" s="258"/>
      <c r="DH127" s="258"/>
      <c r="DI127" s="258"/>
      <c r="DJ127" s="258"/>
      <c r="DK127" s="258"/>
      <c r="DL127" s="258"/>
      <c r="DM127" s="258"/>
      <c r="DN127" s="258"/>
      <c r="DO127" s="258"/>
      <c r="DP127" s="258"/>
      <c r="DQ127" s="258"/>
      <c r="DR127" s="258"/>
      <c r="DS127" s="258"/>
      <c r="DT127" s="258"/>
      <c r="DU127" s="258"/>
      <c r="DV127" s="258"/>
      <c r="DW127" s="258"/>
      <c r="DX127" s="258"/>
      <c r="DY127" s="258"/>
      <c r="DZ127" s="258"/>
      <c r="EA127" s="258"/>
      <c r="EB127" s="258"/>
      <c r="EC127" s="258"/>
      <c r="ED127" s="258"/>
      <c r="EE127" s="258"/>
      <c r="EF127" s="258"/>
      <c r="EG127" s="258"/>
      <c r="EH127" s="258"/>
      <c r="EI127" s="258"/>
      <c r="EJ127" s="258"/>
      <c r="EK127" s="258"/>
      <c r="EL127" s="258"/>
      <c r="EM127" s="258"/>
      <c r="EN127" s="258"/>
      <c r="EO127" s="258"/>
      <c r="EP127" s="258"/>
      <c r="EQ127" s="258"/>
      <c r="ER127" s="258"/>
      <c r="ES127" s="258"/>
      <c r="ET127" s="258"/>
      <c r="EU127" s="258"/>
      <c r="EV127" s="258"/>
      <c r="EW127" s="258"/>
      <c r="EX127" s="258"/>
      <c r="EY127" s="258"/>
      <c r="EZ127" s="258"/>
      <c r="FA127" s="258"/>
      <c r="FB127" s="258"/>
      <c r="FC127" s="258"/>
      <c r="FD127" s="258"/>
      <c r="FE127" s="258"/>
      <c r="FF127" s="258"/>
      <c r="FG127" s="258"/>
    </row>
    <row r="128" spans="1:163" ht="14.25" customHeight="1">
      <c r="A128" s="258"/>
      <c r="B128" s="258"/>
      <c r="C128" s="258"/>
      <c r="D128" s="258"/>
      <c r="E128" s="258"/>
      <c r="F128" s="258"/>
      <c r="G128" s="258"/>
      <c r="H128" s="258"/>
      <c r="I128" s="258"/>
      <c r="J128" s="258"/>
      <c r="K128" s="258"/>
      <c r="L128" s="258"/>
      <c r="M128" s="258"/>
      <c r="N128" s="258"/>
      <c r="O128" s="258"/>
      <c r="P128" s="258"/>
      <c r="Q128" s="258"/>
      <c r="R128" s="258"/>
      <c r="S128" s="258"/>
      <c r="T128" s="258"/>
      <c r="U128" s="258"/>
      <c r="V128" s="258"/>
      <c r="W128" s="258"/>
      <c r="X128" s="258"/>
      <c r="Y128" s="258"/>
      <c r="Z128" s="258"/>
      <c r="AA128" s="258"/>
      <c r="AB128" s="258"/>
      <c r="AC128" s="258"/>
      <c r="AD128" s="258"/>
      <c r="AE128" s="258"/>
      <c r="AF128" s="258"/>
      <c r="AG128" s="258"/>
      <c r="AH128" s="258"/>
      <c r="AI128" s="258"/>
      <c r="AJ128" s="258"/>
      <c r="AK128" s="258"/>
      <c r="AL128" s="258"/>
      <c r="AM128" s="258"/>
      <c r="AN128" s="258"/>
      <c r="AO128" s="258"/>
      <c r="AP128" s="258"/>
      <c r="AQ128" s="258"/>
      <c r="AR128" s="258"/>
      <c r="AS128" s="258"/>
      <c r="AT128" s="258"/>
      <c r="AU128" s="258"/>
      <c r="AV128" s="258"/>
      <c r="AW128" s="258"/>
      <c r="AX128" s="258"/>
      <c r="AY128" s="258"/>
      <c r="AZ128" s="258"/>
      <c r="BA128" s="258"/>
      <c r="BB128" s="258"/>
      <c r="BC128" s="258"/>
      <c r="BD128" s="258"/>
      <c r="BE128" s="258"/>
      <c r="BF128" s="258"/>
      <c r="BG128" s="258"/>
      <c r="BH128" s="258"/>
      <c r="BI128" s="258"/>
      <c r="BJ128" s="258"/>
      <c r="BK128" s="258"/>
      <c r="BL128" s="258"/>
      <c r="BM128" s="258"/>
      <c r="BN128" s="258"/>
      <c r="BO128" s="258"/>
      <c r="BP128" s="258"/>
      <c r="BQ128" s="258"/>
      <c r="BR128" s="258"/>
      <c r="BS128" s="258"/>
      <c r="BT128" s="258"/>
      <c r="BU128" s="258"/>
      <c r="BV128" s="258"/>
      <c r="BW128" s="258"/>
      <c r="BX128" s="258"/>
      <c r="BY128" s="258"/>
      <c r="BZ128" s="258"/>
      <c r="CA128" s="258"/>
      <c r="CB128" s="258"/>
      <c r="CC128" s="258"/>
      <c r="CD128" s="258"/>
      <c r="CE128" s="258"/>
      <c r="CF128" s="258"/>
      <c r="CG128" s="258"/>
      <c r="CH128" s="258"/>
      <c r="CI128" s="258"/>
      <c r="CJ128" s="258"/>
      <c r="CK128" s="258"/>
      <c r="CL128" s="258"/>
      <c r="CM128" s="258"/>
      <c r="CN128" s="258"/>
      <c r="CO128" s="258"/>
      <c r="CP128" s="258"/>
      <c r="CQ128" s="258"/>
      <c r="CR128" s="258"/>
      <c r="CS128" s="258"/>
      <c r="CT128" s="258"/>
      <c r="CU128" s="258"/>
      <c r="CV128" s="258"/>
      <c r="CW128" s="258"/>
      <c r="CX128" s="258"/>
      <c r="CY128" s="258"/>
      <c r="CZ128" s="258"/>
      <c r="DA128" s="258"/>
      <c r="DB128" s="258"/>
      <c r="DC128" s="258"/>
      <c r="DD128" s="258"/>
      <c r="DE128" s="258"/>
      <c r="DF128" s="258"/>
      <c r="DG128" s="258"/>
      <c r="DH128" s="258"/>
      <c r="DI128" s="258"/>
      <c r="DJ128" s="258"/>
      <c r="DK128" s="258"/>
      <c r="DL128" s="258"/>
      <c r="DM128" s="258"/>
      <c r="DN128" s="258"/>
      <c r="DO128" s="258"/>
      <c r="DP128" s="258"/>
      <c r="DQ128" s="258"/>
      <c r="DR128" s="258"/>
      <c r="DS128" s="258"/>
      <c r="DT128" s="258"/>
      <c r="DU128" s="258"/>
      <c r="DV128" s="258"/>
      <c r="DW128" s="258"/>
      <c r="DX128" s="258"/>
      <c r="DY128" s="258"/>
      <c r="DZ128" s="258"/>
      <c r="EA128" s="258"/>
      <c r="EB128" s="258"/>
      <c r="EC128" s="258"/>
      <c r="ED128" s="258"/>
      <c r="EE128" s="258"/>
      <c r="EF128" s="258"/>
      <c r="EG128" s="258"/>
      <c r="EH128" s="258"/>
      <c r="EI128" s="258"/>
      <c r="EJ128" s="258"/>
      <c r="EK128" s="258"/>
      <c r="EL128" s="258"/>
      <c r="EM128" s="258"/>
      <c r="EN128" s="258"/>
      <c r="EO128" s="258"/>
      <c r="EP128" s="258"/>
      <c r="EQ128" s="258"/>
      <c r="ER128" s="258"/>
      <c r="ES128" s="258"/>
      <c r="ET128" s="258"/>
      <c r="EU128" s="258"/>
      <c r="EV128" s="258"/>
      <c r="EW128" s="258"/>
      <c r="EX128" s="258"/>
      <c r="EY128" s="258"/>
      <c r="EZ128" s="258"/>
      <c r="FA128" s="258"/>
      <c r="FB128" s="258"/>
      <c r="FC128" s="258"/>
      <c r="FD128" s="258"/>
      <c r="FE128" s="258"/>
      <c r="FF128" s="258"/>
      <c r="FG128" s="258"/>
    </row>
    <row r="129" spans="1:163" ht="14.25" customHeight="1">
      <c r="A129" s="258"/>
      <c r="B129" s="258"/>
      <c r="C129" s="258"/>
      <c r="D129" s="258"/>
      <c r="E129" s="258"/>
      <c r="F129" s="258"/>
      <c r="G129" s="258"/>
      <c r="H129" s="258"/>
      <c r="I129" s="258"/>
      <c r="J129" s="258"/>
      <c r="K129" s="258"/>
      <c r="L129" s="258"/>
      <c r="M129" s="258"/>
      <c r="N129" s="258"/>
      <c r="O129" s="258"/>
      <c r="P129" s="258"/>
      <c r="Q129" s="258"/>
      <c r="R129" s="258"/>
      <c r="S129" s="258"/>
      <c r="T129" s="258"/>
      <c r="U129" s="258"/>
      <c r="V129" s="258"/>
      <c r="W129" s="258"/>
      <c r="X129" s="258"/>
      <c r="Y129" s="258"/>
      <c r="Z129" s="258"/>
      <c r="AA129" s="258"/>
      <c r="AB129" s="258"/>
      <c r="AC129" s="258"/>
      <c r="AD129" s="258"/>
      <c r="AE129" s="258"/>
      <c r="AF129" s="258"/>
      <c r="AG129" s="258"/>
      <c r="AH129" s="258"/>
      <c r="AI129" s="258"/>
      <c r="AJ129" s="258"/>
      <c r="AK129" s="258"/>
      <c r="AL129" s="258"/>
      <c r="AM129" s="258"/>
      <c r="AN129" s="258"/>
      <c r="AO129" s="258"/>
      <c r="AP129" s="258"/>
      <c r="AQ129" s="258"/>
      <c r="AR129" s="258"/>
      <c r="AS129" s="258"/>
      <c r="AT129" s="258"/>
      <c r="AU129" s="258"/>
      <c r="AV129" s="258"/>
      <c r="AW129" s="258"/>
      <c r="AX129" s="258"/>
      <c r="AY129" s="258"/>
      <c r="AZ129" s="258"/>
      <c r="BA129" s="258"/>
      <c r="BB129" s="258"/>
      <c r="BC129" s="258"/>
      <c r="BD129" s="258"/>
      <c r="BE129" s="258"/>
      <c r="BF129" s="258"/>
      <c r="BG129" s="258"/>
      <c r="BH129" s="258"/>
      <c r="BI129" s="258"/>
      <c r="BJ129" s="258"/>
      <c r="BK129" s="258"/>
      <c r="BL129" s="258"/>
      <c r="BM129" s="258"/>
      <c r="BN129" s="258"/>
      <c r="BO129" s="258"/>
      <c r="BP129" s="258"/>
      <c r="BQ129" s="258"/>
      <c r="BR129" s="258"/>
      <c r="BS129" s="258"/>
      <c r="BT129" s="258"/>
      <c r="BU129" s="258"/>
      <c r="BV129" s="258"/>
      <c r="BW129" s="258"/>
      <c r="BX129" s="258"/>
      <c r="BY129" s="258"/>
      <c r="BZ129" s="258"/>
      <c r="CA129" s="258"/>
      <c r="CB129" s="258"/>
      <c r="CC129" s="258"/>
      <c r="CD129" s="258"/>
      <c r="CE129" s="258"/>
      <c r="CF129" s="258"/>
      <c r="CG129" s="258"/>
      <c r="CH129" s="258"/>
      <c r="CI129" s="258"/>
      <c r="CJ129" s="258"/>
      <c r="CK129" s="258"/>
      <c r="CL129" s="258"/>
      <c r="CM129" s="258"/>
      <c r="CN129" s="258"/>
      <c r="CO129" s="258"/>
      <c r="CP129" s="258"/>
      <c r="CQ129" s="258"/>
      <c r="CR129" s="258"/>
      <c r="CS129" s="258"/>
      <c r="CT129" s="258"/>
      <c r="CU129" s="258"/>
      <c r="CV129" s="258"/>
      <c r="CW129" s="258"/>
      <c r="CX129" s="258"/>
      <c r="CY129" s="258"/>
      <c r="CZ129" s="258"/>
      <c r="DA129" s="258"/>
      <c r="DB129" s="258"/>
      <c r="DC129" s="258"/>
      <c r="DD129" s="258"/>
      <c r="DE129" s="258"/>
      <c r="DF129" s="258"/>
      <c r="DG129" s="258"/>
      <c r="DH129" s="258"/>
      <c r="DI129" s="258"/>
      <c r="DJ129" s="258"/>
      <c r="DK129" s="258"/>
      <c r="DL129" s="258"/>
      <c r="DM129" s="258"/>
      <c r="DN129" s="258"/>
      <c r="DO129" s="258"/>
      <c r="DP129" s="258"/>
      <c r="DQ129" s="258"/>
      <c r="DR129" s="258"/>
      <c r="DS129" s="258"/>
      <c r="DT129" s="258"/>
      <c r="DU129" s="258"/>
      <c r="DV129" s="258"/>
      <c r="DW129" s="258"/>
      <c r="DX129" s="258"/>
      <c r="DY129" s="258"/>
      <c r="DZ129" s="258"/>
      <c r="EA129" s="258"/>
      <c r="EB129" s="258"/>
      <c r="EC129" s="258"/>
      <c r="ED129" s="258"/>
      <c r="EE129" s="258"/>
      <c r="EF129" s="258"/>
      <c r="EG129" s="258"/>
      <c r="EH129" s="258"/>
      <c r="EI129" s="258"/>
      <c r="EJ129" s="258"/>
      <c r="EK129" s="258"/>
      <c r="EL129" s="258"/>
      <c r="EM129" s="258"/>
      <c r="EN129" s="258"/>
      <c r="EO129" s="258"/>
      <c r="EP129" s="258"/>
      <c r="EQ129" s="258"/>
      <c r="ER129" s="258"/>
      <c r="ES129" s="258"/>
      <c r="ET129" s="258"/>
      <c r="EU129" s="258"/>
      <c r="EV129" s="258"/>
      <c r="EW129" s="258"/>
      <c r="EX129" s="258"/>
      <c r="EY129" s="258"/>
      <c r="EZ129" s="258"/>
      <c r="FA129" s="258"/>
      <c r="FB129" s="258"/>
      <c r="FC129" s="258"/>
      <c r="FD129" s="258"/>
      <c r="FE129" s="258"/>
      <c r="FF129" s="258"/>
      <c r="FG129" s="258"/>
    </row>
    <row r="130" spans="1:163" ht="14.25" customHeight="1">
      <c r="A130" s="258"/>
      <c r="B130" s="258"/>
      <c r="C130" s="258"/>
      <c r="D130" s="258"/>
      <c r="E130" s="258"/>
      <c r="F130" s="258"/>
      <c r="G130" s="258"/>
      <c r="H130" s="258"/>
      <c r="I130" s="258"/>
      <c r="J130" s="258"/>
      <c r="K130" s="258"/>
      <c r="L130" s="258"/>
      <c r="M130" s="258"/>
      <c r="N130" s="258"/>
      <c r="O130" s="258"/>
      <c r="P130" s="258"/>
      <c r="Q130" s="258"/>
      <c r="R130" s="258"/>
      <c r="S130" s="258"/>
      <c r="T130" s="258"/>
      <c r="U130" s="258"/>
      <c r="V130" s="258"/>
      <c r="W130" s="258"/>
      <c r="X130" s="258"/>
      <c r="Y130" s="258"/>
      <c r="Z130" s="258"/>
      <c r="AA130" s="258"/>
      <c r="AB130" s="258"/>
      <c r="AC130" s="258"/>
      <c r="AD130" s="258"/>
      <c r="AE130" s="258"/>
      <c r="AF130" s="258"/>
      <c r="AG130" s="258"/>
      <c r="AH130" s="258"/>
      <c r="AI130" s="258"/>
      <c r="AJ130" s="258"/>
      <c r="AK130" s="258"/>
      <c r="AL130" s="258"/>
      <c r="AM130" s="258"/>
      <c r="AN130" s="258"/>
      <c r="AO130" s="258"/>
      <c r="AP130" s="258"/>
      <c r="AQ130" s="258"/>
      <c r="AR130" s="258"/>
      <c r="AS130" s="258"/>
      <c r="AT130" s="258"/>
      <c r="AU130" s="258"/>
      <c r="AV130" s="258"/>
      <c r="AW130" s="258"/>
      <c r="AX130" s="258"/>
      <c r="AY130" s="258"/>
      <c r="AZ130" s="258"/>
      <c r="BA130" s="258"/>
      <c r="BB130" s="258"/>
      <c r="BC130" s="258"/>
      <c r="BD130" s="258"/>
      <c r="BE130" s="258"/>
      <c r="BF130" s="258"/>
      <c r="BG130" s="258"/>
      <c r="BH130" s="258"/>
      <c r="BI130" s="258"/>
      <c r="BJ130" s="258"/>
      <c r="BK130" s="258"/>
      <c r="BL130" s="258"/>
      <c r="BM130" s="258"/>
      <c r="BN130" s="258"/>
      <c r="BO130" s="258"/>
      <c r="BP130" s="258"/>
      <c r="BQ130" s="258"/>
      <c r="BR130" s="258"/>
      <c r="BS130" s="258"/>
      <c r="BT130" s="258"/>
      <c r="BU130" s="258"/>
      <c r="BV130" s="258"/>
      <c r="BW130" s="258"/>
      <c r="BX130" s="258"/>
      <c r="BY130" s="258"/>
      <c r="BZ130" s="258"/>
      <c r="CA130" s="258"/>
      <c r="CB130" s="258"/>
      <c r="CC130" s="258"/>
      <c r="CD130" s="258"/>
      <c r="CE130" s="258"/>
      <c r="CF130" s="258"/>
      <c r="CG130" s="258"/>
      <c r="CH130" s="258"/>
      <c r="CI130" s="258"/>
      <c r="CJ130" s="258"/>
      <c r="CK130" s="258"/>
      <c r="CL130" s="258"/>
      <c r="CM130" s="258"/>
      <c r="CN130" s="258"/>
      <c r="CO130" s="258"/>
      <c r="CP130" s="258"/>
      <c r="CQ130" s="258"/>
      <c r="CR130" s="258"/>
      <c r="CS130" s="258"/>
      <c r="CT130" s="258"/>
      <c r="CU130" s="258"/>
      <c r="CV130" s="258"/>
      <c r="CW130" s="258"/>
      <c r="CX130" s="258"/>
      <c r="CY130" s="258"/>
      <c r="CZ130" s="258"/>
      <c r="DA130" s="258"/>
      <c r="DB130" s="258"/>
      <c r="DC130" s="258"/>
      <c r="DD130" s="258"/>
      <c r="DE130" s="258"/>
      <c r="DF130" s="258"/>
      <c r="DG130" s="258"/>
      <c r="DH130" s="258"/>
      <c r="DI130" s="258"/>
      <c r="DJ130" s="258"/>
      <c r="DK130" s="258"/>
      <c r="DL130" s="258"/>
      <c r="DM130" s="258"/>
      <c r="DN130" s="258"/>
      <c r="DO130" s="258"/>
      <c r="DP130" s="258"/>
      <c r="DQ130" s="258"/>
      <c r="DR130" s="258"/>
      <c r="DS130" s="258"/>
      <c r="DT130" s="258"/>
      <c r="DU130" s="258"/>
      <c r="DV130" s="258"/>
      <c r="DW130" s="258"/>
      <c r="DX130" s="258"/>
      <c r="DY130" s="258"/>
      <c r="DZ130" s="258"/>
      <c r="EA130" s="258"/>
      <c r="EB130" s="258"/>
      <c r="EC130" s="258"/>
      <c r="ED130" s="258"/>
      <c r="EE130" s="258"/>
      <c r="EF130" s="258"/>
      <c r="EG130" s="258"/>
      <c r="EH130" s="258"/>
      <c r="EI130" s="258"/>
      <c r="EJ130" s="258"/>
      <c r="EK130" s="258"/>
      <c r="EL130" s="258"/>
      <c r="EM130" s="258"/>
      <c r="EN130" s="258"/>
      <c r="EO130" s="258"/>
      <c r="EP130" s="258"/>
      <c r="EQ130" s="258"/>
      <c r="ER130" s="258"/>
      <c r="ES130" s="258"/>
      <c r="ET130" s="258"/>
      <c r="EU130" s="258"/>
      <c r="EV130" s="258"/>
      <c r="EW130" s="258"/>
      <c r="EX130" s="258"/>
      <c r="EY130" s="258"/>
      <c r="EZ130" s="258"/>
      <c r="FA130" s="258"/>
      <c r="FB130" s="258"/>
      <c r="FC130" s="258"/>
      <c r="FD130" s="258"/>
      <c r="FE130" s="258"/>
      <c r="FF130" s="258"/>
      <c r="FG130" s="258"/>
    </row>
    <row r="131" spans="1:163" ht="14.25" customHeight="1">
      <c r="A131" s="258"/>
      <c r="B131" s="258"/>
      <c r="C131" s="258"/>
      <c r="D131" s="258"/>
      <c r="E131" s="258"/>
      <c r="F131" s="258"/>
      <c r="G131" s="258"/>
      <c r="H131" s="258"/>
      <c r="I131" s="258"/>
      <c r="J131" s="258"/>
      <c r="K131" s="258"/>
      <c r="L131" s="258"/>
      <c r="M131" s="258"/>
      <c r="N131" s="258"/>
      <c r="O131" s="258"/>
      <c r="P131" s="258"/>
      <c r="Q131" s="258"/>
      <c r="R131" s="258"/>
      <c r="S131" s="258"/>
      <c r="T131" s="258"/>
      <c r="U131" s="258"/>
      <c r="V131" s="258"/>
      <c r="W131" s="258"/>
      <c r="X131" s="258"/>
      <c r="Y131" s="258"/>
      <c r="Z131" s="258"/>
      <c r="AA131" s="258"/>
      <c r="AB131" s="258"/>
      <c r="AC131" s="258"/>
      <c r="AD131" s="258"/>
      <c r="AE131" s="258"/>
      <c r="AF131" s="258"/>
      <c r="AG131" s="258"/>
      <c r="AH131" s="258"/>
      <c r="AI131" s="258"/>
      <c r="AJ131" s="258"/>
      <c r="AK131" s="258"/>
      <c r="AL131" s="258"/>
      <c r="AM131" s="258"/>
      <c r="AN131" s="258"/>
      <c r="AO131" s="258"/>
      <c r="AP131" s="258"/>
      <c r="AQ131" s="258"/>
      <c r="AR131" s="258"/>
      <c r="AS131" s="258"/>
      <c r="AT131" s="258"/>
      <c r="AU131" s="258"/>
      <c r="AV131" s="258"/>
      <c r="AW131" s="258"/>
      <c r="AX131" s="258"/>
      <c r="AY131" s="258"/>
      <c r="AZ131" s="258"/>
      <c r="BA131" s="258"/>
      <c r="BB131" s="258"/>
      <c r="BC131" s="258"/>
      <c r="BD131" s="258"/>
      <c r="BE131" s="258"/>
      <c r="BF131" s="258"/>
      <c r="BG131" s="258"/>
      <c r="BH131" s="258"/>
      <c r="BI131" s="258"/>
      <c r="BJ131" s="258"/>
      <c r="BK131" s="258"/>
      <c r="BL131" s="258"/>
      <c r="BM131" s="258"/>
      <c r="BN131" s="258"/>
      <c r="BO131" s="258"/>
      <c r="BP131" s="258"/>
      <c r="BQ131" s="258"/>
      <c r="BR131" s="258"/>
      <c r="BS131" s="258"/>
      <c r="BT131" s="258"/>
      <c r="BU131" s="258"/>
      <c r="BV131" s="258"/>
      <c r="BW131" s="258"/>
      <c r="BX131" s="258"/>
      <c r="BY131" s="258"/>
      <c r="BZ131" s="258"/>
      <c r="CA131" s="258"/>
      <c r="CB131" s="258"/>
      <c r="CC131" s="258"/>
      <c r="CD131" s="258"/>
      <c r="CE131" s="258"/>
      <c r="CF131" s="258"/>
      <c r="CG131" s="258"/>
      <c r="CH131" s="258"/>
      <c r="CI131" s="258"/>
      <c r="CJ131" s="258"/>
      <c r="CK131" s="258"/>
      <c r="CL131" s="258"/>
      <c r="CM131" s="258"/>
      <c r="CN131" s="258"/>
      <c r="CO131" s="258"/>
      <c r="CP131" s="258"/>
      <c r="CQ131" s="258"/>
      <c r="CR131" s="258"/>
      <c r="CS131" s="258"/>
      <c r="CT131" s="258"/>
      <c r="CU131" s="258"/>
      <c r="CV131" s="258"/>
      <c r="CW131" s="258"/>
      <c r="CX131" s="258"/>
      <c r="CY131" s="258"/>
      <c r="CZ131" s="258"/>
      <c r="DA131" s="258"/>
      <c r="DB131" s="258"/>
      <c r="DC131" s="258"/>
      <c r="DD131" s="258"/>
      <c r="DE131" s="258"/>
      <c r="DF131" s="258"/>
      <c r="DG131" s="258"/>
      <c r="DH131" s="258"/>
      <c r="DI131" s="258"/>
      <c r="DJ131" s="258"/>
      <c r="DK131" s="258"/>
      <c r="DL131" s="258"/>
      <c r="DM131" s="258"/>
      <c r="DN131" s="258"/>
      <c r="DO131" s="258"/>
      <c r="DP131" s="258"/>
      <c r="DQ131" s="258"/>
      <c r="DR131" s="258"/>
      <c r="DS131" s="258"/>
      <c r="DT131" s="258"/>
      <c r="DU131" s="258"/>
      <c r="DV131" s="258"/>
      <c r="DW131" s="258"/>
      <c r="DX131" s="258"/>
      <c r="DY131" s="258"/>
      <c r="DZ131" s="258"/>
      <c r="EA131" s="258"/>
      <c r="EB131" s="258"/>
      <c r="EC131" s="258"/>
      <c r="ED131" s="258"/>
      <c r="EE131" s="258"/>
      <c r="EF131" s="258"/>
      <c r="EG131" s="258"/>
      <c r="EH131" s="258"/>
      <c r="EI131" s="258"/>
      <c r="EJ131" s="258"/>
      <c r="EK131" s="258"/>
      <c r="EL131" s="258"/>
      <c r="EM131" s="258"/>
      <c r="EN131" s="258"/>
      <c r="EO131" s="258"/>
      <c r="EP131" s="258"/>
      <c r="EQ131" s="258"/>
      <c r="ER131" s="258"/>
      <c r="ES131" s="258"/>
      <c r="ET131" s="258"/>
      <c r="EU131" s="258"/>
      <c r="EV131" s="258"/>
      <c r="EW131" s="258"/>
      <c r="EX131" s="258"/>
      <c r="EY131" s="258"/>
      <c r="EZ131" s="258"/>
      <c r="FA131" s="258"/>
      <c r="FB131" s="258"/>
      <c r="FC131" s="258"/>
      <c r="FD131" s="258"/>
      <c r="FE131" s="258"/>
      <c r="FF131" s="258"/>
      <c r="FG131" s="258"/>
    </row>
    <row r="132" spans="1:163" ht="14.25" customHeight="1">
      <c r="A132" s="258"/>
      <c r="B132" s="258"/>
      <c r="C132" s="258"/>
      <c r="D132" s="258"/>
      <c r="E132" s="258"/>
      <c r="F132" s="258"/>
      <c r="G132" s="258"/>
      <c r="H132" s="258"/>
      <c r="I132" s="258"/>
      <c r="J132" s="258"/>
      <c r="K132" s="258"/>
      <c r="L132" s="258"/>
      <c r="M132" s="258"/>
      <c r="N132" s="258"/>
      <c r="O132" s="258"/>
      <c r="P132" s="258"/>
      <c r="Q132" s="258"/>
      <c r="R132" s="258"/>
      <c r="S132" s="258"/>
      <c r="T132" s="258"/>
      <c r="U132" s="258"/>
      <c r="V132" s="258"/>
      <c r="W132" s="258"/>
      <c r="X132" s="258"/>
      <c r="Y132" s="258"/>
      <c r="Z132" s="258"/>
      <c r="AA132" s="258"/>
      <c r="AB132" s="258"/>
      <c r="AC132" s="258"/>
      <c r="AD132" s="258"/>
      <c r="AE132" s="258"/>
      <c r="AF132" s="258"/>
      <c r="AG132" s="258"/>
      <c r="AH132" s="258"/>
      <c r="AI132" s="258"/>
      <c r="AJ132" s="258"/>
      <c r="AK132" s="258"/>
      <c r="AL132" s="258"/>
      <c r="AM132" s="258"/>
      <c r="AN132" s="258"/>
      <c r="AO132" s="258"/>
      <c r="AP132" s="258"/>
      <c r="AQ132" s="258"/>
      <c r="AR132" s="258"/>
      <c r="AS132" s="258"/>
      <c r="AT132" s="258"/>
      <c r="AU132" s="258"/>
      <c r="AV132" s="258"/>
      <c r="AW132" s="258"/>
      <c r="AX132" s="258"/>
      <c r="AY132" s="258"/>
      <c r="AZ132" s="258"/>
      <c r="BA132" s="258"/>
      <c r="BB132" s="258"/>
      <c r="BC132" s="258"/>
      <c r="BD132" s="258"/>
      <c r="BE132" s="258"/>
      <c r="BF132" s="258"/>
      <c r="BG132" s="258"/>
      <c r="BH132" s="258"/>
      <c r="BI132" s="258"/>
      <c r="BJ132" s="258"/>
      <c r="BK132" s="258"/>
      <c r="BL132" s="258"/>
      <c r="BM132" s="258"/>
      <c r="BN132" s="258"/>
      <c r="BO132" s="258"/>
      <c r="BP132" s="258"/>
      <c r="BQ132" s="258"/>
      <c r="BR132" s="258"/>
      <c r="BS132" s="258"/>
      <c r="BT132" s="258"/>
      <c r="BU132" s="258"/>
      <c r="BV132" s="258"/>
      <c r="BW132" s="258"/>
      <c r="BX132" s="258"/>
      <c r="BY132" s="258"/>
      <c r="BZ132" s="258"/>
      <c r="CA132" s="258"/>
      <c r="CB132" s="258"/>
      <c r="CC132" s="258"/>
      <c r="CD132" s="258"/>
      <c r="CE132" s="258"/>
      <c r="CF132" s="258"/>
      <c r="CG132" s="258"/>
      <c r="CH132" s="258"/>
      <c r="CI132" s="258"/>
      <c r="CJ132" s="258"/>
      <c r="CK132" s="258"/>
      <c r="CL132" s="258"/>
      <c r="CM132" s="258"/>
      <c r="CN132" s="258"/>
      <c r="CO132" s="258"/>
      <c r="CP132" s="258"/>
      <c r="CQ132" s="258"/>
      <c r="CR132" s="258"/>
      <c r="CS132" s="258"/>
      <c r="CT132" s="258"/>
      <c r="CU132" s="258"/>
      <c r="CV132" s="258"/>
      <c r="CW132" s="258"/>
      <c r="CX132" s="258"/>
      <c r="CY132" s="258"/>
      <c r="CZ132" s="258"/>
      <c r="DA132" s="258"/>
      <c r="DB132" s="258"/>
      <c r="DC132" s="258"/>
      <c r="DD132" s="258"/>
      <c r="DE132" s="258"/>
      <c r="DF132" s="258"/>
      <c r="DG132" s="258"/>
      <c r="DH132" s="258"/>
      <c r="DI132" s="258"/>
      <c r="DJ132" s="258"/>
      <c r="DK132" s="258"/>
      <c r="DL132" s="258"/>
      <c r="DM132" s="258"/>
      <c r="DN132" s="258"/>
      <c r="DO132" s="258"/>
      <c r="DP132" s="258"/>
      <c r="DQ132" s="258"/>
      <c r="DR132" s="258"/>
      <c r="DS132" s="258"/>
      <c r="DT132" s="258"/>
      <c r="DU132" s="258"/>
      <c r="DV132" s="258"/>
      <c r="DW132" s="258"/>
      <c r="DX132" s="258"/>
      <c r="DY132" s="258"/>
      <c r="DZ132" s="258"/>
      <c r="EA132" s="258"/>
      <c r="EB132" s="258"/>
      <c r="EC132" s="258"/>
      <c r="ED132" s="258"/>
      <c r="EE132" s="258"/>
      <c r="EF132" s="258"/>
      <c r="EG132" s="258"/>
      <c r="EH132" s="258"/>
      <c r="EI132" s="258"/>
      <c r="EJ132" s="258"/>
      <c r="EK132" s="258"/>
      <c r="EL132" s="258"/>
      <c r="EM132" s="258"/>
      <c r="EN132" s="258"/>
      <c r="EO132" s="258"/>
      <c r="EP132" s="258"/>
      <c r="EQ132" s="258"/>
      <c r="ER132" s="258"/>
      <c r="ES132" s="258"/>
      <c r="ET132" s="258"/>
      <c r="EU132" s="258"/>
      <c r="EV132" s="258"/>
      <c r="EW132" s="258"/>
      <c r="EX132" s="258"/>
      <c r="EY132" s="258"/>
      <c r="EZ132" s="258"/>
      <c r="FA132" s="258"/>
      <c r="FB132" s="258"/>
      <c r="FC132" s="258"/>
      <c r="FD132" s="258"/>
      <c r="FE132" s="258"/>
      <c r="FF132" s="258"/>
      <c r="FG132" s="258"/>
    </row>
    <row r="133" spans="1:163" ht="14.25" customHeight="1">
      <c r="A133" s="258"/>
      <c r="B133" s="258"/>
      <c r="C133" s="258"/>
      <c r="D133" s="258"/>
      <c r="E133" s="258"/>
      <c r="F133" s="258"/>
      <c r="G133" s="258"/>
      <c r="H133" s="258"/>
      <c r="I133" s="258"/>
      <c r="J133" s="258"/>
      <c r="K133" s="258"/>
      <c r="L133" s="258"/>
      <c r="M133" s="258"/>
      <c r="N133" s="258"/>
      <c r="O133" s="258"/>
      <c r="P133" s="258"/>
      <c r="Q133" s="258"/>
      <c r="R133" s="258"/>
      <c r="S133" s="258"/>
      <c r="T133" s="258"/>
      <c r="U133" s="258"/>
      <c r="V133" s="258"/>
      <c r="W133" s="258"/>
      <c r="X133" s="258"/>
      <c r="Y133" s="258"/>
      <c r="Z133" s="258"/>
      <c r="AA133" s="258"/>
      <c r="AB133" s="258"/>
      <c r="AC133" s="258"/>
      <c r="AD133" s="258"/>
      <c r="AE133" s="258"/>
      <c r="AF133" s="258"/>
      <c r="AG133" s="258"/>
      <c r="AH133" s="258"/>
      <c r="AI133" s="258"/>
      <c r="AJ133" s="258"/>
      <c r="AK133" s="258"/>
      <c r="AL133" s="258"/>
      <c r="AM133" s="258"/>
      <c r="AN133" s="258"/>
      <c r="AO133" s="258"/>
      <c r="AP133" s="258"/>
      <c r="AQ133" s="258"/>
      <c r="AR133" s="258"/>
      <c r="AS133" s="258"/>
      <c r="AT133" s="258"/>
      <c r="AU133" s="258"/>
      <c r="AV133" s="258"/>
      <c r="AW133" s="258"/>
      <c r="AX133" s="258"/>
      <c r="AY133" s="258"/>
      <c r="AZ133" s="258"/>
      <c r="BA133" s="258"/>
      <c r="BB133" s="258"/>
      <c r="BC133" s="258"/>
      <c r="BD133" s="258"/>
      <c r="BE133" s="258"/>
      <c r="BF133" s="258"/>
      <c r="BG133" s="258"/>
      <c r="BH133" s="258"/>
      <c r="BI133" s="258"/>
      <c r="BJ133" s="258"/>
      <c r="BK133" s="258"/>
      <c r="BL133" s="258"/>
      <c r="BM133" s="258"/>
      <c r="BN133" s="258"/>
      <c r="BO133" s="258"/>
      <c r="BP133" s="258"/>
      <c r="BQ133" s="258"/>
      <c r="BR133" s="258"/>
      <c r="BS133" s="258"/>
      <c r="BT133" s="258"/>
      <c r="BU133" s="258"/>
      <c r="BV133" s="258"/>
      <c r="BW133" s="258"/>
      <c r="BX133" s="258"/>
      <c r="BY133" s="258"/>
      <c r="BZ133" s="258"/>
      <c r="CA133" s="258"/>
      <c r="CB133" s="258"/>
      <c r="CC133" s="258"/>
      <c r="CD133" s="258"/>
      <c r="CE133" s="258"/>
      <c r="CF133" s="258"/>
      <c r="CG133" s="258"/>
      <c r="CH133" s="258"/>
      <c r="CI133" s="258"/>
      <c r="CJ133" s="258"/>
      <c r="CK133" s="258"/>
      <c r="CL133" s="258"/>
      <c r="CM133" s="258"/>
      <c r="CN133" s="258"/>
      <c r="CO133" s="258"/>
      <c r="CP133" s="258"/>
      <c r="CQ133" s="258"/>
      <c r="CR133" s="258"/>
      <c r="CS133" s="258"/>
      <c r="CT133" s="258"/>
      <c r="CU133" s="258"/>
      <c r="CV133" s="258"/>
      <c r="CW133" s="258"/>
      <c r="CX133" s="258"/>
      <c r="CY133" s="258"/>
      <c r="CZ133" s="258"/>
      <c r="DA133" s="258"/>
      <c r="DB133" s="258"/>
      <c r="DC133" s="258"/>
      <c r="DD133" s="258"/>
      <c r="DE133" s="258"/>
      <c r="DF133" s="258"/>
      <c r="DG133" s="258"/>
      <c r="DH133" s="258"/>
      <c r="DI133" s="258"/>
      <c r="DJ133" s="258"/>
      <c r="DK133" s="258"/>
      <c r="DL133" s="258"/>
      <c r="DM133" s="258"/>
      <c r="DN133" s="258"/>
      <c r="DO133" s="258"/>
      <c r="DP133" s="258"/>
      <c r="DQ133" s="258"/>
      <c r="DR133" s="258"/>
      <c r="DS133" s="258"/>
      <c r="DT133" s="258"/>
      <c r="DU133" s="258"/>
      <c r="DV133" s="258"/>
      <c r="DW133" s="258"/>
      <c r="DX133" s="258"/>
      <c r="DY133" s="258"/>
      <c r="DZ133" s="258"/>
      <c r="EA133" s="258"/>
      <c r="EB133" s="258"/>
      <c r="EC133" s="258"/>
      <c r="ED133" s="258"/>
      <c r="EE133" s="258"/>
      <c r="EF133" s="258"/>
      <c r="EG133" s="258"/>
      <c r="EH133" s="258"/>
      <c r="EI133" s="258"/>
      <c r="EJ133" s="258"/>
      <c r="EK133" s="258"/>
      <c r="EL133" s="258"/>
      <c r="EM133" s="258"/>
      <c r="EN133" s="258"/>
      <c r="EO133" s="258"/>
      <c r="EP133" s="258"/>
      <c r="EQ133" s="258"/>
      <c r="ER133" s="258"/>
      <c r="ES133" s="258"/>
      <c r="ET133" s="258"/>
      <c r="EU133" s="258"/>
      <c r="EV133" s="258"/>
      <c r="EW133" s="258"/>
      <c r="EX133" s="258"/>
      <c r="EY133" s="258"/>
      <c r="EZ133" s="258"/>
      <c r="FA133" s="258"/>
      <c r="FB133" s="258"/>
      <c r="FC133" s="258"/>
      <c r="FD133" s="258"/>
      <c r="FE133" s="258"/>
      <c r="FF133" s="258"/>
      <c r="FG133" s="258"/>
    </row>
    <row r="134" spans="1:163" ht="14.25" customHeight="1">
      <c r="A134" s="258"/>
      <c r="B134" s="258"/>
      <c r="C134" s="258"/>
      <c r="D134" s="258"/>
      <c r="E134" s="258"/>
      <c r="F134" s="258"/>
      <c r="G134" s="258"/>
      <c r="H134" s="258"/>
      <c r="I134" s="258"/>
      <c r="J134" s="258"/>
      <c r="K134" s="258"/>
      <c r="L134" s="258"/>
      <c r="M134" s="258"/>
      <c r="N134" s="258"/>
      <c r="O134" s="258"/>
      <c r="P134" s="258"/>
      <c r="Q134" s="258"/>
      <c r="R134" s="258"/>
      <c r="S134" s="258"/>
      <c r="T134" s="258"/>
      <c r="U134" s="258"/>
      <c r="V134" s="258"/>
      <c r="W134" s="258"/>
      <c r="X134" s="258"/>
      <c r="Y134" s="258"/>
      <c r="Z134" s="258"/>
      <c r="AA134" s="258"/>
      <c r="AB134" s="258"/>
      <c r="AC134" s="258"/>
      <c r="AD134" s="258"/>
      <c r="AE134" s="258"/>
      <c r="AF134" s="258"/>
      <c r="AG134" s="258"/>
      <c r="AH134" s="258"/>
      <c r="AI134" s="258"/>
      <c r="AJ134" s="258"/>
      <c r="AK134" s="258"/>
      <c r="AL134" s="258"/>
      <c r="AM134" s="258"/>
      <c r="AN134" s="258"/>
      <c r="AO134" s="258"/>
      <c r="AP134" s="258"/>
      <c r="AQ134" s="258"/>
      <c r="AR134" s="258"/>
      <c r="AS134" s="258"/>
      <c r="AT134" s="258"/>
      <c r="AU134" s="258"/>
      <c r="AV134" s="258"/>
      <c r="AW134" s="258"/>
      <c r="AX134" s="258"/>
      <c r="AY134" s="258"/>
      <c r="AZ134" s="258"/>
      <c r="BA134" s="258"/>
      <c r="BB134" s="258"/>
      <c r="BC134" s="258"/>
      <c r="BD134" s="258"/>
      <c r="BE134" s="258"/>
      <c r="BF134" s="258"/>
      <c r="BG134" s="258"/>
      <c r="BH134" s="258"/>
      <c r="BI134" s="258"/>
      <c r="BJ134" s="258"/>
      <c r="BK134" s="258"/>
      <c r="BL134" s="258"/>
      <c r="BM134" s="258"/>
      <c r="BN134" s="258"/>
      <c r="BO134" s="258"/>
      <c r="BP134" s="258"/>
      <c r="BQ134" s="258"/>
      <c r="BR134" s="258"/>
      <c r="BS134" s="258"/>
      <c r="BT134" s="258"/>
      <c r="BU134" s="258"/>
      <c r="BV134" s="258"/>
      <c r="BW134" s="258"/>
      <c r="BX134" s="258"/>
      <c r="BY134" s="258"/>
      <c r="BZ134" s="258"/>
      <c r="CA134" s="258"/>
      <c r="CB134" s="258"/>
      <c r="CC134" s="258"/>
      <c r="CD134" s="258"/>
      <c r="CE134" s="258"/>
      <c r="CF134" s="258"/>
      <c r="CG134" s="258"/>
      <c r="CH134" s="258"/>
      <c r="CI134" s="258"/>
      <c r="CJ134" s="258"/>
      <c r="CK134" s="258"/>
      <c r="CL134" s="258"/>
      <c r="CM134" s="258"/>
      <c r="CN134" s="258"/>
      <c r="CO134" s="258"/>
      <c r="CP134" s="258"/>
      <c r="CQ134" s="258"/>
      <c r="CR134" s="258"/>
      <c r="CS134" s="258"/>
      <c r="CT134" s="258"/>
      <c r="CU134" s="258"/>
      <c r="CV134" s="258"/>
      <c r="CW134" s="258"/>
      <c r="CX134" s="258"/>
      <c r="CY134" s="258"/>
      <c r="CZ134" s="258"/>
      <c r="DA134" s="258"/>
      <c r="DB134" s="258"/>
      <c r="DC134" s="258"/>
      <c r="DD134" s="258"/>
      <c r="DE134" s="258"/>
      <c r="DF134" s="258"/>
      <c r="DG134" s="258"/>
      <c r="DH134" s="258"/>
      <c r="DI134" s="258"/>
      <c r="DJ134" s="258"/>
      <c r="DK134" s="258"/>
      <c r="DL134" s="258"/>
      <c r="DM134" s="258"/>
      <c r="DN134" s="258"/>
      <c r="DO134" s="258"/>
      <c r="DP134" s="258"/>
      <c r="DQ134" s="258"/>
      <c r="DR134" s="258"/>
      <c r="DS134" s="258"/>
      <c r="DT134" s="258"/>
      <c r="DU134" s="258"/>
      <c r="DV134" s="258"/>
      <c r="DW134" s="258"/>
      <c r="DX134" s="258"/>
      <c r="DY134" s="258"/>
      <c r="DZ134" s="258"/>
      <c r="EA134" s="258"/>
      <c r="EB134" s="258"/>
      <c r="EC134" s="258"/>
      <c r="ED134" s="258"/>
      <c r="EE134" s="258"/>
      <c r="EF134" s="258"/>
      <c r="EG134" s="258"/>
      <c r="EH134" s="258"/>
      <c r="EI134" s="258"/>
      <c r="EJ134" s="258"/>
      <c r="EK134" s="258"/>
      <c r="EL134" s="258"/>
      <c r="EM134" s="258"/>
      <c r="EN134" s="258"/>
      <c r="EO134" s="258"/>
      <c r="EP134" s="258"/>
      <c r="EQ134" s="258"/>
      <c r="ER134" s="258"/>
      <c r="ES134" s="258"/>
      <c r="ET134" s="258"/>
      <c r="EU134" s="258"/>
      <c r="EV134" s="258"/>
      <c r="EW134" s="258"/>
      <c r="EX134" s="258"/>
      <c r="EY134" s="258"/>
      <c r="EZ134" s="258"/>
      <c r="FA134" s="258"/>
      <c r="FB134" s="258"/>
      <c r="FC134" s="258"/>
      <c r="FD134" s="258"/>
      <c r="FE134" s="258"/>
      <c r="FF134" s="258"/>
      <c r="FG134" s="258"/>
    </row>
    <row r="135" spans="1:163" ht="14.25" customHeight="1"/>
    <row r="136" spans="1:163" ht="14.25" customHeight="1"/>
    <row r="137" spans="1:163" ht="14.25" customHeight="1"/>
    <row r="138" spans="1:163" ht="14.25" customHeight="1"/>
    <row r="139" spans="1:163" ht="14.25" customHeight="1"/>
    <row r="140" spans="1:163" ht="14.25" customHeight="1"/>
    <row r="141" spans="1:163" ht="14.25" customHeight="1"/>
    <row r="142" spans="1:163" ht="14.25" customHeight="1"/>
    <row r="143" spans="1:163" ht="14.25" customHeight="1"/>
    <row r="144" spans="1:163"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
    <mergeCell ref="A1:F1"/>
    <mergeCell ref="G1:I1"/>
    <mergeCell ref="J1:L1"/>
    <mergeCell ref="A83:J83"/>
    <mergeCell ref="A88:J88"/>
  </mergeCells>
  <conditionalFormatting sqref="M116:V127">
    <cfRule type="colorScale" priority="1">
      <colorScale>
        <cfvo type="min"/>
        <cfvo type="percentile" val="50"/>
        <cfvo type="max"/>
        <color rgb="FFF8696B"/>
        <color rgb="FFFFEB84"/>
        <color rgb="FF63BE7B"/>
      </colorScale>
    </cfRule>
  </conditionalFormatting>
  <pageMargins left="0.7" right="0.7" top="0.75" bottom="0.75" header="0" footer="0"/>
  <pageSetup orientation="landscape"/>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L1000"/>
  <sheetViews>
    <sheetView workbookViewId="0">
      <pane ySplit="2" topLeftCell="A63" activePane="bottomLeft" state="frozen"/>
      <selection pane="bottomLeft" activeCell="E74" sqref="E74"/>
    </sheetView>
  </sheetViews>
  <sheetFormatPr defaultColWidth="12.625" defaultRowHeight="15" customHeight="1" outlineLevelRow="1"/>
  <cols>
    <col min="1" max="1" width="10.75" customWidth="1"/>
    <col min="2" max="6" width="9.25" customWidth="1"/>
    <col min="7" max="9" width="8.75" customWidth="1"/>
    <col min="10" max="10" width="1.875" customWidth="1"/>
    <col min="11" max="11" width="9.125" customWidth="1"/>
    <col min="12" max="16" width="8.75" customWidth="1"/>
    <col min="17" max="17" width="1.875" customWidth="1"/>
    <col min="18" max="18" width="9.125" customWidth="1"/>
    <col min="19" max="38" width="8.75" customWidth="1"/>
  </cols>
  <sheetData>
    <row r="1" spans="1:38" ht="14.25" customHeight="1">
      <c r="A1" s="3"/>
      <c r="B1" s="3"/>
      <c r="C1" s="3"/>
      <c r="D1" s="650" t="s">
        <v>5</v>
      </c>
      <c r="E1" s="633"/>
      <c r="F1" s="633"/>
      <c r="G1" s="633"/>
      <c r="H1" s="633"/>
      <c r="I1" s="634"/>
      <c r="J1" s="259"/>
      <c r="K1" s="651" t="s">
        <v>6</v>
      </c>
      <c r="L1" s="633"/>
      <c r="M1" s="633"/>
      <c r="N1" s="633"/>
      <c r="O1" s="633"/>
      <c r="P1" s="634"/>
      <c r="Q1" s="259"/>
      <c r="R1" s="652" t="s">
        <v>7</v>
      </c>
      <c r="S1" s="633"/>
      <c r="T1" s="633"/>
      <c r="U1" s="633"/>
      <c r="V1" s="633"/>
      <c r="W1" s="634"/>
      <c r="X1" s="193"/>
      <c r="Y1" s="193"/>
      <c r="Z1" s="193"/>
      <c r="AA1" s="193"/>
      <c r="AB1" s="193"/>
      <c r="AC1" s="193"/>
      <c r="AD1" s="193"/>
      <c r="AE1" s="193"/>
      <c r="AF1" s="3"/>
      <c r="AG1" s="3"/>
      <c r="AH1" s="3"/>
      <c r="AI1" s="3"/>
      <c r="AJ1" s="3"/>
      <c r="AK1" s="260" t="s">
        <v>998</v>
      </c>
      <c r="AL1" s="3"/>
    </row>
    <row r="2" spans="1:38" ht="14.25" customHeight="1">
      <c r="A2" s="193"/>
      <c r="B2" s="193"/>
      <c r="C2" s="3"/>
      <c r="D2" s="3" t="s">
        <v>9</v>
      </c>
      <c r="E2" s="262" t="s">
        <v>999</v>
      </c>
      <c r="F2" s="262" t="s">
        <v>1000</v>
      </c>
      <c r="G2" s="262" t="s">
        <v>1001</v>
      </c>
      <c r="H2" s="262" t="s">
        <v>1002</v>
      </c>
      <c r="I2" s="262" t="s">
        <v>1003</v>
      </c>
      <c r="J2" s="259"/>
      <c r="K2" s="3" t="s">
        <v>9</v>
      </c>
      <c r="L2" s="262" t="s">
        <v>999</v>
      </c>
      <c r="M2" s="262" t="s">
        <v>1000</v>
      </c>
      <c r="N2" s="262" t="s">
        <v>1001</v>
      </c>
      <c r="O2" s="262" t="s">
        <v>1002</v>
      </c>
      <c r="P2" s="262" t="s">
        <v>1003</v>
      </c>
      <c r="Q2" s="259"/>
      <c r="R2" s="3" t="s">
        <v>9</v>
      </c>
      <c r="S2" s="262" t="s">
        <v>999</v>
      </c>
      <c r="T2" s="262" t="s">
        <v>1000</v>
      </c>
      <c r="U2" s="262" t="s">
        <v>1001</v>
      </c>
      <c r="V2" s="262" t="s">
        <v>1002</v>
      </c>
      <c r="W2" s="262" t="s">
        <v>1003</v>
      </c>
      <c r="X2" s="193"/>
      <c r="Y2" s="3" t="s">
        <v>9</v>
      </c>
      <c r="Z2" s="262" t="s">
        <v>32</v>
      </c>
      <c r="AA2" s="193"/>
      <c r="AB2" s="193"/>
      <c r="AC2" s="193"/>
      <c r="AD2" s="193"/>
      <c r="AE2" s="193"/>
      <c r="AF2" s="3"/>
      <c r="AG2" s="3"/>
      <c r="AH2" s="3"/>
      <c r="AI2" s="3"/>
      <c r="AJ2" s="193"/>
      <c r="AK2" s="263" t="s">
        <v>1005</v>
      </c>
      <c r="AL2" s="193"/>
    </row>
    <row r="3" spans="1:38" ht="14.25" customHeight="1" outlineLevel="1">
      <c r="A3" s="193"/>
      <c r="B3" s="193"/>
      <c r="C3" s="3"/>
      <c r="D3" s="18">
        <v>37711</v>
      </c>
      <c r="E3" s="264">
        <v>14.384349827387808</v>
      </c>
      <c r="F3" s="264">
        <f>place!B23*100</f>
        <v>6.9687838392718415</v>
      </c>
      <c r="G3" s="264">
        <f>(inflacija!C11+nezaposlenost!V16)-(inflacija!C7+nezaposlenost!V12)</f>
        <v>-5.5639477944396276</v>
      </c>
      <c r="H3" s="264"/>
      <c r="I3" s="264">
        <f>krediti!H11</f>
        <v>28.706081426335817</v>
      </c>
      <c r="J3" s="259"/>
      <c r="K3" s="18">
        <v>37711</v>
      </c>
      <c r="L3" s="264">
        <v>14.384349827387808</v>
      </c>
      <c r="M3" s="264">
        <f>place!I23*100</f>
        <v>6.9687838392718415</v>
      </c>
      <c r="N3" s="264">
        <f>(inflacija!G11+nezaposlenost!W16)-(inflacija!G7+nezaposlenost!W12)</f>
        <v>-5.5639477944396276</v>
      </c>
      <c r="O3" s="264"/>
      <c r="P3" s="264">
        <f>+I3</f>
        <v>28.706081426335817</v>
      </c>
      <c r="Q3" s="259"/>
      <c r="R3" s="18">
        <v>37711</v>
      </c>
      <c r="S3" s="264">
        <v>14.384349827387808</v>
      </c>
      <c r="T3" s="264">
        <f>place!P23*100</f>
        <v>6.9687838392718415</v>
      </c>
      <c r="U3" s="264">
        <f>+N3</f>
        <v>-5.5639477944396276</v>
      </c>
      <c r="V3" s="264"/>
      <c r="W3" s="264">
        <f>+P3</f>
        <v>28.706081426335817</v>
      </c>
      <c r="X3" s="193"/>
      <c r="Y3" s="18">
        <v>37711</v>
      </c>
      <c r="Z3" s="264">
        <v>14.384349827387808</v>
      </c>
      <c r="AA3" s="193"/>
      <c r="AB3" s="193"/>
      <c r="AC3" s="193"/>
      <c r="AD3" s="193"/>
      <c r="AE3" s="193"/>
      <c r="AF3" s="3"/>
      <c r="AG3" s="3"/>
      <c r="AH3" s="3"/>
      <c r="AI3" s="3"/>
      <c r="AJ3" s="193"/>
      <c r="AK3" s="263" t="s">
        <v>1006</v>
      </c>
      <c r="AL3" s="193"/>
    </row>
    <row r="4" spans="1:38" ht="14.25" customHeight="1" outlineLevel="1">
      <c r="A4" s="193"/>
      <c r="B4" s="193"/>
      <c r="C4" s="3"/>
      <c r="D4" s="18">
        <v>37802</v>
      </c>
      <c r="E4" s="264">
        <v>19.078509647371945</v>
      </c>
      <c r="F4" s="264">
        <f>place!B24*100</f>
        <v>3.8280277661997042</v>
      </c>
      <c r="G4" s="264">
        <f>(inflacija!C12+nezaposlenost!V17)-(inflacija!C8+nezaposlenost!V13)</f>
        <v>-2.6075343951338752</v>
      </c>
      <c r="H4" s="264"/>
      <c r="I4" s="264">
        <f>krediti!H12</f>
        <v>22.507895967338442</v>
      </c>
      <c r="J4" s="259"/>
      <c r="K4" s="18">
        <v>37802</v>
      </c>
      <c r="L4" s="264">
        <v>19.078509647371945</v>
      </c>
      <c r="M4" s="264">
        <f>place!I24*100</f>
        <v>3.8280277661997042</v>
      </c>
      <c r="N4" s="264">
        <f>(inflacija!G12+nezaposlenost!W17)-(inflacija!G8+nezaposlenost!W13)</f>
        <v>-2.6075343951338752</v>
      </c>
      <c r="O4" s="264"/>
      <c r="P4" s="264">
        <f>+I4</f>
        <v>22.507895967338442</v>
      </c>
      <c r="Q4" s="259"/>
      <c r="R4" s="18">
        <v>37802</v>
      </c>
      <c r="S4" s="264">
        <v>19.078509647371945</v>
      </c>
      <c r="T4" s="264">
        <f>place!P24*100</f>
        <v>3.8280277661997042</v>
      </c>
      <c r="U4" s="264">
        <f>+N4</f>
        <v>-2.6075343951338752</v>
      </c>
      <c r="V4" s="264"/>
      <c r="W4" s="264">
        <f>+P4</f>
        <v>22.507895967338442</v>
      </c>
      <c r="X4" s="193"/>
      <c r="Y4" s="18">
        <v>37802</v>
      </c>
      <c r="Z4" s="264">
        <v>19.078509647371945</v>
      </c>
      <c r="AA4" s="193"/>
      <c r="AB4" s="193"/>
      <c r="AC4" s="193"/>
      <c r="AD4" s="193"/>
      <c r="AE4" s="193"/>
      <c r="AF4" s="3"/>
      <c r="AG4" s="3"/>
      <c r="AH4" s="3"/>
      <c r="AI4" s="3"/>
      <c r="AJ4" s="193"/>
      <c r="AK4" s="265"/>
      <c r="AL4" s="193"/>
    </row>
    <row r="5" spans="1:38" ht="14.25" customHeight="1" outlineLevel="1">
      <c r="A5" s="193"/>
      <c r="B5" s="193"/>
      <c r="C5" s="3"/>
      <c r="D5" s="18">
        <v>37894</v>
      </c>
      <c r="E5" s="264">
        <v>13.867464190146393</v>
      </c>
      <c r="F5" s="264">
        <f>place!B25*100</f>
        <v>4.4684314700995431</v>
      </c>
      <c r="G5" s="264">
        <f>(inflacija!C13+nezaposlenost!V18)-(inflacija!C9+nezaposlenost!V14)</f>
        <v>-3.797970710844556</v>
      </c>
      <c r="H5" s="264"/>
      <c r="I5" s="264">
        <f>krediti!H13</f>
        <v>17.651335654884505</v>
      </c>
      <c r="J5" s="259"/>
      <c r="K5" s="18">
        <v>37894</v>
      </c>
      <c r="L5" s="264">
        <v>13.867464190146393</v>
      </c>
      <c r="M5" s="264">
        <f>place!I25*100</f>
        <v>4.4684314700995431</v>
      </c>
      <c r="N5" s="264">
        <f>(inflacija!G13+nezaposlenost!W18)-(inflacija!G9+nezaposlenost!W14)</f>
        <v>-3.797970710844556</v>
      </c>
      <c r="O5" s="264"/>
      <c r="P5" s="264">
        <f>+I5</f>
        <v>17.651335654884505</v>
      </c>
      <c r="Q5" s="259"/>
      <c r="R5" s="18">
        <v>37894</v>
      </c>
      <c r="S5" s="264">
        <v>13.867464190146393</v>
      </c>
      <c r="T5" s="264">
        <f>place!P25*100</f>
        <v>4.4684314700995431</v>
      </c>
      <c r="U5" s="264">
        <f>(inflacija!J13+nezaposlenost!X18)-(inflacija!J9+nezaposlenost!X14)</f>
        <v>-3.797970710844556</v>
      </c>
      <c r="V5" s="264"/>
      <c r="W5" s="264">
        <f>krediti!J13</f>
        <v>17.651335654884505</v>
      </c>
      <c r="X5" s="193"/>
      <c r="Y5" s="18">
        <v>37894</v>
      </c>
      <c r="Z5" s="264">
        <v>13.867464190146393</v>
      </c>
      <c r="AA5" s="193"/>
      <c r="AB5" s="193"/>
      <c r="AC5" s="193"/>
      <c r="AD5" s="193"/>
      <c r="AE5" s="193"/>
      <c r="AF5" s="3"/>
      <c r="AG5" s="3"/>
      <c r="AH5" s="3"/>
      <c r="AI5" s="3"/>
      <c r="AJ5" s="193"/>
      <c r="AK5" s="263" t="s">
        <v>1008</v>
      </c>
      <c r="AL5" s="193"/>
    </row>
    <row r="6" spans="1:38" ht="14.25" customHeight="1" outlineLevel="1">
      <c r="A6" s="193"/>
      <c r="B6" s="193"/>
      <c r="C6" s="3"/>
      <c r="D6" s="18">
        <v>37986</v>
      </c>
      <c r="E6" s="264">
        <v>20.901126408010001</v>
      </c>
      <c r="F6" s="264">
        <f>place!B26*100</f>
        <v>2.8745330328250995</v>
      </c>
      <c r="G6" s="264">
        <f>(inflacija!C14+nezaposlenost!V19)-(inflacija!C10+nezaposlenost!V15)</f>
        <v>-0.66496523554647524</v>
      </c>
      <c r="H6" s="264"/>
      <c r="I6" s="264">
        <f>krediti!H14</f>
        <v>14.649778309674577</v>
      </c>
      <c r="J6" s="259"/>
      <c r="K6" s="18">
        <v>37986</v>
      </c>
      <c r="L6" s="264">
        <v>20.901126408010001</v>
      </c>
      <c r="M6" s="264">
        <f>place!I26*100</f>
        <v>2.8745330328250995</v>
      </c>
      <c r="N6" s="264">
        <f>(inflacija!G14+nezaposlenost!W19)-(inflacija!G10+nezaposlenost!W15)</f>
        <v>-0.66496523554647524</v>
      </c>
      <c r="O6" s="264"/>
      <c r="P6" s="264">
        <f>krediti!I14</f>
        <v>14.649778309674577</v>
      </c>
      <c r="Q6" s="259"/>
      <c r="R6" s="18">
        <v>37986</v>
      </c>
      <c r="S6" s="264">
        <v>20.901126408010001</v>
      </c>
      <c r="T6" s="264">
        <f>place!P26*100</f>
        <v>2.8745330328250995</v>
      </c>
      <c r="U6" s="264">
        <f>(inflacija!J14+nezaposlenost!X19)-(inflacija!J10+nezaposlenost!X15)</f>
        <v>-0.66496523554647524</v>
      </c>
      <c r="V6" s="264"/>
      <c r="W6" s="264">
        <f>krediti!J14</f>
        <v>14.649778309674577</v>
      </c>
      <c r="X6" s="193"/>
      <c r="Y6" s="18">
        <v>37986</v>
      </c>
      <c r="Z6" s="264">
        <v>20.901126408010001</v>
      </c>
      <c r="AA6" s="193"/>
      <c r="AB6" s="193"/>
      <c r="AC6" s="193"/>
      <c r="AD6" s="193"/>
      <c r="AE6" s="193"/>
      <c r="AF6" s="3"/>
      <c r="AG6" s="3"/>
      <c r="AH6" s="3"/>
      <c r="AI6" s="3"/>
      <c r="AJ6" s="193"/>
      <c r="AK6" s="263" t="s">
        <v>1009</v>
      </c>
      <c r="AL6" s="193"/>
    </row>
    <row r="7" spans="1:38" ht="14.25" customHeight="1" outlineLevel="1">
      <c r="A7" s="3"/>
      <c r="B7" s="3"/>
      <c r="C7" s="3"/>
      <c r="D7" s="18">
        <v>38077</v>
      </c>
      <c r="E7" s="264">
        <v>13.222190284564533</v>
      </c>
      <c r="F7" s="264">
        <f>place!B27*100</f>
        <v>5.4174773270701415</v>
      </c>
      <c r="G7" s="264">
        <f>(inflacija!C15+nezaposlenost!V20)-(inflacija!C11+nezaposlenost!V16)</f>
        <v>-0.61694002169929973</v>
      </c>
      <c r="H7" s="264">
        <v>-0.37000000000000011</v>
      </c>
      <c r="I7" s="264">
        <f>krediti!H15</f>
        <v>10.384637360180605</v>
      </c>
      <c r="J7" s="259"/>
      <c r="K7" s="18">
        <v>38077</v>
      </c>
      <c r="L7" s="264">
        <v>13.222190284564533</v>
      </c>
      <c r="M7" s="264">
        <f>place!I27*100</f>
        <v>5.4174773270701415</v>
      </c>
      <c r="N7" s="264">
        <f>(inflacija!G15+nezaposlenost!W20)-(inflacija!G11+nezaposlenost!W16)</f>
        <v>-0.61694002169929973</v>
      </c>
      <c r="O7" s="264">
        <v>-0.37000000000000011</v>
      </c>
      <c r="P7" s="264">
        <f>krediti!I15</f>
        <v>10.384637360180605</v>
      </c>
      <c r="Q7" s="259"/>
      <c r="R7" s="18">
        <v>38077</v>
      </c>
      <c r="S7" s="264">
        <v>13.222190284564533</v>
      </c>
      <c r="T7" s="264">
        <f>place!P27*100</f>
        <v>5.4174773270701415</v>
      </c>
      <c r="U7" s="264">
        <f>(inflacija!J15+nezaposlenost!X20)-(inflacija!J11+nezaposlenost!X16)</f>
        <v>-0.61694002169929973</v>
      </c>
      <c r="V7" s="264">
        <v>-0.37000000000000011</v>
      </c>
      <c r="W7" s="264">
        <f>krediti!J15</f>
        <v>10.384637360180605</v>
      </c>
      <c r="X7" s="193"/>
      <c r="Y7" s="18">
        <v>38077</v>
      </c>
      <c r="Z7" s="264">
        <v>13.222190284564533</v>
      </c>
      <c r="AA7" s="193"/>
      <c r="AB7" s="193"/>
      <c r="AC7" s="193"/>
      <c r="AD7" s="193"/>
      <c r="AE7" s="193"/>
      <c r="AF7" s="3"/>
      <c r="AG7" s="3"/>
      <c r="AH7" s="3"/>
      <c r="AI7" s="3"/>
      <c r="AJ7" s="193"/>
      <c r="AK7" s="263" t="s">
        <v>1010</v>
      </c>
      <c r="AL7" s="193"/>
    </row>
    <row r="8" spans="1:38" ht="14.25" customHeight="1" outlineLevel="1">
      <c r="A8" s="3"/>
      <c r="B8" s="3"/>
      <c r="C8" s="3"/>
      <c r="D8" s="18">
        <v>38168</v>
      </c>
      <c r="E8" s="264">
        <v>13.703031149601898</v>
      </c>
      <c r="F8" s="264">
        <f>place!B28*100</f>
        <v>6.6156602744414483</v>
      </c>
      <c r="G8" s="264">
        <f>(inflacija!C16+nezaposlenost!V21)-(inflacija!C12+nezaposlenost!V17)</f>
        <v>0.28514489718090275</v>
      </c>
      <c r="H8" s="264">
        <v>-1</v>
      </c>
      <c r="I8" s="264">
        <f>krediti!H16</f>
        <v>12.316470325074613</v>
      </c>
      <c r="J8" s="259"/>
      <c r="K8" s="18">
        <v>38168</v>
      </c>
      <c r="L8" s="264">
        <v>13.703031149601898</v>
      </c>
      <c r="M8" s="264">
        <f>place!I28*100</f>
        <v>6.6156602744414483</v>
      </c>
      <c r="N8" s="264">
        <f>(inflacija!G16+nezaposlenost!W21)-(inflacija!G12+nezaposlenost!W17)</f>
        <v>0.28514489718090275</v>
      </c>
      <c r="O8" s="264">
        <v>-1</v>
      </c>
      <c r="P8" s="264">
        <f>krediti!I16</f>
        <v>12.316470325074613</v>
      </c>
      <c r="Q8" s="259"/>
      <c r="R8" s="18">
        <v>38168</v>
      </c>
      <c r="S8" s="264">
        <v>13.703031149601898</v>
      </c>
      <c r="T8" s="264">
        <f>place!P28*100</f>
        <v>6.6156602744414483</v>
      </c>
      <c r="U8" s="264">
        <f>(inflacija!J16+nezaposlenost!X21)-(inflacija!J12+nezaposlenost!X17)</f>
        <v>0.28514489718090275</v>
      </c>
      <c r="V8" s="264">
        <v>-1</v>
      </c>
      <c r="W8" s="264">
        <f>krediti!J16</f>
        <v>12.316470325074613</v>
      </c>
      <c r="X8" s="193"/>
      <c r="Y8" s="18">
        <v>38168</v>
      </c>
      <c r="Z8" s="264">
        <v>13.703031149601898</v>
      </c>
      <c r="AA8" s="193"/>
      <c r="AB8" s="193"/>
      <c r="AC8" s="193"/>
      <c r="AD8" s="193"/>
      <c r="AE8" s="193"/>
      <c r="AF8" s="3"/>
      <c r="AG8" s="3"/>
      <c r="AH8" s="3"/>
      <c r="AI8" s="3"/>
      <c r="AJ8" s="193"/>
      <c r="AK8" s="265"/>
      <c r="AL8" s="193"/>
    </row>
    <row r="9" spans="1:38" ht="14.25" customHeight="1" outlineLevel="1">
      <c r="A9" s="3"/>
      <c r="B9" s="3"/>
      <c r="C9" s="3"/>
      <c r="D9" s="18">
        <v>38260</v>
      </c>
      <c r="E9" s="264">
        <v>16.505391208183568</v>
      </c>
      <c r="F9" s="264">
        <f>place!B29*100</f>
        <v>6.3872746583728102</v>
      </c>
      <c r="G9" s="264">
        <f>(inflacija!C17+nezaposlenost!V22)-(inflacija!C13+nezaposlenost!V18)</f>
        <v>1.5601753049703611</v>
      </c>
      <c r="H9" s="264">
        <v>-1.3699999999999992</v>
      </c>
      <c r="I9" s="264">
        <f>krediti!H17</f>
        <v>12.664669131773598</v>
      </c>
      <c r="J9" s="259"/>
      <c r="K9" s="18">
        <v>38260</v>
      </c>
      <c r="L9" s="264">
        <v>16.505391208183568</v>
      </c>
      <c r="M9" s="264">
        <f>place!I29*100</f>
        <v>6.3872746583728102</v>
      </c>
      <c r="N9" s="264">
        <f>(inflacija!G17+nezaposlenost!W22)-(inflacija!G13+nezaposlenost!W18)</f>
        <v>1.5601753049703611</v>
      </c>
      <c r="O9" s="264">
        <v>-1.3699999999999992</v>
      </c>
      <c r="P9" s="264">
        <f>krediti!I17</f>
        <v>12.664669131773598</v>
      </c>
      <c r="Q9" s="259"/>
      <c r="R9" s="18">
        <v>38260</v>
      </c>
      <c r="S9" s="264">
        <v>16.505391208183568</v>
      </c>
      <c r="T9" s="264">
        <f>place!P29*100</f>
        <v>6.3872746583728102</v>
      </c>
      <c r="U9" s="264">
        <f>(inflacija!J17+nezaposlenost!X22)-(inflacija!J13+nezaposlenost!X18)</f>
        <v>1.5601753049703611</v>
      </c>
      <c r="V9" s="264">
        <v>-1.3699999999999992</v>
      </c>
      <c r="W9" s="264">
        <f>krediti!J17</f>
        <v>12.664669131773598</v>
      </c>
      <c r="X9" s="193"/>
      <c r="Y9" s="18">
        <v>38260</v>
      </c>
      <c r="Z9" s="264">
        <v>16.505391208183568</v>
      </c>
      <c r="AA9" s="193"/>
      <c r="AB9" s="193"/>
      <c r="AC9" s="193"/>
      <c r="AD9" s="193"/>
      <c r="AE9" s="193"/>
      <c r="AF9" s="3"/>
      <c r="AG9" s="3"/>
      <c r="AH9" s="3"/>
      <c r="AI9" s="3"/>
      <c r="AJ9" s="193"/>
      <c r="AK9" s="263" t="s">
        <v>518</v>
      </c>
      <c r="AL9" s="193"/>
    </row>
    <row r="10" spans="1:38" ht="14.25" customHeight="1" outlineLevel="1">
      <c r="A10" s="3"/>
      <c r="B10" s="3"/>
      <c r="C10" s="3"/>
      <c r="D10" s="18">
        <v>38352</v>
      </c>
      <c r="E10" s="264">
        <v>15.799689440993788</v>
      </c>
      <c r="F10" s="264">
        <f>place!B30*100</f>
        <v>6.3146754061103927</v>
      </c>
      <c r="G10" s="264">
        <f>(inflacija!C18+nezaposlenost!V23)-(inflacija!C14+nezaposlenost!V19)</f>
        <v>-0.3594072133755688</v>
      </c>
      <c r="H10" s="264">
        <v>-0.30999999999999961</v>
      </c>
      <c r="I10" s="264">
        <f>krediti!H18</f>
        <v>14.155481335172325</v>
      </c>
      <c r="J10" s="259"/>
      <c r="K10" s="18">
        <v>38352</v>
      </c>
      <c r="L10" s="264">
        <v>15.799689440993788</v>
      </c>
      <c r="M10" s="264">
        <f>place!I30*100</f>
        <v>6.3146754061103927</v>
      </c>
      <c r="N10" s="264">
        <f>(inflacija!G18+nezaposlenost!W23)-(inflacija!G14+nezaposlenost!W19)</f>
        <v>-0.3594072133755688</v>
      </c>
      <c r="O10" s="264">
        <v>-0.30999999999999961</v>
      </c>
      <c r="P10" s="264">
        <f>krediti!I18</f>
        <v>14.155481335172325</v>
      </c>
      <c r="Q10" s="259"/>
      <c r="R10" s="18">
        <v>38352</v>
      </c>
      <c r="S10" s="264">
        <v>15.799689440993788</v>
      </c>
      <c r="T10" s="264">
        <f>place!P30*100</f>
        <v>6.3146754061103927</v>
      </c>
      <c r="U10" s="264">
        <f>(inflacija!J18+nezaposlenost!X23)-(inflacija!J14+nezaposlenost!X19)</f>
        <v>-0.3594072133755688</v>
      </c>
      <c r="V10" s="264">
        <v>-0.30999999999999961</v>
      </c>
      <c r="W10" s="264">
        <f>krediti!J18</f>
        <v>14.155481335172325</v>
      </c>
      <c r="X10" s="193"/>
      <c r="Y10" s="18">
        <v>38352</v>
      </c>
      <c r="Z10" s="264">
        <v>15.799689440993788</v>
      </c>
      <c r="AA10" s="193"/>
      <c r="AB10" s="193"/>
      <c r="AC10" s="193"/>
      <c r="AD10" s="193"/>
      <c r="AE10" s="193"/>
      <c r="AF10" s="3"/>
      <c r="AG10" s="3"/>
      <c r="AH10" s="3"/>
      <c r="AI10" s="3"/>
      <c r="AJ10" s="193"/>
      <c r="AK10" s="263" t="s">
        <v>1013</v>
      </c>
      <c r="AL10" s="193"/>
    </row>
    <row r="11" spans="1:38" ht="14.25" customHeight="1" outlineLevel="1">
      <c r="A11" s="3"/>
      <c r="B11" s="3"/>
      <c r="C11" s="3"/>
      <c r="D11" s="18">
        <v>38442</v>
      </c>
      <c r="E11" s="264">
        <v>13.632901751713632</v>
      </c>
      <c r="F11" s="264">
        <f>place!B31*100</f>
        <v>4.7659295941679725</v>
      </c>
      <c r="G11" s="264">
        <f>(inflacija!C19+nezaposlenost!V24)-(inflacija!C15+nezaposlenost!V20)</f>
        <v>3.4263108587152828</v>
      </c>
      <c r="H11" s="264">
        <v>-1.3699999999999992</v>
      </c>
      <c r="I11" s="264">
        <f>krediti!H19</f>
        <v>13.32149727629437</v>
      </c>
      <c r="J11" s="259"/>
      <c r="K11" s="18">
        <v>38442</v>
      </c>
      <c r="L11" s="264">
        <v>13.632901751713632</v>
      </c>
      <c r="M11" s="264">
        <f>place!I31*100</f>
        <v>4.7659295941679725</v>
      </c>
      <c r="N11" s="264">
        <f>(inflacija!G19+nezaposlenost!W24)-(inflacija!G15+nezaposlenost!W20)</f>
        <v>3.4263108587152828</v>
      </c>
      <c r="O11" s="264">
        <v>-1.3699999999999992</v>
      </c>
      <c r="P11" s="264">
        <f>krediti!I19</f>
        <v>13.32149727629437</v>
      </c>
      <c r="Q11" s="259"/>
      <c r="R11" s="18">
        <v>38442</v>
      </c>
      <c r="S11" s="264">
        <v>13.632901751713632</v>
      </c>
      <c r="T11" s="264">
        <f>place!P31*100</f>
        <v>4.7659295941679725</v>
      </c>
      <c r="U11" s="264">
        <f>(inflacija!J19+nezaposlenost!X24)-(inflacija!J15+nezaposlenost!X20)</f>
        <v>3.4263108587152828</v>
      </c>
      <c r="V11" s="264">
        <v>-1.3699999999999992</v>
      </c>
      <c r="W11" s="264">
        <f>krediti!J19</f>
        <v>13.32149727629437</v>
      </c>
      <c r="X11" s="193"/>
      <c r="Y11" s="18">
        <v>38442</v>
      </c>
      <c r="Z11" s="264">
        <v>13.632901751713632</v>
      </c>
      <c r="AA11" s="193"/>
      <c r="AB11" s="193"/>
      <c r="AC11" s="193"/>
      <c r="AD11" s="193"/>
      <c r="AE11" s="193"/>
      <c r="AF11" s="3"/>
      <c r="AG11" s="3"/>
      <c r="AH11" s="3"/>
      <c r="AI11" s="3"/>
      <c r="AJ11" s="193"/>
      <c r="AK11" s="263" t="s">
        <v>1014</v>
      </c>
      <c r="AL11" s="193"/>
    </row>
    <row r="12" spans="1:38" ht="14.25" customHeight="1" outlineLevel="1">
      <c r="A12" s="3"/>
      <c r="B12" s="3"/>
      <c r="C12" s="3"/>
      <c r="D12" s="18">
        <v>38533</v>
      </c>
      <c r="E12" s="264">
        <v>14.594594594594582</v>
      </c>
      <c r="F12" s="264">
        <f>place!B32*100</f>
        <v>5.2712471093536939</v>
      </c>
      <c r="G12" s="264">
        <f>(inflacija!C20+nezaposlenost!V25)-(inflacija!C16+nezaposlenost!V21)</f>
        <v>1.2743169064850655</v>
      </c>
      <c r="H12" s="264">
        <v>-1</v>
      </c>
      <c r="I12" s="264">
        <f>krediti!H20</f>
        <v>14.731427300288447</v>
      </c>
      <c r="J12" s="259"/>
      <c r="K12" s="18">
        <v>38533</v>
      </c>
      <c r="L12" s="264">
        <v>14.594594594594582</v>
      </c>
      <c r="M12" s="264">
        <f>place!I32*100</f>
        <v>5.2712471093536939</v>
      </c>
      <c r="N12" s="264">
        <f>(inflacija!G20+nezaposlenost!W25)-(inflacija!G16+nezaposlenost!W21)</f>
        <v>1.2743169064850655</v>
      </c>
      <c r="O12" s="264">
        <v>-1</v>
      </c>
      <c r="P12" s="264">
        <f>krediti!I20</f>
        <v>14.731427300288447</v>
      </c>
      <c r="Q12" s="259"/>
      <c r="R12" s="18">
        <v>38533</v>
      </c>
      <c r="S12" s="264">
        <v>14.594594594594582</v>
      </c>
      <c r="T12" s="264">
        <f>place!P32*100</f>
        <v>5.2712471093536939</v>
      </c>
      <c r="U12" s="264">
        <f>(inflacija!J20+nezaposlenost!X25)-(inflacija!J16+nezaposlenost!X21)</f>
        <v>1.2743169064850655</v>
      </c>
      <c r="V12" s="264">
        <v>-1</v>
      </c>
      <c r="W12" s="264">
        <f>krediti!J20</f>
        <v>14.731427300288447</v>
      </c>
      <c r="X12" s="193"/>
      <c r="Y12" s="18">
        <v>38533</v>
      </c>
      <c r="Z12" s="264">
        <v>14.594594594594582</v>
      </c>
      <c r="AA12" s="193"/>
      <c r="AB12" s="193"/>
      <c r="AC12" s="193"/>
      <c r="AD12" s="193"/>
      <c r="AE12" s="193"/>
      <c r="AF12" s="3"/>
      <c r="AG12" s="3"/>
      <c r="AH12" s="3"/>
      <c r="AI12" s="3"/>
      <c r="AJ12" s="193"/>
      <c r="AK12" s="263" t="s">
        <v>1015</v>
      </c>
      <c r="AL12" s="193"/>
    </row>
    <row r="13" spans="1:38" ht="14.25" customHeight="1" outlineLevel="1">
      <c r="A13" s="3"/>
      <c r="B13" s="3"/>
      <c r="C13" s="3"/>
      <c r="D13" s="18">
        <v>38625</v>
      </c>
      <c r="E13" s="264">
        <v>12.529663028001892</v>
      </c>
      <c r="F13" s="264">
        <f>place!B33*100</f>
        <v>4.4294607390432006</v>
      </c>
      <c r="G13" s="264">
        <f>(inflacija!C21+nezaposlenost!V26)-(inflacija!C17+nezaposlenost!V22)</f>
        <v>-2.0687434280413228</v>
      </c>
      <c r="H13" s="264">
        <v>-0.61000000000000032</v>
      </c>
      <c r="I13" s="264">
        <f>krediti!H21</f>
        <v>16.93765887210763</v>
      </c>
      <c r="J13" s="259"/>
      <c r="K13" s="18">
        <v>38625</v>
      </c>
      <c r="L13" s="264">
        <v>12.529663028001892</v>
      </c>
      <c r="M13" s="264">
        <f>place!I33*100</f>
        <v>4.4294607390432006</v>
      </c>
      <c r="N13" s="264">
        <f>(inflacija!G21+nezaposlenost!W26)-(inflacija!G17+nezaposlenost!W22)</f>
        <v>-2.0687434280413228</v>
      </c>
      <c r="O13" s="264">
        <v>-0.61000000000000032</v>
      </c>
      <c r="P13" s="264">
        <f>krediti!I21</f>
        <v>16.93765887210763</v>
      </c>
      <c r="Q13" s="259"/>
      <c r="R13" s="18">
        <v>38625</v>
      </c>
      <c r="S13" s="264">
        <v>12.529663028001892</v>
      </c>
      <c r="T13" s="264">
        <f>place!P33*100</f>
        <v>4.4294607390432006</v>
      </c>
      <c r="U13" s="264">
        <f>(inflacija!J21+nezaposlenost!X26)-(inflacija!J17+nezaposlenost!X22)</f>
        <v>-2.0687434280413228</v>
      </c>
      <c r="V13" s="264">
        <v>-0.61000000000000032</v>
      </c>
      <c r="W13" s="264">
        <f>krediti!J21</f>
        <v>16.93765887210763</v>
      </c>
      <c r="X13" s="193"/>
      <c r="Y13" s="18">
        <v>38625</v>
      </c>
      <c r="Z13" s="264">
        <v>12.529663028001892</v>
      </c>
      <c r="AA13" s="193"/>
      <c r="AB13" s="193"/>
      <c r="AC13" s="193"/>
      <c r="AD13" s="193"/>
      <c r="AE13" s="193"/>
      <c r="AF13" s="3"/>
      <c r="AG13" s="3"/>
      <c r="AH13" s="3"/>
      <c r="AI13" s="3"/>
      <c r="AJ13" s="193"/>
      <c r="AK13" s="263" t="s">
        <v>1017</v>
      </c>
      <c r="AL13" s="193"/>
    </row>
    <row r="14" spans="1:38" ht="14.25" customHeight="1" outlineLevel="1">
      <c r="A14" s="3"/>
      <c r="B14" s="3"/>
      <c r="C14" s="3"/>
      <c r="D14" s="18">
        <v>38717</v>
      </c>
      <c r="E14" s="264">
        <v>11.353223823890943</v>
      </c>
      <c r="F14" s="264">
        <f>place!B34*100</f>
        <v>5.0400379816560426</v>
      </c>
      <c r="G14" s="264">
        <f>(inflacija!C22+nezaposlenost!V27)-(inflacija!C18+nezaposlenost!V23)</f>
        <v>-0.57878809936645581</v>
      </c>
      <c r="H14" s="264">
        <v>-0.75999999999999979</v>
      </c>
      <c r="I14" s="264">
        <f>krediti!H22</f>
        <v>17.278977973044761</v>
      </c>
      <c r="J14" s="259"/>
      <c r="K14" s="18">
        <v>38717</v>
      </c>
      <c r="L14" s="264">
        <v>11.353223823890943</v>
      </c>
      <c r="M14" s="264">
        <f>place!I34*100</f>
        <v>5.0400379816560426</v>
      </c>
      <c r="N14" s="264">
        <f>(inflacija!G22+nezaposlenost!W27)-(inflacija!G18+nezaposlenost!W23)</f>
        <v>-0.57878809936645581</v>
      </c>
      <c r="O14" s="264">
        <v>-0.75999999999999979</v>
      </c>
      <c r="P14" s="264">
        <f>krediti!I22</f>
        <v>17.278977973044761</v>
      </c>
      <c r="Q14" s="259"/>
      <c r="R14" s="18">
        <v>38717</v>
      </c>
      <c r="S14" s="264">
        <v>11.353223823890943</v>
      </c>
      <c r="T14" s="264">
        <f>place!P34*100</f>
        <v>5.0400379816560426</v>
      </c>
      <c r="U14" s="264">
        <f>(inflacija!J22+nezaposlenost!X27)-(inflacija!J18+nezaposlenost!X23)</f>
        <v>-0.57878809936645581</v>
      </c>
      <c r="V14" s="264">
        <v>-0.75999999999999979</v>
      </c>
      <c r="W14" s="264">
        <f>krediti!J22</f>
        <v>17.278977973044761</v>
      </c>
      <c r="X14" s="193"/>
      <c r="Y14" s="18">
        <v>38717</v>
      </c>
      <c r="Z14" s="264">
        <v>11.353223823890943</v>
      </c>
      <c r="AA14" s="193"/>
      <c r="AB14" s="193"/>
      <c r="AC14" s="193"/>
      <c r="AD14" s="193"/>
      <c r="AE14" s="193"/>
      <c r="AF14" s="3"/>
      <c r="AG14" s="3"/>
      <c r="AH14" s="3"/>
      <c r="AI14" s="3"/>
      <c r="AJ14" s="193"/>
      <c r="AK14" s="263" t="s">
        <v>1018</v>
      </c>
      <c r="AL14" s="193"/>
    </row>
    <row r="15" spans="1:38" ht="14.25" customHeight="1" outlineLevel="1">
      <c r="A15" s="3"/>
      <c r="B15" s="3"/>
      <c r="C15" s="3"/>
      <c r="D15" s="18">
        <v>38807</v>
      </c>
      <c r="E15" s="264">
        <v>15.77301161751565</v>
      </c>
      <c r="F15" s="264">
        <f>place!B35*100</f>
        <v>5.7714756102524634</v>
      </c>
      <c r="G15" s="264">
        <f>(inflacija!C23+nezaposlenost!V28)-(inflacija!C19+nezaposlenost!V24)</f>
        <v>-3.1752766408711004</v>
      </c>
      <c r="H15" s="264">
        <v>-0.54</v>
      </c>
      <c r="I15" s="264">
        <f>krediti!H23</f>
        <v>22.299405752243008</v>
      </c>
      <c r="J15" s="259"/>
      <c r="K15" s="18">
        <v>38807</v>
      </c>
      <c r="L15" s="264">
        <v>15.77301161751565</v>
      </c>
      <c r="M15" s="264">
        <f>place!I35*100</f>
        <v>5.7714756102524634</v>
      </c>
      <c r="N15" s="264">
        <f>(inflacija!G23+nezaposlenost!W28)-(inflacija!G19+nezaposlenost!W24)</f>
        <v>-3.1752766408711004</v>
      </c>
      <c r="O15" s="264">
        <v>-0.54</v>
      </c>
      <c r="P15" s="264">
        <f>krediti!I23</f>
        <v>22.299405752243008</v>
      </c>
      <c r="Q15" s="259"/>
      <c r="R15" s="18">
        <v>38807</v>
      </c>
      <c r="S15" s="264">
        <v>15.77301161751565</v>
      </c>
      <c r="T15" s="264">
        <f>place!P35*100</f>
        <v>5.7714756102524634</v>
      </c>
      <c r="U15" s="264">
        <f>(inflacija!J23+nezaposlenost!X28)-(inflacija!J19+nezaposlenost!X24)</f>
        <v>-3.1752766408711004</v>
      </c>
      <c r="V15" s="264">
        <v>-0.54</v>
      </c>
      <c r="W15" s="264">
        <f>krediti!J23</f>
        <v>22.299405752243008</v>
      </c>
      <c r="X15" s="193"/>
      <c r="Y15" s="18">
        <v>38807</v>
      </c>
      <c r="Z15" s="264">
        <v>15.77301161751565</v>
      </c>
      <c r="AA15" s="193"/>
      <c r="AB15" s="193"/>
      <c r="AC15" s="193"/>
      <c r="AD15" s="193"/>
      <c r="AE15" s="193"/>
      <c r="AF15" s="3"/>
      <c r="AG15" s="3"/>
      <c r="AH15" s="3"/>
      <c r="AI15" s="3"/>
      <c r="AJ15" s="193"/>
      <c r="AK15" s="263" t="s">
        <v>1019</v>
      </c>
      <c r="AL15" s="193"/>
    </row>
    <row r="16" spans="1:38" ht="14.25" customHeight="1" outlineLevel="1">
      <c r="A16" s="3"/>
      <c r="B16" s="3"/>
      <c r="C16" s="3"/>
      <c r="D16" s="18">
        <v>38898</v>
      </c>
      <c r="E16" s="264">
        <v>12.650085763293319</v>
      </c>
      <c r="F16" s="264">
        <f>place!B36*100</f>
        <v>6.0161640022055929</v>
      </c>
      <c r="G16" s="264">
        <f>(inflacija!C24+nezaposlenost!V29)-(inflacija!C20+nezaposlenost!V25)</f>
        <v>-1.5730853813492871</v>
      </c>
      <c r="H16" s="264">
        <v>-0.28999999999999915</v>
      </c>
      <c r="I16" s="264">
        <f>krediti!H24</f>
        <v>23.300449534493083</v>
      </c>
      <c r="J16" s="259"/>
      <c r="K16" s="18">
        <v>38898</v>
      </c>
      <c r="L16" s="264">
        <v>12.650085763293319</v>
      </c>
      <c r="M16" s="264">
        <f>place!I36*100</f>
        <v>6.0161640022055929</v>
      </c>
      <c r="N16" s="264">
        <f>(inflacija!G24+nezaposlenost!W29)-(inflacija!G20+nezaposlenost!W25)</f>
        <v>-1.5730853813492871</v>
      </c>
      <c r="O16" s="264">
        <v>-0.28999999999999915</v>
      </c>
      <c r="P16" s="264">
        <f>krediti!I24</f>
        <v>23.300449534493083</v>
      </c>
      <c r="Q16" s="259"/>
      <c r="R16" s="18">
        <v>38898</v>
      </c>
      <c r="S16" s="264">
        <v>12.650085763293319</v>
      </c>
      <c r="T16" s="264">
        <f>place!P36*100</f>
        <v>6.0161640022055929</v>
      </c>
      <c r="U16" s="264">
        <f>(inflacija!J24+nezaposlenost!X29)-(inflacija!J20+nezaposlenost!X25)</f>
        <v>-1.5730853813492871</v>
      </c>
      <c r="V16" s="264">
        <v>-0.28999999999999915</v>
      </c>
      <c r="W16" s="264">
        <f>krediti!J24</f>
        <v>23.300449534493083</v>
      </c>
      <c r="X16" s="193"/>
      <c r="Y16" s="18">
        <v>38898</v>
      </c>
      <c r="Z16" s="264">
        <v>12.650085763293319</v>
      </c>
      <c r="AA16" s="193"/>
      <c r="AB16" s="193"/>
      <c r="AC16" s="193"/>
      <c r="AD16" s="193"/>
      <c r="AE16" s="193"/>
      <c r="AF16" s="3"/>
      <c r="AG16" s="3"/>
      <c r="AH16" s="3"/>
      <c r="AI16" s="3"/>
      <c r="AJ16" s="193"/>
      <c r="AK16" s="263" t="s">
        <v>1021</v>
      </c>
      <c r="AL16" s="193"/>
    </row>
    <row r="17" spans="1:38" ht="14.25" customHeight="1" outlineLevel="1">
      <c r="A17" s="3"/>
      <c r="B17" s="3"/>
      <c r="C17" s="3"/>
      <c r="D17" s="18">
        <v>38990</v>
      </c>
      <c r="E17" s="264">
        <v>13.443694643610286</v>
      </c>
      <c r="F17" s="264">
        <f>place!B37*100</f>
        <v>5.8861377907615031</v>
      </c>
      <c r="G17" s="264">
        <f>(inflacija!C25+nezaposlenost!V30)-(inflacija!C21+nezaposlenost!V26)</f>
        <v>-0.70014725723749649</v>
      </c>
      <c r="H17" s="264">
        <v>-0.25999999999999979</v>
      </c>
      <c r="I17" s="264">
        <f>krediti!H25</f>
        <v>22.631795556214552</v>
      </c>
      <c r="J17" s="259"/>
      <c r="K17" s="18">
        <v>38990</v>
      </c>
      <c r="L17" s="264">
        <v>13.443694643610286</v>
      </c>
      <c r="M17" s="264">
        <f>place!I37*100</f>
        <v>5.8861377907615031</v>
      </c>
      <c r="N17" s="264">
        <f>(inflacija!G25+nezaposlenost!W30)-(inflacija!G21+nezaposlenost!W26)</f>
        <v>-0.70014725723749649</v>
      </c>
      <c r="O17" s="264">
        <v>-0.25999999999999979</v>
      </c>
      <c r="P17" s="264">
        <f>krediti!I25</f>
        <v>22.631795556214552</v>
      </c>
      <c r="Q17" s="259"/>
      <c r="R17" s="18">
        <v>38990</v>
      </c>
      <c r="S17" s="264">
        <v>13.443694643610286</v>
      </c>
      <c r="T17" s="264">
        <f>place!P37*100</f>
        <v>5.8861377907615031</v>
      </c>
      <c r="U17" s="264">
        <f>(inflacija!J25+nezaposlenost!X30)-(inflacija!J21+nezaposlenost!X26)</f>
        <v>-0.70014725723749649</v>
      </c>
      <c r="V17" s="264">
        <v>-0.25999999999999979</v>
      </c>
      <c r="W17" s="264">
        <f>krediti!J25</f>
        <v>22.631795556214552</v>
      </c>
      <c r="X17" s="193"/>
      <c r="Y17" s="18">
        <v>38990</v>
      </c>
      <c r="Z17" s="264">
        <v>13.443694643610286</v>
      </c>
      <c r="AA17" s="193"/>
      <c r="AB17" s="193"/>
      <c r="AC17" s="193"/>
      <c r="AD17" s="193"/>
      <c r="AE17" s="193"/>
      <c r="AF17" s="3"/>
      <c r="AG17" s="3"/>
      <c r="AH17" s="3"/>
      <c r="AI17" s="3"/>
      <c r="AJ17" s="193"/>
      <c r="AK17" s="263" t="s">
        <v>1022</v>
      </c>
      <c r="AL17" s="193"/>
    </row>
    <row r="18" spans="1:38" ht="14.25" customHeight="1" outlineLevel="1">
      <c r="A18" s="3"/>
      <c r="B18" s="3"/>
      <c r="C18" s="3"/>
      <c r="D18" s="18">
        <v>39082</v>
      </c>
      <c r="E18" s="264">
        <v>15.253386853988957</v>
      </c>
      <c r="F18" s="264">
        <f>place!B38*100</f>
        <v>7.9182011103679617</v>
      </c>
      <c r="G18" s="264">
        <f>(inflacija!C26+nezaposlenost!V31)-(inflacija!C22+nezaposlenost!V27)</f>
        <v>-2.6851361888075829</v>
      </c>
      <c r="H18" s="264">
        <v>-0.20000000000000018</v>
      </c>
      <c r="I18" s="264">
        <f>krediti!H26</f>
        <v>23.327638624370529</v>
      </c>
      <c r="J18" s="259"/>
      <c r="K18" s="18">
        <v>39082</v>
      </c>
      <c r="L18" s="264">
        <v>15.253386853988957</v>
      </c>
      <c r="M18" s="264">
        <f>place!I38*100</f>
        <v>7.9182011103679617</v>
      </c>
      <c r="N18" s="264">
        <f>(inflacija!G26+nezaposlenost!W31)-(inflacija!G22+nezaposlenost!W27)</f>
        <v>-2.6851361888075829</v>
      </c>
      <c r="O18" s="264">
        <v>-0.20000000000000018</v>
      </c>
      <c r="P18" s="264">
        <f>krediti!I26</f>
        <v>23.327638624370529</v>
      </c>
      <c r="Q18" s="259"/>
      <c r="R18" s="18">
        <v>39082</v>
      </c>
      <c r="S18" s="264">
        <v>15.253386853988957</v>
      </c>
      <c r="T18" s="264">
        <f>place!P38*100</f>
        <v>7.9182011103679617</v>
      </c>
      <c r="U18" s="264">
        <f>(inflacija!J26+nezaposlenost!X31)-(inflacija!J22+nezaposlenost!X27)</f>
        <v>-2.6851361888075829</v>
      </c>
      <c r="V18" s="264">
        <v>-0.20000000000000018</v>
      </c>
      <c r="W18" s="264">
        <f>krediti!J26</f>
        <v>23.327638624370529</v>
      </c>
      <c r="X18" s="193"/>
      <c r="Y18" s="18">
        <v>39082</v>
      </c>
      <c r="Z18" s="264">
        <v>15.253386853988957</v>
      </c>
      <c r="AA18" s="193"/>
      <c r="AB18" s="193"/>
      <c r="AC18" s="193"/>
      <c r="AD18" s="193"/>
      <c r="AE18" s="193"/>
      <c r="AF18" s="3"/>
      <c r="AG18" s="3"/>
      <c r="AH18" s="3"/>
      <c r="AI18" s="3"/>
      <c r="AJ18" s="193"/>
      <c r="AK18" s="265"/>
      <c r="AL18" s="193"/>
    </row>
    <row r="19" spans="1:38" ht="14.25" customHeight="1" outlineLevel="1">
      <c r="A19" s="3"/>
      <c r="B19" s="3"/>
      <c r="C19" s="3"/>
      <c r="D19" s="18">
        <v>39172</v>
      </c>
      <c r="E19" s="264">
        <v>14.164415283674245</v>
      </c>
      <c r="F19" s="264">
        <f>place!B39*100</f>
        <v>6.3319487841369648</v>
      </c>
      <c r="G19" s="264">
        <f>(inflacija!C27+nezaposlenost!V32)-(inflacija!C23+nezaposlenost!V28)</f>
        <v>-0.78024252446533282</v>
      </c>
      <c r="H19" s="264">
        <v>-3.0000000000000249E-2</v>
      </c>
      <c r="I19" s="264">
        <f>krediti!H27</f>
        <v>22.744249383353999</v>
      </c>
      <c r="J19" s="259"/>
      <c r="K19" s="18">
        <v>39172</v>
      </c>
      <c r="L19" s="264">
        <v>14.164415283674245</v>
      </c>
      <c r="M19" s="264">
        <f>place!I39*100</f>
        <v>6.3319487841369648</v>
      </c>
      <c r="N19" s="264">
        <f>(inflacija!G27+nezaposlenost!W32)-(inflacija!G23+nezaposlenost!W28)</f>
        <v>-0.78024252446533282</v>
      </c>
      <c r="O19" s="264">
        <v>-3.0000000000000249E-2</v>
      </c>
      <c r="P19" s="264">
        <f>krediti!I27</f>
        <v>22.744249383353999</v>
      </c>
      <c r="Q19" s="259"/>
      <c r="R19" s="18">
        <v>39172</v>
      </c>
      <c r="S19" s="264">
        <v>14.164415283674245</v>
      </c>
      <c r="T19" s="264">
        <f>place!P39*100</f>
        <v>6.3319487841369648</v>
      </c>
      <c r="U19" s="264">
        <f>(inflacija!J27+nezaposlenost!X32)-(inflacija!J23+nezaposlenost!X28)</f>
        <v>-0.78024252446533282</v>
      </c>
      <c r="V19" s="264">
        <v>-3.0000000000000249E-2</v>
      </c>
      <c r="W19" s="264">
        <f>krediti!J27</f>
        <v>22.744249383353999</v>
      </c>
      <c r="X19" s="193"/>
      <c r="Y19" s="18">
        <v>39172</v>
      </c>
      <c r="Z19" s="264">
        <v>14.164415283674245</v>
      </c>
      <c r="AA19" s="193"/>
      <c r="AB19" s="193"/>
      <c r="AC19" s="193"/>
      <c r="AD19" s="193"/>
      <c r="AE19" s="193"/>
      <c r="AF19" s="3"/>
      <c r="AG19" s="3"/>
      <c r="AH19" s="3"/>
      <c r="AI19" s="3"/>
      <c r="AJ19" s="193"/>
      <c r="AK19" s="263" t="s">
        <v>1023</v>
      </c>
      <c r="AL19" s="193"/>
    </row>
    <row r="20" spans="1:38" ht="14.25" customHeight="1" outlineLevel="1">
      <c r="A20" s="3"/>
      <c r="B20" s="3"/>
      <c r="C20" s="3"/>
      <c r="D20" s="18">
        <v>39263</v>
      </c>
      <c r="E20" s="264">
        <v>17.072706509326224</v>
      </c>
      <c r="F20" s="264">
        <f>place!B40*100</f>
        <v>4.9870639501679248</v>
      </c>
      <c r="G20" s="264">
        <f>(inflacija!C28+nezaposlenost!V33)-(inflacija!C24+nezaposlenost!V29)</f>
        <v>-2.4737548978848878</v>
      </c>
      <c r="H20" s="264">
        <v>0.12999999999999989</v>
      </c>
      <c r="I20" s="264">
        <f>krediti!H28</f>
        <v>21.600186313204329</v>
      </c>
      <c r="J20" s="259"/>
      <c r="K20" s="18">
        <v>39263</v>
      </c>
      <c r="L20" s="264">
        <v>17.072706509326224</v>
      </c>
      <c r="M20" s="264">
        <f>place!I40*100</f>
        <v>4.9870639501679248</v>
      </c>
      <c r="N20" s="264">
        <f>(inflacija!G28+nezaposlenost!W33)-(inflacija!G24+nezaposlenost!W29)</f>
        <v>-2.4737548978848878</v>
      </c>
      <c r="O20" s="264">
        <v>0.12999999999999989</v>
      </c>
      <c r="P20" s="264">
        <f>krediti!I28</f>
        <v>21.600186313204329</v>
      </c>
      <c r="Q20" s="259"/>
      <c r="R20" s="18">
        <v>39263</v>
      </c>
      <c r="S20" s="264">
        <v>17.072706509326224</v>
      </c>
      <c r="T20" s="264">
        <f>place!P40*100</f>
        <v>4.9870639501679248</v>
      </c>
      <c r="U20" s="264">
        <f>(inflacija!J28+nezaposlenost!X33)-(inflacija!J24+nezaposlenost!X29)</f>
        <v>-2.4737548978848878</v>
      </c>
      <c r="V20" s="264">
        <v>0.12999999999999989</v>
      </c>
      <c r="W20" s="264">
        <f>krediti!J28</f>
        <v>21.600186313204329</v>
      </c>
      <c r="X20" s="193"/>
      <c r="Y20" s="18">
        <v>39263</v>
      </c>
      <c r="Z20" s="264">
        <v>17.072706509326224</v>
      </c>
      <c r="AA20" s="193"/>
      <c r="AB20" s="193"/>
      <c r="AC20" s="193"/>
      <c r="AD20" s="193"/>
      <c r="AE20" s="193"/>
      <c r="AF20" s="3"/>
      <c r="AG20" s="3"/>
      <c r="AH20" s="3"/>
      <c r="AI20" s="3"/>
      <c r="AJ20" s="193"/>
      <c r="AK20" s="263" t="s">
        <v>1025</v>
      </c>
      <c r="AL20" s="193"/>
    </row>
    <row r="21" spans="1:38" ht="14.25" customHeight="1" outlineLevel="1">
      <c r="A21" s="3"/>
      <c r="B21" s="3"/>
      <c r="C21" s="266"/>
      <c r="D21" s="18">
        <v>39355</v>
      </c>
      <c r="E21" s="264">
        <v>16.256157635467972</v>
      </c>
      <c r="F21" s="264">
        <f>place!B41*100</f>
        <v>6.2324268493197721</v>
      </c>
      <c r="G21" s="264">
        <f>(inflacija!C29+nezaposlenost!V34)-(inflacija!C25+nezaposlenost!V30)</f>
        <v>0.83843370102712456</v>
      </c>
      <c r="H21" s="264">
        <v>9.9999999999999645E-2</v>
      </c>
      <c r="I21" s="264">
        <f>krediti!H29</f>
        <v>17.762938152163123</v>
      </c>
      <c r="J21" s="259"/>
      <c r="K21" s="18">
        <v>39355</v>
      </c>
      <c r="L21" s="264">
        <v>16.256157635467972</v>
      </c>
      <c r="M21" s="264">
        <f>place!I41*100</f>
        <v>6.2324268493197721</v>
      </c>
      <c r="N21" s="264">
        <f>(inflacija!G29+nezaposlenost!W34)-(inflacija!G25+nezaposlenost!W30)</f>
        <v>0.83843370102712456</v>
      </c>
      <c r="O21" s="264">
        <v>9.9999999999999645E-2</v>
      </c>
      <c r="P21" s="264">
        <f>krediti!I29</f>
        <v>17.762938152163123</v>
      </c>
      <c r="Q21" s="259"/>
      <c r="R21" s="18">
        <v>39355</v>
      </c>
      <c r="S21" s="264">
        <v>16.256157635467972</v>
      </c>
      <c r="T21" s="264">
        <f>place!P41*100</f>
        <v>6.2324268493197721</v>
      </c>
      <c r="U21" s="264">
        <f>(inflacija!J29+nezaposlenost!X34)-(inflacija!J25+nezaposlenost!X30)</f>
        <v>0.83843370102712456</v>
      </c>
      <c r="V21" s="264">
        <v>9.9999999999999645E-2</v>
      </c>
      <c r="W21" s="264">
        <f>krediti!J29</f>
        <v>17.762938152163123</v>
      </c>
      <c r="X21" s="193"/>
      <c r="Y21" s="18">
        <v>39355</v>
      </c>
      <c r="Z21" s="264">
        <v>16.256157635467972</v>
      </c>
      <c r="AA21" s="193"/>
      <c r="AB21" s="193"/>
      <c r="AC21" s="193"/>
      <c r="AD21" s="193"/>
      <c r="AE21" s="193"/>
      <c r="AF21" s="3"/>
      <c r="AG21" s="3"/>
      <c r="AH21" s="3"/>
      <c r="AI21" s="3"/>
      <c r="AJ21" s="193"/>
      <c r="AK21" s="263" t="s">
        <v>1026</v>
      </c>
      <c r="AL21" s="193"/>
    </row>
    <row r="22" spans="1:38" ht="14.25" customHeight="1" outlineLevel="1">
      <c r="A22" s="3"/>
      <c r="B22" s="3"/>
      <c r="C22" s="266"/>
      <c r="D22" s="18">
        <v>39447</v>
      </c>
      <c r="E22" s="264">
        <v>8.3761427949499421</v>
      </c>
      <c r="F22" s="264">
        <f>place!B42*100</f>
        <v>6.1429495690434432</v>
      </c>
      <c r="G22" s="264">
        <f>(inflacija!C30+nezaposlenost!V35)-(inflacija!C26+nezaposlenost!V31)</f>
        <v>6.6013172576385131</v>
      </c>
      <c r="H22" s="264">
        <v>0.37000000000000011</v>
      </c>
      <c r="I22" s="264">
        <f>krediti!H30</f>
        <v>15.363870394136892</v>
      </c>
      <c r="J22" s="259"/>
      <c r="K22" s="18">
        <v>39447</v>
      </c>
      <c r="L22" s="264">
        <v>8.3761427949499421</v>
      </c>
      <c r="M22" s="264">
        <f>place!I42*100</f>
        <v>6.1429495690434432</v>
      </c>
      <c r="N22" s="264">
        <f>(inflacija!G30+nezaposlenost!W35)-(inflacija!G26+nezaposlenost!W31)</f>
        <v>6.6013172576385131</v>
      </c>
      <c r="O22" s="264">
        <v>0.37000000000000011</v>
      </c>
      <c r="P22" s="264">
        <f>krediti!I30</f>
        <v>15.363870394136892</v>
      </c>
      <c r="Q22" s="259"/>
      <c r="R22" s="18">
        <v>39447</v>
      </c>
      <c r="S22" s="264">
        <v>8.3761427949499421</v>
      </c>
      <c r="T22" s="264">
        <f>place!P42*100</f>
        <v>6.1429495690434432</v>
      </c>
      <c r="U22" s="264">
        <f>(inflacija!J30+nezaposlenost!X35)-(inflacija!J26+nezaposlenost!X31)</f>
        <v>6.6013172576385131</v>
      </c>
      <c r="V22" s="264">
        <v>0.37000000000000011</v>
      </c>
      <c r="W22" s="264">
        <f>krediti!J30</f>
        <v>15.363870394136892</v>
      </c>
      <c r="X22" s="193"/>
      <c r="Y22" s="18">
        <v>39447</v>
      </c>
      <c r="Z22" s="264">
        <v>8.3761427949499421</v>
      </c>
      <c r="AA22" s="193"/>
      <c r="AB22" s="193"/>
      <c r="AC22" s="193"/>
      <c r="AD22" s="193"/>
      <c r="AE22" s="193"/>
      <c r="AF22" s="3"/>
      <c r="AG22" s="3"/>
      <c r="AH22" s="3"/>
      <c r="AI22" s="3"/>
      <c r="AJ22" s="193"/>
      <c r="AK22" s="267" t="s">
        <v>1027</v>
      </c>
      <c r="AL22" s="193"/>
    </row>
    <row r="23" spans="1:38" ht="14.25" customHeight="1" outlineLevel="1">
      <c r="A23" s="3"/>
      <c r="B23" s="3"/>
      <c r="C23" s="266"/>
      <c r="D23" s="18">
        <v>39538</v>
      </c>
      <c r="E23" s="264">
        <v>4.1159567275185935</v>
      </c>
      <c r="F23" s="264">
        <f>place!B43*100</f>
        <v>7.4636825617819147</v>
      </c>
      <c r="G23" s="264">
        <f>(inflacija!C31+nezaposlenost!V36)-(inflacija!C27+nezaposlenost!V32)</f>
        <v>-2.1261302908023154</v>
      </c>
      <c r="H23" s="264">
        <v>0.78000000000000025</v>
      </c>
      <c r="I23" s="264">
        <f>krediti!H31</f>
        <v>13.390549315164208</v>
      </c>
      <c r="J23" s="259"/>
      <c r="K23" s="18">
        <v>39538</v>
      </c>
      <c r="L23" s="264">
        <v>4.1159567275185935</v>
      </c>
      <c r="M23" s="264">
        <f>place!I43*100</f>
        <v>7.4636825617819147</v>
      </c>
      <c r="N23" s="264">
        <f>(inflacija!G31+nezaposlenost!W36)-(inflacija!G27+nezaposlenost!W32)</f>
        <v>-2.1261302908023154</v>
      </c>
      <c r="O23" s="264">
        <v>0.78000000000000025</v>
      </c>
      <c r="P23" s="264">
        <f>krediti!I31</f>
        <v>13.390549315164208</v>
      </c>
      <c r="Q23" s="259"/>
      <c r="R23" s="18">
        <v>39538</v>
      </c>
      <c r="S23" s="264">
        <v>4.1159567275185935</v>
      </c>
      <c r="T23" s="264">
        <f>place!P43*100</f>
        <v>7.4636825617819147</v>
      </c>
      <c r="U23" s="264">
        <f>(inflacija!J31+nezaposlenost!X36)-(inflacija!J27+nezaposlenost!X32)</f>
        <v>-2.1261302908023154</v>
      </c>
      <c r="V23" s="264">
        <v>0.78000000000000025</v>
      </c>
      <c r="W23" s="264">
        <f>krediti!J31</f>
        <v>13.390549315164208</v>
      </c>
      <c r="X23" s="193"/>
      <c r="Y23" s="18">
        <v>39538</v>
      </c>
      <c r="Z23" s="264">
        <v>4.1159567275185935</v>
      </c>
      <c r="AA23" s="193"/>
      <c r="AB23" s="193"/>
      <c r="AC23" s="193"/>
      <c r="AD23" s="193"/>
      <c r="AE23" s="193"/>
      <c r="AF23" s="3"/>
      <c r="AG23" s="3"/>
      <c r="AH23" s="3"/>
      <c r="AI23" s="3"/>
      <c r="AJ23" s="193"/>
      <c r="AK23" s="193"/>
      <c r="AL23" s="193"/>
    </row>
    <row r="24" spans="1:38" ht="14.25" customHeight="1" outlineLevel="1">
      <c r="A24" s="3"/>
      <c r="B24" s="3"/>
      <c r="C24" s="266"/>
      <c r="D24" s="18">
        <v>39629</v>
      </c>
      <c r="E24" s="264">
        <v>0.80474719557797414</v>
      </c>
      <c r="F24" s="264">
        <f>place!B44*100</f>
        <v>8.4501738063717191</v>
      </c>
      <c r="G24" s="264">
        <f>(inflacija!C32+nezaposlenost!V37)-(inflacija!C28+nezaposlenost!V33)</f>
        <v>3.6744385228313519</v>
      </c>
      <c r="H24" s="264">
        <v>0.98999999999999932</v>
      </c>
      <c r="I24" s="264">
        <f>krediti!H32</f>
        <v>10.872020773374217</v>
      </c>
      <c r="J24" s="259"/>
      <c r="K24" s="18">
        <v>39629</v>
      </c>
      <c r="L24" s="264">
        <v>0.80474719557797414</v>
      </c>
      <c r="M24" s="264">
        <f>place!I44*100</f>
        <v>8.4501738063717191</v>
      </c>
      <c r="N24" s="264">
        <f>(inflacija!G32+nezaposlenost!W37)-(inflacija!G28+nezaposlenost!W33)</f>
        <v>3.6744385228313519</v>
      </c>
      <c r="O24" s="264">
        <v>0.98999999999999932</v>
      </c>
      <c r="P24" s="264">
        <f>krediti!I32</f>
        <v>10.872020773374217</v>
      </c>
      <c r="Q24" s="259"/>
      <c r="R24" s="18">
        <v>39629</v>
      </c>
      <c r="S24" s="264">
        <v>0.80474719557797414</v>
      </c>
      <c r="T24" s="264">
        <f>place!P44*100</f>
        <v>8.4501738063717191</v>
      </c>
      <c r="U24" s="264">
        <f>(inflacija!J32+nezaposlenost!X37)-(inflacija!J28+nezaposlenost!X33)</f>
        <v>3.6744385228313519</v>
      </c>
      <c r="V24" s="264">
        <v>0.98999999999999932</v>
      </c>
      <c r="W24" s="264">
        <f>krediti!J32</f>
        <v>10.872020773374217</v>
      </c>
      <c r="X24" s="193"/>
      <c r="Y24" s="18">
        <v>39629</v>
      </c>
      <c r="Z24" s="264">
        <v>0.80474719557797414</v>
      </c>
      <c r="AA24" s="193"/>
      <c r="AB24" s="193"/>
      <c r="AC24" s="193"/>
      <c r="AD24" s="193"/>
      <c r="AE24" s="193"/>
      <c r="AF24" s="3"/>
      <c r="AG24" s="3"/>
      <c r="AH24" s="3"/>
      <c r="AI24" s="3"/>
      <c r="AJ24" s="193"/>
      <c r="AK24" s="193"/>
      <c r="AL24" s="193" t="s">
        <v>1028</v>
      </c>
    </row>
    <row r="25" spans="1:38" ht="14.25" customHeight="1" outlineLevel="1">
      <c r="A25" s="193"/>
      <c r="B25" s="193"/>
      <c r="C25" s="266"/>
      <c r="D25" s="18">
        <v>39721</v>
      </c>
      <c r="E25" s="264">
        <v>1.0073552926127292</v>
      </c>
      <c r="F25" s="264">
        <f>place!B45*100</f>
        <v>6.9335634926197764</v>
      </c>
      <c r="G25" s="264">
        <f>(inflacija!C33+nezaposlenost!V38)-(inflacija!C29+nezaposlenost!V34)</f>
        <v>-1.8261734439737971</v>
      </c>
      <c r="H25" s="264">
        <v>1.0200000000000005</v>
      </c>
      <c r="I25" s="264">
        <f>krediti!H33</f>
        <v>12.041973135024406</v>
      </c>
      <c r="J25" s="259"/>
      <c r="K25" s="18">
        <v>39721</v>
      </c>
      <c r="L25" s="264">
        <v>1.0073552926127292</v>
      </c>
      <c r="M25" s="264">
        <f>place!I45*100</f>
        <v>6.9335634926197764</v>
      </c>
      <c r="N25" s="264">
        <f>(inflacija!G33+nezaposlenost!W38)-(inflacija!G29+nezaposlenost!W34)</f>
        <v>-1.8261734439737971</v>
      </c>
      <c r="O25" s="264">
        <v>1.0200000000000005</v>
      </c>
      <c r="P25" s="264">
        <f>krediti!I33</f>
        <v>12.041973135024406</v>
      </c>
      <c r="Q25" s="259"/>
      <c r="R25" s="18">
        <v>39721</v>
      </c>
      <c r="S25" s="264">
        <v>1.0073552926127292</v>
      </c>
      <c r="T25" s="264">
        <f>place!P45*100</f>
        <v>6.9335634926197764</v>
      </c>
      <c r="U25" s="264">
        <f>(inflacija!J33+nezaposlenost!X38)-(inflacija!J29+nezaposlenost!X34)</f>
        <v>-1.8261734439737971</v>
      </c>
      <c r="V25" s="264">
        <v>1.0200000000000005</v>
      </c>
      <c r="W25" s="264">
        <f>krediti!J33</f>
        <v>12.041973135024406</v>
      </c>
      <c r="X25" s="193"/>
      <c r="Y25" s="18">
        <v>39721</v>
      </c>
      <c r="Z25" s="264">
        <v>1.0073552926127292</v>
      </c>
      <c r="AA25" s="193"/>
      <c r="AB25" s="193"/>
      <c r="AC25" s="193"/>
      <c r="AD25" s="193"/>
      <c r="AE25" s="193"/>
      <c r="AF25" s="3"/>
      <c r="AG25" s="3"/>
      <c r="AH25" s="3"/>
      <c r="AI25" s="3"/>
      <c r="AJ25" s="193"/>
      <c r="AK25" s="193" t="s">
        <v>73</v>
      </c>
      <c r="AL25" s="193">
        <v>-0.84738298287399405</v>
      </c>
    </row>
    <row r="26" spans="1:38" ht="14.25" customHeight="1" outlineLevel="1">
      <c r="A26" s="193"/>
      <c r="B26" s="193"/>
      <c r="C26" s="3"/>
      <c r="D26" s="18">
        <v>39813</v>
      </c>
      <c r="E26" s="264">
        <v>-1.1649393428135255</v>
      </c>
      <c r="F26" s="264">
        <f>place!B46*100</f>
        <v>5.6711465210062206</v>
      </c>
      <c r="G26" s="264">
        <f>(inflacija!C34+nezaposlenost!V39)-(inflacija!C30+nezaposlenost!V35)</f>
        <v>-9.3159209331715367</v>
      </c>
      <c r="H26" s="264">
        <v>0.96</v>
      </c>
      <c r="I26" s="264">
        <f>krediti!H34</f>
        <v>8.7039305515353931</v>
      </c>
      <c r="J26" s="259"/>
      <c r="K26" s="18">
        <v>39813</v>
      </c>
      <c r="L26" s="264">
        <v>-1.1649393428135255</v>
      </c>
      <c r="M26" s="264">
        <f>place!I46*100</f>
        <v>5.6711465210062206</v>
      </c>
      <c r="N26" s="264">
        <f>(inflacija!G34+nezaposlenost!W39)-(inflacija!G30+nezaposlenost!W35)</f>
        <v>-9.3159209331715367</v>
      </c>
      <c r="O26" s="264">
        <v>0.96</v>
      </c>
      <c r="P26" s="264">
        <f>krediti!I34</f>
        <v>8.7039305515353931</v>
      </c>
      <c r="Q26" s="259"/>
      <c r="R26" s="18">
        <v>39813</v>
      </c>
      <c r="S26" s="264">
        <v>-1.1649393428135255</v>
      </c>
      <c r="T26" s="264">
        <f>place!P46*100</f>
        <v>5.6711465210062206</v>
      </c>
      <c r="U26" s="264">
        <f>(inflacija!J34+nezaposlenost!X39)-(inflacija!J30+nezaposlenost!X35)</f>
        <v>-9.3159209331715367</v>
      </c>
      <c r="V26" s="264">
        <v>0.96</v>
      </c>
      <c r="W26" s="264">
        <f>krediti!J34</f>
        <v>8.7039305515353931</v>
      </c>
      <c r="X26" s="193"/>
      <c r="Y26" s="18">
        <v>39813</v>
      </c>
      <c r="Z26" s="264">
        <v>-1.1649393428135255</v>
      </c>
      <c r="AA26" s="193"/>
      <c r="AB26" s="193"/>
      <c r="AC26" s="193"/>
      <c r="AD26" s="193"/>
      <c r="AE26" s="193"/>
      <c r="AF26" s="3"/>
      <c r="AG26" s="3"/>
      <c r="AH26" s="3"/>
      <c r="AI26" s="3"/>
      <c r="AJ26" s="193"/>
      <c r="AK26" s="193" t="s">
        <v>1030</v>
      </c>
      <c r="AL26" s="193">
        <v>0.71677717792342399</v>
      </c>
    </row>
    <row r="27" spans="1:38" ht="14.25" customHeight="1" outlineLevel="1">
      <c r="A27" s="193"/>
      <c r="B27" s="193"/>
      <c r="C27" s="3"/>
      <c r="D27" s="18">
        <v>39903</v>
      </c>
      <c r="E27" s="264">
        <v>-0.49517006250506768</v>
      </c>
      <c r="F27" s="264">
        <f>place!B47*100</f>
        <v>4.642110446545078</v>
      </c>
      <c r="G27" s="264">
        <f>(inflacija!C35+nezaposlenost!V40)-(inflacija!C31+nezaposlenost!V36)</f>
        <v>0.55548911401592704</v>
      </c>
      <c r="H27" s="264">
        <v>0.54</v>
      </c>
      <c r="I27" s="264">
        <f>krediti!H35</f>
        <v>6.5478294595665005</v>
      </c>
      <c r="J27" s="259"/>
      <c r="K27" s="18">
        <v>39903</v>
      </c>
      <c r="L27" s="264">
        <v>-0.49517006250506768</v>
      </c>
      <c r="M27" s="264">
        <f>place!I47*100</f>
        <v>4.642110446545078</v>
      </c>
      <c r="N27" s="264">
        <f>(inflacija!G35+nezaposlenost!W40)-(inflacija!G31+nezaposlenost!W36)</f>
        <v>0.55548911401592704</v>
      </c>
      <c r="O27" s="264">
        <v>0.54</v>
      </c>
      <c r="P27" s="264">
        <f>krediti!I35</f>
        <v>6.5478294595665005</v>
      </c>
      <c r="Q27" s="259"/>
      <c r="R27" s="18">
        <v>39903</v>
      </c>
      <c r="S27" s="264">
        <v>-0.49517006250506768</v>
      </c>
      <c r="T27" s="264">
        <f>place!P47*100</f>
        <v>4.642110446545078</v>
      </c>
      <c r="U27" s="264">
        <f>(inflacija!J35+nezaposlenost!X40)-(inflacija!J31+nezaposlenost!X36)</f>
        <v>0.55548911401592704</v>
      </c>
      <c r="V27" s="264">
        <v>0.54</v>
      </c>
      <c r="W27" s="264">
        <f>krediti!J35</f>
        <v>6.5478294595665005</v>
      </c>
      <c r="X27" s="193"/>
      <c r="Y27" s="18">
        <v>39903</v>
      </c>
      <c r="Z27" s="264">
        <v>-0.49517006250506768</v>
      </c>
      <c r="AA27" s="193"/>
      <c r="AB27" s="193"/>
      <c r="AC27" s="193"/>
      <c r="AD27" s="193"/>
      <c r="AE27" s="193"/>
      <c r="AF27" s="3"/>
      <c r="AG27" s="3"/>
      <c r="AH27" s="3"/>
      <c r="AI27" s="3"/>
      <c r="AJ27" s="193"/>
      <c r="AK27" s="193" t="s">
        <v>1001</v>
      </c>
      <c r="AL27" s="193">
        <v>-0.39957549353223598</v>
      </c>
    </row>
    <row r="28" spans="1:38" ht="14.25" customHeight="1" outlineLevel="1">
      <c r="A28" s="193"/>
      <c r="B28" s="193"/>
      <c r="C28" s="3"/>
      <c r="D28" s="18">
        <v>39994</v>
      </c>
      <c r="E28" s="264">
        <v>-4.4593177969518507</v>
      </c>
      <c r="F28" s="264">
        <f>place!B48*100</f>
        <v>2.48260381201586</v>
      </c>
      <c r="G28" s="264">
        <f>(inflacija!C36+nezaposlenost!V41)-(inflacija!C32+nezaposlenost!V37)</f>
        <v>-1.8061539360192036</v>
      </c>
      <c r="H28" s="264">
        <v>0.4300000000000006</v>
      </c>
      <c r="I28" s="264">
        <f>krediti!H36</f>
        <v>3.4683884842165185</v>
      </c>
      <c r="J28" s="259"/>
      <c r="K28" s="18">
        <v>39994</v>
      </c>
      <c r="L28" s="264">
        <v>-4.4593177969518507</v>
      </c>
      <c r="M28" s="264">
        <f>place!I48*100</f>
        <v>2.48260381201586</v>
      </c>
      <c r="N28" s="264">
        <f>(inflacija!G36+nezaposlenost!W41)-(inflacija!G32+nezaposlenost!W37)</f>
        <v>-1.8061539360192036</v>
      </c>
      <c r="O28" s="264">
        <v>0.4300000000000006</v>
      </c>
      <c r="P28" s="264">
        <f>krediti!I36</f>
        <v>3.4683884842165185</v>
      </c>
      <c r="Q28" s="259"/>
      <c r="R28" s="18">
        <v>39994</v>
      </c>
      <c r="S28" s="264">
        <v>-4.4593177969518507</v>
      </c>
      <c r="T28" s="264">
        <f>place!P48*100</f>
        <v>2.48260381201586</v>
      </c>
      <c r="U28" s="264">
        <f>(inflacija!J36+nezaposlenost!X41)-(inflacija!J32+nezaposlenost!X37)</f>
        <v>-1.8061539360192036</v>
      </c>
      <c r="V28" s="264">
        <v>0.4300000000000006</v>
      </c>
      <c r="W28" s="264">
        <f>krediti!J36</f>
        <v>3.4683884842165185</v>
      </c>
      <c r="X28" s="193"/>
      <c r="Y28" s="18">
        <v>39994</v>
      </c>
      <c r="Z28" s="264">
        <v>-4.4593177969518507</v>
      </c>
      <c r="AA28" s="193"/>
      <c r="AB28" s="193"/>
      <c r="AC28" s="193"/>
      <c r="AD28" s="193"/>
      <c r="AE28" s="193"/>
      <c r="AF28" s="3"/>
      <c r="AG28" s="3"/>
      <c r="AH28" s="3"/>
      <c r="AI28" s="3"/>
      <c r="AJ28" s="193"/>
      <c r="AK28" s="193" t="s">
        <v>1002</v>
      </c>
      <c r="AL28" s="193">
        <v>-1.76652136977332</v>
      </c>
    </row>
    <row r="29" spans="1:38" ht="14.25" customHeight="1" outlineLevel="1">
      <c r="A29" s="193"/>
      <c r="B29" s="193"/>
      <c r="C29" s="3"/>
      <c r="D29" s="18">
        <v>40086</v>
      </c>
      <c r="E29" s="264">
        <v>-7.8914041475383812</v>
      </c>
      <c r="F29" s="264">
        <f>place!B49*100</f>
        <v>1.6200716615781374</v>
      </c>
      <c r="G29" s="264">
        <f>(inflacija!C37+nezaposlenost!V42)-(inflacija!C33+nezaposlenost!V38)</f>
        <v>-4.8515205228192837</v>
      </c>
      <c r="H29" s="264">
        <v>0.5699999999999994</v>
      </c>
      <c r="I29" s="264">
        <f>krediti!H37</f>
        <v>-0.28058039842994731</v>
      </c>
      <c r="J29" s="259"/>
      <c r="K29" s="18">
        <v>40086</v>
      </c>
      <c r="L29" s="264">
        <v>-7.8914041475383812</v>
      </c>
      <c r="M29" s="264">
        <f>place!I49*100</f>
        <v>1.6200716615781374</v>
      </c>
      <c r="N29" s="264">
        <f>(inflacija!G37+nezaposlenost!W42)-(inflacija!G33+nezaposlenost!W38)</f>
        <v>-4.8515205228192837</v>
      </c>
      <c r="O29" s="264">
        <v>0.5699999999999994</v>
      </c>
      <c r="P29" s="264">
        <f>krediti!I37</f>
        <v>-0.28058039842994731</v>
      </c>
      <c r="Q29" s="259"/>
      <c r="R29" s="18">
        <v>40086</v>
      </c>
      <c r="S29" s="264">
        <v>-7.8914041475383812</v>
      </c>
      <c r="T29" s="264">
        <f>place!P49*100</f>
        <v>1.6200716615781374</v>
      </c>
      <c r="U29" s="264">
        <f>(inflacija!J37+nezaposlenost!X42)-(inflacija!J33+nezaposlenost!X38)</f>
        <v>-4.8515205228192837</v>
      </c>
      <c r="V29" s="264">
        <v>0.5699999999999994</v>
      </c>
      <c r="W29" s="264">
        <f>krediti!J37</f>
        <v>-0.28058039842994731</v>
      </c>
      <c r="X29" s="193"/>
      <c r="Y29" s="18">
        <v>40086</v>
      </c>
      <c r="Z29" s="264">
        <v>-7.8914041475383812</v>
      </c>
      <c r="AA29" s="193"/>
      <c r="AB29" s="193"/>
      <c r="AC29" s="193"/>
      <c r="AD29" s="193"/>
      <c r="AE29" s="193"/>
      <c r="AF29" s="3"/>
      <c r="AG29" s="3"/>
      <c r="AH29" s="3"/>
      <c r="AI29" s="3"/>
      <c r="AJ29" s="193"/>
      <c r="AK29" s="193" t="s">
        <v>1003</v>
      </c>
      <c r="AL29" s="193">
        <v>0.147096122931551</v>
      </c>
    </row>
    <row r="30" spans="1:38" ht="14.25" customHeight="1" outlineLevel="1">
      <c r="A30" s="3"/>
      <c r="B30" s="3"/>
      <c r="C30" s="3"/>
      <c r="D30" s="18">
        <v>40178</v>
      </c>
      <c r="E30" s="264">
        <v>-7.1045358478296237</v>
      </c>
      <c r="F30" s="264">
        <f>place!B50*100</f>
        <v>-0.8150077769422448</v>
      </c>
      <c r="G30" s="264">
        <f>(inflacija!C38+nezaposlenost!V43)-(inflacija!C34+nezaposlenost!V39)</f>
        <v>-1.5449117714827469</v>
      </c>
      <c r="H30" s="264">
        <v>0.37000000000000011</v>
      </c>
      <c r="I30" s="264">
        <f>krediti!H38</f>
        <v>-0.33655687572895943</v>
      </c>
      <c r="J30" s="259"/>
      <c r="K30" s="18">
        <v>40178</v>
      </c>
      <c r="L30" s="264">
        <v>-7.1045358478296237</v>
      </c>
      <c r="M30" s="264">
        <f>place!I50*100</f>
        <v>-0.8150077769422448</v>
      </c>
      <c r="N30" s="264">
        <f>(inflacija!G38+nezaposlenost!W43)-(inflacija!G34+nezaposlenost!W39)</f>
        <v>-1.5449117714827469</v>
      </c>
      <c r="O30" s="264">
        <v>0.37000000000000011</v>
      </c>
      <c r="P30" s="264">
        <f>krediti!I38</f>
        <v>-0.33655687572895943</v>
      </c>
      <c r="Q30" s="259"/>
      <c r="R30" s="18">
        <v>40178</v>
      </c>
      <c r="S30" s="264">
        <v>-7.1045358478296237</v>
      </c>
      <c r="T30" s="264">
        <f>place!P50*100</f>
        <v>-0.8150077769422448</v>
      </c>
      <c r="U30" s="264">
        <f>(inflacija!J38+nezaposlenost!X43)-(inflacija!J34+nezaposlenost!X39)</f>
        <v>-1.5449117714827469</v>
      </c>
      <c r="V30" s="264">
        <v>0.37000000000000011</v>
      </c>
      <c r="W30" s="264">
        <f>krediti!J38</f>
        <v>-0.33655687572895943</v>
      </c>
      <c r="X30" s="193"/>
      <c r="Y30" s="18">
        <v>40178</v>
      </c>
      <c r="Z30" s="264">
        <v>-7.1045358478296237</v>
      </c>
      <c r="AA30" s="193"/>
      <c r="AB30" s="193"/>
      <c r="AC30" s="193"/>
      <c r="AD30" s="193"/>
      <c r="AE30" s="193"/>
      <c r="AF30" s="3"/>
      <c r="AG30" s="3"/>
      <c r="AH30" s="3"/>
      <c r="AI30" s="3"/>
      <c r="AJ30" s="193"/>
      <c r="AK30" s="193"/>
      <c r="AL30" s="193"/>
    </row>
    <row r="31" spans="1:38" ht="14.25" customHeight="1" outlineLevel="1">
      <c r="A31" s="3"/>
      <c r="B31" s="3"/>
      <c r="C31" s="3"/>
      <c r="D31" s="18">
        <v>40268</v>
      </c>
      <c r="E31" s="264">
        <v>-8.5739924946973503</v>
      </c>
      <c r="F31" s="264">
        <f>place!B51*100</f>
        <v>-1.8314018509683949</v>
      </c>
      <c r="G31" s="264">
        <f>(inflacija!C39+nezaposlenost!V44)-(inflacija!C35+nezaposlenost!V40)</f>
        <v>-1.2216809419250723</v>
      </c>
      <c r="H31" s="264">
        <v>0.21999999999999975</v>
      </c>
      <c r="I31" s="264">
        <f>krediti!H39</f>
        <v>0.63999509884550321</v>
      </c>
      <c r="J31" s="259"/>
      <c r="K31" s="18">
        <v>40268</v>
      </c>
      <c r="L31" s="264">
        <v>-8.5739924946973503</v>
      </c>
      <c r="M31" s="264">
        <f>place!I51*100</f>
        <v>-1.8314018509683949</v>
      </c>
      <c r="N31" s="264">
        <f>(inflacija!G39+nezaposlenost!W44)-(inflacija!G35+nezaposlenost!W40)</f>
        <v>-1.2216809419250723</v>
      </c>
      <c r="O31" s="264">
        <v>0.21999999999999975</v>
      </c>
      <c r="P31" s="264">
        <f>krediti!I39</f>
        <v>0.63999509884550321</v>
      </c>
      <c r="Q31" s="259"/>
      <c r="R31" s="18">
        <v>40268</v>
      </c>
      <c r="S31" s="264">
        <v>-8.5739924946973503</v>
      </c>
      <c r="T31" s="264">
        <f>place!P51*100</f>
        <v>-1.8314018509683949</v>
      </c>
      <c r="U31" s="264">
        <f>(inflacija!J39+nezaposlenost!X44)-(inflacija!J35+nezaposlenost!X40)</f>
        <v>-1.2216809419250723</v>
      </c>
      <c r="V31" s="264">
        <v>0.21999999999999975</v>
      </c>
      <c r="W31" s="264">
        <f>krediti!J39</f>
        <v>0.63999509884550321</v>
      </c>
      <c r="X31" s="193"/>
      <c r="Y31" s="18">
        <v>40268</v>
      </c>
      <c r="Z31" s="264">
        <v>-8.5739924946973503</v>
      </c>
      <c r="AA31" s="193"/>
      <c r="AB31" s="193"/>
      <c r="AC31" s="193"/>
      <c r="AD31" s="193"/>
      <c r="AE31" s="193"/>
      <c r="AF31" s="3"/>
      <c r="AG31" s="3"/>
      <c r="AH31" s="3"/>
      <c r="AI31" s="3"/>
      <c r="AJ31" s="193"/>
      <c r="AK31" s="193"/>
      <c r="AL31" s="193"/>
    </row>
    <row r="32" spans="1:38" ht="14.25" customHeight="1" outlineLevel="1">
      <c r="A32" s="3"/>
      <c r="B32" s="3"/>
      <c r="C32" s="3"/>
      <c r="D32" s="18">
        <v>40359</v>
      </c>
      <c r="E32" s="264">
        <v>-6.743754220121545</v>
      </c>
      <c r="F32" s="264">
        <f>place!B52*100</f>
        <v>-1.0201641916073645</v>
      </c>
      <c r="G32" s="264">
        <f>(inflacija!C40+nezaposlenost!V45)-(inflacija!C36+nezaposlenost!V41)</f>
        <v>-1.4048498541423342</v>
      </c>
      <c r="H32" s="264">
        <v>0.17999999999999972</v>
      </c>
      <c r="I32" s="264">
        <f>krediti!H40</f>
        <v>2.0169068936327363</v>
      </c>
      <c r="J32" s="259"/>
      <c r="K32" s="18">
        <v>40359</v>
      </c>
      <c r="L32" s="264">
        <v>-6.743754220121545</v>
      </c>
      <c r="M32" s="264">
        <f>place!I52*100</f>
        <v>-1.0201641916073645</v>
      </c>
      <c r="N32" s="264">
        <f>(inflacija!G40+nezaposlenost!W45)-(inflacija!G36+nezaposlenost!W41)</f>
        <v>-1.4048498541423342</v>
      </c>
      <c r="O32" s="264">
        <v>0.17999999999999972</v>
      </c>
      <c r="P32" s="264">
        <f>krediti!I40</f>
        <v>2.0169068936327363</v>
      </c>
      <c r="Q32" s="259"/>
      <c r="R32" s="18">
        <v>40359</v>
      </c>
      <c r="S32" s="264">
        <v>-6.743754220121545</v>
      </c>
      <c r="T32" s="264">
        <f>place!P52*100</f>
        <v>-1.0201641916073645</v>
      </c>
      <c r="U32" s="264">
        <f>(inflacija!J40+nezaposlenost!X45)-(inflacija!J36+nezaposlenost!X41)</f>
        <v>-1.4048498541423342</v>
      </c>
      <c r="V32" s="264">
        <v>0.17999999999999972</v>
      </c>
      <c r="W32" s="264">
        <f>krediti!J40</f>
        <v>2.0169068936327363</v>
      </c>
      <c r="X32" s="193"/>
      <c r="Y32" s="18">
        <v>40359</v>
      </c>
      <c r="Z32" s="264">
        <v>-6.743754220121545</v>
      </c>
      <c r="AA32" s="193"/>
      <c r="AB32" s="193"/>
      <c r="AC32" s="193"/>
      <c r="AD32" s="193"/>
      <c r="AE32" s="193"/>
      <c r="AF32" s="3"/>
      <c r="AG32" s="3"/>
      <c r="AH32" s="3"/>
      <c r="AI32" s="3"/>
      <c r="AJ32" s="193"/>
      <c r="AK32" s="193"/>
      <c r="AL32" s="193"/>
    </row>
    <row r="33" spans="1:38" ht="14.25" customHeight="1" outlineLevel="1">
      <c r="A33" s="3"/>
      <c r="B33" s="3"/>
      <c r="C33" s="3"/>
      <c r="D33" s="18">
        <v>40451</v>
      </c>
      <c r="E33" s="264">
        <v>-5.8863968376729474</v>
      </c>
      <c r="F33" s="264">
        <f>place!B53*100</f>
        <v>0.19060709161100586</v>
      </c>
      <c r="G33" s="264">
        <f>(inflacija!C41+nezaposlenost!V46)-(inflacija!C37+nezaposlenost!V42)</f>
        <v>6.6111729190188075</v>
      </c>
      <c r="H33" s="264">
        <v>-0.21999999999999975</v>
      </c>
      <c r="I33" s="264">
        <f>krediti!H41</f>
        <v>3.4382928180565813</v>
      </c>
      <c r="J33" s="259"/>
      <c r="K33" s="18">
        <v>40451</v>
      </c>
      <c r="L33" s="264">
        <v>-5.8863968376729474</v>
      </c>
      <c r="M33" s="264">
        <f>place!I53*100</f>
        <v>0.19060709161100586</v>
      </c>
      <c r="N33" s="264">
        <f>(inflacija!G41+nezaposlenost!W46)-(inflacija!G37+nezaposlenost!W42)</f>
        <v>6.6111729190188075</v>
      </c>
      <c r="O33" s="264">
        <v>-0.21999999999999975</v>
      </c>
      <c r="P33" s="264">
        <f>krediti!I41</f>
        <v>3.4382928180565813</v>
      </c>
      <c r="Q33" s="259"/>
      <c r="R33" s="18">
        <v>40451</v>
      </c>
      <c r="S33" s="264">
        <v>-5.8863968376729474</v>
      </c>
      <c r="T33" s="264">
        <f>place!P53*100</f>
        <v>0.19060709161100586</v>
      </c>
      <c r="U33" s="264">
        <f>(inflacija!J41+nezaposlenost!X46)-(inflacija!J37+nezaposlenost!X42)</f>
        <v>6.6111729190188075</v>
      </c>
      <c r="V33" s="264">
        <v>-0.21999999999999975</v>
      </c>
      <c r="W33" s="264">
        <f>krediti!J41</f>
        <v>3.4382928180565813</v>
      </c>
      <c r="X33" s="193"/>
      <c r="Y33" s="18">
        <v>40451</v>
      </c>
      <c r="Z33" s="264">
        <v>-5.8863968376729474</v>
      </c>
      <c r="AA33" s="193"/>
      <c r="AB33" s="193"/>
      <c r="AC33" s="193"/>
      <c r="AD33" s="193"/>
      <c r="AE33" s="193"/>
      <c r="AF33" s="3"/>
      <c r="AG33" s="3"/>
      <c r="AH33" s="3"/>
      <c r="AI33" s="3"/>
      <c r="AJ33" s="193"/>
      <c r="AK33" s="193"/>
      <c r="AL33" s="193"/>
    </row>
    <row r="34" spans="1:38" ht="14.25" customHeight="1" outlineLevel="1">
      <c r="A34" s="3"/>
      <c r="B34" s="3"/>
      <c r="C34" s="3"/>
      <c r="D34" s="18">
        <v>40543</v>
      </c>
      <c r="E34" s="264">
        <v>-3.9201960098004918</v>
      </c>
      <c r="F34" s="264">
        <f>place!B54*100</f>
        <v>0.61023244129625454</v>
      </c>
      <c r="G34" s="264">
        <f>(inflacija!C42+nezaposlenost!V47)-(inflacija!C38+nezaposlenost!V43)</f>
        <v>4.4292475470920518</v>
      </c>
      <c r="H34" s="264">
        <v>-0.4300000000000006</v>
      </c>
      <c r="I34" s="264">
        <f>krediti!H42</f>
        <v>2.263464407623573</v>
      </c>
      <c r="J34" s="259"/>
      <c r="K34" s="18">
        <v>40543</v>
      </c>
      <c r="L34" s="264">
        <v>-3.9201960098004918</v>
      </c>
      <c r="M34" s="264">
        <f>place!I54*100</f>
        <v>0.61023244129625454</v>
      </c>
      <c r="N34" s="264">
        <f>(inflacija!G42+nezaposlenost!W47)-(inflacija!G38+nezaposlenost!W43)</f>
        <v>4.4292475470920518</v>
      </c>
      <c r="O34" s="264">
        <v>-0.4300000000000006</v>
      </c>
      <c r="P34" s="264">
        <f>krediti!I42</f>
        <v>2.263464407623573</v>
      </c>
      <c r="Q34" s="259"/>
      <c r="R34" s="18">
        <v>40543</v>
      </c>
      <c r="S34" s="264">
        <v>-3.9201960098004918</v>
      </c>
      <c r="T34" s="264">
        <f>place!P54*100</f>
        <v>0.61023244129625454</v>
      </c>
      <c r="U34" s="264">
        <f>(inflacija!J42+nezaposlenost!X47)-(inflacija!J38+nezaposlenost!X43)</f>
        <v>4.4292475470920518</v>
      </c>
      <c r="V34" s="264">
        <v>-0.4300000000000006</v>
      </c>
      <c r="W34" s="264">
        <f>krediti!J42</f>
        <v>2.263464407623573</v>
      </c>
      <c r="X34" s="193"/>
      <c r="Y34" s="18">
        <v>40543</v>
      </c>
      <c r="Z34" s="264">
        <v>-3.9201960098004918</v>
      </c>
      <c r="AA34" s="193"/>
      <c r="AB34" s="193"/>
      <c r="AC34" s="193"/>
      <c r="AD34" s="193"/>
      <c r="AE34" s="193"/>
      <c r="AF34" s="3"/>
      <c r="AG34" s="3"/>
      <c r="AH34" s="3"/>
      <c r="AI34" s="3"/>
      <c r="AJ34" s="193"/>
      <c r="AK34" s="193"/>
      <c r="AL34" s="193"/>
    </row>
    <row r="35" spans="1:38" ht="14.25" customHeight="1" outlineLevel="1">
      <c r="A35" s="3"/>
      <c r="B35" s="3"/>
      <c r="C35" s="3"/>
      <c r="D35" s="18">
        <v>40633</v>
      </c>
      <c r="E35" s="264">
        <v>-2.9088962255733009</v>
      </c>
      <c r="F35" s="264">
        <f>place!B55*100</f>
        <v>0.29718147836670372</v>
      </c>
      <c r="G35" s="264">
        <f>(inflacija!C43+nezaposlenost!V48)-(inflacija!C39+nezaposlenost!V44)</f>
        <v>7.2014724292651664</v>
      </c>
      <c r="H35" s="264">
        <v>-0.48000000000000043</v>
      </c>
      <c r="I35" s="264">
        <f>krediti!H43</f>
        <v>2.0821402429715334</v>
      </c>
      <c r="J35" s="259"/>
      <c r="K35" s="18">
        <v>40633</v>
      </c>
      <c r="L35" s="264">
        <v>-2.9088962255733009</v>
      </c>
      <c r="M35" s="264">
        <f>place!I55*100</f>
        <v>0.29718147836670372</v>
      </c>
      <c r="N35" s="264">
        <f>(inflacija!G43+nezaposlenost!W48)-(inflacija!G39+nezaposlenost!W44)</f>
        <v>7.2014724292651664</v>
      </c>
      <c r="O35" s="264">
        <v>-0.48000000000000043</v>
      </c>
      <c r="P35" s="264">
        <f>krediti!I43</f>
        <v>2.0821402429715334</v>
      </c>
      <c r="Q35" s="259"/>
      <c r="R35" s="18">
        <v>40633</v>
      </c>
      <c r="S35" s="264">
        <v>-2.9088962255733009</v>
      </c>
      <c r="T35" s="264">
        <f>place!P55*100</f>
        <v>0.29718147836670372</v>
      </c>
      <c r="U35" s="264">
        <f>(inflacija!J43+nezaposlenost!X48)-(inflacija!J39+nezaposlenost!X44)</f>
        <v>7.2014724292651664</v>
      </c>
      <c r="V35" s="264">
        <v>-0.48000000000000043</v>
      </c>
      <c r="W35" s="264">
        <f>krediti!J43</f>
        <v>2.0821402429715334</v>
      </c>
      <c r="X35" s="193"/>
      <c r="Y35" s="18">
        <v>40633</v>
      </c>
      <c r="Z35" s="264">
        <v>-2.9088962255733009</v>
      </c>
      <c r="AA35" s="193"/>
      <c r="AB35" s="193"/>
      <c r="AC35" s="193"/>
      <c r="AD35" s="193"/>
      <c r="AE35" s="193"/>
      <c r="AF35" s="3"/>
      <c r="AG35" s="3"/>
      <c r="AH35" s="3"/>
      <c r="AI35" s="3"/>
      <c r="AJ35" s="193"/>
      <c r="AK35" s="193"/>
      <c r="AL35" s="193"/>
    </row>
    <row r="36" spans="1:38" ht="14.25" customHeight="1" outlineLevel="1">
      <c r="A36" s="3"/>
      <c r="B36" s="3"/>
      <c r="C36" s="3"/>
      <c r="D36" s="18">
        <v>40724</v>
      </c>
      <c r="E36" s="264">
        <v>3.6202371255328103E-2</v>
      </c>
      <c r="F36" s="264">
        <f>place!B56*100</f>
        <v>0.90007494963968426</v>
      </c>
      <c r="G36" s="264">
        <f>(inflacija!C44+nezaposlenost!V49)-(inflacija!C40+nezaposlenost!V45)</f>
        <v>0.90738448459412524</v>
      </c>
      <c r="H36" s="264">
        <v>-1.21</v>
      </c>
      <c r="I36" s="264">
        <f>krediti!H44</f>
        <v>1.8813782447935523</v>
      </c>
      <c r="J36" s="259"/>
      <c r="K36" s="18">
        <v>40724</v>
      </c>
      <c r="L36" s="264">
        <v>3.6202371255328103E-2</v>
      </c>
      <c r="M36" s="264">
        <f>place!I56*100</f>
        <v>0.90007494963968426</v>
      </c>
      <c r="N36" s="264">
        <f>(inflacija!G44+nezaposlenost!W49)-(inflacija!G40+nezaposlenost!W45)</f>
        <v>0.90738448459412524</v>
      </c>
      <c r="O36" s="264">
        <v>-1.21</v>
      </c>
      <c r="P36" s="264">
        <f>krediti!I44</f>
        <v>1.8813782447935523</v>
      </c>
      <c r="Q36" s="259"/>
      <c r="R36" s="18">
        <v>40724</v>
      </c>
      <c r="S36" s="264">
        <v>3.6202371255328103E-2</v>
      </c>
      <c r="T36" s="264">
        <f>place!P56*100</f>
        <v>0.90007494963968426</v>
      </c>
      <c r="U36" s="264">
        <f>(inflacija!J44+nezaposlenost!X49)-(inflacija!J40+nezaposlenost!X45)</f>
        <v>0.90738448459412524</v>
      </c>
      <c r="V36" s="264">
        <v>-1.21</v>
      </c>
      <c r="W36" s="264">
        <f>krediti!J44</f>
        <v>1.8813782447935523</v>
      </c>
      <c r="X36" s="193"/>
      <c r="Y36" s="18">
        <v>40724</v>
      </c>
      <c r="Z36" s="264">
        <v>3.6202371255328103E-2</v>
      </c>
      <c r="AA36" s="193"/>
      <c r="AB36" s="193"/>
      <c r="AC36" s="193"/>
      <c r="AD36" s="193"/>
      <c r="AE36" s="193"/>
      <c r="AF36" s="3"/>
      <c r="AG36" s="3"/>
      <c r="AH36" s="3"/>
      <c r="AI36" s="3"/>
      <c r="AJ36" s="193"/>
      <c r="AK36" s="193"/>
      <c r="AL36" s="193"/>
    </row>
    <row r="37" spans="1:38" ht="14.25" customHeight="1" outlineLevel="1">
      <c r="A37" s="3"/>
      <c r="B37" s="3"/>
      <c r="C37" s="3"/>
      <c r="D37" s="18">
        <v>40816</v>
      </c>
      <c r="E37" s="264">
        <v>1.6344046749452161</v>
      </c>
      <c r="F37" s="264">
        <f>place!B57*100</f>
        <v>1.8169916279179077</v>
      </c>
      <c r="G37" s="264">
        <f>(inflacija!C45+nezaposlenost!V50)-(inflacija!C41+nezaposlenost!V46)</f>
        <v>0.50957663550884291</v>
      </c>
      <c r="H37" s="264">
        <v>-1.1799999999999997</v>
      </c>
      <c r="I37" s="264">
        <f>krediti!H45</f>
        <v>1.9485258562609289</v>
      </c>
      <c r="J37" s="259"/>
      <c r="K37" s="18">
        <v>40816</v>
      </c>
      <c r="L37" s="264">
        <v>1.6344046749452161</v>
      </c>
      <c r="M37" s="264">
        <f>place!I57*100</f>
        <v>1.8169916279179077</v>
      </c>
      <c r="N37" s="264">
        <f>(inflacija!G45+nezaposlenost!W50)-(inflacija!G41+nezaposlenost!W46)</f>
        <v>0.50957663550884291</v>
      </c>
      <c r="O37" s="264">
        <v>-1.1799999999999997</v>
      </c>
      <c r="P37" s="264">
        <f>krediti!I45</f>
        <v>1.9485258562609289</v>
      </c>
      <c r="Q37" s="259"/>
      <c r="R37" s="18">
        <v>40816</v>
      </c>
      <c r="S37" s="264">
        <v>1.6344046749452161</v>
      </c>
      <c r="T37" s="264">
        <f>place!P57*100</f>
        <v>1.8169916279179077</v>
      </c>
      <c r="U37" s="264">
        <f>(inflacija!J45+nezaposlenost!X50)-(inflacija!J41+nezaposlenost!X46)</f>
        <v>0.50957663550884291</v>
      </c>
      <c r="V37" s="264">
        <v>-1.1799999999999997</v>
      </c>
      <c r="W37" s="264">
        <f>krediti!J45</f>
        <v>1.9485258562609289</v>
      </c>
      <c r="X37" s="193"/>
      <c r="Y37" s="18">
        <v>40816</v>
      </c>
      <c r="Z37" s="264">
        <v>1.6344046749452161</v>
      </c>
      <c r="AA37" s="193"/>
      <c r="AB37" s="193"/>
      <c r="AC37" s="193"/>
      <c r="AD37" s="193"/>
      <c r="AE37" s="193"/>
      <c r="AF37" s="3"/>
      <c r="AG37" s="3"/>
      <c r="AH37" s="3"/>
      <c r="AI37" s="3"/>
      <c r="AJ37" s="193"/>
      <c r="AK37" s="193"/>
      <c r="AL37" s="193"/>
    </row>
    <row r="38" spans="1:38" ht="14.25" customHeight="1" outlineLevel="1">
      <c r="A38" s="3"/>
      <c r="B38" s="3"/>
      <c r="C38" s="3"/>
      <c r="D38" s="18">
        <v>40908</v>
      </c>
      <c r="E38" s="264">
        <v>1.9945355191256766</v>
      </c>
      <c r="F38" s="264">
        <f>place!B58*100</f>
        <v>3.2688579913241922</v>
      </c>
      <c r="G38" s="264">
        <f>(inflacija!C46+nezaposlenost!V51)-(inflacija!C42+nezaposlenost!V47)</f>
        <v>3.6436566010110845</v>
      </c>
      <c r="H38" s="264">
        <v>-0.38999999999999968</v>
      </c>
      <c r="I38" s="264">
        <f>krediti!H46</f>
        <v>3.4904656111675081</v>
      </c>
      <c r="J38" s="259"/>
      <c r="K38" s="18">
        <v>40908</v>
      </c>
      <c r="L38" s="264">
        <v>1.9945355191256766</v>
      </c>
      <c r="M38" s="264">
        <f>place!I58*100</f>
        <v>3.2688579913241922</v>
      </c>
      <c r="N38" s="264">
        <f>(inflacija!G46+nezaposlenost!W51)-(inflacija!G42+nezaposlenost!W47)</f>
        <v>3.6436566010110845</v>
      </c>
      <c r="O38" s="264">
        <v>-0.38999999999999968</v>
      </c>
      <c r="P38" s="264">
        <f>krediti!I46</f>
        <v>3.4904656111675081</v>
      </c>
      <c r="Q38" s="259"/>
      <c r="R38" s="18">
        <v>40908</v>
      </c>
      <c r="S38" s="264">
        <v>1.9945355191256766</v>
      </c>
      <c r="T38" s="264">
        <f>place!P58*100</f>
        <v>3.2688579913241922</v>
      </c>
      <c r="U38" s="264">
        <f>(inflacija!J46+nezaposlenost!X51)-(inflacija!J42+nezaposlenost!X47)</f>
        <v>3.6436566010110845</v>
      </c>
      <c r="V38" s="264">
        <v>-0.38999999999999968</v>
      </c>
      <c r="W38" s="264">
        <f>krediti!J46</f>
        <v>3.4904656111675081</v>
      </c>
      <c r="X38" s="193"/>
      <c r="Y38" s="18">
        <v>40908</v>
      </c>
      <c r="Z38" s="264">
        <v>1.9945355191256766</v>
      </c>
      <c r="AA38" s="193"/>
      <c r="AB38" s="193"/>
      <c r="AC38" s="193"/>
      <c r="AD38" s="193"/>
      <c r="AE38" s="193"/>
      <c r="AF38" s="3"/>
      <c r="AG38" s="3"/>
      <c r="AH38" s="3"/>
      <c r="AI38" s="3"/>
      <c r="AJ38" s="193"/>
      <c r="AK38" s="193"/>
      <c r="AL38" s="193"/>
    </row>
    <row r="39" spans="1:38" ht="14.25" customHeight="1" outlineLevel="1">
      <c r="A39" s="3"/>
      <c r="B39" s="3"/>
      <c r="C39" s="3"/>
      <c r="D39" s="18">
        <v>40999</v>
      </c>
      <c r="E39" s="264">
        <v>2.343534601599103</v>
      </c>
      <c r="F39" s="264">
        <f>place!B59*100</f>
        <v>1.6127061273167431</v>
      </c>
      <c r="G39" s="264">
        <f>(inflacija!C47+nezaposlenost!V52)-(inflacija!C43+nezaposlenost!V48)</f>
        <v>-4.8917511661980839</v>
      </c>
      <c r="H39" s="264">
        <v>-0.59999999999999964</v>
      </c>
      <c r="I39" s="264">
        <f>krediti!H47</f>
        <v>3.5858524652855976</v>
      </c>
      <c r="J39" s="259"/>
      <c r="K39" s="18">
        <v>40999</v>
      </c>
      <c r="L39" s="264">
        <v>2.343534601599103</v>
      </c>
      <c r="M39" s="264">
        <f>place!I59*100</f>
        <v>1.6127061273167431</v>
      </c>
      <c r="N39" s="264">
        <f>(inflacija!G47+nezaposlenost!W52)-(inflacija!G43+nezaposlenost!W48)</f>
        <v>-4.8917511661980839</v>
      </c>
      <c r="O39" s="264">
        <v>-0.59999999999999964</v>
      </c>
      <c r="P39" s="264">
        <f>krediti!I47</f>
        <v>3.5858524652855976</v>
      </c>
      <c r="Q39" s="259"/>
      <c r="R39" s="18">
        <v>40999</v>
      </c>
      <c r="S39" s="264">
        <v>2.343534601599103</v>
      </c>
      <c r="T39" s="264">
        <f>place!P59*100</f>
        <v>1.6127061273167431</v>
      </c>
      <c r="U39" s="264">
        <f>(inflacija!J47+nezaposlenost!X52)-(inflacija!J43+nezaposlenost!X48)</f>
        <v>-4.8917511661980839</v>
      </c>
      <c r="V39" s="264">
        <v>-0.59999999999999964</v>
      </c>
      <c r="W39" s="264">
        <f>krediti!J47</f>
        <v>3.5858524652855976</v>
      </c>
      <c r="X39" s="193"/>
      <c r="Y39" s="18">
        <v>40999</v>
      </c>
      <c r="Z39" s="264">
        <v>2.343534601599103</v>
      </c>
      <c r="AA39" s="193"/>
      <c r="AB39" s="193"/>
      <c r="AC39" s="193"/>
      <c r="AD39" s="193"/>
      <c r="AE39" s="193"/>
      <c r="AF39" s="3"/>
      <c r="AG39" s="3"/>
      <c r="AH39" s="3"/>
      <c r="AI39" s="3"/>
      <c r="AJ39" s="193"/>
      <c r="AK39" s="193"/>
      <c r="AL39" s="193"/>
    </row>
    <row r="40" spans="1:38" ht="14.25" customHeight="1" outlineLevel="1">
      <c r="A40" s="3"/>
      <c r="B40" s="3"/>
      <c r="C40" s="3"/>
      <c r="D40" s="18">
        <v>41090</v>
      </c>
      <c r="E40" s="264">
        <v>-0.60617027051479511</v>
      </c>
      <c r="F40" s="264">
        <f>place!B60*100</f>
        <v>1.96579032219939</v>
      </c>
      <c r="G40" s="264">
        <f>(inflacija!C48+nezaposlenost!V53)-(inflacija!C44+nezaposlenost!V49)</f>
        <v>2.3809437704225154</v>
      </c>
      <c r="H40" s="264">
        <v>0.17999999999999972</v>
      </c>
      <c r="I40" s="264">
        <f>krediti!H48</f>
        <v>2.1212537292004043</v>
      </c>
      <c r="J40" s="259"/>
      <c r="K40" s="18">
        <v>41090</v>
      </c>
      <c r="L40" s="264">
        <v>-0.60617027051479511</v>
      </c>
      <c r="M40" s="264">
        <f>place!I60*100</f>
        <v>1.96579032219939</v>
      </c>
      <c r="N40" s="264">
        <f>(inflacija!G48+nezaposlenost!W53)-(inflacija!G44+nezaposlenost!W49)</f>
        <v>2.3809437704225154</v>
      </c>
      <c r="O40" s="264">
        <v>0.17999999999999972</v>
      </c>
      <c r="P40" s="264">
        <f>krediti!I48</f>
        <v>2.1212537292004043</v>
      </c>
      <c r="Q40" s="259"/>
      <c r="R40" s="18">
        <v>41090</v>
      </c>
      <c r="S40" s="264">
        <v>-0.60617027051479511</v>
      </c>
      <c r="T40" s="264">
        <f>place!P60*100</f>
        <v>1.96579032219939</v>
      </c>
      <c r="U40" s="264">
        <f>(inflacija!J48+nezaposlenost!X53)-(inflacija!J44+nezaposlenost!X49)</f>
        <v>2.3809437704225154</v>
      </c>
      <c r="V40" s="264">
        <v>0.17999999999999972</v>
      </c>
      <c r="W40" s="264">
        <f>krediti!J48</f>
        <v>2.1212537292004043</v>
      </c>
      <c r="X40" s="193"/>
      <c r="Y40" s="18">
        <v>41090</v>
      </c>
      <c r="Z40" s="264">
        <v>-0.60617027051479511</v>
      </c>
      <c r="AA40" s="193"/>
      <c r="AB40" s="193"/>
      <c r="AC40" s="193"/>
      <c r="AD40" s="193"/>
      <c r="AE40" s="193"/>
      <c r="AF40" s="3"/>
      <c r="AG40" s="3"/>
      <c r="AH40" s="3"/>
      <c r="AI40" s="3"/>
      <c r="AJ40" s="193"/>
      <c r="AK40" s="193"/>
      <c r="AL40" s="193"/>
    </row>
    <row r="41" spans="1:38" ht="14.25" customHeight="1" outlineLevel="1">
      <c r="A41" s="3"/>
      <c r="B41" s="3"/>
      <c r="C41" s="3"/>
      <c r="D41" s="18">
        <v>41182</v>
      </c>
      <c r="E41" s="264">
        <v>-1.9944299703530675</v>
      </c>
      <c r="F41" s="264">
        <f>place!B61*100</f>
        <v>0.79304668205815165</v>
      </c>
      <c r="G41" s="264">
        <f>(inflacija!C49+nezaposlenost!V54)-(inflacija!C45+nezaposlenost!V50)</f>
        <v>1.097571188945544</v>
      </c>
      <c r="H41" s="264">
        <v>0.4399999999999995</v>
      </c>
      <c r="I41" s="264">
        <f>krediti!H49</f>
        <v>0.92266626850106093</v>
      </c>
      <c r="J41" s="259"/>
      <c r="K41" s="18">
        <v>41182</v>
      </c>
      <c r="L41" s="264">
        <v>-1.9944299703530675</v>
      </c>
      <c r="M41" s="264">
        <f>place!I61*100</f>
        <v>0.79304668205815165</v>
      </c>
      <c r="N41" s="264">
        <f>(inflacija!G49+nezaposlenost!W54)-(inflacija!G45+nezaposlenost!W50)</f>
        <v>1.097571188945544</v>
      </c>
      <c r="O41" s="264">
        <v>0.4399999999999995</v>
      </c>
      <c r="P41" s="264">
        <f>krediti!I49</f>
        <v>0.92266626850106093</v>
      </c>
      <c r="Q41" s="259"/>
      <c r="R41" s="18">
        <v>41182</v>
      </c>
      <c r="S41" s="264">
        <v>-1.9944299703530675</v>
      </c>
      <c r="T41" s="264">
        <f>place!P61*100</f>
        <v>0.79304668205815165</v>
      </c>
      <c r="U41" s="264">
        <f>(inflacija!J49+nezaposlenost!X54)-(inflacija!J45+nezaposlenost!X50)</f>
        <v>1.097571188945544</v>
      </c>
      <c r="V41" s="264">
        <v>0.4399999999999995</v>
      </c>
      <c r="W41" s="264">
        <f>krediti!J49</f>
        <v>0.92266626850106093</v>
      </c>
      <c r="X41" s="193"/>
      <c r="Y41" s="18">
        <v>41182</v>
      </c>
      <c r="Z41" s="264">
        <v>-1.9944299703530675</v>
      </c>
      <c r="AA41" s="193"/>
      <c r="AB41" s="193"/>
      <c r="AC41" s="193"/>
      <c r="AD41" s="193"/>
      <c r="AE41" s="193"/>
      <c r="AF41" s="3"/>
      <c r="AG41" s="3"/>
      <c r="AH41" s="3"/>
      <c r="AI41" s="3"/>
      <c r="AJ41" s="193"/>
      <c r="AK41" s="193"/>
      <c r="AL41" s="193"/>
    </row>
    <row r="42" spans="1:38" ht="14.25" customHeight="1" outlineLevel="1">
      <c r="A42" s="3"/>
      <c r="B42" s="3"/>
      <c r="C42" s="3"/>
      <c r="D42" s="18">
        <v>41274</v>
      </c>
      <c r="E42" s="264">
        <v>-5.8844539691043707</v>
      </c>
      <c r="F42" s="264">
        <f>place!B62*100</f>
        <v>-0.48601404775974189</v>
      </c>
      <c r="G42" s="264">
        <f>(inflacija!C50+nezaposlenost!V55)-(inflacija!C46+nezaposlenost!V51)</f>
        <v>2.5595018298871999</v>
      </c>
      <c r="H42" s="264">
        <v>-0.41000000000000014</v>
      </c>
      <c r="I42" s="264">
        <f>krediti!H50</f>
        <v>-1.1882587997532141</v>
      </c>
      <c r="J42" s="259"/>
      <c r="K42" s="18">
        <v>41274</v>
      </c>
      <c r="L42" s="264">
        <v>-5.8844539691043707</v>
      </c>
      <c r="M42" s="264">
        <f>place!I62*100</f>
        <v>-0.48601404775974189</v>
      </c>
      <c r="N42" s="264">
        <f>(inflacija!G50+nezaposlenost!W55)-(inflacija!G46+nezaposlenost!W51)</f>
        <v>2.5595018298871999</v>
      </c>
      <c r="O42" s="264">
        <v>-0.41000000000000014</v>
      </c>
      <c r="P42" s="264">
        <f>krediti!I50</f>
        <v>-1.1882587997532141</v>
      </c>
      <c r="Q42" s="259"/>
      <c r="R42" s="18">
        <v>41274</v>
      </c>
      <c r="S42" s="264">
        <v>-5.8844539691043707</v>
      </c>
      <c r="T42" s="264">
        <f>place!P62*100</f>
        <v>-0.48601404775974189</v>
      </c>
      <c r="U42" s="264">
        <f>(inflacija!J50+nezaposlenost!X55)-(inflacija!J46+nezaposlenost!X51)</f>
        <v>2.5595018298871999</v>
      </c>
      <c r="V42" s="264">
        <v>-0.41000000000000014</v>
      </c>
      <c r="W42" s="264">
        <f>krediti!J50</f>
        <v>-1.1882587997532141</v>
      </c>
      <c r="X42" s="193"/>
      <c r="Y42" s="18">
        <v>41274</v>
      </c>
      <c r="Z42" s="264">
        <v>-5.8844539691043707</v>
      </c>
      <c r="AA42" s="193"/>
      <c r="AB42" s="193"/>
      <c r="AC42" s="193"/>
      <c r="AD42" s="193"/>
      <c r="AE42" s="193"/>
      <c r="AF42" s="3"/>
      <c r="AG42" s="3"/>
      <c r="AH42" s="3"/>
      <c r="AI42" s="3"/>
      <c r="AJ42" s="193"/>
      <c r="AK42" s="193"/>
      <c r="AL42" s="193"/>
    </row>
    <row r="43" spans="1:38" ht="14.25" customHeight="1" outlineLevel="1">
      <c r="A43" s="193"/>
      <c r="B43" s="193"/>
      <c r="C43" s="3"/>
      <c r="D43" s="18">
        <v>41364</v>
      </c>
      <c r="E43" s="264">
        <v>-5.4597701149425291</v>
      </c>
      <c r="F43" s="264">
        <f>place!B63*100</f>
        <v>2.9912295794999766</v>
      </c>
      <c r="G43" s="264">
        <f>(inflacija!C51+nezaposlenost!V56)-(inflacija!C47+nezaposlenost!V52)</f>
        <v>2.3416995946643979</v>
      </c>
      <c r="H43" s="264">
        <v>-0.37000000000000011</v>
      </c>
      <c r="I43" s="264">
        <f>krediti!H51</f>
        <v>-1.5941280272353424</v>
      </c>
      <c r="J43" s="259"/>
      <c r="K43" s="18">
        <v>41364</v>
      </c>
      <c r="L43" s="264">
        <v>-5.4597701149425291</v>
      </c>
      <c r="M43" s="264">
        <f>place!I63*100</f>
        <v>2.9912295794999766</v>
      </c>
      <c r="N43" s="264">
        <f>(inflacija!G51+nezaposlenost!W56)-(inflacija!G47+nezaposlenost!W52)</f>
        <v>2.3416995946643979</v>
      </c>
      <c r="O43" s="264">
        <v>-0.37000000000000011</v>
      </c>
      <c r="P43" s="264">
        <f>krediti!I51</f>
        <v>-1.5941280272353424</v>
      </c>
      <c r="Q43" s="259"/>
      <c r="R43" s="18">
        <v>41364</v>
      </c>
      <c r="S43" s="264">
        <v>-5.4597701149425291</v>
      </c>
      <c r="T43" s="264">
        <f>place!P63*100</f>
        <v>2.9912295794999766</v>
      </c>
      <c r="U43" s="264">
        <f>(inflacija!J51+nezaposlenost!X56)-(inflacija!J47+nezaposlenost!X52)</f>
        <v>2.3416995946643979</v>
      </c>
      <c r="V43" s="264">
        <v>-0.37000000000000011</v>
      </c>
      <c r="W43" s="264">
        <f>krediti!J51</f>
        <v>-1.5941280272353424</v>
      </c>
      <c r="X43" s="193"/>
      <c r="Y43" s="18">
        <v>41364</v>
      </c>
      <c r="Z43" s="264">
        <v>-5.4597701149425291</v>
      </c>
      <c r="AA43" s="193"/>
      <c r="AB43" s="193"/>
      <c r="AC43" s="193"/>
      <c r="AD43" s="193"/>
      <c r="AE43" s="193"/>
      <c r="AF43" s="3"/>
      <c r="AG43" s="3"/>
      <c r="AH43" s="3"/>
      <c r="AI43" s="3"/>
      <c r="AJ43" s="193"/>
      <c r="AK43" s="193"/>
      <c r="AL43" s="193"/>
    </row>
    <row r="44" spans="1:38" ht="14.25" customHeight="1" outlineLevel="1">
      <c r="A44" s="193"/>
      <c r="B44" s="193"/>
      <c r="C44" s="3"/>
      <c r="D44" s="18">
        <v>41455</v>
      </c>
      <c r="E44" s="264">
        <v>-4.7606044056071397</v>
      </c>
      <c r="F44" s="264">
        <f>place!B64*100</f>
        <v>1.0901716783030313</v>
      </c>
      <c r="G44" s="264">
        <f>(inflacija!C52+nezaposlenost!V57)-(inflacija!C48+nezaposlenost!V53)</f>
        <v>1.4298589865169653</v>
      </c>
      <c r="H44" s="264">
        <v>-0.44999999999999929</v>
      </c>
      <c r="I44" s="264">
        <f>krediti!H52</f>
        <v>-0.13619033831960792</v>
      </c>
      <c r="J44" s="259"/>
      <c r="K44" s="18">
        <v>41455</v>
      </c>
      <c r="L44" s="264">
        <v>-4.7606044056071397</v>
      </c>
      <c r="M44" s="264">
        <f>place!I64*100</f>
        <v>1.0901716783030313</v>
      </c>
      <c r="N44" s="264">
        <f>(inflacija!G52+nezaposlenost!W57)-(inflacija!G48+nezaposlenost!W53)</f>
        <v>1.4298589865169653</v>
      </c>
      <c r="O44" s="264">
        <v>-0.44999999999999929</v>
      </c>
      <c r="P44" s="264">
        <f>krediti!I52</f>
        <v>-0.13619033831960792</v>
      </c>
      <c r="Q44" s="259"/>
      <c r="R44" s="18">
        <v>41455</v>
      </c>
      <c r="S44" s="264">
        <v>-4.7606044056071397</v>
      </c>
      <c r="T44" s="264">
        <f>place!P64*100</f>
        <v>1.0901716783030313</v>
      </c>
      <c r="U44" s="264">
        <f>(inflacija!J52+nezaposlenost!X57)-(inflacija!J48+nezaposlenost!X53)</f>
        <v>1.4298589865169653</v>
      </c>
      <c r="V44" s="264">
        <v>-0.44999999999999929</v>
      </c>
      <c r="W44" s="264">
        <f>krediti!J52</f>
        <v>-0.13619033831960792</v>
      </c>
      <c r="X44" s="193"/>
      <c r="Y44" s="18">
        <v>41455</v>
      </c>
      <c r="Z44" s="264">
        <v>-4.7606044056071397</v>
      </c>
      <c r="AA44" s="193"/>
      <c r="AB44" s="193"/>
      <c r="AC44" s="193"/>
      <c r="AD44" s="193"/>
      <c r="AE44" s="193"/>
      <c r="AF44" s="3"/>
      <c r="AG44" s="3"/>
      <c r="AH44" s="3"/>
      <c r="AI44" s="3"/>
      <c r="AJ44" s="193"/>
      <c r="AK44" s="193"/>
      <c r="AL44" s="193"/>
    </row>
    <row r="45" spans="1:38" ht="14.25" customHeight="1" outlineLevel="1">
      <c r="A45" s="193"/>
      <c r="B45" s="193"/>
      <c r="C45" s="3"/>
      <c r="D45" s="18">
        <v>41547</v>
      </c>
      <c r="E45" s="264">
        <v>-3.7766981391511649</v>
      </c>
      <c r="F45" s="264">
        <f>place!B65*100</f>
        <v>0.12191393636102887</v>
      </c>
      <c r="G45" s="264">
        <f>(inflacija!C53+nezaposlenost!V58)-(inflacija!C49+nezaposlenost!V54)</f>
        <v>0.93222310679832532</v>
      </c>
      <c r="H45" s="264">
        <v>-0.80999999999999961</v>
      </c>
      <c r="I45" s="264">
        <f>krediti!H53</f>
        <v>-0.33567215663687477</v>
      </c>
      <c r="J45" s="259"/>
      <c r="K45" s="18">
        <v>41547</v>
      </c>
      <c r="L45" s="264">
        <v>-3.7766981391511649</v>
      </c>
      <c r="M45" s="264">
        <f>place!I65*100</f>
        <v>0.12191393636102887</v>
      </c>
      <c r="N45" s="264">
        <f>(inflacija!G53+nezaposlenost!W58)-(inflacija!G49+nezaposlenost!W54)</f>
        <v>0.93222310679832532</v>
      </c>
      <c r="O45" s="264">
        <v>-0.80999999999999961</v>
      </c>
      <c r="P45" s="264">
        <f>krediti!I53</f>
        <v>-0.33567215663687477</v>
      </c>
      <c r="Q45" s="259"/>
      <c r="R45" s="18">
        <v>41547</v>
      </c>
      <c r="S45" s="264">
        <v>-3.7766981391511649</v>
      </c>
      <c r="T45" s="264">
        <f>place!P65*100</f>
        <v>0.12191393636102887</v>
      </c>
      <c r="U45" s="264">
        <f>(inflacija!J53+nezaposlenost!X58)-(inflacija!J49+nezaposlenost!X54)</f>
        <v>0.93222310679832532</v>
      </c>
      <c r="V45" s="264">
        <v>-0.80999999999999961</v>
      </c>
      <c r="W45" s="264">
        <f>krediti!J53</f>
        <v>-0.33567215663687477</v>
      </c>
      <c r="X45" s="193"/>
      <c r="Y45" s="18">
        <v>41547</v>
      </c>
      <c r="Z45" s="264">
        <v>-3.7766981391511649</v>
      </c>
      <c r="AA45" s="193"/>
      <c r="AB45" s="193"/>
      <c r="AC45" s="193"/>
      <c r="AD45" s="193"/>
      <c r="AE45" s="193"/>
      <c r="AF45" s="3"/>
      <c r="AG45" s="3"/>
      <c r="AH45" s="3"/>
      <c r="AI45" s="3"/>
      <c r="AJ45" s="193"/>
      <c r="AK45" s="193"/>
      <c r="AL45" s="193"/>
    </row>
    <row r="46" spans="1:38" ht="14.25" customHeight="1" outlineLevel="1">
      <c r="A46" s="193"/>
      <c r="B46" s="193"/>
      <c r="C46" s="3"/>
      <c r="D46" s="18">
        <v>41639</v>
      </c>
      <c r="E46" s="264">
        <v>-1.6793168880455482</v>
      </c>
      <c r="F46" s="264">
        <f>place!B66*100</f>
        <v>-4.6080400105852348E-2</v>
      </c>
      <c r="G46" s="264">
        <f>(inflacija!C54+nezaposlenost!V59)-(inflacija!C50+nezaposlenost!V55)</f>
        <v>-5.7601046684775667</v>
      </c>
      <c r="H46" s="264">
        <v>-9.9999999999999645E-2</v>
      </c>
      <c r="I46" s="264">
        <f>krediti!H54</f>
        <v>0.80127183753349129</v>
      </c>
      <c r="J46" s="259"/>
      <c r="K46" s="18">
        <v>41639</v>
      </c>
      <c r="L46" s="264">
        <v>-1.6793168880455482</v>
      </c>
      <c r="M46" s="264">
        <f>place!I66*100</f>
        <v>-4.6080400105852348E-2</v>
      </c>
      <c r="N46" s="264">
        <f>(inflacija!G54+nezaposlenost!W59)-(inflacija!G50+nezaposlenost!W55)</f>
        <v>-5.7601046684775667</v>
      </c>
      <c r="O46" s="264">
        <v>-9.9999999999999645E-2</v>
      </c>
      <c r="P46" s="264">
        <f>krediti!I54</f>
        <v>0.80127183753349129</v>
      </c>
      <c r="Q46" s="259"/>
      <c r="R46" s="18">
        <v>41639</v>
      </c>
      <c r="S46" s="264">
        <v>-1.6793168880455482</v>
      </c>
      <c r="T46" s="264">
        <f>place!P66*100</f>
        <v>-4.6080400105852348E-2</v>
      </c>
      <c r="U46" s="264">
        <f>(inflacija!J54+nezaposlenost!X59)-(inflacija!J50+nezaposlenost!X55)</f>
        <v>-5.7601046684775667</v>
      </c>
      <c r="V46" s="264">
        <v>-9.9999999999999645E-2</v>
      </c>
      <c r="W46" s="264">
        <f>krediti!J54</f>
        <v>0.80127183753349129</v>
      </c>
      <c r="X46" s="193"/>
      <c r="Y46" s="18">
        <v>41639</v>
      </c>
      <c r="Z46" s="264">
        <v>-1.6793168880455482</v>
      </c>
      <c r="AA46" s="193"/>
      <c r="AB46" s="193"/>
      <c r="AC46" s="193"/>
      <c r="AD46" s="193"/>
      <c r="AE46" s="193"/>
      <c r="AF46" s="3"/>
      <c r="AG46" s="3"/>
      <c r="AH46" s="3"/>
      <c r="AI46" s="3"/>
      <c r="AJ46" s="193"/>
      <c r="AK46" s="193"/>
      <c r="AL46" s="193"/>
    </row>
    <row r="47" spans="1:38" ht="14.25" customHeight="1" outlineLevel="1">
      <c r="A47" s="193"/>
      <c r="B47" s="193"/>
      <c r="C47" s="3"/>
      <c r="D47" s="18">
        <v>41729</v>
      </c>
      <c r="E47" s="264">
        <v>-2.2226443768996944</v>
      </c>
      <c r="F47" s="264">
        <f>place!B67*100</f>
        <v>-0.96005038460267311</v>
      </c>
      <c r="G47" s="264">
        <f>(inflacija!C55+nezaposlenost!V60)-(inflacija!C51+nezaposlenost!V56)</f>
        <v>-0.17967317171385488</v>
      </c>
      <c r="H47" s="264">
        <v>-0.33000000000000007</v>
      </c>
      <c r="I47" s="264">
        <f>krediti!H55</f>
        <v>0.3024998421784062</v>
      </c>
      <c r="J47" s="259"/>
      <c r="K47" s="18">
        <v>41729</v>
      </c>
      <c r="L47" s="264">
        <v>-2.2226443768996944</v>
      </c>
      <c r="M47" s="264">
        <f>place!I67*100</f>
        <v>-0.96005038460267311</v>
      </c>
      <c r="N47" s="264">
        <f>(inflacija!G55+nezaposlenost!W60)-(inflacija!G51+nezaposlenost!W56)</f>
        <v>-0.17967317171385488</v>
      </c>
      <c r="O47" s="264">
        <v>-0.33000000000000007</v>
      </c>
      <c r="P47" s="264">
        <f>krediti!I55</f>
        <v>0.3024998421784062</v>
      </c>
      <c r="Q47" s="259"/>
      <c r="R47" s="18">
        <v>41729</v>
      </c>
      <c r="S47" s="264">
        <v>-2.2226443768996944</v>
      </c>
      <c r="T47" s="264">
        <f>place!P67*100</f>
        <v>-0.96005038460267311</v>
      </c>
      <c r="U47" s="264">
        <f>(inflacija!J55+nezaposlenost!X60)-(inflacija!J51+nezaposlenost!X56)</f>
        <v>-0.17967317171385488</v>
      </c>
      <c r="V47" s="264">
        <v>-0.33000000000000007</v>
      </c>
      <c r="W47" s="264">
        <f>krediti!J55</f>
        <v>0.3024998421784062</v>
      </c>
      <c r="X47" s="193"/>
      <c r="Y47" s="18">
        <v>41729</v>
      </c>
      <c r="Z47" s="264">
        <v>-2.2226443768996944</v>
      </c>
      <c r="AA47" s="193"/>
      <c r="AB47" s="193"/>
      <c r="AC47" s="193"/>
      <c r="AD47" s="193"/>
      <c r="AE47" s="193"/>
      <c r="AF47" s="3"/>
      <c r="AG47" s="3"/>
      <c r="AH47" s="3"/>
      <c r="AI47" s="3"/>
      <c r="AJ47" s="193"/>
      <c r="AK47" s="193"/>
      <c r="AL47" s="193"/>
    </row>
    <row r="48" spans="1:38" ht="14.25" customHeight="1" outlineLevel="1">
      <c r="A48" s="3"/>
      <c r="B48" s="3"/>
      <c r="C48" s="3"/>
      <c r="D48" s="18">
        <v>41820</v>
      </c>
      <c r="E48" s="264">
        <v>-0.77415655165822272</v>
      </c>
      <c r="F48" s="264">
        <f>place!B68*100</f>
        <v>-1.1155993677705922</v>
      </c>
      <c r="G48" s="264">
        <f>(inflacija!C56+nezaposlenost!V61)-(inflacija!C52+nezaposlenost!V57)</f>
        <v>-4.5817854783156271</v>
      </c>
      <c r="H48" s="264">
        <v>0.28999999999999915</v>
      </c>
      <c r="I48" s="264">
        <f>krediti!H56</f>
        <v>-0.99523758808408047</v>
      </c>
      <c r="J48" s="259"/>
      <c r="K48" s="18">
        <v>41820</v>
      </c>
      <c r="L48" s="264">
        <v>-0.77415655165822272</v>
      </c>
      <c r="M48" s="264">
        <f>place!I68*100</f>
        <v>-1.1155993677705922</v>
      </c>
      <c r="N48" s="264">
        <f>(inflacija!G56+nezaposlenost!W61)-(inflacija!G52+nezaposlenost!W57)</f>
        <v>-4.5817854783156271</v>
      </c>
      <c r="O48" s="264">
        <v>0.28999999999999915</v>
      </c>
      <c r="P48" s="264">
        <f>krediti!I56</f>
        <v>-0.99523758808408047</v>
      </c>
      <c r="Q48" s="259"/>
      <c r="R48" s="18">
        <v>41820</v>
      </c>
      <c r="S48" s="264">
        <v>-0.77415655165822272</v>
      </c>
      <c r="T48" s="264">
        <f>place!P68*100</f>
        <v>-1.1155993677705922</v>
      </c>
      <c r="U48" s="264">
        <f>(inflacija!J56+nezaposlenost!X61)-(inflacija!J52+nezaposlenost!X57)</f>
        <v>-4.5817854783156271</v>
      </c>
      <c r="V48" s="264">
        <v>0.28999999999999915</v>
      </c>
      <c r="W48" s="264">
        <f>krediti!J56</f>
        <v>-0.99523758808408047</v>
      </c>
      <c r="X48" s="193"/>
      <c r="Y48" s="18">
        <v>41820</v>
      </c>
      <c r="Z48" s="264">
        <v>-0.77415655165822272</v>
      </c>
      <c r="AA48" s="193"/>
      <c r="AB48" s="193"/>
      <c r="AC48" s="193"/>
      <c r="AD48" s="193"/>
      <c r="AE48" s="193"/>
      <c r="AF48" s="3"/>
      <c r="AG48" s="3"/>
      <c r="AH48" s="3"/>
      <c r="AI48" s="3"/>
      <c r="AJ48" s="193"/>
      <c r="AK48" s="193"/>
      <c r="AL48" s="193"/>
    </row>
    <row r="49" spans="1:38" ht="14.25" customHeight="1" outlineLevel="1">
      <c r="A49" s="3"/>
      <c r="B49" s="3"/>
      <c r="C49" s="3"/>
      <c r="D49" s="18">
        <v>41912</v>
      </c>
      <c r="E49" s="264">
        <v>-1.8767266838144252</v>
      </c>
      <c r="F49" s="264">
        <f>place!B69*100</f>
        <v>0.83176467927768005</v>
      </c>
      <c r="G49" s="264">
        <f>(inflacija!C57+nezaposlenost!V62)-(inflacija!C53+nezaposlenost!V58)</f>
        <v>-1.4517681774130509</v>
      </c>
      <c r="H49" s="264">
        <v>0.38999999999999968</v>
      </c>
      <c r="I49" s="264">
        <f>krediti!H57</f>
        <v>-0.89402284902550377</v>
      </c>
      <c r="J49" s="259"/>
      <c r="K49" s="18">
        <v>41912</v>
      </c>
      <c r="L49" s="264">
        <v>-1.8767266838144252</v>
      </c>
      <c r="M49" s="264">
        <f>place!I69*100</f>
        <v>0.83176467927768005</v>
      </c>
      <c r="N49" s="264">
        <f>(inflacija!G57+nezaposlenost!W62)-(inflacija!G53+nezaposlenost!W58)</f>
        <v>-1.4517681774130509</v>
      </c>
      <c r="O49" s="264">
        <v>0.38999999999999968</v>
      </c>
      <c r="P49" s="264">
        <f>krediti!I57</f>
        <v>-0.89402284902550377</v>
      </c>
      <c r="Q49" s="259"/>
      <c r="R49" s="18">
        <v>41912</v>
      </c>
      <c r="S49" s="264">
        <v>-1.8767266838144252</v>
      </c>
      <c r="T49" s="264">
        <f>place!P69*100</f>
        <v>0.83176467927768005</v>
      </c>
      <c r="U49" s="264">
        <f>(inflacija!J57+nezaposlenost!X62)-(inflacija!J53+nezaposlenost!X58)</f>
        <v>-1.4517681774130509</v>
      </c>
      <c r="V49" s="264">
        <v>0.38999999999999968</v>
      </c>
      <c r="W49" s="264">
        <f>krediti!J57</f>
        <v>-0.89402284902550377</v>
      </c>
      <c r="X49" s="193"/>
      <c r="Y49" s="18">
        <v>41912</v>
      </c>
      <c r="Z49" s="264">
        <v>-1.8767266838144252</v>
      </c>
      <c r="AA49" s="193"/>
      <c r="AB49" s="193"/>
      <c r="AC49" s="193"/>
      <c r="AD49" s="193"/>
      <c r="AE49" s="193"/>
      <c r="AF49" s="3"/>
      <c r="AG49" s="3"/>
      <c r="AH49" s="3"/>
      <c r="AI49" s="3"/>
      <c r="AJ49" s="193"/>
      <c r="AK49" s="193"/>
      <c r="AL49" s="193"/>
    </row>
    <row r="50" spans="1:38" ht="14.25" customHeight="1" outlineLevel="1">
      <c r="A50" s="3"/>
      <c r="B50" s="3"/>
      <c r="C50" s="3"/>
      <c r="D50" s="18">
        <v>42004</v>
      </c>
      <c r="E50" s="264">
        <v>-1.4378075846762499</v>
      </c>
      <c r="F50" s="264">
        <f>place!B70*100</f>
        <v>1.0968618498350402</v>
      </c>
      <c r="G50" s="264">
        <f>(inflacija!C58+nezaposlenost!V63)-(inflacija!C54+nezaposlenost!V59)</f>
        <v>-0.66342849380491486</v>
      </c>
      <c r="H50" s="264">
        <v>9.9999999999997868E-3</v>
      </c>
      <c r="I50" s="264">
        <f>krediti!H58</f>
        <v>-1.49794183246469</v>
      </c>
      <c r="J50" s="259"/>
      <c r="K50" s="18">
        <v>42004</v>
      </c>
      <c r="L50" s="264">
        <v>-1.4378075846762499</v>
      </c>
      <c r="M50" s="264">
        <f>place!I70*100</f>
        <v>1.0968618498350402</v>
      </c>
      <c r="N50" s="264">
        <f>(inflacija!G58+nezaposlenost!W63)-(inflacija!G54+nezaposlenost!W59)</f>
        <v>-0.66342849380491486</v>
      </c>
      <c r="O50" s="264">
        <v>9.9999999999997868E-3</v>
      </c>
      <c r="P50" s="264">
        <f>krediti!I58</f>
        <v>-1.49794183246469</v>
      </c>
      <c r="Q50" s="259"/>
      <c r="R50" s="18">
        <v>42004</v>
      </c>
      <c r="S50" s="264">
        <v>-1.4378075846762499</v>
      </c>
      <c r="T50" s="264">
        <f>place!P70*100</f>
        <v>1.0968618498350402</v>
      </c>
      <c r="U50" s="264">
        <f>(inflacija!J58+nezaposlenost!X63)-(inflacija!J54+nezaposlenost!X59)</f>
        <v>-0.66342849380491486</v>
      </c>
      <c r="V50" s="264">
        <v>9.9999999999997868E-3</v>
      </c>
      <c r="W50" s="264">
        <f>krediti!J58</f>
        <v>-1.49794183246469</v>
      </c>
      <c r="X50" s="193"/>
      <c r="Y50" s="18">
        <v>42004</v>
      </c>
      <c r="Z50" s="264">
        <v>-1.4378075846762499</v>
      </c>
      <c r="AA50" s="193"/>
      <c r="AB50" s="193"/>
      <c r="AC50" s="193"/>
      <c r="AD50" s="193"/>
      <c r="AE50" s="193"/>
      <c r="AF50" s="3"/>
      <c r="AG50" s="3"/>
      <c r="AH50" s="3"/>
      <c r="AI50" s="3"/>
      <c r="AJ50" s="193"/>
      <c r="AK50" s="193"/>
      <c r="AL50" s="193"/>
    </row>
    <row r="51" spans="1:38" ht="14.25" customHeight="1" outlineLevel="1">
      <c r="A51" s="3"/>
      <c r="B51" s="3"/>
      <c r="C51" s="3"/>
      <c r="D51" s="18">
        <v>42094</v>
      </c>
      <c r="E51" s="264">
        <v>-1.836020983096958</v>
      </c>
      <c r="F51" s="264">
        <f>place!B71*100</f>
        <v>-4.3559473226534422</v>
      </c>
      <c r="G51" s="264">
        <f>(inflacija!C59+nezaposlenost!V64)-(inflacija!C55+nezaposlenost!V60)</f>
        <v>-0.9926855968675774</v>
      </c>
      <c r="H51" s="264">
        <v>0.37999999999999989</v>
      </c>
      <c r="I51" s="264">
        <f>krediti!H59</f>
        <v>-1.6046080166230041</v>
      </c>
      <c r="J51" s="259"/>
      <c r="K51" s="18">
        <v>42094</v>
      </c>
      <c r="L51" s="264">
        <v>-1.836020983096958</v>
      </c>
      <c r="M51" s="264">
        <f>place!I71*100</f>
        <v>-4.3559473226534422</v>
      </c>
      <c r="N51" s="264">
        <f>(inflacija!G59+nezaposlenost!W64)-(inflacija!G55+nezaposlenost!W60)</f>
        <v>-0.9926855968675774</v>
      </c>
      <c r="O51" s="264">
        <v>0.37999999999999989</v>
      </c>
      <c r="P51" s="264">
        <f>krediti!I59</f>
        <v>-1.6046080166230041</v>
      </c>
      <c r="Q51" s="259"/>
      <c r="R51" s="18">
        <v>42094</v>
      </c>
      <c r="S51" s="264">
        <v>-1.836020983096958</v>
      </c>
      <c r="T51" s="264">
        <f>place!P71*100</f>
        <v>-4.3559473226534422</v>
      </c>
      <c r="U51" s="264">
        <f>(inflacija!J59+nezaposlenost!X64)-(inflacija!J55+nezaposlenost!X60)</f>
        <v>-0.9926855968675774</v>
      </c>
      <c r="V51" s="264">
        <v>0.37999999999999989</v>
      </c>
      <c r="W51" s="264">
        <f>krediti!J59</f>
        <v>-1.6046080166230041</v>
      </c>
      <c r="X51" s="193"/>
      <c r="Y51" s="18">
        <v>42094</v>
      </c>
      <c r="Z51" s="264">
        <v>-1.836020983096958</v>
      </c>
      <c r="AA51" s="193"/>
      <c r="AB51" s="193"/>
      <c r="AC51" s="193"/>
      <c r="AD51" s="193"/>
      <c r="AE51" s="193"/>
      <c r="AF51" s="3"/>
      <c r="AG51" s="3"/>
      <c r="AH51" s="3"/>
      <c r="AI51" s="3"/>
      <c r="AJ51" s="193"/>
      <c r="AK51" s="193"/>
      <c r="AL51" s="193"/>
    </row>
    <row r="52" spans="1:38" ht="14.25" customHeight="1" outlineLevel="1">
      <c r="A52" s="3"/>
      <c r="B52" s="3"/>
      <c r="C52" s="3"/>
      <c r="D52" s="18">
        <v>42185</v>
      </c>
      <c r="E52" s="264">
        <v>-4.5174340204199552</v>
      </c>
      <c r="F52" s="264">
        <f>place!B72*100</f>
        <v>-3.5548880745941647</v>
      </c>
      <c r="G52" s="264">
        <f>(inflacija!C60+nezaposlenost!V65)-(inflacija!C56+nezaposlenost!V61)</f>
        <v>-0.34296365671612961</v>
      </c>
      <c r="H52" s="264">
        <v>-0.29999999999999982</v>
      </c>
      <c r="I52" s="264">
        <f>krediti!H60</f>
        <v>-1.9168879288737202</v>
      </c>
      <c r="J52" s="259"/>
      <c r="K52" s="18">
        <v>42185</v>
      </c>
      <c r="L52" s="264">
        <v>-4.5174340204199552</v>
      </c>
      <c r="M52" s="264">
        <f>place!I72*100</f>
        <v>-3.5548880745941647</v>
      </c>
      <c r="N52" s="264">
        <f>(inflacija!G60+nezaposlenost!W65)-(inflacija!G56+nezaposlenost!W61)</f>
        <v>-0.34296365671612961</v>
      </c>
      <c r="O52" s="264">
        <v>-0.29999999999999982</v>
      </c>
      <c r="P52" s="264">
        <f>krediti!I60</f>
        <v>-1.9168879288737202</v>
      </c>
      <c r="Q52" s="259"/>
      <c r="R52" s="18">
        <v>42185</v>
      </c>
      <c r="S52" s="264">
        <v>-4.5174340204199552</v>
      </c>
      <c r="T52" s="264">
        <f>place!P72*100</f>
        <v>-3.5548880745941647</v>
      </c>
      <c r="U52" s="264">
        <f>(inflacija!J60+nezaposlenost!X65)-(inflacija!J56+nezaposlenost!X61)</f>
        <v>-0.34296365671612961</v>
      </c>
      <c r="V52" s="264">
        <v>-0.29999999999999982</v>
      </c>
      <c r="W52" s="264">
        <f>krediti!J60</f>
        <v>-1.9168879288737202</v>
      </c>
      <c r="X52" s="193"/>
      <c r="Y52" s="18">
        <v>42185</v>
      </c>
      <c r="Z52" s="264">
        <v>-4.5174340204199552</v>
      </c>
      <c r="AA52" s="193"/>
      <c r="AB52" s="193"/>
      <c r="AC52" s="193"/>
      <c r="AD52" s="193"/>
      <c r="AE52" s="193"/>
      <c r="AF52" s="3"/>
      <c r="AG52" s="3"/>
      <c r="AH52" s="3"/>
      <c r="AI52" s="3"/>
      <c r="AJ52" s="193"/>
      <c r="AK52" s="193"/>
      <c r="AL52" s="193"/>
    </row>
    <row r="53" spans="1:38" ht="14.25" customHeight="1" outlineLevel="1">
      <c r="A53" s="3"/>
      <c r="B53" s="3"/>
      <c r="C53" s="3"/>
      <c r="D53" s="18">
        <v>42277</v>
      </c>
      <c r="E53" s="264">
        <v>-3.0485436893203968</v>
      </c>
      <c r="F53" s="264">
        <f>place!B73*100</f>
        <v>-4.3452707300445699</v>
      </c>
      <c r="G53" s="264">
        <f>(inflacija!C61+nezaposlenost!V66)-(inflacija!C57+nezaposlenost!V62)</f>
        <v>-4.2235654817611223</v>
      </c>
      <c r="H53" s="264">
        <v>-0.29000000000000004</v>
      </c>
      <c r="I53" s="264">
        <f>krediti!H61</f>
        <v>-1.9763381704152465</v>
      </c>
      <c r="J53" s="259"/>
      <c r="K53" s="18">
        <v>42277</v>
      </c>
      <c r="L53" s="264">
        <v>-3.0485436893203968</v>
      </c>
      <c r="M53" s="264">
        <f>place!I73*100</f>
        <v>-4.3452707300445699</v>
      </c>
      <c r="N53" s="264">
        <f>(inflacija!G61+nezaposlenost!W66)-(inflacija!G57+nezaposlenost!W62)</f>
        <v>-4.2235654817611223</v>
      </c>
      <c r="O53" s="264">
        <v>-0.29000000000000004</v>
      </c>
      <c r="P53" s="264">
        <f>krediti!I61</f>
        <v>-1.9763381704152465</v>
      </c>
      <c r="Q53" s="259"/>
      <c r="R53" s="18">
        <v>42277</v>
      </c>
      <c r="S53" s="264">
        <v>-3.0485436893203968</v>
      </c>
      <c r="T53" s="264">
        <f>place!P73*100</f>
        <v>-4.3452707300445699</v>
      </c>
      <c r="U53" s="264">
        <f>(inflacija!J61+nezaposlenost!X66)-(inflacija!J57+nezaposlenost!X62)</f>
        <v>-4.2235654817611223</v>
      </c>
      <c r="V53" s="264">
        <v>-0.29000000000000004</v>
      </c>
      <c r="W53" s="264">
        <f>krediti!J61</f>
        <v>-1.9763381704152465</v>
      </c>
      <c r="X53" s="193"/>
      <c r="Y53" s="18">
        <v>42277</v>
      </c>
      <c r="Z53" s="264">
        <v>-3.0485436893203968</v>
      </c>
      <c r="AA53" s="193"/>
      <c r="AB53" s="193"/>
      <c r="AC53" s="193"/>
      <c r="AD53" s="193"/>
      <c r="AE53" s="193"/>
      <c r="AF53" s="3"/>
      <c r="AG53" s="3"/>
      <c r="AH53" s="3"/>
      <c r="AI53" s="3"/>
      <c r="AJ53" s="193"/>
      <c r="AK53" s="193"/>
      <c r="AL53" s="193"/>
    </row>
    <row r="54" spans="1:38" ht="14.25" customHeight="1" outlineLevel="1">
      <c r="A54" s="3"/>
      <c r="B54" s="3"/>
      <c r="C54" s="3"/>
      <c r="D54" s="18">
        <v>42369</v>
      </c>
      <c r="E54" s="264">
        <v>-2.13432543567653</v>
      </c>
      <c r="F54" s="264">
        <f>place!B74*100</f>
        <v>-3.9597923379698585</v>
      </c>
      <c r="G54" s="264">
        <f>(inflacija!C62+nezaposlenost!V67)-(inflacija!C58+nezaposlenost!V63)</f>
        <v>-3.071092714669744</v>
      </c>
      <c r="H54" s="264">
        <v>0.5</v>
      </c>
      <c r="I54" s="264">
        <f>krediti!H62</f>
        <v>-2.2821843390586309</v>
      </c>
      <c r="J54" s="259"/>
      <c r="K54" s="18">
        <v>42369</v>
      </c>
      <c r="L54" s="264">
        <v>-2.13432543567653</v>
      </c>
      <c r="M54" s="264">
        <f>place!I74*100</f>
        <v>-3.9597923379698585</v>
      </c>
      <c r="N54" s="264">
        <f>(inflacija!G62+nezaposlenost!W67)-(inflacija!G58+nezaposlenost!W63)</f>
        <v>-3.071092714669744</v>
      </c>
      <c r="O54" s="264">
        <v>0.5</v>
      </c>
      <c r="P54" s="264">
        <f>krediti!I62</f>
        <v>-2.2821843390586309</v>
      </c>
      <c r="Q54" s="259"/>
      <c r="R54" s="18">
        <v>42369</v>
      </c>
      <c r="S54" s="264">
        <v>-2.13432543567653</v>
      </c>
      <c r="T54" s="264">
        <f>place!P74*100</f>
        <v>-3.9597923379698585</v>
      </c>
      <c r="U54" s="264">
        <f>(inflacija!J62+nezaposlenost!X67)-(inflacija!J58+nezaposlenost!X63)</f>
        <v>-3.071092714669744</v>
      </c>
      <c r="V54" s="264">
        <v>0.5</v>
      </c>
      <c r="W54" s="264">
        <f>krediti!J62</f>
        <v>-2.2821843390586309</v>
      </c>
      <c r="X54" s="193"/>
      <c r="Y54" s="18">
        <v>42369</v>
      </c>
      <c r="Z54" s="264">
        <v>-2.13432543567653</v>
      </c>
      <c r="AA54" s="193"/>
      <c r="AB54" s="193"/>
      <c r="AC54" s="193"/>
      <c r="AD54" s="193"/>
      <c r="AE54" s="193"/>
      <c r="AF54" s="3"/>
      <c r="AG54" s="3"/>
      <c r="AH54" s="3"/>
      <c r="AI54" s="3"/>
      <c r="AJ54" s="193"/>
      <c r="AK54" s="193"/>
      <c r="AL54" s="193"/>
    </row>
    <row r="55" spans="1:38" ht="14.25" customHeight="1" outlineLevel="1">
      <c r="A55" s="3"/>
      <c r="B55" s="3"/>
      <c r="C55" s="3"/>
      <c r="D55" s="18">
        <v>42460</v>
      </c>
      <c r="E55" s="264">
        <v>0.15833745670460075</v>
      </c>
      <c r="F55" s="264">
        <f>place!B75*100</f>
        <v>1.889513376478269</v>
      </c>
      <c r="G55" s="264">
        <f>(inflacija!C63+nezaposlenost!V68)-(inflacija!C59+nezaposlenost!V64)</f>
        <v>-4.4641169595357688</v>
      </c>
      <c r="H55" s="264">
        <v>0.5600000000000005</v>
      </c>
      <c r="I55" s="264">
        <f>krediti!H63</f>
        <v>-0.87373908172831705</v>
      </c>
      <c r="J55" s="259"/>
      <c r="K55" s="18">
        <v>42460</v>
      </c>
      <c r="L55" s="264">
        <v>0.15833745670460075</v>
      </c>
      <c r="M55" s="264">
        <f>place!I75*100</f>
        <v>1.889513376478269</v>
      </c>
      <c r="N55" s="264">
        <f>(inflacija!G63+nezaposlenost!W68)-(inflacija!G59+nezaposlenost!W64)</f>
        <v>-4.4641169595357688</v>
      </c>
      <c r="O55" s="264">
        <v>0.5600000000000005</v>
      </c>
      <c r="P55" s="264">
        <f>krediti!I63</f>
        <v>-0.87373908172831705</v>
      </c>
      <c r="Q55" s="259"/>
      <c r="R55" s="18">
        <v>42460</v>
      </c>
      <c r="S55" s="264">
        <v>0.15833745670460075</v>
      </c>
      <c r="T55" s="264">
        <f>place!P75*100</f>
        <v>1.889513376478269</v>
      </c>
      <c r="U55" s="264">
        <f>(inflacija!J63+nezaposlenost!X68)-(inflacija!J59+nezaposlenost!X64)</f>
        <v>-4.4641169595357688</v>
      </c>
      <c r="V55" s="264">
        <v>0.5600000000000005</v>
      </c>
      <c r="W55" s="264">
        <f>krediti!J63</f>
        <v>-0.87373908172831705</v>
      </c>
      <c r="X55" s="193"/>
      <c r="Y55" s="18">
        <v>42460</v>
      </c>
      <c r="Z55" s="264">
        <v>0.15833745670460075</v>
      </c>
      <c r="AA55" s="193"/>
      <c r="AB55" s="193"/>
      <c r="AC55" s="193"/>
      <c r="AD55" s="193"/>
      <c r="AE55" s="193"/>
      <c r="AF55" s="3"/>
      <c r="AG55" s="3"/>
      <c r="AH55" s="3"/>
      <c r="AI55" s="3"/>
      <c r="AJ55" s="193"/>
      <c r="AK55" s="193"/>
      <c r="AL55" s="193"/>
    </row>
    <row r="56" spans="1:38" ht="14.25" customHeight="1" outlineLevel="1">
      <c r="A56" s="3"/>
      <c r="B56" s="3"/>
      <c r="C56" s="3"/>
      <c r="D56" s="18">
        <v>42551</v>
      </c>
      <c r="E56" s="264">
        <v>1.16009280742459</v>
      </c>
      <c r="F56" s="264">
        <f>place!B76*100</f>
        <v>1.9315597909842719</v>
      </c>
      <c r="G56" s="264">
        <f>(inflacija!C64+nezaposlenost!V69)-(inflacija!C60+nezaposlenost!V65)</f>
        <v>-3.9871426431381884</v>
      </c>
      <c r="H56" s="264">
        <v>-0.16000000000000014</v>
      </c>
      <c r="I56" s="264">
        <f>krediti!H64</f>
        <v>-0.19383711145928828</v>
      </c>
      <c r="J56" s="259"/>
      <c r="K56" s="18">
        <v>42551</v>
      </c>
      <c r="L56" s="264">
        <v>1.16009280742459</v>
      </c>
      <c r="M56" s="264">
        <f>place!I76*100</f>
        <v>1.9315597909842719</v>
      </c>
      <c r="N56" s="264">
        <f>(inflacija!G64+nezaposlenost!W69)-(inflacija!G60+nezaposlenost!W65)</f>
        <v>-3.9871426431381884</v>
      </c>
      <c r="O56" s="264">
        <v>-0.16000000000000014</v>
      </c>
      <c r="P56" s="264">
        <f>krediti!I64</f>
        <v>-0.19383711145928828</v>
      </c>
      <c r="Q56" s="259"/>
      <c r="R56" s="18">
        <v>42551</v>
      </c>
      <c r="S56" s="264">
        <v>1.16009280742459</v>
      </c>
      <c r="T56" s="264">
        <f>place!P76*100</f>
        <v>1.9315597909842719</v>
      </c>
      <c r="U56" s="264">
        <f>(inflacija!J64+nezaposlenost!X69)-(inflacija!J60+nezaposlenost!X65)</f>
        <v>-3.9871426431381884</v>
      </c>
      <c r="V56" s="264">
        <v>-0.16000000000000014</v>
      </c>
      <c r="W56" s="264">
        <f>krediti!J64</f>
        <v>-0.19383711145928828</v>
      </c>
      <c r="X56" s="193"/>
      <c r="Y56" s="18">
        <v>42551</v>
      </c>
      <c r="Z56" s="264">
        <v>1.16009280742459</v>
      </c>
      <c r="AA56" s="193"/>
      <c r="AB56" s="193"/>
      <c r="AC56" s="193"/>
      <c r="AD56" s="193"/>
      <c r="AE56" s="193"/>
      <c r="AF56" s="3"/>
      <c r="AG56" s="3"/>
      <c r="AH56" s="3"/>
      <c r="AI56" s="3"/>
      <c r="AJ56" s="193"/>
      <c r="AK56" s="193"/>
      <c r="AL56" s="193"/>
    </row>
    <row r="57" spans="1:38" ht="14.25" customHeight="1" outlineLevel="1">
      <c r="A57" s="3"/>
      <c r="B57" s="3"/>
      <c r="C57" s="3"/>
      <c r="D57" s="18">
        <v>42643</v>
      </c>
      <c r="E57" s="264">
        <v>1.452032845984391</v>
      </c>
      <c r="F57" s="264">
        <f>place!B77*100</f>
        <v>1.3037886329659187</v>
      </c>
      <c r="G57" s="264">
        <f>(inflacija!C65+nezaposlenost!V70)-(inflacija!C61+nezaposlenost!V66)</f>
        <v>2.6482134123382295E-2</v>
      </c>
      <c r="H57" s="264">
        <v>-0.54</v>
      </c>
      <c r="I57" s="264">
        <f>krediti!H65</f>
        <v>0.43816731632175276</v>
      </c>
      <c r="J57" s="259"/>
      <c r="K57" s="18">
        <v>42643</v>
      </c>
      <c r="L57" s="264">
        <v>1.452032845984391</v>
      </c>
      <c r="M57" s="264">
        <f>place!I77*100</f>
        <v>1.3037886329659187</v>
      </c>
      <c r="N57" s="264">
        <f>(inflacija!G65+nezaposlenost!W70)-(inflacija!G61+nezaposlenost!W66)</f>
        <v>2.6482134123382295E-2</v>
      </c>
      <c r="O57" s="264">
        <v>-0.54</v>
      </c>
      <c r="P57" s="264">
        <f>krediti!I65</f>
        <v>0.43816731632175276</v>
      </c>
      <c r="Q57" s="259"/>
      <c r="R57" s="18">
        <v>42643</v>
      </c>
      <c r="S57" s="264">
        <v>1.452032845984391</v>
      </c>
      <c r="T57" s="264">
        <f>place!P77*100</f>
        <v>1.3037886329659187</v>
      </c>
      <c r="U57" s="264">
        <f>(inflacija!J65+nezaposlenost!X70)-(inflacija!J61+nezaposlenost!X66)</f>
        <v>2.6482134123382295E-2</v>
      </c>
      <c r="V57" s="264">
        <v>-0.54</v>
      </c>
      <c r="W57" s="264">
        <f>krediti!J65</f>
        <v>0.43816731632175276</v>
      </c>
      <c r="X57" s="193"/>
      <c r="Y57" s="18">
        <v>42643</v>
      </c>
      <c r="Z57" s="264">
        <v>1.452032845984391</v>
      </c>
      <c r="AA57" s="193"/>
      <c r="AB57" s="193"/>
      <c r="AC57" s="193"/>
      <c r="AD57" s="193"/>
      <c r="AE57" s="193"/>
      <c r="AF57" s="3"/>
      <c r="AG57" s="3"/>
      <c r="AH57" s="3"/>
      <c r="AI57" s="3"/>
      <c r="AJ57" s="193"/>
      <c r="AK57" s="193"/>
      <c r="AL57" s="193"/>
    </row>
    <row r="58" spans="1:38" ht="14.25" customHeight="1" outlineLevel="1">
      <c r="A58" s="193"/>
      <c r="B58" s="193"/>
      <c r="C58" s="3"/>
      <c r="D58" s="18">
        <v>42735</v>
      </c>
      <c r="E58" s="264">
        <v>0.79031612645059113</v>
      </c>
      <c r="F58" s="264">
        <f>place!B78*100</f>
        <v>2.0244539623962998</v>
      </c>
      <c r="G58" s="264">
        <f>(inflacija!C66+nezaposlenost!V71)-(inflacija!C62+nezaposlenost!V67)</f>
        <v>-0.59716083608111603</v>
      </c>
      <c r="H58" s="264">
        <v>-1.63</v>
      </c>
      <c r="I58" s="264">
        <f>krediti!H66</f>
        <v>1.1071854037444098</v>
      </c>
      <c r="J58" s="259"/>
      <c r="K58" s="18">
        <v>42735</v>
      </c>
      <c r="L58" s="264">
        <v>0.79031612645059113</v>
      </c>
      <c r="M58" s="264">
        <f>place!I78*100</f>
        <v>2.0244539623962998</v>
      </c>
      <c r="N58" s="264">
        <f>(inflacija!G66+nezaposlenost!W71)-(inflacija!G62+nezaposlenost!W67)</f>
        <v>-0.59716083608111603</v>
      </c>
      <c r="O58" s="264">
        <v>-1.63</v>
      </c>
      <c r="P58" s="264">
        <f>krediti!I66</f>
        <v>1.1071854037444098</v>
      </c>
      <c r="Q58" s="259"/>
      <c r="R58" s="18">
        <v>42735</v>
      </c>
      <c r="S58" s="264">
        <v>0.79031612645059113</v>
      </c>
      <c r="T58" s="264">
        <f>place!P78*100</f>
        <v>2.0244539623962998</v>
      </c>
      <c r="U58" s="264">
        <f>(inflacija!J66+nezaposlenost!X71)-(inflacija!J62+nezaposlenost!X67)</f>
        <v>-0.59716083608111603</v>
      </c>
      <c r="V58" s="264">
        <v>-1.63</v>
      </c>
      <c r="W58" s="264">
        <f>krediti!J66</f>
        <v>1.1071854037444098</v>
      </c>
      <c r="X58" s="193"/>
      <c r="Y58" s="18">
        <v>42735</v>
      </c>
      <c r="Z58" s="264">
        <v>0.79031612645059113</v>
      </c>
      <c r="AA58" s="193"/>
      <c r="AB58" s="193"/>
      <c r="AC58" s="193"/>
      <c r="AD58" s="193"/>
      <c r="AE58" s="193"/>
      <c r="AF58" s="3"/>
      <c r="AG58" s="3"/>
      <c r="AH58" s="3"/>
      <c r="AI58" s="3"/>
      <c r="AJ58" s="193"/>
      <c r="AK58" s="193"/>
      <c r="AL58" s="193"/>
    </row>
    <row r="59" spans="1:38" ht="14.25" customHeight="1" outlineLevel="1">
      <c r="A59" s="193"/>
      <c r="B59" s="193"/>
      <c r="C59" s="3"/>
      <c r="D59" s="18">
        <v>42825</v>
      </c>
      <c r="E59" s="264">
        <v>-0.35569607746269583</v>
      </c>
      <c r="F59" s="264">
        <f>place!B79*100</f>
        <v>3.4092662164261212</v>
      </c>
      <c r="G59" s="264">
        <f>(inflacija!C67+nezaposlenost!V72)-(inflacija!C63+nezaposlenost!V68)</f>
        <v>0.95792906854865834</v>
      </c>
      <c r="H59" s="264">
        <v>-1.8200000000000003</v>
      </c>
      <c r="I59" s="264">
        <f>krediti!H67</f>
        <v>0.83939530992257971</v>
      </c>
      <c r="J59" s="259"/>
      <c r="K59" s="18">
        <v>42825</v>
      </c>
      <c r="L59" s="264">
        <v>-0.35569607746269583</v>
      </c>
      <c r="M59" s="264">
        <f>place!I79*100</f>
        <v>3.4092662164261212</v>
      </c>
      <c r="N59" s="264">
        <f>(inflacija!G67+nezaposlenost!W72)-(inflacija!G63+nezaposlenost!W68)</f>
        <v>0.95792906854865834</v>
      </c>
      <c r="O59" s="264">
        <v>-1.8200000000000003</v>
      </c>
      <c r="P59" s="264">
        <f>krediti!I67</f>
        <v>0.83939530992257971</v>
      </c>
      <c r="Q59" s="259"/>
      <c r="R59" s="18">
        <v>42825</v>
      </c>
      <c r="S59" s="264">
        <v>-0.35569607746269583</v>
      </c>
      <c r="T59" s="264">
        <f>place!P79*100</f>
        <v>3.4092662164261212</v>
      </c>
      <c r="U59" s="264">
        <f>(inflacija!J67+nezaposlenost!X72)-(inflacija!J63+nezaposlenost!X68)</f>
        <v>0.95792906854865834</v>
      </c>
      <c r="V59" s="264">
        <v>-1.8200000000000003</v>
      </c>
      <c r="W59" s="264">
        <f>krediti!J67</f>
        <v>0.83939530992257971</v>
      </c>
      <c r="X59" s="193"/>
      <c r="Y59" s="18">
        <v>42825</v>
      </c>
      <c r="Z59" s="264">
        <v>-0.35569607746269583</v>
      </c>
      <c r="AA59" s="193"/>
      <c r="AB59" s="193"/>
      <c r="AC59" s="193"/>
      <c r="AD59" s="193"/>
      <c r="AE59" s="193"/>
      <c r="AF59" s="3"/>
      <c r="AG59" s="3"/>
      <c r="AH59" s="3"/>
      <c r="AI59" s="3"/>
      <c r="AJ59" s="193"/>
      <c r="AK59" s="193"/>
      <c r="AL59" s="193"/>
    </row>
    <row r="60" spans="1:38" ht="14.25" customHeight="1" outlineLevel="1">
      <c r="A60" s="193"/>
      <c r="B60" s="193"/>
      <c r="C60" s="3"/>
      <c r="D60" s="18">
        <v>42916</v>
      </c>
      <c r="E60" s="264">
        <v>4.258077383326679</v>
      </c>
      <c r="F60" s="264">
        <f>place!B80*100</f>
        <v>3.4228895386528402</v>
      </c>
      <c r="G60" s="264">
        <f>(inflacija!C68+nezaposlenost!V73)-(inflacija!C64+nezaposlenost!V69)</f>
        <v>-1.3408392167903393</v>
      </c>
      <c r="H60" s="264">
        <v>-0.95999999999999952</v>
      </c>
      <c r="I60" s="264">
        <f>krediti!H68</f>
        <v>1.7238004938552933</v>
      </c>
      <c r="J60" s="259"/>
      <c r="K60" s="18">
        <v>42916</v>
      </c>
      <c r="L60" s="264">
        <v>4.258077383326679</v>
      </c>
      <c r="M60" s="264">
        <f>place!I80*100</f>
        <v>3.4228895386528402</v>
      </c>
      <c r="N60" s="264">
        <f>(inflacija!G68+nezaposlenost!W73)-(inflacija!G64+nezaposlenost!W69)</f>
        <v>-1.3408392167903393</v>
      </c>
      <c r="O60" s="264">
        <v>-0.95999999999999952</v>
      </c>
      <c r="P60" s="264">
        <f>krediti!I68</f>
        <v>1.7238004938552933</v>
      </c>
      <c r="Q60" s="259"/>
      <c r="R60" s="18">
        <v>42916</v>
      </c>
      <c r="S60" s="264">
        <v>4.258077383326679</v>
      </c>
      <c r="T60" s="264">
        <f>place!P80*100</f>
        <v>3.4228895386528402</v>
      </c>
      <c r="U60" s="264">
        <f>(inflacija!J68+nezaposlenost!X73)-(inflacija!J64+nezaposlenost!X69)</f>
        <v>-1.3408392167903393</v>
      </c>
      <c r="V60" s="264">
        <v>-0.95999999999999952</v>
      </c>
      <c r="W60" s="264">
        <f>krediti!J68</f>
        <v>1.7238004938552933</v>
      </c>
      <c r="X60" s="193"/>
      <c r="Y60" s="18">
        <v>42916</v>
      </c>
      <c r="Z60" s="264">
        <v>4.258077383326679</v>
      </c>
      <c r="AA60" s="193"/>
      <c r="AB60" s="193"/>
      <c r="AC60" s="193"/>
      <c r="AD60" s="193"/>
      <c r="AE60" s="193"/>
      <c r="AF60" s="3"/>
      <c r="AG60" s="3"/>
      <c r="AH60" s="3"/>
      <c r="AI60" s="3"/>
      <c r="AJ60" s="193"/>
      <c r="AK60" s="193"/>
      <c r="AL60" s="193"/>
    </row>
    <row r="61" spans="1:38" ht="14.25" customHeight="1" outlineLevel="1">
      <c r="A61" s="193"/>
      <c r="B61" s="193"/>
      <c r="C61" s="3"/>
      <c r="D61" s="18">
        <v>43008</v>
      </c>
      <c r="E61" s="264">
        <v>3.7706050735366574</v>
      </c>
      <c r="F61" s="264">
        <f>place!B81*100</f>
        <v>4.8118722737885422</v>
      </c>
      <c r="G61" s="264">
        <f>(inflacija!C69+nezaposlenost!V74)-(inflacija!C65+nezaposlenost!V70)</f>
        <v>-3.9721223359579341</v>
      </c>
      <c r="H61" s="264">
        <v>-0.67999999999999972</v>
      </c>
      <c r="I61" s="264">
        <f>krediti!H69</f>
        <v>1.8781511318490089</v>
      </c>
      <c r="J61" s="259"/>
      <c r="K61" s="18">
        <v>43008</v>
      </c>
      <c r="L61" s="264">
        <v>3.7706050735366574</v>
      </c>
      <c r="M61" s="264">
        <f>place!I81*100</f>
        <v>4.8118722737885422</v>
      </c>
      <c r="N61" s="264">
        <f>(inflacija!G69+nezaposlenost!W74)-(inflacija!G65+nezaposlenost!W70)</f>
        <v>-3.9721223359579341</v>
      </c>
      <c r="O61" s="264">
        <v>-0.67999999999999972</v>
      </c>
      <c r="P61" s="264">
        <f>krediti!I69</f>
        <v>1.8781511318490089</v>
      </c>
      <c r="Q61" s="259"/>
      <c r="R61" s="18">
        <v>43008</v>
      </c>
      <c r="S61" s="264">
        <v>3.7706050735366574</v>
      </c>
      <c r="T61" s="264">
        <f>place!P81*100</f>
        <v>4.8118722737885422</v>
      </c>
      <c r="U61" s="264">
        <f>(inflacija!J69+nezaposlenost!X74)-(inflacija!J65+nezaposlenost!X70)</f>
        <v>-3.9721223359579341</v>
      </c>
      <c r="V61" s="264">
        <v>-0.67999999999999972</v>
      </c>
      <c r="W61" s="264">
        <f>krediti!J69</f>
        <v>1.8781511318490089</v>
      </c>
      <c r="X61" s="193"/>
      <c r="Y61" s="18">
        <v>43008</v>
      </c>
      <c r="Z61" s="264">
        <v>3.7706050735366574</v>
      </c>
      <c r="AA61" s="193"/>
      <c r="AB61" s="193"/>
      <c r="AC61" s="193"/>
      <c r="AD61" s="193"/>
      <c r="AE61" s="193"/>
      <c r="AF61" s="3"/>
      <c r="AG61" s="3"/>
      <c r="AH61" s="3"/>
      <c r="AI61" s="3"/>
      <c r="AJ61" s="193"/>
      <c r="AK61" s="193"/>
      <c r="AL61" s="193"/>
    </row>
    <row r="62" spans="1:38" ht="14.25" customHeight="1" outlineLevel="1">
      <c r="A62" s="193"/>
      <c r="B62" s="193"/>
      <c r="C62" s="3"/>
      <c r="D62" s="18">
        <v>43100</v>
      </c>
      <c r="E62" s="264">
        <v>7.6426799007444117</v>
      </c>
      <c r="F62" s="264">
        <f>place!B82*100</f>
        <v>5.5072021872400123</v>
      </c>
      <c r="G62" s="264">
        <f>(inflacija!C70+nezaposlenost!V75)-(inflacija!C66+nezaposlenost!V71)</f>
        <v>-3.2923591816221087</v>
      </c>
      <c r="H62" s="264">
        <v>-0.43999999999999995</v>
      </c>
      <c r="I62" s="264">
        <f>krediti!H70</f>
        <v>2.8526205813892602</v>
      </c>
      <c r="J62" s="259"/>
      <c r="K62" s="18">
        <v>43100</v>
      </c>
      <c r="L62" s="264">
        <v>7.6426799007444117</v>
      </c>
      <c r="M62" s="264">
        <f>place!I82*100</f>
        <v>5.5072021872400123</v>
      </c>
      <c r="N62" s="264">
        <f>(inflacija!G70+nezaposlenost!W75)-(inflacija!G66+nezaposlenost!W71)</f>
        <v>-3.2923591816221087</v>
      </c>
      <c r="O62" s="264">
        <v>-0.43999999999999995</v>
      </c>
      <c r="P62" s="264">
        <f>krediti!I70</f>
        <v>2.8526205813892602</v>
      </c>
      <c r="Q62" s="259"/>
      <c r="R62" s="18">
        <v>43100</v>
      </c>
      <c r="S62" s="264">
        <v>7.6426799007444117</v>
      </c>
      <c r="T62" s="264">
        <f>place!P82*100</f>
        <v>5.5072021872400123</v>
      </c>
      <c r="U62" s="264">
        <f>(inflacija!J70+nezaposlenost!X75)-(inflacija!J66+nezaposlenost!X71)</f>
        <v>-3.2923591816221087</v>
      </c>
      <c r="V62" s="264">
        <v>-0.43999999999999995</v>
      </c>
      <c r="W62" s="264">
        <f>krediti!J70</f>
        <v>2.8526205813892602</v>
      </c>
      <c r="X62" s="193"/>
      <c r="Y62" s="18">
        <v>43100</v>
      </c>
      <c r="Z62" s="264">
        <v>7.6426799007444117</v>
      </c>
      <c r="AA62" s="193"/>
      <c r="AB62" s="193"/>
      <c r="AC62" s="193"/>
      <c r="AD62" s="193"/>
      <c r="AE62" s="193"/>
      <c r="AF62" s="3"/>
      <c r="AG62" s="3"/>
      <c r="AH62" s="3"/>
      <c r="AI62" s="3"/>
      <c r="AJ62" s="193"/>
      <c r="AK62" s="193"/>
      <c r="AL62" s="193"/>
    </row>
    <row r="63" spans="1:38" ht="14.25" customHeight="1" outlineLevel="1">
      <c r="A63" s="3"/>
      <c r="B63" s="3"/>
      <c r="C63" s="3"/>
      <c r="D63" s="18">
        <v>43190</v>
      </c>
      <c r="E63" s="264">
        <v>8.5176003966286515</v>
      </c>
      <c r="F63" s="264">
        <f>place!B83*100</f>
        <v>4.0626979420050224</v>
      </c>
      <c r="G63" s="264">
        <f>(inflacija!C71+nezaposlenost!V76)-(inflacija!C67+nezaposlenost!V72)</f>
        <v>-5.3239989368638199</v>
      </c>
      <c r="H63" s="264">
        <v>-0.2799999999999998</v>
      </c>
      <c r="I63" s="264">
        <f>krediti!H71</f>
        <v>3.0508764767163967</v>
      </c>
      <c r="J63" s="259"/>
      <c r="K63" s="18">
        <v>43190</v>
      </c>
      <c r="L63" s="264">
        <v>8.5176003966286515</v>
      </c>
      <c r="M63" s="264">
        <f>place!I83*100</f>
        <v>4.0626979420050224</v>
      </c>
      <c r="N63" s="264">
        <f>(inflacija!G71+nezaposlenost!W76)-(inflacija!G67+nezaposlenost!W72)</f>
        <v>-5.3239989368638199</v>
      </c>
      <c r="O63" s="264">
        <v>-0.2799999999999998</v>
      </c>
      <c r="P63" s="264">
        <f>krediti!I71</f>
        <v>3.0508764767163967</v>
      </c>
      <c r="Q63" s="259"/>
      <c r="R63" s="18">
        <v>43190</v>
      </c>
      <c r="S63" s="264">
        <v>8.5176003966286515</v>
      </c>
      <c r="T63" s="264">
        <f>place!P83*100</f>
        <v>4.0626979420050224</v>
      </c>
      <c r="U63" s="264">
        <f>(inflacija!J71+nezaposlenost!X76)-(inflacija!J67+nezaposlenost!X72)</f>
        <v>-5.3239989368638199</v>
      </c>
      <c r="V63" s="264">
        <v>-0.2799999999999998</v>
      </c>
      <c r="W63" s="264">
        <f>krediti!J71</f>
        <v>3.0508764767163967</v>
      </c>
      <c r="X63" s="193"/>
      <c r="Y63" s="18">
        <v>43190</v>
      </c>
      <c r="Z63" s="264">
        <v>8.5176003966286515</v>
      </c>
      <c r="AA63" s="193"/>
      <c r="AB63" s="193"/>
      <c r="AC63" s="193"/>
      <c r="AD63" s="193"/>
      <c r="AE63" s="193"/>
      <c r="AF63" s="3"/>
      <c r="AG63" s="3"/>
      <c r="AH63" s="3"/>
      <c r="AI63" s="3"/>
      <c r="AJ63" s="193"/>
      <c r="AK63" s="193"/>
      <c r="AL63" s="193"/>
    </row>
    <row r="64" spans="1:38" ht="14.25" customHeight="1" outlineLevel="1">
      <c r="A64" s="3"/>
      <c r="B64" s="3"/>
      <c r="C64" s="3"/>
      <c r="D64" s="18">
        <v>43281</v>
      </c>
      <c r="E64" s="264">
        <v>4.505021520803453</v>
      </c>
      <c r="F64" s="264">
        <f>place!B84*100</f>
        <v>6.4428686984590255</v>
      </c>
      <c r="G64" s="264">
        <f>(inflacija!C72+nezaposlenost!V77)-(inflacija!C68+nezaposlenost!V73)</f>
        <v>-2.0613035587763271</v>
      </c>
      <c r="H64" s="264">
        <v>-0.43000000000000016</v>
      </c>
      <c r="I64" s="264">
        <f>krediti!H72</f>
        <v>4.1054483670102542</v>
      </c>
      <c r="J64" s="259"/>
      <c r="K64" s="18">
        <v>43281</v>
      </c>
      <c r="L64" s="264">
        <v>4.505021520803453</v>
      </c>
      <c r="M64" s="264">
        <f>place!I84*100</f>
        <v>6.4428686984590255</v>
      </c>
      <c r="N64" s="264">
        <f>(inflacija!G72+nezaposlenost!W77)-(inflacija!G68+nezaposlenost!W73)</f>
        <v>-2.0613035587763271</v>
      </c>
      <c r="O64" s="264">
        <v>-0.43000000000000016</v>
      </c>
      <c r="P64" s="264">
        <f>krediti!I72</f>
        <v>4.1054483670102542</v>
      </c>
      <c r="Q64" s="259"/>
      <c r="R64" s="18">
        <v>43281</v>
      </c>
      <c r="S64" s="264">
        <v>4.505021520803453</v>
      </c>
      <c r="T64" s="264">
        <f>place!P84*100</f>
        <v>6.4428686984590255</v>
      </c>
      <c r="U64" s="264">
        <f>(inflacija!J72+nezaposlenost!X77)-(inflacija!J68+nezaposlenost!X73)</f>
        <v>-2.0613035587763271</v>
      </c>
      <c r="V64" s="264">
        <v>-0.43000000000000016</v>
      </c>
      <c r="W64" s="264">
        <f>krediti!J72</f>
        <v>4.1054483670102542</v>
      </c>
      <c r="X64" s="193"/>
      <c r="Y64" s="18">
        <v>43281</v>
      </c>
      <c r="Z64" s="264">
        <v>4.505021520803453</v>
      </c>
      <c r="AA64" s="193"/>
      <c r="AB64" s="193"/>
      <c r="AC64" s="193"/>
      <c r="AD64" s="193"/>
      <c r="AE64" s="193"/>
      <c r="AF64" s="3"/>
      <c r="AG64" s="3"/>
      <c r="AH64" s="3"/>
      <c r="AI64" s="3"/>
      <c r="AJ64" s="193"/>
      <c r="AK64" s="193"/>
      <c r="AL64" s="193"/>
    </row>
    <row r="65" spans="1:38" ht="14.25" customHeight="1" outlineLevel="1">
      <c r="A65" s="3"/>
      <c r="B65" s="3"/>
      <c r="C65" s="3"/>
      <c r="D65" s="18">
        <v>43373</v>
      </c>
      <c r="E65" s="264">
        <v>6.8391515266812348</v>
      </c>
      <c r="F65" s="264">
        <f>place!B85*100</f>
        <v>4.9037667692519937</v>
      </c>
      <c r="G65" s="264">
        <f>(inflacija!C73+nezaposlenost!V78)-(inflacija!C69+nezaposlenost!V74)</f>
        <v>-3.6035362713968393</v>
      </c>
      <c r="H65" s="264">
        <v>-1.0000000000000231E-2</v>
      </c>
      <c r="I65" s="264">
        <f>krediti!H73</f>
        <v>4.5564374132871279</v>
      </c>
      <c r="J65" s="259"/>
      <c r="K65" s="18">
        <v>43373</v>
      </c>
      <c r="L65" s="264">
        <v>6.8391515266812348</v>
      </c>
      <c r="M65" s="264">
        <f>place!I85*100</f>
        <v>4.9037667692519937</v>
      </c>
      <c r="N65" s="264">
        <f>(inflacija!G73+nezaposlenost!W78)-(inflacija!G69+nezaposlenost!W74)</f>
        <v>-3.6035362713968393</v>
      </c>
      <c r="O65" s="264">
        <v>-1.0000000000000231E-2</v>
      </c>
      <c r="P65" s="264">
        <f>krediti!I73</f>
        <v>4.5564374132871279</v>
      </c>
      <c r="Q65" s="259"/>
      <c r="R65" s="18">
        <v>43373</v>
      </c>
      <c r="S65" s="264">
        <v>6.8391515266812348</v>
      </c>
      <c r="T65" s="264">
        <f>place!P85*100</f>
        <v>4.9037667692519937</v>
      </c>
      <c r="U65" s="264">
        <f>(inflacija!J73+nezaposlenost!X78)-(inflacija!J69+nezaposlenost!X74)</f>
        <v>-3.6035362713968393</v>
      </c>
      <c r="V65" s="264">
        <v>-1.0000000000000231E-2</v>
      </c>
      <c r="W65" s="264">
        <f>krediti!J73</f>
        <v>4.5564374132871279</v>
      </c>
      <c r="X65" s="193"/>
      <c r="Y65" s="18">
        <v>43373</v>
      </c>
      <c r="Z65" s="264">
        <v>6.8391515266812348</v>
      </c>
      <c r="AA65" s="193"/>
      <c r="AB65" s="193"/>
      <c r="AC65" s="193"/>
      <c r="AD65" s="193"/>
      <c r="AE65" s="193"/>
      <c r="AF65" s="3"/>
      <c r="AG65" s="3"/>
      <c r="AH65" s="3"/>
      <c r="AI65" s="3"/>
      <c r="AJ65" s="193"/>
      <c r="AK65" s="193"/>
      <c r="AL65" s="193"/>
    </row>
    <row r="66" spans="1:38" ht="14.25" customHeight="1" outlineLevel="1">
      <c r="A66" s="3"/>
      <c r="B66" s="3"/>
      <c r="C66" s="3"/>
      <c r="D66" s="18">
        <v>43465</v>
      </c>
      <c r="E66" s="264">
        <v>4.6934071000461159</v>
      </c>
      <c r="F66" s="264">
        <f>place!B86*100</f>
        <v>1.0938974227132192</v>
      </c>
      <c r="G66" s="264">
        <f>(inflacija!C74+nezaposlenost!V79)-(inflacija!C70+nezaposlenost!V75)</f>
        <v>7.6142396238299881E-2</v>
      </c>
      <c r="H66" s="264">
        <v>-0.14999999999999991</v>
      </c>
      <c r="I66" s="264">
        <f>krediti!H74</f>
        <v>4.3974496686121682</v>
      </c>
      <c r="J66" s="259"/>
      <c r="K66" s="18">
        <v>43465</v>
      </c>
      <c r="L66" s="264">
        <v>4.6934071000461159</v>
      </c>
      <c r="M66" s="264">
        <f>place!I86*100</f>
        <v>1.0938974227132192</v>
      </c>
      <c r="N66" s="264">
        <f>(inflacija!G74+nezaposlenost!W79)-(inflacija!G70+nezaposlenost!W75)</f>
        <v>7.6142396238299881E-2</v>
      </c>
      <c r="O66" s="264">
        <v>-0.14999999999999991</v>
      </c>
      <c r="P66" s="264">
        <f>krediti!I74</f>
        <v>4.3974496686121682</v>
      </c>
      <c r="Q66" s="259"/>
      <c r="R66" s="18">
        <v>43465</v>
      </c>
      <c r="S66" s="264">
        <v>4.6934071000461159</v>
      </c>
      <c r="T66" s="264">
        <f>place!P86*100</f>
        <v>1.0938974227132192</v>
      </c>
      <c r="U66" s="264">
        <f>(inflacija!J74+nezaposlenost!X79)-(inflacija!J70+nezaposlenost!X75)</f>
        <v>7.6142396238299881E-2</v>
      </c>
      <c r="V66" s="264">
        <v>-0.14999999999999991</v>
      </c>
      <c r="W66" s="264">
        <f>krediti!J74</f>
        <v>4.3974496686121682</v>
      </c>
      <c r="X66" s="193"/>
      <c r="Y66" s="18">
        <v>43465</v>
      </c>
      <c r="Z66" s="264">
        <v>4.6934071000461159</v>
      </c>
      <c r="AA66" s="193"/>
      <c r="AB66" s="193"/>
      <c r="AC66" s="193"/>
      <c r="AD66" s="193"/>
      <c r="AE66" s="193"/>
      <c r="AF66" s="3"/>
      <c r="AG66" s="3"/>
      <c r="AH66" s="3"/>
      <c r="AI66" s="3"/>
      <c r="AJ66" s="193"/>
      <c r="AK66" s="193"/>
      <c r="AL66" s="193"/>
    </row>
    <row r="67" spans="1:38" ht="14.25" customHeight="1" outlineLevel="1">
      <c r="A67" s="3"/>
      <c r="B67" s="3"/>
      <c r="C67" s="3"/>
      <c r="D67" s="18">
        <v>43555</v>
      </c>
      <c r="E67" s="264">
        <v>7.4104532163742647</v>
      </c>
      <c r="F67" s="264">
        <f>place!B87*100</f>
        <v>7.5606576323014263</v>
      </c>
      <c r="G67" s="264">
        <f>(inflacija!C75+nezaposlenost!V80)-(inflacija!C71+nezaposlenost!V76)</f>
        <v>-2.1150734031325662</v>
      </c>
      <c r="H67" s="264">
        <v>-0.26000000000000023</v>
      </c>
      <c r="I67" s="264">
        <f>krediti!H75</f>
        <v>4.5609377229903316</v>
      </c>
      <c r="J67" s="259"/>
      <c r="K67" s="18">
        <v>43555</v>
      </c>
      <c r="L67" s="264">
        <v>7.4104532163742647</v>
      </c>
      <c r="M67" s="264">
        <f>place!I87*100</f>
        <v>7.5606576323014263</v>
      </c>
      <c r="N67" s="264">
        <f>(inflacija!G75+nezaposlenost!W80)-(inflacija!G71+nezaposlenost!W76)</f>
        <v>-2.1150734031325662</v>
      </c>
      <c r="O67" s="264">
        <v>-0.26000000000000023</v>
      </c>
      <c r="P67" s="264">
        <f>krediti!I75</f>
        <v>4.5609377229903316</v>
      </c>
      <c r="Q67" s="259"/>
      <c r="R67" s="18">
        <v>43555</v>
      </c>
      <c r="S67" s="264">
        <v>7.4104532163742647</v>
      </c>
      <c r="T67" s="264">
        <f>place!P87*100</f>
        <v>7.5606576323014263</v>
      </c>
      <c r="U67" s="264">
        <f>(inflacija!J75+nezaposlenost!X80)-(inflacija!J71+nezaposlenost!X76)</f>
        <v>-2.1150734031325662</v>
      </c>
      <c r="V67" s="264">
        <v>-0.26000000000000023</v>
      </c>
      <c r="W67" s="264">
        <f>krediti!J75</f>
        <v>4.5609377229903316</v>
      </c>
      <c r="X67" s="193"/>
      <c r="Y67" s="18">
        <v>43555</v>
      </c>
      <c r="Z67" s="264">
        <v>7.4104532163742647</v>
      </c>
      <c r="AA67" s="193"/>
      <c r="AB67" s="193"/>
      <c r="AC67" s="193"/>
      <c r="AD67" s="193"/>
      <c r="AE67" s="193"/>
      <c r="AF67" s="3"/>
      <c r="AG67" s="3"/>
      <c r="AH67" s="3"/>
      <c r="AI67" s="3"/>
      <c r="AJ67" s="193"/>
      <c r="AK67" s="193"/>
      <c r="AL67" s="193"/>
    </row>
    <row r="68" spans="1:38" ht="14.25" customHeight="1" outlineLevel="1">
      <c r="A68" s="3"/>
      <c r="B68" s="3"/>
      <c r="C68" s="3"/>
      <c r="D68" s="18">
        <v>43646</v>
      </c>
      <c r="E68" s="264">
        <v>10.378912685337724</v>
      </c>
      <c r="F68" s="264">
        <f>place!B88*100</f>
        <v>5.0952138883574083</v>
      </c>
      <c r="G68" s="264">
        <f>(inflacija!C76+nezaposlenost!V81)-(inflacija!C72+nezaposlenost!V77)</f>
        <v>-0.97582901744766914</v>
      </c>
      <c r="H68" s="264">
        <v>-0.33000000000000007</v>
      </c>
      <c r="I68" s="264">
        <f>krediti!H76</f>
        <v>3.5782051666062098</v>
      </c>
      <c r="J68" s="259"/>
      <c r="K68" s="18">
        <v>43646</v>
      </c>
      <c r="L68" s="264">
        <v>10.378912685337724</v>
      </c>
      <c r="M68" s="264">
        <f>place!I88*100</f>
        <v>5.0952138883574083</v>
      </c>
      <c r="N68" s="264">
        <f>(inflacija!G76+nezaposlenost!W81)-(inflacija!G72+nezaposlenost!W77)</f>
        <v>-0.97582901744766914</v>
      </c>
      <c r="O68" s="264">
        <v>-0.33000000000000007</v>
      </c>
      <c r="P68" s="264">
        <f>krediti!I76</f>
        <v>3.5782051666062098</v>
      </c>
      <c r="Q68" s="259"/>
      <c r="R68" s="18">
        <v>43646</v>
      </c>
      <c r="S68" s="264">
        <v>10.378912685337724</v>
      </c>
      <c r="T68" s="264">
        <f>place!P88*100</f>
        <v>5.0952138883574083</v>
      </c>
      <c r="U68" s="264">
        <f>(inflacija!J76+nezaposlenost!X81)-(inflacija!J72+nezaposlenost!X77)</f>
        <v>-0.97582901744766914</v>
      </c>
      <c r="V68" s="264">
        <v>-0.33000000000000007</v>
      </c>
      <c r="W68" s="264">
        <f>krediti!J76</f>
        <v>3.5782051666062098</v>
      </c>
      <c r="X68" s="193"/>
      <c r="Y68" s="18">
        <v>43646</v>
      </c>
      <c r="Z68" s="264">
        <v>10.378912685337724</v>
      </c>
      <c r="AA68" s="193"/>
      <c r="AB68" s="193"/>
      <c r="AC68" s="193"/>
      <c r="AD68" s="193"/>
      <c r="AE68" s="193"/>
      <c r="AF68" s="3"/>
      <c r="AG68" s="3"/>
      <c r="AH68" s="3"/>
      <c r="AI68" s="3"/>
      <c r="AJ68" s="193"/>
      <c r="AK68" s="193"/>
      <c r="AL68" s="193"/>
    </row>
    <row r="69" spans="1:38" ht="14.25" customHeight="1" outlineLevel="1">
      <c r="A69" s="248"/>
      <c r="B69" s="105" t="s">
        <v>189</v>
      </c>
      <c r="C69" s="3"/>
      <c r="D69" s="18">
        <v>43738</v>
      </c>
      <c r="E69" s="264">
        <v>8.0484330484330542</v>
      </c>
      <c r="F69" s="264">
        <f>place!B89*100</f>
        <v>5.7529032190345664</v>
      </c>
      <c r="G69" s="264">
        <f>(inflacija!C77+nezaposlenost!V82)-(inflacija!C73+nezaposlenost!V78)</f>
        <v>1.1138719409737181</v>
      </c>
      <c r="H69" s="264">
        <v>-0.67999999999999972</v>
      </c>
      <c r="I69" s="264">
        <f>krediti!H77</f>
        <v>2.9502087381398918</v>
      </c>
      <c r="J69" s="259"/>
      <c r="K69" s="18">
        <v>43738</v>
      </c>
      <c r="L69" s="264">
        <v>8.0484330484330542</v>
      </c>
      <c r="M69" s="264">
        <f>place!I89*100</f>
        <v>5.7529032190345664</v>
      </c>
      <c r="N69" s="264">
        <f>(inflacija!G77+nezaposlenost!W82)-(inflacija!G73+nezaposlenost!W78)</f>
        <v>1.1138719409737181</v>
      </c>
      <c r="O69" s="264">
        <v>-0.67999999999999972</v>
      </c>
      <c r="P69" s="264">
        <f>krediti!I77</f>
        <v>2.9502087381398918</v>
      </c>
      <c r="Q69" s="259"/>
      <c r="R69" s="18">
        <v>43738</v>
      </c>
      <c r="S69" s="264">
        <v>8.0484330484330542</v>
      </c>
      <c r="T69" s="264">
        <f>place!P89*100</f>
        <v>5.7529032190345664</v>
      </c>
      <c r="U69" s="264">
        <f>(inflacija!J77+nezaposlenost!X82)-(inflacija!J73+nezaposlenost!X78)</f>
        <v>1.1138719409737181</v>
      </c>
      <c r="V69" s="264">
        <v>-0.67999999999999972</v>
      </c>
      <c r="W69" s="264">
        <f>krediti!J77</f>
        <v>2.9502087381398918</v>
      </c>
      <c r="X69" s="193"/>
      <c r="Y69" s="18">
        <v>43738</v>
      </c>
      <c r="Z69" s="264">
        <v>8.0484330484330542</v>
      </c>
      <c r="AA69" s="193"/>
      <c r="AB69" s="193"/>
      <c r="AC69" s="193"/>
      <c r="AD69" s="193"/>
      <c r="AE69" s="193"/>
      <c r="AF69" s="3"/>
      <c r="AG69" s="3"/>
      <c r="AH69" s="3"/>
      <c r="AI69" s="3"/>
      <c r="AJ69" s="193"/>
      <c r="AK69" s="193"/>
      <c r="AL69" s="193"/>
    </row>
    <row r="70" spans="1:38" ht="14.25" customHeight="1">
      <c r="A70" s="105" t="s">
        <v>73</v>
      </c>
      <c r="B70" s="249">
        <v>-3.0048261191141701</v>
      </c>
      <c r="C70" s="3"/>
      <c r="D70" s="18">
        <v>43830</v>
      </c>
      <c r="E70" s="264">
        <v>10</v>
      </c>
      <c r="F70" s="264">
        <f>place!B90*100</f>
        <v>8.4350815265816337</v>
      </c>
      <c r="G70" s="264">
        <f>(inflacija!C78+nezaposlenost!V83)-(inflacija!C74+nezaposlenost!V79)</f>
        <v>-3.1350884177428497</v>
      </c>
      <c r="H70" s="264">
        <v>-0.4700000000000002</v>
      </c>
      <c r="I70" s="264">
        <f>krediti!H78</f>
        <v>4.1832089500657466</v>
      </c>
      <c r="J70" s="259"/>
      <c r="K70" s="18">
        <v>43830</v>
      </c>
      <c r="L70" s="264">
        <v>10</v>
      </c>
      <c r="M70" s="264">
        <f>place!I90*100</f>
        <v>8.4350815265816337</v>
      </c>
      <c r="N70" s="264">
        <f>(inflacija!G78+nezaposlenost!W83)-(inflacija!G74+nezaposlenost!W79)</f>
        <v>-3.1350884177428497</v>
      </c>
      <c r="O70" s="264">
        <v>-0.4700000000000002</v>
      </c>
      <c r="P70" s="264">
        <f>krediti!I78</f>
        <v>4.1832089500657466</v>
      </c>
      <c r="Q70" s="259"/>
      <c r="R70" s="18">
        <v>43830</v>
      </c>
      <c r="S70" s="264">
        <v>10</v>
      </c>
      <c r="T70" s="264">
        <f>place!P90*100</f>
        <v>8.4350815265816337</v>
      </c>
      <c r="U70" s="264">
        <f>(inflacija!J78+nezaposlenost!X83)-(inflacija!J74+nezaposlenost!X79)</f>
        <v>-3.1350884177428497</v>
      </c>
      <c r="V70" s="264">
        <v>-0.4700000000000002</v>
      </c>
      <c r="W70" s="264">
        <f>krediti!J78</f>
        <v>4.1832089500657466</v>
      </c>
      <c r="X70" s="193"/>
      <c r="Y70" s="18">
        <v>43830</v>
      </c>
      <c r="Z70" s="264">
        <v>6.8874405495860316</v>
      </c>
      <c r="AA70" s="193"/>
      <c r="AB70" s="193"/>
      <c r="AC70" s="193"/>
      <c r="AD70" s="193"/>
      <c r="AE70" s="193"/>
      <c r="AF70" s="3"/>
      <c r="AG70" s="3"/>
      <c r="AH70" s="3"/>
      <c r="AI70" s="3"/>
      <c r="AJ70" s="193"/>
      <c r="AK70" s="193"/>
      <c r="AL70" s="193"/>
    </row>
    <row r="71" spans="1:38" ht="14.25" customHeight="1">
      <c r="A71" s="105" t="s">
        <v>1000</v>
      </c>
      <c r="B71" s="249">
        <v>0.66989152012636299</v>
      </c>
      <c r="C71" s="3"/>
      <c r="D71" s="18">
        <v>43921</v>
      </c>
      <c r="E71" s="264">
        <v>9.1</v>
      </c>
      <c r="F71" s="264">
        <f>place!B91*100</f>
        <v>4.5060058168407195</v>
      </c>
      <c r="G71" s="264">
        <f>(inflacija!C79+nezaposlenost!V84)-(inflacija!C75+nezaposlenost!V80)</f>
        <v>0.76440281596881121</v>
      </c>
      <c r="H71" s="264">
        <f>(kstope!C75-kstope!C74)/4</f>
        <v>0.11969237016355316</v>
      </c>
      <c r="I71" s="264">
        <f>krediti!P107</f>
        <v>6</v>
      </c>
      <c r="J71" s="259"/>
      <c r="K71" s="18">
        <v>43921</v>
      </c>
      <c r="L71" s="264">
        <v>9.1</v>
      </c>
      <c r="M71" s="264">
        <f>place!I91*100</f>
        <v>4.5060058168407195</v>
      </c>
      <c r="N71" s="264">
        <f>(inflacija!G79+nezaposlenost!W84)-(inflacija!G75+nezaposlenost!W80)</f>
        <v>0.76440281596881121</v>
      </c>
      <c r="O71" s="264">
        <f>(kstope!G75-kstope!G74)/4</f>
        <v>0.11969237016355316</v>
      </c>
      <c r="P71" s="264">
        <f>krediti!V107</f>
        <v>6</v>
      </c>
      <c r="Q71" s="259"/>
      <c r="R71" s="18">
        <v>43921</v>
      </c>
      <c r="S71" s="264">
        <v>9.1</v>
      </c>
      <c r="T71" s="264">
        <f>place!P91*100</f>
        <v>4.5060058168407195</v>
      </c>
      <c r="U71" s="264">
        <f>(inflacija!J79+nezaposlenost!X84)-(inflacija!J75+nezaposlenost!X80)</f>
        <v>0.76440281596881121</v>
      </c>
      <c r="V71" s="264">
        <f>(kstope!J75-kstope!J74)/4</f>
        <v>0.11969237016355316</v>
      </c>
      <c r="W71" s="264">
        <f>krediti!AB107</f>
        <v>6</v>
      </c>
      <c r="X71" s="193"/>
      <c r="Y71" s="193"/>
      <c r="Z71" s="193"/>
      <c r="AA71" s="193"/>
      <c r="AB71" s="193"/>
      <c r="AC71" s="193"/>
      <c r="AD71" s="193"/>
      <c r="AE71" s="193"/>
      <c r="AF71" s="3"/>
      <c r="AG71" s="3"/>
      <c r="AH71" s="3"/>
      <c r="AI71" s="3"/>
      <c r="AJ71" s="193"/>
      <c r="AK71" s="193"/>
      <c r="AL71" s="193"/>
    </row>
    <row r="72" spans="1:38" ht="14.25" customHeight="1">
      <c r="A72" s="105" t="s">
        <v>1001</v>
      </c>
      <c r="B72" s="249">
        <v>-0.80524174264980097</v>
      </c>
      <c r="C72" s="3"/>
      <c r="D72" s="18">
        <v>44012</v>
      </c>
      <c r="E72" s="290">
        <f>+$B$70+$B$71*F72+$B$72*G72+$B$73*H72+$B$74*I72</f>
        <v>-3.2386253604363029</v>
      </c>
      <c r="F72" s="291">
        <f>place!B92*100</f>
        <v>3.2367765833653674</v>
      </c>
      <c r="G72" s="291">
        <f>(inflacija!C80+nezaposlenost!V85)-(inflacija!C76+nezaposlenost!V81)</f>
        <v>0.6905941771286912</v>
      </c>
      <c r="H72" s="291">
        <f>(kstope!C76-kstope!C75)/4</f>
        <v>-2.7998625000000166E-2</v>
      </c>
      <c r="I72" s="291">
        <f>krediti!P108</f>
        <v>-4</v>
      </c>
      <c r="J72" s="259"/>
      <c r="K72" s="199">
        <v>44012</v>
      </c>
      <c r="L72" s="290">
        <f>+$B$70+$B$71*M72+$B$72*N72+$B$73*O72+$B$74*P72</f>
        <v>-0.91160443446250805</v>
      </c>
      <c r="M72" s="291">
        <f>place!I92*100</f>
        <v>3.5051306388057895</v>
      </c>
      <c r="N72" s="291">
        <f>(inflacija!G80+nezaposlenost!W85)-(inflacija!G76+nezaposlenost!W81)</f>
        <v>1.0385202885386988</v>
      </c>
      <c r="O72" s="291">
        <f>(kstope!G76-kstope!G75)/4</f>
        <v>-2.7998625000000166E-2</v>
      </c>
      <c r="P72" s="291">
        <f>krediti!V108</f>
        <v>1</v>
      </c>
      <c r="Q72" s="259"/>
      <c r="R72" s="199">
        <v>44012</v>
      </c>
      <c r="S72" s="290">
        <f>+$B$70+$B$71*T72+$B$72*U72+$B$73*V72+$B$74*W72</f>
        <v>-0.13160997959786824</v>
      </c>
      <c r="T72" s="291">
        <f>place!P92*100</f>
        <v>3.9842847478419858</v>
      </c>
      <c r="U72" s="291">
        <f>(inflacija!J80+nezaposlenost!X85)-(inflacija!J76+nezaposlenost!X81)</f>
        <v>1.6742968159339249</v>
      </c>
      <c r="V72" s="291">
        <f>(kstope!J76-kstope!J75)/4</f>
        <v>-2.7998625000000166E-2</v>
      </c>
      <c r="W72" s="291">
        <f>krediti!AB108</f>
        <v>3</v>
      </c>
      <c r="X72" s="193"/>
      <c r="Y72" s="300" t="s">
        <v>9</v>
      </c>
      <c r="Z72" s="300" t="s">
        <v>1162</v>
      </c>
      <c r="AA72" s="300" t="s">
        <v>1164</v>
      </c>
      <c r="AB72" s="300" t="s">
        <v>1163</v>
      </c>
      <c r="AC72" s="193"/>
      <c r="AD72" s="193"/>
      <c r="AE72" s="193"/>
      <c r="AF72" s="3"/>
      <c r="AG72" s="3"/>
      <c r="AH72" s="3"/>
      <c r="AI72" s="3"/>
      <c r="AJ72" s="193"/>
      <c r="AK72" s="193"/>
      <c r="AL72" s="193"/>
    </row>
    <row r="73" spans="1:38" ht="14.25" customHeight="1">
      <c r="A73" s="105" t="s">
        <v>1002</v>
      </c>
      <c r="B73" s="249">
        <v>-3.42662506030412</v>
      </c>
      <c r="C73" s="3"/>
      <c r="D73" s="199">
        <v>44104</v>
      </c>
      <c r="E73" s="290">
        <f>+$B$70+$B$71*F73+$B$72*G73+$B$73*H73+$B$74*I73</f>
        <v>-7.2835002491770382</v>
      </c>
      <c r="F73" s="291">
        <f>place!B93*100</f>
        <v>-0.91463969702001646</v>
      </c>
      <c r="G73" s="291">
        <f>(inflacija!C81+nezaposlenost!V86)-(inflacija!C77+nezaposlenost!V82)</f>
        <v>4.0272529768426324</v>
      </c>
      <c r="H73" s="291">
        <f>(kstope!C77-kstope!C76)/4</f>
        <v>-1.8219367636967521E-2</v>
      </c>
      <c r="I73" s="291">
        <f>krediti!P109</f>
        <v>-1</v>
      </c>
      <c r="J73" s="259"/>
      <c r="K73" s="199">
        <v>44104</v>
      </c>
      <c r="L73" s="290">
        <f>+$B$70+$B$71*M73+$B$72*N73+$B$73*O73+$B$74*P73</f>
        <v>-5.1655793231109151</v>
      </c>
      <c r="M73" s="291">
        <f>place!I93*100</f>
        <v>2.3244992128694259E-2</v>
      </c>
      <c r="N73" s="291">
        <f>(inflacija!G81+nezaposlenost!W86)-(inflacija!G77+nezaposlenost!W82)</f>
        <v>3.3831321877251934</v>
      </c>
      <c r="O73" s="291">
        <f>(kstope!G77-kstope!G76)/4</f>
        <v>-1.8219367636967521E-2</v>
      </c>
      <c r="P73" s="291">
        <f>krediti!V109</f>
        <v>1</v>
      </c>
      <c r="Q73" s="259"/>
      <c r="R73" s="199">
        <v>44104</v>
      </c>
      <c r="S73" s="290">
        <f>+$B$70+$B$71*T73+$B$72*U73+$B$73*V73+$B$74*W73</f>
        <v>-2.8791811584652747</v>
      </c>
      <c r="T73" s="291">
        <f>place!P93*100</f>
        <v>1.1301404068838428</v>
      </c>
      <c r="U73" s="291">
        <f>(inflacija!J81+nezaposlenost!X86)-(inflacija!J77+nezaposlenost!X82)</f>
        <v>2.6703880476826978</v>
      </c>
      <c r="V73" s="291">
        <f>(kstope!J77-kstope!J76)/4</f>
        <v>-1.8219367636967521E-2</v>
      </c>
      <c r="W73" s="291">
        <f>krediti!AB109</f>
        <v>3</v>
      </c>
      <c r="X73" s="193"/>
      <c r="Y73" s="304">
        <v>43830</v>
      </c>
      <c r="Z73" s="482">
        <f>$E$70</f>
        <v>10</v>
      </c>
      <c r="AA73" s="482">
        <f>$E$70</f>
        <v>10</v>
      </c>
      <c r="AB73" s="482">
        <f>$E$70</f>
        <v>10</v>
      </c>
      <c r="AC73" s="193"/>
      <c r="AD73" s="193"/>
      <c r="AE73" s="193"/>
      <c r="AF73" s="3"/>
      <c r="AG73" s="3"/>
      <c r="AH73" s="3"/>
      <c r="AI73" s="3"/>
      <c r="AJ73" s="193"/>
      <c r="AK73" s="193"/>
      <c r="AL73" s="193"/>
    </row>
    <row r="74" spans="1:38" ht="14.25" customHeight="1">
      <c r="A74" s="105" t="s">
        <v>1003</v>
      </c>
      <c r="B74" s="249">
        <v>0.48548348962158</v>
      </c>
      <c r="C74" s="3"/>
      <c r="D74" s="199">
        <v>44196</v>
      </c>
      <c r="E74" s="290">
        <f>+$B$70+$B$71*F74+$B$72*G74+$B$73*H74+$B$74*I74</f>
        <v>-11.468143653134511</v>
      </c>
      <c r="F74" s="291">
        <f>place!B94*100</f>
        <v>-5.9638864249854917</v>
      </c>
      <c r="G74" s="291">
        <f>(inflacija!C82+nezaposlenost!V87)-(inflacija!C78+nezaposlenost!V83)</f>
        <v>5.5535751946706018</v>
      </c>
      <c r="H74" s="291">
        <f>(kstope!C78-kstope!C77)/4</f>
        <v>-1.1118744246545464E-3</v>
      </c>
      <c r="I74" s="291">
        <f>krediti!P110</f>
        <v>0</v>
      </c>
      <c r="J74" s="259"/>
      <c r="K74" s="199">
        <v>44196</v>
      </c>
      <c r="L74" s="290">
        <f>+$B$70+$B$71*M74+$B$72*N74+$B$73*O74+$B$74*P74</f>
        <v>-9.1408466602398928</v>
      </c>
      <c r="M74" s="291">
        <f>place!I94*100</f>
        <v>-4.307132293223396</v>
      </c>
      <c r="N74" s="291">
        <f>(inflacija!G82+nezaposlenost!W87)-(inflacija!G78+nezaposlenost!W83)</f>
        <v>4.6451507155881622</v>
      </c>
      <c r="O74" s="291">
        <f>(kstope!G78-kstope!G77)/4</f>
        <v>-1.2480576548015154E-3</v>
      </c>
      <c r="P74" s="291">
        <f>krediti!V110</f>
        <v>1</v>
      </c>
      <c r="Q74" s="259"/>
      <c r="R74" s="199">
        <v>44196</v>
      </c>
      <c r="S74" s="290">
        <f>+$B$70+$B$71*T74+$B$72*U74+$B$73*V74+$B$74*W74</f>
        <v>-6.6963293879811703</v>
      </c>
      <c r="T74" s="291">
        <f>place!P94*100</f>
        <v>-2.4375658823785966</v>
      </c>
      <c r="U74" s="291">
        <f>(inflacija!J82+nezaposlenost!X87)-(inflacija!J78+nezaposlenost!X83)</f>
        <v>3.7679977833328717</v>
      </c>
      <c r="V74" s="291">
        <f>(kstope!J78-kstope!J77)/4</f>
        <v>-1.3376332442214256E-3</v>
      </c>
      <c r="W74" s="291">
        <f>krediti!AB110</f>
        <v>2</v>
      </c>
      <c r="X74" s="193"/>
      <c r="Y74" s="313">
        <v>43921</v>
      </c>
      <c r="Z74" s="483">
        <f>E71</f>
        <v>9.1</v>
      </c>
      <c r="AA74" s="344">
        <f>L71</f>
        <v>9.1</v>
      </c>
      <c r="AB74" s="344">
        <f>S71</f>
        <v>9.1</v>
      </c>
      <c r="AC74" s="193"/>
      <c r="AD74" s="193"/>
      <c r="AE74" s="193"/>
      <c r="AF74" s="3"/>
      <c r="AG74" s="3"/>
      <c r="AH74" s="3"/>
      <c r="AI74" s="3"/>
      <c r="AJ74" s="193"/>
      <c r="AK74" s="193"/>
      <c r="AL74" s="193"/>
    </row>
    <row r="75" spans="1:38" ht="14.25" customHeight="1">
      <c r="A75" s="3"/>
      <c r="B75" s="3"/>
      <c r="C75" s="3"/>
      <c r="D75" s="3"/>
      <c r="E75" s="264"/>
      <c r="F75" s="264"/>
      <c r="G75" s="264"/>
      <c r="H75" s="264"/>
      <c r="I75" s="264"/>
      <c r="J75" s="259"/>
      <c r="K75" s="3"/>
      <c r="L75" s="264"/>
      <c r="M75" s="264"/>
      <c r="N75" s="264"/>
      <c r="O75" s="264"/>
      <c r="P75" s="264"/>
      <c r="Q75" s="259"/>
      <c r="R75" s="3"/>
      <c r="S75" s="264"/>
      <c r="T75" s="264"/>
      <c r="U75" s="264"/>
      <c r="V75" s="264"/>
      <c r="W75" s="264"/>
      <c r="X75" s="193"/>
      <c r="Y75" s="313">
        <v>44012</v>
      </c>
      <c r="Z75" s="483">
        <f>E72</f>
        <v>-3.2386253604363029</v>
      </c>
      <c r="AA75" s="344">
        <f>L72</f>
        <v>-0.91160443446250805</v>
      </c>
      <c r="AB75" s="344">
        <f>S72</f>
        <v>-0.13160997959786824</v>
      </c>
      <c r="AC75" s="193"/>
      <c r="AD75" s="193"/>
      <c r="AE75" s="193"/>
      <c r="AF75" s="3"/>
      <c r="AG75" s="3"/>
      <c r="AH75" s="3"/>
      <c r="AI75" s="3"/>
      <c r="AJ75" s="3"/>
      <c r="AK75" s="3"/>
      <c r="AL75" s="3"/>
    </row>
    <row r="76" spans="1:38" ht="14.25" customHeight="1">
      <c r="A76" s="3"/>
      <c r="B76" s="3"/>
      <c r="C76" s="3"/>
      <c r="D76" s="3"/>
      <c r="E76" s="264"/>
      <c r="F76" s="264"/>
      <c r="G76" s="264"/>
      <c r="H76" s="264"/>
      <c r="I76" s="264"/>
      <c r="J76" s="259"/>
      <c r="K76" s="3"/>
      <c r="L76" s="264"/>
      <c r="M76" s="264"/>
      <c r="N76" s="264"/>
      <c r="O76" s="264"/>
      <c r="P76" s="264"/>
      <c r="Q76" s="259"/>
      <c r="R76" s="3"/>
      <c r="S76" s="264"/>
      <c r="T76" s="264"/>
      <c r="U76" s="264"/>
      <c r="V76" s="264"/>
      <c r="W76" s="264"/>
      <c r="X76" s="193"/>
      <c r="Y76" s="313">
        <v>44104</v>
      </c>
      <c r="Z76" s="483">
        <f>E73</f>
        <v>-7.2835002491770382</v>
      </c>
      <c r="AA76" s="344">
        <f>L73</f>
        <v>-5.1655793231109151</v>
      </c>
      <c r="AB76" s="344">
        <f>S73</f>
        <v>-2.8791811584652747</v>
      </c>
      <c r="AC76" s="193"/>
      <c r="AD76" s="193"/>
      <c r="AE76" s="193"/>
      <c r="AF76" s="3"/>
      <c r="AG76" s="3"/>
      <c r="AH76" s="3"/>
      <c r="AI76" s="3"/>
      <c r="AJ76" s="3"/>
      <c r="AK76" s="3"/>
      <c r="AL76" s="3"/>
    </row>
    <row r="77" spans="1:38" ht="14.25" customHeight="1">
      <c r="A77" s="3"/>
      <c r="B77" s="3"/>
      <c r="C77" s="3"/>
      <c r="D77" s="3"/>
      <c r="E77" s="264"/>
      <c r="F77" s="264"/>
      <c r="G77" s="264"/>
      <c r="H77" s="264"/>
      <c r="I77" s="264"/>
      <c r="J77" s="259"/>
      <c r="K77" s="3"/>
      <c r="L77" s="264"/>
      <c r="M77" s="264"/>
      <c r="N77" s="264"/>
      <c r="O77" s="264"/>
      <c r="P77" s="264"/>
      <c r="Q77" s="259"/>
      <c r="R77" s="3"/>
      <c r="S77" s="264"/>
      <c r="T77" s="264"/>
      <c r="U77" s="264"/>
      <c r="V77" s="264"/>
      <c r="W77" s="264"/>
      <c r="X77" s="193"/>
      <c r="Y77" s="313">
        <v>44196</v>
      </c>
      <c r="Z77" s="483">
        <f>E74</f>
        <v>-11.468143653134511</v>
      </c>
      <c r="AA77" s="344">
        <f>L74</f>
        <v>-9.1408466602398928</v>
      </c>
      <c r="AB77" s="344">
        <f>S74</f>
        <v>-6.6963293879811703</v>
      </c>
      <c r="AC77" s="193"/>
      <c r="AD77" s="193"/>
      <c r="AE77" s="193"/>
      <c r="AF77" s="3"/>
      <c r="AG77" s="3"/>
      <c r="AH77" s="3"/>
      <c r="AI77" s="3"/>
      <c r="AJ77" s="3"/>
      <c r="AK77" s="3"/>
      <c r="AL77" s="3"/>
    </row>
    <row r="78" spans="1:38" ht="15" customHeight="1">
      <c r="A78" s="3"/>
      <c r="B78" s="3"/>
      <c r="C78" s="3"/>
      <c r="D78" s="3"/>
      <c r="E78" s="264"/>
      <c r="F78" s="264"/>
      <c r="G78" s="264"/>
      <c r="H78" s="264"/>
      <c r="I78" s="264"/>
      <c r="J78" s="259"/>
      <c r="K78" s="3"/>
      <c r="L78" s="264"/>
      <c r="M78" s="264"/>
      <c r="N78" s="264"/>
      <c r="O78" s="264"/>
      <c r="P78" s="264"/>
      <c r="Q78" s="259"/>
      <c r="R78" s="3"/>
      <c r="S78" s="264"/>
      <c r="T78" s="264"/>
      <c r="U78" s="264"/>
      <c r="V78" s="264"/>
      <c r="W78" s="264"/>
      <c r="X78" s="193"/>
      <c r="Y78" s="193"/>
      <c r="Z78" s="193"/>
      <c r="AA78" s="193"/>
      <c r="AB78" s="193"/>
      <c r="AC78" s="193"/>
      <c r="AD78" s="193"/>
      <c r="AE78" s="193"/>
      <c r="AF78" s="3"/>
      <c r="AG78" s="3"/>
      <c r="AH78" s="3"/>
      <c r="AI78" s="3"/>
      <c r="AJ78" s="3"/>
      <c r="AK78" s="3"/>
      <c r="AL78" s="3"/>
    </row>
    <row r="79" spans="1:38" ht="14.25" customHeight="1">
      <c r="A79" s="3"/>
      <c r="B79" s="3"/>
      <c r="C79" s="3"/>
      <c r="D79" s="3"/>
      <c r="E79" s="264"/>
      <c r="F79" s="264"/>
      <c r="G79" s="264"/>
      <c r="H79" s="264"/>
      <c r="I79" s="264"/>
      <c r="J79" s="259"/>
      <c r="K79" s="3"/>
      <c r="L79" s="264"/>
      <c r="M79" s="264"/>
      <c r="N79" s="264"/>
      <c r="O79" s="264"/>
      <c r="P79" s="264"/>
      <c r="Q79" s="259"/>
      <c r="R79" s="3"/>
      <c r="S79" s="264"/>
      <c r="T79" s="264"/>
      <c r="U79" s="264"/>
      <c r="V79" s="264"/>
      <c r="W79" s="264"/>
      <c r="X79" s="193"/>
      <c r="Y79" s="193"/>
      <c r="Z79" s="193"/>
      <c r="AA79" s="193"/>
      <c r="AB79" s="193"/>
      <c r="AC79" s="193"/>
      <c r="AD79" s="193"/>
      <c r="AE79" s="193"/>
      <c r="AF79" s="3"/>
      <c r="AG79" s="3"/>
      <c r="AH79" s="3"/>
      <c r="AI79" s="3"/>
      <c r="AJ79" s="3"/>
      <c r="AK79" s="3"/>
      <c r="AL79" s="3"/>
    </row>
    <row r="80" spans="1:38" ht="14.25" customHeight="1">
      <c r="A80" s="3"/>
      <c r="B80" s="3"/>
      <c r="C80" s="3"/>
      <c r="D80" s="3"/>
      <c r="E80" s="264"/>
      <c r="F80" s="264"/>
      <c r="G80" s="264"/>
      <c r="H80" s="264"/>
      <c r="I80" s="264"/>
      <c r="J80" s="259"/>
      <c r="K80" s="3"/>
      <c r="L80" s="264"/>
      <c r="M80" s="264"/>
      <c r="N80" s="264"/>
      <c r="O80" s="264"/>
      <c r="P80" s="264"/>
      <c r="Q80" s="259"/>
      <c r="R80" s="3"/>
      <c r="S80" s="264"/>
      <c r="T80" s="264"/>
      <c r="U80" s="264"/>
      <c r="V80" s="264"/>
      <c r="W80" s="264"/>
      <c r="X80" s="193"/>
      <c r="Y80" s="193"/>
      <c r="Z80" s="193"/>
      <c r="AA80" s="193"/>
      <c r="AB80" s="193"/>
      <c r="AC80" s="193"/>
      <c r="AD80" s="193"/>
      <c r="AE80" s="193"/>
      <c r="AF80" s="3"/>
      <c r="AG80" s="3"/>
      <c r="AH80" s="3"/>
      <c r="AI80" s="3"/>
      <c r="AJ80" s="3"/>
      <c r="AK80" s="3"/>
      <c r="AL80" s="3"/>
    </row>
    <row r="81" spans="1:38" ht="14.25" customHeight="1">
      <c r="A81" s="3"/>
      <c r="B81" s="3"/>
      <c r="C81" s="3"/>
      <c r="D81" s="3"/>
      <c r="E81" s="264"/>
      <c r="F81" s="264"/>
      <c r="G81" s="264"/>
      <c r="H81" s="264"/>
      <c r="I81" s="264"/>
      <c r="J81" s="259"/>
      <c r="K81" s="3"/>
      <c r="L81" s="264"/>
      <c r="M81" s="264"/>
      <c r="N81" s="264"/>
      <c r="O81" s="264"/>
      <c r="P81" s="264"/>
      <c r="Q81" s="259"/>
      <c r="R81" s="3"/>
      <c r="S81" s="264"/>
      <c r="T81" s="264"/>
      <c r="U81" s="264"/>
      <c r="V81" s="264"/>
      <c r="W81" s="264"/>
      <c r="X81" s="193"/>
      <c r="Y81" s="193"/>
      <c r="Z81" s="193"/>
      <c r="AA81" s="193"/>
      <c r="AB81" s="193"/>
      <c r="AC81" s="193"/>
      <c r="AD81" s="193"/>
      <c r="AE81" s="193"/>
      <c r="AF81" s="3"/>
      <c r="AG81" s="3"/>
      <c r="AH81" s="3"/>
      <c r="AI81" s="3"/>
      <c r="AJ81" s="3"/>
      <c r="AK81" s="3"/>
      <c r="AL81" s="3"/>
    </row>
    <row r="82" spans="1:38" ht="14.25" customHeight="1">
      <c r="A82" s="3"/>
      <c r="B82" s="3"/>
      <c r="C82" s="3"/>
      <c r="D82" s="3"/>
      <c r="E82" s="264"/>
      <c r="F82" s="264"/>
      <c r="G82" s="264"/>
      <c r="H82" s="264"/>
      <c r="I82" s="264"/>
      <c r="J82" s="259"/>
      <c r="K82" s="3"/>
      <c r="L82" s="264"/>
      <c r="M82" s="264"/>
      <c r="N82" s="264"/>
      <c r="O82" s="264"/>
      <c r="P82" s="264"/>
      <c r="Q82" s="259"/>
      <c r="R82" s="3"/>
      <c r="S82" s="264"/>
      <c r="T82" s="264"/>
      <c r="U82" s="264"/>
      <c r="V82" s="264"/>
      <c r="W82" s="264"/>
      <c r="X82" s="193"/>
      <c r="Y82" s="193"/>
      <c r="Z82" s="193"/>
      <c r="AA82" s="193"/>
      <c r="AB82" s="193"/>
      <c r="AC82" s="193"/>
      <c r="AD82" s="193"/>
      <c r="AE82" s="193"/>
      <c r="AF82" s="3"/>
      <c r="AG82" s="3"/>
      <c r="AH82" s="3"/>
      <c r="AI82" s="3"/>
      <c r="AJ82" s="3"/>
      <c r="AK82" s="3"/>
      <c r="AL82" s="3"/>
    </row>
    <row r="83" spans="1:38" ht="14.25" customHeight="1">
      <c r="A83" s="3"/>
      <c r="B83" s="3"/>
      <c r="C83" s="3"/>
      <c r="D83" s="3"/>
      <c r="E83" s="264"/>
      <c r="F83" s="264"/>
      <c r="G83" s="264"/>
      <c r="H83" s="264"/>
      <c r="I83" s="264"/>
      <c r="J83" s="259"/>
      <c r="K83" s="3"/>
      <c r="L83" s="264"/>
      <c r="M83" s="264"/>
      <c r="N83" s="264"/>
      <c r="O83" s="264"/>
      <c r="P83" s="264"/>
      <c r="Q83" s="259"/>
      <c r="R83" s="3"/>
      <c r="S83" s="264"/>
      <c r="T83" s="264"/>
      <c r="U83" s="264"/>
      <c r="V83" s="264"/>
      <c r="W83" s="264"/>
      <c r="X83" s="193"/>
      <c r="Y83" s="193"/>
      <c r="Z83" s="193"/>
      <c r="AA83" s="193"/>
      <c r="AB83" s="193"/>
      <c r="AC83" s="193"/>
      <c r="AD83" s="193"/>
      <c r="AE83" s="193"/>
      <c r="AF83" s="3"/>
      <c r="AG83" s="3"/>
      <c r="AH83" s="3"/>
      <c r="AI83" s="3"/>
      <c r="AJ83" s="3"/>
      <c r="AK83" s="3"/>
      <c r="AL83" s="3"/>
    </row>
    <row r="84" spans="1:38" ht="14.25" customHeight="1">
      <c r="A84" s="3"/>
      <c r="B84" s="3"/>
      <c r="C84" s="3"/>
      <c r="D84" s="3"/>
      <c r="E84" s="264"/>
      <c r="F84" s="264"/>
      <c r="G84" s="264"/>
      <c r="H84" s="264"/>
      <c r="I84" s="264"/>
      <c r="J84" s="259"/>
      <c r="K84" s="3"/>
      <c r="L84" s="264"/>
      <c r="M84" s="264"/>
      <c r="N84" s="264"/>
      <c r="O84" s="264"/>
      <c r="P84" s="264"/>
      <c r="Q84" s="259"/>
      <c r="R84" s="3"/>
      <c r="S84" s="264"/>
      <c r="T84" s="264"/>
      <c r="U84" s="264"/>
      <c r="V84" s="264"/>
      <c r="W84" s="264"/>
      <c r="X84" s="193"/>
      <c r="Y84" s="193"/>
      <c r="Z84" s="193"/>
      <c r="AA84" s="193"/>
      <c r="AB84" s="193"/>
      <c r="AC84" s="193"/>
      <c r="AD84" s="193"/>
      <c r="AE84" s="193"/>
      <c r="AF84" s="3"/>
      <c r="AG84" s="3"/>
      <c r="AH84" s="3"/>
      <c r="AI84" s="3"/>
      <c r="AJ84" s="3"/>
      <c r="AK84" s="3"/>
      <c r="AL84" s="3"/>
    </row>
    <row r="85" spans="1:38" ht="14.25" customHeight="1">
      <c r="A85" s="3"/>
      <c r="B85" s="3"/>
      <c r="C85" s="3"/>
      <c r="D85" s="3"/>
      <c r="E85" s="264"/>
      <c r="F85" s="264"/>
      <c r="G85" s="264"/>
      <c r="H85" s="264"/>
      <c r="I85" s="264"/>
      <c r="J85" s="259"/>
      <c r="K85" s="3"/>
      <c r="L85" s="264"/>
      <c r="M85" s="264"/>
      <c r="N85" s="264"/>
      <c r="O85" s="264"/>
      <c r="P85" s="264"/>
      <c r="Q85" s="259"/>
      <c r="R85" s="3"/>
      <c r="S85" s="264"/>
      <c r="T85" s="264"/>
      <c r="U85" s="264"/>
      <c r="V85" s="264"/>
      <c r="W85" s="264"/>
      <c r="X85" s="193"/>
      <c r="Y85" s="193"/>
      <c r="Z85" s="193"/>
      <c r="AA85" s="193"/>
      <c r="AB85" s="193"/>
      <c r="AC85" s="193"/>
      <c r="AD85" s="193"/>
      <c r="AE85" s="193"/>
      <c r="AF85" s="3"/>
      <c r="AG85" s="3"/>
      <c r="AH85" s="3"/>
      <c r="AI85" s="3"/>
      <c r="AJ85" s="3"/>
      <c r="AK85" s="3"/>
      <c r="AL85" s="3"/>
    </row>
    <row r="86" spans="1:38" ht="14.25" customHeight="1">
      <c r="A86" s="3"/>
      <c r="B86" s="3"/>
      <c r="C86" s="3"/>
      <c r="D86" s="3"/>
      <c r="E86" s="264"/>
      <c r="F86" s="264"/>
      <c r="G86" s="264"/>
      <c r="H86" s="264"/>
      <c r="I86" s="264"/>
      <c r="J86" s="259"/>
      <c r="K86" s="3"/>
      <c r="L86" s="264"/>
      <c r="M86" s="264"/>
      <c r="N86" s="264"/>
      <c r="O86" s="264"/>
      <c r="P86" s="264"/>
      <c r="Q86" s="259"/>
      <c r="R86" s="3"/>
      <c r="S86" s="264"/>
      <c r="T86" s="264"/>
      <c r="U86" s="264"/>
      <c r="V86" s="264"/>
      <c r="W86" s="264"/>
      <c r="X86" s="193"/>
      <c r="Y86" s="193"/>
      <c r="Z86" s="193"/>
      <c r="AA86" s="193"/>
      <c r="AB86" s="193"/>
      <c r="AC86" s="193"/>
      <c r="AD86" s="193"/>
      <c r="AE86" s="193"/>
      <c r="AF86" s="3"/>
      <c r="AG86" s="3"/>
      <c r="AH86" s="3"/>
      <c r="AI86" s="3"/>
      <c r="AJ86" s="3"/>
      <c r="AK86" s="3"/>
      <c r="AL86" s="3"/>
    </row>
    <row r="87" spans="1:38" ht="14.25" customHeight="1">
      <c r="A87" s="3"/>
      <c r="B87" s="3"/>
      <c r="C87" s="3"/>
      <c r="D87" s="3"/>
      <c r="E87" s="264"/>
      <c r="F87" s="264"/>
      <c r="G87" s="264"/>
      <c r="H87" s="264"/>
      <c r="I87" s="264"/>
      <c r="J87" s="259"/>
      <c r="K87" s="3"/>
      <c r="L87" s="264"/>
      <c r="M87" s="264"/>
      <c r="N87" s="264"/>
      <c r="O87" s="264"/>
      <c r="P87" s="264"/>
      <c r="Q87" s="259"/>
      <c r="R87" s="3"/>
      <c r="S87" s="264"/>
      <c r="T87" s="264"/>
      <c r="U87" s="264"/>
      <c r="V87" s="264"/>
      <c r="W87" s="264"/>
      <c r="X87" s="193"/>
      <c r="Y87" s="193"/>
      <c r="Z87" s="193"/>
      <c r="AA87" s="193"/>
      <c r="AB87" s="193"/>
      <c r="AC87" s="193"/>
      <c r="AD87" s="193"/>
      <c r="AE87" s="193"/>
      <c r="AF87" s="3"/>
      <c r="AG87" s="3"/>
      <c r="AH87" s="3"/>
      <c r="AI87" s="3"/>
      <c r="AJ87" s="3"/>
      <c r="AK87" s="3"/>
      <c r="AL87" s="3"/>
    </row>
    <row r="88" spans="1:38" ht="14.25" customHeight="1">
      <c r="A88" s="3"/>
      <c r="B88" s="3"/>
      <c r="C88" s="3"/>
      <c r="D88" s="3"/>
      <c r="E88" s="264"/>
      <c r="F88" s="264"/>
      <c r="G88" s="264"/>
      <c r="H88" s="264"/>
      <c r="I88" s="264"/>
      <c r="J88" s="259"/>
      <c r="K88" s="3"/>
      <c r="L88" s="264"/>
      <c r="M88" s="264"/>
      <c r="N88" s="264"/>
      <c r="O88" s="264"/>
      <c r="P88" s="264"/>
      <c r="Q88" s="259"/>
      <c r="R88" s="3"/>
      <c r="S88" s="264"/>
      <c r="T88" s="264"/>
      <c r="U88" s="264"/>
      <c r="V88" s="264"/>
      <c r="W88" s="264"/>
      <c r="X88" s="193"/>
      <c r="Y88" s="193"/>
      <c r="Z88" s="193"/>
      <c r="AA88" s="193"/>
      <c r="AB88" s="193"/>
      <c r="AC88" s="193"/>
      <c r="AD88" s="193"/>
      <c r="AE88" s="193"/>
      <c r="AF88" s="3"/>
      <c r="AG88" s="3"/>
      <c r="AH88" s="3"/>
      <c r="AI88" s="3"/>
      <c r="AJ88" s="3"/>
      <c r="AK88" s="3"/>
      <c r="AL88" s="3"/>
    </row>
    <row r="89" spans="1:38" ht="14.25" customHeight="1">
      <c r="A89" s="3"/>
      <c r="B89" s="3"/>
      <c r="C89" s="3"/>
      <c r="D89" s="3"/>
      <c r="E89" s="264"/>
      <c r="F89" s="264"/>
      <c r="G89" s="264"/>
      <c r="H89" s="264"/>
      <c r="I89" s="264"/>
      <c r="J89" s="259"/>
      <c r="K89" s="3"/>
      <c r="L89" s="264"/>
      <c r="M89" s="264"/>
      <c r="N89" s="264"/>
      <c r="O89" s="264"/>
      <c r="P89" s="264"/>
      <c r="Q89" s="259"/>
      <c r="R89" s="3"/>
      <c r="S89" s="264"/>
      <c r="T89" s="264"/>
      <c r="U89" s="264"/>
      <c r="V89" s="264"/>
      <c r="W89" s="264"/>
      <c r="X89" s="193"/>
      <c r="Y89" s="193"/>
      <c r="Z89" s="193"/>
      <c r="AA89" s="193"/>
      <c r="AB89" s="193"/>
      <c r="AC89" s="193"/>
      <c r="AD89" s="193"/>
      <c r="AE89" s="193"/>
      <c r="AF89" s="3"/>
      <c r="AG89" s="3"/>
      <c r="AH89" s="3"/>
      <c r="AI89" s="3"/>
      <c r="AJ89" s="3"/>
      <c r="AK89" s="3"/>
      <c r="AL89" s="3"/>
    </row>
    <row r="90" spans="1:38" ht="14.25" customHeight="1">
      <c r="A90" s="3"/>
      <c r="B90" s="3"/>
      <c r="C90" s="3"/>
      <c r="D90" s="3"/>
      <c r="E90" s="264"/>
      <c r="F90" s="264"/>
      <c r="G90" s="264"/>
      <c r="H90" s="264"/>
      <c r="I90" s="264"/>
      <c r="J90" s="259"/>
      <c r="K90" s="3"/>
      <c r="L90" s="264"/>
      <c r="M90" s="264"/>
      <c r="N90" s="264"/>
      <c r="O90" s="264"/>
      <c r="P90" s="264"/>
      <c r="Q90" s="259"/>
      <c r="R90" s="3"/>
      <c r="S90" s="264"/>
      <c r="T90" s="264"/>
      <c r="U90" s="264"/>
      <c r="V90" s="264"/>
      <c r="W90" s="264"/>
      <c r="X90" s="193"/>
      <c r="Y90" s="193"/>
      <c r="Z90" s="193"/>
      <c r="AA90" s="193"/>
      <c r="AB90" s="193"/>
      <c r="AC90" s="193"/>
      <c r="AD90" s="193"/>
      <c r="AE90" s="193"/>
      <c r="AF90" s="3"/>
      <c r="AG90" s="3"/>
      <c r="AH90" s="3"/>
      <c r="AI90" s="3"/>
      <c r="AJ90" s="3"/>
      <c r="AK90" s="3"/>
      <c r="AL90" s="3"/>
    </row>
    <row r="91" spans="1:38" ht="14.25" customHeight="1">
      <c r="A91" s="3"/>
      <c r="B91" s="3"/>
      <c r="C91" s="3"/>
      <c r="D91" s="3"/>
      <c r="E91" s="264"/>
      <c r="F91" s="264"/>
      <c r="G91" s="264"/>
      <c r="H91" s="264"/>
      <c r="I91" s="264"/>
      <c r="J91" s="259"/>
      <c r="K91" s="3"/>
      <c r="L91" s="264"/>
      <c r="M91" s="264"/>
      <c r="N91" s="264"/>
      <c r="O91" s="264"/>
      <c r="P91" s="264"/>
      <c r="Q91" s="259"/>
      <c r="R91" s="3"/>
      <c r="S91" s="264"/>
      <c r="T91" s="264"/>
      <c r="U91" s="264"/>
      <c r="V91" s="264"/>
      <c r="W91" s="264"/>
      <c r="X91" s="193"/>
      <c r="Y91" s="193"/>
      <c r="Z91" s="193"/>
      <c r="AA91" s="193"/>
      <c r="AB91" s="193"/>
      <c r="AC91" s="193"/>
      <c r="AD91" s="193"/>
      <c r="AE91" s="193"/>
      <c r="AF91" s="3"/>
      <c r="AG91" s="3"/>
      <c r="AH91" s="3"/>
      <c r="AI91" s="3"/>
      <c r="AJ91" s="3"/>
      <c r="AK91" s="3"/>
      <c r="AL91" s="3"/>
    </row>
    <row r="92" spans="1:38" ht="14.25" customHeight="1">
      <c r="A92" s="3"/>
      <c r="B92" s="3"/>
      <c r="C92" s="3"/>
      <c r="D92" s="3"/>
      <c r="E92" s="264"/>
      <c r="F92" s="264"/>
      <c r="G92" s="264"/>
      <c r="H92" s="264"/>
      <c r="I92" s="264"/>
      <c r="J92" s="259"/>
      <c r="K92" s="3"/>
      <c r="L92" s="264"/>
      <c r="M92" s="264"/>
      <c r="N92" s="264"/>
      <c r="O92" s="264"/>
      <c r="P92" s="264"/>
      <c r="Q92" s="259"/>
      <c r="R92" s="3"/>
      <c r="S92" s="264"/>
      <c r="T92" s="264"/>
      <c r="U92" s="264"/>
      <c r="V92" s="264"/>
      <c r="W92" s="264"/>
      <c r="X92" s="193"/>
      <c r="Y92" s="193"/>
      <c r="Z92" s="193"/>
      <c r="AA92" s="193"/>
      <c r="AB92" s="193"/>
      <c r="AC92" s="193"/>
      <c r="AD92" s="193"/>
      <c r="AE92" s="193"/>
      <c r="AF92" s="3"/>
      <c r="AG92" s="3"/>
      <c r="AH92" s="3"/>
      <c r="AI92" s="3"/>
      <c r="AJ92" s="3"/>
      <c r="AK92" s="3"/>
      <c r="AL92" s="3"/>
    </row>
    <row r="93" spans="1:38" ht="14.25" customHeight="1">
      <c r="A93" s="3"/>
      <c r="B93" s="3"/>
      <c r="C93" s="3"/>
      <c r="D93" s="3"/>
      <c r="E93" s="264"/>
      <c r="F93" s="264"/>
      <c r="G93" s="264"/>
      <c r="H93" s="264"/>
      <c r="I93" s="264"/>
      <c r="J93" s="259"/>
      <c r="K93" s="3"/>
      <c r="L93" s="264"/>
      <c r="M93" s="264"/>
      <c r="N93" s="264"/>
      <c r="O93" s="264"/>
      <c r="P93" s="264"/>
      <c r="Q93" s="259"/>
      <c r="R93" s="3"/>
      <c r="S93" s="264"/>
      <c r="T93" s="264"/>
      <c r="U93" s="264"/>
      <c r="V93" s="264"/>
      <c r="W93" s="264"/>
      <c r="X93" s="193"/>
      <c r="Y93" s="193"/>
      <c r="Z93" s="193"/>
      <c r="AA93" s="193"/>
      <c r="AB93" s="193"/>
      <c r="AC93" s="193"/>
      <c r="AD93" s="193"/>
      <c r="AE93" s="193"/>
      <c r="AF93" s="3"/>
      <c r="AG93" s="3"/>
      <c r="AH93" s="3"/>
      <c r="AI93" s="3"/>
      <c r="AJ93" s="3"/>
      <c r="AK93" s="3"/>
      <c r="AL93" s="3"/>
    </row>
    <row r="94" spans="1:38" ht="14.25" customHeight="1">
      <c r="A94" s="3"/>
      <c r="B94" s="3"/>
      <c r="C94" s="3"/>
      <c r="D94" s="3"/>
      <c r="E94" s="264"/>
      <c r="F94" s="264"/>
      <c r="G94" s="264"/>
      <c r="H94" s="264"/>
      <c r="I94" s="264"/>
      <c r="J94" s="259"/>
      <c r="K94" s="3"/>
      <c r="L94" s="264"/>
      <c r="M94" s="264"/>
      <c r="N94" s="264"/>
      <c r="O94" s="264"/>
      <c r="P94" s="264"/>
      <c r="Q94" s="259"/>
      <c r="R94" s="3"/>
      <c r="S94" s="264"/>
      <c r="T94" s="264"/>
      <c r="U94" s="264"/>
      <c r="V94" s="264"/>
      <c r="W94" s="264"/>
      <c r="X94" s="193"/>
      <c r="Y94" s="193"/>
      <c r="Z94" s="193"/>
      <c r="AA94" s="193"/>
      <c r="AB94" s="193"/>
      <c r="AC94" s="193"/>
      <c r="AD94" s="193"/>
      <c r="AE94" s="193"/>
      <c r="AF94" s="3"/>
      <c r="AG94" s="3"/>
      <c r="AH94" s="3"/>
      <c r="AI94" s="3"/>
      <c r="AJ94" s="3"/>
      <c r="AK94" s="3"/>
      <c r="AL94" s="3"/>
    </row>
    <row r="95" spans="1:38" ht="14.25" customHeight="1">
      <c r="A95" s="3"/>
      <c r="B95" s="3"/>
      <c r="C95" s="3"/>
      <c r="D95" s="3"/>
      <c r="E95" s="264"/>
      <c r="F95" s="264"/>
      <c r="G95" s="264"/>
      <c r="H95" s="264"/>
      <c r="I95" s="264"/>
      <c r="J95" s="259"/>
      <c r="K95" s="3"/>
      <c r="L95" s="264"/>
      <c r="M95" s="264"/>
      <c r="N95" s="264"/>
      <c r="O95" s="264"/>
      <c r="P95" s="264"/>
      <c r="Q95" s="259"/>
      <c r="R95" s="3"/>
      <c r="S95" s="264"/>
      <c r="T95" s="264"/>
      <c r="U95" s="264"/>
      <c r="V95" s="264"/>
      <c r="W95" s="264"/>
      <c r="X95" s="193"/>
      <c r="Y95" s="193"/>
      <c r="Z95" s="193"/>
      <c r="AA95" s="193"/>
      <c r="AB95" s="193"/>
      <c r="AC95" s="193"/>
      <c r="AD95" s="193"/>
      <c r="AE95" s="193"/>
      <c r="AF95" s="3"/>
      <c r="AG95" s="3"/>
      <c r="AH95" s="3"/>
      <c r="AI95" s="3"/>
      <c r="AJ95" s="3"/>
      <c r="AK95" s="3"/>
      <c r="AL95" s="3"/>
    </row>
    <row r="96" spans="1:38" ht="14.25" customHeight="1">
      <c r="A96" s="3"/>
      <c r="B96" s="3"/>
      <c r="C96" s="3"/>
      <c r="D96" s="3"/>
      <c r="E96" s="264"/>
      <c r="F96" s="264"/>
      <c r="G96" s="264"/>
      <c r="H96" s="264"/>
      <c r="I96" s="264"/>
      <c r="J96" s="259"/>
      <c r="K96" s="3"/>
      <c r="L96" s="264"/>
      <c r="M96" s="264"/>
      <c r="N96" s="264"/>
      <c r="O96" s="264"/>
      <c r="P96" s="264"/>
      <c r="Q96" s="259"/>
      <c r="R96" s="3"/>
      <c r="S96" s="264"/>
      <c r="T96" s="264"/>
      <c r="U96" s="264"/>
      <c r="V96" s="264"/>
      <c r="W96" s="264"/>
      <c r="X96" s="193"/>
      <c r="Y96" s="193"/>
      <c r="Z96" s="193"/>
      <c r="AA96" s="193"/>
      <c r="AB96" s="193"/>
      <c r="AC96" s="193"/>
      <c r="AD96" s="193"/>
      <c r="AE96" s="193"/>
      <c r="AF96" s="3"/>
      <c r="AG96" s="3"/>
      <c r="AH96" s="3"/>
      <c r="AI96" s="3"/>
      <c r="AJ96" s="3"/>
      <c r="AK96" s="3"/>
      <c r="AL96" s="3"/>
    </row>
    <row r="97" spans="1:38" ht="14.25" customHeight="1">
      <c r="A97" s="3"/>
      <c r="B97" s="3"/>
      <c r="C97" s="3"/>
      <c r="D97" s="3"/>
      <c r="E97" s="264"/>
      <c r="F97" s="264"/>
      <c r="G97" s="264"/>
      <c r="H97" s="264"/>
      <c r="I97" s="264"/>
      <c r="J97" s="259"/>
      <c r="K97" s="3"/>
      <c r="L97" s="264"/>
      <c r="M97" s="264"/>
      <c r="N97" s="264"/>
      <c r="O97" s="264"/>
      <c r="P97" s="264"/>
      <c r="Q97" s="259"/>
      <c r="R97" s="3"/>
      <c r="S97" s="264"/>
      <c r="T97" s="264"/>
      <c r="U97" s="264"/>
      <c r="V97" s="264"/>
      <c r="W97" s="264"/>
      <c r="X97" s="193"/>
      <c r="Y97" s="193"/>
      <c r="Z97" s="193"/>
      <c r="AA97" s="193"/>
      <c r="AB97" s="193"/>
      <c r="AC97" s="193"/>
      <c r="AD97" s="193"/>
      <c r="AE97" s="193"/>
      <c r="AF97" s="3"/>
      <c r="AG97" s="3"/>
      <c r="AH97" s="3"/>
      <c r="AI97" s="3"/>
      <c r="AJ97" s="3"/>
      <c r="AK97" s="3"/>
      <c r="AL97" s="3"/>
    </row>
    <row r="98" spans="1:38" ht="14.25" customHeight="1">
      <c r="A98" s="3"/>
      <c r="B98" s="3"/>
      <c r="C98" s="3"/>
      <c r="D98" s="3"/>
      <c r="E98" s="264"/>
      <c r="F98" s="264"/>
      <c r="G98" s="264"/>
      <c r="H98" s="264"/>
      <c r="I98" s="264"/>
      <c r="J98" s="259"/>
      <c r="K98" s="3"/>
      <c r="L98" s="264"/>
      <c r="M98" s="264"/>
      <c r="N98" s="264"/>
      <c r="O98" s="264"/>
      <c r="P98" s="264"/>
      <c r="Q98" s="259"/>
      <c r="R98" s="3"/>
      <c r="S98" s="264"/>
      <c r="T98" s="264"/>
      <c r="U98" s="264"/>
      <c r="V98" s="264"/>
      <c r="W98" s="264"/>
      <c r="X98" s="193"/>
      <c r="Y98" s="193"/>
      <c r="Z98" s="193"/>
      <c r="AA98" s="193"/>
      <c r="AB98" s="193"/>
      <c r="AC98" s="193"/>
      <c r="AD98" s="193"/>
      <c r="AE98" s="193"/>
      <c r="AF98" s="3"/>
      <c r="AG98" s="3"/>
      <c r="AH98" s="3"/>
      <c r="AI98" s="3"/>
      <c r="AJ98" s="3"/>
      <c r="AK98" s="3"/>
      <c r="AL98" s="3"/>
    </row>
    <row r="99" spans="1:38" ht="14.25" customHeight="1">
      <c r="A99" s="3"/>
      <c r="B99" s="3"/>
      <c r="C99" s="3"/>
      <c r="D99" s="3"/>
      <c r="E99" s="264"/>
      <c r="F99" s="264"/>
      <c r="G99" s="264"/>
      <c r="H99" s="264"/>
      <c r="I99" s="264"/>
      <c r="J99" s="259"/>
      <c r="K99" s="3"/>
      <c r="L99" s="264"/>
      <c r="M99" s="264"/>
      <c r="N99" s="264"/>
      <c r="O99" s="264"/>
      <c r="P99" s="264"/>
      <c r="Q99" s="259"/>
      <c r="R99" s="3"/>
      <c r="S99" s="264"/>
      <c r="T99" s="264"/>
      <c r="U99" s="264"/>
      <c r="V99" s="264"/>
      <c r="W99" s="264"/>
      <c r="X99" s="193"/>
      <c r="Y99" s="193"/>
      <c r="Z99" s="193"/>
      <c r="AA99" s="193"/>
      <c r="AB99" s="193"/>
      <c r="AC99" s="193"/>
      <c r="AD99" s="193"/>
      <c r="AE99" s="193"/>
      <c r="AF99" s="3"/>
      <c r="AG99" s="3"/>
      <c r="AH99" s="3"/>
      <c r="AI99" s="3"/>
      <c r="AJ99" s="3"/>
      <c r="AK99" s="3"/>
      <c r="AL99" s="3"/>
    </row>
    <row r="100" spans="1:38" ht="14.25" customHeight="1">
      <c r="A100" s="3"/>
      <c r="B100" s="3"/>
      <c r="C100" s="3"/>
      <c r="D100" s="3"/>
      <c r="E100" s="264"/>
      <c r="F100" s="264"/>
      <c r="G100" s="264"/>
      <c r="H100" s="264"/>
      <c r="I100" s="264"/>
      <c r="J100" s="259"/>
      <c r="K100" s="3"/>
      <c r="L100" s="264"/>
      <c r="M100" s="264"/>
      <c r="N100" s="264"/>
      <c r="O100" s="264"/>
      <c r="P100" s="264"/>
      <c r="Q100" s="259"/>
      <c r="R100" s="3"/>
      <c r="S100" s="264"/>
      <c r="T100" s="264"/>
      <c r="U100" s="264"/>
      <c r="V100" s="264"/>
      <c r="W100" s="264"/>
      <c r="X100" s="193"/>
      <c r="Y100" s="193"/>
      <c r="Z100" s="193"/>
      <c r="AA100" s="193"/>
      <c r="AB100" s="193"/>
      <c r="AC100" s="193"/>
      <c r="AD100" s="193"/>
      <c r="AE100" s="193"/>
      <c r="AF100" s="3"/>
      <c r="AG100" s="3"/>
      <c r="AH100" s="3"/>
      <c r="AI100" s="3"/>
      <c r="AJ100" s="3"/>
      <c r="AK100" s="3"/>
      <c r="AL100" s="3"/>
    </row>
    <row r="101" spans="1:38" ht="14.25" customHeight="1">
      <c r="A101" s="3"/>
      <c r="B101" s="3"/>
      <c r="C101" s="3"/>
      <c r="D101" s="3"/>
      <c r="E101" s="264"/>
      <c r="F101" s="264"/>
      <c r="G101" s="264"/>
      <c r="H101" s="264"/>
      <c r="I101" s="264"/>
      <c r="J101" s="259"/>
      <c r="K101" s="3"/>
      <c r="L101" s="264"/>
      <c r="M101" s="264"/>
      <c r="N101" s="264"/>
      <c r="O101" s="264"/>
      <c r="P101" s="264"/>
      <c r="Q101" s="259"/>
      <c r="R101" s="3"/>
      <c r="S101" s="264"/>
      <c r="T101" s="264"/>
      <c r="U101" s="264"/>
      <c r="V101" s="264"/>
      <c r="W101" s="264"/>
      <c r="X101" s="193"/>
      <c r="Y101" s="193"/>
      <c r="Z101" s="193"/>
      <c r="AA101" s="193"/>
      <c r="AB101" s="193"/>
      <c r="AC101" s="193"/>
      <c r="AD101" s="193"/>
      <c r="AE101" s="193"/>
      <c r="AF101" s="3"/>
      <c r="AG101" s="3"/>
      <c r="AH101" s="3"/>
      <c r="AI101" s="3"/>
      <c r="AJ101" s="3"/>
      <c r="AK101" s="3"/>
      <c r="AL101" s="3"/>
    </row>
    <row r="102" spans="1:38" ht="14.25" customHeight="1">
      <c r="A102" s="3"/>
      <c r="B102" s="3"/>
      <c r="C102" s="3"/>
      <c r="D102" s="3"/>
      <c r="E102" s="264"/>
      <c r="F102" s="264"/>
      <c r="G102" s="264"/>
      <c r="H102" s="264"/>
      <c r="I102" s="264"/>
      <c r="J102" s="259"/>
      <c r="K102" s="3"/>
      <c r="L102" s="264"/>
      <c r="M102" s="264"/>
      <c r="N102" s="264"/>
      <c r="O102" s="264"/>
      <c r="P102" s="264"/>
      <c r="Q102" s="259"/>
      <c r="R102" s="3"/>
      <c r="S102" s="264"/>
      <c r="T102" s="264"/>
      <c r="U102" s="264"/>
      <c r="V102" s="264"/>
      <c r="W102" s="264"/>
      <c r="X102" s="193"/>
      <c r="Y102" s="193"/>
      <c r="Z102" s="193"/>
      <c r="AA102" s="193"/>
      <c r="AB102" s="193"/>
      <c r="AC102" s="193"/>
      <c r="AD102" s="193"/>
      <c r="AE102" s="193"/>
      <c r="AF102" s="3"/>
      <c r="AG102" s="3"/>
      <c r="AH102" s="3"/>
      <c r="AI102" s="3"/>
      <c r="AJ102" s="3"/>
      <c r="AK102" s="3"/>
      <c r="AL102" s="3"/>
    </row>
    <row r="103" spans="1:38" ht="14.25" customHeight="1">
      <c r="A103" s="3"/>
      <c r="B103" s="3"/>
      <c r="C103" s="3"/>
      <c r="D103" s="3"/>
      <c r="E103" s="264"/>
      <c r="F103" s="264"/>
      <c r="G103" s="264"/>
      <c r="H103" s="264"/>
      <c r="I103" s="264"/>
      <c r="J103" s="259"/>
      <c r="K103" s="3"/>
      <c r="L103" s="264"/>
      <c r="M103" s="264"/>
      <c r="N103" s="264"/>
      <c r="O103" s="264"/>
      <c r="P103" s="264"/>
      <c r="Q103" s="259"/>
      <c r="R103" s="3"/>
      <c r="S103" s="264"/>
      <c r="T103" s="264"/>
      <c r="U103" s="264"/>
      <c r="V103" s="264"/>
      <c r="W103" s="264"/>
      <c r="X103" s="193"/>
      <c r="Y103" s="193"/>
      <c r="Z103" s="193"/>
      <c r="AA103" s="193"/>
      <c r="AB103" s="193"/>
      <c r="AC103" s="193"/>
      <c r="AD103" s="193"/>
      <c r="AE103" s="193"/>
      <c r="AF103" s="3"/>
      <c r="AG103" s="3"/>
      <c r="AH103" s="3"/>
      <c r="AI103" s="3"/>
      <c r="AJ103" s="3"/>
      <c r="AK103" s="3"/>
      <c r="AL103" s="3"/>
    </row>
    <row r="104" spans="1:38" ht="14.25" customHeight="1">
      <c r="A104" s="3"/>
      <c r="B104" s="3"/>
      <c r="C104" s="3"/>
      <c r="D104" s="3"/>
      <c r="E104" s="264"/>
      <c r="F104" s="264"/>
      <c r="G104" s="264"/>
      <c r="H104" s="264"/>
      <c r="I104" s="264"/>
      <c r="J104" s="259"/>
      <c r="K104" s="3"/>
      <c r="L104" s="264"/>
      <c r="M104" s="264"/>
      <c r="N104" s="264"/>
      <c r="O104" s="264"/>
      <c r="P104" s="264"/>
      <c r="Q104" s="259"/>
      <c r="R104" s="3"/>
      <c r="S104" s="264"/>
      <c r="T104" s="264"/>
      <c r="U104" s="264"/>
      <c r="V104" s="264"/>
      <c r="W104" s="264"/>
      <c r="X104" s="193"/>
      <c r="Y104" s="193"/>
      <c r="Z104" s="193"/>
      <c r="AA104" s="193"/>
      <c r="AB104" s="193"/>
      <c r="AC104" s="193"/>
      <c r="AD104" s="193"/>
      <c r="AE104" s="193"/>
      <c r="AF104" s="3"/>
      <c r="AG104" s="3"/>
      <c r="AH104" s="3"/>
      <c r="AI104" s="3"/>
      <c r="AJ104" s="3"/>
      <c r="AK104" s="3"/>
      <c r="AL104" s="3"/>
    </row>
    <row r="105" spans="1:38" ht="14.25" customHeight="1">
      <c r="A105" s="3"/>
      <c r="B105" s="3"/>
      <c r="C105" s="3"/>
      <c r="D105" s="3"/>
      <c r="E105" s="264"/>
      <c r="F105" s="264"/>
      <c r="G105" s="264"/>
      <c r="H105" s="264"/>
      <c r="I105" s="264"/>
      <c r="J105" s="259"/>
      <c r="K105" s="3"/>
      <c r="L105" s="264"/>
      <c r="M105" s="264"/>
      <c r="N105" s="264"/>
      <c r="O105" s="264"/>
      <c r="P105" s="264"/>
      <c r="Q105" s="259"/>
      <c r="R105" s="3"/>
      <c r="S105" s="264"/>
      <c r="T105" s="264"/>
      <c r="U105" s="264"/>
      <c r="V105" s="264"/>
      <c r="W105" s="264"/>
      <c r="X105" s="193"/>
      <c r="Y105" s="193"/>
      <c r="Z105" s="193"/>
      <c r="AA105" s="193"/>
      <c r="AB105" s="193"/>
      <c r="AC105" s="193"/>
      <c r="AD105" s="193"/>
      <c r="AE105" s="193"/>
      <c r="AF105" s="3"/>
      <c r="AG105" s="3"/>
      <c r="AH105" s="3"/>
      <c r="AI105" s="3"/>
      <c r="AJ105" s="3"/>
      <c r="AK105" s="3"/>
      <c r="AL105" s="3"/>
    </row>
    <row r="106" spans="1:38" ht="14.25" customHeight="1">
      <c r="A106" s="3"/>
      <c r="B106" s="3"/>
      <c r="C106" s="3"/>
      <c r="D106" s="3"/>
      <c r="E106" s="264"/>
      <c r="F106" s="264"/>
      <c r="G106" s="264"/>
      <c r="H106" s="264"/>
      <c r="I106" s="264"/>
      <c r="J106" s="259"/>
      <c r="K106" s="3"/>
      <c r="L106" s="264"/>
      <c r="M106" s="264"/>
      <c r="N106" s="264"/>
      <c r="O106" s="264"/>
      <c r="P106" s="264"/>
      <c r="Q106" s="259"/>
      <c r="R106" s="3"/>
      <c r="S106" s="264"/>
      <c r="T106" s="264"/>
      <c r="U106" s="264"/>
      <c r="V106" s="264"/>
      <c r="W106" s="264"/>
      <c r="X106" s="193"/>
      <c r="Y106" s="193"/>
      <c r="Z106" s="193"/>
      <c r="AA106" s="193"/>
      <c r="AB106" s="193"/>
      <c r="AC106" s="193"/>
      <c r="AD106" s="193"/>
      <c r="AE106" s="193"/>
      <c r="AF106" s="3"/>
      <c r="AG106" s="3"/>
      <c r="AH106" s="3"/>
      <c r="AI106" s="3"/>
      <c r="AJ106" s="3"/>
      <c r="AK106" s="3"/>
      <c r="AL106" s="3"/>
    </row>
    <row r="107" spans="1:38" ht="14.25" customHeight="1">
      <c r="A107" s="3"/>
      <c r="B107" s="3"/>
      <c r="C107" s="3"/>
      <c r="D107" s="3"/>
      <c r="E107" s="264"/>
      <c r="F107" s="264"/>
      <c r="G107" s="264"/>
      <c r="H107" s="264"/>
      <c r="I107" s="264"/>
      <c r="J107" s="259"/>
      <c r="K107" s="3"/>
      <c r="L107" s="264"/>
      <c r="M107" s="264"/>
      <c r="N107" s="264"/>
      <c r="O107" s="264"/>
      <c r="P107" s="264"/>
      <c r="Q107" s="259"/>
      <c r="R107" s="3"/>
      <c r="S107" s="264"/>
      <c r="T107" s="264"/>
      <c r="U107" s="264"/>
      <c r="V107" s="264"/>
      <c r="W107" s="264"/>
      <c r="X107" s="193"/>
      <c r="Y107" s="193"/>
      <c r="Z107" s="193"/>
      <c r="AA107" s="193"/>
      <c r="AB107" s="193"/>
      <c r="AC107" s="193"/>
      <c r="AD107" s="193"/>
      <c r="AE107" s="193"/>
      <c r="AF107" s="3"/>
      <c r="AG107" s="3"/>
      <c r="AH107" s="3"/>
      <c r="AI107" s="3"/>
      <c r="AJ107" s="3"/>
      <c r="AK107" s="3"/>
      <c r="AL107" s="3"/>
    </row>
    <row r="108" spans="1:38" ht="14.25" customHeight="1">
      <c r="A108" s="3"/>
      <c r="B108" s="3"/>
      <c r="C108" s="3"/>
      <c r="D108" s="3"/>
      <c r="E108" s="264"/>
      <c r="F108" s="264"/>
      <c r="G108" s="264"/>
      <c r="H108" s="264"/>
      <c r="I108" s="264"/>
      <c r="J108" s="259"/>
      <c r="K108" s="3"/>
      <c r="L108" s="264"/>
      <c r="M108" s="264"/>
      <c r="N108" s="264"/>
      <c r="O108" s="264"/>
      <c r="P108" s="264"/>
      <c r="Q108" s="259"/>
      <c r="R108" s="3"/>
      <c r="S108" s="264"/>
      <c r="T108" s="264"/>
      <c r="U108" s="264"/>
      <c r="V108" s="264"/>
      <c r="W108" s="264"/>
      <c r="X108" s="193"/>
      <c r="Y108" s="193"/>
      <c r="Z108" s="193"/>
      <c r="AA108" s="193"/>
      <c r="AB108" s="193"/>
      <c r="AC108" s="193"/>
      <c r="AD108" s="193"/>
      <c r="AE108" s="193"/>
      <c r="AF108" s="3"/>
      <c r="AG108" s="3"/>
      <c r="AH108" s="3"/>
      <c r="AI108" s="3"/>
      <c r="AJ108" s="3"/>
      <c r="AK108" s="3"/>
      <c r="AL108" s="3"/>
    </row>
    <row r="109" spans="1:38" ht="14.25" customHeight="1">
      <c r="A109" s="3"/>
      <c r="B109" s="3"/>
      <c r="C109" s="3"/>
      <c r="D109" s="3"/>
      <c r="E109" s="264"/>
      <c r="F109" s="264"/>
      <c r="G109" s="264"/>
      <c r="H109" s="264"/>
      <c r="I109" s="264"/>
      <c r="J109" s="259"/>
      <c r="K109" s="3"/>
      <c r="L109" s="264"/>
      <c r="M109" s="264"/>
      <c r="N109" s="264"/>
      <c r="O109" s="264"/>
      <c r="P109" s="264"/>
      <c r="Q109" s="259"/>
      <c r="R109" s="3"/>
      <c r="S109" s="264"/>
      <c r="T109" s="264"/>
      <c r="U109" s="264"/>
      <c r="V109" s="264"/>
      <c r="W109" s="264"/>
      <c r="X109" s="193"/>
      <c r="Y109" s="193"/>
      <c r="Z109" s="193"/>
      <c r="AA109" s="193"/>
      <c r="AB109" s="193"/>
      <c r="AC109" s="193"/>
      <c r="AD109" s="193"/>
      <c r="AE109" s="193"/>
      <c r="AF109" s="3"/>
      <c r="AG109" s="3"/>
      <c r="AH109" s="3"/>
      <c r="AI109" s="3"/>
      <c r="AJ109" s="3"/>
      <c r="AK109" s="3"/>
      <c r="AL109" s="3"/>
    </row>
    <row r="110" spans="1:38" ht="14.25" customHeight="1">
      <c r="A110" s="3"/>
      <c r="B110" s="3"/>
      <c r="C110" s="3"/>
      <c r="D110" s="3"/>
      <c r="E110" s="264"/>
      <c r="F110" s="264"/>
      <c r="G110" s="264"/>
      <c r="H110" s="264"/>
      <c r="I110" s="264"/>
      <c r="J110" s="259"/>
      <c r="K110" s="3"/>
      <c r="L110" s="264"/>
      <c r="M110" s="264"/>
      <c r="N110" s="264"/>
      <c r="O110" s="264"/>
      <c r="P110" s="264"/>
      <c r="Q110" s="259"/>
      <c r="R110" s="3"/>
      <c r="S110" s="264"/>
      <c r="T110" s="264"/>
      <c r="U110" s="264"/>
      <c r="V110" s="264"/>
      <c r="W110" s="264"/>
      <c r="X110" s="193"/>
      <c r="Y110" s="193"/>
      <c r="Z110" s="193"/>
      <c r="AA110" s="193"/>
      <c r="AB110" s="193"/>
      <c r="AC110" s="193"/>
      <c r="AD110" s="193"/>
      <c r="AE110" s="193"/>
      <c r="AF110" s="3"/>
      <c r="AG110" s="3"/>
      <c r="AH110" s="3"/>
      <c r="AI110" s="3"/>
      <c r="AJ110" s="3"/>
      <c r="AK110" s="3"/>
      <c r="AL110" s="3"/>
    </row>
    <row r="111" spans="1:38" ht="14.25" customHeight="1">
      <c r="A111" s="3"/>
      <c r="B111" s="3"/>
      <c r="C111" s="3"/>
      <c r="D111" s="3"/>
      <c r="E111" s="264"/>
      <c r="F111" s="264"/>
      <c r="G111" s="264"/>
      <c r="H111" s="264"/>
      <c r="I111" s="264"/>
      <c r="J111" s="259"/>
      <c r="K111" s="3"/>
      <c r="L111" s="264"/>
      <c r="M111" s="264"/>
      <c r="N111" s="264"/>
      <c r="O111" s="264"/>
      <c r="P111" s="264"/>
      <c r="Q111" s="259"/>
      <c r="R111" s="3"/>
      <c r="S111" s="264"/>
      <c r="T111" s="264"/>
      <c r="U111" s="264"/>
      <c r="V111" s="264"/>
      <c r="W111" s="264"/>
      <c r="X111" s="193"/>
      <c r="Y111" s="193"/>
      <c r="Z111" s="193"/>
      <c r="AA111" s="193"/>
      <c r="AB111" s="193"/>
      <c r="AC111" s="193"/>
      <c r="AD111" s="193"/>
      <c r="AE111" s="193"/>
      <c r="AF111" s="3"/>
      <c r="AG111" s="3"/>
      <c r="AH111" s="3"/>
      <c r="AI111" s="3"/>
      <c r="AJ111" s="3"/>
      <c r="AK111" s="3"/>
      <c r="AL111" s="3"/>
    </row>
    <row r="112" spans="1:38" ht="14.25" customHeight="1">
      <c r="A112" s="3"/>
      <c r="B112" s="3"/>
      <c r="C112" s="3"/>
      <c r="D112" s="3"/>
      <c r="E112" s="264"/>
      <c r="F112" s="264"/>
      <c r="G112" s="264"/>
      <c r="H112" s="264"/>
      <c r="I112" s="264"/>
      <c r="J112" s="259"/>
      <c r="K112" s="3"/>
      <c r="L112" s="264"/>
      <c r="M112" s="264"/>
      <c r="N112" s="264"/>
      <c r="O112" s="264"/>
      <c r="P112" s="264"/>
      <c r="Q112" s="259"/>
      <c r="R112" s="3"/>
      <c r="S112" s="264"/>
      <c r="T112" s="264"/>
      <c r="U112" s="264"/>
      <c r="V112" s="264"/>
      <c r="W112" s="264"/>
      <c r="X112" s="193"/>
      <c r="Y112" s="193"/>
      <c r="Z112" s="193"/>
      <c r="AA112" s="193"/>
      <c r="AB112" s="193"/>
      <c r="AC112" s="193"/>
      <c r="AD112" s="193"/>
      <c r="AE112" s="193"/>
      <c r="AF112" s="3"/>
      <c r="AG112" s="3"/>
      <c r="AH112" s="3"/>
      <c r="AI112" s="3"/>
      <c r="AJ112" s="3"/>
      <c r="AK112" s="3"/>
      <c r="AL112" s="3"/>
    </row>
    <row r="113" spans="1:38" ht="14.25" customHeight="1">
      <c r="A113" s="3"/>
      <c r="B113" s="3"/>
      <c r="C113" s="3"/>
      <c r="D113" s="3"/>
      <c r="E113" s="264"/>
      <c r="F113" s="264"/>
      <c r="G113" s="264"/>
      <c r="H113" s="264"/>
      <c r="I113" s="264"/>
      <c r="J113" s="259"/>
      <c r="K113" s="3"/>
      <c r="L113" s="264"/>
      <c r="M113" s="264"/>
      <c r="N113" s="264"/>
      <c r="O113" s="264"/>
      <c r="P113" s="264"/>
      <c r="Q113" s="259"/>
      <c r="R113" s="3"/>
      <c r="S113" s="264"/>
      <c r="T113" s="264"/>
      <c r="U113" s="264"/>
      <c r="V113" s="264"/>
      <c r="W113" s="264"/>
      <c r="X113" s="193"/>
      <c r="Y113" s="193"/>
      <c r="Z113" s="193"/>
      <c r="AA113" s="193"/>
      <c r="AB113" s="193"/>
      <c r="AC113" s="193"/>
      <c r="AD113" s="193"/>
      <c r="AE113" s="193"/>
      <c r="AF113" s="3"/>
      <c r="AG113" s="3"/>
      <c r="AH113" s="3"/>
      <c r="AI113" s="3"/>
      <c r="AJ113" s="3"/>
      <c r="AK113" s="3"/>
      <c r="AL113" s="3"/>
    </row>
    <row r="114" spans="1:38" ht="14.25" customHeight="1">
      <c r="A114" s="3"/>
      <c r="B114" s="3"/>
      <c r="C114" s="3"/>
      <c r="D114" s="3"/>
      <c r="E114" s="264"/>
      <c r="F114" s="264"/>
      <c r="G114" s="264"/>
      <c r="H114" s="264"/>
      <c r="I114" s="264"/>
      <c r="J114" s="259"/>
      <c r="K114" s="3"/>
      <c r="L114" s="264"/>
      <c r="M114" s="264"/>
      <c r="N114" s="264"/>
      <c r="O114" s="264"/>
      <c r="P114" s="264"/>
      <c r="Q114" s="259"/>
      <c r="R114" s="3"/>
      <c r="S114" s="264"/>
      <c r="T114" s="264"/>
      <c r="U114" s="264"/>
      <c r="V114" s="264"/>
      <c r="W114" s="264"/>
      <c r="X114" s="193"/>
      <c r="Y114" s="193"/>
      <c r="Z114" s="193"/>
      <c r="AA114" s="193"/>
      <c r="AB114" s="193"/>
      <c r="AC114" s="193"/>
      <c r="AD114" s="193"/>
      <c r="AE114" s="193"/>
      <c r="AF114" s="3"/>
      <c r="AG114" s="3"/>
      <c r="AH114" s="3"/>
      <c r="AI114" s="3"/>
      <c r="AJ114" s="3"/>
      <c r="AK114" s="3"/>
      <c r="AL114" s="3"/>
    </row>
    <row r="115" spans="1:38" ht="14.25" customHeight="1">
      <c r="A115" s="3"/>
      <c r="B115" s="3"/>
      <c r="C115" s="3"/>
      <c r="D115" s="3"/>
      <c r="E115" s="264"/>
      <c r="F115" s="264"/>
      <c r="G115" s="264"/>
      <c r="H115" s="264"/>
      <c r="I115" s="264"/>
      <c r="J115" s="259"/>
      <c r="K115" s="3"/>
      <c r="L115" s="264"/>
      <c r="M115" s="264"/>
      <c r="N115" s="264"/>
      <c r="O115" s="264"/>
      <c r="P115" s="264"/>
      <c r="Q115" s="259"/>
      <c r="R115" s="3"/>
      <c r="S115" s="264"/>
      <c r="T115" s="264"/>
      <c r="U115" s="264"/>
      <c r="V115" s="264"/>
      <c r="W115" s="264"/>
      <c r="X115" s="193"/>
      <c r="Y115" s="193"/>
      <c r="Z115" s="193"/>
      <c r="AA115" s="193"/>
      <c r="AB115" s="193"/>
      <c r="AC115" s="193"/>
      <c r="AD115" s="193"/>
      <c r="AE115" s="193"/>
      <c r="AF115" s="3"/>
      <c r="AG115" s="3"/>
      <c r="AH115" s="3"/>
      <c r="AI115" s="3"/>
      <c r="AJ115" s="3"/>
      <c r="AK115" s="3"/>
      <c r="AL115" s="3"/>
    </row>
    <row r="116" spans="1:38" ht="14.25" customHeight="1">
      <c r="A116" s="3"/>
      <c r="B116" s="3"/>
      <c r="C116" s="3"/>
      <c r="D116" s="3"/>
      <c r="E116" s="264"/>
      <c r="F116" s="264"/>
      <c r="G116" s="264"/>
      <c r="H116" s="264"/>
      <c r="I116" s="264"/>
      <c r="J116" s="259"/>
      <c r="K116" s="3"/>
      <c r="L116" s="264"/>
      <c r="M116" s="264"/>
      <c r="N116" s="264"/>
      <c r="O116" s="264"/>
      <c r="P116" s="264"/>
      <c r="Q116" s="259"/>
      <c r="R116" s="3"/>
      <c r="S116" s="264"/>
      <c r="T116" s="264"/>
      <c r="U116" s="264"/>
      <c r="V116" s="264"/>
      <c r="W116" s="264"/>
      <c r="X116" s="193"/>
      <c r="Y116" s="193"/>
      <c r="Z116" s="193"/>
      <c r="AA116" s="193"/>
      <c r="AB116" s="193"/>
      <c r="AC116" s="193"/>
      <c r="AD116" s="193"/>
      <c r="AE116" s="193"/>
      <c r="AF116" s="3"/>
      <c r="AG116" s="3"/>
      <c r="AH116" s="3"/>
      <c r="AI116" s="3"/>
      <c r="AJ116" s="3"/>
      <c r="AK116" s="3"/>
      <c r="AL116" s="3"/>
    </row>
    <row r="117" spans="1:38" ht="14.25" customHeight="1">
      <c r="A117" s="3"/>
      <c r="B117" s="3"/>
      <c r="C117" s="3"/>
      <c r="D117" s="3"/>
      <c r="E117" s="264"/>
      <c r="F117" s="264"/>
      <c r="G117" s="264"/>
      <c r="H117" s="264"/>
      <c r="I117" s="264"/>
      <c r="J117" s="259"/>
      <c r="K117" s="3"/>
      <c r="L117" s="264"/>
      <c r="M117" s="264"/>
      <c r="N117" s="264"/>
      <c r="O117" s="264"/>
      <c r="P117" s="264"/>
      <c r="Q117" s="259"/>
      <c r="R117" s="3"/>
      <c r="S117" s="264"/>
      <c r="T117" s="264"/>
      <c r="U117" s="264"/>
      <c r="V117" s="264"/>
      <c r="W117" s="264"/>
      <c r="X117" s="193"/>
      <c r="Y117" s="193"/>
      <c r="Z117" s="193"/>
      <c r="AA117" s="193"/>
      <c r="AB117" s="193"/>
      <c r="AC117" s="193"/>
      <c r="AD117" s="193"/>
      <c r="AE117" s="193"/>
      <c r="AF117" s="3"/>
      <c r="AG117" s="3"/>
      <c r="AH117" s="3"/>
      <c r="AI117" s="3"/>
      <c r="AJ117" s="3"/>
      <c r="AK117" s="3"/>
      <c r="AL117" s="3"/>
    </row>
    <row r="118" spans="1:38" ht="14.25" customHeight="1">
      <c r="A118" s="3"/>
      <c r="B118" s="3"/>
      <c r="C118" s="3"/>
      <c r="D118" s="3"/>
      <c r="E118" s="264"/>
      <c r="F118" s="264"/>
      <c r="G118" s="264"/>
      <c r="H118" s="264"/>
      <c r="I118" s="264"/>
      <c r="J118" s="259"/>
      <c r="K118" s="3"/>
      <c r="L118" s="264"/>
      <c r="M118" s="264"/>
      <c r="N118" s="264"/>
      <c r="O118" s="264"/>
      <c r="P118" s="264"/>
      <c r="Q118" s="259"/>
      <c r="R118" s="3"/>
      <c r="S118" s="264"/>
      <c r="T118" s="264"/>
      <c r="U118" s="264"/>
      <c r="V118" s="264"/>
      <c r="W118" s="264"/>
      <c r="X118" s="193"/>
      <c r="Y118" s="193"/>
      <c r="Z118" s="193"/>
      <c r="AA118" s="193"/>
      <c r="AB118" s="193"/>
      <c r="AC118" s="193"/>
      <c r="AD118" s="193"/>
      <c r="AE118" s="193"/>
      <c r="AF118" s="3"/>
      <c r="AG118" s="3"/>
      <c r="AH118" s="3"/>
      <c r="AI118" s="3"/>
      <c r="AJ118" s="3"/>
      <c r="AK118" s="3"/>
      <c r="AL118" s="3"/>
    </row>
    <row r="119" spans="1:38" ht="14.25" customHeight="1">
      <c r="A119" s="3"/>
      <c r="B119" s="3"/>
      <c r="C119" s="3"/>
      <c r="D119" s="3"/>
      <c r="E119" s="264"/>
      <c r="F119" s="264"/>
      <c r="G119" s="264"/>
      <c r="H119" s="264"/>
      <c r="I119" s="264"/>
      <c r="J119" s="259"/>
      <c r="K119" s="3"/>
      <c r="L119" s="264"/>
      <c r="M119" s="264"/>
      <c r="N119" s="264"/>
      <c r="O119" s="264"/>
      <c r="P119" s="264"/>
      <c r="Q119" s="259"/>
      <c r="R119" s="3"/>
      <c r="S119" s="264"/>
      <c r="T119" s="264"/>
      <c r="U119" s="264"/>
      <c r="V119" s="264"/>
      <c r="W119" s="264"/>
      <c r="X119" s="193"/>
      <c r="Y119" s="193"/>
      <c r="Z119" s="193"/>
      <c r="AA119" s="193"/>
      <c r="AB119" s="193"/>
      <c r="AC119" s="193"/>
      <c r="AD119" s="193"/>
      <c r="AE119" s="193"/>
      <c r="AF119" s="3"/>
      <c r="AG119" s="3"/>
      <c r="AH119" s="3"/>
      <c r="AI119" s="3"/>
      <c r="AJ119" s="3"/>
      <c r="AK119" s="3"/>
      <c r="AL119" s="3"/>
    </row>
    <row r="120" spans="1:38" ht="14.25" customHeight="1">
      <c r="A120" s="3"/>
      <c r="B120" s="3"/>
      <c r="C120" s="3"/>
      <c r="D120" s="3"/>
      <c r="E120" s="264"/>
      <c r="F120" s="264"/>
      <c r="G120" s="264"/>
      <c r="H120" s="264"/>
      <c r="I120" s="264"/>
      <c r="J120" s="259"/>
      <c r="K120" s="3"/>
      <c r="L120" s="264"/>
      <c r="M120" s="264"/>
      <c r="N120" s="264"/>
      <c r="O120" s="264"/>
      <c r="P120" s="264"/>
      <c r="Q120" s="259"/>
      <c r="R120" s="3"/>
      <c r="S120" s="264"/>
      <c r="T120" s="264"/>
      <c r="U120" s="264"/>
      <c r="V120" s="264"/>
      <c r="W120" s="264"/>
      <c r="X120" s="193"/>
      <c r="Y120" s="193"/>
      <c r="Z120" s="193"/>
      <c r="AA120" s="193"/>
      <c r="AB120" s="193"/>
      <c r="AC120" s="193"/>
      <c r="AD120" s="193"/>
      <c r="AE120" s="193"/>
      <c r="AF120" s="3"/>
      <c r="AG120" s="3"/>
      <c r="AH120" s="3"/>
      <c r="AI120" s="3"/>
      <c r="AJ120" s="3"/>
      <c r="AK120" s="3"/>
      <c r="AL120" s="3"/>
    </row>
    <row r="121" spans="1:38" ht="14.25" customHeight="1">
      <c r="A121" s="3"/>
      <c r="B121" s="3"/>
      <c r="C121" s="3"/>
      <c r="D121" s="3"/>
      <c r="E121" s="264"/>
      <c r="F121" s="264"/>
      <c r="G121" s="264"/>
      <c r="H121" s="264"/>
      <c r="I121" s="264"/>
      <c r="J121" s="259"/>
      <c r="K121" s="3"/>
      <c r="L121" s="264"/>
      <c r="M121" s="264"/>
      <c r="N121" s="264"/>
      <c r="O121" s="264"/>
      <c r="P121" s="264"/>
      <c r="Q121" s="259"/>
      <c r="R121" s="3"/>
      <c r="S121" s="264"/>
      <c r="T121" s="264"/>
      <c r="U121" s="264"/>
      <c r="V121" s="264"/>
      <c r="W121" s="264"/>
      <c r="X121" s="193"/>
      <c r="Y121" s="193"/>
      <c r="Z121" s="193"/>
      <c r="AA121" s="193"/>
      <c r="AB121" s="193"/>
      <c r="AC121" s="193"/>
      <c r="AD121" s="193"/>
      <c r="AE121" s="193"/>
      <c r="AF121" s="3"/>
      <c r="AG121" s="3"/>
      <c r="AH121" s="3"/>
      <c r="AI121" s="3"/>
      <c r="AJ121" s="3"/>
      <c r="AK121" s="3"/>
      <c r="AL121" s="3"/>
    </row>
    <row r="122" spans="1:38" ht="14.25" customHeight="1">
      <c r="A122" s="3"/>
      <c r="B122" s="3"/>
      <c r="C122" s="3"/>
      <c r="D122" s="3"/>
      <c r="E122" s="264"/>
      <c r="F122" s="264"/>
      <c r="G122" s="264"/>
      <c r="H122" s="264"/>
      <c r="I122" s="264"/>
      <c r="J122" s="259"/>
      <c r="K122" s="3"/>
      <c r="L122" s="264"/>
      <c r="M122" s="264"/>
      <c r="N122" s="264"/>
      <c r="O122" s="264"/>
      <c r="P122" s="264"/>
      <c r="Q122" s="259"/>
      <c r="R122" s="3"/>
      <c r="S122" s="264"/>
      <c r="T122" s="264"/>
      <c r="U122" s="264"/>
      <c r="V122" s="264"/>
      <c r="W122" s="264"/>
      <c r="X122" s="193"/>
      <c r="Y122" s="193"/>
      <c r="Z122" s="193"/>
      <c r="AA122" s="193"/>
      <c r="AB122" s="193"/>
      <c r="AC122" s="193"/>
      <c r="AD122" s="193"/>
      <c r="AE122" s="193"/>
      <c r="AF122" s="3"/>
      <c r="AG122" s="3"/>
      <c r="AH122" s="3"/>
      <c r="AI122" s="3"/>
      <c r="AJ122" s="3"/>
      <c r="AK122" s="3"/>
      <c r="AL122" s="3"/>
    </row>
    <row r="123" spans="1:38" ht="14.25" customHeight="1">
      <c r="A123" s="3"/>
      <c r="B123" s="3"/>
      <c r="C123" s="3"/>
      <c r="D123" s="3"/>
      <c r="E123" s="264"/>
      <c r="F123" s="264"/>
      <c r="G123" s="264"/>
      <c r="H123" s="264"/>
      <c r="I123" s="264"/>
      <c r="J123" s="259"/>
      <c r="K123" s="3"/>
      <c r="L123" s="264"/>
      <c r="M123" s="264"/>
      <c r="N123" s="264"/>
      <c r="O123" s="264"/>
      <c r="P123" s="264"/>
      <c r="Q123" s="259"/>
      <c r="R123" s="3"/>
      <c r="S123" s="264"/>
      <c r="T123" s="264"/>
      <c r="U123" s="264"/>
      <c r="V123" s="264"/>
      <c r="W123" s="264"/>
      <c r="X123" s="193"/>
      <c r="Y123" s="193"/>
      <c r="Z123" s="193"/>
      <c r="AA123" s="193"/>
      <c r="AB123" s="193"/>
      <c r="AC123" s="193"/>
      <c r="AD123" s="193"/>
      <c r="AE123" s="193"/>
      <c r="AF123" s="3"/>
      <c r="AG123" s="3"/>
      <c r="AH123" s="3"/>
      <c r="AI123" s="3"/>
      <c r="AJ123" s="3"/>
      <c r="AK123" s="3"/>
      <c r="AL123" s="3"/>
    </row>
    <row r="124" spans="1:38" ht="14.25" customHeight="1">
      <c r="A124" s="3"/>
      <c r="B124" s="3"/>
      <c r="C124" s="3"/>
      <c r="D124" s="3"/>
      <c r="E124" s="264"/>
      <c r="F124" s="264"/>
      <c r="G124" s="264"/>
      <c r="H124" s="264"/>
      <c r="I124" s="264"/>
      <c r="J124" s="259"/>
      <c r="K124" s="3"/>
      <c r="L124" s="264"/>
      <c r="M124" s="264"/>
      <c r="N124" s="264"/>
      <c r="O124" s="264"/>
      <c r="P124" s="264"/>
      <c r="Q124" s="259"/>
      <c r="R124" s="3"/>
      <c r="S124" s="264"/>
      <c r="T124" s="264"/>
      <c r="U124" s="264"/>
      <c r="V124" s="264"/>
      <c r="W124" s="264"/>
      <c r="X124" s="193"/>
      <c r="Y124" s="193"/>
      <c r="Z124" s="193"/>
      <c r="AA124" s="193"/>
      <c r="AB124" s="193"/>
      <c r="AC124" s="193"/>
      <c r="AD124" s="193"/>
      <c r="AE124" s="193"/>
      <c r="AF124" s="3"/>
      <c r="AG124" s="3"/>
      <c r="AH124" s="3"/>
      <c r="AI124" s="3"/>
      <c r="AJ124" s="3"/>
      <c r="AK124" s="3"/>
      <c r="AL124" s="3"/>
    </row>
    <row r="125" spans="1:38" ht="14.25" customHeight="1">
      <c r="A125" s="3"/>
      <c r="B125" s="3"/>
      <c r="C125" s="3"/>
      <c r="D125" s="3"/>
      <c r="E125" s="264"/>
      <c r="F125" s="264"/>
      <c r="G125" s="264"/>
      <c r="H125" s="264"/>
      <c r="I125" s="264"/>
      <c r="J125" s="259"/>
      <c r="K125" s="3"/>
      <c r="L125" s="264"/>
      <c r="M125" s="264"/>
      <c r="N125" s="264"/>
      <c r="O125" s="264"/>
      <c r="P125" s="264"/>
      <c r="Q125" s="259"/>
      <c r="R125" s="3"/>
      <c r="S125" s="264"/>
      <c r="T125" s="264"/>
      <c r="U125" s="264"/>
      <c r="V125" s="264"/>
      <c r="W125" s="264"/>
      <c r="X125" s="193"/>
      <c r="Y125" s="193"/>
      <c r="Z125" s="193"/>
      <c r="AA125" s="193"/>
      <c r="AB125" s="193"/>
      <c r="AC125" s="193"/>
      <c r="AD125" s="193"/>
      <c r="AE125" s="193"/>
      <c r="AF125" s="3"/>
      <c r="AG125" s="3"/>
      <c r="AH125" s="3"/>
      <c r="AI125" s="3"/>
      <c r="AJ125" s="3"/>
      <c r="AK125" s="3"/>
      <c r="AL125" s="3"/>
    </row>
    <row r="126" spans="1:38" ht="14.25" customHeight="1">
      <c r="A126" s="3"/>
      <c r="B126" s="3"/>
      <c r="C126" s="3"/>
      <c r="D126" s="3"/>
      <c r="E126" s="264"/>
      <c r="F126" s="264"/>
      <c r="G126" s="264"/>
      <c r="H126" s="264"/>
      <c r="I126" s="264"/>
      <c r="J126" s="259"/>
      <c r="K126" s="3"/>
      <c r="L126" s="264"/>
      <c r="M126" s="264"/>
      <c r="N126" s="264"/>
      <c r="O126" s="264"/>
      <c r="P126" s="264"/>
      <c r="Q126" s="259"/>
      <c r="R126" s="3"/>
      <c r="S126" s="264"/>
      <c r="T126" s="264"/>
      <c r="U126" s="264"/>
      <c r="V126" s="264"/>
      <c r="W126" s="264"/>
      <c r="X126" s="193"/>
      <c r="Y126" s="193"/>
      <c r="Z126" s="193"/>
      <c r="AA126" s="193"/>
      <c r="AB126" s="193"/>
      <c r="AC126" s="193"/>
      <c r="AD126" s="193"/>
      <c r="AE126" s="193"/>
      <c r="AF126" s="3"/>
      <c r="AG126" s="3"/>
      <c r="AH126" s="3"/>
      <c r="AI126" s="3"/>
      <c r="AJ126" s="3"/>
      <c r="AK126" s="3"/>
      <c r="AL126" s="3"/>
    </row>
    <row r="127" spans="1:38" ht="14.25" customHeight="1">
      <c r="A127" s="3"/>
      <c r="B127" s="3"/>
      <c r="C127" s="3"/>
      <c r="D127" s="3"/>
      <c r="E127" s="264"/>
      <c r="F127" s="264"/>
      <c r="G127" s="264"/>
      <c r="H127" s="264"/>
      <c r="I127" s="264"/>
      <c r="J127" s="259"/>
      <c r="K127" s="3"/>
      <c r="L127" s="264"/>
      <c r="M127" s="264"/>
      <c r="N127" s="264"/>
      <c r="O127" s="264"/>
      <c r="P127" s="264"/>
      <c r="Q127" s="259"/>
      <c r="R127" s="3"/>
      <c r="S127" s="264"/>
      <c r="T127" s="264"/>
      <c r="U127" s="264"/>
      <c r="V127" s="264"/>
      <c r="W127" s="264"/>
      <c r="X127" s="193"/>
      <c r="Y127" s="193"/>
      <c r="Z127" s="193"/>
      <c r="AA127" s="193"/>
      <c r="AB127" s="193"/>
      <c r="AC127" s="193"/>
      <c r="AD127" s="193"/>
      <c r="AE127" s="193"/>
      <c r="AF127" s="3"/>
      <c r="AG127" s="3"/>
      <c r="AH127" s="3"/>
      <c r="AI127" s="3"/>
      <c r="AJ127" s="3"/>
      <c r="AK127" s="3"/>
      <c r="AL127" s="3"/>
    </row>
    <row r="128" spans="1:38" ht="14.25" customHeight="1">
      <c r="A128" s="3"/>
      <c r="B128" s="3"/>
      <c r="C128" s="3"/>
      <c r="D128" s="3"/>
      <c r="E128" s="264"/>
      <c r="F128" s="264"/>
      <c r="G128" s="264"/>
      <c r="H128" s="264"/>
      <c r="I128" s="264"/>
      <c r="J128" s="259"/>
      <c r="K128" s="3"/>
      <c r="L128" s="264"/>
      <c r="M128" s="264"/>
      <c r="N128" s="264"/>
      <c r="O128" s="264"/>
      <c r="P128" s="264"/>
      <c r="Q128" s="259"/>
      <c r="R128" s="3"/>
      <c r="S128" s="264"/>
      <c r="T128" s="264"/>
      <c r="U128" s="264"/>
      <c r="V128" s="264"/>
      <c r="W128" s="264"/>
      <c r="X128" s="193"/>
      <c r="Y128" s="193"/>
      <c r="Z128" s="193"/>
      <c r="AA128" s="193"/>
      <c r="AB128" s="193"/>
      <c r="AC128" s="193"/>
      <c r="AD128" s="193"/>
      <c r="AE128" s="193"/>
      <c r="AF128" s="3"/>
      <c r="AG128" s="3"/>
      <c r="AH128" s="3"/>
      <c r="AI128" s="3"/>
      <c r="AJ128" s="3"/>
      <c r="AK128" s="3"/>
      <c r="AL128" s="3"/>
    </row>
    <row r="129" spans="1:38" ht="14.25" customHeight="1">
      <c r="A129" s="3"/>
      <c r="B129" s="3"/>
      <c r="C129" s="3"/>
      <c r="D129" s="3"/>
      <c r="E129" s="264"/>
      <c r="F129" s="264"/>
      <c r="G129" s="264"/>
      <c r="H129" s="264"/>
      <c r="I129" s="264"/>
      <c r="J129" s="259"/>
      <c r="K129" s="3"/>
      <c r="L129" s="264"/>
      <c r="M129" s="264"/>
      <c r="N129" s="264"/>
      <c r="O129" s="264"/>
      <c r="P129" s="264"/>
      <c r="Q129" s="259"/>
      <c r="R129" s="3"/>
      <c r="S129" s="264"/>
      <c r="T129" s="264"/>
      <c r="U129" s="264"/>
      <c r="V129" s="264"/>
      <c r="W129" s="264"/>
      <c r="X129" s="193"/>
      <c r="Y129" s="193"/>
      <c r="Z129" s="193"/>
      <c r="AA129" s="193"/>
      <c r="AB129" s="193"/>
      <c r="AC129" s="193"/>
      <c r="AD129" s="193"/>
      <c r="AE129" s="193"/>
      <c r="AF129" s="3"/>
      <c r="AG129" s="3"/>
      <c r="AH129" s="3"/>
      <c r="AI129" s="3"/>
      <c r="AJ129" s="3"/>
      <c r="AK129" s="3"/>
      <c r="AL129" s="3"/>
    </row>
    <row r="130" spans="1:38" ht="14.25" customHeight="1">
      <c r="A130" s="3"/>
      <c r="B130" s="3"/>
      <c r="C130" s="3"/>
      <c r="D130" s="3"/>
      <c r="E130" s="264"/>
      <c r="F130" s="264"/>
      <c r="G130" s="264"/>
      <c r="H130" s="264"/>
      <c r="I130" s="264"/>
      <c r="J130" s="259"/>
      <c r="K130" s="3"/>
      <c r="L130" s="264"/>
      <c r="M130" s="264"/>
      <c r="N130" s="264"/>
      <c r="O130" s="264"/>
      <c r="P130" s="264"/>
      <c r="Q130" s="259"/>
      <c r="R130" s="3"/>
      <c r="S130" s="264"/>
      <c r="T130" s="264"/>
      <c r="U130" s="264"/>
      <c r="V130" s="264"/>
      <c r="W130" s="264"/>
      <c r="X130" s="193"/>
      <c r="Y130" s="193"/>
      <c r="Z130" s="193"/>
      <c r="AA130" s="193"/>
      <c r="AB130" s="193"/>
      <c r="AC130" s="193"/>
      <c r="AD130" s="193"/>
      <c r="AE130" s="193"/>
      <c r="AF130" s="3"/>
      <c r="AG130" s="3"/>
      <c r="AH130" s="3"/>
      <c r="AI130" s="3"/>
      <c r="AJ130" s="3"/>
      <c r="AK130" s="3"/>
      <c r="AL130" s="3"/>
    </row>
    <row r="131" spans="1:38" ht="14.25" customHeight="1">
      <c r="A131" s="3"/>
      <c r="B131" s="3"/>
      <c r="C131" s="3"/>
      <c r="D131" s="3"/>
      <c r="E131" s="264"/>
      <c r="F131" s="264"/>
      <c r="G131" s="264"/>
      <c r="H131" s="264"/>
      <c r="I131" s="264"/>
      <c r="J131" s="259"/>
      <c r="K131" s="3"/>
      <c r="L131" s="264"/>
      <c r="M131" s="264"/>
      <c r="N131" s="264"/>
      <c r="O131" s="264"/>
      <c r="P131" s="264"/>
      <c r="Q131" s="259"/>
      <c r="R131" s="3"/>
      <c r="S131" s="264"/>
      <c r="T131" s="264"/>
      <c r="U131" s="264"/>
      <c r="V131" s="264"/>
      <c r="W131" s="264"/>
      <c r="X131" s="193"/>
      <c r="Y131" s="193"/>
      <c r="Z131" s="193"/>
      <c r="AA131" s="193"/>
      <c r="AB131" s="193"/>
      <c r="AC131" s="193"/>
      <c r="AD131" s="193"/>
      <c r="AE131" s="193"/>
      <c r="AF131" s="3"/>
      <c r="AG131" s="3"/>
      <c r="AH131" s="3"/>
      <c r="AI131" s="3"/>
      <c r="AJ131" s="3"/>
      <c r="AK131" s="3"/>
      <c r="AL131" s="3"/>
    </row>
    <row r="132" spans="1:38" ht="14.25" customHeight="1">
      <c r="A132" s="3"/>
      <c r="B132" s="3"/>
      <c r="C132" s="3"/>
      <c r="D132" s="3"/>
      <c r="E132" s="264"/>
      <c r="F132" s="264"/>
      <c r="G132" s="264"/>
      <c r="H132" s="264"/>
      <c r="I132" s="264"/>
      <c r="J132" s="259"/>
      <c r="K132" s="3"/>
      <c r="L132" s="264"/>
      <c r="M132" s="264"/>
      <c r="N132" s="264"/>
      <c r="O132" s="264"/>
      <c r="P132" s="264"/>
      <c r="Q132" s="259"/>
      <c r="R132" s="3"/>
      <c r="S132" s="264"/>
      <c r="T132" s="264"/>
      <c r="U132" s="264"/>
      <c r="V132" s="264"/>
      <c r="W132" s="264"/>
      <c r="X132" s="193"/>
      <c r="Y132" s="193"/>
      <c r="Z132" s="193"/>
      <c r="AA132" s="193"/>
      <c r="AB132" s="193"/>
      <c r="AC132" s="193"/>
      <c r="AD132" s="193"/>
      <c r="AE132" s="193"/>
      <c r="AF132" s="3"/>
      <c r="AG132" s="3"/>
      <c r="AH132" s="3"/>
      <c r="AI132" s="3"/>
      <c r="AJ132" s="3"/>
      <c r="AK132" s="3"/>
      <c r="AL132" s="3"/>
    </row>
    <row r="133" spans="1:38" ht="14.25" customHeight="1">
      <c r="A133" s="3"/>
      <c r="B133" s="3"/>
      <c r="C133" s="3"/>
      <c r="D133" s="3"/>
      <c r="E133" s="264"/>
      <c r="F133" s="264"/>
      <c r="G133" s="264"/>
      <c r="H133" s="264"/>
      <c r="I133" s="264"/>
      <c r="J133" s="259"/>
      <c r="K133" s="3"/>
      <c r="L133" s="264"/>
      <c r="M133" s="264"/>
      <c r="N133" s="264"/>
      <c r="O133" s="264"/>
      <c r="P133" s="264"/>
      <c r="Q133" s="259"/>
      <c r="R133" s="3"/>
      <c r="S133" s="264"/>
      <c r="T133" s="264"/>
      <c r="U133" s="264"/>
      <c r="V133" s="264"/>
      <c r="W133" s="264"/>
      <c r="X133" s="193"/>
      <c r="Y133" s="193"/>
      <c r="Z133" s="193"/>
      <c r="AA133" s="193"/>
      <c r="AB133" s="193"/>
      <c r="AC133" s="193"/>
      <c r="AD133" s="193"/>
      <c r="AE133" s="193"/>
      <c r="AF133" s="3"/>
      <c r="AG133" s="3"/>
      <c r="AH133" s="3"/>
      <c r="AI133" s="3"/>
      <c r="AJ133" s="3"/>
      <c r="AK133" s="3"/>
      <c r="AL133" s="3"/>
    </row>
    <row r="134" spans="1:38" ht="14.25" customHeight="1">
      <c r="A134" s="3"/>
      <c r="B134" s="3"/>
      <c r="C134" s="3"/>
      <c r="D134" s="3"/>
      <c r="E134" s="264"/>
      <c r="F134" s="264"/>
      <c r="G134" s="264"/>
      <c r="H134" s="264"/>
      <c r="I134" s="264"/>
      <c r="J134" s="259"/>
      <c r="K134" s="3"/>
      <c r="L134" s="264"/>
      <c r="M134" s="264"/>
      <c r="N134" s="264"/>
      <c r="O134" s="264"/>
      <c r="P134" s="264"/>
      <c r="Q134" s="259"/>
      <c r="R134" s="3"/>
      <c r="S134" s="264"/>
      <c r="T134" s="264"/>
      <c r="U134" s="264"/>
      <c r="V134" s="264"/>
      <c r="W134" s="264"/>
      <c r="X134" s="193"/>
      <c r="Y134" s="193"/>
      <c r="Z134" s="193"/>
      <c r="AA134" s="193"/>
      <c r="AB134" s="193"/>
      <c r="AC134" s="193"/>
      <c r="AD134" s="193"/>
      <c r="AE134" s="193"/>
      <c r="AF134" s="3"/>
      <c r="AG134" s="3"/>
      <c r="AH134" s="3"/>
      <c r="AI134" s="3"/>
      <c r="AJ134" s="3"/>
      <c r="AK134" s="3"/>
      <c r="AL134" s="3"/>
    </row>
    <row r="135" spans="1:38" ht="14.25" customHeight="1">
      <c r="A135" s="3"/>
      <c r="B135" s="3"/>
      <c r="C135" s="3"/>
      <c r="D135" s="3"/>
      <c r="E135" s="264"/>
      <c r="F135" s="264"/>
      <c r="G135" s="264"/>
      <c r="H135" s="264"/>
      <c r="I135" s="264"/>
      <c r="J135" s="259"/>
      <c r="K135" s="3"/>
      <c r="L135" s="264"/>
      <c r="M135" s="264"/>
      <c r="N135" s="264"/>
      <c r="O135" s="264"/>
      <c r="P135" s="264"/>
      <c r="Q135" s="259"/>
      <c r="R135" s="3"/>
      <c r="S135" s="264"/>
      <c r="T135" s="264"/>
      <c r="U135" s="264"/>
      <c r="V135" s="264"/>
      <c r="W135" s="264"/>
      <c r="X135" s="193"/>
      <c r="Y135" s="193"/>
      <c r="Z135" s="193"/>
      <c r="AA135" s="193"/>
      <c r="AB135" s="193"/>
      <c r="AC135" s="193"/>
      <c r="AD135" s="193"/>
      <c r="AE135" s="193"/>
      <c r="AF135" s="3"/>
      <c r="AG135" s="3"/>
      <c r="AH135" s="3"/>
      <c r="AI135" s="3"/>
      <c r="AJ135" s="3"/>
      <c r="AK135" s="3"/>
      <c r="AL135" s="3"/>
    </row>
    <row r="136" spans="1:38" ht="14.25" customHeight="1">
      <c r="A136" s="3"/>
      <c r="B136" s="3"/>
      <c r="C136" s="3"/>
      <c r="D136" s="3"/>
      <c r="E136" s="264"/>
      <c r="F136" s="264"/>
      <c r="G136" s="264"/>
      <c r="H136" s="264"/>
      <c r="I136" s="264"/>
      <c r="J136" s="259"/>
      <c r="K136" s="3"/>
      <c r="L136" s="264"/>
      <c r="M136" s="264"/>
      <c r="N136" s="264"/>
      <c r="O136" s="264"/>
      <c r="P136" s="264"/>
      <c r="Q136" s="259"/>
      <c r="R136" s="3"/>
      <c r="S136" s="264"/>
      <c r="T136" s="264"/>
      <c r="U136" s="264"/>
      <c r="V136" s="264"/>
      <c r="W136" s="264"/>
      <c r="X136" s="193"/>
      <c r="Y136" s="193"/>
      <c r="Z136" s="193"/>
      <c r="AA136" s="193"/>
      <c r="AB136" s="193"/>
      <c r="AC136" s="193"/>
      <c r="AD136" s="193"/>
      <c r="AE136" s="193"/>
      <c r="AF136" s="3"/>
      <c r="AG136" s="3"/>
      <c r="AH136" s="3"/>
      <c r="AI136" s="3"/>
      <c r="AJ136" s="3"/>
      <c r="AK136" s="3"/>
      <c r="AL136" s="3"/>
    </row>
    <row r="137" spans="1:38" ht="14.25" customHeight="1">
      <c r="A137" s="3"/>
      <c r="B137" s="3"/>
      <c r="C137" s="3"/>
      <c r="D137" s="3"/>
      <c r="E137" s="264"/>
      <c r="F137" s="264"/>
      <c r="G137" s="264"/>
      <c r="H137" s="264"/>
      <c r="I137" s="264"/>
      <c r="J137" s="259"/>
      <c r="K137" s="3"/>
      <c r="L137" s="264"/>
      <c r="M137" s="264"/>
      <c r="N137" s="264"/>
      <c r="O137" s="264"/>
      <c r="P137" s="264"/>
      <c r="Q137" s="259"/>
      <c r="R137" s="3"/>
      <c r="S137" s="264"/>
      <c r="T137" s="264"/>
      <c r="U137" s="264"/>
      <c r="V137" s="264"/>
      <c r="W137" s="264"/>
      <c r="X137" s="193"/>
      <c r="Y137" s="193"/>
      <c r="Z137" s="193"/>
      <c r="AA137" s="193"/>
      <c r="AB137" s="193"/>
      <c r="AC137" s="193"/>
      <c r="AD137" s="193"/>
      <c r="AE137" s="193"/>
      <c r="AF137" s="3"/>
      <c r="AG137" s="3"/>
      <c r="AH137" s="3"/>
      <c r="AI137" s="3"/>
      <c r="AJ137" s="3"/>
      <c r="AK137" s="3"/>
      <c r="AL137" s="3"/>
    </row>
    <row r="138" spans="1:38" ht="14.25" customHeight="1">
      <c r="A138" s="3"/>
      <c r="B138" s="3"/>
      <c r="C138" s="3"/>
      <c r="D138" s="3"/>
      <c r="E138" s="264"/>
      <c r="F138" s="264"/>
      <c r="G138" s="264"/>
      <c r="H138" s="264"/>
      <c r="I138" s="264"/>
      <c r="J138" s="259"/>
      <c r="K138" s="3"/>
      <c r="L138" s="264"/>
      <c r="M138" s="264"/>
      <c r="N138" s="264"/>
      <c r="O138" s="264"/>
      <c r="P138" s="264"/>
      <c r="Q138" s="259"/>
      <c r="R138" s="3"/>
      <c r="S138" s="264"/>
      <c r="T138" s="264"/>
      <c r="U138" s="264"/>
      <c r="V138" s="264"/>
      <c r="W138" s="264"/>
      <c r="X138" s="193"/>
      <c r="Y138" s="193"/>
      <c r="Z138" s="193"/>
      <c r="AA138" s="193"/>
      <c r="AB138" s="193"/>
      <c r="AC138" s="193"/>
      <c r="AD138" s="193"/>
      <c r="AE138" s="193"/>
      <c r="AF138" s="3"/>
      <c r="AG138" s="3"/>
      <c r="AH138" s="3"/>
      <c r="AI138" s="3"/>
      <c r="AJ138" s="3"/>
      <c r="AK138" s="3"/>
      <c r="AL138" s="3"/>
    </row>
    <row r="139" spans="1:38" ht="14.25" customHeight="1">
      <c r="A139" s="3"/>
      <c r="B139" s="3"/>
      <c r="C139" s="3"/>
      <c r="D139" s="3"/>
      <c r="E139" s="264"/>
      <c r="F139" s="264"/>
      <c r="G139" s="264"/>
      <c r="H139" s="264"/>
      <c r="I139" s="264"/>
      <c r="J139" s="259"/>
      <c r="K139" s="3"/>
      <c r="L139" s="264"/>
      <c r="M139" s="264"/>
      <c r="N139" s="264"/>
      <c r="O139" s="264"/>
      <c r="P139" s="264"/>
      <c r="Q139" s="259"/>
      <c r="R139" s="3"/>
      <c r="S139" s="264"/>
      <c r="T139" s="264"/>
      <c r="U139" s="264"/>
      <c r="V139" s="264"/>
      <c r="W139" s="264"/>
      <c r="X139" s="193"/>
      <c r="Y139" s="193"/>
      <c r="Z139" s="193"/>
      <c r="AA139" s="193"/>
      <c r="AB139" s="193"/>
      <c r="AC139" s="193"/>
      <c r="AD139" s="193"/>
      <c r="AE139" s="193"/>
      <c r="AF139" s="3"/>
      <c r="AG139" s="3"/>
      <c r="AH139" s="3"/>
      <c r="AI139" s="3"/>
      <c r="AJ139" s="3"/>
      <c r="AK139" s="3"/>
      <c r="AL139" s="3"/>
    </row>
    <row r="140" spans="1:38" ht="14.25" customHeight="1">
      <c r="A140" s="3"/>
      <c r="B140" s="3"/>
      <c r="C140" s="3"/>
      <c r="D140" s="3"/>
      <c r="E140" s="264"/>
      <c r="F140" s="264"/>
      <c r="G140" s="264"/>
      <c r="H140" s="264"/>
      <c r="I140" s="264"/>
      <c r="J140" s="259"/>
      <c r="K140" s="3"/>
      <c r="L140" s="264"/>
      <c r="M140" s="264"/>
      <c r="N140" s="264"/>
      <c r="O140" s="264"/>
      <c r="P140" s="264"/>
      <c r="Q140" s="259"/>
      <c r="R140" s="3"/>
      <c r="S140" s="264"/>
      <c r="T140" s="264"/>
      <c r="U140" s="264"/>
      <c r="V140" s="264"/>
      <c r="W140" s="264"/>
      <c r="X140" s="193"/>
      <c r="Y140" s="193"/>
      <c r="Z140" s="193"/>
      <c r="AA140" s="193"/>
      <c r="AB140" s="193"/>
      <c r="AC140" s="193"/>
      <c r="AD140" s="193"/>
      <c r="AE140" s="193"/>
      <c r="AF140" s="3"/>
      <c r="AG140" s="3"/>
      <c r="AH140" s="3"/>
      <c r="AI140" s="3"/>
      <c r="AJ140" s="3"/>
      <c r="AK140" s="3"/>
      <c r="AL140" s="3"/>
    </row>
    <row r="141" spans="1:38" ht="14.25" customHeight="1">
      <c r="A141" s="3"/>
      <c r="B141" s="3"/>
      <c r="C141" s="3"/>
      <c r="D141" s="3"/>
      <c r="E141" s="264"/>
      <c r="F141" s="264"/>
      <c r="G141" s="264"/>
      <c r="H141" s="264"/>
      <c r="I141" s="264"/>
      <c r="J141" s="259"/>
      <c r="K141" s="3"/>
      <c r="L141" s="264"/>
      <c r="M141" s="264"/>
      <c r="N141" s="264"/>
      <c r="O141" s="264"/>
      <c r="P141" s="264"/>
      <c r="Q141" s="259"/>
      <c r="R141" s="3"/>
      <c r="S141" s="264"/>
      <c r="T141" s="264"/>
      <c r="U141" s="264"/>
      <c r="V141" s="264"/>
      <c r="W141" s="264"/>
      <c r="X141" s="193"/>
      <c r="Y141" s="193"/>
      <c r="Z141" s="193"/>
      <c r="AA141" s="193"/>
      <c r="AB141" s="193"/>
      <c r="AC141" s="193"/>
      <c r="AD141" s="193"/>
      <c r="AE141" s="193"/>
      <c r="AF141" s="3"/>
      <c r="AG141" s="3"/>
      <c r="AH141" s="3"/>
      <c r="AI141" s="3"/>
      <c r="AJ141" s="3"/>
      <c r="AK141" s="3"/>
      <c r="AL141" s="3"/>
    </row>
    <row r="142" spans="1:38" ht="14.25" customHeight="1">
      <c r="A142" s="3"/>
      <c r="B142" s="3"/>
      <c r="C142" s="3"/>
      <c r="D142" s="3"/>
      <c r="E142" s="264"/>
      <c r="F142" s="264"/>
      <c r="G142" s="264"/>
      <c r="H142" s="264"/>
      <c r="I142" s="264"/>
      <c r="J142" s="259"/>
      <c r="K142" s="3"/>
      <c r="L142" s="264"/>
      <c r="M142" s="264"/>
      <c r="N142" s="264"/>
      <c r="O142" s="264"/>
      <c r="P142" s="264"/>
      <c r="Q142" s="259"/>
      <c r="R142" s="3"/>
      <c r="S142" s="264"/>
      <c r="T142" s="264"/>
      <c r="U142" s="264"/>
      <c r="V142" s="264"/>
      <c r="W142" s="264"/>
      <c r="X142" s="193"/>
      <c r="Y142" s="193"/>
      <c r="Z142" s="193"/>
      <c r="AA142" s="193"/>
      <c r="AB142" s="193"/>
      <c r="AC142" s="193"/>
      <c r="AD142" s="193"/>
      <c r="AE142" s="193"/>
      <c r="AF142" s="3"/>
      <c r="AG142" s="3"/>
      <c r="AH142" s="3"/>
      <c r="AI142" s="3"/>
      <c r="AJ142" s="3"/>
      <c r="AK142" s="3"/>
      <c r="AL142" s="3"/>
    </row>
    <row r="143" spans="1:38" ht="14.25" customHeight="1">
      <c r="A143" s="3"/>
      <c r="B143" s="3"/>
      <c r="C143" s="3"/>
      <c r="D143" s="3"/>
      <c r="E143" s="264"/>
      <c r="F143" s="264"/>
      <c r="G143" s="264"/>
      <c r="H143" s="264"/>
      <c r="I143" s="264"/>
      <c r="J143" s="259"/>
      <c r="K143" s="3"/>
      <c r="L143" s="264"/>
      <c r="M143" s="264"/>
      <c r="N143" s="264"/>
      <c r="O143" s="264"/>
      <c r="P143" s="264"/>
      <c r="Q143" s="259"/>
      <c r="R143" s="3"/>
      <c r="S143" s="264"/>
      <c r="T143" s="264"/>
      <c r="U143" s="264"/>
      <c r="V143" s="264"/>
      <c r="W143" s="264"/>
      <c r="X143" s="193"/>
      <c r="Y143" s="193"/>
      <c r="Z143" s="193"/>
      <c r="AA143" s="193"/>
      <c r="AB143" s="193"/>
      <c r="AC143" s="193"/>
      <c r="AD143" s="193"/>
      <c r="AE143" s="193"/>
      <c r="AF143" s="3"/>
      <c r="AG143" s="3"/>
      <c r="AH143" s="3"/>
      <c r="AI143" s="3"/>
      <c r="AJ143" s="3"/>
      <c r="AK143" s="3"/>
      <c r="AL143" s="3"/>
    </row>
    <row r="144" spans="1:38" ht="14.25" customHeight="1">
      <c r="A144" s="3"/>
      <c r="B144" s="3"/>
      <c r="C144" s="3"/>
      <c r="D144" s="3"/>
      <c r="E144" s="264"/>
      <c r="F144" s="264"/>
      <c r="G144" s="264"/>
      <c r="H144" s="264"/>
      <c r="I144" s="264"/>
      <c r="J144" s="259"/>
      <c r="K144" s="3"/>
      <c r="L144" s="264"/>
      <c r="M144" s="264"/>
      <c r="N144" s="264"/>
      <c r="O144" s="264"/>
      <c r="P144" s="264"/>
      <c r="Q144" s="259"/>
      <c r="R144" s="3"/>
      <c r="S144" s="264"/>
      <c r="T144" s="264"/>
      <c r="U144" s="264"/>
      <c r="V144" s="264"/>
      <c r="W144" s="264"/>
      <c r="X144" s="193"/>
      <c r="Y144" s="193"/>
      <c r="Z144" s="193"/>
      <c r="AA144" s="193"/>
      <c r="AB144" s="193"/>
      <c r="AC144" s="193"/>
      <c r="AD144" s="193"/>
      <c r="AE144" s="193"/>
      <c r="AF144" s="3"/>
      <c r="AG144" s="3"/>
      <c r="AH144" s="3"/>
      <c r="AI144" s="3"/>
      <c r="AJ144" s="3"/>
      <c r="AK144" s="3"/>
      <c r="AL144" s="3"/>
    </row>
    <row r="145" spans="1:38" ht="14.25" customHeight="1">
      <c r="A145" s="3"/>
      <c r="B145" s="3"/>
      <c r="C145" s="3"/>
      <c r="D145" s="3"/>
      <c r="E145" s="264"/>
      <c r="F145" s="264"/>
      <c r="G145" s="264"/>
      <c r="H145" s="264"/>
      <c r="I145" s="264"/>
      <c r="J145" s="259"/>
      <c r="K145" s="3"/>
      <c r="L145" s="264"/>
      <c r="M145" s="264"/>
      <c r="N145" s="264"/>
      <c r="O145" s="264"/>
      <c r="P145" s="264"/>
      <c r="Q145" s="259"/>
      <c r="R145" s="3"/>
      <c r="S145" s="264"/>
      <c r="T145" s="264"/>
      <c r="U145" s="264"/>
      <c r="V145" s="264"/>
      <c r="W145" s="264"/>
      <c r="X145" s="193"/>
      <c r="Y145" s="193"/>
      <c r="Z145" s="193"/>
      <c r="AA145" s="193"/>
      <c r="AB145" s="193"/>
      <c r="AC145" s="193"/>
      <c r="AD145" s="193"/>
      <c r="AE145" s="193"/>
      <c r="AF145" s="3"/>
      <c r="AG145" s="3"/>
      <c r="AH145" s="3"/>
      <c r="AI145" s="3"/>
      <c r="AJ145" s="3"/>
      <c r="AK145" s="3"/>
      <c r="AL145" s="3"/>
    </row>
    <row r="146" spans="1:38" ht="14.25" customHeight="1">
      <c r="A146" s="3"/>
      <c r="B146" s="3"/>
      <c r="C146" s="3"/>
      <c r="D146" s="3"/>
      <c r="E146" s="264"/>
      <c r="F146" s="264"/>
      <c r="G146" s="264"/>
      <c r="H146" s="264"/>
      <c r="I146" s="264"/>
      <c r="J146" s="259"/>
      <c r="K146" s="3"/>
      <c r="L146" s="264"/>
      <c r="M146" s="264"/>
      <c r="N146" s="264"/>
      <c r="O146" s="264"/>
      <c r="P146" s="264"/>
      <c r="Q146" s="259"/>
      <c r="R146" s="3"/>
      <c r="S146" s="264"/>
      <c r="T146" s="264"/>
      <c r="U146" s="264"/>
      <c r="V146" s="264"/>
      <c r="W146" s="264"/>
      <c r="X146" s="193"/>
      <c r="Y146" s="193"/>
      <c r="Z146" s="193"/>
      <c r="AA146" s="193"/>
      <c r="AB146" s="193"/>
      <c r="AC146" s="193"/>
      <c r="AD146" s="193"/>
      <c r="AE146" s="193"/>
      <c r="AF146" s="3"/>
      <c r="AG146" s="3"/>
      <c r="AH146" s="3"/>
      <c r="AI146" s="3"/>
      <c r="AJ146" s="3"/>
      <c r="AK146" s="3"/>
      <c r="AL146" s="3"/>
    </row>
    <row r="147" spans="1:38" ht="14.25" customHeight="1">
      <c r="A147" s="3"/>
      <c r="B147" s="3"/>
      <c r="C147" s="3"/>
      <c r="D147" s="3"/>
      <c r="E147" s="264"/>
      <c r="F147" s="264"/>
      <c r="G147" s="264"/>
      <c r="H147" s="264"/>
      <c r="I147" s="264"/>
      <c r="J147" s="259"/>
      <c r="K147" s="3"/>
      <c r="L147" s="264"/>
      <c r="M147" s="264"/>
      <c r="N147" s="264"/>
      <c r="O147" s="264"/>
      <c r="P147" s="264"/>
      <c r="Q147" s="259"/>
      <c r="R147" s="3"/>
      <c r="S147" s="264"/>
      <c r="T147" s="264"/>
      <c r="U147" s="264"/>
      <c r="V147" s="264"/>
      <c r="W147" s="264"/>
      <c r="X147" s="193"/>
      <c r="Y147" s="193"/>
      <c r="Z147" s="193"/>
      <c r="AA147" s="193"/>
      <c r="AB147" s="193"/>
      <c r="AC147" s="193"/>
      <c r="AD147" s="193"/>
      <c r="AE147" s="193"/>
      <c r="AF147" s="3"/>
      <c r="AG147" s="3"/>
      <c r="AH147" s="3"/>
      <c r="AI147" s="3"/>
      <c r="AJ147" s="3"/>
      <c r="AK147" s="3"/>
      <c r="AL147" s="3"/>
    </row>
    <row r="148" spans="1:38" ht="14.25" customHeight="1">
      <c r="A148" s="3"/>
      <c r="B148" s="3"/>
      <c r="C148" s="3"/>
      <c r="D148" s="3"/>
      <c r="E148" s="264"/>
      <c r="F148" s="264"/>
      <c r="G148" s="264"/>
      <c r="H148" s="264"/>
      <c r="I148" s="264"/>
      <c r="J148" s="259"/>
      <c r="K148" s="3"/>
      <c r="L148" s="264"/>
      <c r="M148" s="264"/>
      <c r="N148" s="264"/>
      <c r="O148" s="264"/>
      <c r="P148" s="264"/>
      <c r="Q148" s="259"/>
      <c r="R148" s="3"/>
      <c r="S148" s="264"/>
      <c r="T148" s="264"/>
      <c r="U148" s="264"/>
      <c r="V148" s="264"/>
      <c r="W148" s="264"/>
      <c r="X148" s="193"/>
      <c r="Y148" s="193"/>
      <c r="Z148" s="193"/>
      <c r="AA148" s="193"/>
      <c r="AB148" s="193"/>
      <c r="AC148" s="193"/>
      <c r="AD148" s="193"/>
      <c r="AE148" s="193"/>
      <c r="AF148" s="3"/>
      <c r="AG148" s="3"/>
      <c r="AH148" s="3"/>
      <c r="AI148" s="3"/>
      <c r="AJ148" s="3"/>
      <c r="AK148" s="3"/>
      <c r="AL148" s="3"/>
    </row>
    <row r="149" spans="1:38" ht="14.25" customHeight="1">
      <c r="A149" s="3"/>
      <c r="B149" s="3"/>
      <c r="C149" s="3"/>
      <c r="D149" s="3"/>
      <c r="E149" s="264"/>
      <c r="F149" s="264"/>
      <c r="G149" s="264"/>
      <c r="H149" s="264"/>
      <c r="I149" s="264"/>
      <c r="J149" s="259"/>
      <c r="K149" s="3"/>
      <c r="L149" s="264"/>
      <c r="M149" s="264"/>
      <c r="N149" s="264"/>
      <c r="O149" s="264"/>
      <c r="P149" s="264"/>
      <c r="Q149" s="259"/>
      <c r="R149" s="3"/>
      <c r="S149" s="264"/>
      <c r="T149" s="264"/>
      <c r="U149" s="264"/>
      <c r="V149" s="264"/>
      <c r="W149" s="264"/>
      <c r="X149" s="193"/>
      <c r="Y149" s="193"/>
      <c r="Z149" s="193"/>
      <c r="AA149" s="193"/>
      <c r="AB149" s="193"/>
      <c r="AC149" s="193"/>
      <c r="AD149" s="193"/>
      <c r="AE149" s="193"/>
      <c r="AF149" s="3"/>
      <c r="AG149" s="3"/>
      <c r="AH149" s="3"/>
      <c r="AI149" s="3"/>
      <c r="AJ149" s="3"/>
      <c r="AK149" s="3"/>
      <c r="AL149" s="3"/>
    </row>
    <row r="150" spans="1:38" ht="14.25" customHeight="1">
      <c r="A150" s="3"/>
      <c r="B150" s="3"/>
      <c r="C150" s="3"/>
      <c r="D150" s="3"/>
      <c r="E150" s="264"/>
      <c r="F150" s="264"/>
      <c r="G150" s="264"/>
      <c r="H150" s="264"/>
      <c r="I150" s="264"/>
      <c r="J150" s="259"/>
      <c r="K150" s="3"/>
      <c r="L150" s="264"/>
      <c r="M150" s="264"/>
      <c r="N150" s="264"/>
      <c r="O150" s="264"/>
      <c r="P150" s="264"/>
      <c r="Q150" s="259"/>
      <c r="R150" s="3"/>
      <c r="S150" s="264"/>
      <c r="T150" s="264"/>
      <c r="U150" s="264"/>
      <c r="V150" s="264"/>
      <c r="W150" s="264"/>
      <c r="X150" s="193"/>
      <c r="Y150" s="193"/>
      <c r="Z150" s="193"/>
      <c r="AA150" s="193"/>
      <c r="AB150" s="193"/>
      <c r="AC150" s="193"/>
      <c r="AD150" s="193"/>
      <c r="AE150" s="193"/>
      <c r="AF150" s="3"/>
      <c r="AG150" s="3"/>
      <c r="AH150" s="3"/>
      <c r="AI150" s="3"/>
      <c r="AJ150" s="3"/>
      <c r="AK150" s="3"/>
      <c r="AL150" s="3"/>
    </row>
    <row r="151" spans="1:38" ht="14.25" customHeight="1">
      <c r="A151" s="3"/>
      <c r="B151" s="3"/>
      <c r="C151" s="3"/>
      <c r="D151" s="3"/>
      <c r="E151" s="264"/>
      <c r="F151" s="264"/>
      <c r="G151" s="264"/>
      <c r="H151" s="264"/>
      <c r="I151" s="264"/>
      <c r="J151" s="259"/>
      <c r="K151" s="3"/>
      <c r="L151" s="264"/>
      <c r="M151" s="264"/>
      <c r="N151" s="264"/>
      <c r="O151" s="264"/>
      <c r="P151" s="264"/>
      <c r="Q151" s="259"/>
      <c r="R151" s="3"/>
      <c r="S151" s="264"/>
      <c r="T151" s="264"/>
      <c r="U151" s="264"/>
      <c r="V151" s="264"/>
      <c r="W151" s="264"/>
      <c r="X151" s="193"/>
      <c r="Y151" s="193"/>
      <c r="Z151" s="193"/>
      <c r="AA151" s="193"/>
      <c r="AB151" s="193"/>
      <c r="AC151" s="193"/>
      <c r="AD151" s="193"/>
      <c r="AE151" s="193"/>
      <c r="AF151" s="3"/>
      <c r="AG151" s="3"/>
      <c r="AH151" s="3"/>
      <c r="AI151" s="3"/>
      <c r="AJ151" s="3"/>
      <c r="AK151" s="3"/>
      <c r="AL151" s="3"/>
    </row>
    <row r="152" spans="1:38" ht="14.25" customHeight="1">
      <c r="A152" s="3"/>
      <c r="B152" s="3"/>
      <c r="C152" s="3"/>
      <c r="D152" s="3"/>
      <c r="E152" s="264"/>
      <c r="F152" s="264"/>
      <c r="G152" s="264"/>
      <c r="H152" s="264"/>
      <c r="I152" s="264"/>
      <c r="J152" s="259"/>
      <c r="K152" s="3"/>
      <c r="L152" s="264"/>
      <c r="M152" s="264"/>
      <c r="N152" s="264"/>
      <c r="O152" s="264"/>
      <c r="P152" s="264"/>
      <c r="Q152" s="259"/>
      <c r="R152" s="3"/>
      <c r="S152" s="264"/>
      <c r="T152" s="264"/>
      <c r="U152" s="264"/>
      <c r="V152" s="264"/>
      <c r="W152" s="264"/>
      <c r="X152" s="193"/>
      <c r="Y152" s="193"/>
      <c r="Z152" s="193"/>
      <c r="AA152" s="193"/>
      <c r="AB152" s="193"/>
      <c r="AC152" s="193"/>
      <c r="AD152" s="193"/>
      <c r="AE152" s="193"/>
      <c r="AF152" s="3"/>
      <c r="AG152" s="3"/>
      <c r="AH152" s="3"/>
      <c r="AI152" s="3"/>
      <c r="AJ152" s="3"/>
      <c r="AK152" s="3"/>
      <c r="AL152" s="3"/>
    </row>
    <row r="153" spans="1:38" ht="14.25" customHeight="1">
      <c r="A153" s="3"/>
      <c r="B153" s="3"/>
      <c r="C153" s="3"/>
      <c r="D153" s="3"/>
      <c r="E153" s="264"/>
      <c r="F153" s="264"/>
      <c r="G153" s="264"/>
      <c r="H153" s="264"/>
      <c r="I153" s="264"/>
      <c r="J153" s="259"/>
      <c r="K153" s="3"/>
      <c r="L153" s="264"/>
      <c r="M153" s="264"/>
      <c r="N153" s="264"/>
      <c r="O153" s="264"/>
      <c r="P153" s="264"/>
      <c r="Q153" s="259"/>
      <c r="R153" s="3"/>
      <c r="S153" s="264"/>
      <c r="T153" s="264"/>
      <c r="U153" s="264"/>
      <c r="V153" s="264"/>
      <c r="W153" s="264"/>
      <c r="X153" s="193"/>
      <c r="Y153" s="193"/>
      <c r="Z153" s="193"/>
      <c r="AA153" s="193"/>
      <c r="AB153" s="193"/>
      <c r="AC153" s="193"/>
      <c r="AD153" s="193"/>
      <c r="AE153" s="193"/>
      <c r="AF153" s="3"/>
      <c r="AG153" s="3"/>
      <c r="AH153" s="3"/>
      <c r="AI153" s="3"/>
      <c r="AJ153" s="3"/>
      <c r="AK153" s="3"/>
      <c r="AL153" s="3"/>
    </row>
    <row r="154" spans="1:38" ht="14.25" customHeight="1">
      <c r="A154" s="3"/>
      <c r="B154" s="3"/>
      <c r="C154" s="3"/>
      <c r="D154" s="3"/>
      <c r="E154" s="264"/>
      <c r="F154" s="264"/>
      <c r="G154" s="264"/>
      <c r="H154" s="264"/>
      <c r="I154" s="264"/>
      <c r="J154" s="259"/>
      <c r="K154" s="3"/>
      <c r="L154" s="264"/>
      <c r="M154" s="264"/>
      <c r="N154" s="264"/>
      <c r="O154" s="264"/>
      <c r="P154" s="264"/>
      <c r="Q154" s="259"/>
      <c r="R154" s="3"/>
      <c r="S154" s="264"/>
      <c r="T154" s="264"/>
      <c r="U154" s="264"/>
      <c r="V154" s="264"/>
      <c r="W154" s="264"/>
      <c r="X154" s="193"/>
      <c r="Y154" s="193"/>
      <c r="Z154" s="193"/>
      <c r="AA154" s="193"/>
      <c r="AB154" s="193"/>
      <c r="AC154" s="193"/>
      <c r="AD154" s="193"/>
      <c r="AE154" s="193"/>
      <c r="AF154" s="3"/>
      <c r="AG154" s="3"/>
      <c r="AH154" s="3"/>
      <c r="AI154" s="3"/>
      <c r="AJ154" s="3"/>
      <c r="AK154" s="3"/>
      <c r="AL154" s="3"/>
    </row>
    <row r="155" spans="1:38" ht="14.25" customHeight="1">
      <c r="A155" s="3"/>
      <c r="B155" s="3"/>
      <c r="C155" s="3"/>
      <c r="D155" s="3"/>
      <c r="E155" s="264"/>
      <c r="F155" s="264"/>
      <c r="G155" s="264"/>
      <c r="H155" s="264"/>
      <c r="I155" s="264"/>
      <c r="J155" s="259"/>
      <c r="K155" s="3"/>
      <c r="L155" s="264"/>
      <c r="M155" s="264"/>
      <c r="N155" s="264"/>
      <c r="O155" s="264"/>
      <c r="P155" s="264"/>
      <c r="Q155" s="259"/>
      <c r="R155" s="3"/>
      <c r="S155" s="264"/>
      <c r="T155" s="264"/>
      <c r="U155" s="264"/>
      <c r="V155" s="264"/>
      <c r="W155" s="264"/>
      <c r="X155" s="193"/>
      <c r="Y155" s="193"/>
      <c r="Z155" s="193"/>
      <c r="AA155" s="193"/>
      <c r="AB155" s="193"/>
      <c r="AC155" s="193"/>
      <c r="AD155" s="193"/>
      <c r="AE155" s="193"/>
      <c r="AF155" s="3"/>
      <c r="AG155" s="3"/>
      <c r="AH155" s="3"/>
      <c r="AI155" s="3"/>
      <c r="AJ155" s="3"/>
      <c r="AK155" s="3"/>
      <c r="AL155" s="3"/>
    </row>
    <row r="156" spans="1:38" ht="14.25" customHeight="1">
      <c r="A156" s="3"/>
      <c r="B156" s="3"/>
      <c r="C156" s="3"/>
      <c r="D156" s="3"/>
      <c r="E156" s="264"/>
      <c r="F156" s="264"/>
      <c r="G156" s="264"/>
      <c r="H156" s="264"/>
      <c r="I156" s="264"/>
      <c r="J156" s="259"/>
      <c r="K156" s="3"/>
      <c r="L156" s="264"/>
      <c r="M156" s="264"/>
      <c r="N156" s="264"/>
      <c r="O156" s="264"/>
      <c r="P156" s="264"/>
      <c r="Q156" s="259"/>
      <c r="R156" s="3"/>
      <c r="S156" s="264"/>
      <c r="T156" s="264"/>
      <c r="U156" s="264"/>
      <c r="V156" s="264"/>
      <c r="W156" s="264"/>
      <c r="X156" s="193"/>
      <c r="Y156" s="193"/>
      <c r="Z156" s="193"/>
      <c r="AA156" s="193"/>
      <c r="AB156" s="193"/>
      <c r="AC156" s="193"/>
      <c r="AD156" s="193"/>
      <c r="AE156" s="193"/>
      <c r="AF156" s="3"/>
      <c r="AG156" s="3"/>
      <c r="AH156" s="3"/>
      <c r="AI156" s="3"/>
      <c r="AJ156" s="3"/>
      <c r="AK156" s="3"/>
      <c r="AL156" s="3"/>
    </row>
    <row r="157" spans="1:38" ht="14.25" customHeight="1">
      <c r="A157" s="3"/>
      <c r="B157" s="3"/>
      <c r="C157" s="3"/>
      <c r="D157" s="3"/>
      <c r="E157" s="264"/>
      <c r="F157" s="264"/>
      <c r="G157" s="264"/>
      <c r="H157" s="264"/>
      <c r="I157" s="264"/>
      <c r="J157" s="259"/>
      <c r="K157" s="3"/>
      <c r="L157" s="264"/>
      <c r="M157" s="264"/>
      <c r="N157" s="264"/>
      <c r="O157" s="264"/>
      <c r="P157" s="264"/>
      <c r="Q157" s="259"/>
      <c r="R157" s="3"/>
      <c r="S157" s="264"/>
      <c r="T157" s="264"/>
      <c r="U157" s="264"/>
      <c r="V157" s="264"/>
      <c r="W157" s="264"/>
      <c r="X157" s="193"/>
      <c r="Y157" s="193"/>
      <c r="Z157" s="193"/>
      <c r="AA157" s="193"/>
      <c r="AB157" s="193"/>
      <c r="AC157" s="193"/>
      <c r="AD157" s="193"/>
      <c r="AE157" s="193"/>
      <c r="AF157" s="3"/>
      <c r="AG157" s="3"/>
      <c r="AH157" s="3"/>
      <c r="AI157" s="3"/>
      <c r="AJ157" s="3"/>
      <c r="AK157" s="3"/>
      <c r="AL157" s="3"/>
    </row>
    <row r="158" spans="1:38" ht="14.25" customHeight="1">
      <c r="A158" s="3"/>
      <c r="B158" s="3"/>
      <c r="C158" s="3"/>
      <c r="D158" s="3"/>
      <c r="E158" s="264"/>
      <c r="F158" s="264"/>
      <c r="G158" s="264"/>
      <c r="H158" s="264"/>
      <c r="I158" s="264"/>
      <c r="J158" s="259"/>
      <c r="K158" s="3"/>
      <c r="L158" s="264"/>
      <c r="M158" s="264"/>
      <c r="N158" s="264"/>
      <c r="O158" s="264"/>
      <c r="P158" s="264"/>
      <c r="Q158" s="259"/>
      <c r="R158" s="3"/>
      <c r="S158" s="264"/>
      <c r="T158" s="264"/>
      <c r="U158" s="264"/>
      <c r="V158" s="264"/>
      <c r="W158" s="264"/>
      <c r="X158" s="193"/>
      <c r="Y158" s="193"/>
      <c r="Z158" s="193"/>
      <c r="AA158" s="193"/>
      <c r="AB158" s="193"/>
      <c r="AC158" s="193"/>
      <c r="AD158" s="193"/>
      <c r="AE158" s="193"/>
      <c r="AF158" s="3"/>
      <c r="AG158" s="3"/>
      <c r="AH158" s="3"/>
      <c r="AI158" s="3"/>
      <c r="AJ158" s="3"/>
      <c r="AK158" s="3"/>
      <c r="AL158" s="3"/>
    </row>
    <row r="159" spans="1:38" ht="14.25" customHeight="1">
      <c r="A159" s="3"/>
      <c r="B159" s="3"/>
      <c r="C159" s="3"/>
      <c r="D159" s="3"/>
      <c r="E159" s="264"/>
      <c r="F159" s="264"/>
      <c r="G159" s="264"/>
      <c r="H159" s="264"/>
      <c r="I159" s="264"/>
      <c r="J159" s="259"/>
      <c r="K159" s="3"/>
      <c r="L159" s="264"/>
      <c r="M159" s="264"/>
      <c r="N159" s="264"/>
      <c r="O159" s="264"/>
      <c r="P159" s="264"/>
      <c r="Q159" s="259"/>
      <c r="R159" s="3"/>
      <c r="S159" s="264"/>
      <c r="T159" s="264"/>
      <c r="U159" s="264"/>
      <c r="V159" s="264"/>
      <c r="W159" s="264"/>
      <c r="X159" s="193"/>
      <c r="Y159" s="193"/>
      <c r="Z159" s="193"/>
      <c r="AA159" s="193"/>
      <c r="AB159" s="193"/>
      <c r="AC159" s="193"/>
      <c r="AD159" s="193"/>
      <c r="AE159" s="193"/>
      <c r="AF159" s="3"/>
      <c r="AG159" s="3"/>
      <c r="AH159" s="3"/>
      <c r="AI159" s="3"/>
      <c r="AJ159" s="3"/>
      <c r="AK159" s="3"/>
      <c r="AL159" s="3"/>
    </row>
    <row r="160" spans="1:38" ht="14.25" customHeight="1">
      <c r="A160" s="3"/>
      <c r="B160" s="3"/>
      <c r="C160" s="3"/>
      <c r="D160" s="3"/>
      <c r="E160" s="264"/>
      <c r="F160" s="264"/>
      <c r="G160" s="264"/>
      <c r="H160" s="264"/>
      <c r="I160" s="264"/>
      <c r="J160" s="259"/>
      <c r="K160" s="3"/>
      <c r="L160" s="264"/>
      <c r="M160" s="264"/>
      <c r="N160" s="264"/>
      <c r="O160" s="264"/>
      <c r="P160" s="264"/>
      <c r="Q160" s="259"/>
      <c r="R160" s="3"/>
      <c r="S160" s="264"/>
      <c r="T160" s="264"/>
      <c r="U160" s="264"/>
      <c r="V160" s="264"/>
      <c r="W160" s="264"/>
      <c r="X160" s="193"/>
      <c r="Y160" s="193"/>
      <c r="Z160" s="193"/>
      <c r="AA160" s="193"/>
      <c r="AB160" s="193"/>
      <c r="AC160" s="193"/>
      <c r="AD160" s="193"/>
      <c r="AE160" s="193"/>
      <c r="AF160" s="3"/>
      <c r="AG160" s="3"/>
      <c r="AH160" s="3"/>
      <c r="AI160" s="3"/>
      <c r="AJ160" s="3"/>
      <c r="AK160" s="3"/>
      <c r="AL160" s="3"/>
    </row>
    <row r="161" spans="1:38" ht="14.25" customHeight="1">
      <c r="A161" s="3"/>
      <c r="B161" s="3"/>
      <c r="C161" s="3"/>
      <c r="D161" s="3"/>
      <c r="E161" s="264"/>
      <c r="F161" s="264"/>
      <c r="G161" s="264"/>
      <c r="H161" s="264"/>
      <c r="I161" s="264"/>
      <c r="J161" s="259"/>
      <c r="K161" s="3"/>
      <c r="L161" s="264"/>
      <c r="M161" s="264"/>
      <c r="N161" s="264"/>
      <c r="O161" s="264"/>
      <c r="P161" s="264"/>
      <c r="Q161" s="259"/>
      <c r="R161" s="3"/>
      <c r="S161" s="264"/>
      <c r="T161" s="264"/>
      <c r="U161" s="264"/>
      <c r="V161" s="264"/>
      <c r="W161" s="264"/>
      <c r="X161" s="193"/>
      <c r="Y161" s="193"/>
      <c r="Z161" s="193"/>
      <c r="AA161" s="193"/>
      <c r="AB161" s="193"/>
      <c r="AC161" s="193"/>
      <c r="AD161" s="193"/>
      <c r="AE161" s="193"/>
      <c r="AF161" s="3"/>
      <c r="AG161" s="3"/>
      <c r="AH161" s="3"/>
      <c r="AI161" s="3"/>
      <c r="AJ161" s="3"/>
      <c r="AK161" s="3"/>
      <c r="AL161" s="3"/>
    </row>
    <row r="162" spans="1:38" ht="14.25" customHeight="1">
      <c r="A162" s="3"/>
      <c r="B162" s="3"/>
      <c r="C162" s="3"/>
      <c r="D162" s="3"/>
      <c r="E162" s="264"/>
      <c r="F162" s="264"/>
      <c r="G162" s="264"/>
      <c r="H162" s="264"/>
      <c r="I162" s="264"/>
      <c r="J162" s="259"/>
      <c r="K162" s="3"/>
      <c r="L162" s="264"/>
      <c r="M162" s="264"/>
      <c r="N162" s="264"/>
      <c r="O162" s="264"/>
      <c r="P162" s="264"/>
      <c r="Q162" s="259"/>
      <c r="R162" s="3"/>
      <c r="S162" s="264"/>
      <c r="T162" s="264"/>
      <c r="U162" s="264"/>
      <c r="V162" s="264"/>
      <c r="W162" s="264"/>
      <c r="X162" s="193"/>
      <c r="Y162" s="193"/>
      <c r="Z162" s="193"/>
      <c r="AA162" s="193"/>
      <c r="AB162" s="193"/>
      <c r="AC162" s="193"/>
      <c r="AD162" s="193"/>
      <c r="AE162" s="193"/>
      <c r="AF162" s="3"/>
      <c r="AG162" s="3"/>
      <c r="AH162" s="3"/>
      <c r="AI162" s="3"/>
      <c r="AJ162" s="3"/>
      <c r="AK162" s="3"/>
      <c r="AL162" s="3"/>
    </row>
    <row r="163" spans="1:38" ht="14.25" customHeight="1">
      <c r="A163" s="3"/>
      <c r="B163" s="3"/>
      <c r="C163" s="3"/>
      <c r="D163" s="3"/>
      <c r="E163" s="264"/>
      <c r="F163" s="264"/>
      <c r="G163" s="264"/>
      <c r="H163" s="264"/>
      <c r="I163" s="264"/>
      <c r="J163" s="259"/>
      <c r="K163" s="3"/>
      <c r="L163" s="264"/>
      <c r="M163" s="264"/>
      <c r="N163" s="264"/>
      <c r="O163" s="264"/>
      <c r="P163" s="264"/>
      <c r="Q163" s="259"/>
      <c r="R163" s="3"/>
      <c r="S163" s="264"/>
      <c r="T163" s="264"/>
      <c r="U163" s="264"/>
      <c r="V163" s="264"/>
      <c r="W163" s="264"/>
      <c r="X163" s="193"/>
      <c r="Y163" s="193"/>
      <c r="Z163" s="193"/>
      <c r="AA163" s="193"/>
      <c r="AB163" s="193"/>
      <c r="AC163" s="193"/>
      <c r="AD163" s="193"/>
      <c r="AE163" s="193"/>
      <c r="AF163" s="3"/>
      <c r="AG163" s="3"/>
      <c r="AH163" s="3"/>
      <c r="AI163" s="3"/>
      <c r="AJ163" s="3"/>
      <c r="AK163" s="3"/>
      <c r="AL163" s="3"/>
    </row>
    <row r="164" spans="1:38" ht="14.25" customHeight="1">
      <c r="A164" s="3"/>
      <c r="B164" s="3"/>
      <c r="C164" s="3"/>
      <c r="D164" s="3"/>
      <c r="E164" s="264"/>
      <c r="F164" s="264"/>
      <c r="G164" s="264"/>
      <c r="H164" s="264"/>
      <c r="I164" s="264"/>
      <c r="J164" s="259"/>
      <c r="K164" s="3"/>
      <c r="L164" s="264"/>
      <c r="M164" s="264"/>
      <c r="N164" s="264"/>
      <c r="O164" s="264"/>
      <c r="P164" s="264"/>
      <c r="Q164" s="259"/>
      <c r="R164" s="3"/>
      <c r="S164" s="264"/>
      <c r="T164" s="264"/>
      <c r="U164" s="264"/>
      <c r="V164" s="264"/>
      <c r="W164" s="264"/>
      <c r="X164" s="193"/>
      <c r="Y164" s="193"/>
      <c r="Z164" s="193"/>
      <c r="AA164" s="193"/>
      <c r="AB164" s="193"/>
      <c r="AC164" s="193"/>
      <c r="AD164" s="193"/>
      <c r="AE164" s="193"/>
      <c r="AF164" s="3"/>
      <c r="AG164" s="3"/>
      <c r="AH164" s="3"/>
      <c r="AI164" s="3"/>
      <c r="AJ164" s="3"/>
      <c r="AK164" s="3"/>
      <c r="AL164" s="3"/>
    </row>
    <row r="165" spans="1:38" ht="14.25" customHeight="1">
      <c r="A165" s="3"/>
      <c r="B165" s="3"/>
      <c r="C165" s="3"/>
      <c r="D165" s="3"/>
      <c r="E165" s="264"/>
      <c r="F165" s="264"/>
      <c r="G165" s="264"/>
      <c r="H165" s="264"/>
      <c r="I165" s="264"/>
      <c r="J165" s="259"/>
      <c r="K165" s="3"/>
      <c r="L165" s="264"/>
      <c r="M165" s="264"/>
      <c r="N165" s="264"/>
      <c r="O165" s="264"/>
      <c r="P165" s="264"/>
      <c r="Q165" s="259"/>
      <c r="R165" s="3"/>
      <c r="S165" s="264"/>
      <c r="T165" s="264"/>
      <c r="U165" s="264"/>
      <c r="V165" s="264"/>
      <c r="W165" s="264"/>
      <c r="X165" s="193"/>
      <c r="Y165" s="193"/>
      <c r="Z165" s="193"/>
      <c r="AA165" s="193"/>
      <c r="AB165" s="193"/>
      <c r="AC165" s="193"/>
      <c r="AD165" s="193"/>
      <c r="AE165" s="193"/>
      <c r="AF165" s="3"/>
      <c r="AG165" s="3"/>
      <c r="AH165" s="3"/>
      <c r="AI165" s="3"/>
      <c r="AJ165" s="3"/>
      <c r="AK165" s="3"/>
      <c r="AL165" s="3"/>
    </row>
    <row r="166" spans="1:38" ht="14.25" customHeight="1">
      <c r="A166" s="3"/>
      <c r="B166" s="3"/>
      <c r="C166" s="3"/>
      <c r="D166" s="3"/>
      <c r="E166" s="264"/>
      <c r="F166" s="264"/>
      <c r="G166" s="264"/>
      <c r="H166" s="264"/>
      <c r="I166" s="264"/>
      <c r="J166" s="259"/>
      <c r="K166" s="3"/>
      <c r="L166" s="264"/>
      <c r="M166" s="264"/>
      <c r="N166" s="264"/>
      <c r="O166" s="264"/>
      <c r="P166" s="264"/>
      <c r="Q166" s="259"/>
      <c r="R166" s="3"/>
      <c r="S166" s="264"/>
      <c r="T166" s="264"/>
      <c r="U166" s="264"/>
      <c r="V166" s="264"/>
      <c r="W166" s="264"/>
      <c r="X166" s="193"/>
      <c r="Y166" s="193"/>
      <c r="Z166" s="193"/>
      <c r="AA166" s="193"/>
      <c r="AB166" s="193"/>
      <c r="AC166" s="193"/>
      <c r="AD166" s="193"/>
      <c r="AE166" s="193"/>
      <c r="AF166" s="3"/>
      <c r="AG166" s="3"/>
      <c r="AH166" s="3"/>
      <c r="AI166" s="3"/>
      <c r="AJ166" s="3"/>
      <c r="AK166" s="3"/>
      <c r="AL166" s="3"/>
    </row>
    <row r="167" spans="1:38" ht="14.25" customHeight="1">
      <c r="A167" s="3"/>
      <c r="B167" s="3"/>
      <c r="C167" s="3"/>
      <c r="D167" s="3"/>
      <c r="E167" s="264"/>
      <c r="F167" s="264"/>
      <c r="G167" s="264"/>
      <c r="H167" s="264"/>
      <c r="I167" s="264"/>
      <c r="J167" s="259"/>
      <c r="K167" s="3"/>
      <c r="L167" s="264"/>
      <c r="M167" s="264"/>
      <c r="N167" s="264"/>
      <c r="O167" s="264"/>
      <c r="P167" s="264"/>
      <c r="Q167" s="259"/>
      <c r="R167" s="3"/>
      <c r="S167" s="264"/>
      <c r="T167" s="264"/>
      <c r="U167" s="264"/>
      <c r="V167" s="264"/>
      <c r="W167" s="264"/>
      <c r="X167" s="193"/>
      <c r="Y167" s="193"/>
      <c r="Z167" s="193"/>
      <c r="AA167" s="193"/>
      <c r="AB167" s="193"/>
      <c r="AC167" s="193"/>
      <c r="AD167" s="193"/>
      <c r="AE167" s="193"/>
      <c r="AF167" s="3"/>
      <c r="AG167" s="3"/>
      <c r="AH167" s="3"/>
      <c r="AI167" s="3"/>
      <c r="AJ167" s="3"/>
      <c r="AK167" s="3"/>
      <c r="AL167" s="3"/>
    </row>
    <row r="168" spans="1:38" ht="14.25" customHeight="1">
      <c r="A168" s="3"/>
      <c r="B168" s="3"/>
      <c r="C168" s="3"/>
      <c r="D168" s="3"/>
      <c r="E168" s="264"/>
      <c r="F168" s="264"/>
      <c r="G168" s="264"/>
      <c r="H168" s="264"/>
      <c r="I168" s="264"/>
      <c r="J168" s="259"/>
      <c r="K168" s="3"/>
      <c r="L168" s="264"/>
      <c r="M168" s="264"/>
      <c r="N168" s="264"/>
      <c r="O168" s="264"/>
      <c r="P168" s="264"/>
      <c r="Q168" s="259"/>
      <c r="R168" s="3"/>
      <c r="S168" s="264"/>
      <c r="T168" s="264"/>
      <c r="U168" s="264"/>
      <c r="V168" s="264"/>
      <c r="W168" s="264"/>
      <c r="X168" s="193"/>
      <c r="Y168" s="193"/>
      <c r="Z168" s="193"/>
      <c r="AA168" s="193"/>
      <c r="AB168" s="193"/>
      <c r="AC168" s="193"/>
      <c r="AD168" s="193"/>
      <c r="AE168" s="193"/>
      <c r="AF168" s="3"/>
      <c r="AG168" s="3"/>
      <c r="AH168" s="3"/>
      <c r="AI168" s="3"/>
      <c r="AJ168" s="3"/>
      <c r="AK168" s="3"/>
      <c r="AL168" s="3"/>
    </row>
    <row r="169" spans="1:38" ht="14.25" customHeight="1">
      <c r="A169" s="3"/>
      <c r="B169" s="3"/>
      <c r="C169" s="3"/>
      <c r="D169" s="3"/>
      <c r="E169" s="264"/>
      <c r="F169" s="264"/>
      <c r="G169" s="264"/>
      <c r="H169" s="264"/>
      <c r="I169" s="264"/>
      <c r="J169" s="259"/>
      <c r="K169" s="3"/>
      <c r="L169" s="264"/>
      <c r="M169" s="264"/>
      <c r="N169" s="264"/>
      <c r="O169" s="264"/>
      <c r="P169" s="264"/>
      <c r="Q169" s="259"/>
      <c r="R169" s="3"/>
      <c r="S169" s="264"/>
      <c r="T169" s="264"/>
      <c r="U169" s="264"/>
      <c r="V169" s="264"/>
      <c r="W169" s="264"/>
      <c r="X169" s="193"/>
      <c r="Y169" s="193"/>
      <c r="Z169" s="193"/>
      <c r="AA169" s="193"/>
      <c r="AB169" s="193"/>
      <c r="AC169" s="193"/>
      <c r="AD169" s="193"/>
      <c r="AE169" s="193"/>
      <c r="AF169" s="3"/>
      <c r="AG169" s="3"/>
      <c r="AH169" s="3"/>
      <c r="AI169" s="3"/>
      <c r="AJ169" s="3"/>
      <c r="AK169" s="3"/>
      <c r="AL169" s="3"/>
    </row>
    <row r="170" spans="1:38" ht="14.25" customHeight="1">
      <c r="A170" s="3"/>
      <c r="B170" s="3"/>
      <c r="C170" s="3"/>
      <c r="D170" s="3"/>
      <c r="E170" s="264"/>
      <c r="F170" s="264"/>
      <c r="G170" s="264"/>
      <c r="H170" s="264"/>
      <c r="I170" s="264"/>
      <c r="J170" s="259"/>
      <c r="K170" s="3"/>
      <c r="L170" s="264"/>
      <c r="M170" s="264"/>
      <c r="N170" s="264"/>
      <c r="O170" s="264"/>
      <c r="P170" s="264"/>
      <c r="Q170" s="259"/>
      <c r="R170" s="3"/>
      <c r="S170" s="264"/>
      <c r="T170" s="264"/>
      <c r="U170" s="264"/>
      <c r="V170" s="264"/>
      <c r="W170" s="264"/>
      <c r="X170" s="193"/>
      <c r="Y170" s="193"/>
      <c r="Z170" s="193"/>
      <c r="AA170" s="193"/>
      <c r="AB170" s="193"/>
      <c r="AC170" s="193"/>
      <c r="AD170" s="193"/>
      <c r="AE170" s="193"/>
      <c r="AF170" s="3"/>
      <c r="AG170" s="3"/>
      <c r="AH170" s="3"/>
      <c r="AI170" s="3"/>
      <c r="AJ170" s="3"/>
      <c r="AK170" s="3"/>
      <c r="AL170" s="3"/>
    </row>
    <row r="171" spans="1:38" ht="14.25" customHeight="1">
      <c r="A171" s="3"/>
      <c r="B171" s="3"/>
      <c r="C171" s="3"/>
      <c r="D171" s="3"/>
      <c r="E171" s="264"/>
      <c r="F171" s="264"/>
      <c r="G171" s="264"/>
      <c r="H171" s="264"/>
      <c r="I171" s="264"/>
      <c r="J171" s="259"/>
      <c r="K171" s="3"/>
      <c r="L171" s="264"/>
      <c r="M171" s="264"/>
      <c r="N171" s="264"/>
      <c r="O171" s="264"/>
      <c r="P171" s="264"/>
      <c r="Q171" s="259"/>
      <c r="R171" s="3"/>
      <c r="S171" s="264"/>
      <c r="T171" s="264"/>
      <c r="U171" s="264"/>
      <c r="V171" s="264"/>
      <c r="W171" s="264"/>
      <c r="X171" s="193"/>
      <c r="Y171" s="193"/>
      <c r="Z171" s="193"/>
      <c r="AA171" s="193"/>
      <c r="AB171" s="193"/>
      <c r="AC171" s="193"/>
      <c r="AD171" s="193"/>
      <c r="AE171" s="193"/>
      <c r="AF171" s="3"/>
      <c r="AG171" s="3"/>
      <c r="AH171" s="3"/>
      <c r="AI171" s="3"/>
      <c r="AJ171" s="3"/>
      <c r="AK171" s="3"/>
      <c r="AL171" s="3"/>
    </row>
    <row r="172" spans="1:38" ht="14.25" customHeight="1">
      <c r="A172" s="3"/>
      <c r="B172" s="3"/>
      <c r="C172" s="3"/>
      <c r="D172" s="3"/>
      <c r="E172" s="264"/>
      <c r="F172" s="264"/>
      <c r="G172" s="264"/>
      <c r="H172" s="264"/>
      <c r="I172" s="264"/>
      <c r="J172" s="259"/>
      <c r="K172" s="3"/>
      <c r="L172" s="264"/>
      <c r="M172" s="264"/>
      <c r="N172" s="264"/>
      <c r="O172" s="264"/>
      <c r="P172" s="264"/>
      <c r="Q172" s="259"/>
      <c r="R172" s="3"/>
      <c r="S172" s="264"/>
      <c r="T172" s="264"/>
      <c r="U172" s="264"/>
      <c r="V172" s="264"/>
      <c r="W172" s="264"/>
      <c r="X172" s="193"/>
      <c r="Y172" s="193"/>
      <c r="Z172" s="193"/>
      <c r="AA172" s="193"/>
      <c r="AB172" s="193"/>
      <c r="AC172" s="193"/>
      <c r="AD172" s="193"/>
      <c r="AE172" s="193"/>
      <c r="AF172" s="3"/>
      <c r="AG172" s="3"/>
      <c r="AH172" s="3"/>
      <c r="AI172" s="3"/>
      <c r="AJ172" s="3"/>
      <c r="AK172" s="3"/>
      <c r="AL172" s="3"/>
    </row>
    <row r="173" spans="1:38" ht="14.25" customHeight="1">
      <c r="A173" s="3"/>
      <c r="B173" s="3"/>
      <c r="C173" s="3"/>
      <c r="D173" s="3"/>
      <c r="E173" s="264"/>
      <c r="F173" s="264"/>
      <c r="G173" s="264"/>
      <c r="H173" s="264"/>
      <c r="I173" s="264"/>
      <c r="J173" s="259"/>
      <c r="K173" s="3"/>
      <c r="L173" s="264"/>
      <c r="M173" s="264"/>
      <c r="N173" s="264"/>
      <c r="O173" s="264"/>
      <c r="P173" s="264"/>
      <c r="Q173" s="259"/>
      <c r="R173" s="3"/>
      <c r="S173" s="264"/>
      <c r="T173" s="264"/>
      <c r="U173" s="264"/>
      <c r="V173" s="264"/>
      <c r="W173" s="264"/>
      <c r="X173" s="193"/>
      <c r="Y173" s="193"/>
      <c r="Z173" s="193"/>
      <c r="AA173" s="193"/>
      <c r="AB173" s="193"/>
      <c r="AC173" s="193"/>
      <c r="AD173" s="193"/>
      <c r="AE173" s="193"/>
      <c r="AF173" s="3"/>
      <c r="AG173" s="3"/>
      <c r="AH173" s="3"/>
      <c r="AI173" s="3"/>
      <c r="AJ173" s="3"/>
      <c r="AK173" s="3"/>
      <c r="AL173" s="3"/>
    </row>
    <row r="174" spans="1:38" ht="14.25" customHeight="1">
      <c r="A174" s="3"/>
      <c r="B174" s="3"/>
      <c r="C174" s="3"/>
      <c r="D174" s="3"/>
      <c r="E174" s="264"/>
      <c r="F174" s="264"/>
      <c r="G174" s="264"/>
      <c r="H174" s="264"/>
      <c r="I174" s="264"/>
      <c r="J174" s="259"/>
      <c r="K174" s="3"/>
      <c r="L174" s="264"/>
      <c r="M174" s="264"/>
      <c r="N174" s="264"/>
      <c r="O174" s="264"/>
      <c r="P174" s="264"/>
      <c r="Q174" s="259"/>
      <c r="R174" s="3"/>
      <c r="S174" s="264"/>
      <c r="T174" s="264"/>
      <c r="U174" s="264"/>
      <c r="V174" s="264"/>
      <c r="W174" s="264"/>
      <c r="X174" s="193"/>
      <c r="Y174" s="193"/>
      <c r="Z174" s="193"/>
      <c r="AA174" s="193"/>
      <c r="AB174" s="193"/>
      <c r="AC174" s="193"/>
      <c r="AD174" s="193"/>
      <c r="AE174" s="193"/>
      <c r="AF174" s="3"/>
      <c r="AG174" s="3"/>
      <c r="AH174" s="3"/>
      <c r="AI174" s="3"/>
      <c r="AJ174" s="3"/>
      <c r="AK174" s="3"/>
      <c r="AL174" s="3"/>
    </row>
    <row r="175" spans="1:38" ht="14.25" customHeight="1">
      <c r="A175" s="3"/>
      <c r="B175" s="3"/>
      <c r="C175" s="3"/>
      <c r="D175" s="3"/>
      <c r="E175" s="264"/>
      <c r="F175" s="264"/>
      <c r="G175" s="264"/>
      <c r="H175" s="264"/>
      <c r="I175" s="264"/>
      <c r="J175" s="259"/>
      <c r="K175" s="3"/>
      <c r="L175" s="264"/>
      <c r="M175" s="264"/>
      <c r="N175" s="264"/>
      <c r="O175" s="264"/>
      <c r="P175" s="264"/>
      <c r="Q175" s="259"/>
      <c r="R175" s="3"/>
      <c r="S175" s="264"/>
      <c r="T175" s="264"/>
      <c r="U175" s="264"/>
      <c r="V175" s="264"/>
      <c r="W175" s="264"/>
      <c r="X175" s="193"/>
      <c r="Y175" s="193"/>
      <c r="Z175" s="193"/>
      <c r="AA175" s="193"/>
      <c r="AB175" s="193"/>
      <c r="AC175" s="193"/>
      <c r="AD175" s="193"/>
      <c r="AE175" s="193"/>
      <c r="AF175" s="3"/>
      <c r="AG175" s="3"/>
      <c r="AH175" s="3"/>
      <c r="AI175" s="3"/>
      <c r="AJ175" s="3"/>
      <c r="AK175" s="3"/>
      <c r="AL175" s="3"/>
    </row>
    <row r="176" spans="1:38" ht="14.25" customHeight="1">
      <c r="A176" s="3"/>
      <c r="B176" s="3"/>
      <c r="C176" s="3"/>
      <c r="D176" s="3"/>
      <c r="E176" s="264"/>
      <c r="F176" s="264"/>
      <c r="G176" s="264"/>
      <c r="H176" s="264"/>
      <c r="I176" s="264"/>
      <c r="J176" s="259"/>
      <c r="K176" s="3"/>
      <c r="L176" s="264"/>
      <c r="M176" s="264"/>
      <c r="N176" s="264"/>
      <c r="O176" s="264"/>
      <c r="P176" s="264"/>
      <c r="Q176" s="259"/>
      <c r="R176" s="3"/>
      <c r="S176" s="264"/>
      <c r="T176" s="264"/>
      <c r="U176" s="264"/>
      <c r="V176" s="264"/>
      <c r="W176" s="264"/>
      <c r="X176" s="193"/>
      <c r="Y176" s="193"/>
      <c r="Z176" s="193"/>
      <c r="AA176" s="193"/>
      <c r="AB176" s="193"/>
      <c r="AC176" s="193"/>
      <c r="AD176" s="193"/>
      <c r="AE176" s="193"/>
      <c r="AF176" s="3"/>
      <c r="AG176" s="3"/>
      <c r="AH176" s="3"/>
      <c r="AI176" s="3"/>
      <c r="AJ176" s="3"/>
      <c r="AK176" s="3"/>
      <c r="AL176" s="3"/>
    </row>
    <row r="177" spans="1:38" ht="14.25" customHeight="1">
      <c r="A177" s="3"/>
      <c r="B177" s="3"/>
      <c r="C177" s="3"/>
      <c r="D177" s="3"/>
      <c r="E177" s="264"/>
      <c r="F177" s="264"/>
      <c r="G177" s="264"/>
      <c r="H177" s="264"/>
      <c r="I177" s="264"/>
      <c r="J177" s="259"/>
      <c r="K177" s="3"/>
      <c r="L177" s="264"/>
      <c r="M177" s="264"/>
      <c r="N177" s="264"/>
      <c r="O177" s="264"/>
      <c r="P177" s="264"/>
      <c r="Q177" s="259"/>
      <c r="R177" s="3"/>
      <c r="S177" s="264"/>
      <c r="T177" s="264"/>
      <c r="U177" s="264"/>
      <c r="V177" s="264"/>
      <c r="W177" s="264"/>
      <c r="X177" s="193"/>
      <c r="Y177" s="193"/>
      <c r="Z177" s="193"/>
      <c r="AA177" s="193"/>
      <c r="AB177" s="193"/>
      <c r="AC177" s="193"/>
      <c r="AD177" s="193"/>
      <c r="AE177" s="193"/>
      <c r="AF177" s="3"/>
      <c r="AG177" s="3"/>
      <c r="AH177" s="3"/>
      <c r="AI177" s="3"/>
      <c r="AJ177" s="3"/>
      <c r="AK177" s="3"/>
      <c r="AL177" s="3"/>
    </row>
    <row r="178" spans="1:38" ht="14.25" customHeight="1">
      <c r="A178" s="3"/>
      <c r="B178" s="3"/>
      <c r="C178" s="3"/>
      <c r="D178" s="3"/>
      <c r="E178" s="264"/>
      <c r="F178" s="264"/>
      <c r="G178" s="264"/>
      <c r="H178" s="264"/>
      <c r="I178" s="264"/>
      <c r="J178" s="259"/>
      <c r="K178" s="3"/>
      <c r="L178" s="264"/>
      <c r="M178" s="264"/>
      <c r="N178" s="264"/>
      <c r="O178" s="264"/>
      <c r="P178" s="264"/>
      <c r="Q178" s="259"/>
      <c r="R178" s="3"/>
      <c r="S178" s="264"/>
      <c r="T178" s="264"/>
      <c r="U178" s="264"/>
      <c r="V178" s="264"/>
      <c r="W178" s="264"/>
      <c r="X178" s="193"/>
      <c r="Y178" s="193"/>
      <c r="Z178" s="193"/>
      <c r="AA178" s="193"/>
      <c r="AB178" s="193"/>
      <c r="AC178" s="193"/>
      <c r="AD178" s="193"/>
      <c r="AE178" s="193"/>
      <c r="AF178" s="3"/>
      <c r="AG178" s="3"/>
      <c r="AH178" s="3"/>
      <c r="AI178" s="3"/>
      <c r="AJ178" s="3"/>
      <c r="AK178" s="3"/>
      <c r="AL178" s="3"/>
    </row>
    <row r="179" spans="1:38" ht="14.25" customHeight="1">
      <c r="A179" s="3"/>
      <c r="B179" s="3"/>
      <c r="C179" s="3"/>
      <c r="D179" s="3"/>
      <c r="E179" s="264"/>
      <c r="F179" s="264"/>
      <c r="G179" s="264"/>
      <c r="H179" s="264"/>
      <c r="I179" s="264"/>
      <c r="J179" s="259"/>
      <c r="K179" s="3"/>
      <c r="L179" s="264"/>
      <c r="M179" s="264"/>
      <c r="N179" s="264"/>
      <c r="O179" s="264"/>
      <c r="P179" s="264"/>
      <c r="Q179" s="259"/>
      <c r="R179" s="3"/>
      <c r="S179" s="264"/>
      <c r="T179" s="264"/>
      <c r="U179" s="264"/>
      <c r="V179" s="264"/>
      <c r="W179" s="264"/>
      <c r="X179" s="193"/>
      <c r="Y179" s="193"/>
      <c r="Z179" s="193"/>
      <c r="AA179" s="193"/>
      <c r="AB179" s="193"/>
      <c r="AC179" s="193"/>
      <c r="AD179" s="193"/>
      <c r="AE179" s="193"/>
      <c r="AF179" s="3"/>
      <c r="AG179" s="3"/>
      <c r="AH179" s="3"/>
      <c r="AI179" s="3"/>
      <c r="AJ179" s="3"/>
      <c r="AK179" s="3"/>
      <c r="AL179" s="3"/>
    </row>
    <row r="180" spans="1:38" ht="14.25" customHeight="1">
      <c r="A180" s="3"/>
      <c r="B180" s="3"/>
      <c r="C180" s="3"/>
      <c r="D180" s="3"/>
      <c r="E180" s="264"/>
      <c r="F180" s="264"/>
      <c r="G180" s="264"/>
      <c r="H180" s="264"/>
      <c r="I180" s="264"/>
      <c r="J180" s="259"/>
      <c r="K180" s="3"/>
      <c r="L180" s="264"/>
      <c r="M180" s="264"/>
      <c r="N180" s="264"/>
      <c r="O180" s="264"/>
      <c r="P180" s="264"/>
      <c r="Q180" s="259"/>
      <c r="R180" s="3"/>
      <c r="S180" s="264"/>
      <c r="T180" s="264"/>
      <c r="U180" s="264"/>
      <c r="V180" s="264"/>
      <c r="W180" s="264"/>
      <c r="X180" s="193"/>
      <c r="Y180" s="193"/>
      <c r="Z180" s="193"/>
      <c r="AA180" s="193"/>
      <c r="AB180" s="193"/>
      <c r="AC180" s="193"/>
      <c r="AD180" s="193"/>
      <c r="AE180" s="193"/>
      <c r="AF180" s="3"/>
      <c r="AG180" s="3"/>
      <c r="AH180" s="3"/>
      <c r="AI180" s="3"/>
      <c r="AJ180" s="3"/>
      <c r="AK180" s="3"/>
      <c r="AL180" s="3"/>
    </row>
    <row r="181" spans="1:38" ht="14.25" customHeight="1">
      <c r="A181" s="3"/>
      <c r="B181" s="3"/>
      <c r="C181" s="3"/>
      <c r="D181" s="3"/>
      <c r="E181" s="264"/>
      <c r="F181" s="264"/>
      <c r="G181" s="264"/>
      <c r="H181" s="264"/>
      <c r="I181" s="264"/>
      <c r="J181" s="259"/>
      <c r="K181" s="3"/>
      <c r="L181" s="264"/>
      <c r="M181" s="264"/>
      <c r="N181" s="264"/>
      <c r="O181" s="264"/>
      <c r="P181" s="264"/>
      <c r="Q181" s="259"/>
      <c r="R181" s="3"/>
      <c r="S181" s="264"/>
      <c r="T181" s="264"/>
      <c r="U181" s="264"/>
      <c r="V181" s="264"/>
      <c r="W181" s="264"/>
      <c r="X181" s="193"/>
      <c r="Y181" s="193"/>
      <c r="Z181" s="193"/>
      <c r="AA181" s="193"/>
      <c r="AB181" s="193"/>
      <c r="AC181" s="193"/>
      <c r="AD181" s="193"/>
      <c r="AE181" s="193"/>
      <c r="AF181" s="3"/>
      <c r="AG181" s="3"/>
      <c r="AH181" s="3"/>
      <c r="AI181" s="3"/>
      <c r="AJ181" s="3"/>
      <c r="AK181" s="3"/>
      <c r="AL181" s="3"/>
    </row>
    <row r="182" spans="1:38" ht="14.25" customHeight="1">
      <c r="A182" s="3"/>
      <c r="B182" s="3"/>
      <c r="C182" s="3"/>
      <c r="D182" s="3"/>
      <c r="E182" s="264"/>
      <c r="F182" s="264"/>
      <c r="G182" s="264"/>
      <c r="H182" s="264"/>
      <c r="I182" s="264"/>
      <c r="J182" s="259"/>
      <c r="K182" s="3"/>
      <c r="L182" s="264"/>
      <c r="M182" s="264"/>
      <c r="N182" s="264"/>
      <c r="O182" s="264"/>
      <c r="P182" s="264"/>
      <c r="Q182" s="259"/>
      <c r="R182" s="3"/>
      <c r="S182" s="264"/>
      <c r="T182" s="264"/>
      <c r="U182" s="264"/>
      <c r="V182" s="264"/>
      <c r="W182" s="264"/>
      <c r="X182" s="193"/>
      <c r="Y182" s="193"/>
      <c r="Z182" s="193"/>
      <c r="AA182" s="193"/>
      <c r="AB182" s="193"/>
      <c r="AC182" s="193"/>
      <c r="AD182" s="193"/>
      <c r="AE182" s="193"/>
      <c r="AF182" s="3"/>
      <c r="AG182" s="3"/>
      <c r="AH182" s="3"/>
      <c r="AI182" s="3"/>
      <c r="AJ182" s="3"/>
      <c r="AK182" s="3"/>
      <c r="AL182" s="3"/>
    </row>
    <row r="183" spans="1:38" ht="14.25" customHeight="1">
      <c r="A183" s="3"/>
      <c r="B183" s="3"/>
      <c r="C183" s="3"/>
      <c r="D183" s="3"/>
      <c r="E183" s="264"/>
      <c r="F183" s="264"/>
      <c r="G183" s="264"/>
      <c r="H183" s="264"/>
      <c r="I183" s="264"/>
      <c r="J183" s="259"/>
      <c r="K183" s="3"/>
      <c r="L183" s="264"/>
      <c r="M183" s="264"/>
      <c r="N183" s="264"/>
      <c r="O183" s="264"/>
      <c r="P183" s="264"/>
      <c r="Q183" s="259"/>
      <c r="R183" s="3"/>
      <c r="S183" s="264"/>
      <c r="T183" s="264"/>
      <c r="U183" s="264"/>
      <c r="V183" s="264"/>
      <c r="W183" s="264"/>
      <c r="X183" s="193"/>
      <c r="Y183" s="193"/>
      <c r="Z183" s="193"/>
      <c r="AA183" s="193"/>
      <c r="AB183" s="193"/>
      <c r="AC183" s="193"/>
      <c r="AD183" s="193"/>
      <c r="AE183" s="193"/>
      <c r="AF183" s="3"/>
      <c r="AG183" s="3"/>
      <c r="AH183" s="3"/>
      <c r="AI183" s="3"/>
      <c r="AJ183" s="3"/>
      <c r="AK183" s="3"/>
      <c r="AL183" s="3"/>
    </row>
    <row r="184" spans="1:38" ht="14.25" customHeight="1">
      <c r="A184" s="3"/>
      <c r="B184" s="3"/>
      <c r="C184" s="3"/>
      <c r="D184" s="3"/>
      <c r="E184" s="264"/>
      <c r="F184" s="264"/>
      <c r="G184" s="264"/>
      <c r="H184" s="264"/>
      <c r="I184" s="264"/>
      <c r="J184" s="259"/>
      <c r="K184" s="3"/>
      <c r="L184" s="264"/>
      <c r="M184" s="264"/>
      <c r="N184" s="264"/>
      <c r="O184" s="264"/>
      <c r="P184" s="264"/>
      <c r="Q184" s="259"/>
      <c r="R184" s="3"/>
      <c r="S184" s="264"/>
      <c r="T184" s="264"/>
      <c r="U184" s="264"/>
      <c r="V184" s="264"/>
      <c r="W184" s="264"/>
      <c r="X184" s="193"/>
      <c r="Y184" s="193"/>
      <c r="Z184" s="193"/>
      <c r="AA184" s="193"/>
      <c r="AB184" s="193"/>
      <c r="AC184" s="193"/>
      <c r="AD184" s="193"/>
      <c r="AE184" s="193"/>
      <c r="AF184" s="3"/>
      <c r="AG184" s="3"/>
      <c r="AH184" s="3"/>
      <c r="AI184" s="3"/>
      <c r="AJ184" s="3"/>
      <c r="AK184" s="3"/>
      <c r="AL184" s="3"/>
    </row>
    <row r="185" spans="1:38" ht="14.25" customHeight="1">
      <c r="A185" s="3"/>
      <c r="B185" s="3"/>
      <c r="C185" s="3"/>
      <c r="D185" s="3"/>
      <c r="E185" s="264"/>
      <c r="F185" s="264"/>
      <c r="G185" s="264"/>
      <c r="H185" s="264"/>
      <c r="I185" s="264"/>
      <c r="J185" s="259"/>
      <c r="K185" s="3"/>
      <c r="L185" s="264"/>
      <c r="M185" s="264"/>
      <c r="N185" s="264"/>
      <c r="O185" s="264"/>
      <c r="P185" s="264"/>
      <c r="Q185" s="259"/>
      <c r="R185" s="3"/>
      <c r="S185" s="264"/>
      <c r="T185" s="264"/>
      <c r="U185" s="264"/>
      <c r="V185" s="264"/>
      <c r="W185" s="264"/>
      <c r="X185" s="193"/>
      <c r="Y185" s="193"/>
      <c r="Z185" s="193"/>
      <c r="AA185" s="193"/>
      <c r="AB185" s="193"/>
      <c r="AC185" s="193"/>
      <c r="AD185" s="193"/>
      <c r="AE185" s="193"/>
      <c r="AF185" s="3"/>
      <c r="AG185" s="3"/>
      <c r="AH185" s="3"/>
      <c r="AI185" s="3"/>
      <c r="AJ185" s="3"/>
      <c r="AK185" s="3"/>
      <c r="AL185" s="3"/>
    </row>
    <row r="186" spans="1:38" ht="14.25" customHeight="1">
      <c r="A186" s="3"/>
      <c r="B186" s="3"/>
      <c r="C186" s="3"/>
      <c r="D186" s="3"/>
      <c r="E186" s="264"/>
      <c r="F186" s="264"/>
      <c r="G186" s="264"/>
      <c r="H186" s="264"/>
      <c r="I186" s="264"/>
      <c r="J186" s="259"/>
      <c r="K186" s="3"/>
      <c r="L186" s="264"/>
      <c r="M186" s="264"/>
      <c r="N186" s="264"/>
      <c r="O186" s="264"/>
      <c r="P186" s="264"/>
      <c r="Q186" s="259"/>
      <c r="R186" s="3"/>
      <c r="S186" s="264"/>
      <c r="T186" s="264"/>
      <c r="U186" s="264"/>
      <c r="V186" s="264"/>
      <c r="W186" s="264"/>
      <c r="X186" s="193"/>
      <c r="Y186" s="193"/>
      <c r="Z186" s="193"/>
      <c r="AA186" s="193"/>
      <c r="AB186" s="193"/>
      <c r="AC186" s="193"/>
      <c r="AD186" s="193"/>
      <c r="AE186" s="193"/>
      <c r="AF186" s="3"/>
      <c r="AG186" s="3"/>
      <c r="AH186" s="3"/>
      <c r="AI186" s="3"/>
      <c r="AJ186" s="3"/>
      <c r="AK186" s="3"/>
      <c r="AL186" s="3"/>
    </row>
    <row r="187" spans="1:38" ht="14.25" customHeight="1">
      <c r="A187" s="3"/>
      <c r="B187" s="3"/>
      <c r="C187" s="3"/>
      <c r="D187" s="3"/>
      <c r="E187" s="264"/>
      <c r="F187" s="264"/>
      <c r="G187" s="264"/>
      <c r="H187" s="264"/>
      <c r="I187" s="264"/>
      <c r="J187" s="259"/>
      <c r="K187" s="3"/>
      <c r="L187" s="264"/>
      <c r="M187" s="264"/>
      <c r="N187" s="264"/>
      <c r="O187" s="264"/>
      <c r="P187" s="264"/>
      <c r="Q187" s="259"/>
      <c r="R187" s="3"/>
      <c r="S187" s="264"/>
      <c r="T187" s="264"/>
      <c r="U187" s="264"/>
      <c r="V187" s="264"/>
      <c r="W187" s="264"/>
      <c r="X187" s="193"/>
      <c r="Y187" s="193"/>
      <c r="Z187" s="193"/>
      <c r="AA187" s="193"/>
      <c r="AB187" s="193"/>
      <c r="AC187" s="193"/>
      <c r="AD187" s="193"/>
      <c r="AE187" s="193"/>
      <c r="AF187" s="3"/>
      <c r="AG187" s="3"/>
      <c r="AH187" s="3"/>
      <c r="AI187" s="3"/>
      <c r="AJ187" s="3"/>
      <c r="AK187" s="3"/>
      <c r="AL187" s="3"/>
    </row>
    <row r="188" spans="1:38" ht="14.25" customHeight="1">
      <c r="A188" s="3"/>
      <c r="B188" s="3"/>
      <c r="C188" s="3"/>
      <c r="D188" s="3"/>
      <c r="E188" s="264"/>
      <c r="F188" s="264"/>
      <c r="G188" s="264"/>
      <c r="H188" s="264"/>
      <c r="I188" s="264"/>
      <c r="J188" s="259"/>
      <c r="K188" s="3"/>
      <c r="L188" s="264"/>
      <c r="M188" s="264"/>
      <c r="N188" s="264"/>
      <c r="O188" s="264"/>
      <c r="P188" s="264"/>
      <c r="Q188" s="259"/>
      <c r="R188" s="3"/>
      <c r="S188" s="264"/>
      <c r="T188" s="264"/>
      <c r="U188" s="264"/>
      <c r="V188" s="264"/>
      <c r="W188" s="264"/>
      <c r="X188" s="193"/>
      <c r="Y188" s="193"/>
      <c r="Z188" s="193"/>
      <c r="AA188" s="193"/>
      <c r="AB188" s="193"/>
      <c r="AC188" s="193"/>
      <c r="AD188" s="193"/>
      <c r="AE188" s="193"/>
      <c r="AF188" s="3"/>
      <c r="AG188" s="3"/>
      <c r="AH188" s="3"/>
      <c r="AI188" s="3"/>
      <c r="AJ188" s="3"/>
      <c r="AK188" s="3"/>
      <c r="AL188" s="3"/>
    </row>
    <row r="189" spans="1:38" ht="14.25" customHeight="1">
      <c r="A189" s="3"/>
      <c r="B189" s="3"/>
      <c r="C189" s="3"/>
      <c r="D189" s="3"/>
      <c r="E189" s="264"/>
      <c r="F189" s="264"/>
      <c r="G189" s="264"/>
      <c r="H189" s="264"/>
      <c r="I189" s="264"/>
      <c r="J189" s="259"/>
      <c r="K189" s="3"/>
      <c r="L189" s="264"/>
      <c r="M189" s="264"/>
      <c r="N189" s="264"/>
      <c r="O189" s="264"/>
      <c r="P189" s="264"/>
      <c r="Q189" s="259"/>
      <c r="R189" s="3"/>
      <c r="S189" s="264"/>
      <c r="T189" s="264"/>
      <c r="U189" s="264"/>
      <c r="V189" s="264"/>
      <c r="W189" s="264"/>
      <c r="X189" s="193"/>
      <c r="Y189" s="193"/>
      <c r="Z189" s="193"/>
      <c r="AA189" s="193"/>
      <c r="AB189" s="193"/>
      <c r="AC189" s="193"/>
      <c r="AD189" s="193"/>
      <c r="AE189" s="193"/>
      <c r="AF189" s="3"/>
      <c r="AG189" s="3"/>
      <c r="AH189" s="3"/>
      <c r="AI189" s="3"/>
      <c r="AJ189" s="3"/>
      <c r="AK189" s="3"/>
      <c r="AL189" s="3"/>
    </row>
    <row r="190" spans="1:38" ht="14.25" customHeight="1">
      <c r="A190" s="3"/>
      <c r="B190" s="3"/>
      <c r="C190" s="3"/>
      <c r="D190" s="3"/>
      <c r="E190" s="264"/>
      <c r="F190" s="264"/>
      <c r="G190" s="264"/>
      <c r="H190" s="264"/>
      <c r="I190" s="264"/>
      <c r="J190" s="259"/>
      <c r="K190" s="3"/>
      <c r="L190" s="264"/>
      <c r="M190" s="264"/>
      <c r="N190" s="264"/>
      <c r="O190" s="264"/>
      <c r="P190" s="264"/>
      <c r="Q190" s="259"/>
      <c r="R190" s="3"/>
      <c r="S190" s="264"/>
      <c r="T190" s="264"/>
      <c r="U190" s="264"/>
      <c r="V190" s="264"/>
      <c r="W190" s="264"/>
      <c r="X190" s="193"/>
      <c r="Y190" s="193"/>
      <c r="Z190" s="193"/>
      <c r="AA190" s="193"/>
      <c r="AB190" s="193"/>
      <c r="AC190" s="193"/>
      <c r="AD190" s="193"/>
      <c r="AE190" s="193"/>
      <c r="AF190" s="3"/>
      <c r="AG190" s="3"/>
      <c r="AH190" s="3"/>
      <c r="AI190" s="3"/>
      <c r="AJ190" s="3"/>
      <c r="AK190" s="3"/>
      <c r="AL190" s="3"/>
    </row>
    <row r="191" spans="1:38" ht="14.25" customHeight="1">
      <c r="A191" s="3"/>
      <c r="B191" s="3"/>
      <c r="C191" s="3"/>
      <c r="D191" s="3"/>
      <c r="E191" s="264"/>
      <c r="F191" s="264"/>
      <c r="G191" s="264"/>
      <c r="H191" s="264"/>
      <c r="I191" s="264"/>
      <c r="J191" s="259"/>
      <c r="K191" s="3"/>
      <c r="L191" s="264"/>
      <c r="M191" s="264"/>
      <c r="N191" s="264"/>
      <c r="O191" s="264"/>
      <c r="P191" s="264"/>
      <c r="Q191" s="259"/>
      <c r="R191" s="3"/>
      <c r="S191" s="264"/>
      <c r="T191" s="264"/>
      <c r="U191" s="264"/>
      <c r="V191" s="264"/>
      <c r="W191" s="264"/>
      <c r="X191" s="193"/>
      <c r="Y191" s="193"/>
      <c r="Z191" s="193"/>
      <c r="AA191" s="193"/>
      <c r="AB191" s="193"/>
      <c r="AC191" s="193"/>
      <c r="AD191" s="193"/>
      <c r="AE191" s="193"/>
      <c r="AF191" s="3"/>
      <c r="AG191" s="3"/>
      <c r="AH191" s="3"/>
      <c r="AI191" s="3"/>
      <c r="AJ191" s="3"/>
      <c r="AK191" s="3"/>
      <c r="AL191" s="3"/>
    </row>
    <row r="192" spans="1:38" ht="14.25" customHeight="1">
      <c r="A192" s="3"/>
      <c r="B192" s="3"/>
      <c r="C192" s="3"/>
      <c r="D192" s="3"/>
      <c r="E192" s="264"/>
      <c r="F192" s="264"/>
      <c r="G192" s="264"/>
      <c r="H192" s="264"/>
      <c r="I192" s="264"/>
      <c r="J192" s="259"/>
      <c r="K192" s="3"/>
      <c r="L192" s="264"/>
      <c r="M192" s="264"/>
      <c r="N192" s="264"/>
      <c r="O192" s="264"/>
      <c r="P192" s="264"/>
      <c r="Q192" s="259"/>
      <c r="R192" s="3"/>
      <c r="S192" s="264"/>
      <c r="T192" s="264"/>
      <c r="U192" s="264"/>
      <c r="V192" s="264"/>
      <c r="W192" s="264"/>
      <c r="X192" s="193"/>
      <c r="Y192" s="193"/>
      <c r="Z192" s="193"/>
      <c r="AA192" s="193"/>
      <c r="AB192" s="193"/>
      <c r="AC192" s="193"/>
      <c r="AD192" s="193"/>
      <c r="AE192" s="193"/>
      <c r="AF192" s="3"/>
      <c r="AG192" s="3"/>
      <c r="AH192" s="3"/>
      <c r="AI192" s="3"/>
      <c r="AJ192" s="3"/>
      <c r="AK192" s="3"/>
      <c r="AL192" s="3"/>
    </row>
    <row r="193" spans="1:38" ht="14.25" customHeight="1">
      <c r="A193" s="3"/>
      <c r="B193" s="3"/>
      <c r="C193" s="3"/>
      <c r="D193" s="3"/>
      <c r="E193" s="264"/>
      <c r="F193" s="264"/>
      <c r="G193" s="264"/>
      <c r="H193" s="264"/>
      <c r="I193" s="264"/>
      <c r="J193" s="259"/>
      <c r="K193" s="3"/>
      <c r="L193" s="264"/>
      <c r="M193" s="264"/>
      <c r="N193" s="264"/>
      <c r="O193" s="264"/>
      <c r="P193" s="264"/>
      <c r="Q193" s="259"/>
      <c r="R193" s="3"/>
      <c r="S193" s="264"/>
      <c r="T193" s="264"/>
      <c r="U193" s="264"/>
      <c r="V193" s="264"/>
      <c r="W193" s="264"/>
      <c r="X193" s="193"/>
      <c r="Y193" s="193"/>
      <c r="Z193" s="193"/>
      <c r="AA193" s="193"/>
      <c r="AB193" s="193"/>
      <c r="AC193" s="193"/>
      <c r="AD193" s="193"/>
      <c r="AE193" s="193"/>
      <c r="AF193" s="3"/>
      <c r="AG193" s="3"/>
      <c r="AH193" s="3"/>
      <c r="AI193" s="3"/>
      <c r="AJ193" s="3"/>
      <c r="AK193" s="3"/>
      <c r="AL193" s="3"/>
    </row>
    <row r="194" spans="1:38" ht="14.25" customHeight="1">
      <c r="A194" s="3"/>
      <c r="B194" s="3"/>
      <c r="C194" s="3"/>
      <c r="D194" s="3"/>
      <c r="E194" s="264"/>
      <c r="F194" s="264"/>
      <c r="G194" s="264"/>
      <c r="H194" s="264"/>
      <c r="I194" s="264"/>
      <c r="J194" s="259"/>
      <c r="K194" s="3"/>
      <c r="L194" s="264"/>
      <c r="M194" s="264"/>
      <c r="N194" s="264"/>
      <c r="O194" s="264"/>
      <c r="P194" s="264"/>
      <c r="Q194" s="259"/>
      <c r="R194" s="3"/>
      <c r="S194" s="264"/>
      <c r="T194" s="264"/>
      <c r="U194" s="264"/>
      <c r="V194" s="264"/>
      <c r="W194" s="264"/>
      <c r="X194" s="193"/>
      <c r="Y194" s="193"/>
      <c r="Z194" s="193"/>
      <c r="AA194" s="193"/>
      <c r="AB194" s="193"/>
      <c r="AC194" s="193"/>
      <c r="AD194" s="193"/>
      <c r="AE194" s="193"/>
      <c r="AF194" s="3"/>
      <c r="AG194" s="3"/>
      <c r="AH194" s="3"/>
      <c r="AI194" s="3"/>
      <c r="AJ194" s="3"/>
      <c r="AK194" s="3"/>
      <c r="AL194" s="3"/>
    </row>
    <row r="195" spans="1:38" ht="14.25" customHeight="1">
      <c r="A195" s="3"/>
      <c r="B195" s="3"/>
      <c r="C195" s="3"/>
      <c r="D195" s="3"/>
      <c r="E195" s="264"/>
      <c r="F195" s="264"/>
      <c r="G195" s="264"/>
      <c r="H195" s="264"/>
      <c r="I195" s="264"/>
      <c r="J195" s="259"/>
      <c r="K195" s="3"/>
      <c r="L195" s="264"/>
      <c r="M195" s="264"/>
      <c r="N195" s="264"/>
      <c r="O195" s="264"/>
      <c r="P195" s="264"/>
      <c r="Q195" s="259"/>
      <c r="R195" s="3"/>
      <c r="S195" s="264"/>
      <c r="T195" s="264"/>
      <c r="U195" s="264"/>
      <c r="V195" s="264"/>
      <c r="W195" s="264"/>
      <c r="X195" s="193"/>
      <c r="Y195" s="193"/>
      <c r="Z195" s="193"/>
      <c r="AA195" s="193"/>
      <c r="AB195" s="193"/>
      <c r="AC195" s="193"/>
      <c r="AD195" s="193"/>
      <c r="AE195" s="193"/>
      <c r="AF195" s="3"/>
      <c r="AG195" s="3"/>
      <c r="AH195" s="3"/>
      <c r="AI195" s="3"/>
      <c r="AJ195" s="3"/>
      <c r="AK195" s="3"/>
      <c r="AL195" s="3"/>
    </row>
    <row r="196" spans="1:38" ht="14.25" customHeight="1">
      <c r="A196" s="3"/>
      <c r="B196" s="3"/>
      <c r="C196" s="3"/>
      <c r="D196" s="3"/>
      <c r="E196" s="264"/>
      <c r="F196" s="264"/>
      <c r="G196" s="264"/>
      <c r="H196" s="264"/>
      <c r="I196" s="264"/>
      <c r="J196" s="259"/>
      <c r="K196" s="3"/>
      <c r="L196" s="264"/>
      <c r="M196" s="264"/>
      <c r="N196" s="264"/>
      <c r="O196" s="264"/>
      <c r="P196" s="264"/>
      <c r="Q196" s="259"/>
      <c r="R196" s="3"/>
      <c r="S196" s="264"/>
      <c r="T196" s="264"/>
      <c r="U196" s="264"/>
      <c r="V196" s="264"/>
      <c r="W196" s="264"/>
      <c r="X196" s="193"/>
      <c r="Y196" s="193"/>
      <c r="Z196" s="193"/>
      <c r="AA196" s="193"/>
      <c r="AB196" s="193"/>
      <c r="AC196" s="193"/>
      <c r="AD196" s="193"/>
      <c r="AE196" s="193"/>
      <c r="AF196" s="3"/>
      <c r="AG196" s="3"/>
      <c r="AH196" s="3"/>
      <c r="AI196" s="3"/>
      <c r="AJ196" s="3"/>
      <c r="AK196" s="3"/>
      <c r="AL196" s="3"/>
    </row>
    <row r="197" spans="1:38" ht="14.25" customHeight="1">
      <c r="A197" s="3"/>
      <c r="B197" s="3"/>
      <c r="C197" s="3"/>
      <c r="D197" s="3"/>
      <c r="E197" s="264"/>
      <c r="F197" s="264"/>
      <c r="G197" s="264"/>
      <c r="H197" s="264"/>
      <c r="I197" s="264"/>
      <c r="J197" s="259"/>
      <c r="K197" s="3"/>
      <c r="L197" s="264"/>
      <c r="M197" s="264"/>
      <c r="N197" s="264"/>
      <c r="O197" s="264"/>
      <c r="P197" s="264"/>
      <c r="Q197" s="259"/>
      <c r="R197" s="3"/>
      <c r="S197" s="264"/>
      <c r="T197" s="264"/>
      <c r="U197" s="264"/>
      <c r="V197" s="264"/>
      <c r="W197" s="264"/>
      <c r="X197" s="193"/>
      <c r="Y197" s="193"/>
      <c r="Z197" s="193"/>
      <c r="AA197" s="193"/>
      <c r="AB197" s="193"/>
      <c r="AC197" s="193"/>
      <c r="AD197" s="193"/>
      <c r="AE197" s="193"/>
      <c r="AF197" s="3"/>
      <c r="AG197" s="3"/>
      <c r="AH197" s="3"/>
      <c r="AI197" s="3"/>
      <c r="AJ197" s="3"/>
      <c r="AK197" s="3"/>
      <c r="AL197" s="3"/>
    </row>
    <row r="198" spans="1:38" ht="14.25" customHeight="1">
      <c r="A198" s="3"/>
      <c r="B198" s="3"/>
      <c r="C198" s="3"/>
      <c r="D198" s="3"/>
      <c r="E198" s="264"/>
      <c r="F198" s="264"/>
      <c r="G198" s="264"/>
      <c r="H198" s="264"/>
      <c r="I198" s="264"/>
      <c r="J198" s="259"/>
      <c r="K198" s="3"/>
      <c r="L198" s="264"/>
      <c r="M198" s="264"/>
      <c r="N198" s="264"/>
      <c r="O198" s="264"/>
      <c r="P198" s="264"/>
      <c r="Q198" s="259"/>
      <c r="R198" s="3"/>
      <c r="S198" s="264"/>
      <c r="T198" s="264"/>
      <c r="U198" s="264"/>
      <c r="V198" s="264"/>
      <c r="W198" s="264"/>
      <c r="X198" s="193"/>
      <c r="Y198" s="193"/>
      <c r="Z198" s="193"/>
      <c r="AA198" s="193"/>
      <c r="AB198" s="193"/>
      <c r="AC198" s="193"/>
      <c r="AD198" s="193"/>
      <c r="AE198" s="193"/>
      <c r="AF198" s="3"/>
      <c r="AG198" s="3"/>
      <c r="AH198" s="3"/>
      <c r="AI198" s="3"/>
      <c r="AJ198" s="3"/>
      <c r="AK198" s="3"/>
      <c r="AL198" s="3"/>
    </row>
    <row r="199" spans="1:38" ht="14.25" customHeight="1">
      <c r="A199" s="3"/>
      <c r="B199" s="3"/>
      <c r="C199" s="3"/>
      <c r="D199" s="3"/>
      <c r="E199" s="264"/>
      <c r="F199" s="264"/>
      <c r="G199" s="264"/>
      <c r="H199" s="264"/>
      <c r="I199" s="264"/>
      <c r="J199" s="259"/>
      <c r="K199" s="3"/>
      <c r="L199" s="264"/>
      <c r="M199" s="264"/>
      <c r="N199" s="264"/>
      <c r="O199" s="264"/>
      <c r="P199" s="264"/>
      <c r="Q199" s="259"/>
      <c r="R199" s="3"/>
      <c r="S199" s="264"/>
      <c r="T199" s="264"/>
      <c r="U199" s="264"/>
      <c r="V199" s="264"/>
      <c r="W199" s="264"/>
      <c r="X199" s="193"/>
      <c r="Y199" s="193"/>
      <c r="Z199" s="193"/>
      <c r="AA199" s="193"/>
      <c r="AB199" s="193"/>
      <c r="AC199" s="193"/>
      <c r="AD199" s="193"/>
      <c r="AE199" s="193"/>
      <c r="AF199" s="3"/>
      <c r="AG199" s="3"/>
      <c r="AH199" s="3"/>
      <c r="AI199" s="3"/>
      <c r="AJ199" s="3"/>
      <c r="AK199" s="3"/>
      <c r="AL199" s="3"/>
    </row>
    <row r="200" spans="1:38" ht="14.25" customHeight="1">
      <c r="A200" s="3"/>
      <c r="B200" s="3"/>
      <c r="C200" s="3"/>
      <c r="D200" s="3"/>
      <c r="E200" s="264"/>
      <c r="F200" s="264"/>
      <c r="G200" s="264"/>
      <c r="H200" s="264"/>
      <c r="I200" s="264"/>
      <c r="J200" s="259"/>
      <c r="K200" s="3"/>
      <c r="L200" s="264"/>
      <c r="M200" s="264"/>
      <c r="N200" s="264"/>
      <c r="O200" s="264"/>
      <c r="P200" s="264"/>
      <c r="Q200" s="259"/>
      <c r="R200" s="3"/>
      <c r="S200" s="264"/>
      <c r="T200" s="264"/>
      <c r="U200" s="264"/>
      <c r="V200" s="264"/>
      <c r="W200" s="264"/>
      <c r="X200" s="193"/>
      <c r="Y200" s="193"/>
      <c r="Z200" s="193"/>
      <c r="AA200" s="193"/>
      <c r="AB200" s="193"/>
      <c r="AC200" s="193"/>
      <c r="AD200" s="193"/>
      <c r="AE200" s="193"/>
      <c r="AF200" s="3"/>
      <c r="AG200" s="3"/>
      <c r="AH200" s="3"/>
      <c r="AI200" s="3"/>
      <c r="AJ200" s="3"/>
      <c r="AK200" s="3"/>
      <c r="AL200" s="3"/>
    </row>
    <row r="201" spans="1:38" ht="14.25" customHeight="1">
      <c r="A201" s="3"/>
      <c r="B201" s="3"/>
      <c r="C201" s="3"/>
      <c r="D201" s="3"/>
      <c r="E201" s="264"/>
      <c r="F201" s="264"/>
      <c r="G201" s="264"/>
      <c r="H201" s="264"/>
      <c r="I201" s="264"/>
      <c r="J201" s="259"/>
      <c r="K201" s="3"/>
      <c r="L201" s="264"/>
      <c r="M201" s="264"/>
      <c r="N201" s="264"/>
      <c r="O201" s="264"/>
      <c r="P201" s="264"/>
      <c r="Q201" s="259"/>
      <c r="R201" s="3"/>
      <c r="S201" s="264"/>
      <c r="T201" s="264"/>
      <c r="U201" s="264"/>
      <c r="V201" s="264"/>
      <c r="W201" s="264"/>
      <c r="X201" s="193"/>
      <c r="Y201" s="193"/>
      <c r="Z201" s="193"/>
      <c r="AA201" s="193"/>
      <c r="AB201" s="193"/>
      <c r="AC201" s="193"/>
      <c r="AD201" s="193"/>
      <c r="AE201" s="193"/>
      <c r="AF201" s="3"/>
      <c r="AG201" s="3"/>
      <c r="AH201" s="3"/>
      <c r="AI201" s="3"/>
      <c r="AJ201" s="3"/>
      <c r="AK201" s="3"/>
      <c r="AL201" s="3"/>
    </row>
    <row r="202" spans="1:38" ht="14.25" customHeight="1">
      <c r="A202" s="3"/>
      <c r="B202" s="3"/>
      <c r="C202" s="3"/>
      <c r="D202" s="3"/>
      <c r="E202" s="264"/>
      <c r="F202" s="264"/>
      <c r="G202" s="264"/>
      <c r="H202" s="264"/>
      <c r="I202" s="264"/>
      <c r="J202" s="259"/>
      <c r="K202" s="3"/>
      <c r="L202" s="264"/>
      <c r="M202" s="264"/>
      <c r="N202" s="264"/>
      <c r="O202" s="264"/>
      <c r="P202" s="264"/>
      <c r="Q202" s="259"/>
      <c r="R202" s="3"/>
      <c r="S202" s="264"/>
      <c r="T202" s="264"/>
      <c r="U202" s="264"/>
      <c r="V202" s="264"/>
      <c r="W202" s="264"/>
      <c r="X202" s="193"/>
      <c r="Y202" s="193"/>
      <c r="Z202" s="193"/>
      <c r="AA202" s="193"/>
      <c r="AB202" s="193"/>
      <c r="AC202" s="193"/>
      <c r="AD202" s="193"/>
      <c r="AE202" s="193"/>
      <c r="AF202" s="3"/>
      <c r="AG202" s="3"/>
      <c r="AH202" s="3"/>
      <c r="AI202" s="3"/>
      <c r="AJ202" s="3"/>
      <c r="AK202" s="3"/>
      <c r="AL202" s="3"/>
    </row>
    <row r="203" spans="1:38" ht="14.25" customHeight="1">
      <c r="A203" s="3"/>
      <c r="B203" s="3"/>
      <c r="C203" s="3"/>
      <c r="D203" s="3"/>
      <c r="E203" s="264"/>
      <c r="F203" s="264"/>
      <c r="G203" s="264"/>
      <c r="H203" s="264"/>
      <c r="I203" s="264"/>
      <c r="J203" s="259"/>
      <c r="K203" s="3"/>
      <c r="L203" s="264"/>
      <c r="M203" s="264"/>
      <c r="N203" s="264"/>
      <c r="O203" s="264"/>
      <c r="P203" s="264"/>
      <c r="Q203" s="259"/>
      <c r="R203" s="3"/>
      <c r="S203" s="264"/>
      <c r="T203" s="264"/>
      <c r="U203" s="264"/>
      <c r="V203" s="264"/>
      <c r="W203" s="264"/>
      <c r="X203" s="193"/>
      <c r="Y203" s="193"/>
      <c r="Z203" s="193"/>
      <c r="AA203" s="193"/>
      <c r="AB203" s="193"/>
      <c r="AC203" s="193"/>
      <c r="AD203" s="193"/>
      <c r="AE203" s="193"/>
      <c r="AF203" s="3"/>
      <c r="AG203" s="3"/>
      <c r="AH203" s="3"/>
      <c r="AI203" s="3"/>
      <c r="AJ203" s="3"/>
      <c r="AK203" s="3"/>
      <c r="AL203" s="3"/>
    </row>
    <row r="204" spans="1:38" ht="14.25" customHeight="1">
      <c r="A204" s="3"/>
      <c r="B204" s="3"/>
      <c r="C204" s="3"/>
      <c r="D204" s="3"/>
      <c r="E204" s="264"/>
      <c r="F204" s="264"/>
      <c r="G204" s="264"/>
      <c r="H204" s="264"/>
      <c r="I204" s="264"/>
      <c r="J204" s="259"/>
      <c r="K204" s="3"/>
      <c r="L204" s="264"/>
      <c r="M204" s="264"/>
      <c r="N204" s="264"/>
      <c r="O204" s="264"/>
      <c r="P204" s="264"/>
      <c r="Q204" s="259"/>
      <c r="R204" s="3"/>
      <c r="S204" s="264"/>
      <c r="T204" s="264"/>
      <c r="U204" s="264"/>
      <c r="V204" s="264"/>
      <c r="W204" s="264"/>
      <c r="X204" s="193"/>
      <c r="Y204" s="193"/>
      <c r="Z204" s="193"/>
      <c r="AA204" s="193"/>
      <c r="AB204" s="193"/>
      <c r="AC204" s="193"/>
      <c r="AD204" s="193"/>
      <c r="AE204" s="193"/>
      <c r="AF204" s="3"/>
      <c r="AG204" s="3"/>
      <c r="AH204" s="3"/>
      <c r="AI204" s="3"/>
      <c r="AJ204" s="3"/>
      <c r="AK204" s="3"/>
      <c r="AL204" s="3"/>
    </row>
    <row r="205" spans="1:38" ht="14.25" customHeight="1">
      <c r="A205" s="3"/>
      <c r="B205" s="3"/>
      <c r="C205" s="3"/>
      <c r="D205" s="3"/>
      <c r="E205" s="264"/>
      <c r="F205" s="264"/>
      <c r="G205" s="264"/>
      <c r="H205" s="264"/>
      <c r="I205" s="264"/>
      <c r="J205" s="259"/>
      <c r="K205" s="3"/>
      <c r="L205" s="264"/>
      <c r="M205" s="264"/>
      <c r="N205" s="264"/>
      <c r="O205" s="264"/>
      <c r="P205" s="264"/>
      <c r="Q205" s="259"/>
      <c r="R205" s="3"/>
      <c r="S205" s="264"/>
      <c r="T205" s="264"/>
      <c r="U205" s="264"/>
      <c r="V205" s="264"/>
      <c r="W205" s="264"/>
      <c r="X205" s="193"/>
      <c r="Y205" s="193"/>
      <c r="Z205" s="193"/>
      <c r="AA205" s="193"/>
      <c r="AB205" s="193"/>
      <c r="AC205" s="193"/>
      <c r="AD205" s="193"/>
      <c r="AE205" s="193"/>
      <c r="AF205" s="3"/>
      <c r="AG205" s="3"/>
      <c r="AH205" s="3"/>
      <c r="AI205" s="3"/>
      <c r="AJ205" s="3"/>
      <c r="AK205" s="3"/>
      <c r="AL205" s="3"/>
    </row>
    <row r="206" spans="1:38" ht="14.25" customHeight="1">
      <c r="A206" s="3"/>
      <c r="B206" s="3"/>
      <c r="C206" s="3"/>
      <c r="D206" s="3"/>
      <c r="E206" s="264"/>
      <c r="F206" s="264"/>
      <c r="G206" s="264"/>
      <c r="H206" s="264"/>
      <c r="I206" s="264"/>
      <c r="J206" s="259"/>
      <c r="K206" s="3"/>
      <c r="L206" s="264"/>
      <c r="M206" s="264"/>
      <c r="N206" s="264"/>
      <c r="O206" s="264"/>
      <c r="P206" s="264"/>
      <c r="Q206" s="259"/>
      <c r="R206" s="3"/>
      <c r="S206" s="264"/>
      <c r="T206" s="264"/>
      <c r="U206" s="264"/>
      <c r="V206" s="264"/>
      <c r="W206" s="264"/>
      <c r="X206" s="193"/>
      <c r="Y206" s="193"/>
      <c r="Z206" s="193"/>
      <c r="AA206" s="193"/>
      <c r="AB206" s="193"/>
      <c r="AC206" s="193"/>
      <c r="AD206" s="193"/>
      <c r="AE206" s="193"/>
      <c r="AF206" s="3"/>
      <c r="AG206" s="3"/>
      <c r="AH206" s="3"/>
      <c r="AI206" s="3"/>
      <c r="AJ206" s="3"/>
      <c r="AK206" s="3"/>
      <c r="AL206" s="3"/>
    </row>
    <row r="207" spans="1:38" ht="14.25" customHeight="1">
      <c r="A207" s="3"/>
      <c r="B207" s="3"/>
      <c r="C207" s="3"/>
      <c r="D207" s="3"/>
      <c r="E207" s="264"/>
      <c r="F207" s="264"/>
      <c r="G207" s="264"/>
      <c r="H207" s="264"/>
      <c r="I207" s="264"/>
      <c r="J207" s="259"/>
      <c r="K207" s="3"/>
      <c r="L207" s="264"/>
      <c r="M207" s="264"/>
      <c r="N207" s="264"/>
      <c r="O207" s="264"/>
      <c r="P207" s="264"/>
      <c r="Q207" s="259"/>
      <c r="R207" s="3"/>
      <c r="S207" s="264"/>
      <c r="T207" s="264"/>
      <c r="U207" s="264"/>
      <c r="V207" s="264"/>
      <c r="W207" s="264"/>
      <c r="X207" s="193"/>
      <c r="Y207" s="193"/>
      <c r="Z207" s="193"/>
      <c r="AA207" s="193"/>
      <c r="AB207" s="193"/>
      <c r="AC207" s="193"/>
      <c r="AD207" s="193"/>
      <c r="AE207" s="193"/>
      <c r="AF207" s="3"/>
      <c r="AG207" s="3"/>
      <c r="AH207" s="3"/>
      <c r="AI207" s="3"/>
      <c r="AJ207" s="3"/>
      <c r="AK207" s="3"/>
      <c r="AL207" s="3"/>
    </row>
    <row r="208" spans="1:38" ht="14.25" customHeight="1">
      <c r="A208" s="3"/>
      <c r="B208" s="3"/>
      <c r="C208" s="3"/>
      <c r="D208" s="3"/>
      <c r="E208" s="264"/>
      <c r="F208" s="264"/>
      <c r="G208" s="264"/>
      <c r="H208" s="264"/>
      <c r="I208" s="264"/>
      <c r="J208" s="259"/>
      <c r="K208" s="3"/>
      <c r="L208" s="264"/>
      <c r="M208" s="264"/>
      <c r="N208" s="264"/>
      <c r="O208" s="264"/>
      <c r="P208" s="264"/>
      <c r="Q208" s="259"/>
      <c r="R208" s="3"/>
      <c r="S208" s="264"/>
      <c r="T208" s="264"/>
      <c r="U208" s="264"/>
      <c r="V208" s="264"/>
      <c r="W208" s="264"/>
      <c r="X208" s="193"/>
      <c r="Y208" s="193"/>
      <c r="Z208" s="193"/>
      <c r="AA208" s="193"/>
      <c r="AB208" s="193"/>
      <c r="AC208" s="193"/>
      <c r="AD208" s="193"/>
      <c r="AE208" s="193"/>
      <c r="AF208" s="3"/>
      <c r="AG208" s="3"/>
      <c r="AH208" s="3"/>
      <c r="AI208" s="3"/>
      <c r="AJ208" s="3"/>
      <c r="AK208" s="3"/>
      <c r="AL208" s="3"/>
    </row>
    <row r="209" spans="1:38" ht="14.25" customHeight="1">
      <c r="A209" s="3"/>
      <c r="B209" s="3"/>
      <c r="C209" s="3"/>
      <c r="D209" s="3"/>
      <c r="E209" s="264"/>
      <c r="F209" s="264"/>
      <c r="G209" s="264"/>
      <c r="H209" s="264"/>
      <c r="I209" s="264"/>
      <c r="J209" s="259"/>
      <c r="K209" s="3"/>
      <c r="L209" s="264"/>
      <c r="M209" s="264"/>
      <c r="N209" s="264"/>
      <c r="O209" s="264"/>
      <c r="P209" s="264"/>
      <c r="Q209" s="259"/>
      <c r="R209" s="3"/>
      <c r="S209" s="264"/>
      <c r="T209" s="264"/>
      <c r="U209" s="264"/>
      <c r="V209" s="264"/>
      <c r="W209" s="264"/>
      <c r="X209" s="193"/>
      <c r="Y209" s="193"/>
      <c r="Z209" s="193"/>
      <c r="AA209" s="193"/>
      <c r="AB209" s="193"/>
      <c r="AC209" s="193"/>
      <c r="AD209" s="193"/>
      <c r="AE209" s="193"/>
      <c r="AF209" s="3"/>
      <c r="AG209" s="3"/>
      <c r="AH209" s="3"/>
      <c r="AI209" s="3"/>
      <c r="AJ209" s="3"/>
      <c r="AK209" s="3"/>
      <c r="AL209" s="3"/>
    </row>
    <row r="210" spans="1:38" ht="14.25" customHeight="1">
      <c r="A210" s="3"/>
      <c r="B210" s="3"/>
      <c r="C210" s="3"/>
      <c r="D210" s="3"/>
      <c r="E210" s="264"/>
      <c r="F210" s="264"/>
      <c r="G210" s="264"/>
      <c r="H210" s="264"/>
      <c r="I210" s="264"/>
      <c r="J210" s="259"/>
      <c r="K210" s="3"/>
      <c r="L210" s="264"/>
      <c r="M210" s="264"/>
      <c r="N210" s="264"/>
      <c r="O210" s="264"/>
      <c r="P210" s="264"/>
      <c r="Q210" s="259"/>
      <c r="R210" s="3"/>
      <c r="S210" s="264"/>
      <c r="T210" s="264"/>
      <c r="U210" s="264"/>
      <c r="V210" s="264"/>
      <c r="W210" s="264"/>
      <c r="X210" s="193"/>
      <c r="Y210" s="193"/>
      <c r="Z210" s="193"/>
      <c r="AA210" s="193"/>
      <c r="AB210" s="193"/>
      <c r="AC210" s="193"/>
      <c r="AD210" s="193"/>
      <c r="AE210" s="193"/>
      <c r="AF210" s="3"/>
      <c r="AG210" s="3"/>
      <c r="AH210" s="3"/>
      <c r="AI210" s="3"/>
      <c r="AJ210" s="3"/>
      <c r="AK210" s="3"/>
      <c r="AL210" s="3"/>
    </row>
    <row r="211" spans="1:38" ht="14.25" customHeight="1">
      <c r="A211" s="3"/>
      <c r="B211" s="3"/>
      <c r="C211" s="3"/>
      <c r="D211" s="3"/>
      <c r="E211" s="264"/>
      <c r="F211" s="264"/>
      <c r="G211" s="264"/>
      <c r="H211" s="264"/>
      <c r="I211" s="264"/>
      <c r="J211" s="259"/>
      <c r="K211" s="3"/>
      <c r="L211" s="264"/>
      <c r="M211" s="264"/>
      <c r="N211" s="264"/>
      <c r="O211" s="264"/>
      <c r="P211" s="264"/>
      <c r="Q211" s="259"/>
      <c r="R211" s="3"/>
      <c r="S211" s="264"/>
      <c r="T211" s="264"/>
      <c r="U211" s="264"/>
      <c r="V211" s="264"/>
      <c r="W211" s="264"/>
      <c r="X211" s="193"/>
      <c r="Y211" s="193"/>
      <c r="Z211" s="193"/>
      <c r="AA211" s="193"/>
      <c r="AB211" s="193"/>
      <c r="AC211" s="193"/>
      <c r="AD211" s="193"/>
      <c r="AE211" s="193"/>
      <c r="AF211" s="3"/>
      <c r="AG211" s="3"/>
      <c r="AH211" s="3"/>
      <c r="AI211" s="3"/>
      <c r="AJ211" s="3"/>
      <c r="AK211" s="3"/>
      <c r="AL211" s="3"/>
    </row>
    <row r="212" spans="1:38" ht="14.25" customHeight="1">
      <c r="A212" s="3"/>
      <c r="B212" s="3"/>
      <c r="C212" s="3"/>
      <c r="D212" s="3"/>
      <c r="E212" s="264"/>
      <c r="F212" s="264"/>
      <c r="G212" s="264"/>
      <c r="H212" s="264"/>
      <c r="I212" s="264"/>
      <c r="J212" s="259"/>
      <c r="K212" s="3"/>
      <c r="L212" s="264"/>
      <c r="M212" s="264"/>
      <c r="N212" s="264"/>
      <c r="O212" s="264"/>
      <c r="P212" s="264"/>
      <c r="Q212" s="259"/>
      <c r="R212" s="3"/>
      <c r="S212" s="264"/>
      <c r="T212" s="264"/>
      <c r="U212" s="264"/>
      <c r="V212" s="264"/>
      <c r="W212" s="264"/>
      <c r="X212" s="193"/>
      <c r="Y212" s="193"/>
      <c r="Z212" s="193"/>
      <c r="AA212" s="193"/>
      <c r="AB212" s="193"/>
      <c r="AC212" s="193"/>
      <c r="AD212" s="193"/>
      <c r="AE212" s="193"/>
      <c r="AF212" s="3"/>
      <c r="AG212" s="3"/>
      <c r="AH212" s="3"/>
      <c r="AI212" s="3"/>
      <c r="AJ212" s="3"/>
      <c r="AK212" s="3"/>
      <c r="AL212" s="3"/>
    </row>
    <row r="213" spans="1:38" ht="14.25" customHeight="1">
      <c r="A213" s="3"/>
      <c r="B213" s="3"/>
      <c r="C213" s="3"/>
      <c r="D213" s="3"/>
      <c r="E213" s="264"/>
      <c r="F213" s="264"/>
      <c r="G213" s="264"/>
      <c r="H213" s="264"/>
      <c r="I213" s="264"/>
      <c r="J213" s="259"/>
      <c r="K213" s="3"/>
      <c r="L213" s="264"/>
      <c r="M213" s="264"/>
      <c r="N213" s="264"/>
      <c r="O213" s="264"/>
      <c r="P213" s="264"/>
      <c r="Q213" s="259"/>
      <c r="R213" s="3"/>
      <c r="S213" s="264"/>
      <c r="T213" s="264"/>
      <c r="U213" s="264"/>
      <c r="V213" s="264"/>
      <c r="W213" s="264"/>
      <c r="X213" s="193"/>
      <c r="Y213" s="193"/>
      <c r="Z213" s="193"/>
      <c r="AA213" s="193"/>
      <c r="AB213" s="193"/>
      <c r="AC213" s="193"/>
      <c r="AD213" s="193"/>
      <c r="AE213" s="193"/>
      <c r="AF213" s="3"/>
      <c r="AG213" s="3"/>
      <c r="AH213" s="3"/>
      <c r="AI213" s="3"/>
      <c r="AJ213" s="3"/>
      <c r="AK213" s="3"/>
      <c r="AL213" s="3"/>
    </row>
    <row r="214" spans="1:38" ht="14.25" customHeight="1">
      <c r="A214" s="3"/>
      <c r="B214" s="3"/>
      <c r="C214" s="3"/>
      <c r="D214" s="3"/>
      <c r="E214" s="264"/>
      <c r="F214" s="264"/>
      <c r="G214" s="264"/>
      <c r="H214" s="264"/>
      <c r="I214" s="264"/>
      <c r="J214" s="259"/>
      <c r="K214" s="3"/>
      <c r="L214" s="264"/>
      <c r="M214" s="264"/>
      <c r="N214" s="264"/>
      <c r="O214" s="264"/>
      <c r="P214" s="264"/>
      <c r="Q214" s="259"/>
      <c r="R214" s="3"/>
      <c r="S214" s="264"/>
      <c r="T214" s="264"/>
      <c r="U214" s="264"/>
      <c r="V214" s="264"/>
      <c r="W214" s="264"/>
      <c r="X214" s="193"/>
      <c r="Y214" s="193"/>
      <c r="Z214" s="193"/>
      <c r="AA214" s="193"/>
      <c r="AB214" s="193"/>
      <c r="AC214" s="193"/>
      <c r="AD214" s="193"/>
      <c r="AE214" s="193"/>
      <c r="AF214" s="3"/>
      <c r="AG214" s="3"/>
      <c r="AH214" s="3"/>
      <c r="AI214" s="3"/>
      <c r="AJ214" s="3"/>
      <c r="AK214" s="3"/>
      <c r="AL214" s="3"/>
    </row>
    <row r="215" spans="1:38" ht="14.25" customHeight="1">
      <c r="A215" s="3"/>
      <c r="B215" s="3"/>
      <c r="C215" s="3"/>
      <c r="D215" s="3"/>
      <c r="E215" s="264"/>
      <c r="F215" s="264"/>
      <c r="G215" s="264"/>
      <c r="H215" s="264"/>
      <c r="I215" s="264"/>
      <c r="J215" s="259"/>
      <c r="K215" s="3"/>
      <c r="L215" s="264"/>
      <c r="M215" s="264"/>
      <c r="N215" s="264"/>
      <c r="O215" s="264"/>
      <c r="P215" s="264"/>
      <c r="Q215" s="259"/>
      <c r="R215" s="3"/>
      <c r="S215" s="264"/>
      <c r="T215" s="264"/>
      <c r="U215" s="264"/>
      <c r="V215" s="264"/>
      <c r="W215" s="264"/>
      <c r="X215" s="193"/>
      <c r="Y215" s="193"/>
      <c r="Z215" s="193"/>
      <c r="AA215" s="193"/>
      <c r="AB215" s="193"/>
      <c r="AC215" s="193"/>
      <c r="AD215" s="193"/>
      <c r="AE215" s="193"/>
      <c r="AF215" s="3"/>
      <c r="AG215" s="3"/>
      <c r="AH215" s="3"/>
      <c r="AI215" s="3"/>
      <c r="AJ215" s="3"/>
      <c r="AK215" s="3"/>
      <c r="AL215" s="3"/>
    </row>
    <row r="216" spans="1:38" ht="14.25" customHeight="1">
      <c r="A216" s="3"/>
      <c r="B216" s="3"/>
      <c r="C216" s="3"/>
      <c r="D216" s="3"/>
      <c r="E216" s="264"/>
      <c r="F216" s="264"/>
      <c r="G216" s="264"/>
      <c r="H216" s="264"/>
      <c r="I216" s="264"/>
      <c r="J216" s="259"/>
      <c r="K216" s="3"/>
      <c r="L216" s="264"/>
      <c r="M216" s="264"/>
      <c r="N216" s="264"/>
      <c r="O216" s="264"/>
      <c r="P216" s="264"/>
      <c r="Q216" s="259"/>
      <c r="R216" s="3"/>
      <c r="S216" s="264"/>
      <c r="T216" s="264"/>
      <c r="U216" s="264"/>
      <c r="V216" s="264"/>
      <c r="W216" s="264"/>
      <c r="X216" s="193"/>
      <c r="Y216" s="193"/>
      <c r="Z216" s="193"/>
      <c r="AA216" s="193"/>
      <c r="AB216" s="193"/>
      <c r="AC216" s="193"/>
      <c r="AD216" s="193"/>
      <c r="AE216" s="193"/>
      <c r="AF216" s="3"/>
      <c r="AG216" s="3"/>
      <c r="AH216" s="3"/>
      <c r="AI216" s="3"/>
      <c r="AJ216" s="3"/>
      <c r="AK216" s="3"/>
      <c r="AL216" s="3"/>
    </row>
    <row r="217" spans="1:38" ht="14.25" customHeight="1">
      <c r="A217" s="3"/>
      <c r="B217" s="3"/>
      <c r="C217" s="3"/>
      <c r="D217" s="3"/>
      <c r="E217" s="264"/>
      <c r="F217" s="264"/>
      <c r="G217" s="264"/>
      <c r="H217" s="264"/>
      <c r="I217" s="264"/>
      <c r="J217" s="259"/>
      <c r="K217" s="3"/>
      <c r="L217" s="264"/>
      <c r="M217" s="264"/>
      <c r="N217" s="264"/>
      <c r="O217" s="264"/>
      <c r="P217" s="264"/>
      <c r="Q217" s="259"/>
      <c r="R217" s="3"/>
      <c r="S217" s="264"/>
      <c r="T217" s="264"/>
      <c r="U217" s="264"/>
      <c r="V217" s="264"/>
      <c r="W217" s="264"/>
      <c r="X217" s="193"/>
      <c r="Y217" s="193"/>
      <c r="Z217" s="193"/>
      <c r="AA217" s="193"/>
      <c r="AB217" s="193"/>
      <c r="AC217" s="193"/>
      <c r="AD217" s="193"/>
      <c r="AE217" s="193"/>
      <c r="AF217" s="3"/>
      <c r="AG217" s="3"/>
      <c r="AH217" s="3"/>
      <c r="AI217" s="3"/>
      <c r="AJ217" s="3"/>
      <c r="AK217" s="3"/>
      <c r="AL217" s="3"/>
    </row>
    <row r="218" spans="1:38" ht="14.25" customHeight="1">
      <c r="A218" s="3"/>
      <c r="B218" s="3"/>
      <c r="C218" s="3"/>
      <c r="D218" s="3"/>
      <c r="E218" s="264"/>
      <c r="F218" s="264"/>
      <c r="G218" s="264"/>
      <c r="H218" s="264"/>
      <c r="I218" s="264"/>
      <c r="J218" s="259"/>
      <c r="K218" s="3"/>
      <c r="L218" s="264"/>
      <c r="M218" s="264"/>
      <c r="N218" s="264"/>
      <c r="O218" s="264"/>
      <c r="P218" s="264"/>
      <c r="Q218" s="259"/>
      <c r="R218" s="3"/>
      <c r="S218" s="264"/>
      <c r="T218" s="264"/>
      <c r="U218" s="264"/>
      <c r="V218" s="264"/>
      <c r="W218" s="264"/>
      <c r="X218" s="193"/>
      <c r="Y218" s="193"/>
      <c r="Z218" s="193"/>
      <c r="AA218" s="193"/>
      <c r="AB218" s="193"/>
      <c r="AC218" s="193"/>
      <c r="AD218" s="193"/>
      <c r="AE218" s="193"/>
      <c r="AF218" s="3"/>
      <c r="AG218" s="3"/>
      <c r="AH218" s="3"/>
      <c r="AI218" s="3"/>
      <c r="AJ218" s="3"/>
      <c r="AK218" s="3"/>
      <c r="AL218" s="3"/>
    </row>
    <row r="219" spans="1:38" ht="14.25" customHeight="1">
      <c r="A219" s="3"/>
      <c r="B219" s="3"/>
      <c r="C219" s="3"/>
      <c r="D219" s="3"/>
      <c r="E219" s="264"/>
      <c r="F219" s="264"/>
      <c r="G219" s="264"/>
      <c r="H219" s="264"/>
      <c r="I219" s="264"/>
      <c r="J219" s="259"/>
      <c r="K219" s="3"/>
      <c r="L219" s="264"/>
      <c r="M219" s="264"/>
      <c r="N219" s="264"/>
      <c r="O219" s="264"/>
      <c r="P219" s="264"/>
      <c r="Q219" s="259"/>
      <c r="R219" s="3"/>
      <c r="S219" s="264"/>
      <c r="T219" s="264"/>
      <c r="U219" s="264"/>
      <c r="V219" s="264"/>
      <c r="W219" s="264"/>
      <c r="X219" s="193"/>
      <c r="Y219" s="193"/>
      <c r="Z219" s="193"/>
      <c r="AA219" s="193"/>
      <c r="AB219" s="193"/>
      <c r="AC219" s="193"/>
      <c r="AD219" s="193"/>
      <c r="AE219" s="193"/>
      <c r="AF219" s="3"/>
      <c r="AG219" s="3"/>
      <c r="AH219" s="3"/>
      <c r="AI219" s="3"/>
      <c r="AJ219" s="3"/>
      <c r="AK219" s="3"/>
      <c r="AL219" s="3"/>
    </row>
    <row r="220" spans="1:38" ht="14.25" customHeight="1">
      <c r="A220" s="3"/>
      <c r="B220" s="3"/>
      <c r="C220" s="3"/>
      <c r="D220" s="3"/>
      <c r="E220" s="264"/>
      <c r="F220" s="264"/>
      <c r="G220" s="264"/>
      <c r="H220" s="264"/>
      <c r="I220" s="264"/>
      <c r="J220" s="259"/>
      <c r="K220" s="3"/>
      <c r="L220" s="264"/>
      <c r="M220" s="264"/>
      <c r="N220" s="264"/>
      <c r="O220" s="264"/>
      <c r="P220" s="264"/>
      <c r="Q220" s="259"/>
      <c r="R220" s="3"/>
      <c r="S220" s="264"/>
      <c r="T220" s="264"/>
      <c r="U220" s="264"/>
      <c r="V220" s="264"/>
      <c r="W220" s="264"/>
      <c r="X220" s="193"/>
      <c r="Y220" s="193"/>
      <c r="Z220" s="193"/>
      <c r="AA220" s="193"/>
      <c r="AB220" s="193"/>
      <c r="AC220" s="193"/>
      <c r="AD220" s="193"/>
      <c r="AE220" s="193"/>
      <c r="AF220" s="3"/>
      <c r="AG220" s="3"/>
      <c r="AH220" s="3"/>
      <c r="AI220" s="3"/>
      <c r="AJ220" s="3"/>
      <c r="AK220" s="3"/>
      <c r="AL220" s="3"/>
    </row>
    <row r="221" spans="1:38" ht="14.25" customHeight="1">
      <c r="A221" s="3"/>
      <c r="B221" s="3"/>
      <c r="C221" s="3"/>
      <c r="D221" s="3"/>
      <c r="E221" s="264"/>
      <c r="F221" s="264"/>
      <c r="G221" s="264"/>
      <c r="H221" s="264"/>
      <c r="I221" s="264"/>
      <c r="J221" s="259"/>
      <c r="K221" s="3"/>
      <c r="L221" s="264"/>
      <c r="M221" s="264"/>
      <c r="N221" s="264"/>
      <c r="O221" s="264"/>
      <c r="P221" s="264"/>
      <c r="Q221" s="259"/>
      <c r="R221" s="3"/>
      <c r="S221" s="264"/>
      <c r="T221" s="264"/>
      <c r="U221" s="264"/>
      <c r="V221" s="264"/>
      <c r="W221" s="264"/>
      <c r="X221" s="193"/>
      <c r="Y221" s="193"/>
      <c r="Z221" s="193"/>
      <c r="AA221" s="193"/>
      <c r="AB221" s="193"/>
      <c r="AC221" s="193"/>
      <c r="AD221" s="193"/>
      <c r="AE221" s="193"/>
      <c r="AF221" s="3"/>
      <c r="AG221" s="3"/>
      <c r="AH221" s="3"/>
      <c r="AI221" s="3"/>
      <c r="AJ221" s="3"/>
      <c r="AK221" s="3"/>
      <c r="AL221" s="3"/>
    </row>
    <row r="222" spans="1:38" ht="14.25" customHeight="1">
      <c r="A222" s="3"/>
      <c r="B222" s="3"/>
      <c r="C222" s="3"/>
      <c r="D222" s="3"/>
      <c r="E222" s="264"/>
      <c r="F222" s="264"/>
      <c r="G222" s="264"/>
      <c r="H222" s="264"/>
      <c r="I222" s="264"/>
      <c r="J222" s="259"/>
      <c r="K222" s="3"/>
      <c r="L222" s="264"/>
      <c r="M222" s="264"/>
      <c r="N222" s="264"/>
      <c r="O222" s="264"/>
      <c r="P222" s="264"/>
      <c r="Q222" s="259"/>
      <c r="R222" s="3"/>
      <c r="S222" s="264"/>
      <c r="T222" s="264"/>
      <c r="U222" s="264"/>
      <c r="V222" s="264"/>
      <c r="W222" s="264"/>
      <c r="X222" s="193"/>
      <c r="Y222" s="193"/>
      <c r="Z222" s="193"/>
      <c r="AA222" s="193"/>
      <c r="AB222" s="193"/>
      <c r="AC222" s="193"/>
      <c r="AD222" s="193"/>
      <c r="AE222" s="193"/>
      <c r="AF222" s="3"/>
      <c r="AG222" s="3"/>
      <c r="AH222" s="3"/>
      <c r="AI222" s="3"/>
      <c r="AJ222" s="3"/>
      <c r="AK222" s="3"/>
      <c r="AL222" s="3"/>
    </row>
    <row r="223" spans="1:38" ht="14.25" customHeight="1">
      <c r="A223" s="3"/>
      <c r="B223" s="3"/>
      <c r="C223" s="3"/>
      <c r="D223" s="3"/>
      <c r="E223" s="264"/>
      <c r="F223" s="264"/>
      <c r="G223" s="264"/>
      <c r="H223" s="264"/>
      <c r="I223" s="264"/>
      <c r="J223" s="259"/>
      <c r="K223" s="3"/>
      <c r="L223" s="264"/>
      <c r="M223" s="264"/>
      <c r="N223" s="264"/>
      <c r="O223" s="264"/>
      <c r="P223" s="264"/>
      <c r="Q223" s="259"/>
      <c r="R223" s="3"/>
      <c r="S223" s="264"/>
      <c r="T223" s="264"/>
      <c r="U223" s="264"/>
      <c r="V223" s="264"/>
      <c r="W223" s="264"/>
      <c r="X223" s="193"/>
      <c r="Y223" s="193"/>
      <c r="Z223" s="193"/>
      <c r="AA223" s="193"/>
      <c r="AB223" s="193"/>
      <c r="AC223" s="193"/>
      <c r="AD223" s="193"/>
      <c r="AE223" s="193"/>
      <c r="AF223" s="3"/>
      <c r="AG223" s="3"/>
      <c r="AH223" s="3"/>
      <c r="AI223" s="3"/>
      <c r="AJ223" s="3"/>
      <c r="AK223" s="3"/>
      <c r="AL223" s="3"/>
    </row>
    <row r="224" spans="1:38" ht="14.25" customHeight="1">
      <c r="A224" s="3"/>
      <c r="B224" s="3"/>
      <c r="C224" s="3"/>
      <c r="D224" s="3"/>
      <c r="E224" s="264"/>
      <c r="F224" s="264"/>
      <c r="G224" s="264"/>
      <c r="H224" s="264"/>
      <c r="I224" s="264"/>
      <c r="J224" s="259"/>
      <c r="K224" s="3"/>
      <c r="L224" s="264"/>
      <c r="M224" s="264"/>
      <c r="N224" s="264"/>
      <c r="O224" s="264"/>
      <c r="P224" s="264"/>
      <c r="Q224" s="259"/>
      <c r="R224" s="3"/>
      <c r="S224" s="264"/>
      <c r="T224" s="264"/>
      <c r="U224" s="264"/>
      <c r="V224" s="264"/>
      <c r="W224" s="264"/>
      <c r="X224" s="193"/>
      <c r="Y224" s="193"/>
      <c r="Z224" s="193"/>
      <c r="AA224" s="193"/>
      <c r="AB224" s="193"/>
      <c r="AC224" s="193"/>
      <c r="AD224" s="193"/>
      <c r="AE224" s="193"/>
      <c r="AF224" s="3"/>
      <c r="AG224" s="3"/>
      <c r="AH224" s="3"/>
      <c r="AI224" s="3"/>
      <c r="AJ224" s="3"/>
      <c r="AK224" s="3"/>
      <c r="AL224" s="3"/>
    </row>
    <row r="225" spans="1:38" ht="14.25" customHeight="1">
      <c r="A225" s="3"/>
      <c r="B225" s="3"/>
      <c r="C225" s="3"/>
      <c r="D225" s="3"/>
      <c r="E225" s="264"/>
      <c r="F225" s="264"/>
      <c r="G225" s="264"/>
      <c r="H225" s="264"/>
      <c r="I225" s="264"/>
      <c r="J225" s="259"/>
      <c r="K225" s="3"/>
      <c r="L225" s="264"/>
      <c r="M225" s="264"/>
      <c r="N225" s="264"/>
      <c r="O225" s="264"/>
      <c r="P225" s="264"/>
      <c r="Q225" s="259"/>
      <c r="R225" s="3"/>
      <c r="S225" s="264"/>
      <c r="T225" s="264"/>
      <c r="U225" s="264"/>
      <c r="V225" s="264"/>
      <c r="W225" s="264"/>
      <c r="X225" s="193"/>
      <c r="Y225" s="193"/>
      <c r="Z225" s="193"/>
      <c r="AA225" s="193"/>
      <c r="AB225" s="193"/>
      <c r="AC225" s="193"/>
      <c r="AD225" s="193"/>
      <c r="AE225" s="193"/>
      <c r="AF225" s="3"/>
      <c r="AG225" s="3"/>
      <c r="AH225" s="3"/>
      <c r="AI225" s="3"/>
      <c r="AJ225" s="3"/>
      <c r="AK225" s="3"/>
      <c r="AL225" s="3"/>
    </row>
    <row r="226" spans="1:38" ht="14.25" customHeight="1">
      <c r="A226" s="3"/>
      <c r="B226" s="3"/>
      <c r="C226" s="3"/>
      <c r="D226" s="3"/>
      <c r="E226" s="264"/>
      <c r="F226" s="264"/>
      <c r="G226" s="264"/>
      <c r="H226" s="264"/>
      <c r="I226" s="264"/>
      <c r="J226" s="259"/>
      <c r="K226" s="3"/>
      <c r="L226" s="264"/>
      <c r="M226" s="264"/>
      <c r="N226" s="264"/>
      <c r="O226" s="264"/>
      <c r="P226" s="264"/>
      <c r="Q226" s="259"/>
      <c r="R226" s="3"/>
      <c r="S226" s="264"/>
      <c r="T226" s="264"/>
      <c r="U226" s="264"/>
      <c r="V226" s="264"/>
      <c r="W226" s="264"/>
      <c r="X226" s="193"/>
      <c r="Y226" s="193"/>
      <c r="Z226" s="193"/>
      <c r="AA226" s="193"/>
      <c r="AB226" s="193"/>
      <c r="AC226" s="193"/>
      <c r="AD226" s="193"/>
      <c r="AE226" s="193"/>
      <c r="AF226" s="3"/>
      <c r="AG226" s="3"/>
      <c r="AH226" s="3"/>
      <c r="AI226" s="3"/>
      <c r="AJ226" s="3"/>
      <c r="AK226" s="3"/>
      <c r="AL226" s="3"/>
    </row>
    <row r="227" spans="1:38" ht="14.25" customHeight="1">
      <c r="A227" s="3"/>
      <c r="B227" s="3"/>
      <c r="C227" s="3"/>
      <c r="D227" s="3"/>
      <c r="E227" s="264"/>
      <c r="F227" s="264"/>
      <c r="G227" s="264"/>
      <c r="H227" s="264"/>
      <c r="I227" s="264"/>
      <c r="J227" s="259"/>
      <c r="K227" s="3"/>
      <c r="L227" s="264"/>
      <c r="M227" s="264"/>
      <c r="N227" s="264"/>
      <c r="O227" s="264"/>
      <c r="P227" s="264"/>
      <c r="Q227" s="259"/>
      <c r="R227" s="3"/>
      <c r="S227" s="264"/>
      <c r="T227" s="264"/>
      <c r="U227" s="264"/>
      <c r="V227" s="264"/>
      <c r="W227" s="264"/>
      <c r="X227" s="193"/>
      <c r="Y227" s="193"/>
      <c r="Z227" s="193"/>
      <c r="AA227" s="193"/>
      <c r="AB227" s="193"/>
      <c r="AC227" s="193"/>
      <c r="AD227" s="193"/>
      <c r="AE227" s="193"/>
      <c r="AF227" s="3"/>
      <c r="AG227" s="3"/>
      <c r="AH227" s="3"/>
      <c r="AI227" s="3"/>
      <c r="AJ227" s="3"/>
      <c r="AK227" s="3"/>
      <c r="AL227" s="3"/>
    </row>
    <row r="228" spans="1:38" ht="14.25" customHeight="1">
      <c r="A228" s="3"/>
      <c r="B228" s="3"/>
      <c r="C228" s="3"/>
      <c r="D228" s="3"/>
      <c r="E228" s="264"/>
      <c r="F228" s="264"/>
      <c r="G228" s="264"/>
      <c r="H228" s="264"/>
      <c r="I228" s="264"/>
      <c r="J228" s="259"/>
      <c r="K228" s="3"/>
      <c r="L228" s="264"/>
      <c r="M228" s="264"/>
      <c r="N228" s="264"/>
      <c r="O228" s="264"/>
      <c r="P228" s="264"/>
      <c r="Q228" s="259"/>
      <c r="R228" s="3"/>
      <c r="S228" s="264"/>
      <c r="T228" s="264"/>
      <c r="U228" s="264"/>
      <c r="V228" s="264"/>
      <c r="W228" s="264"/>
      <c r="X228" s="193"/>
      <c r="Y228" s="193"/>
      <c r="Z228" s="193"/>
      <c r="AA228" s="193"/>
      <c r="AB228" s="193"/>
      <c r="AC228" s="193"/>
      <c r="AD228" s="193"/>
      <c r="AE228" s="193"/>
      <c r="AF228" s="3"/>
      <c r="AG228" s="3"/>
      <c r="AH228" s="3"/>
      <c r="AI228" s="3"/>
      <c r="AJ228" s="3"/>
      <c r="AK228" s="3"/>
      <c r="AL228" s="3"/>
    </row>
    <row r="229" spans="1:38" ht="14.25" customHeight="1">
      <c r="A229" s="3"/>
      <c r="B229" s="3"/>
      <c r="C229" s="3"/>
      <c r="D229" s="3"/>
      <c r="E229" s="264"/>
      <c r="F229" s="264"/>
      <c r="G229" s="264"/>
      <c r="H229" s="264"/>
      <c r="I229" s="264"/>
      <c r="J229" s="259"/>
      <c r="K229" s="3"/>
      <c r="L229" s="264"/>
      <c r="M229" s="264"/>
      <c r="N229" s="264"/>
      <c r="O229" s="264"/>
      <c r="P229" s="264"/>
      <c r="Q229" s="259"/>
      <c r="R229" s="3"/>
      <c r="S229" s="264"/>
      <c r="T229" s="264"/>
      <c r="U229" s="264"/>
      <c r="V229" s="264"/>
      <c r="W229" s="264"/>
      <c r="X229" s="193"/>
      <c r="Y229" s="193"/>
      <c r="Z229" s="193"/>
      <c r="AA229" s="193"/>
      <c r="AB229" s="193"/>
      <c r="AC229" s="193"/>
      <c r="AD229" s="193"/>
      <c r="AE229" s="193"/>
      <c r="AF229" s="3"/>
      <c r="AG229" s="3"/>
      <c r="AH229" s="3"/>
      <c r="AI229" s="3"/>
      <c r="AJ229" s="3"/>
      <c r="AK229" s="3"/>
      <c r="AL229" s="3"/>
    </row>
    <row r="230" spans="1:38" ht="14.25" customHeight="1">
      <c r="A230" s="3"/>
      <c r="B230" s="3"/>
      <c r="C230" s="3"/>
      <c r="D230" s="3"/>
      <c r="E230" s="264"/>
      <c r="F230" s="264"/>
      <c r="G230" s="264"/>
      <c r="H230" s="264"/>
      <c r="I230" s="264"/>
      <c r="J230" s="259"/>
      <c r="K230" s="3"/>
      <c r="L230" s="264"/>
      <c r="M230" s="264"/>
      <c r="N230" s="264"/>
      <c r="O230" s="264"/>
      <c r="P230" s="264"/>
      <c r="Q230" s="259"/>
      <c r="R230" s="3"/>
      <c r="S230" s="264"/>
      <c r="T230" s="264"/>
      <c r="U230" s="264"/>
      <c r="V230" s="264"/>
      <c r="W230" s="264"/>
      <c r="X230" s="193"/>
      <c r="Y230" s="193"/>
      <c r="Z230" s="193"/>
      <c r="AA230" s="193"/>
      <c r="AB230" s="193"/>
      <c r="AC230" s="193"/>
      <c r="AD230" s="193"/>
      <c r="AE230" s="193"/>
      <c r="AF230" s="3"/>
      <c r="AG230" s="3"/>
      <c r="AH230" s="3"/>
      <c r="AI230" s="3"/>
      <c r="AJ230" s="3"/>
      <c r="AK230" s="3"/>
      <c r="AL230" s="3"/>
    </row>
    <row r="231" spans="1:38" ht="14.25" customHeight="1">
      <c r="A231" s="3"/>
      <c r="B231" s="3"/>
      <c r="C231" s="3"/>
      <c r="D231" s="3"/>
      <c r="E231" s="264"/>
      <c r="F231" s="264"/>
      <c r="G231" s="264"/>
      <c r="H231" s="264"/>
      <c r="I231" s="264"/>
      <c r="J231" s="259"/>
      <c r="K231" s="3"/>
      <c r="L231" s="264"/>
      <c r="M231" s="264"/>
      <c r="N231" s="264"/>
      <c r="O231" s="264"/>
      <c r="P231" s="264"/>
      <c r="Q231" s="259"/>
      <c r="R231" s="3"/>
      <c r="S231" s="264"/>
      <c r="T231" s="264"/>
      <c r="U231" s="264"/>
      <c r="V231" s="264"/>
      <c r="W231" s="264"/>
      <c r="X231" s="193"/>
      <c r="Y231" s="193"/>
      <c r="Z231" s="193"/>
      <c r="AA231" s="193"/>
      <c r="AB231" s="193"/>
      <c r="AC231" s="193"/>
      <c r="AD231" s="193"/>
      <c r="AE231" s="193"/>
      <c r="AF231" s="3"/>
      <c r="AG231" s="3"/>
      <c r="AH231" s="3"/>
      <c r="AI231" s="3"/>
      <c r="AJ231" s="3"/>
      <c r="AK231" s="3"/>
      <c r="AL231" s="3"/>
    </row>
    <row r="232" spans="1:38" ht="14.25" customHeight="1">
      <c r="A232" s="3"/>
      <c r="B232" s="3"/>
      <c r="C232" s="3"/>
      <c r="D232" s="3"/>
      <c r="E232" s="264"/>
      <c r="F232" s="264"/>
      <c r="G232" s="264"/>
      <c r="H232" s="264"/>
      <c r="I232" s="264"/>
      <c r="J232" s="259"/>
      <c r="K232" s="3"/>
      <c r="L232" s="264"/>
      <c r="M232" s="264"/>
      <c r="N232" s="264"/>
      <c r="O232" s="264"/>
      <c r="P232" s="264"/>
      <c r="Q232" s="259"/>
      <c r="R232" s="3"/>
      <c r="S232" s="264"/>
      <c r="T232" s="264"/>
      <c r="U232" s="264"/>
      <c r="V232" s="264"/>
      <c r="W232" s="264"/>
      <c r="X232" s="193"/>
      <c r="Y232" s="193"/>
      <c r="Z232" s="193"/>
      <c r="AA232" s="193"/>
      <c r="AB232" s="193"/>
      <c r="AC232" s="193"/>
      <c r="AD232" s="193"/>
      <c r="AE232" s="193"/>
      <c r="AF232" s="3"/>
      <c r="AG232" s="3"/>
      <c r="AH232" s="3"/>
      <c r="AI232" s="3"/>
      <c r="AJ232" s="3"/>
      <c r="AK232" s="3"/>
      <c r="AL232" s="3"/>
    </row>
    <row r="233" spans="1:38" ht="14.25" customHeight="1">
      <c r="A233" s="3"/>
      <c r="B233" s="3"/>
      <c r="C233" s="3"/>
      <c r="D233" s="3"/>
      <c r="E233" s="264"/>
      <c r="F233" s="264"/>
      <c r="G233" s="264"/>
      <c r="H233" s="264"/>
      <c r="I233" s="264"/>
      <c r="J233" s="259"/>
      <c r="K233" s="3"/>
      <c r="L233" s="264"/>
      <c r="M233" s="264"/>
      <c r="N233" s="264"/>
      <c r="O233" s="264"/>
      <c r="P233" s="264"/>
      <c r="Q233" s="259"/>
      <c r="R233" s="3"/>
      <c r="S233" s="264"/>
      <c r="T233" s="264"/>
      <c r="U233" s="264"/>
      <c r="V233" s="264"/>
      <c r="W233" s="264"/>
      <c r="X233" s="193"/>
      <c r="Y233" s="193"/>
      <c r="Z233" s="193"/>
      <c r="AA233" s="193"/>
      <c r="AB233" s="193"/>
      <c r="AC233" s="193"/>
      <c r="AD233" s="193"/>
      <c r="AE233" s="193"/>
      <c r="AF233" s="3"/>
      <c r="AG233" s="3"/>
      <c r="AH233" s="3"/>
      <c r="AI233" s="3"/>
      <c r="AJ233" s="3"/>
      <c r="AK233" s="3"/>
      <c r="AL233" s="3"/>
    </row>
    <row r="234" spans="1:38" ht="14.25" customHeight="1">
      <c r="A234" s="3"/>
      <c r="B234" s="3"/>
      <c r="C234" s="3"/>
      <c r="D234" s="3"/>
      <c r="E234" s="264"/>
      <c r="F234" s="264"/>
      <c r="G234" s="264"/>
      <c r="H234" s="264"/>
      <c r="I234" s="264"/>
      <c r="J234" s="259"/>
      <c r="K234" s="3"/>
      <c r="L234" s="264"/>
      <c r="M234" s="264"/>
      <c r="N234" s="264"/>
      <c r="O234" s="264"/>
      <c r="P234" s="264"/>
      <c r="Q234" s="259"/>
      <c r="R234" s="3"/>
      <c r="S234" s="264"/>
      <c r="T234" s="264"/>
      <c r="U234" s="264"/>
      <c r="V234" s="264"/>
      <c r="W234" s="264"/>
      <c r="X234" s="193"/>
      <c r="Y234" s="193"/>
      <c r="Z234" s="193"/>
      <c r="AA234" s="193"/>
      <c r="AB234" s="193"/>
      <c r="AC234" s="193"/>
      <c r="AD234" s="193"/>
      <c r="AE234" s="193"/>
      <c r="AF234" s="3"/>
      <c r="AG234" s="3"/>
      <c r="AH234" s="3"/>
      <c r="AI234" s="3"/>
      <c r="AJ234" s="3"/>
      <c r="AK234" s="3"/>
      <c r="AL234" s="3"/>
    </row>
    <row r="235" spans="1:38" ht="14.25" customHeight="1">
      <c r="A235" s="3"/>
      <c r="B235" s="3"/>
      <c r="C235" s="3"/>
      <c r="D235" s="3"/>
      <c r="E235" s="264"/>
      <c r="F235" s="264"/>
      <c r="G235" s="264"/>
      <c r="H235" s="264"/>
      <c r="I235" s="264"/>
      <c r="J235" s="259"/>
      <c r="K235" s="3"/>
      <c r="L235" s="264"/>
      <c r="M235" s="264"/>
      <c r="N235" s="264"/>
      <c r="O235" s="264"/>
      <c r="P235" s="264"/>
      <c r="Q235" s="259"/>
      <c r="R235" s="3"/>
      <c r="S235" s="264"/>
      <c r="T235" s="264"/>
      <c r="U235" s="264"/>
      <c r="V235" s="264"/>
      <c r="W235" s="264"/>
      <c r="X235" s="193"/>
      <c r="Y235" s="193"/>
      <c r="Z235" s="193"/>
      <c r="AA235" s="193"/>
      <c r="AB235" s="193"/>
      <c r="AC235" s="193"/>
      <c r="AD235" s="193"/>
      <c r="AE235" s="193"/>
      <c r="AF235" s="3"/>
      <c r="AG235" s="3"/>
      <c r="AH235" s="3"/>
      <c r="AI235" s="3"/>
      <c r="AJ235" s="3"/>
      <c r="AK235" s="3"/>
      <c r="AL235" s="3"/>
    </row>
    <row r="236" spans="1:38" ht="14.25" customHeight="1">
      <c r="A236" s="3"/>
      <c r="B236" s="3"/>
      <c r="C236" s="3"/>
      <c r="D236" s="3"/>
      <c r="E236" s="264"/>
      <c r="F236" s="264"/>
      <c r="G236" s="264"/>
      <c r="H236" s="264"/>
      <c r="I236" s="264"/>
      <c r="J236" s="259"/>
      <c r="K236" s="3"/>
      <c r="L236" s="264"/>
      <c r="M236" s="264"/>
      <c r="N236" s="264"/>
      <c r="O236" s="264"/>
      <c r="P236" s="264"/>
      <c r="Q236" s="259"/>
      <c r="R236" s="3"/>
      <c r="S236" s="264"/>
      <c r="T236" s="264"/>
      <c r="U236" s="264"/>
      <c r="V236" s="264"/>
      <c r="W236" s="264"/>
      <c r="X236" s="193"/>
      <c r="Y236" s="193"/>
      <c r="Z236" s="193"/>
      <c r="AA236" s="193"/>
      <c r="AB236" s="193"/>
      <c r="AC236" s="193"/>
      <c r="AD236" s="193"/>
      <c r="AE236" s="193"/>
      <c r="AF236" s="3"/>
      <c r="AG236" s="3"/>
      <c r="AH236" s="3"/>
      <c r="AI236" s="3"/>
      <c r="AJ236" s="3"/>
      <c r="AK236" s="3"/>
      <c r="AL236" s="3"/>
    </row>
    <row r="237" spans="1:38" ht="14.25" customHeight="1">
      <c r="A237" s="3"/>
      <c r="B237" s="3"/>
      <c r="C237" s="3"/>
      <c r="D237" s="3"/>
      <c r="E237" s="264"/>
      <c r="F237" s="264"/>
      <c r="G237" s="264"/>
      <c r="H237" s="264"/>
      <c r="I237" s="264"/>
      <c r="J237" s="259"/>
      <c r="K237" s="3"/>
      <c r="L237" s="264"/>
      <c r="M237" s="264"/>
      <c r="N237" s="264"/>
      <c r="O237" s="264"/>
      <c r="P237" s="264"/>
      <c r="Q237" s="259"/>
      <c r="R237" s="3"/>
      <c r="S237" s="264"/>
      <c r="T237" s="264"/>
      <c r="U237" s="264"/>
      <c r="V237" s="264"/>
      <c r="W237" s="264"/>
      <c r="X237" s="193"/>
      <c r="Y237" s="193"/>
      <c r="Z237" s="193"/>
      <c r="AA237" s="193"/>
      <c r="AB237" s="193"/>
      <c r="AC237" s="193"/>
      <c r="AD237" s="193"/>
      <c r="AE237" s="193"/>
      <c r="AF237" s="3"/>
      <c r="AG237" s="3"/>
      <c r="AH237" s="3"/>
      <c r="AI237" s="3"/>
      <c r="AJ237" s="3"/>
      <c r="AK237" s="3"/>
      <c r="AL237" s="3"/>
    </row>
    <row r="238" spans="1:38" ht="14.25" customHeight="1">
      <c r="A238" s="3"/>
      <c r="B238" s="3"/>
      <c r="C238" s="3"/>
      <c r="D238" s="3"/>
      <c r="E238" s="264"/>
      <c r="F238" s="264"/>
      <c r="G238" s="264"/>
      <c r="H238" s="264"/>
      <c r="I238" s="264"/>
      <c r="J238" s="259"/>
      <c r="K238" s="3"/>
      <c r="L238" s="264"/>
      <c r="M238" s="264"/>
      <c r="N238" s="264"/>
      <c r="O238" s="264"/>
      <c r="P238" s="264"/>
      <c r="Q238" s="259"/>
      <c r="R238" s="3"/>
      <c r="S238" s="264"/>
      <c r="T238" s="264"/>
      <c r="U238" s="264"/>
      <c r="V238" s="264"/>
      <c r="W238" s="264"/>
      <c r="X238" s="193"/>
      <c r="Y238" s="193"/>
      <c r="Z238" s="193"/>
      <c r="AA238" s="193"/>
      <c r="AB238" s="193"/>
      <c r="AC238" s="193"/>
      <c r="AD238" s="193"/>
      <c r="AE238" s="193"/>
      <c r="AF238" s="3"/>
      <c r="AG238" s="3"/>
      <c r="AH238" s="3"/>
      <c r="AI238" s="3"/>
      <c r="AJ238" s="3"/>
      <c r="AK238" s="3"/>
      <c r="AL238" s="3"/>
    </row>
    <row r="239" spans="1:38" ht="14.25" customHeight="1">
      <c r="A239" s="3"/>
      <c r="B239" s="3"/>
      <c r="C239" s="3"/>
      <c r="D239" s="3"/>
      <c r="E239" s="264"/>
      <c r="F239" s="264"/>
      <c r="G239" s="264"/>
      <c r="H239" s="264"/>
      <c r="I239" s="264"/>
      <c r="J239" s="259"/>
      <c r="K239" s="3"/>
      <c r="L239" s="264"/>
      <c r="M239" s="264"/>
      <c r="N239" s="264"/>
      <c r="O239" s="264"/>
      <c r="P239" s="264"/>
      <c r="Q239" s="259"/>
      <c r="R239" s="3"/>
      <c r="S239" s="264"/>
      <c r="T239" s="264"/>
      <c r="U239" s="264"/>
      <c r="V239" s="264"/>
      <c r="W239" s="264"/>
      <c r="X239" s="193"/>
      <c r="Y239" s="193"/>
      <c r="Z239" s="193"/>
      <c r="AA239" s="193"/>
      <c r="AB239" s="193"/>
      <c r="AC239" s="193"/>
      <c r="AD239" s="193"/>
      <c r="AE239" s="193"/>
      <c r="AF239" s="3"/>
      <c r="AG239" s="3"/>
      <c r="AH239" s="3"/>
      <c r="AI239" s="3"/>
      <c r="AJ239" s="3"/>
      <c r="AK239" s="3"/>
      <c r="AL239" s="3"/>
    </row>
    <row r="240" spans="1:38" ht="14.25" customHeight="1">
      <c r="A240" s="3"/>
      <c r="B240" s="3"/>
      <c r="C240" s="3"/>
      <c r="D240" s="3"/>
      <c r="E240" s="264"/>
      <c r="F240" s="264"/>
      <c r="G240" s="264"/>
      <c r="H240" s="264"/>
      <c r="I240" s="264"/>
      <c r="J240" s="259"/>
      <c r="K240" s="3"/>
      <c r="L240" s="264"/>
      <c r="M240" s="264"/>
      <c r="N240" s="264"/>
      <c r="O240" s="264"/>
      <c r="P240" s="264"/>
      <c r="Q240" s="259"/>
      <c r="R240" s="3"/>
      <c r="S240" s="264"/>
      <c r="T240" s="264"/>
      <c r="U240" s="264"/>
      <c r="V240" s="264"/>
      <c r="W240" s="264"/>
      <c r="X240" s="193"/>
      <c r="Y240" s="193"/>
      <c r="Z240" s="193"/>
      <c r="AA240" s="193"/>
      <c r="AB240" s="193"/>
      <c r="AC240" s="193"/>
      <c r="AD240" s="193"/>
      <c r="AE240" s="193"/>
      <c r="AF240" s="3"/>
      <c r="AG240" s="3"/>
      <c r="AH240" s="3"/>
      <c r="AI240" s="3"/>
      <c r="AJ240" s="3"/>
      <c r="AK240" s="3"/>
      <c r="AL240" s="3"/>
    </row>
    <row r="241" spans="1:38" ht="14.25" customHeight="1">
      <c r="A241" s="3"/>
      <c r="B241" s="3"/>
      <c r="C241" s="3"/>
      <c r="D241" s="3"/>
      <c r="E241" s="264"/>
      <c r="F241" s="264"/>
      <c r="G241" s="264"/>
      <c r="H241" s="264"/>
      <c r="I241" s="264"/>
      <c r="J241" s="259"/>
      <c r="K241" s="3"/>
      <c r="L241" s="264"/>
      <c r="M241" s="264"/>
      <c r="N241" s="264"/>
      <c r="O241" s="264"/>
      <c r="P241" s="264"/>
      <c r="Q241" s="259"/>
      <c r="R241" s="3"/>
      <c r="S241" s="264"/>
      <c r="T241" s="264"/>
      <c r="U241" s="264"/>
      <c r="V241" s="264"/>
      <c r="W241" s="264"/>
      <c r="X241" s="193"/>
      <c r="Y241" s="193"/>
      <c r="Z241" s="193"/>
      <c r="AA241" s="193"/>
      <c r="AB241" s="193"/>
      <c r="AC241" s="193"/>
      <c r="AD241" s="193"/>
      <c r="AE241" s="193"/>
      <c r="AF241" s="3"/>
      <c r="AG241" s="3"/>
      <c r="AH241" s="3"/>
      <c r="AI241" s="3"/>
      <c r="AJ241" s="3"/>
      <c r="AK241" s="3"/>
      <c r="AL241" s="3"/>
    </row>
    <row r="242" spans="1:38" ht="14.25" customHeight="1">
      <c r="A242" s="3"/>
      <c r="B242" s="3"/>
      <c r="C242" s="3"/>
      <c r="D242" s="3"/>
      <c r="E242" s="264"/>
      <c r="F242" s="264"/>
      <c r="G242" s="264"/>
      <c r="H242" s="264"/>
      <c r="I242" s="264"/>
      <c r="J242" s="259"/>
      <c r="K242" s="3"/>
      <c r="L242" s="264"/>
      <c r="M242" s="264"/>
      <c r="N242" s="264"/>
      <c r="O242" s="264"/>
      <c r="P242" s="264"/>
      <c r="Q242" s="259"/>
      <c r="R242" s="3"/>
      <c r="S242" s="264"/>
      <c r="T242" s="264"/>
      <c r="U242" s="264"/>
      <c r="V242" s="264"/>
      <c r="W242" s="264"/>
      <c r="X242" s="193"/>
      <c r="Y242" s="193"/>
      <c r="Z242" s="193"/>
      <c r="AA242" s="193"/>
      <c r="AB242" s="193"/>
      <c r="AC242" s="193"/>
      <c r="AD242" s="193"/>
      <c r="AE242" s="193"/>
      <c r="AF242" s="3"/>
      <c r="AG242" s="3"/>
      <c r="AH242" s="3"/>
      <c r="AI242" s="3"/>
      <c r="AJ242" s="3"/>
      <c r="AK242" s="3"/>
      <c r="AL242" s="3"/>
    </row>
    <row r="243" spans="1:38" ht="14.25" customHeight="1">
      <c r="A243" s="3"/>
      <c r="B243" s="3"/>
      <c r="C243" s="3"/>
      <c r="D243" s="3"/>
      <c r="E243" s="264"/>
      <c r="F243" s="264"/>
      <c r="G243" s="264"/>
      <c r="H243" s="264"/>
      <c r="I243" s="264"/>
      <c r="J243" s="259"/>
      <c r="K243" s="3"/>
      <c r="L243" s="264"/>
      <c r="M243" s="264"/>
      <c r="N243" s="264"/>
      <c r="O243" s="264"/>
      <c r="P243" s="264"/>
      <c r="Q243" s="259"/>
      <c r="R243" s="3"/>
      <c r="S243" s="264"/>
      <c r="T243" s="264"/>
      <c r="U243" s="264"/>
      <c r="V243" s="264"/>
      <c r="W243" s="264"/>
      <c r="X243" s="193"/>
      <c r="Y243" s="193"/>
      <c r="Z243" s="193"/>
      <c r="AA243" s="193"/>
      <c r="AB243" s="193"/>
      <c r="AC243" s="193"/>
      <c r="AD243" s="193"/>
      <c r="AE243" s="193"/>
      <c r="AF243" s="3"/>
      <c r="AG243" s="3"/>
      <c r="AH243" s="3"/>
      <c r="AI243" s="3"/>
      <c r="AJ243" s="3"/>
      <c r="AK243" s="3"/>
      <c r="AL243" s="3"/>
    </row>
    <row r="244" spans="1:38" ht="14.25" customHeight="1">
      <c r="A244" s="3"/>
      <c r="B244" s="3"/>
      <c r="C244" s="3"/>
      <c r="D244" s="3"/>
      <c r="E244" s="264"/>
      <c r="F244" s="264"/>
      <c r="G244" s="264"/>
      <c r="H244" s="264"/>
      <c r="I244" s="264"/>
      <c r="J244" s="259"/>
      <c r="K244" s="3"/>
      <c r="L244" s="264"/>
      <c r="M244" s="264"/>
      <c r="N244" s="264"/>
      <c r="O244" s="264"/>
      <c r="P244" s="264"/>
      <c r="Q244" s="259"/>
      <c r="R244" s="3"/>
      <c r="S244" s="264"/>
      <c r="T244" s="264"/>
      <c r="U244" s="264"/>
      <c r="V244" s="264"/>
      <c r="W244" s="264"/>
      <c r="X244" s="193"/>
      <c r="Y244" s="193"/>
      <c r="Z244" s="193"/>
      <c r="AA244" s="193"/>
      <c r="AB244" s="193"/>
      <c r="AC244" s="193"/>
      <c r="AD244" s="193"/>
      <c r="AE244" s="193"/>
      <c r="AF244" s="3"/>
      <c r="AG244" s="3"/>
      <c r="AH244" s="3"/>
      <c r="AI244" s="3"/>
      <c r="AJ244" s="3"/>
      <c r="AK244" s="3"/>
      <c r="AL244" s="3"/>
    </row>
    <row r="245" spans="1:38" ht="14.25" customHeight="1">
      <c r="A245" s="3"/>
      <c r="B245" s="3"/>
      <c r="C245" s="3"/>
      <c r="D245" s="3"/>
      <c r="E245" s="264"/>
      <c r="F245" s="264"/>
      <c r="G245" s="264"/>
      <c r="H245" s="264"/>
      <c r="I245" s="264"/>
      <c r="J245" s="259"/>
      <c r="K245" s="3"/>
      <c r="L245" s="264"/>
      <c r="M245" s="264"/>
      <c r="N245" s="264"/>
      <c r="O245" s="264"/>
      <c r="P245" s="264"/>
      <c r="Q245" s="259"/>
      <c r="R245" s="3"/>
      <c r="S245" s="264"/>
      <c r="T245" s="264"/>
      <c r="U245" s="264"/>
      <c r="V245" s="264"/>
      <c r="W245" s="264"/>
      <c r="X245" s="193"/>
      <c r="Y245" s="193"/>
      <c r="Z245" s="193"/>
      <c r="AA245" s="193"/>
      <c r="AB245" s="193"/>
      <c r="AC245" s="193"/>
      <c r="AD245" s="193"/>
      <c r="AE245" s="193"/>
      <c r="AF245" s="3"/>
      <c r="AG245" s="3"/>
      <c r="AH245" s="3"/>
      <c r="AI245" s="3"/>
      <c r="AJ245" s="3"/>
      <c r="AK245" s="3"/>
      <c r="AL245" s="3"/>
    </row>
    <row r="246" spans="1:38" ht="14.25" customHeight="1">
      <c r="A246" s="3"/>
      <c r="B246" s="3"/>
      <c r="C246" s="3"/>
      <c r="D246" s="3"/>
      <c r="E246" s="264"/>
      <c r="F246" s="264"/>
      <c r="G246" s="264"/>
      <c r="H246" s="264"/>
      <c r="I246" s="264"/>
      <c r="J246" s="259"/>
      <c r="K246" s="3"/>
      <c r="L246" s="264"/>
      <c r="M246" s="264"/>
      <c r="N246" s="264"/>
      <c r="O246" s="264"/>
      <c r="P246" s="264"/>
      <c r="Q246" s="259"/>
      <c r="R246" s="3"/>
      <c r="S246" s="264"/>
      <c r="T246" s="264"/>
      <c r="U246" s="264"/>
      <c r="V246" s="264"/>
      <c r="W246" s="264"/>
      <c r="X246" s="193"/>
      <c r="Y246" s="193"/>
      <c r="Z246" s="193"/>
      <c r="AA246" s="193"/>
      <c r="AB246" s="193"/>
      <c r="AC246" s="193"/>
      <c r="AD246" s="193"/>
      <c r="AE246" s="193"/>
      <c r="AF246" s="3"/>
      <c r="AG246" s="3"/>
      <c r="AH246" s="3"/>
      <c r="AI246" s="3"/>
      <c r="AJ246" s="3"/>
      <c r="AK246" s="3"/>
      <c r="AL246" s="3"/>
    </row>
    <row r="247" spans="1:38" ht="14.25" customHeight="1">
      <c r="A247" s="3"/>
      <c r="B247" s="3"/>
      <c r="C247" s="3"/>
      <c r="D247" s="3"/>
      <c r="E247" s="264"/>
      <c r="F247" s="264"/>
      <c r="G247" s="264"/>
      <c r="H247" s="264"/>
      <c r="I247" s="264"/>
      <c r="J247" s="259"/>
      <c r="K247" s="3"/>
      <c r="L247" s="264"/>
      <c r="M247" s="264"/>
      <c r="N247" s="264"/>
      <c r="O247" s="264"/>
      <c r="P247" s="264"/>
      <c r="Q247" s="259"/>
      <c r="R247" s="3"/>
      <c r="S247" s="264"/>
      <c r="T247" s="264"/>
      <c r="U247" s="264"/>
      <c r="V247" s="264"/>
      <c r="W247" s="264"/>
      <c r="X247" s="193"/>
      <c r="Y247" s="193"/>
      <c r="Z247" s="193"/>
      <c r="AA247" s="193"/>
      <c r="AB247" s="193"/>
      <c r="AC247" s="193"/>
      <c r="AD247" s="193"/>
      <c r="AE247" s="193"/>
      <c r="AF247" s="3"/>
      <c r="AG247" s="3"/>
      <c r="AH247" s="3"/>
      <c r="AI247" s="3"/>
      <c r="AJ247" s="3"/>
      <c r="AK247" s="3"/>
      <c r="AL247" s="3"/>
    </row>
    <row r="248" spans="1:38" ht="14.25" customHeight="1">
      <c r="A248" s="3"/>
      <c r="B248" s="3"/>
      <c r="C248" s="3"/>
      <c r="D248" s="3"/>
      <c r="E248" s="264"/>
      <c r="F248" s="264"/>
      <c r="G248" s="264"/>
      <c r="H248" s="264"/>
      <c r="I248" s="264"/>
      <c r="J248" s="259"/>
      <c r="K248" s="3"/>
      <c r="L248" s="264"/>
      <c r="M248" s="264"/>
      <c r="N248" s="264"/>
      <c r="O248" s="264"/>
      <c r="P248" s="264"/>
      <c r="Q248" s="259"/>
      <c r="R248" s="3"/>
      <c r="S248" s="264"/>
      <c r="T248" s="264"/>
      <c r="U248" s="264"/>
      <c r="V248" s="264"/>
      <c r="W248" s="264"/>
      <c r="X248" s="193"/>
      <c r="Y248" s="193"/>
      <c r="Z248" s="193"/>
      <c r="AA248" s="193"/>
      <c r="AB248" s="193"/>
      <c r="AC248" s="193"/>
      <c r="AD248" s="193"/>
      <c r="AE248" s="193"/>
      <c r="AF248" s="3"/>
      <c r="AG248" s="3"/>
      <c r="AH248" s="3"/>
      <c r="AI248" s="3"/>
      <c r="AJ248" s="3"/>
      <c r="AK248" s="3"/>
      <c r="AL248" s="3"/>
    </row>
    <row r="249" spans="1:38" ht="14.25" customHeight="1">
      <c r="A249" s="3"/>
      <c r="B249" s="3"/>
      <c r="C249" s="3"/>
      <c r="D249" s="3"/>
      <c r="E249" s="264"/>
      <c r="F249" s="264"/>
      <c r="G249" s="264"/>
      <c r="H249" s="264"/>
      <c r="I249" s="264"/>
      <c r="J249" s="259"/>
      <c r="K249" s="3"/>
      <c r="L249" s="264"/>
      <c r="M249" s="264"/>
      <c r="N249" s="264"/>
      <c r="O249" s="264"/>
      <c r="P249" s="264"/>
      <c r="Q249" s="259"/>
      <c r="R249" s="3"/>
      <c r="S249" s="264"/>
      <c r="T249" s="264"/>
      <c r="U249" s="264"/>
      <c r="V249" s="264"/>
      <c r="W249" s="264"/>
      <c r="X249" s="193"/>
      <c r="Y249" s="193"/>
      <c r="Z249" s="193"/>
      <c r="AA249" s="193"/>
      <c r="AB249" s="193"/>
      <c r="AC249" s="193"/>
      <c r="AD249" s="193"/>
      <c r="AE249" s="193"/>
      <c r="AF249" s="3"/>
      <c r="AG249" s="3"/>
      <c r="AH249" s="3"/>
      <c r="AI249" s="3"/>
      <c r="AJ249" s="3"/>
      <c r="AK249" s="3"/>
      <c r="AL249" s="3"/>
    </row>
    <row r="250" spans="1:38" ht="14.25" customHeight="1">
      <c r="A250" s="3"/>
      <c r="B250" s="3"/>
      <c r="C250" s="3"/>
      <c r="D250" s="3"/>
      <c r="E250" s="264"/>
      <c r="F250" s="264"/>
      <c r="G250" s="264"/>
      <c r="H250" s="264"/>
      <c r="I250" s="264"/>
      <c r="J250" s="259"/>
      <c r="K250" s="3"/>
      <c r="L250" s="264"/>
      <c r="M250" s="264"/>
      <c r="N250" s="264"/>
      <c r="O250" s="264"/>
      <c r="P250" s="264"/>
      <c r="Q250" s="259"/>
      <c r="R250" s="3"/>
      <c r="S250" s="264"/>
      <c r="T250" s="264"/>
      <c r="U250" s="264"/>
      <c r="V250" s="264"/>
      <c r="W250" s="264"/>
      <c r="X250" s="193"/>
      <c r="Y250" s="193"/>
      <c r="Z250" s="193"/>
      <c r="AA250" s="193"/>
      <c r="AB250" s="193"/>
      <c r="AC250" s="193"/>
      <c r="AD250" s="193"/>
      <c r="AE250" s="193"/>
      <c r="AF250" s="3"/>
      <c r="AG250" s="3"/>
      <c r="AH250" s="3"/>
      <c r="AI250" s="3"/>
      <c r="AJ250" s="3"/>
      <c r="AK250" s="3"/>
      <c r="AL250" s="3"/>
    </row>
    <row r="251" spans="1:38" ht="14.25" customHeight="1">
      <c r="A251" s="3"/>
      <c r="B251" s="3"/>
      <c r="C251" s="3"/>
      <c r="D251" s="3"/>
      <c r="E251" s="264"/>
      <c r="F251" s="264"/>
      <c r="G251" s="264"/>
      <c r="H251" s="264"/>
      <c r="I251" s="264"/>
      <c r="J251" s="259"/>
      <c r="K251" s="3"/>
      <c r="L251" s="264"/>
      <c r="M251" s="264"/>
      <c r="N251" s="264"/>
      <c r="O251" s="264"/>
      <c r="P251" s="264"/>
      <c r="Q251" s="259"/>
      <c r="R251" s="3"/>
      <c r="S251" s="264"/>
      <c r="T251" s="264"/>
      <c r="U251" s="264"/>
      <c r="V251" s="264"/>
      <c r="W251" s="264"/>
      <c r="X251" s="193"/>
      <c r="Y251" s="193"/>
      <c r="Z251" s="193"/>
      <c r="AA251" s="193"/>
      <c r="AB251" s="193"/>
      <c r="AC251" s="193"/>
      <c r="AD251" s="193"/>
      <c r="AE251" s="193"/>
      <c r="AF251" s="3"/>
      <c r="AG251" s="3"/>
      <c r="AH251" s="3"/>
      <c r="AI251" s="3"/>
      <c r="AJ251" s="3"/>
      <c r="AK251" s="3"/>
      <c r="AL251" s="3"/>
    </row>
    <row r="252" spans="1:38" ht="14.25" customHeight="1">
      <c r="A252" s="3"/>
      <c r="B252" s="3"/>
      <c r="C252" s="3"/>
      <c r="D252" s="3"/>
      <c r="E252" s="264"/>
      <c r="F252" s="264"/>
      <c r="G252" s="264"/>
      <c r="H252" s="264"/>
      <c r="I252" s="264"/>
      <c r="J252" s="259"/>
      <c r="K252" s="3"/>
      <c r="L252" s="264"/>
      <c r="M252" s="264"/>
      <c r="N252" s="264"/>
      <c r="O252" s="264"/>
      <c r="P252" s="264"/>
      <c r="Q252" s="259"/>
      <c r="R252" s="3"/>
      <c r="S252" s="264"/>
      <c r="T252" s="264"/>
      <c r="U252" s="264"/>
      <c r="V252" s="264"/>
      <c r="W252" s="264"/>
      <c r="X252" s="193"/>
      <c r="Y252" s="193"/>
      <c r="Z252" s="193"/>
      <c r="AA252" s="193"/>
      <c r="AB252" s="193"/>
      <c r="AC252" s="193"/>
      <c r="AD252" s="193"/>
      <c r="AE252" s="193"/>
      <c r="AF252" s="3"/>
      <c r="AG252" s="3"/>
      <c r="AH252" s="3"/>
      <c r="AI252" s="3"/>
      <c r="AJ252" s="3"/>
      <c r="AK252" s="3"/>
      <c r="AL252" s="3"/>
    </row>
    <row r="253" spans="1:38" ht="14.25" customHeight="1">
      <c r="A253" s="3"/>
      <c r="B253" s="3"/>
      <c r="C253" s="3"/>
      <c r="D253" s="3"/>
      <c r="E253" s="264"/>
      <c r="F253" s="264"/>
      <c r="G253" s="264"/>
      <c r="H253" s="264"/>
      <c r="I253" s="264"/>
      <c r="J253" s="259"/>
      <c r="K253" s="3"/>
      <c r="L253" s="264"/>
      <c r="M253" s="264"/>
      <c r="N253" s="264"/>
      <c r="O253" s="264"/>
      <c r="P253" s="264"/>
      <c r="Q253" s="259"/>
      <c r="R253" s="3"/>
      <c r="S253" s="264"/>
      <c r="T253" s="264"/>
      <c r="U253" s="264"/>
      <c r="V253" s="264"/>
      <c r="W253" s="264"/>
      <c r="X253" s="193"/>
      <c r="Y253" s="193"/>
      <c r="Z253" s="193"/>
      <c r="AA253" s="193"/>
      <c r="AB253" s="193"/>
      <c r="AC253" s="193"/>
      <c r="AD253" s="193"/>
      <c r="AE253" s="193"/>
      <c r="AF253" s="3"/>
      <c r="AG253" s="3"/>
      <c r="AH253" s="3"/>
      <c r="AI253" s="3"/>
      <c r="AJ253" s="3"/>
      <c r="AK253" s="3"/>
      <c r="AL253" s="3"/>
    </row>
    <row r="254" spans="1:38" ht="14.25" customHeight="1">
      <c r="A254" s="3"/>
      <c r="B254" s="3"/>
      <c r="C254" s="3"/>
      <c r="D254" s="3"/>
      <c r="E254" s="264"/>
      <c r="F254" s="264"/>
      <c r="G254" s="264"/>
      <c r="H254" s="264"/>
      <c r="I254" s="264"/>
      <c r="J254" s="259"/>
      <c r="K254" s="3"/>
      <c r="L254" s="264"/>
      <c r="M254" s="264"/>
      <c r="N254" s="264"/>
      <c r="O254" s="264"/>
      <c r="P254" s="264"/>
      <c r="Q254" s="259"/>
      <c r="R254" s="3"/>
      <c r="S254" s="264"/>
      <c r="T254" s="264"/>
      <c r="U254" s="264"/>
      <c r="V254" s="264"/>
      <c r="W254" s="264"/>
      <c r="X254" s="193"/>
      <c r="Y254" s="193"/>
      <c r="Z254" s="193"/>
      <c r="AA254" s="193"/>
      <c r="AB254" s="193"/>
      <c r="AC254" s="193"/>
      <c r="AD254" s="193"/>
      <c r="AE254" s="193"/>
      <c r="AF254" s="3"/>
      <c r="AG254" s="3"/>
      <c r="AH254" s="3"/>
      <c r="AI254" s="3"/>
      <c r="AJ254" s="3"/>
      <c r="AK254" s="3"/>
      <c r="AL254" s="3"/>
    </row>
    <row r="255" spans="1:38" ht="14.25" customHeight="1">
      <c r="A255" s="3"/>
      <c r="B255" s="3"/>
      <c r="C255" s="3"/>
      <c r="D255" s="3"/>
      <c r="E255" s="264"/>
      <c r="F255" s="264"/>
      <c r="G255" s="264"/>
      <c r="H255" s="264"/>
      <c r="I255" s="264"/>
      <c r="J255" s="259"/>
      <c r="K255" s="3"/>
      <c r="L255" s="264"/>
      <c r="M255" s="264"/>
      <c r="N255" s="264"/>
      <c r="O255" s="264"/>
      <c r="P255" s="264"/>
      <c r="Q255" s="259"/>
      <c r="R255" s="3"/>
      <c r="S255" s="264"/>
      <c r="T255" s="264"/>
      <c r="U255" s="264"/>
      <c r="V255" s="264"/>
      <c r="W255" s="264"/>
      <c r="X255" s="193"/>
      <c r="Y255" s="193"/>
      <c r="Z255" s="193"/>
      <c r="AA255" s="193"/>
      <c r="AB255" s="193"/>
      <c r="AC255" s="193"/>
      <c r="AD255" s="193"/>
      <c r="AE255" s="193"/>
      <c r="AF255" s="3"/>
      <c r="AG255" s="3"/>
      <c r="AH255" s="3"/>
      <c r="AI255" s="3"/>
      <c r="AJ255" s="3"/>
      <c r="AK255" s="3"/>
      <c r="AL255" s="3"/>
    </row>
    <row r="256" spans="1:38" ht="14.25" customHeight="1">
      <c r="A256" s="3"/>
      <c r="B256" s="3"/>
      <c r="C256" s="3"/>
      <c r="D256" s="3"/>
      <c r="E256" s="264"/>
      <c r="F256" s="264"/>
      <c r="G256" s="264"/>
      <c r="H256" s="264"/>
      <c r="I256" s="264"/>
      <c r="J256" s="259"/>
      <c r="K256" s="3"/>
      <c r="L256" s="264"/>
      <c r="M256" s="264"/>
      <c r="N256" s="264"/>
      <c r="O256" s="264"/>
      <c r="P256" s="264"/>
      <c r="Q256" s="259"/>
      <c r="R256" s="3"/>
      <c r="S256" s="264"/>
      <c r="T256" s="264"/>
      <c r="U256" s="264"/>
      <c r="V256" s="264"/>
      <c r="W256" s="264"/>
      <c r="X256" s="193"/>
      <c r="Y256" s="193"/>
      <c r="Z256" s="193"/>
      <c r="AA256" s="193"/>
      <c r="AB256" s="193"/>
      <c r="AC256" s="193"/>
      <c r="AD256" s="193"/>
      <c r="AE256" s="193"/>
      <c r="AF256" s="3"/>
      <c r="AG256" s="3"/>
      <c r="AH256" s="3"/>
      <c r="AI256" s="3"/>
      <c r="AJ256" s="3"/>
      <c r="AK256" s="3"/>
      <c r="AL256" s="3"/>
    </row>
    <row r="257" spans="1:38" ht="14.25" customHeight="1">
      <c r="A257" s="3"/>
      <c r="B257" s="3"/>
      <c r="C257" s="3"/>
      <c r="D257" s="3"/>
      <c r="E257" s="264"/>
      <c r="F257" s="264"/>
      <c r="G257" s="264"/>
      <c r="H257" s="264"/>
      <c r="I257" s="264"/>
      <c r="J257" s="259"/>
      <c r="K257" s="3"/>
      <c r="L257" s="264"/>
      <c r="M257" s="264"/>
      <c r="N257" s="264"/>
      <c r="O257" s="264"/>
      <c r="P257" s="264"/>
      <c r="Q257" s="259"/>
      <c r="R257" s="3"/>
      <c r="S257" s="264"/>
      <c r="T257" s="264"/>
      <c r="U257" s="264"/>
      <c r="V257" s="264"/>
      <c r="W257" s="264"/>
      <c r="X257" s="193"/>
      <c r="Y257" s="193"/>
      <c r="Z257" s="193"/>
      <c r="AA257" s="193"/>
      <c r="AB257" s="193"/>
      <c r="AC257" s="193"/>
      <c r="AD257" s="193"/>
      <c r="AE257" s="193"/>
      <c r="AF257" s="3"/>
      <c r="AG257" s="3"/>
      <c r="AH257" s="3"/>
      <c r="AI257" s="3"/>
      <c r="AJ257" s="3"/>
      <c r="AK257" s="3"/>
      <c r="AL257" s="3"/>
    </row>
    <row r="258" spans="1:38" ht="14.25" customHeight="1">
      <c r="A258" s="3"/>
      <c r="B258" s="3"/>
      <c r="C258" s="3"/>
      <c r="D258" s="3"/>
      <c r="E258" s="264"/>
      <c r="F258" s="264"/>
      <c r="G258" s="264"/>
      <c r="H258" s="264"/>
      <c r="I258" s="264"/>
      <c r="J258" s="259"/>
      <c r="K258" s="3"/>
      <c r="L258" s="264"/>
      <c r="M258" s="264"/>
      <c r="N258" s="264"/>
      <c r="O258" s="264"/>
      <c r="P258" s="264"/>
      <c r="Q258" s="259"/>
      <c r="R258" s="3"/>
      <c r="S258" s="264"/>
      <c r="T258" s="264"/>
      <c r="U258" s="264"/>
      <c r="V258" s="264"/>
      <c r="W258" s="264"/>
      <c r="X258" s="193"/>
      <c r="Y258" s="193"/>
      <c r="Z258" s="193"/>
      <c r="AA258" s="193"/>
      <c r="AB258" s="193"/>
      <c r="AC258" s="193"/>
      <c r="AD258" s="193"/>
      <c r="AE258" s="193"/>
      <c r="AF258" s="3"/>
      <c r="AG258" s="3"/>
      <c r="AH258" s="3"/>
      <c r="AI258" s="3"/>
      <c r="AJ258" s="3"/>
      <c r="AK258" s="3"/>
      <c r="AL258" s="3"/>
    </row>
    <row r="259" spans="1:38" ht="14.25" customHeight="1">
      <c r="A259" s="3"/>
      <c r="B259" s="3"/>
      <c r="C259" s="3"/>
      <c r="D259" s="3"/>
      <c r="E259" s="264"/>
      <c r="F259" s="264"/>
      <c r="G259" s="264"/>
      <c r="H259" s="264"/>
      <c r="I259" s="264"/>
      <c r="J259" s="259"/>
      <c r="K259" s="3"/>
      <c r="L259" s="264"/>
      <c r="M259" s="264"/>
      <c r="N259" s="264"/>
      <c r="O259" s="264"/>
      <c r="P259" s="264"/>
      <c r="Q259" s="259"/>
      <c r="R259" s="3"/>
      <c r="S259" s="264"/>
      <c r="T259" s="264"/>
      <c r="U259" s="264"/>
      <c r="V259" s="264"/>
      <c r="W259" s="264"/>
      <c r="X259" s="193"/>
      <c r="Y259" s="193"/>
      <c r="Z259" s="193"/>
      <c r="AA259" s="193"/>
      <c r="AB259" s="193"/>
      <c r="AC259" s="193"/>
      <c r="AD259" s="193"/>
      <c r="AE259" s="193"/>
      <c r="AF259" s="3"/>
      <c r="AG259" s="3"/>
      <c r="AH259" s="3"/>
      <c r="AI259" s="3"/>
      <c r="AJ259" s="3"/>
      <c r="AK259" s="3"/>
      <c r="AL259" s="3"/>
    </row>
    <row r="260" spans="1:38" ht="14.25" customHeight="1">
      <c r="A260" s="3"/>
      <c r="B260" s="3"/>
      <c r="C260" s="3"/>
      <c r="D260" s="3"/>
      <c r="E260" s="264"/>
      <c r="F260" s="264"/>
      <c r="G260" s="264"/>
      <c r="H260" s="264"/>
      <c r="I260" s="264"/>
      <c r="J260" s="259"/>
      <c r="K260" s="3"/>
      <c r="L260" s="264"/>
      <c r="M260" s="264"/>
      <c r="N260" s="264"/>
      <c r="O260" s="264"/>
      <c r="P260" s="264"/>
      <c r="Q260" s="259"/>
      <c r="R260" s="3"/>
      <c r="S260" s="264"/>
      <c r="T260" s="264"/>
      <c r="U260" s="264"/>
      <c r="V260" s="264"/>
      <c r="W260" s="264"/>
      <c r="X260" s="193"/>
      <c r="Y260" s="193"/>
      <c r="Z260" s="193"/>
      <c r="AA260" s="193"/>
      <c r="AB260" s="193"/>
      <c r="AC260" s="193"/>
      <c r="AD260" s="193"/>
      <c r="AE260" s="193"/>
      <c r="AF260" s="3"/>
      <c r="AG260" s="3"/>
      <c r="AH260" s="3"/>
      <c r="AI260" s="3"/>
      <c r="AJ260" s="3"/>
      <c r="AK260" s="3"/>
      <c r="AL260" s="3"/>
    </row>
    <row r="261" spans="1:38" ht="14.25" customHeight="1">
      <c r="A261" s="3"/>
      <c r="B261" s="3"/>
      <c r="C261" s="3"/>
      <c r="D261" s="3"/>
      <c r="E261" s="264"/>
      <c r="F261" s="264"/>
      <c r="G261" s="264"/>
      <c r="H261" s="264"/>
      <c r="I261" s="264"/>
      <c r="J261" s="259"/>
      <c r="K261" s="3"/>
      <c r="L261" s="264"/>
      <c r="M261" s="264"/>
      <c r="N261" s="264"/>
      <c r="O261" s="264"/>
      <c r="P261" s="264"/>
      <c r="Q261" s="259"/>
      <c r="R261" s="3"/>
      <c r="S261" s="264"/>
      <c r="T261" s="264"/>
      <c r="U261" s="264"/>
      <c r="V261" s="264"/>
      <c r="W261" s="264"/>
      <c r="X261" s="193"/>
      <c r="Y261" s="193"/>
      <c r="Z261" s="193"/>
      <c r="AA261" s="193"/>
      <c r="AB261" s="193"/>
      <c r="AC261" s="193"/>
      <c r="AD261" s="193"/>
      <c r="AE261" s="193"/>
      <c r="AF261" s="3"/>
      <c r="AG261" s="3"/>
      <c r="AH261" s="3"/>
      <c r="AI261" s="3"/>
      <c r="AJ261" s="3"/>
      <c r="AK261" s="3"/>
      <c r="AL261" s="3"/>
    </row>
    <row r="262" spans="1:38" ht="14.25" customHeight="1">
      <c r="A262" s="3"/>
      <c r="B262" s="3"/>
      <c r="C262" s="3"/>
      <c r="D262" s="3"/>
      <c r="E262" s="264"/>
      <c r="F262" s="264"/>
      <c r="G262" s="264"/>
      <c r="H262" s="264"/>
      <c r="I262" s="264"/>
      <c r="J262" s="259"/>
      <c r="K262" s="3"/>
      <c r="L262" s="264"/>
      <c r="M262" s="264"/>
      <c r="N262" s="264"/>
      <c r="O262" s="264"/>
      <c r="P262" s="264"/>
      <c r="Q262" s="259"/>
      <c r="R262" s="3"/>
      <c r="S262" s="264"/>
      <c r="T262" s="264"/>
      <c r="U262" s="264"/>
      <c r="V262" s="264"/>
      <c r="W262" s="264"/>
      <c r="X262" s="193"/>
      <c r="Y262" s="193"/>
      <c r="Z262" s="193"/>
      <c r="AA262" s="193"/>
      <c r="AB262" s="193"/>
      <c r="AC262" s="193"/>
      <c r="AD262" s="193"/>
      <c r="AE262" s="193"/>
      <c r="AF262" s="3"/>
      <c r="AG262" s="3"/>
      <c r="AH262" s="3"/>
      <c r="AI262" s="3"/>
      <c r="AJ262" s="3"/>
      <c r="AK262" s="3"/>
      <c r="AL262" s="3"/>
    </row>
    <row r="263" spans="1:38" ht="14.25" customHeight="1">
      <c r="A263" s="3"/>
      <c r="B263" s="3"/>
      <c r="C263" s="3"/>
      <c r="D263" s="3"/>
      <c r="E263" s="264"/>
      <c r="F263" s="264"/>
      <c r="G263" s="264"/>
      <c r="H263" s="264"/>
      <c r="I263" s="264"/>
      <c r="J263" s="259"/>
      <c r="K263" s="3"/>
      <c r="L263" s="264"/>
      <c r="M263" s="264"/>
      <c r="N263" s="264"/>
      <c r="O263" s="264"/>
      <c r="P263" s="264"/>
      <c r="Q263" s="259"/>
      <c r="R263" s="3"/>
      <c r="S263" s="264"/>
      <c r="T263" s="264"/>
      <c r="U263" s="264"/>
      <c r="V263" s="264"/>
      <c r="W263" s="264"/>
      <c r="X263" s="193"/>
      <c r="Y263" s="193"/>
      <c r="Z263" s="193"/>
      <c r="AA263" s="193"/>
      <c r="AB263" s="193"/>
      <c r="AC263" s="193"/>
      <c r="AD263" s="193"/>
      <c r="AE263" s="193"/>
      <c r="AF263" s="3"/>
      <c r="AG263" s="3"/>
      <c r="AH263" s="3"/>
      <c r="AI263" s="3"/>
      <c r="AJ263" s="3"/>
      <c r="AK263" s="3"/>
      <c r="AL263" s="3"/>
    </row>
    <row r="264" spans="1:38" ht="14.25" customHeight="1">
      <c r="A264" s="3"/>
      <c r="B264" s="3"/>
      <c r="C264" s="3"/>
      <c r="D264" s="3"/>
      <c r="E264" s="264"/>
      <c r="F264" s="264"/>
      <c r="G264" s="264"/>
      <c r="H264" s="264"/>
      <c r="I264" s="264"/>
      <c r="J264" s="259"/>
      <c r="K264" s="3"/>
      <c r="L264" s="264"/>
      <c r="M264" s="264"/>
      <c r="N264" s="264"/>
      <c r="O264" s="264"/>
      <c r="P264" s="264"/>
      <c r="Q264" s="259"/>
      <c r="R264" s="3"/>
      <c r="S264" s="264"/>
      <c r="T264" s="264"/>
      <c r="U264" s="264"/>
      <c r="V264" s="264"/>
      <c r="W264" s="264"/>
      <c r="X264" s="193"/>
      <c r="Y264" s="193"/>
      <c r="Z264" s="193"/>
      <c r="AA264" s="193"/>
      <c r="AB264" s="193"/>
      <c r="AC264" s="193"/>
      <c r="AD264" s="193"/>
      <c r="AE264" s="193"/>
      <c r="AF264" s="3"/>
      <c r="AG264" s="3"/>
      <c r="AH264" s="3"/>
      <c r="AI264" s="3"/>
      <c r="AJ264" s="3"/>
      <c r="AK264" s="3"/>
      <c r="AL264" s="3"/>
    </row>
    <row r="265" spans="1:38" ht="14.25" customHeight="1">
      <c r="A265" s="3"/>
      <c r="B265" s="3"/>
      <c r="C265" s="3"/>
      <c r="D265" s="3"/>
      <c r="E265" s="264"/>
      <c r="F265" s="264"/>
      <c r="G265" s="264"/>
      <c r="H265" s="264"/>
      <c r="I265" s="264"/>
      <c r="J265" s="259"/>
      <c r="K265" s="3"/>
      <c r="L265" s="264"/>
      <c r="M265" s="264"/>
      <c r="N265" s="264"/>
      <c r="O265" s="264"/>
      <c r="P265" s="264"/>
      <c r="Q265" s="259"/>
      <c r="R265" s="3"/>
      <c r="S265" s="264"/>
      <c r="T265" s="264"/>
      <c r="U265" s="264"/>
      <c r="V265" s="264"/>
      <c r="W265" s="264"/>
      <c r="X265" s="193"/>
      <c r="Y265" s="193"/>
      <c r="Z265" s="193"/>
      <c r="AA265" s="193"/>
      <c r="AB265" s="193"/>
      <c r="AC265" s="193"/>
      <c r="AD265" s="193"/>
      <c r="AE265" s="193"/>
      <c r="AF265" s="3"/>
      <c r="AG265" s="3"/>
      <c r="AH265" s="3"/>
      <c r="AI265" s="3"/>
      <c r="AJ265" s="3"/>
      <c r="AK265" s="3"/>
      <c r="AL265" s="3"/>
    </row>
    <row r="266" spans="1:38" ht="14.25" customHeight="1">
      <c r="A266" s="3"/>
      <c r="B266" s="3"/>
      <c r="C266" s="3"/>
      <c r="D266" s="3"/>
      <c r="E266" s="264"/>
      <c r="F266" s="264"/>
      <c r="G266" s="264"/>
      <c r="H266" s="264"/>
      <c r="I266" s="264"/>
      <c r="J266" s="259"/>
      <c r="K266" s="3"/>
      <c r="L266" s="264"/>
      <c r="M266" s="264"/>
      <c r="N266" s="264"/>
      <c r="O266" s="264"/>
      <c r="P266" s="264"/>
      <c r="Q266" s="259"/>
      <c r="R266" s="3"/>
      <c r="S266" s="264"/>
      <c r="T266" s="264"/>
      <c r="U266" s="264"/>
      <c r="V266" s="264"/>
      <c r="W266" s="264"/>
      <c r="X266" s="193"/>
      <c r="Y266" s="193"/>
      <c r="Z266" s="193"/>
      <c r="AA266" s="193"/>
      <c r="AB266" s="193"/>
      <c r="AC266" s="193"/>
      <c r="AD266" s="193"/>
      <c r="AE266" s="193"/>
      <c r="AF266" s="3"/>
      <c r="AG266" s="3"/>
      <c r="AH266" s="3"/>
      <c r="AI266" s="3"/>
      <c r="AJ266" s="3"/>
      <c r="AK266" s="3"/>
      <c r="AL266" s="3"/>
    </row>
    <row r="267" spans="1:38" ht="14.25" customHeight="1">
      <c r="A267" s="3"/>
      <c r="B267" s="3"/>
      <c r="C267" s="3"/>
      <c r="D267" s="3"/>
      <c r="E267" s="264"/>
      <c r="F267" s="264"/>
      <c r="G267" s="264"/>
      <c r="H267" s="264"/>
      <c r="I267" s="264"/>
      <c r="J267" s="259"/>
      <c r="K267" s="3"/>
      <c r="L267" s="264"/>
      <c r="M267" s="264"/>
      <c r="N267" s="264"/>
      <c r="O267" s="264"/>
      <c r="P267" s="264"/>
      <c r="Q267" s="259"/>
      <c r="R267" s="3"/>
      <c r="S267" s="264"/>
      <c r="T267" s="264"/>
      <c r="U267" s="264"/>
      <c r="V267" s="264"/>
      <c r="W267" s="264"/>
      <c r="X267" s="193"/>
      <c r="Y267" s="193"/>
      <c r="Z267" s="193"/>
      <c r="AA267" s="193"/>
      <c r="AB267" s="193"/>
      <c r="AC267" s="193"/>
      <c r="AD267" s="193"/>
      <c r="AE267" s="193"/>
      <c r="AF267" s="3"/>
      <c r="AG267" s="3"/>
      <c r="AH267" s="3"/>
      <c r="AI267" s="3"/>
      <c r="AJ267" s="3"/>
      <c r="AK267" s="3"/>
      <c r="AL267" s="3"/>
    </row>
    <row r="268" spans="1:38" ht="14.25" customHeight="1">
      <c r="A268" s="3"/>
      <c r="B268" s="3"/>
      <c r="C268" s="3"/>
      <c r="D268" s="3"/>
      <c r="E268" s="264"/>
      <c r="F268" s="264"/>
      <c r="G268" s="264"/>
      <c r="H268" s="264"/>
      <c r="I268" s="264"/>
      <c r="J268" s="259"/>
      <c r="K268" s="3"/>
      <c r="L268" s="264"/>
      <c r="M268" s="264"/>
      <c r="N268" s="264"/>
      <c r="O268" s="264"/>
      <c r="P268" s="264"/>
      <c r="Q268" s="259"/>
      <c r="R268" s="3"/>
      <c r="S268" s="264"/>
      <c r="T268" s="264"/>
      <c r="U268" s="264"/>
      <c r="V268" s="264"/>
      <c r="W268" s="264"/>
      <c r="X268" s="193"/>
      <c r="Y268" s="193"/>
      <c r="Z268" s="193"/>
      <c r="AA268" s="193"/>
      <c r="AB268" s="193"/>
      <c r="AC268" s="193"/>
      <c r="AD268" s="193"/>
      <c r="AE268" s="193"/>
      <c r="AF268" s="3"/>
      <c r="AG268" s="3"/>
      <c r="AH268" s="3"/>
      <c r="AI268" s="3"/>
      <c r="AJ268" s="3"/>
      <c r="AK268" s="3"/>
      <c r="AL268" s="3"/>
    </row>
    <row r="269" spans="1:38" ht="14.25" customHeight="1">
      <c r="A269" s="3"/>
      <c r="B269" s="3"/>
      <c r="C269" s="3"/>
      <c r="D269" s="3"/>
      <c r="E269" s="264"/>
      <c r="F269" s="264"/>
      <c r="G269" s="264"/>
      <c r="H269" s="264"/>
      <c r="I269" s="264"/>
      <c r="J269" s="259"/>
      <c r="K269" s="3"/>
      <c r="L269" s="264"/>
      <c r="M269" s="264"/>
      <c r="N269" s="264"/>
      <c r="O269" s="264"/>
      <c r="P269" s="264"/>
      <c r="Q269" s="259"/>
      <c r="R269" s="3"/>
      <c r="S269" s="264"/>
      <c r="T269" s="264"/>
      <c r="U269" s="264"/>
      <c r="V269" s="264"/>
      <c r="W269" s="264"/>
      <c r="X269" s="193"/>
      <c r="Y269" s="193"/>
      <c r="Z269" s="193"/>
      <c r="AA269" s="193"/>
      <c r="AB269" s="193"/>
      <c r="AC269" s="193"/>
      <c r="AD269" s="193"/>
      <c r="AE269" s="193"/>
      <c r="AF269" s="3"/>
      <c r="AG269" s="3"/>
      <c r="AH269" s="3"/>
      <c r="AI269" s="3"/>
      <c r="AJ269" s="3"/>
      <c r="AK269" s="3"/>
      <c r="AL269" s="3"/>
    </row>
    <row r="270" spans="1:38" ht="14.25" customHeight="1">
      <c r="A270" s="3"/>
      <c r="B270" s="3"/>
      <c r="C270" s="3"/>
      <c r="D270" s="3"/>
      <c r="E270" s="264"/>
      <c r="F270" s="264"/>
      <c r="G270" s="264"/>
      <c r="H270" s="264"/>
      <c r="I270" s="264"/>
      <c r="J270" s="259"/>
      <c r="K270" s="3"/>
      <c r="L270" s="264"/>
      <c r="M270" s="264"/>
      <c r="N270" s="264"/>
      <c r="O270" s="264"/>
      <c r="P270" s="264"/>
      <c r="Q270" s="259"/>
      <c r="R270" s="3"/>
      <c r="S270" s="264"/>
      <c r="T270" s="264"/>
      <c r="U270" s="264"/>
      <c r="V270" s="264"/>
      <c r="W270" s="264"/>
      <c r="X270" s="193"/>
      <c r="Y270" s="193"/>
      <c r="Z270" s="193"/>
      <c r="AA270" s="193"/>
      <c r="AB270" s="193"/>
      <c r="AC270" s="193"/>
      <c r="AD270" s="193"/>
      <c r="AE270" s="193"/>
      <c r="AF270" s="3"/>
      <c r="AG270" s="3"/>
      <c r="AH270" s="3"/>
      <c r="AI270" s="3"/>
      <c r="AJ270" s="3"/>
      <c r="AK270" s="3"/>
      <c r="AL270" s="3"/>
    </row>
    <row r="271" spans="1:38" ht="14.25" customHeight="1">
      <c r="A271" s="3"/>
      <c r="B271" s="3"/>
      <c r="C271" s="3"/>
      <c r="D271" s="3"/>
      <c r="E271" s="264"/>
      <c r="F271" s="264"/>
      <c r="G271" s="264"/>
      <c r="H271" s="264"/>
      <c r="I271" s="264"/>
      <c r="J271" s="259"/>
      <c r="K271" s="3"/>
      <c r="L271" s="264"/>
      <c r="M271" s="264"/>
      <c r="N271" s="264"/>
      <c r="O271" s="264"/>
      <c r="P271" s="264"/>
      <c r="Q271" s="259"/>
      <c r="R271" s="3"/>
      <c r="S271" s="264"/>
      <c r="T271" s="264"/>
      <c r="U271" s="264"/>
      <c r="V271" s="264"/>
      <c r="W271" s="264"/>
      <c r="X271" s="193"/>
      <c r="Y271" s="193"/>
      <c r="Z271" s="193"/>
      <c r="AA271" s="193"/>
      <c r="AB271" s="193"/>
      <c r="AC271" s="193"/>
      <c r="AD271" s="193"/>
      <c r="AE271" s="193"/>
      <c r="AF271" s="3"/>
      <c r="AG271" s="3"/>
      <c r="AH271" s="3"/>
      <c r="AI271" s="3"/>
      <c r="AJ271" s="3"/>
      <c r="AK271" s="3"/>
      <c r="AL271" s="3"/>
    </row>
    <row r="272" spans="1:38" ht="14.25" customHeight="1">
      <c r="A272" s="3"/>
      <c r="B272" s="3"/>
      <c r="C272" s="3"/>
      <c r="D272" s="3"/>
      <c r="E272" s="264"/>
      <c r="F272" s="264"/>
      <c r="G272" s="264"/>
      <c r="H272" s="264"/>
      <c r="I272" s="264"/>
      <c r="J272" s="259"/>
      <c r="K272" s="3"/>
      <c r="L272" s="264"/>
      <c r="M272" s="264"/>
      <c r="N272" s="264"/>
      <c r="O272" s="264"/>
      <c r="P272" s="264"/>
      <c r="Q272" s="259"/>
      <c r="R272" s="3"/>
      <c r="S272" s="264"/>
      <c r="T272" s="264"/>
      <c r="U272" s="264"/>
      <c r="V272" s="264"/>
      <c r="W272" s="264"/>
      <c r="X272" s="193"/>
      <c r="Y272" s="193"/>
      <c r="Z272" s="193"/>
      <c r="AA272" s="193"/>
      <c r="AB272" s="193"/>
      <c r="AC272" s="193"/>
      <c r="AD272" s="193"/>
      <c r="AE272" s="193"/>
      <c r="AF272" s="3"/>
      <c r="AG272" s="3"/>
      <c r="AH272" s="3"/>
      <c r="AI272" s="3"/>
      <c r="AJ272" s="3"/>
      <c r="AK272" s="3"/>
      <c r="AL272" s="3"/>
    </row>
    <row r="273" spans="1:38" ht="14.25" customHeight="1">
      <c r="A273" s="3"/>
      <c r="B273" s="3"/>
      <c r="C273" s="3"/>
      <c r="D273" s="3"/>
      <c r="E273" s="264"/>
      <c r="F273" s="264"/>
      <c r="G273" s="264"/>
      <c r="H273" s="264"/>
      <c r="I273" s="264"/>
      <c r="J273" s="259"/>
      <c r="K273" s="3"/>
      <c r="L273" s="264"/>
      <c r="M273" s="264"/>
      <c r="N273" s="264"/>
      <c r="O273" s="264"/>
      <c r="P273" s="264"/>
      <c r="Q273" s="259"/>
      <c r="R273" s="3"/>
      <c r="S273" s="264"/>
      <c r="T273" s="264"/>
      <c r="U273" s="264"/>
      <c r="V273" s="264"/>
      <c r="W273" s="264"/>
      <c r="X273" s="193"/>
      <c r="Y273" s="193"/>
      <c r="Z273" s="193"/>
      <c r="AA273" s="193"/>
      <c r="AB273" s="193"/>
      <c r="AC273" s="193"/>
      <c r="AD273" s="193"/>
      <c r="AE273" s="193"/>
      <c r="AF273" s="3"/>
      <c r="AG273" s="3"/>
      <c r="AH273" s="3"/>
      <c r="AI273" s="3"/>
      <c r="AJ273" s="3"/>
      <c r="AK273" s="3"/>
      <c r="AL273" s="3"/>
    </row>
    <row r="274" spans="1:38" ht="14.25" customHeight="1">
      <c r="A274" s="3"/>
      <c r="B274" s="3"/>
      <c r="C274" s="3"/>
      <c r="D274" s="3"/>
      <c r="E274" s="264"/>
      <c r="F274" s="264"/>
      <c r="G274" s="264"/>
      <c r="H274" s="264"/>
      <c r="I274" s="264"/>
      <c r="J274" s="259"/>
      <c r="K274" s="3"/>
      <c r="L274" s="264"/>
      <c r="M274" s="264"/>
      <c r="N274" s="264"/>
      <c r="O274" s="264"/>
      <c r="P274" s="264"/>
      <c r="Q274" s="259"/>
      <c r="R274" s="3"/>
      <c r="S274" s="264"/>
      <c r="T274" s="264"/>
      <c r="U274" s="264"/>
      <c r="V274" s="264"/>
      <c r="W274" s="264"/>
      <c r="X274" s="193"/>
      <c r="Y274" s="193"/>
      <c r="Z274" s="193"/>
      <c r="AA274" s="193"/>
      <c r="AB274" s="193"/>
      <c r="AC274" s="193"/>
      <c r="AD274" s="193"/>
      <c r="AE274" s="193"/>
      <c r="AF274" s="3"/>
      <c r="AG274" s="3"/>
      <c r="AH274" s="3"/>
      <c r="AI274" s="3"/>
      <c r="AJ274" s="3"/>
      <c r="AK274" s="3"/>
      <c r="AL274" s="3"/>
    </row>
    <row r="275" spans="1:38" ht="14.25" customHeight="1">
      <c r="A275" s="3"/>
      <c r="B275" s="3"/>
      <c r="C275" s="3"/>
      <c r="D275" s="3"/>
      <c r="E275" s="264"/>
      <c r="F275" s="264"/>
      <c r="G275" s="264"/>
      <c r="H275" s="264"/>
      <c r="I275" s="264"/>
      <c r="J275" s="259"/>
      <c r="K275" s="3"/>
      <c r="L275" s="264"/>
      <c r="M275" s="264"/>
      <c r="N275" s="264"/>
      <c r="O275" s="264"/>
      <c r="P275" s="264"/>
      <c r="Q275" s="259"/>
      <c r="R275" s="3"/>
      <c r="S275" s="264"/>
      <c r="T275" s="264"/>
      <c r="U275" s="264"/>
      <c r="V275" s="264"/>
      <c r="W275" s="264"/>
      <c r="X275" s="193"/>
      <c r="Y275" s="193"/>
      <c r="Z275" s="193"/>
      <c r="AA275" s="193"/>
      <c r="AB275" s="193"/>
      <c r="AC275" s="193"/>
      <c r="AD275" s="193"/>
      <c r="AE275" s="193"/>
      <c r="AF275" s="3"/>
      <c r="AG275" s="3"/>
      <c r="AH275" s="3"/>
      <c r="AI275" s="3"/>
      <c r="AJ275" s="3"/>
      <c r="AK275" s="3"/>
      <c r="AL275" s="3"/>
    </row>
    <row r="276" spans="1:38" ht="14.25" customHeight="1">
      <c r="A276" s="3"/>
      <c r="B276" s="3"/>
      <c r="C276" s="3"/>
      <c r="D276" s="3"/>
      <c r="E276" s="264"/>
      <c r="F276" s="264"/>
      <c r="G276" s="264"/>
      <c r="H276" s="264"/>
      <c r="I276" s="264"/>
      <c r="J276" s="259"/>
      <c r="K276" s="3"/>
      <c r="L276" s="264"/>
      <c r="M276" s="264"/>
      <c r="N276" s="264"/>
      <c r="O276" s="264"/>
      <c r="P276" s="264"/>
      <c r="Q276" s="259"/>
      <c r="R276" s="3"/>
      <c r="S276" s="264"/>
      <c r="T276" s="264"/>
      <c r="U276" s="264"/>
      <c r="V276" s="264"/>
      <c r="W276" s="264"/>
      <c r="X276" s="193"/>
      <c r="Y276" s="193"/>
      <c r="Z276" s="193"/>
      <c r="AA276" s="193"/>
      <c r="AB276" s="193"/>
      <c r="AC276" s="193"/>
      <c r="AD276" s="193"/>
      <c r="AE276" s="193"/>
      <c r="AF276" s="3"/>
      <c r="AG276" s="3"/>
      <c r="AH276" s="3"/>
      <c r="AI276" s="3"/>
      <c r="AJ276" s="3"/>
      <c r="AK276" s="3"/>
      <c r="AL276" s="3"/>
    </row>
    <row r="277" spans="1:38" ht="14.25" customHeight="1">
      <c r="A277" s="3"/>
      <c r="B277" s="3"/>
      <c r="C277" s="3"/>
      <c r="D277" s="3"/>
      <c r="E277" s="264"/>
      <c r="F277" s="264"/>
      <c r="G277" s="264"/>
      <c r="H277" s="264"/>
      <c r="I277" s="264"/>
      <c r="J277" s="259"/>
      <c r="K277" s="3"/>
      <c r="L277" s="264"/>
      <c r="M277" s="264"/>
      <c r="N277" s="264"/>
      <c r="O277" s="264"/>
      <c r="P277" s="264"/>
      <c r="Q277" s="259"/>
      <c r="R277" s="3"/>
      <c r="S277" s="264"/>
      <c r="T277" s="264"/>
      <c r="U277" s="264"/>
      <c r="V277" s="264"/>
      <c r="W277" s="264"/>
      <c r="X277" s="193"/>
      <c r="Y277" s="193"/>
      <c r="Z277" s="193"/>
      <c r="AA277" s="193"/>
      <c r="AB277" s="193"/>
      <c r="AC277" s="193"/>
      <c r="AD277" s="193"/>
      <c r="AE277" s="193"/>
      <c r="AF277" s="3"/>
      <c r="AG277" s="3"/>
      <c r="AH277" s="3"/>
      <c r="AI277" s="3"/>
      <c r="AJ277" s="3"/>
      <c r="AK277" s="3"/>
      <c r="AL277" s="3"/>
    </row>
    <row r="278" spans="1:38" ht="14.25" customHeight="1">
      <c r="A278" s="3"/>
      <c r="B278" s="3"/>
      <c r="C278" s="3"/>
      <c r="D278" s="3"/>
      <c r="E278" s="264"/>
      <c r="F278" s="264"/>
      <c r="G278" s="264"/>
      <c r="H278" s="264"/>
      <c r="I278" s="264"/>
      <c r="J278" s="259"/>
      <c r="K278" s="3"/>
      <c r="L278" s="264"/>
      <c r="M278" s="264"/>
      <c r="N278" s="264"/>
      <c r="O278" s="264"/>
      <c r="P278" s="264"/>
      <c r="Q278" s="259"/>
      <c r="R278" s="3"/>
      <c r="S278" s="264"/>
      <c r="T278" s="264"/>
      <c r="U278" s="264"/>
      <c r="V278" s="264"/>
      <c r="W278" s="264"/>
      <c r="X278" s="193"/>
      <c r="Y278" s="193"/>
      <c r="Z278" s="193"/>
      <c r="AA278" s="193"/>
      <c r="AB278" s="193"/>
      <c r="AC278" s="193"/>
      <c r="AD278" s="193"/>
      <c r="AE278" s="193"/>
      <c r="AF278" s="3"/>
      <c r="AG278" s="3"/>
      <c r="AH278" s="3"/>
      <c r="AI278" s="3"/>
      <c r="AJ278" s="3"/>
      <c r="AK278" s="3"/>
      <c r="AL278" s="3"/>
    </row>
    <row r="279" spans="1:38" ht="14.25" customHeight="1">
      <c r="A279" s="3"/>
      <c r="B279" s="3"/>
      <c r="C279" s="3"/>
      <c r="D279" s="3"/>
      <c r="E279" s="264"/>
      <c r="F279" s="264"/>
      <c r="G279" s="264"/>
      <c r="H279" s="264"/>
      <c r="I279" s="264"/>
      <c r="J279" s="259"/>
      <c r="K279" s="3"/>
      <c r="L279" s="264"/>
      <c r="M279" s="264"/>
      <c r="N279" s="264"/>
      <c r="O279" s="264"/>
      <c r="P279" s="264"/>
      <c r="Q279" s="259"/>
      <c r="R279" s="3"/>
      <c r="S279" s="264"/>
      <c r="T279" s="264"/>
      <c r="U279" s="264"/>
      <c r="V279" s="264"/>
      <c r="W279" s="264"/>
      <c r="X279" s="193"/>
      <c r="Y279" s="193"/>
      <c r="Z279" s="193"/>
      <c r="AA279" s="193"/>
      <c r="AB279" s="193"/>
      <c r="AC279" s="193"/>
      <c r="AD279" s="193"/>
      <c r="AE279" s="193"/>
      <c r="AF279" s="3"/>
      <c r="AG279" s="3"/>
      <c r="AH279" s="3"/>
      <c r="AI279" s="3"/>
      <c r="AJ279" s="3"/>
      <c r="AK279" s="3"/>
      <c r="AL279" s="3"/>
    </row>
    <row r="280" spans="1:38" ht="14.25" customHeight="1">
      <c r="A280" s="3"/>
      <c r="B280" s="3"/>
      <c r="C280" s="3"/>
      <c r="D280" s="3"/>
      <c r="E280" s="264"/>
      <c r="F280" s="264"/>
      <c r="G280" s="264"/>
      <c r="H280" s="264"/>
      <c r="I280" s="264"/>
      <c r="J280" s="259"/>
      <c r="K280" s="3"/>
      <c r="L280" s="264"/>
      <c r="M280" s="264"/>
      <c r="N280" s="264"/>
      <c r="O280" s="264"/>
      <c r="P280" s="264"/>
      <c r="Q280" s="259"/>
      <c r="R280" s="3"/>
      <c r="S280" s="264"/>
      <c r="T280" s="264"/>
      <c r="U280" s="264"/>
      <c r="V280" s="264"/>
      <c r="W280" s="264"/>
      <c r="X280" s="193"/>
      <c r="Y280" s="193"/>
      <c r="Z280" s="193"/>
      <c r="AA280" s="193"/>
      <c r="AB280" s="193"/>
      <c r="AC280" s="193"/>
      <c r="AD280" s="193"/>
      <c r="AE280" s="193"/>
      <c r="AF280" s="3"/>
      <c r="AG280" s="3"/>
      <c r="AH280" s="3"/>
      <c r="AI280" s="3"/>
      <c r="AJ280" s="3"/>
      <c r="AK280" s="3"/>
      <c r="AL280" s="3"/>
    </row>
    <row r="281" spans="1:38" ht="14.25" customHeight="1">
      <c r="A281" s="3"/>
      <c r="B281" s="3"/>
      <c r="C281" s="3"/>
      <c r="D281" s="3"/>
      <c r="E281" s="264"/>
      <c r="F281" s="264"/>
      <c r="G281" s="264"/>
      <c r="H281" s="264"/>
      <c r="I281" s="264"/>
      <c r="J281" s="259"/>
      <c r="K281" s="3"/>
      <c r="L281" s="264"/>
      <c r="M281" s="264"/>
      <c r="N281" s="264"/>
      <c r="O281" s="264"/>
      <c r="P281" s="264"/>
      <c r="Q281" s="259"/>
      <c r="R281" s="3"/>
      <c r="S281" s="264"/>
      <c r="T281" s="264"/>
      <c r="U281" s="264"/>
      <c r="V281" s="264"/>
      <c r="W281" s="264"/>
      <c r="X281" s="193"/>
      <c r="Y281" s="193"/>
      <c r="Z281" s="193"/>
      <c r="AA281" s="193"/>
      <c r="AB281" s="193"/>
      <c r="AC281" s="193"/>
      <c r="AD281" s="193"/>
      <c r="AE281" s="193"/>
      <c r="AF281" s="3"/>
      <c r="AG281" s="3"/>
      <c r="AH281" s="3"/>
      <c r="AI281" s="3"/>
      <c r="AJ281" s="3"/>
      <c r="AK281" s="3"/>
      <c r="AL281" s="3"/>
    </row>
    <row r="282" spans="1:38" ht="14.25" customHeight="1">
      <c r="A282" s="3"/>
      <c r="B282" s="3"/>
      <c r="C282" s="3"/>
      <c r="D282" s="3"/>
      <c r="E282" s="264"/>
      <c r="F282" s="264"/>
      <c r="G282" s="264"/>
      <c r="H282" s="264"/>
      <c r="I282" s="264"/>
      <c r="J282" s="259"/>
      <c r="K282" s="3"/>
      <c r="L282" s="264"/>
      <c r="M282" s="264"/>
      <c r="N282" s="264"/>
      <c r="O282" s="264"/>
      <c r="P282" s="264"/>
      <c r="Q282" s="259"/>
      <c r="R282" s="3"/>
      <c r="S282" s="264"/>
      <c r="T282" s="264"/>
      <c r="U282" s="264"/>
      <c r="V282" s="264"/>
      <c r="W282" s="264"/>
      <c r="X282" s="193"/>
      <c r="Y282" s="193"/>
      <c r="Z282" s="193"/>
      <c r="AA282" s="193"/>
      <c r="AB282" s="193"/>
      <c r="AC282" s="193"/>
      <c r="AD282" s="193"/>
      <c r="AE282" s="193"/>
      <c r="AF282" s="3"/>
      <c r="AG282" s="3"/>
      <c r="AH282" s="3"/>
      <c r="AI282" s="3"/>
      <c r="AJ282" s="3"/>
      <c r="AK282" s="3"/>
      <c r="AL282" s="3"/>
    </row>
    <row r="283" spans="1:38" ht="14.25" customHeight="1">
      <c r="A283" s="3"/>
      <c r="B283" s="3"/>
      <c r="C283" s="3"/>
      <c r="D283" s="3"/>
      <c r="E283" s="264"/>
      <c r="F283" s="264"/>
      <c r="G283" s="264"/>
      <c r="H283" s="264"/>
      <c r="I283" s="264"/>
      <c r="J283" s="259"/>
      <c r="K283" s="3"/>
      <c r="L283" s="264"/>
      <c r="M283" s="264"/>
      <c r="N283" s="264"/>
      <c r="O283" s="264"/>
      <c r="P283" s="264"/>
      <c r="Q283" s="259"/>
      <c r="R283" s="3"/>
      <c r="S283" s="264"/>
      <c r="T283" s="264"/>
      <c r="U283" s="264"/>
      <c r="V283" s="264"/>
      <c r="W283" s="264"/>
      <c r="X283" s="193"/>
      <c r="Y283" s="193"/>
      <c r="Z283" s="193"/>
      <c r="AA283" s="193"/>
      <c r="AB283" s="193"/>
      <c r="AC283" s="193"/>
      <c r="AD283" s="193"/>
      <c r="AE283" s="193"/>
      <c r="AF283" s="3"/>
      <c r="AG283" s="3"/>
      <c r="AH283" s="3"/>
      <c r="AI283" s="3"/>
      <c r="AJ283" s="3"/>
      <c r="AK283" s="3"/>
      <c r="AL283" s="3"/>
    </row>
    <row r="284" spans="1:38" ht="14.25" customHeight="1">
      <c r="A284" s="3"/>
      <c r="B284" s="3"/>
      <c r="C284" s="3"/>
      <c r="D284" s="3"/>
      <c r="E284" s="264"/>
      <c r="F284" s="264"/>
      <c r="G284" s="264"/>
      <c r="H284" s="264"/>
      <c r="I284" s="264"/>
      <c r="J284" s="259"/>
      <c r="K284" s="3"/>
      <c r="L284" s="264"/>
      <c r="M284" s="264"/>
      <c r="N284" s="264"/>
      <c r="O284" s="264"/>
      <c r="P284" s="264"/>
      <c r="Q284" s="259"/>
      <c r="R284" s="3"/>
      <c r="S284" s="264"/>
      <c r="T284" s="264"/>
      <c r="U284" s="264"/>
      <c r="V284" s="264"/>
      <c r="W284" s="264"/>
      <c r="X284" s="193"/>
      <c r="Y284" s="193"/>
      <c r="Z284" s="193"/>
      <c r="AA284" s="193"/>
      <c r="AB284" s="193"/>
      <c r="AC284" s="193"/>
      <c r="AD284" s="193"/>
      <c r="AE284" s="193"/>
      <c r="AF284" s="3"/>
      <c r="AG284" s="3"/>
      <c r="AH284" s="3"/>
      <c r="AI284" s="3"/>
      <c r="AJ284" s="3"/>
      <c r="AK284" s="3"/>
      <c r="AL284" s="3"/>
    </row>
    <row r="285" spans="1:38" ht="14.25" customHeight="1">
      <c r="A285" s="3"/>
      <c r="B285" s="3"/>
      <c r="C285" s="3"/>
      <c r="D285" s="3"/>
      <c r="E285" s="264"/>
      <c r="F285" s="264"/>
      <c r="G285" s="264"/>
      <c r="H285" s="264"/>
      <c r="I285" s="264"/>
      <c r="J285" s="259"/>
      <c r="K285" s="3"/>
      <c r="L285" s="264"/>
      <c r="M285" s="264"/>
      <c r="N285" s="264"/>
      <c r="O285" s="264"/>
      <c r="P285" s="264"/>
      <c r="Q285" s="259"/>
      <c r="R285" s="3"/>
      <c r="S285" s="264"/>
      <c r="T285" s="264"/>
      <c r="U285" s="264"/>
      <c r="V285" s="264"/>
      <c r="W285" s="264"/>
      <c r="X285" s="193"/>
      <c r="Y285" s="193"/>
      <c r="Z285" s="193"/>
      <c r="AA285" s="193"/>
      <c r="AB285" s="193"/>
      <c r="AC285" s="193"/>
      <c r="AD285" s="193"/>
      <c r="AE285" s="193"/>
      <c r="AF285" s="3"/>
      <c r="AG285" s="3"/>
      <c r="AH285" s="3"/>
      <c r="AI285" s="3"/>
      <c r="AJ285" s="3"/>
      <c r="AK285" s="3"/>
      <c r="AL285" s="3"/>
    </row>
    <row r="286" spans="1:38" ht="14.25" customHeight="1">
      <c r="A286" s="3"/>
      <c r="B286" s="3"/>
      <c r="C286" s="3"/>
      <c r="D286" s="3"/>
      <c r="E286" s="264"/>
      <c r="F286" s="264"/>
      <c r="G286" s="264"/>
      <c r="H286" s="264"/>
      <c r="I286" s="264"/>
      <c r="J286" s="259"/>
      <c r="K286" s="3"/>
      <c r="L286" s="264"/>
      <c r="M286" s="264"/>
      <c r="N286" s="264"/>
      <c r="O286" s="264"/>
      <c r="P286" s="264"/>
      <c r="Q286" s="259"/>
      <c r="R286" s="3"/>
      <c r="S286" s="264"/>
      <c r="T286" s="264"/>
      <c r="U286" s="264"/>
      <c r="V286" s="264"/>
      <c r="W286" s="264"/>
      <c r="X286" s="193"/>
      <c r="Y286" s="193"/>
      <c r="Z286" s="193"/>
      <c r="AA286" s="193"/>
      <c r="AB286" s="193"/>
      <c r="AC286" s="193"/>
      <c r="AD286" s="193"/>
      <c r="AE286" s="193"/>
      <c r="AF286" s="3"/>
      <c r="AG286" s="3"/>
      <c r="AH286" s="3"/>
      <c r="AI286" s="3"/>
      <c r="AJ286" s="3"/>
      <c r="AK286" s="3"/>
      <c r="AL286" s="3"/>
    </row>
    <row r="287" spans="1:38" ht="14.25" customHeight="1">
      <c r="A287" s="3"/>
      <c r="B287" s="3"/>
      <c r="C287" s="3"/>
      <c r="D287" s="3"/>
      <c r="E287" s="264"/>
      <c r="F287" s="264"/>
      <c r="G287" s="264"/>
      <c r="H287" s="264"/>
      <c r="I287" s="264"/>
      <c r="J287" s="259"/>
      <c r="K287" s="3"/>
      <c r="L287" s="264"/>
      <c r="M287" s="264"/>
      <c r="N287" s="264"/>
      <c r="O287" s="264"/>
      <c r="P287" s="264"/>
      <c r="Q287" s="259"/>
      <c r="R287" s="3"/>
      <c r="S287" s="264"/>
      <c r="T287" s="264"/>
      <c r="U287" s="264"/>
      <c r="V287" s="264"/>
      <c r="W287" s="264"/>
      <c r="X287" s="193"/>
      <c r="Y287" s="193"/>
      <c r="Z287" s="193"/>
      <c r="AA287" s="193"/>
      <c r="AB287" s="193"/>
      <c r="AC287" s="193"/>
      <c r="AD287" s="193"/>
      <c r="AE287" s="193"/>
      <c r="AF287" s="3"/>
      <c r="AG287" s="3"/>
      <c r="AH287" s="3"/>
      <c r="AI287" s="3"/>
      <c r="AJ287" s="3"/>
      <c r="AK287" s="3"/>
      <c r="AL287" s="3"/>
    </row>
    <row r="288" spans="1:38" ht="14.25" customHeight="1">
      <c r="A288" s="3"/>
      <c r="B288" s="3"/>
      <c r="C288" s="3"/>
      <c r="D288" s="3"/>
      <c r="E288" s="264"/>
      <c r="F288" s="264"/>
      <c r="G288" s="264"/>
      <c r="H288" s="264"/>
      <c r="I288" s="264"/>
      <c r="J288" s="259"/>
      <c r="K288" s="3"/>
      <c r="L288" s="264"/>
      <c r="M288" s="264"/>
      <c r="N288" s="264"/>
      <c r="O288" s="264"/>
      <c r="P288" s="264"/>
      <c r="Q288" s="259"/>
      <c r="R288" s="3"/>
      <c r="S288" s="264"/>
      <c r="T288" s="264"/>
      <c r="U288" s="264"/>
      <c r="V288" s="264"/>
      <c r="W288" s="264"/>
      <c r="X288" s="193"/>
      <c r="Y288" s="193"/>
      <c r="Z288" s="193"/>
      <c r="AA288" s="193"/>
      <c r="AB288" s="193"/>
      <c r="AC288" s="193"/>
      <c r="AD288" s="193"/>
      <c r="AE288" s="193"/>
      <c r="AF288" s="3"/>
      <c r="AG288" s="3"/>
      <c r="AH288" s="3"/>
      <c r="AI288" s="3"/>
      <c r="AJ288" s="3"/>
      <c r="AK288" s="3"/>
      <c r="AL288" s="3"/>
    </row>
    <row r="289" spans="1:38" ht="14.25" customHeight="1">
      <c r="A289" s="3"/>
      <c r="B289" s="3"/>
      <c r="C289" s="3"/>
      <c r="D289" s="3"/>
      <c r="E289" s="264"/>
      <c r="F289" s="264"/>
      <c r="G289" s="264"/>
      <c r="H289" s="264"/>
      <c r="I289" s="264"/>
      <c r="J289" s="259"/>
      <c r="K289" s="3"/>
      <c r="L289" s="264"/>
      <c r="M289" s="264"/>
      <c r="N289" s="264"/>
      <c r="O289" s="264"/>
      <c r="P289" s="264"/>
      <c r="Q289" s="259"/>
      <c r="R289" s="3"/>
      <c r="S289" s="264"/>
      <c r="T289" s="264"/>
      <c r="U289" s="264"/>
      <c r="V289" s="264"/>
      <c r="W289" s="264"/>
      <c r="X289" s="193"/>
      <c r="Y289" s="193"/>
      <c r="Z289" s="193"/>
      <c r="AA289" s="193"/>
      <c r="AB289" s="193"/>
      <c r="AC289" s="193"/>
      <c r="AD289" s="193"/>
      <c r="AE289" s="193"/>
      <c r="AF289" s="3"/>
      <c r="AG289" s="3"/>
      <c r="AH289" s="3"/>
      <c r="AI289" s="3"/>
      <c r="AJ289" s="3"/>
      <c r="AK289" s="3"/>
      <c r="AL289" s="3"/>
    </row>
    <row r="290" spans="1:38" ht="14.25" customHeight="1">
      <c r="A290" s="3"/>
      <c r="B290" s="3"/>
      <c r="C290" s="3"/>
      <c r="D290" s="3"/>
      <c r="E290" s="264"/>
      <c r="F290" s="264"/>
      <c r="G290" s="264"/>
      <c r="H290" s="264"/>
      <c r="I290" s="264"/>
      <c r="J290" s="259"/>
      <c r="K290" s="3"/>
      <c r="L290" s="264"/>
      <c r="M290" s="264"/>
      <c r="N290" s="264"/>
      <c r="O290" s="264"/>
      <c r="P290" s="264"/>
      <c r="Q290" s="259"/>
      <c r="R290" s="3"/>
      <c r="S290" s="264"/>
      <c r="T290" s="264"/>
      <c r="U290" s="264"/>
      <c r="V290" s="264"/>
      <c r="W290" s="264"/>
      <c r="X290" s="193"/>
      <c r="Y290" s="193"/>
      <c r="Z290" s="193"/>
      <c r="AA290" s="193"/>
      <c r="AB290" s="193"/>
      <c r="AC290" s="193"/>
      <c r="AD290" s="193"/>
      <c r="AE290" s="193"/>
      <c r="AF290" s="3"/>
      <c r="AG290" s="3"/>
      <c r="AH290" s="3"/>
      <c r="AI290" s="3"/>
      <c r="AJ290" s="3"/>
      <c r="AK290" s="3"/>
      <c r="AL290" s="3"/>
    </row>
    <row r="291" spans="1:38" ht="14.25" customHeight="1">
      <c r="A291" s="3"/>
      <c r="B291" s="3"/>
      <c r="C291" s="3"/>
      <c r="D291" s="3"/>
      <c r="E291" s="264"/>
      <c r="F291" s="264"/>
      <c r="G291" s="264"/>
      <c r="H291" s="264"/>
      <c r="I291" s="264"/>
      <c r="J291" s="259"/>
      <c r="K291" s="3"/>
      <c r="L291" s="264"/>
      <c r="M291" s="264"/>
      <c r="N291" s="264"/>
      <c r="O291" s="264"/>
      <c r="P291" s="264"/>
      <c r="Q291" s="259"/>
      <c r="R291" s="3"/>
      <c r="S291" s="264"/>
      <c r="T291" s="264"/>
      <c r="U291" s="264"/>
      <c r="V291" s="264"/>
      <c r="W291" s="264"/>
      <c r="X291" s="193"/>
      <c r="Y291" s="193"/>
      <c r="Z291" s="193"/>
      <c r="AA291" s="193"/>
      <c r="AB291" s="193"/>
      <c r="AC291" s="193"/>
      <c r="AD291" s="193"/>
      <c r="AE291" s="193"/>
      <c r="AF291" s="3"/>
      <c r="AG291" s="3"/>
      <c r="AH291" s="3"/>
      <c r="AI291" s="3"/>
      <c r="AJ291" s="3"/>
      <c r="AK291" s="3"/>
      <c r="AL291" s="3"/>
    </row>
    <row r="292" spans="1:38" ht="14.25" customHeight="1">
      <c r="A292" s="3"/>
      <c r="B292" s="3"/>
      <c r="C292" s="3"/>
      <c r="D292" s="3"/>
      <c r="E292" s="264"/>
      <c r="F292" s="264"/>
      <c r="G292" s="264"/>
      <c r="H292" s="264"/>
      <c r="I292" s="264"/>
      <c r="J292" s="259"/>
      <c r="K292" s="3"/>
      <c r="L292" s="264"/>
      <c r="M292" s="264"/>
      <c r="N292" s="264"/>
      <c r="O292" s="264"/>
      <c r="P292" s="264"/>
      <c r="Q292" s="259"/>
      <c r="R292" s="3"/>
      <c r="S292" s="264"/>
      <c r="T292" s="264"/>
      <c r="U292" s="264"/>
      <c r="V292" s="264"/>
      <c r="W292" s="264"/>
      <c r="X292" s="193"/>
      <c r="Y292" s="193"/>
      <c r="Z292" s="193"/>
      <c r="AA292" s="193"/>
      <c r="AB292" s="193"/>
      <c r="AC292" s="193"/>
      <c r="AD292" s="193"/>
      <c r="AE292" s="193"/>
      <c r="AF292" s="3"/>
      <c r="AG292" s="3"/>
      <c r="AH292" s="3"/>
      <c r="AI292" s="3"/>
      <c r="AJ292" s="3"/>
      <c r="AK292" s="3"/>
      <c r="AL292" s="3"/>
    </row>
    <row r="293" spans="1:38" ht="14.25" customHeight="1">
      <c r="A293" s="3"/>
      <c r="B293" s="3"/>
      <c r="C293" s="3"/>
      <c r="D293" s="3"/>
      <c r="E293" s="264"/>
      <c r="F293" s="264"/>
      <c r="G293" s="264"/>
      <c r="H293" s="264"/>
      <c r="I293" s="264"/>
      <c r="J293" s="259"/>
      <c r="K293" s="3"/>
      <c r="L293" s="264"/>
      <c r="M293" s="264"/>
      <c r="N293" s="264"/>
      <c r="O293" s="264"/>
      <c r="P293" s="264"/>
      <c r="Q293" s="259"/>
      <c r="R293" s="3"/>
      <c r="S293" s="264"/>
      <c r="T293" s="264"/>
      <c r="U293" s="264"/>
      <c r="V293" s="264"/>
      <c r="W293" s="264"/>
      <c r="X293" s="193"/>
      <c r="Y293" s="193"/>
      <c r="Z293" s="193"/>
      <c r="AA293" s="193"/>
      <c r="AB293" s="193"/>
      <c r="AC293" s="193"/>
      <c r="AD293" s="193"/>
      <c r="AE293" s="193"/>
      <c r="AF293" s="3"/>
      <c r="AG293" s="3"/>
      <c r="AH293" s="3"/>
      <c r="AI293" s="3"/>
      <c r="AJ293" s="3"/>
      <c r="AK293" s="3"/>
      <c r="AL293" s="3"/>
    </row>
    <row r="294" spans="1:38" ht="14.25" customHeight="1">
      <c r="A294" s="3"/>
      <c r="B294" s="3"/>
      <c r="C294" s="3"/>
      <c r="D294" s="3"/>
      <c r="E294" s="264"/>
      <c r="F294" s="264"/>
      <c r="G294" s="264"/>
      <c r="H294" s="264"/>
      <c r="I294" s="264"/>
      <c r="J294" s="259"/>
      <c r="K294" s="3"/>
      <c r="L294" s="264"/>
      <c r="M294" s="264"/>
      <c r="N294" s="264"/>
      <c r="O294" s="264"/>
      <c r="P294" s="264"/>
      <c r="Q294" s="259"/>
      <c r="R294" s="3"/>
      <c r="S294" s="264"/>
      <c r="T294" s="264"/>
      <c r="U294" s="264"/>
      <c r="V294" s="264"/>
      <c r="W294" s="264"/>
      <c r="X294" s="193"/>
      <c r="Y294" s="193"/>
      <c r="Z294" s="193"/>
      <c r="AA294" s="193"/>
      <c r="AB294" s="193"/>
      <c r="AC294" s="193"/>
      <c r="AD294" s="193"/>
      <c r="AE294" s="193"/>
      <c r="AF294" s="3"/>
      <c r="AG294" s="3"/>
      <c r="AH294" s="3"/>
      <c r="AI294" s="3"/>
      <c r="AJ294" s="3"/>
      <c r="AK294" s="3"/>
      <c r="AL294" s="3"/>
    </row>
    <row r="295" spans="1:38" ht="14.25" customHeight="1">
      <c r="A295" s="3"/>
      <c r="B295" s="3"/>
      <c r="C295" s="3"/>
      <c r="D295" s="3"/>
      <c r="E295" s="264"/>
      <c r="F295" s="264"/>
      <c r="G295" s="264"/>
      <c r="H295" s="264"/>
      <c r="I295" s="264"/>
      <c r="J295" s="259"/>
      <c r="K295" s="3"/>
      <c r="L295" s="264"/>
      <c r="M295" s="264"/>
      <c r="N295" s="264"/>
      <c r="O295" s="264"/>
      <c r="P295" s="264"/>
      <c r="Q295" s="259"/>
      <c r="R295" s="3"/>
      <c r="S295" s="264"/>
      <c r="T295" s="264"/>
      <c r="U295" s="264"/>
      <c r="V295" s="264"/>
      <c r="W295" s="264"/>
      <c r="X295" s="193"/>
      <c r="Y295" s="193"/>
      <c r="Z295" s="193"/>
      <c r="AA295" s="193"/>
      <c r="AB295" s="193"/>
      <c r="AC295" s="193"/>
      <c r="AD295" s="193"/>
      <c r="AE295" s="193"/>
      <c r="AF295" s="3"/>
      <c r="AG295" s="3"/>
      <c r="AH295" s="3"/>
      <c r="AI295" s="3"/>
      <c r="AJ295" s="3"/>
      <c r="AK295" s="3"/>
      <c r="AL295" s="3"/>
    </row>
    <row r="296" spans="1:38" ht="14.25" customHeight="1">
      <c r="A296" s="3"/>
      <c r="B296" s="3"/>
      <c r="C296" s="3"/>
      <c r="D296" s="3"/>
      <c r="E296" s="264"/>
      <c r="F296" s="264"/>
      <c r="G296" s="264"/>
      <c r="H296" s="264"/>
      <c r="I296" s="264"/>
      <c r="J296" s="259"/>
      <c r="K296" s="3"/>
      <c r="L296" s="264"/>
      <c r="M296" s="264"/>
      <c r="N296" s="264"/>
      <c r="O296" s="264"/>
      <c r="P296" s="264"/>
      <c r="Q296" s="259"/>
      <c r="R296" s="3"/>
      <c r="S296" s="264"/>
      <c r="T296" s="264"/>
      <c r="U296" s="264"/>
      <c r="V296" s="264"/>
      <c r="W296" s="264"/>
      <c r="X296" s="193"/>
      <c r="Y296" s="193"/>
      <c r="Z296" s="193"/>
      <c r="AA296" s="193"/>
      <c r="AB296" s="193"/>
      <c r="AC296" s="193"/>
      <c r="AD296" s="193"/>
      <c r="AE296" s="193"/>
      <c r="AF296" s="3"/>
      <c r="AG296" s="3"/>
      <c r="AH296" s="3"/>
      <c r="AI296" s="3"/>
      <c r="AJ296" s="3"/>
      <c r="AK296" s="3"/>
      <c r="AL296" s="3"/>
    </row>
    <row r="297" spans="1:38" ht="14.25" customHeight="1">
      <c r="A297" s="3"/>
      <c r="B297" s="3"/>
      <c r="C297" s="3"/>
      <c r="D297" s="3"/>
      <c r="E297" s="264"/>
      <c r="F297" s="264"/>
      <c r="G297" s="264"/>
      <c r="H297" s="264"/>
      <c r="I297" s="264"/>
      <c r="J297" s="259"/>
      <c r="K297" s="3"/>
      <c r="L297" s="264"/>
      <c r="M297" s="264"/>
      <c r="N297" s="264"/>
      <c r="O297" s="264"/>
      <c r="P297" s="264"/>
      <c r="Q297" s="259"/>
      <c r="R297" s="3"/>
      <c r="S297" s="264"/>
      <c r="T297" s="264"/>
      <c r="U297" s="264"/>
      <c r="V297" s="264"/>
      <c r="W297" s="264"/>
      <c r="X297" s="193"/>
      <c r="Y297" s="193"/>
      <c r="Z297" s="193"/>
      <c r="AA297" s="193"/>
      <c r="AB297" s="193"/>
      <c r="AC297" s="193"/>
      <c r="AD297" s="193"/>
      <c r="AE297" s="193"/>
      <c r="AF297" s="3"/>
      <c r="AG297" s="3"/>
      <c r="AH297" s="3"/>
      <c r="AI297" s="3"/>
      <c r="AJ297" s="3"/>
      <c r="AK297" s="3"/>
      <c r="AL297" s="3"/>
    </row>
    <row r="298" spans="1:38" ht="14.25" customHeight="1">
      <c r="A298" s="3"/>
      <c r="B298" s="3"/>
      <c r="C298" s="3"/>
      <c r="D298" s="3"/>
      <c r="E298" s="264"/>
      <c r="F298" s="264"/>
      <c r="G298" s="264"/>
      <c r="H298" s="264"/>
      <c r="I298" s="264"/>
      <c r="J298" s="259"/>
      <c r="K298" s="3"/>
      <c r="L298" s="264"/>
      <c r="M298" s="264"/>
      <c r="N298" s="264"/>
      <c r="O298" s="264"/>
      <c r="P298" s="264"/>
      <c r="Q298" s="259"/>
      <c r="R298" s="3"/>
      <c r="S298" s="264"/>
      <c r="T298" s="264"/>
      <c r="U298" s="264"/>
      <c r="V298" s="264"/>
      <c r="W298" s="264"/>
      <c r="X298" s="193"/>
      <c r="Y298" s="193"/>
      <c r="Z298" s="193"/>
      <c r="AA298" s="193"/>
      <c r="AB298" s="193"/>
      <c r="AC298" s="193"/>
      <c r="AD298" s="193"/>
      <c r="AE298" s="193"/>
      <c r="AF298" s="3"/>
      <c r="AG298" s="3"/>
      <c r="AH298" s="3"/>
      <c r="AI298" s="3"/>
      <c r="AJ298" s="3"/>
      <c r="AK298" s="3"/>
      <c r="AL298" s="3"/>
    </row>
    <row r="299" spans="1:38" ht="14.25" customHeight="1">
      <c r="A299" s="3"/>
      <c r="B299" s="3"/>
      <c r="C299" s="3"/>
      <c r="D299" s="3"/>
      <c r="E299" s="264"/>
      <c r="F299" s="264"/>
      <c r="G299" s="264"/>
      <c r="H299" s="264"/>
      <c r="I299" s="264"/>
      <c r="J299" s="259"/>
      <c r="K299" s="3"/>
      <c r="L299" s="264"/>
      <c r="M299" s="264"/>
      <c r="N299" s="264"/>
      <c r="O299" s="264"/>
      <c r="P299" s="264"/>
      <c r="Q299" s="259"/>
      <c r="R299" s="3"/>
      <c r="S299" s="264"/>
      <c r="T299" s="264"/>
      <c r="U299" s="264"/>
      <c r="V299" s="264"/>
      <c r="W299" s="264"/>
      <c r="X299" s="193"/>
      <c r="Y299" s="193"/>
      <c r="Z299" s="193"/>
      <c r="AA299" s="193"/>
      <c r="AB299" s="193"/>
      <c r="AC299" s="193"/>
      <c r="AD299" s="193"/>
      <c r="AE299" s="193"/>
      <c r="AF299" s="3"/>
      <c r="AG299" s="3"/>
      <c r="AH299" s="3"/>
      <c r="AI299" s="3"/>
      <c r="AJ299" s="3"/>
      <c r="AK299" s="3"/>
      <c r="AL299" s="3"/>
    </row>
    <row r="300" spans="1:38" ht="14.25" customHeight="1">
      <c r="A300" s="3"/>
      <c r="B300" s="3"/>
      <c r="C300" s="3"/>
      <c r="D300" s="3"/>
      <c r="E300" s="264"/>
      <c r="F300" s="264"/>
      <c r="G300" s="264"/>
      <c r="H300" s="264"/>
      <c r="I300" s="264"/>
      <c r="J300" s="259"/>
      <c r="K300" s="3"/>
      <c r="L300" s="264"/>
      <c r="M300" s="264"/>
      <c r="N300" s="264"/>
      <c r="O300" s="264"/>
      <c r="P300" s="264"/>
      <c r="Q300" s="259"/>
      <c r="R300" s="3"/>
      <c r="S300" s="264"/>
      <c r="T300" s="264"/>
      <c r="U300" s="264"/>
      <c r="V300" s="264"/>
      <c r="W300" s="264"/>
      <c r="X300" s="193"/>
      <c r="Y300" s="193"/>
      <c r="Z300" s="193"/>
      <c r="AA300" s="193"/>
      <c r="AB300" s="193"/>
      <c r="AC300" s="193"/>
      <c r="AD300" s="193"/>
      <c r="AE300" s="193"/>
      <c r="AF300" s="3"/>
      <c r="AG300" s="3"/>
      <c r="AH300" s="3"/>
      <c r="AI300" s="3"/>
      <c r="AJ300" s="3"/>
      <c r="AK300" s="3"/>
      <c r="AL300" s="3"/>
    </row>
    <row r="301" spans="1:38" ht="14.25" customHeight="1">
      <c r="A301" s="3"/>
      <c r="B301" s="3"/>
      <c r="C301" s="3"/>
      <c r="D301" s="3"/>
      <c r="E301" s="264"/>
      <c r="F301" s="264"/>
      <c r="G301" s="264"/>
      <c r="H301" s="264"/>
      <c r="I301" s="264"/>
      <c r="J301" s="259"/>
      <c r="K301" s="3"/>
      <c r="L301" s="264"/>
      <c r="M301" s="264"/>
      <c r="N301" s="264"/>
      <c r="O301" s="264"/>
      <c r="P301" s="264"/>
      <c r="Q301" s="259"/>
      <c r="R301" s="3"/>
      <c r="S301" s="264"/>
      <c r="T301" s="264"/>
      <c r="U301" s="264"/>
      <c r="V301" s="264"/>
      <c r="W301" s="264"/>
      <c r="X301" s="193"/>
      <c r="Y301" s="193"/>
      <c r="Z301" s="193"/>
      <c r="AA301" s="193"/>
      <c r="AB301" s="193"/>
      <c r="AC301" s="193"/>
      <c r="AD301" s="193"/>
      <c r="AE301" s="193"/>
      <c r="AF301" s="3"/>
      <c r="AG301" s="3"/>
      <c r="AH301" s="3"/>
      <c r="AI301" s="3"/>
      <c r="AJ301" s="3"/>
      <c r="AK301" s="3"/>
      <c r="AL301" s="3"/>
    </row>
    <row r="302" spans="1:38" ht="14.25" customHeight="1">
      <c r="A302" s="3"/>
      <c r="B302" s="3"/>
      <c r="C302" s="3"/>
      <c r="D302" s="3"/>
      <c r="E302" s="264"/>
      <c r="F302" s="264"/>
      <c r="G302" s="264"/>
      <c r="H302" s="264"/>
      <c r="I302" s="264"/>
      <c r="J302" s="259"/>
      <c r="K302" s="3"/>
      <c r="L302" s="264"/>
      <c r="M302" s="264"/>
      <c r="N302" s="264"/>
      <c r="O302" s="264"/>
      <c r="P302" s="264"/>
      <c r="Q302" s="259"/>
      <c r="R302" s="3"/>
      <c r="S302" s="264"/>
      <c r="T302" s="264"/>
      <c r="U302" s="264"/>
      <c r="V302" s="264"/>
      <c r="W302" s="264"/>
      <c r="X302" s="193"/>
      <c r="Y302" s="193"/>
      <c r="Z302" s="193"/>
      <c r="AA302" s="193"/>
      <c r="AB302" s="193"/>
      <c r="AC302" s="193"/>
      <c r="AD302" s="193"/>
      <c r="AE302" s="193"/>
      <c r="AF302" s="3"/>
      <c r="AG302" s="3"/>
      <c r="AH302" s="3"/>
      <c r="AI302" s="3"/>
      <c r="AJ302" s="3"/>
      <c r="AK302" s="3"/>
      <c r="AL302" s="3"/>
    </row>
    <row r="303" spans="1:38" ht="14.25" customHeight="1">
      <c r="A303" s="3"/>
      <c r="B303" s="3"/>
      <c r="C303" s="3"/>
      <c r="D303" s="3"/>
      <c r="E303" s="264"/>
      <c r="F303" s="264"/>
      <c r="G303" s="264"/>
      <c r="H303" s="264"/>
      <c r="I303" s="264"/>
      <c r="J303" s="259"/>
      <c r="K303" s="3"/>
      <c r="L303" s="264"/>
      <c r="M303" s="264"/>
      <c r="N303" s="264"/>
      <c r="O303" s="264"/>
      <c r="P303" s="264"/>
      <c r="Q303" s="259"/>
      <c r="R303" s="3"/>
      <c r="S303" s="264"/>
      <c r="T303" s="264"/>
      <c r="U303" s="264"/>
      <c r="V303" s="264"/>
      <c r="W303" s="264"/>
      <c r="X303" s="193"/>
      <c r="Y303" s="193"/>
      <c r="Z303" s="193"/>
      <c r="AA303" s="193"/>
      <c r="AB303" s="193"/>
      <c r="AC303" s="193"/>
      <c r="AD303" s="193"/>
      <c r="AE303" s="193"/>
      <c r="AF303" s="3"/>
      <c r="AG303" s="3"/>
      <c r="AH303" s="3"/>
      <c r="AI303" s="3"/>
      <c r="AJ303" s="3"/>
      <c r="AK303" s="3"/>
      <c r="AL303" s="3"/>
    </row>
    <row r="304" spans="1:38" ht="14.25" customHeight="1">
      <c r="A304" s="3"/>
      <c r="B304" s="3"/>
      <c r="C304" s="3"/>
      <c r="D304" s="3"/>
      <c r="E304" s="264"/>
      <c r="F304" s="264"/>
      <c r="G304" s="264"/>
      <c r="H304" s="264"/>
      <c r="I304" s="264"/>
      <c r="J304" s="259"/>
      <c r="K304" s="3"/>
      <c r="L304" s="264"/>
      <c r="M304" s="264"/>
      <c r="N304" s="264"/>
      <c r="O304" s="264"/>
      <c r="P304" s="264"/>
      <c r="Q304" s="259"/>
      <c r="R304" s="3"/>
      <c r="S304" s="264"/>
      <c r="T304" s="264"/>
      <c r="U304" s="264"/>
      <c r="V304" s="264"/>
      <c r="W304" s="264"/>
      <c r="X304" s="193"/>
      <c r="Y304" s="193"/>
      <c r="Z304" s="193"/>
      <c r="AA304" s="193"/>
      <c r="AB304" s="193"/>
      <c r="AC304" s="193"/>
      <c r="AD304" s="193"/>
      <c r="AE304" s="193"/>
      <c r="AF304" s="3"/>
      <c r="AG304" s="3"/>
      <c r="AH304" s="3"/>
      <c r="AI304" s="3"/>
      <c r="AJ304" s="3"/>
      <c r="AK304" s="3"/>
      <c r="AL304" s="3"/>
    </row>
    <row r="305" spans="1:38" ht="14.25" customHeight="1">
      <c r="A305" s="3"/>
      <c r="B305" s="3"/>
      <c r="C305" s="3"/>
      <c r="D305" s="3"/>
      <c r="E305" s="264"/>
      <c r="F305" s="264"/>
      <c r="G305" s="264"/>
      <c r="H305" s="264"/>
      <c r="I305" s="264"/>
      <c r="J305" s="259"/>
      <c r="K305" s="3"/>
      <c r="L305" s="264"/>
      <c r="M305" s="264"/>
      <c r="N305" s="264"/>
      <c r="O305" s="264"/>
      <c r="P305" s="264"/>
      <c r="Q305" s="259"/>
      <c r="R305" s="3"/>
      <c r="S305" s="264"/>
      <c r="T305" s="264"/>
      <c r="U305" s="264"/>
      <c r="V305" s="264"/>
      <c r="W305" s="264"/>
      <c r="X305" s="193"/>
      <c r="Y305" s="193"/>
      <c r="Z305" s="193"/>
      <c r="AA305" s="193"/>
      <c r="AB305" s="193"/>
      <c r="AC305" s="193"/>
      <c r="AD305" s="193"/>
      <c r="AE305" s="193"/>
      <c r="AF305" s="3"/>
      <c r="AG305" s="3"/>
      <c r="AH305" s="3"/>
      <c r="AI305" s="3"/>
      <c r="AJ305" s="3"/>
      <c r="AK305" s="3"/>
      <c r="AL305" s="3"/>
    </row>
    <row r="306" spans="1:38" ht="14.25" customHeight="1">
      <c r="A306" s="3"/>
      <c r="B306" s="3"/>
      <c r="C306" s="3"/>
      <c r="D306" s="3"/>
      <c r="E306" s="264"/>
      <c r="F306" s="264"/>
      <c r="G306" s="264"/>
      <c r="H306" s="264"/>
      <c r="I306" s="264"/>
      <c r="J306" s="259"/>
      <c r="K306" s="3"/>
      <c r="L306" s="264"/>
      <c r="M306" s="264"/>
      <c r="N306" s="264"/>
      <c r="O306" s="264"/>
      <c r="P306" s="264"/>
      <c r="Q306" s="259"/>
      <c r="R306" s="3"/>
      <c r="S306" s="264"/>
      <c r="T306" s="264"/>
      <c r="U306" s="264"/>
      <c r="V306" s="264"/>
      <c r="W306" s="264"/>
      <c r="X306" s="193"/>
      <c r="Y306" s="193"/>
      <c r="Z306" s="193"/>
      <c r="AA306" s="193"/>
      <c r="AB306" s="193"/>
      <c r="AC306" s="193"/>
      <c r="AD306" s="193"/>
      <c r="AE306" s="193"/>
      <c r="AF306" s="3"/>
      <c r="AG306" s="3"/>
      <c r="AH306" s="3"/>
      <c r="AI306" s="3"/>
      <c r="AJ306" s="3"/>
      <c r="AK306" s="3"/>
      <c r="AL306" s="3"/>
    </row>
    <row r="307" spans="1:38" ht="14.25" customHeight="1">
      <c r="A307" s="3"/>
      <c r="B307" s="3"/>
      <c r="C307" s="3"/>
      <c r="D307" s="3"/>
      <c r="E307" s="264"/>
      <c r="F307" s="264"/>
      <c r="G307" s="264"/>
      <c r="H307" s="264"/>
      <c r="I307" s="264"/>
      <c r="J307" s="259"/>
      <c r="K307" s="3"/>
      <c r="L307" s="264"/>
      <c r="M307" s="264"/>
      <c r="N307" s="264"/>
      <c r="O307" s="264"/>
      <c r="P307" s="264"/>
      <c r="Q307" s="259"/>
      <c r="R307" s="3"/>
      <c r="S307" s="264"/>
      <c r="T307" s="264"/>
      <c r="U307" s="264"/>
      <c r="V307" s="264"/>
      <c r="W307" s="264"/>
      <c r="X307" s="193"/>
      <c r="Y307" s="193"/>
      <c r="Z307" s="193"/>
      <c r="AA307" s="193"/>
      <c r="AB307" s="193"/>
      <c r="AC307" s="193"/>
      <c r="AD307" s="193"/>
      <c r="AE307" s="193"/>
      <c r="AF307" s="3"/>
      <c r="AG307" s="3"/>
      <c r="AH307" s="3"/>
      <c r="AI307" s="3"/>
      <c r="AJ307" s="3"/>
      <c r="AK307" s="3"/>
      <c r="AL307" s="3"/>
    </row>
    <row r="308" spans="1:38" ht="14.25" customHeight="1">
      <c r="A308" s="3"/>
      <c r="B308" s="3"/>
      <c r="C308" s="3"/>
      <c r="D308" s="3"/>
      <c r="E308" s="264"/>
      <c r="F308" s="264"/>
      <c r="G308" s="264"/>
      <c r="H308" s="264"/>
      <c r="I308" s="264"/>
      <c r="J308" s="259"/>
      <c r="K308" s="3"/>
      <c r="L308" s="264"/>
      <c r="M308" s="264"/>
      <c r="N308" s="264"/>
      <c r="O308" s="264"/>
      <c r="P308" s="264"/>
      <c r="Q308" s="259"/>
      <c r="R308" s="3"/>
      <c r="S308" s="264"/>
      <c r="T308" s="264"/>
      <c r="U308" s="264"/>
      <c r="V308" s="264"/>
      <c r="W308" s="264"/>
      <c r="X308" s="193"/>
      <c r="Y308" s="193"/>
      <c r="Z308" s="193"/>
      <c r="AA308" s="193"/>
      <c r="AB308" s="193"/>
      <c r="AC308" s="193"/>
      <c r="AD308" s="193"/>
      <c r="AE308" s="193"/>
      <c r="AF308" s="3"/>
      <c r="AG308" s="3"/>
      <c r="AH308" s="3"/>
      <c r="AI308" s="3"/>
      <c r="AJ308" s="3"/>
      <c r="AK308" s="3"/>
      <c r="AL308" s="3"/>
    </row>
    <row r="309" spans="1:38" ht="14.25" customHeight="1">
      <c r="A309" s="3"/>
      <c r="B309" s="3"/>
      <c r="C309" s="3"/>
      <c r="D309" s="3"/>
      <c r="E309" s="264"/>
      <c r="F309" s="264"/>
      <c r="G309" s="264"/>
      <c r="H309" s="264"/>
      <c r="I309" s="264"/>
      <c r="J309" s="259"/>
      <c r="K309" s="3"/>
      <c r="L309" s="264"/>
      <c r="M309" s="264"/>
      <c r="N309" s="264"/>
      <c r="O309" s="264"/>
      <c r="P309" s="264"/>
      <c r="Q309" s="259"/>
      <c r="R309" s="3"/>
      <c r="S309" s="264"/>
      <c r="T309" s="264"/>
      <c r="U309" s="264"/>
      <c r="V309" s="264"/>
      <c r="W309" s="264"/>
      <c r="X309" s="193"/>
      <c r="Y309" s="193"/>
      <c r="Z309" s="193"/>
      <c r="AA309" s="193"/>
      <c r="AB309" s="193"/>
      <c r="AC309" s="193"/>
      <c r="AD309" s="193"/>
      <c r="AE309" s="193"/>
      <c r="AF309" s="3"/>
      <c r="AG309" s="3"/>
      <c r="AH309" s="3"/>
      <c r="AI309" s="3"/>
      <c r="AJ309" s="3"/>
      <c r="AK309" s="3"/>
      <c r="AL309" s="3"/>
    </row>
    <row r="310" spans="1:38" ht="14.25" customHeight="1">
      <c r="A310" s="3"/>
      <c r="B310" s="3"/>
      <c r="C310" s="3"/>
      <c r="D310" s="3"/>
      <c r="E310" s="264"/>
      <c r="F310" s="264"/>
      <c r="G310" s="264"/>
      <c r="H310" s="264"/>
      <c r="I310" s="264"/>
      <c r="J310" s="259"/>
      <c r="K310" s="3"/>
      <c r="L310" s="264"/>
      <c r="M310" s="264"/>
      <c r="N310" s="264"/>
      <c r="O310" s="264"/>
      <c r="P310" s="264"/>
      <c r="Q310" s="259"/>
      <c r="R310" s="3"/>
      <c r="S310" s="264"/>
      <c r="T310" s="264"/>
      <c r="U310" s="264"/>
      <c r="V310" s="264"/>
      <c r="W310" s="264"/>
      <c r="X310" s="193"/>
      <c r="Y310" s="193"/>
      <c r="Z310" s="193"/>
      <c r="AA310" s="193"/>
      <c r="AB310" s="193"/>
      <c r="AC310" s="193"/>
      <c r="AD310" s="193"/>
      <c r="AE310" s="193"/>
      <c r="AF310" s="3"/>
      <c r="AG310" s="3"/>
      <c r="AH310" s="3"/>
      <c r="AI310" s="3"/>
      <c r="AJ310" s="3"/>
      <c r="AK310" s="3"/>
      <c r="AL310" s="3"/>
    </row>
    <row r="311" spans="1:38" ht="14.25" customHeight="1">
      <c r="A311" s="3"/>
      <c r="B311" s="3"/>
      <c r="C311" s="3"/>
      <c r="D311" s="3"/>
      <c r="E311" s="264"/>
      <c r="F311" s="264"/>
      <c r="G311" s="264"/>
      <c r="H311" s="264"/>
      <c r="I311" s="264"/>
      <c r="J311" s="259"/>
      <c r="K311" s="3"/>
      <c r="L311" s="264"/>
      <c r="M311" s="264"/>
      <c r="N311" s="264"/>
      <c r="O311" s="264"/>
      <c r="P311" s="264"/>
      <c r="Q311" s="259"/>
      <c r="R311" s="3"/>
      <c r="S311" s="264"/>
      <c r="T311" s="264"/>
      <c r="U311" s="264"/>
      <c r="V311" s="264"/>
      <c r="W311" s="264"/>
      <c r="X311" s="193"/>
      <c r="Y311" s="193"/>
      <c r="Z311" s="193"/>
      <c r="AA311" s="193"/>
      <c r="AB311" s="193"/>
      <c r="AC311" s="193"/>
      <c r="AD311" s="193"/>
      <c r="AE311" s="193"/>
      <c r="AF311" s="3"/>
      <c r="AG311" s="3"/>
      <c r="AH311" s="3"/>
      <c r="AI311" s="3"/>
      <c r="AJ311" s="3"/>
      <c r="AK311" s="3"/>
      <c r="AL311" s="3"/>
    </row>
    <row r="312" spans="1:38" ht="14.25" customHeight="1">
      <c r="A312" s="3"/>
      <c r="B312" s="3"/>
      <c r="C312" s="3"/>
      <c r="D312" s="3"/>
      <c r="E312" s="264"/>
      <c r="F312" s="264"/>
      <c r="G312" s="264"/>
      <c r="H312" s="264"/>
      <c r="I312" s="264"/>
      <c r="J312" s="259"/>
      <c r="K312" s="3"/>
      <c r="L312" s="264"/>
      <c r="M312" s="264"/>
      <c r="N312" s="264"/>
      <c r="O312" s="264"/>
      <c r="P312" s="264"/>
      <c r="Q312" s="259"/>
      <c r="R312" s="3"/>
      <c r="S312" s="264"/>
      <c r="T312" s="264"/>
      <c r="U312" s="264"/>
      <c r="V312" s="264"/>
      <c r="W312" s="264"/>
      <c r="X312" s="193"/>
      <c r="Y312" s="193"/>
      <c r="Z312" s="193"/>
      <c r="AA312" s="193"/>
      <c r="AB312" s="193"/>
      <c r="AC312" s="193"/>
      <c r="AD312" s="193"/>
      <c r="AE312" s="193"/>
      <c r="AF312" s="3"/>
      <c r="AG312" s="3"/>
      <c r="AH312" s="3"/>
      <c r="AI312" s="3"/>
      <c r="AJ312" s="3"/>
      <c r="AK312" s="3"/>
      <c r="AL312" s="3"/>
    </row>
    <row r="313" spans="1:38" ht="14.25" customHeight="1">
      <c r="A313" s="3"/>
      <c r="B313" s="3"/>
      <c r="C313" s="3"/>
      <c r="D313" s="3"/>
      <c r="E313" s="264"/>
      <c r="F313" s="264"/>
      <c r="G313" s="264"/>
      <c r="H313" s="264"/>
      <c r="I313" s="264"/>
      <c r="J313" s="259"/>
      <c r="K313" s="3"/>
      <c r="L313" s="264"/>
      <c r="M313" s="264"/>
      <c r="N313" s="264"/>
      <c r="O313" s="264"/>
      <c r="P313" s="264"/>
      <c r="Q313" s="259"/>
      <c r="R313" s="3"/>
      <c r="S313" s="264"/>
      <c r="T313" s="264"/>
      <c r="U313" s="264"/>
      <c r="V313" s="264"/>
      <c r="W313" s="264"/>
      <c r="X313" s="193"/>
      <c r="Y313" s="193"/>
      <c r="Z313" s="193"/>
      <c r="AA313" s="193"/>
      <c r="AB313" s="193"/>
      <c r="AC313" s="193"/>
      <c r="AD313" s="193"/>
      <c r="AE313" s="193"/>
      <c r="AF313" s="3"/>
      <c r="AG313" s="3"/>
      <c r="AH313" s="3"/>
      <c r="AI313" s="3"/>
      <c r="AJ313" s="3"/>
      <c r="AK313" s="3"/>
      <c r="AL313" s="3"/>
    </row>
    <row r="314" spans="1:38" ht="14.25" customHeight="1">
      <c r="A314" s="3"/>
      <c r="B314" s="3"/>
      <c r="C314" s="3"/>
      <c r="D314" s="3"/>
      <c r="E314" s="264"/>
      <c r="F314" s="264"/>
      <c r="G314" s="264"/>
      <c r="H314" s="264"/>
      <c r="I314" s="264"/>
      <c r="J314" s="259"/>
      <c r="K314" s="3"/>
      <c r="L314" s="264"/>
      <c r="M314" s="264"/>
      <c r="N314" s="264"/>
      <c r="O314" s="264"/>
      <c r="P314" s="264"/>
      <c r="Q314" s="259"/>
      <c r="R314" s="3"/>
      <c r="S314" s="264"/>
      <c r="T314" s="264"/>
      <c r="U314" s="264"/>
      <c r="V314" s="264"/>
      <c r="W314" s="264"/>
      <c r="X314" s="193"/>
      <c r="Y314" s="193"/>
      <c r="Z314" s="193"/>
      <c r="AA314" s="193"/>
      <c r="AB314" s="193"/>
      <c r="AC314" s="193"/>
      <c r="AD314" s="193"/>
      <c r="AE314" s="193"/>
      <c r="AF314" s="3"/>
      <c r="AG314" s="3"/>
      <c r="AH314" s="3"/>
      <c r="AI314" s="3"/>
      <c r="AJ314" s="3"/>
      <c r="AK314" s="3"/>
      <c r="AL314" s="3"/>
    </row>
    <row r="315" spans="1:38" ht="14.25" customHeight="1">
      <c r="A315" s="3"/>
      <c r="B315" s="3"/>
      <c r="C315" s="3"/>
      <c r="D315" s="3"/>
      <c r="E315" s="264"/>
      <c r="F315" s="264"/>
      <c r="G315" s="264"/>
      <c r="H315" s="264"/>
      <c r="I315" s="264"/>
      <c r="J315" s="259"/>
      <c r="K315" s="3"/>
      <c r="L315" s="264"/>
      <c r="M315" s="264"/>
      <c r="N315" s="264"/>
      <c r="O315" s="264"/>
      <c r="P315" s="264"/>
      <c r="Q315" s="259"/>
      <c r="R315" s="3"/>
      <c r="S315" s="264"/>
      <c r="T315" s="264"/>
      <c r="U315" s="264"/>
      <c r="V315" s="264"/>
      <c r="W315" s="264"/>
      <c r="X315" s="193"/>
      <c r="Y315" s="193"/>
      <c r="Z315" s="193"/>
      <c r="AA315" s="193"/>
      <c r="AB315" s="193"/>
      <c r="AC315" s="193"/>
      <c r="AD315" s="193"/>
      <c r="AE315" s="193"/>
      <c r="AF315" s="3"/>
      <c r="AG315" s="3"/>
      <c r="AH315" s="3"/>
      <c r="AI315" s="3"/>
      <c r="AJ315" s="3"/>
      <c r="AK315" s="3"/>
      <c r="AL315" s="3"/>
    </row>
    <row r="316" spans="1:38" ht="14.25" customHeight="1">
      <c r="A316" s="3"/>
      <c r="B316" s="3"/>
      <c r="C316" s="3"/>
      <c r="D316" s="3"/>
      <c r="E316" s="264"/>
      <c r="F316" s="264"/>
      <c r="G316" s="264"/>
      <c r="H316" s="264"/>
      <c r="I316" s="264"/>
      <c r="J316" s="259"/>
      <c r="K316" s="3"/>
      <c r="L316" s="264"/>
      <c r="M316" s="264"/>
      <c r="N316" s="264"/>
      <c r="O316" s="264"/>
      <c r="P316" s="264"/>
      <c r="Q316" s="259"/>
      <c r="R316" s="3"/>
      <c r="S316" s="264"/>
      <c r="T316" s="264"/>
      <c r="U316" s="264"/>
      <c r="V316" s="264"/>
      <c r="W316" s="264"/>
      <c r="X316" s="193"/>
      <c r="Y316" s="193"/>
      <c r="Z316" s="193"/>
      <c r="AA316" s="193"/>
      <c r="AB316" s="193"/>
      <c r="AC316" s="193"/>
      <c r="AD316" s="193"/>
      <c r="AE316" s="193"/>
      <c r="AF316" s="3"/>
      <c r="AG316" s="3"/>
      <c r="AH316" s="3"/>
      <c r="AI316" s="3"/>
      <c r="AJ316" s="3"/>
      <c r="AK316" s="3"/>
      <c r="AL316" s="3"/>
    </row>
    <row r="317" spans="1:38" ht="14.25" customHeight="1">
      <c r="A317" s="3"/>
      <c r="B317" s="3"/>
      <c r="C317" s="3"/>
      <c r="D317" s="3"/>
      <c r="E317" s="264"/>
      <c r="F317" s="264"/>
      <c r="G317" s="264"/>
      <c r="H317" s="264"/>
      <c r="I317" s="264"/>
      <c r="J317" s="259"/>
      <c r="K317" s="3"/>
      <c r="L317" s="264"/>
      <c r="M317" s="264"/>
      <c r="N317" s="264"/>
      <c r="O317" s="264"/>
      <c r="P317" s="264"/>
      <c r="Q317" s="259"/>
      <c r="R317" s="3"/>
      <c r="S317" s="264"/>
      <c r="T317" s="264"/>
      <c r="U317" s="264"/>
      <c r="V317" s="264"/>
      <c r="W317" s="264"/>
      <c r="X317" s="193"/>
      <c r="Y317" s="193"/>
      <c r="Z317" s="193"/>
      <c r="AA317" s="193"/>
      <c r="AB317" s="193"/>
      <c r="AC317" s="193"/>
      <c r="AD317" s="193"/>
      <c r="AE317" s="193"/>
      <c r="AF317" s="3"/>
      <c r="AG317" s="3"/>
      <c r="AH317" s="3"/>
      <c r="AI317" s="3"/>
      <c r="AJ317" s="3"/>
      <c r="AK317" s="3"/>
      <c r="AL317" s="3"/>
    </row>
    <row r="318" spans="1:38" ht="14.25" customHeight="1">
      <c r="A318" s="3"/>
      <c r="B318" s="3"/>
      <c r="C318" s="3"/>
      <c r="D318" s="3"/>
      <c r="E318" s="264"/>
      <c r="F318" s="264"/>
      <c r="G318" s="264"/>
      <c r="H318" s="264"/>
      <c r="I318" s="264"/>
      <c r="J318" s="259"/>
      <c r="K318" s="3"/>
      <c r="L318" s="264"/>
      <c r="M318" s="264"/>
      <c r="N318" s="264"/>
      <c r="O318" s="264"/>
      <c r="P318" s="264"/>
      <c r="Q318" s="259"/>
      <c r="R318" s="3"/>
      <c r="S318" s="264"/>
      <c r="T318" s="264"/>
      <c r="U318" s="264"/>
      <c r="V318" s="264"/>
      <c r="W318" s="264"/>
      <c r="X318" s="193"/>
      <c r="Y318" s="193"/>
      <c r="Z318" s="193"/>
      <c r="AA318" s="193"/>
      <c r="AB318" s="193"/>
      <c r="AC318" s="193"/>
      <c r="AD318" s="193"/>
      <c r="AE318" s="193"/>
      <c r="AF318" s="3"/>
      <c r="AG318" s="3"/>
      <c r="AH318" s="3"/>
      <c r="AI318" s="3"/>
      <c r="AJ318" s="3"/>
      <c r="AK318" s="3"/>
      <c r="AL318" s="3"/>
    </row>
    <row r="319" spans="1:38" ht="14.25" customHeight="1">
      <c r="A319" s="3"/>
      <c r="B319" s="3"/>
      <c r="C319" s="3"/>
      <c r="D319" s="3"/>
      <c r="E319" s="264"/>
      <c r="F319" s="264"/>
      <c r="G319" s="264"/>
      <c r="H319" s="264"/>
      <c r="I319" s="264"/>
      <c r="J319" s="259"/>
      <c r="K319" s="3"/>
      <c r="L319" s="264"/>
      <c r="M319" s="264"/>
      <c r="N319" s="264"/>
      <c r="O319" s="264"/>
      <c r="P319" s="264"/>
      <c r="Q319" s="259"/>
      <c r="R319" s="3"/>
      <c r="S319" s="264"/>
      <c r="T319" s="264"/>
      <c r="U319" s="264"/>
      <c r="V319" s="264"/>
      <c r="W319" s="264"/>
      <c r="X319" s="193"/>
      <c r="Y319" s="193"/>
      <c r="Z319" s="193"/>
      <c r="AA319" s="193"/>
      <c r="AB319" s="193"/>
      <c r="AC319" s="193"/>
      <c r="AD319" s="193"/>
      <c r="AE319" s="193"/>
      <c r="AF319" s="3"/>
      <c r="AG319" s="3"/>
      <c r="AH319" s="3"/>
      <c r="AI319" s="3"/>
      <c r="AJ319" s="3"/>
      <c r="AK319" s="3"/>
      <c r="AL319" s="3"/>
    </row>
    <row r="320" spans="1:38" ht="14.25" customHeight="1">
      <c r="A320" s="3"/>
      <c r="B320" s="3"/>
      <c r="C320" s="3"/>
      <c r="D320" s="3"/>
      <c r="E320" s="264"/>
      <c r="F320" s="264"/>
      <c r="G320" s="264"/>
      <c r="H320" s="264"/>
      <c r="I320" s="264"/>
      <c r="J320" s="259"/>
      <c r="K320" s="3"/>
      <c r="L320" s="264"/>
      <c r="M320" s="264"/>
      <c r="N320" s="264"/>
      <c r="O320" s="264"/>
      <c r="P320" s="264"/>
      <c r="Q320" s="259"/>
      <c r="R320" s="3"/>
      <c r="S320" s="264"/>
      <c r="T320" s="264"/>
      <c r="U320" s="264"/>
      <c r="V320" s="264"/>
      <c r="W320" s="264"/>
      <c r="X320" s="193"/>
      <c r="Y320" s="193"/>
      <c r="Z320" s="193"/>
      <c r="AA320" s="193"/>
      <c r="AB320" s="193"/>
      <c r="AC320" s="193"/>
      <c r="AD320" s="193"/>
      <c r="AE320" s="193"/>
      <c r="AF320" s="3"/>
      <c r="AG320" s="3"/>
      <c r="AH320" s="3"/>
      <c r="AI320" s="3"/>
      <c r="AJ320" s="3"/>
      <c r="AK320" s="3"/>
      <c r="AL320" s="3"/>
    </row>
    <row r="321" spans="1:38" ht="14.25" customHeight="1">
      <c r="A321" s="3"/>
      <c r="B321" s="3"/>
      <c r="C321" s="3"/>
      <c r="D321" s="3"/>
      <c r="E321" s="264"/>
      <c r="F321" s="264"/>
      <c r="G321" s="264"/>
      <c r="H321" s="264"/>
      <c r="I321" s="264"/>
      <c r="J321" s="259"/>
      <c r="K321" s="3"/>
      <c r="L321" s="264"/>
      <c r="M321" s="264"/>
      <c r="N321" s="264"/>
      <c r="O321" s="264"/>
      <c r="P321" s="264"/>
      <c r="Q321" s="259"/>
      <c r="R321" s="3"/>
      <c r="S321" s="264"/>
      <c r="T321" s="264"/>
      <c r="U321" s="264"/>
      <c r="V321" s="264"/>
      <c r="W321" s="264"/>
      <c r="X321" s="193"/>
      <c r="Y321" s="193"/>
      <c r="Z321" s="193"/>
      <c r="AA321" s="193"/>
      <c r="AB321" s="193"/>
      <c r="AC321" s="193"/>
      <c r="AD321" s="193"/>
      <c r="AE321" s="193"/>
      <c r="AF321" s="3"/>
      <c r="AG321" s="3"/>
      <c r="AH321" s="3"/>
      <c r="AI321" s="3"/>
      <c r="AJ321" s="3"/>
      <c r="AK321" s="3"/>
      <c r="AL321" s="3"/>
    </row>
    <row r="322" spans="1:38" ht="14.25" customHeight="1">
      <c r="A322" s="3"/>
      <c r="B322" s="3"/>
      <c r="C322" s="3"/>
      <c r="D322" s="3"/>
      <c r="E322" s="264"/>
      <c r="F322" s="264"/>
      <c r="G322" s="264"/>
      <c r="H322" s="264"/>
      <c r="I322" s="264"/>
      <c r="J322" s="259"/>
      <c r="K322" s="3"/>
      <c r="L322" s="264"/>
      <c r="M322" s="264"/>
      <c r="N322" s="264"/>
      <c r="O322" s="264"/>
      <c r="P322" s="264"/>
      <c r="Q322" s="259"/>
      <c r="R322" s="3"/>
      <c r="S322" s="264"/>
      <c r="T322" s="264"/>
      <c r="U322" s="264"/>
      <c r="V322" s="264"/>
      <c r="W322" s="264"/>
      <c r="X322" s="193"/>
      <c r="Y322" s="193"/>
      <c r="Z322" s="193"/>
      <c r="AA322" s="193"/>
      <c r="AB322" s="193"/>
      <c r="AC322" s="193"/>
      <c r="AD322" s="193"/>
      <c r="AE322" s="193"/>
      <c r="AF322" s="3"/>
      <c r="AG322" s="3"/>
      <c r="AH322" s="3"/>
      <c r="AI322" s="3"/>
      <c r="AJ322" s="3"/>
      <c r="AK322" s="3"/>
      <c r="AL322" s="3"/>
    </row>
    <row r="323" spans="1:38" ht="14.25" customHeight="1">
      <c r="A323" s="3"/>
      <c r="B323" s="3"/>
      <c r="C323" s="3"/>
      <c r="D323" s="3"/>
      <c r="E323" s="264"/>
      <c r="F323" s="264"/>
      <c r="G323" s="264"/>
      <c r="H323" s="264"/>
      <c r="I323" s="264"/>
      <c r="J323" s="259"/>
      <c r="K323" s="3"/>
      <c r="L323" s="264"/>
      <c r="M323" s="264"/>
      <c r="N323" s="264"/>
      <c r="O323" s="264"/>
      <c r="P323" s="264"/>
      <c r="Q323" s="259"/>
      <c r="R323" s="3"/>
      <c r="S323" s="264"/>
      <c r="T323" s="264"/>
      <c r="U323" s="264"/>
      <c r="V323" s="264"/>
      <c r="W323" s="264"/>
      <c r="X323" s="193"/>
      <c r="Y323" s="193"/>
      <c r="Z323" s="193"/>
      <c r="AA323" s="193"/>
      <c r="AB323" s="193"/>
      <c r="AC323" s="193"/>
      <c r="AD323" s="193"/>
      <c r="AE323" s="193"/>
      <c r="AF323" s="3"/>
      <c r="AG323" s="3"/>
      <c r="AH323" s="3"/>
      <c r="AI323" s="3"/>
      <c r="AJ323" s="3"/>
      <c r="AK323" s="3"/>
      <c r="AL323" s="3"/>
    </row>
    <row r="324" spans="1:38" ht="14.25" customHeight="1">
      <c r="A324" s="3"/>
      <c r="B324" s="3"/>
      <c r="C324" s="3"/>
      <c r="D324" s="3"/>
      <c r="E324" s="264"/>
      <c r="F324" s="264"/>
      <c r="G324" s="264"/>
      <c r="H324" s="264"/>
      <c r="I324" s="264"/>
      <c r="J324" s="259"/>
      <c r="K324" s="3"/>
      <c r="L324" s="264"/>
      <c r="M324" s="264"/>
      <c r="N324" s="264"/>
      <c r="O324" s="264"/>
      <c r="P324" s="264"/>
      <c r="Q324" s="259"/>
      <c r="R324" s="3"/>
      <c r="S324" s="264"/>
      <c r="T324" s="264"/>
      <c r="U324" s="264"/>
      <c r="V324" s="264"/>
      <c r="W324" s="264"/>
      <c r="X324" s="193"/>
      <c r="Y324" s="193"/>
      <c r="Z324" s="193"/>
      <c r="AA324" s="193"/>
      <c r="AB324" s="193"/>
      <c r="AC324" s="193"/>
      <c r="AD324" s="193"/>
      <c r="AE324" s="193"/>
      <c r="AF324" s="3"/>
      <c r="AG324" s="3"/>
      <c r="AH324" s="3"/>
      <c r="AI324" s="3"/>
      <c r="AJ324" s="3"/>
      <c r="AK324" s="3"/>
      <c r="AL324" s="3"/>
    </row>
    <row r="325" spans="1:38" ht="14.25" customHeight="1">
      <c r="A325" s="3"/>
      <c r="B325" s="3"/>
      <c r="C325" s="3"/>
      <c r="D325" s="3"/>
      <c r="E325" s="264"/>
      <c r="F325" s="264"/>
      <c r="G325" s="264"/>
      <c r="H325" s="264"/>
      <c r="I325" s="264"/>
      <c r="J325" s="259"/>
      <c r="K325" s="3"/>
      <c r="L325" s="264"/>
      <c r="M325" s="264"/>
      <c r="N325" s="264"/>
      <c r="O325" s="264"/>
      <c r="P325" s="264"/>
      <c r="Q325" s="259"/>
      <c r="R325" s="3"/>
      <c r="S325" s="264"/>
      <c r="T325" s="264"/>
      <c r="U325" s="264"/>
      <c r="V325" s="264"/>
      <c r="W325" s="264"/>
      <c r="X325" s="193"/>
      <c r="Y325" s="193"/>
      <c r="Z325" s="193"/>
      <c r="AA325" s="193"/>
      <c r="AB325" s="193"/>
      <c r="AC325" s="193"/>
      <c r="AD325" s="193"/>
      <c r="AE325" s="193"/>
      <c r="AF325" s="3"/>
      <c r="AG325" s="3"/>
      <c r="AH325" s="3"/>
      <c r="AI325" s="3"/>
      <c r="AJ325" s="3"/>
      <c r="AK325" s="3"/>
      <c r="AL325" s="3"/>
    </row>
    <row r="326" spans="1:38" ht="14.25" customHeight="1">
      <c r="A326" s="3"/>
      <c r="B326" s="3"/>
      <c r="C326" s="3"/>
      <c r="D326" s="3"/>
      <c r="E326" s="264"/>
      <c r="F326" s="264"/>
      <c r="G326" s="264"/>
      <c r="H326" s="264"/>
      <c r="I326" s="264"/>
      <c r="J326" s="259"/>
      <c r="K326" s="3"/>
      <c r="L326" s="264"/>
      <c r="M326" s="264"/>
      <c r="N326" s="264"/>
      <c r="O326" s="264"/>
      <c r="P326" s="264"/>
      <c r="Q326" s="259"/>
      <c r="R326" s="3"/>
      <c r="S326" s="264"/>
      <c r="T326" s="264"/>
      <c r="U326" s="264"/>
      <c r="V326" s="264"/>
      <c r="W326" s="264"/>
      <c r="X326" s="193"/>
      <c r="Y326" s="193"/>
      <c r="Z326" s="193"/>
      <c r="AA326" s="193"/>
      <c r="AB326" s="193"/>
      <c r="AC326" s="193"/>
      <c r="AD326" s="193"/>
      <c r="AE326" s="193"/>
      <c r="AF326" s="3"/>
      <c r="AG326" s="3"/>
      <c r="AH326" s="3"/>
      <c r="AI326" s="3"/>
      <c r="AJ326" s="3"/>
      <c r="AK326" s="3"/>
      <c r="AL326" s="3"/>
    </row>
    <row r="327" spans="1:38" ht="14.25" customHeight="1">
      <c r="A327" s="3"/>
      <c r="B327" s="3"/>
      <c r="C327" s="3"/>
      <c r="D327" s="3"/>
      <c r="E327" s="264"/>
      <c r="F327" s="264"/>
      <c r="G327" s="264"/>
      <c r="H327" s="264"/>
      <c r="I327" s="264"/>
      <c r="J327" s="259"/>
      <c r="K327" s="3"/>
      <c r="L327" s="264"/>
      <c r="M327" s="264"/>
      <c r="N327" s="264"/>
      <c r="O327" s="264"/>
      <c r="P327" s="264"/>
      <c r="Q327" s="259"/>
      <c r="R327" s="3"/>
      <c r="S327" s="264"/>
      <c r="T327" s="264"/>
      <c r="U327" s="264"/>
      <c r="V327" s="264"/>
      <c r="W327" s="264"/>
      <c r="X327" s="193"/>
      <c r="Y327" s="193"/>
      <c r="Z327" s="193"/>
      <c r="AA327" s="193"/>
      <c r="AB327" s="193"/>
      <c r="AC327" s="193"/>
      <c r="AD327" s="193"/>
      <c r="AE327" s="193"/>
      <c r="AF327" s="3"/>
      <c r="AG327" s="3"/>
      <c r="AH327" s="3"/>
      <c r="AI327" s="3"/>
      <c r="AJ327" s="3"/>
      <c r="AK327" s="3"/>
      <c r="AL327" s="3"/>
    </row>
    <row r="328" spans="1:38" ht="14.25" customHeight="1">
      <c r="A328" s="3"/>
      <c r="B328" s="3"/>
      <c r="C328" s="3"/>
      <c r="D328" s="3"/>
      <c r="E328" s="264"/>
      <c r="F328" s="264"/>
      <c r="G328" s="264"/>
      <c r="H328" s="264"/>
      <c r="I328" s="264"/>
      <c r="J328" s="259"/>
      <c r="K328" s="3"/>
      <c r="L328" s="264"/>
      <c r="M328" s="264"/>
      <c r="N328" s="264"/>
      <c r="O328" s="264"/>
      <c r="P328" s="264"/>
      <c r="Q328" s="259"/>
      <c r="R328" s="3"/>
      <c r="S328" s="264"/>
      <c r="T328" s="264"/>
      <c r="U328" s="264"/>
      <c r="V328" s="264"/>
      <c r="W328" s="264"/>
      <c r="X328" s="193"/>
      <c r="Y328" s="193"/>
      <c r="Z328" s="193"/>
      <c r="AA328" s="193"/>
      <c r="AB328" s="193"/>
      <c r="AC328" s="193"/>
      <c r="AD328" s="193"/>
      <c r="AE328" s="193"/>
      <c r="AF328" s="3"/>
      <c r="AG328" s="3"/>
      <c r="AH328" s="3"/>
      <c r="AI328" s="3"/>
      <c r="AJ328" s="3"/>
      <c r="AK328" s="3"/>
      <c r="AL328" s="3"/>
    </row>
    <row r="329" spans="1:38" ht="14.25" customHeight="1">
      <c r="A329" s="3"/>
      <c r="B329" s="3"/>
      <c r="C329" s="3"/>
      <c r="D329" s="3"/>
      <c r="E329" s="264"/>
      <c r="F329" s="264"/>
      <c r="G329" s="264"/>
      <c r="H329" s="264"/>
      <c r="I329" s="264"/>
      <c r="J329" s="259"/>
      <c r="K329" s="3"/>
      <c r="L329" s="264"/>
      <c r="M329" s="264"/>
      <c r="N329" s="264"/>
      <c r="O329" s="264"/>
      <c r="P329" s="264"/>
      <c r="Q329" s="259"/>
      <c r="R329" s="3"/>
      <c r="S329" s="264"/>
      <c r="T329" s="264"/>
      <c r="U329" s="264"/>
      <c r="V329" s="264"/>
      <c r="W329" s="264"/>
      <c r="X329" s="193"/>
      <c r="Y329" s="193"/>
      <c r="Z329" s="193"/>
      <c r="AA329" s="193"/>
      <c r="AB329" s="193"/>
      <c r="AC329" s="193"/>
      <c r="AD329" s="193"/>
      <c r="AE329" s="193"/>
      <c r="AF329" s="3"/>
      <c r="AG329" s="3"/>
      <c r="AH329" s="3"/>
      <c r="AI329" s="3"/>
      <c r="AJ329" s="3"/>
      <c r="AK329" s="3"/>
      <c r="AL329" s="3"/>
    </row>
    <row r="330" spans="1:38" ht="14.25" customHeight="1">
      <c r="A330" s="3"/>
      <c r="B330" s="3"/>
      <c r="C330" s="3"/>
      <c r="D330" s="3"/>
      <c r="E330" s="264"/>
      <c r="F330" s="264"/>
      <c r="G330" s="264"/>
      <c r="H330" s="264"/>
      <c r="I330" s="264"/>
      <c r="J330" s="259"/>
      <c r="K330" s="3"/>
      <c r="L330" s="264"/>
      <c r="M330" s="264"/>
      <c r="N330" s="264"/>
      <c r="O330" s="264"/>
      <c r="P330" s="264"/>
      <c r="Q330" s="259"/>
      <c r="R330" s="3"/>
      <c r="S330" s="264"/>
      <c r="T330" s="264"/>
      <c r="U330" s="264"/>
      <c r="V330" s="264"/>
      <c r="W330" s="264"/>
      <c r="X330" s="193"/>
      <c r="Y330" s="193"/>
      <c r="Z330" s="193"/>
      <c r="AA330" s="193"/>
      <c r="AB330" s="193"/>
      <c r="AC330" s="193"/>
      <c r="AD330" s="193"/>
      <c r="AE330" s="193"/>
      <c r="AF330" s="3"/>
      <c r="AG330" s="3"/>
      <c r="AH330" s="3"/>
      <c r="AI330" s="3"/>
      <c r="AJ330" s="3"/>
      <c r="AK330" s="3"/>
      <c r="AL330" s="3"/>
    </row>
    <row r="331" spans="1:38" ht="14.25" customHeight="1">
      <c r="A331" s="3"/>
      <c r="B331" s="3"/>
      <c r="C331" s="3"/>
      <c r="D331" s="3"/>
      <c r="E331" s="264"/>
      <c r="F331" s="264"/>
      <c r="G331" s="264"/>
      <c r="H331" s="264"/>
      <c r="I331" s="264"/>
      <c r="J331" s="259"/>
      <c r="K331" s="3"/>
      <c r="L331" s="264"/>
      <c r="M331" s="264"/>
      <c r="N331" s="264"/>
      <c r="O331" s="264"/>
      <c r="P331" s="264"/>
      <c r="Q331" s="259"/>
      <c r="R331" s="3"/>
      <c r="S331" s="264"/>
      <c r="T331" s="264"/>
      <c r="U331" s="264"/>
      <c r="V331" s="264"/>
      <c r="W331" s="264"/>
      <c r="X331" s="193"/>
      <c r="Y331" s="193"/>
      <c r="Z331" s="193"/>
      <c r="AA331" s="193"/>
      <c r="AB331" s="193"/>
      <c r="AC331" s="193"/>
      <c r="AD331" s="193"/>
      <c r="AE331" s="193"/>
      <c r="AF331" s="3"/>
      <c r="AG331" s="3"/>
      <c r="AH331" s="3"/>
      <c r="AI331" s="3"/>
      <c r="AJ331" s="3"/>
      <c r="AK331" s="3"/>
      <c r="AL331" s="3"/>
    </row>
    <row r="332" spans="1:38" ht="14.25" customHeight="1">
      <c r="A332" s="3"/>
      <c r="B332" s="3"/>
      <c r="C332" s="3"/>
      <c r="D332" s="3"/>
      <c r="E332" s="264"/>
      <c r="F332" s="264"/>
      <c r="G332" s="264"/>
      <c r="H332" s="264"/>
      <c r="I332" s="264"/>
      <c r="J332" s="259"/>
      <c r="K332" s="3"/>
      <c r="L332" s="264"/>
      <c r="M332" s="264"/>
      <c r="N332" s="264"/>
      <c r="O332" s="264"/>
      <c r="P332" s="264"/>
      <c r="Q332" s="259"/>
      <c r="R332" s="3"/>
      <c r="S332" s="264"/>
      <c r="T332" s="264"/>
      <c r="U332" s="264"/>
      <c r="V332" s="264"/>
      <c r="W332" s="264"/>
      <c r="X332" s="193"/>
      <c r="Y332" s="193"/>
      <c r="Z332" s="193"/>
      <c r="AA332" s="193"/>
      <c r="AB332" s="193"/>
      <c r="AC332" s="193"/>
      <c r="AD332" s="193"/>
      <c r="AE332" s="193"/>
      <c r="AF332" s="3"/>
      <c r="AG332" s="3"/>
      <c r="AH332" s="3"/>
      <c r="AI332" s="3"/>
      <c r="AJ332" s="3"/>
      <c r="AK332" s="3"/>
      <c r="AL332" s="3"/>
    </row>
    <row r="333" spans="1:38" ht="14.25" customHeight="1">
      <c r="A333" s="3"/>
      <c r="B333" s="3"/>
      <c r="C333" s="3"/>
      <c r="D333" s="3"/>
      <c r="E333" s="264"/>
      <c r="F333" s="264"/>
      <c r="G333" s="264"/>
      <c r="H333" s="264"/>
      <c r="I333" s="264"/>
      <c r="J333" s="259"/>
      <c r="K333" s="3"/>
      <c r="L333" s="264"/>
      <c r="M333" s="264"/>
      <c r="N333" s="264"/>
      <c r="O333" s="264"/>
      <c r="P333" s="264"/>
      <c r="Q333" s="259"/>
      <c r="R333" s="3"/>
      <c r="S333" s="264"/>
      <c r="T333" s="264"/>
      <c r="U333" s="264"/>
      <c r="V333" s="264"/>
      <c r="W333" s="264"/>
      <c r="X333" s="193"/>
      <c r="Y333" s="193"/>
      <c r="Z333" s="193"/>
      <c r="AA333" s="193"/>
      <c r="AB333" s="193"/>
      <c r="AC333" s="193"/>
      <c r="AD333" s="193"/>
      <c r="AE333" s="193"/>
      <c r="AF333" s="3"/>
      <c r="AG333" s="3"/>
      <c r="AH333" s="3"/>
      <c r="AI333" s="3"/>
      <c r="AJ333" s="3"/>
      <c r="AK333" s="3"/>
      <c r="AL333" s="3"/>
    </row>
    <row r="334" spans="1:38" ht="14.25" customHeight="1">
      <c r="A334" s="3"/>
      <c r="B334" s="3"/>
      <c r="C334" s="3"/>
      <c r="D334" s="3"/>
      <c r="E334" s="264"/>
      <c r="F334" s="264"/>
      <c r="G334" s="264"/>
      <c r="H334" s="264"/>
      <c r="I334" s="264"/>
      <c r="J334" s="259"/>
      <c r="K334" s="3"/>
      <c r="L334" s="264"/>
      <c r="M334" s="264"/>
      <c r="N334" s="264"/>
      <c r="O334" s="264"/>
      <c r="P334" s="264"/>
      <c r="Q334" s="259"/>
      <c r="R334" s="3"/>
      <c r="S334" s="264"/>
      <c r="T334" s="264"/>
      <c r="U334" s="264"/>
      <c r="V334" s="264"/>
      <c r="W334" s="264"/>
      <c r="X334" s="193"/>
      <c r="Y334" s="193"/>
      <c r="Z334" s="193"/>
      <c r="AA334" s="193"/>
      <c r="AB334" s="193"/>
      <c r="AC334" s="193"/>
      <c r="AD334" s="193"/>
      <c r="AE334" s="193"/>
      <c r="AF334" s="3"/>
      <c r="AG334" s="3"/>
      <c r="AH334" s="3"/>
      <c r="AI334" s="3"/>
      <c r="AJ334" s="3"/>
      <c r="AK334" s="3"/>
      <c r="AL334" s="3"/>
    </row>
    <row r="335" spans="1:38" ht="14.25" customHeight="1">
      <c r="A335" s="3"/>
      <c r="B335" s="3"/>
      <c r="C335" s="3"/>
      <c r="D335" s="3"/>
      <c r="E335" s="264"/>
      <c r="F335" s="264"/>
      <c r="G335" s="264"/>
      <c r="H335" s="264"/>
      <c r="I335" s="264"/>
      <c r="J335" s="259"/>
      <c r="K335" s="3"/>
      <c r="L335" s="264"/>
      <c r="M335" s="264"/>
      <c r="N335" s="264"/>
      <c r="O335" s="264"/>
      <c r="P335" s="264"/>
      <c r="Q335" s="259"/>
      <c r="R335" s="3"/>
      <c r="S335" s="264"/>
      <c r="T335" s="264"/>
      <c r="U335" s="264"/>
      <c r="V335" s="264"/>
      <c r="W335" s="264"/>
      <c r="X335" s="193"/>
      <c r="Y335" s="193"/>
      <c r="Z335" s="193"/>
      <c r="AA335" s="193"/>
      <c r="AB335" s="193"/>
      <c r="AC335" s="193"/>
      <c r="AD335" s="193"/>
      <c r="AE335" s="193"/>
      <c r="AF335" s="3"/>
      <c r="AG335" s="3"/>
      <c r="AH335" s="3"/>
      <c r="AI335" s="3"/>
      <c r="AJ335" s="3"/>
      <c r="AK335" s="3"/>
      <c r="AL335" s="3"/>
    </row>
    <row r="336" spans="1:38" ht="14.25" customHeight="1">
      <c r="A336" s="3"/>
      <c r="B336" s="3"/>
      <c r="C336" s="3"/>
      <c r="D336" s="3"/>
      <c r="E336" s="264"/>
      <c r="F336" s="264"/>
      <c r="G336" s="264"/>
      <c r="H336" s="264"/>
      <c r="I336" s="264"/>
      <c r="J336" s="259"/>
      <c r="K336" s="3"/>
      <c r="L336" s="264"/>
      <c r="M336" s="264"/>
      <c r="N336" s="264"/>
      <c r="O336" s="264"/>
      <c r="P336" s="264"/>
      <c r="Q336" s="259"/>
      <c r="R336" s="3"/>
      <c r="S336" s="264"/>
      <c r="T336" s="264"/>
      <c r="U336" s="264"/>
      <c r="V336" s="264"/>
      <c r="W336" s="264"/>
      <c r="X336" s="193"/>
      <c r="Y336" s="193"/>
      <c r="Z336" s="193"/>
      <c r="AA336" s="193"/>
      <c r="AB336" s="193"/>
      <c r="AC336" s="193"/>
      <c r="AD336" s="193"/>
      <c r="AE336" s="193"/>
      <c r="AF336" s="3"/>
      <c r="AG336" s="3"/>
      <c r="AH336" s="3"/>
      <c r="AI336" s="3"/>
      <c r="AJ336" s="3"/>
      <c r="AK336" s="3"/>
      <c r="AL336" s="3"/>
    </row>
    <row r="337" spans="1:38" ht="14.25" customHeight="1">
      <c r="A337" s="3"/>
      <c r="B337" s="3"/>
      <c r="C337" s="3"/>
      <c r="D337" s="3"/>
      <c r="E337" s="264"/>
      <c r="F337" s="264"/>
      <c r="G337" s="264"/>
      <c r="H337" s="264"/>
      <c r="I337" s="264"/>
      <c r="J337" s="259"/>
      <c r="K337" s="3"/>
      <c r="L337" s="264"/>
      <c r="M337" s="264"/>
      <c r="N337" s="264"/>
      <c r="O337" s="264"/>
      <c r="P337" s="264"/>
      <c r="Q337" s="259"/>
      <c r="R337" s="3"/>
      <c r="S337" s="264"/>
      <c r="T337" s="264"/>
      <c r="U337" s="264"/>
      <c r="V337" s="264"/>
      <c r="W337" s="264"/>
      <c r="X337" s="193"/>
      <c r="Y337" s="193"/>
      <c r="Z337" s="193"/>
      <c r="AA337" s="193"/>
      <c r="AB337" s="193"/>
      <c r="AC337" s="193"/>
      <c r="AD337" s="193"/>
      <c r="AE337" s="193"/>
      <c r="AF337" s="3"/>
      <c r="AG337" s="3"/>
      <c r="AH337" s="3"/>
      <c r="AI337" s="3"/>
      <c r="AJ337" s="3"/>
      <c r="AK337" s="3"/>
      <c r="AL337" s="3"/>
    </row>
    <row r="338" spans="1:38" ht="14.25" customHeight="1">
      <c r="A338" s="3"/>
      <c r="B338" s="3"/>
      <c r="C338" s="3"/>
      <c r="D338" s="3"/>
      <c r="E338" s="264"/>
      <c r="F338" s="264"/>
      <c r="G338" s="264"/>
      <c r="H338" s="264"/>
      <c r="I338" s="264"/>
      <c r="J338" s="259"/>
      <c r="K338" s="3"/>
      <c r="L338" s="264"/>
      <c r="M338" s="264"/>
      <c r="N338" s="264"/>
      <c r="O338" s="264"/>
      <c r="P338" s="264"/>
      <c r="Q338" s="259"/>
      <c r="R338" s="3"/>
      <c r="S338" s="264"/>
      <c r="T338" s="264"/>
      <c r="U338" s="264"/>
      <c r="V338" s="264"/>
      <c r="W338" s="264"/>
      <c r="X338" s="193"/>
      <c r="Y338" s="193"/>
      <c r="Z338" s="193"/>
      <c r="AA338" s="193"/>
      <c r="AB338" s="193"/>
      <c r="AC338" s="193"/>
      <c r="AD338" s="193"/>
      <c r="AE338" s="193"/>
      <c r="AF338" s="3"/>
      <c r="AG338" s="3"/>
      <c r="AH338" s="3"/>
      <c r="AI338" s="3"/>
      <c r="AJ338" s="3"/>
      <c r="AK338" s="3"/>
      <c r="AL338" s="3"/>
    </row>
    <row r="339" spans="1:38" ht="14.25" customHeight="1">
      <c r="A339" s="3"/>
      <c r="B339" s="3"/>
      <c r="C339" s="3"/>
      <c r="D339" s="3"/>
      <c r="E339" s="264"/>
      <c r="F339" s="264"/>
      <c r="G339" s="264"/>
      <c r="H339" s="264"/>
      <c r="I339" s="264"/>
      <c r="J339" s="259"/>
      <c r="K339" s="3"/>
      <c r="L339" s="264"/>
      <c r="M339" s="264"/>
      <c r="N339" s="264"/>
      <c r="O339" s="264"/>
      <c r="P339" s="264"/>
      <c r="Q339" s="259"/>
      <c r="R339" s="3"/>
      <c r="S339" s="264"/>
      <c r="T339" s="264"/>
      <c r="U339" s="264"/>
      <c r="V339" s="264"/>
      <c r="W339" s="264"/>
      <c r="X339" s="193"/>
      <c r="Y339" s="193"/>
      <c r="Z339" s="193"/>
      <c r="AA339" s="193"/>
      <c r="AB339" s="193"/>
      <c r="AC339" s="193"/>
      <c r="AD339" s="193"/>
      <c r="AE339" s="193"/>
      <c r="AF339" s="3"/>
      <c r="AG339" s="3"/>
      <c r="AH339" s="3"/>
      <c r="AI339" s="3"/>
      <c r="AJ339" s="3"/>
      <c r="AK339" s="3"/>
      <c r="AL339" s="3"/>
    </row>
    <row r="340" spans="1:38" ht="14.25" customHeight="1">
      <c r="A340" s="3"/>
      <c r="B340" s="3"/>
      <c r="C340" s="3"/>
      <c r="D340" s="3"/>
      <c r="E340" s="264"/>
      <c r="F340" s="264"/>
      <c r="G340" s="264"/>
      <c r="H340" s="264"/>
      <c r="I340" s="264"/>
      <c r="J340" s="259"/>
      <c r="K340" s="3"/>
      <c r="L340" s="264"/>
      <c r="M340" s="264"/>
      <c r="N340" s="264"/>
      <c r="O340" s="264"/>
      <c r="P340" s="264"/>
      <c r="Q340" s="259"/>
      <c r="R340" s="3"/>
      <c r="S340" s="264"/>
      <c r="T340" s="264"/>
      <c r="U340" s="264"/>
      <c r="V340" s="264"/>
      <c r="W340" s="264"/>
      <c r="X340" s="193"/>
      <c r="Y340" s="193"/>
      <c r="Z340" s="193"/>
      <c r="AA340" s="193"/>
      <c r="AB340" s="193"/>
      <c r="AC340" s="193"/>
      <c r="AD340" s="193"/>
      <c r="AE340" s="193"/>
      <c r="AF340" s="3"/>
      <c r="AG340" s="3"/>
      <c r="AH340" s="3"/>
      <c r="AI340" s="3"/>
      <c r="AJ340" s="3"/>
      <c r="AK340" s="3"/>
      <c r="AL340" s="3"/>
    </row>
    <row r="341" spans="1:38" ht="14.25" customHeight="1">
      <c r="A341" s="3"/>
      <c r="B341" s="3"/>
      <c r="C341" s="3"/>
      <c r="D341" s="3"/>
      <c r="E341" s="264"/>
      <c r="F341" s="264"/>
      <c r="G341" s="264"/>
      <c r="H341" s="264"/>
      <c r="I341" s="264"/>
      <c r="J341" s="259"/>
      <c r="K341" s="3"/>
      <c r="L341" s="264"/>
      <c r="M341" s="264"/>
      <c r="N341" s="264"/>
      <c r="O341" s="264"/>
      <c r="P341" s="264"/>
      <c r="Q341" s="259"/>
      <c r="R341" s="3"/>
      <c r="S341" s="264"/>
      <c r="T341" s="264"/>
      <c r="U341" s="264"/>
      <c r="V341" s="264"/>
      <c r="W341" s="264"/>
      <c r="X341" s="193"/>
      <c r="Y341" s="193"/>
      <c r="Z341" s="193"/>
      <c r="AA341" s="193"/>
      <c r="AB341" s="193"/>
      <c r="AC341" s="193"/>
      <c r="AD341" s="193"/>
      <c r="AE341" s="193"/>
      <c r="AF341" s="3"/>
      <c r="AG341" s="3"/>
      <c r="AH341" s="3"/>
      <c r="AI341" s="3"/>
      <c r="AJ341" s="3"/>
      <c r="AK341" s="3"/>
      <c r="AL341" s="3"/>
    </row>
    <row r="342" spans="1:38" ht="14.25" customHeight="1">
      <c r="A342" s="3"/>
      <c r="B342" s="3"/>
      <c r="C342" s="3"/>
      <c r="D342" s="3"/>
      <c r="E342" s="264"/>
      <c r="F342" s="264"/>
      <c r="G342" s="264"/>
      <c r="H342" s="264"/>
      <c r="I342" s="264"/>
      <c r="J342" s="259"/>
      <c r="K342" s="3"/>
      <c r="L342" s="264"/>
      <c r="M342" s="264"/>
      <c r="N342" s="264"/>
      <c r="O342" s="264"/>
      <c r="P342" s="264"/>
      <c r="Q342" s="259"/>
      <c r="R342" s="3"/>
      <c r="S342" s="264"/>
      <c r="T342" s="264"/>
      <c r="U342" s="264"/>
      <c r="V342" s="264"/>
      <c r="W342" s="264"/>
      <c r="X342" s="193"/>
      <c r="Y342" s="193"/>
      <c r="Z342" s="193"/>
      <c r="AA342" s="193"/>
      <c r="AB342" s="193"/>
      <c r="AC342" s="193"/>
      <c r="AD342" s="193"/>
      <c r="AE342" s="193"/>
      <c r="AF342" s="3"/>
      <c r="AG342" s="3"/>
      <c r="AH342" s="3"/>
      <c r="AI342" s="3"/>
      <c r="AJ342" s="3"/>
      <c r="AK342" s="3"/>
      <c r="AL342" s="3"/>
    </row>
    <row r="343" spans="1:38" ht="14.25" customHeight="1">
      <c r="A343" s="3"/>
      <c r="B343" s="3"/>
      <c r="C343" s="3"/>
      <c r="D343" s="3"/>
      <c r="E343" s="264"/>
      <c r="F343" s="264"/>
      <c r="G343" s="264"/>
      <c r="H343" s="264"/>
      <c r="I343" s="264"/>
      <c r="J343" s="259"/>
      <c r="K343" s="3"/>
      <c r="L343" s="264"/>
      <c r="M343" s="264"/>
      <c r="N343" s="264"/>
      <c r="O343" s="264"/>
      <c r="P343" s="264"/>
      <c r="Q343" s="259"/>
      <c r="R343" s="3"/>
      <c r="S343" s="264"/>
      <c r="T343" s="264"/>
      <c r="U343" s="264"/>
      <c r="V343" s="264"/>
      <c r="W343" s="264"/>
      <c r="X343" s="193"/>
      <c r="Y343" s="193"/>
      <c r="Z343" s="193"/>
      <c r="AA343" s="193"/>
      <c r="AB343" s="193"/>
      <c r="AC343" s="193"/>
      <c r="AD343" s="193"/>
      <c r="AE343" s="193"/>
      <c r="AF343" s="3"/>
      <c r="AG343" s="3"/>
      <c r="AH343" s="3"/>
      <c r="AI343" s="3"/>
      <c r="AJ343" s="3"/>
      <c r="AK343" s="3"/>
      <c r="AL343" s="3"/>
    </row>
    <row r="344" spans="1:38" ht="14.25" customHeight="1">
      <c r="A344" s="3"/>
      <c r="B344" s="3"/>
      <c r="C344" s="3"/>
      <c r="D344" s="3"/>
      <c r="E344" s="264"/>
      <c r="F344" s="264"/>
      <c r="G344" s="264"/>
      <c r="H344" s="264"/>
      <c r="I344" s="264"/>
      <c r="J344" s="259"/>
      <c r="K344" s="3"/>
      <c r="L344" s="264"/>
      <c r="M344" s="264"/>
      <c r="N344" s="264"/>
      <c r="O344" s="264"/>
      <c r="P344" s="264"/>
      <c r="Q344" s="259"/>
      <c r="R344" s="3"/>
      <c r="S344" s="264"/>
      <c r="T344" s="264"/>
      <c r="U344" s="264"/>
      <c r="V344" s="264"/>
      <c r="W344" s="264"/>
      <c r="X344" s="193"/>
      <c r="Y344" s="193"/>
      <c r="Z344" s="193"/>
      <c r="AA344" s="193"/>
      <c r="AB344" s="193"/>
      <c r="AC344" s="193"/>
      <c r="AD344" s="193"/>
      <c r="AE344" s="193"/>
      <c r="AF344" s="3"/>
      <c r="AG344" s="3"/>
      <c r="AH344" s="3"/>
      <c r="AI344" s="3"/>
      <c r="AJ344" s="3"/>
      <c r="AK344" s="3"/>
      <c r="AL344" s="3"/>
    </row>
    <row r="345" spans="1:38" ht="14.25" customHeight="1">
      <c r="A345" s="3"/>
      <c r="B345" s="3"/>
      <c r="C345" s="3"/>
      <c r="D345" s="3"/>
      <c r="E345" s="264"/>
      <c r="F345" s="264"/>
      <c r="G345" s="264"/>
      <c r="H345" s="264"/>
      <c r="I345" s="264"/>
      <c r="J345" s="259"/>
      <c r="K345" s="3"/>
      <c r="L345" s="264"/>
      <c r="M345" s="264"/>
      <c r="N345" s="264"/>
      <c r="O345" s="264"/>
      <c r="P345" s="264"/>
      <c r="Q345" s="259"/>
      <c r="R345" s="3"/>
      <c r="S345" s="264"/>
      <c r="T345" s="264"/>
      <c r="U345" s="264"/>
      <c r="V345" s="264"/>
      <c r="W345" s="264"/>
      <c r="X345" s="193"/>
      <c r="Y345" s="193"/>
      <c r="Z345" s="193"/>
      <c r="AA345" s="193"/>
      <c r="AB345" s="193"/>
      <c r="AC345" s="193"/>
      <c r="AD345" s="193"/>
      <c r="AE345" s="193"/>
      <c r="AF345" s="3"/>
      <c r="AG345" s="3"/>
      <c r="AH345" s="3"/>
      <c r="AI345" s="3"/>
      <c r="AJ345" s="3"/>
      <c r="AK345" s="3"/>
      <c r="AL345" s="3"/>
    </row>
    <row r="346" spans="1:38" ht="14.25" customHeight="1">
      <c r="A346" s="3"/>
      <c r="B346" s="3"/>
      <c r="C346" s="3"/>
      <c r="D346" s="3"/>
      <c r="E346" s="264"/>
      <c r="F346" s="264"/>
      <c r="G346" s="264"/>
      <c r="H346" s="264"/>
      <c r="I346" s="264"/>
      <c r="J346" s="259"/>
      <c r="K346" s="3"/>
      <c r="L346" s="264"/>
      <c r="M346" s="264"/>
      <c r="N346" s="264"/>
      <c r="O346" s="264"/>
      <c r="P346" s="264"/>
      <c r="Q346" s="259"/>
      <c r="R346" s="3"/>
      <c r="S346" s="264"/>
      <c r="T346" s="264"/>
      <c r="U346" s="264"/>
      <c r="V346" s="264"/>
      <c r="W346" s="264"/>
      <c r="X346" s="193"/>
      <c r="Y346" s="193"/>
      <c r="Z346" s="193"/>
      <c r="AA346" s="193"/>
      <c r="AB346" s="193"/>
      <c r="AC346" s="193"/>
      <c r="AD346" s="193"/>
      <c r="AE346" s="193"/>
      <c r="AF346" s="3"/>
      <c r="AG346" s="3"/>
      <c r="AH346" s="3"/>
      <c r="AI346" s="3"/>
      <c r="AJ346" s="3"/>
      <c r="AK346" s="3"/>
      <c r="AL346" s="3"/>
    </row>
    <row r="347" spans="1:38" ht="14.25" customHeight="1">
      <c r="A347" s="3"/>
      <c r="B347" s="3"/>
      <c r="C347" s="3"/>
      <c r="D347" s="3"/>
      <c r="E347" s="264"/>
      <c r="F347" s="264"/>
      <c r="G347" s="264"/>
      <c r="H347" s="264"/>
      <c r="I347" s="264"/>
      <c r="J347" s="259"/>
      <c r="K347" s="3"/>
      <c r="L347" s="264"/>
      <c r="M347" s="264"/>
      <c r="N347" s="264"/>
      <c r="O347" s="264"/>
      <c r="P347" s="264"/>
      <c r="Q347" s="259"/>
      <c r="R347" s="3"/>
      <c r="S347" s="264"/>
      <c r="T347" s="264"/>
      <c r="U347" s="264"/>
      <c r="V347" s="264"/>
      <c r="W347" s="264"/>
      <c r="X347" s="193"/>
      <c r="Y347" s="193"/>
      <c r="Z347" s="193"/>
      <c r="AA347" s="193"/>
      <c r="AB347" s="193"/>
      <c r="AC347" s="193"/>
      <c r="AD347" s="193"/>
      <c r="AE347" s="193"/>
      <c r="AF347" s="3"/>
      <c r="AG347" s="3"/>
      <c r="AH347" s="3"/>
      <c r="AI347" s="3"/>
      <c r="AJ347" s="3"/>
      <c r="AK347" s="3"/>
      <c r="AL347" s="3"/>
    </row>
    <row r="348" spans="1:38" ht="14.25" customHeight="1">
      <c r="A348" s="3"/>
      <c r="B348" s="3"/>
      <c r="C348" s="3"/>
      <c r="D348" s="3"/>
      <c r="E348" s="264"/>
      <c r="F348" s="264"/>
      <c r="G348" s="264"/>
      <c r="H348" s="264"/>
      <c r="I348" s="264"/>
      <c r="J348" s="259"/>
      <c r="K348" s="3"/>
      <c r="L348" s="264"/>
      <c r="M348" s="264"/>
      <c r="N348" s="264"/>
      <c r="O348" s="264"/>
      <c r="P348" s="264"/>
      <c r="Q348" s="259"/>
      <c r="R348" s="3"/>
      <c r="S348" s="264"/>
      <c r="T348" s="264"/>
      <c r="U348" s="264"/>
      <c r="V348" s="264"/>
      <c r="W348" s="264"/>
      <c r="X348" s="193"/>
      <c r="Y348" s="193"/>
      <c r="Z348" s="193"/>
      <c r="AA348" s="193"/>
      <c r="AB348" s="193"/>
      <c r="AC348" s="193"/>
      <c r="AD348" s="193"/>
      <c r="AE348" s="193"/>
      <c r="AF348" s="3"/>
      <c r="AG348" s="3"/>
      <c r="AH348" s="3"/>
      <c r="AI348" s="3"/>
      <c r="AJ348" s="3"/>
      <c r="AK348" s="3"/>
      <c r="AL348" s="3"/>
    </row>
    <row r="349" spans="1:38" ht="14.25" customHeight="1">
      <c r="A349" s="3"/>
      <c r="B349" s="3"/>
      <c r="C349" s="3"/>
      <c r="D349" s="3"/>
      <c r="E349" s="264"/>
      <c r="F349" s="264"/>
      <c r="G349" s="264"/>
      <c r="H349" s="264"/>
      <c r="I349" s="264"/>
      <c r="J349" s="259"/>
      <c r="K349" s="3"/>
      <c r="L349" s="264"/>
      <c r="M349" s="264"/>
      <c r="N349" s="264"/>
      <c r="O349" s="264"/>
      <c r="P349" s="264"/>
      <c r="Q349" s="259"/>
      <c r="R349" s="3"/>
      <c r="S349" s="264"/>
      <c r="T349" s="264"/>
      <c r="U349" s="264"/>
      <c r="V349" s="264"/>
      <c r="W349" s="264"/>
      <c r="X349" s="193"/>
      <c r="Y349" s="193"/>
      <c r="Z349" s="193"/>
      <c r="AA349" s="193"/>
      <c r="AB349" s="193"/>
      <c r="AC349" s="193"/>
      <c r="AD349" s="193"/>
      <c r="AE349" s="193"/>
      <c r="AF349" s="3"/>
      <c r="AG349" s="3"/>
      <c r="AH349" s="3"/>
      <c r="AI349" s="3"/>
      <c r="AJ349" s="3"/>
      <c r="AK349" s="3"/>
      <c r="AL349" s="3"/>
    </row>
    <row r="350" spans="1:38" ht="14.25" customHeight="1">
      <c r="A350" s="3"/>
      <c r="B350" s="3"/>
      <c r="C350" s="3"/>
      <c r="D350" s="3"/>
      <c r="E350" s="264"/>
      <c r="F350" s="264"/>
      <c r="G350" s="264"/>
      <c r="H350" s="264"/>
      <c r="I350" s="264"/>
      <c r="J350" s="259"/>
      <c r="K350" s="3"/>
      <c r="L350" s="264"/>
      <c r="M350" s="264"/>
      <c r="N350" s="264"/>
      <c r="O350" s="264"/>
      <c r="P350" s="264"/>
      <c r="Q350" s="259"/>
      <c r="R350" s="3"/>
      <c r="S350" s="264"/>
      <c r="T350" s="264"/>
      <c r="U350" s="264"/>
      <c r="V350" s="264"/>
      <c r="W350" s="264"/>
      <c r="X350" s="193"/>
      <c r="Y350" s="193"/>
      <c r="Z350" s="193"/>
      <c r="AA350" s="193"/>
      <c r="AB350" s="193"/>
      <c r="AC350" s="193"/>
      <c r="AD350" s="193"/>
      <c r="AE350" s="193"/>
      <c r="AF350" s="3"/>
      <c r="AG350" s="3"/>
      <c r="AH350" s="3"/>
      <c r="AI350" s="3"/>
      <c r="AJ350" s="3"/>
      <c r="AK350" s="3"/>
      <c r="AL350" s="3"/>
    </row>
    <row r="351" spans="1:38" ht="14.25" customHeight="1">
      <c r="A351" s="3"/>
      <c r="B351" s="3"/>
      <c r="C351" s="3"/>
      <c r="D351" s="3"/>
      <c r="E351" s="264"/>
      <c r="F351" s="264"/>
      <c r="G351" s="264"/>
      <c r="H351" s="264"/>
      <c r="I351" s="264"/>
      <c r="J351" s="259"/>
      <c r="K351" s="3"/>
      <c r="L351" s="264"/>
      <c r="M351" s="264"/>
      <c r="N351" s="264"/>
      <c r="O351" s="264"/>
      <c r="P351" s="264"/>
      <c r="Q351" s="259"/>
      <c r="R351" s="3"/>
      <c r="S351" s="264"/>
      <c r="T351" s="264"/>
      <c r="U351" s="264"/>
      <c r="V351" s="264"/>
      <c r="W351" s="264"/>
      <c r="X351" s="193"/>
      <c r="Y351" s="193"/>
      <c r="Z351" s="193"/>
      <c r="AA351" s="193"/>
      <c r="AB351" s="193"/>
      <c r="AC351" s="193"/>
      <c r="AD351" s="193"/>
      <c r="AE351" s="193"/>
      <c r="AF351" s="3"/>
      <c r="AG351" s="3"/>
      <c r="AH351" s="3"/>
      <c r="AI351" s="3"/>
      <c r="AJ351" s="3"/>
      <c r="AK351" s="3"/>
      <c r="AL351" s="3"/>
    </row>
    <row r="352" spans="1:38" ht="14.25" customHeight="1">
      <c r="A352" s="3"/>
      <c r="B352" s="3"/>
      <c r="C352" s="3"/>
      <c r="D352" s="3"/>
      <c r="E352" s="264"/>
      <c r="F352" s="264"/>
      <c r="G352" s="264"/>
      <c r="H352" s="264"/>
      <c r="I352" s="264"/>
      <c r="J352" s="259"/>
      <c r="K352" s="3"/>
      <c r="L352" s="264"/>
      <c r="M352" s="264"/>
      <c r="N352" s="264"/>
      <c r="O352" s="264"/>
      <c r="P352" s="264"/>
      <c r="Q352" s="259"/>
      <c r="R352" s="3"/>
      <c r="S352" s="264"/>
      <c r="T352" s="264"/>
      <c r="U352" s="264"/>
      <c r="V352" s="264"/>
      <c r="W352" s="264"/>
      <c r="X352" s="193"/>
      <c r="Y352" s="193"/>
      <c r="Z352" s="193"/>
      <c r="AA352" s="193"/>
      <c r="AB352" s="193"/>
      <c r="AC352" s="193"/>
      <c r="AD352" s="193"/>
      <c r="AE352" s="193"/>
      <c r="AF352" s="3"/>
      <c r="AG352" s="3"/>
      <c r="AH352" s="3"/>
      <c r="AI352" s="3"/>
      <c r="AJ352" s="3"/>
      <c r="AK352" s="3"/>
      <c r="AL352" s="3"/>
    </row>
    <row r="353" spans="1:38" ht="14.25" customHeight="1">
      <c r="A353" s="3"/>
      <c r="B353" s="3"/>
      <c r="C353" s="3"/>
      <c r="D353" s="3"/>
      <c r="E353" s="264"/>
      <c r="F353" s="264"/>
      <c r="G353" s="264"/>
      <c r="H353" s="264"/>
      <c r="I353" s="264"/>
      <c r="J353" s="259"/>
      <c r="K353" s="3"/>
      <c r="L353" s="264"/>
      <c r="M353" s="264"/>
      <c r="N353" s="264"/>
      <c r="O353" s="264"/>
      <c r="P353" s="264"/>
      <c r="Q353" s="259"/>
      <c r="R353" s="3"/>
      <c r="S353" s="264"/>
      <c r="T353" s="264"/>
      <c r="U353" s="264"/>
      <c r="V353" s="264"/>
      <c r="W353" s="264"/>
      <c r="X353" s="193"/>
      <c r="Y353" s="193"/>
      <c r="Z353" s="193"/>
      <c r="AA353" s="193"/>
      <c r="AB353" s="193"/>
      <c r="AC353" s="193"/>
      <c r="AD353" s="193"/>
      <c r="AE353" s="193"/>
      <c r="AF353" s="3"/>
      <c r="AG353" s="3"/>
      <c r="AH353" s="3"/>
      <c r="AI353" s="3"/>
      <c r="AJ353" s="3"/>
      <c r="AK353" s="3"/>
      <c r="AL353" s="3"/>
    </row>
    <row r="354" spans="1:38" ht="14.25" customHeight="1">
      <c r="A354" s="3"/>
      <c r="B354" s="3"/>
      <c r="C354" s="3"/>
      <c r="D354" s="3"/>
      <c r="E354" s="264"/>
      <c r="F354" s="264"/>
      <c r="G354" s="264"/>
      <c r="H354" s="264"/>
      <c r="I354" s="264"/>
      <c r="J354" s="259"/>
      <c r="K354" s="3"/>
      <c r="L354" s="264"/>
      <c r="M354" s="264"/>
      <c r="N354" s="264"/>
      <c r="O354" s="264"/>
      <c r="P354" s="264"/>
      <c r="Q354" s="259"/>
      <c r="R354" s="3"/>
      <c r="S354" s="264"/>
      <c r="T354" s="264"/>
      <c r="U354" s="264"/>
      <c r="V354" s="264"/>
      <c r="W354" s="264"/>
      <c r="X354" s="193"/>
      <c r="Y354" s="193"/>
      <c r="Z354" s="193"/>
      <c r="AA354" s="193"/>
      <c r="AB354" s="193"/>
      <c r="AC354" s="193"/>
      <c r="AD354" s="193"/>
      <c r="AE354" s="193"/>
      <c r="AF354" s="3"/>
      <c r="AG354" s="3"/>
      <c r="AH354" s="3"/>
      <c r="AI354" s="3"/>
      <c r="AJ354" s="3"/>
      <c r="AK354" s="3"/>
      <c r="AL354" s="3"/>
    </row>
    <row r="355" spans="1:38" ht="14.25" customHeight="1">
      <c r="A355" s="3"/>
      <c r="B355" s="3"/>
      <c r="C355" s="3"/>
      <c r="D355" s="3"/>
      <c r="E355" s="264"/>
      <c r="F355" s="264"/>
      <c r="G355" s="264"/>
      <c r="H355" s="264"/>
      <c r="I355" s="264"/>
      <c r="J355" s="259"/>
      <c r="K355" s="3"/>
      <c r="L355" s="264"/>
      <c r="M355" s="264"/>
      <c r="N355" s="264"/>
      <c r="O355" s="264"/>
      <c r="P355" s="264"/>
      <c r="Q355" s="259"/>
      <c r="R355" s="3"/>
      <c r="S355" s="264"/>
      <c r="T355" s="264"/>
      <c r="U355" s="264"/>
      <c r="V355" s="264"/>
      <c r="W355" s="264"/>
      <c r="X355" s="193"/>
      <c r="Y355" s="193"/>
      <c r="Z355" s="193"/>
      <c r="AA355" s="193"/>
      <c r="AB355" s="193"/>
      <c r="AC355" s="193"/>
      <c r="AD355" s="193"/>
      <c r="AE355" s="193"/>
      <c r="AF355" s="3"/>
      <c r="AG355" s="3"/>
      <c r="AH355" s="3"/>
      <c r="AI355" s="3"/>
      <c r="AJ355" s="3"/>
      <c r="AK355" s="3"/>
      <c r="AL355" s="3"/>
    </row>
    <row r="356" spans="1:38" ht="14.25" customHeight="1">
      <c r="A356" s="3"/>
      <c r="B356" s="3"/>
      <c r="C356" s="3"/>
      <c r="D356" s="3"/>
      <c r="E356" s="264"/>
      <c r="F356" s="264"/>
      <c r="G356" s="264"/>
      <c r="H356" s="264"/>
      <c r="I356" s="264"/>
      <c r="J356" s="259"/>
      <c r="K356" s="3"/>
      <c r="L356" s="264"/>
      <c r="M356" s="264"/>
      <c r="N356" s="264"/>
      <c r="O356" s="264"/>
      <c r="P356" s="264"/>
      <c r="Q356" s="259"/>
      <c r="R356" s="3"/>
      <c r="S356" s="264"/>
      <c r="T356" s="264"/>
      <c r="U356" s="264"/>
      <c r="V356" s="264"/>
      <c r="W356" s="264"/>
      <c r="X356" s="193"/>
      <c r="Y356" s="193"/>
      <c r="Z356" s="193"/>
      <c r="AA356" s="193"/>
      <c r="AB356" s="193"/>
      <c r="AC356" s="193"/>
      <c r="AD356" s="193"/>
      <c r="AE356" s="193"/>
      <c r="AF356" s="3"/>
      <c r="AG356" s="3"/>
      <c r="AH356" s="3"/>
      <c r="AI356" s="3"/>
      <c r="AJ356" s="3"/>
      <c r="AK356" s="3"/>
      <c r="AL356" s="3"/>
    </row>
    <row r="357" spans="1:38" ht="14.25" customHeight="1">
      <c r="A357" s="3"/>
      <c r="B357" s="3"/>
      <c r="C357" s="3"/>
      <c r="D357" s="3"/>
      <c r="E357" s="264"/>
      <c r="F357" s="264"/>
      <c r="G357" s="264"/>
      <c r="H357" s="264"/>
      <c r="I357" s="264"/>
      <c r="J357" s="259"/>
      <c r="K357" s="3"/>
      <c r="L357" s="264"/>
      <c r="M357" s="264"/>
      <c r="N357" s="264"/>
      <c r="O357" s="264"/>
      <c r="P357" s="264"/>
      <c r="Q357" s="259"/>
      <c r="R357" s="3"/>
      <c r="S357" s="264"/>
      <c r="T357" s="264"/>
      <c r="U357" s="264"/>
      <c r="V357" s="264"/>
      <c r="W357" s="264"/>
      <c r="X357" s="193"/>
      <c r="Y357" s="193"/>
      <c r="Z357" s="193"/>
      <c r="AA357" s="193"/>
      <c r="AB357" s="193"/>
      <c r="AC357" s="193"/>
      <c r="AD357" s="193"/>
      <c r="AE357" s="193"/>
      <c r="AF357" s="3"/>
      <c r="AG357" s="3"/>
      <c r="AH357" s="3"/>
      <c r="AI357" s="3"/>
      <c r="AJ357" s="3"/>
      <c r="AK357" s="3"/>
      <c r="AL357" s="3"/>
    </row>
    <row r="358" spans="1:38" ht="14.25" customHeight="1">
      <c r="A358" s="3"/>
      <c r="B358" s="3"/>
      <c r="C358" s="3"/>
      <c r="D358" s="3"/>
      <c r="E358" s="264"/>
      <c r="F358" s="264"/>
      <c r="G358" s="264"/>
      <c r="H358" s="264"/>
      <c r="I358" s="264"/>
      <c r="J358" s="259"/>
      <c r="K358" s="3"/>
      <c r="L358" s="264"/>
      <c r="M358" s="264"/>
      <c r="N358" s="264"/>
      <c r="O358" s="264"/>
      <c r="P358" s="264"/>
      <c r="Q358" s="259"/>
      <c r="R358" s="3"/>
      <c r="S358" s="264"/>
      <c r="T358" s="264"/>
      <c r="U358" s="264"/>
      <c r="V358" s="264"/>
      <c r="W358" s="264"/>
      <c r="X358" s="193"/>
      <c r="Y358" s="193"/>
      <c r="Z358" s="193"/>
      <c r="AA358" s="193"/>
      <c r="AB358" s="193"/>
      <c r="AC358" s="193"/>
      <c r="AD358" s="193"/>
      <c r="AE358" s="193"/>
      <c r="AF358" s="3"/>
      <c r="AG358" s="3"/>
      <c r="AH358" s="3"/>
      <c r="AI358" s="3"/>
      <c r="AJ358" s="3"/>
      <c r="AK358" s="3"/>
      <c r="AL358" s="3"/>
    </row>
    <row r="359" spans="1:38" ht="14.25" customHeight="1">
      <c r="A359" s="3"/>
      <c r="B359" s="3"/>
      <c r="C359" s="3"/>
      <c r="D359" s="3"/>
      <c r="E359" s="264"/>
      <c r="F359" s="264"/>
      <c r="G359" s="264"/>
      <c r="H359" s="264"/>
      <c r="I359" s="264"/>
      <c r="J359" s="259"/>
      <c r="K359" s="3"/>
      <c r="L359" s="264"/>
      <c r="M359" s="264"/>
      <c r="N359" s="264"/>
      <c r="O359" s="264"/>
      <c r="P359" s="264"/>
      <c r="Q359" s="259"/>
      <c r="R359" s="3"/>
      <c r="S359" s="264"/>
      <c r="T359" s="264"/>
      <c r="U359" s="264"/>
      <c r="V359" s="264"/>
      <c r="W359" s="264"/>
      <c r="X359" s="193"/>
      <c r="Y359" s="193"/>
      <c r="Z359" s="193"/>
      <c r="AA359" s="193"/>
      <c r="AB359" s="193"/>
      <c r="AC359" s="193"/>
      <c r="AD359" s="193"/>
      <c r="AE359" s="193"/>
      <c r="AF359" s="3"/>
      <c r="AG359" s="3"/>
      <c r="AH359" s="3"/>
      <c r="AI359" s="3"/>
      <c r="AJ359" s="3"/>
      <c r="AK359" s="3"/>
      <c r="AL359" s="3"/>
    </row>
    <row r="360" spans="1:38" ht="14.25" customHeight="1">
      <c r="A360" s="3"/>
      <c r="B360" s="3"/>
      <c r="C360" s="3"/>
      <c r="D360" s="3"/>
      <c r="E360" s="264"/>
      <c r="F360" s="264"/>
      <c r="G360" s="264"/>
      <c r="H360" s="264"/>
      <c r="I360" s="264"/>
      <c r="J360" s="259"/>
      <c r="K360" s="3"/>
      <c r="L360" s="264"/>
      <c r="M360" s="264"/>
      <c r="N360" s="264"/>
      <c r="O360" s="264"/>
      <c r="P360" s="264"/>
      <c r="Q360" s="259"/>
      <c r="R360" s="3"/>
      <c r="S360" s="264"/>
      <c r="T360" s="264"/>
      <c r="U360" s="264"/>
      <c r="V360" s="264"/>
      <c r="W360" s="264"/>
      <c r="X360" s="193"/>
      <c r="Y360" s="193"/>
      <c r="Z360" s="193"/>
      <c r="AA360" s="193"/>
      <c r="AB360" s="193"/>
      <c r="AC360" s="193"/>
      <c r="AD360" s="193"/>
      <c r="AE360" s="193"/>
      <c r="AF360" s="3"/>
      <c r="AG360" s="3"/>
      <c r="AH360" s="3"/>
      <c r="AI360" s="3"/>
      <c r="AJ360" s="3"/>
      <c r="AK360" s="3"/>
      <c r="AL360" s="3"/>
    </row>
    <row r="361" spans="1:38" ht="14.25" customHeight="1">
      <c r="A361" s="3"/>
      <c r="B361" s="3"/>
      <c r="C361" s="3"/>
      <c r="D361" s="3"/>
      <c r="E361" s="264"/>
      <c r="F361" s="264"/>
      <c r="G361" s="264"/>
      <c r="H361" s="264"/>
      <c r="I361" s="264"/>
      <c r="J361" s="259"/>
      <c r="K361" s="3"/>
      <c r="L361" s="264"/>
      <c r="M361" s="264"/>
      <c r="N361" s="264"/>
      <c r="O361" s="264"/>
      <c r="P361" s="264"/>
      <c r="Q361" s="259"/>
      <c r="R361" s="3"/>
      <c r="S361" s="264"/>
      <c r="T361" s="264"/>
      <c r="U361" s="264"/>
      <c r="V361" s="264"/>
      <c r="W361" s="264"/>
      <c r="X361" s="193"/>
      <c r="Y361" s="193"/>
      <c r="Z361" s="193"/>
      <c r="AA361" s="193"/>
      <c r="AB361" s="193"/>
      <c r="AC361" s="193"/>
      <c r="AD361" s="193"/>
      <c r="AE361" s="193"/>
      <c r="AF361" s="3"/>
      <c r="AG361" s="3"/>
      <c r="AH361" s="3"/>
      <c r="AI361" s="3"/>
      <c r="AJ361" s="3"/>
      <c r="AK361" s="3"/>
      <c r="AL361" s="3"/>
    </row>
    <row r="362" spans="1:38" ht="14.25" customHeight="1">
      <c r="A362" s="3"/>
      <c r="B362" s="3"/>
      <c r="C362" s="3"/>
      <c r="D362" s="3"/>
      <c r="E362" s="264"/>
      <c r="F362" s="264"/>
      <c r="G362" s="264"/>
      <c r="H362" s="264"/>
      <c r="I362" s="264"/>
      <c r="J362" s="259"/>
      <c r="K362" s="3"/>
      <c r="L362" s="264"/>
      <c r="M362" s="264"/>
      <c r="N362" s="264"/>
      <c r="O362" s="264"/>
      <c r="P362" s="264"/>
      <c r="Q362" s="259"/>
      <c r="R362" s="3"/>
      <c r="S362" s="264"/>
      <c r="T362" s="264"/>
      <c r="U362" s="264"/>
      <c r="V362" s="264"/>
      <c r="W362" s="264"/>
      <c r="X362" s="193"/>
      <c r="Y362" s="193"/>
      <c r="Z362" s="193"/>
      <c r="AA362" s="193"/>
      <c r="AB362" s="193"/>
      <c r="AC362" s="193"/>
      <c r="AD362" s="193"/>
      <c r="AE362" s="193"/>
      <c r="AF362" s="3"/>
      <c r="AG362" s="3"/>
      <c r="AH362" s="3"/>
      <c r="AI362" s="3"/>
      <c r="AJ362" s="3"/>
      <c r="AK362" s="3"/>
      <c r="AL362" s="3"/>
    </row>
    <row r="363" spans="1:38" ht="14.25" customHeight="1">
      <c r="A363" s="3"/>
      <c r="B363" s="3"/>
      <c r="C363" s="3"/>
      <c r="D363" s="3"/>
      <c r="E363" s="264"/>
      <c r="F363" s="264"/>
      <c r="G363" s="264"/>
      <c r="H363" s="264"/>
      <c r="I363" s="264"/>
      <c r="J363" s="259"/>
      <c r="K363" s="3"/>
      <c r="L363" s="264"/>
      <c r="M363" s="264"/>
      <c r="N363" s="264"/>
      <c r="O363" s="264"/>
      <c r="P363" s="264"/>
      <c r="Q363" s="259"/>
      <c r="R363" s="3"/>
      <c r="S363" s="264"/>
      <c r="T363" s="264"/>
      <c r="U363" s="264"/>
      <c r="V363" s="264"/>
      <c r="W363" s="264"/>
      <c r="X363" s="193"/>
      <c r="Y363" s="193"/>
      <c r="Z363" s="193"/>
      <c r="AA363" s="193"/>
      <c r="AB363" s="193"/>
      <c r="AC363" s="193"/>
      <c r="AD363" s="193"/>
      <c r="AE363" s="193"/>
      <c r="AF363" s="3"/>
      <c r="AG363" s="3"/>
      <c r="AH363" s="3"/>
      <c r="AI363" s="3"/>
      <c r="AJ363" s="3"/>
      <c r="AK363" s="3"/>
      <c r="AL363" s="3"/>
    </row>
    <row r="364" spans="1:38" ht="14.25" customHeight="1">
      <c r="A364" s="3"/>
      <c r="B364" s="3"/>
      <c r="C364" s="3"/>
      <c r="D364" s="3"/>
      <c r="E364" s="264"/>
      <c r="F364" s="264"/>
      <c r="G364" s="264"/>
      <c r="H364" s="264"/>
      <c r="I364" s="264"/>
      <c r="J364" s="259"/>
      <c r="K364" s="3"/>
      <c r="L364" s="264"/>
      <c r="M364" s="264"/>
      <c r="N364" s="264"/>
      <c r="O364" s="264"/>
      <c r="P364" s="264"/>
      <c r="Q364" s="259"/>
      <c r="R364" s="3"/>
      <c r="S364" s="264"/>
      <c r="T364" s="264"/>
      <c r="U364" s="264"/>
      <c r="V364" s="264"/>
      <c r="W364" s="264"/>
      <c r="X364" s="193"/>
      <c r="Y364" s="193"/>
      <c r="Z364" s="193"/>
      <c r="AA364" s="193"/>
      <c r="AB364" s="193"/>
      <c r="AC364" s="193"/>
      <c r="AD364" s="193"/>
      <c r="AE364" s="193"/>
      <c r="AF364" s="3"/>
      <c r="AG364" s="3"/>
      <c r="AH364" s="3"/>
      <c r="AI364" s="3"/>
      <c r="AJ364" s="3"/>
      <c r="AK364" s="3"/>
      <c r="AL364" s="3"/>
    </row>
    <row r="365" spans="1:38" ht="14.25" customHeight="1">
      <c r="A365" s="3"/>
      <c r="B365" s="3"/>
      <c r="C365" s="3"/>
      <c r="D365" s="3"/>
      <c r="E365" s="264"/>
      <c r="F365" s="264"/>
      <c r="G365" s="264"/>
      <c r="H365" s="264"/>
      <c r="I365" s="264"/>
      <c r="J365" s="259"/>
      <c r="K365" s="3"/>
      <c r="L365" s="264"/>
      <c r="M365" s="264"/>
      <c r="N365" s="264"/>
      <c r="O365" s="264"/>
      <c r="P365" s="264"/>
      <c r="Q365" s="259"/>
      <c r="R365" s="3"/>
      <c r="S365" s="264"/>
      <c r="T365" s="264"/>
      <c r="U365" s="264"/>
      <c r="V365" s="264"/>
      <c r="W365" s="264"/>
      <c r="X365" s="193"/>
      <c r="Y365" s="193"/>
      <c r="Z365" s="193"/>
      <c r="AA365" s="193"/>
      <c r="AB365" s="193"/>
      <c r="AC365" s="193"/>
      <c r="AD365" s="193"/>
      <c r="AE365" s="193"/>
      <c r="AF365" s="3"/>
      <c r="AG365" s="3"/>
      <c r="AH365" s="3"/>
      <c r="AI365" s="3"/>
      <c r="AJ365" s="3"/>
      <c r="AK365" s="3"/>
      <c r="AL365" s="3"/>
    </row>
    <row r="366" spans="1:38" ht="14.25" customHeight="1">
      <c r="A366" s="3"/>
      <c r="B366" s="3"/>
      <c r="C366" s="3"/>
      <c r="D366" s="3"/>
      <c r="E366" s="264"/>
      <c r="F366" s="264"/>
      <c r="G366" s="264"/>
      <c r="H366" s="264"/>
      <c r="I366" s="264"/>
      <c r="J366" s="259"/>
      <c r="K366" s="3"/>
      <c r="L366" s="264"/>
      <c r="M366" s="264"/>
      <c r="N366" s="264"/>
      <c r="O366" s="264"/>
      <c r="P366" s="264"/>
      <c r="Q366" s="259"/>
      <c r="R366" s="3"/>
      <c r="S366" s="264"/>
      <c r="T366" s="264"/>
      <c r="U366" s="264"/>
      <c r="V366" s="264"/>
      <c r="W366" s="264"/>
      <c r="X366" s="193"/>
      <c r="Y366" s="193"/>
      <c r="Z366" s="193"/>
      <c r="AA366" s="193"/>
      <c r="AB366" s="193"/>
      <c r="AC366" s="193"/>
      <c r="AD366" s="193"/>
      <c r="AE366" s="193"/>
      <c r="AF366" s="3"/>
      <c r="AG366" s="3"/>
      <c r="AH366" s="3"/>
      <c r="AI366" s="3"/>
      <c r="AJ366" s="3"/>
      <c r="AK366" s="3"/>
      <c r="AL366" s="3"/>
    </row>
    <row r="367" spans="1:38" ht="14.25" customHeight="1">
      <c r="A367" s="3"/>
      <c r="B367" s="3"/>
      <c r="C367" s="3"/>
      <c r="D367" s="3"/>
      <c r="E367" s="264"/>
      <c r="F367" s="264"/>
      <c r="G367" s="264"/>
      <c r="H367" s="264"/>
      <c r="I367" s="264"/>
      <c r="J367" s="259"/>
      <c r="K367" s="3"/>
      <c r="L367" s="264"/>
      <c r="M367" s="264"/>
      <c r="N367" s="264"/>
      <c r="O367" s="264"/>
      <c r="P367" s="264"/>
      <c r="Q367" s="259"/>
      <c r="R367" s="3"/>
      <c r="S367" s="264"/>
      <c r="T367" s="264"/>
      <c r="U367" s="264"/>
      <c r="V367" s="264"/>
      <c r="W367" s="264"/>
      <c r="X367" s="193"/>
      <c r="Y367" s="193"/>
      <c r="Z367" s="193"/>
      <c r="AA367" s="193"/>
      <c r="AB367" s="193"/>
      <c r="AC367" s="193"/>
      <c r="AD367" s="193"/>
      <c r="AE367" s="193"/>
      <c r="AF367" s="3"/>
      <c r="AG367" s="3"/>
      <c r="AH367" s="3"/>
      <c r="AI367" s="3"/>
      <c r="AJ367" s="3"/>
      <c r="AK367" s="3"/>
      <c r="AL367" s="3"/>
    </row>
    <row r="368" spans="1:38" ht="14.25" customHeight="1">
      <c r="A368" s="3"/>
      <c r="B368" s="3"/>
      <c r="C368" s="3"/>
      <c r="D368" s="3"/>
      <c r="E368" s="264"/>
      <c r="F368" s="264"/>
      <c r="G368" s="264"/>
      <c r="H368" s="264"/>
      <c r="I368" s="264"/>
      <c r="J368" s="259"/>
      <c r="K368" s="3"/>
      <c r="L368" s="264"/>
      <c r="M368" s="264"/>
      <c r="N368" s="264"/>
      <c r="O368" s="264"/>
      <c r="P368" s="264"/>
      <c r="Q368" s="259"/>
      <c r="R368" s="3"/>
      <c r="S368" s="264"/>
      <c r="T368" s="264"/>
      <c r="U368" s="264"/>
      <c r="V368" s="264"/>
      <c r="W368" s="264"/>
      <c r="X368" s="193"/>
      <c r="Y368" s="193"/>
      <c r="Z368" s="193"/>
      <c r="AA368" s="193"/>
      <c r="AB368" s="193"/>
      <c r="AC368" s="193"/>
      <c r="AD368" s="193"/>
      <c r="AE368" s="193"/>
      <c r="AF368" s="3"/>
      <c r="AG368" s="3"/>
      <c r="AH368" s="3"/>
      <c r="AI368" s="3"/>
      <c r="AJ368" s="3"/>
      <c r="AK368" s="3"/>
      <c r="AL368" s="3"/>
    </row>
    <row r="369" spans="1:38" ht="14.25" customHeight="1">
      <c r="A369" s="3"/>
      <c r="B369" s="3"/>
      <c r="C369" s="3"/>
      <c r="D369" s="3"/>
      <c r="E369" s="264"/>
      <c r="F369" s="264"/>
      <c r="G369" s="264"/>
      <c r="H369" s="264"/>
      <c r="I369" s="264"/>
      <c r="J369" s="259"/>
      <c r="K369" s="3"/>
      <c r="L369" s="264"/>
      <c r="M369" s="264"/>
      <c r="N369" s="264"/>
      <c r="O369" s="264"/>
      <c r="P369" s="264"/>
      <c r="Q369" s="259"/>
      <c r="R369" s="3"/>
      <c r="S369" s="264"/>
      <c r="T369" s="264"/>
      <c r="U369" s="264"/>
      <c r="V369" s="264"/>
      <c r="W369" s="264"/>
      <c r="X369" s="193"/>
      <c r="Y369" s="193"/>
      <c r="Z369" s="193"/>
      <c r="AA369" s="193"/>
      <c r="AB369" s="193"/>
      <c r="AC369" s="193"/>
      <c r="AD369" s="193"/>
      <c r="AE369" s="193"/>
      <c r="AF369" s="3"/>
      <c r="AG369" s="3"/>
      <c r="AH369" s="3"/>
      <c r="AI369" s="3"/>
      <c r="AJ369" s="3"/>
      <c r="AK369" s="3"/>
      <c r="AL369" s="3"/>
    </row>
    <row r="370" spans="1:38" ht="14.25" customHeight="1">
      <c r="A370" s="3"/>
      <c r="B370" s="3"/>
      <c r="C370" s="3"/>
      <c r="D370" s="3"/>
      <c r="E370" s="264"/>
      <c r="F370" s="264"/>
      <c r="G370" s="264"/>
      <c r="H370" s="264"/>
      <c r="I370" s="264"/>
      <c r="J370" s="259"/>
      <c r="K370" s="3"/>
      <c r="L370" s="264"/>
      <c r="M370" s="264"/>
      <c r="N370" s="264"/>
      <c r="O370" s="264"/>
      <c r="P370" s="264"/>
      <c r="Q370" s="259"/>
      <c r="R370" s="3"/>
      <c r="S370" s="264"/>
      <c r="T370" s="264"/>
      <c r="U370" s="264"/>
      <c r="V370" s="264"/>
      <c r="W370" s="264"/>
      <c r="X370" s="193"/>
      <c r="Y370" s="193"/>
      <c r="Z370" s="193"/>
      <c r="AA370" s="193"/>
      <c r="AB370" s="193"/>
      <c r="AC370" s="193"/>
      <c r="AD370" s="193"/>
      <c r="AE370" s="193"/>
      <c r="AF370" s="3"/>
      <c r="AG370" s="3"/>
      <c r="AH370" s="3"/>
      <c r="AI370" s="3"/>
      <c r="AJ370" s="3"/>
      <c r="AK370" s="3"/>
      <c r="AL370" s="3"/>
    </row>
    <row r="371" spans="1:38" ht="14.25" customHeight="1">
      <c r="A371" s="3"/>
      <c r="B371" s="3"/>
      <c r="C371" s="3"/>
      <c r="D371" s="3"/>
      <c r="E371" s="264"/>
      <c r="F371" s="264"/>
      <c r="G371" s="264"/>
      <c r="H371" s="264"/>
      <c r="I371" s="264"/>
      <c r="J371" s="259"/>
      <c r="K371" s="3"/>
      <c r="L371" s="264"/>
      <c r="M371" s="264"/>
      <c r="N371" s="264"/>
      <c r="O371" s="264"/>
      <c r="P371" s="264"/>
      <c r="Q371" s="259"/>
      <c r="R371" s="3"/>
      <c r="S371" s="264"/>
      <c r="T371" s="264"/>
      <c r="U371" s="264"/>
      <c r="V371" s="264"/>
      <c r="W371" s="264"/>
      <c r="X371" s="193"/>
      <c r="Y371" s="193"/>
      <c r="Z371" s="193"/>
      <c r="AA371" s="193"/>
      <c r="AB371" s="193"/>
      <c r="AC371" s="193"/>
      <c r="AD371" s="193"/>
      <c r="AE371" s="193"/>
      <c r="AF371" s="3"/>
      <c r="AG371" s="3"/>
      <c r="AH371" s="3"/>
      <c r="AI371" s="3"/>
      <c r="AJ371" s="3"/>
      <c r="AK371" s="3"/>
      <c r="AL371" s="3"/>
    </row>
    <row r="372" spans="1:38" ht="14.25" customHeight="1">
      <c r="A372" s="3"/>
      <c r="B372" s="3"/>
      <c r="C372" s="3"/>
      <c r="D372" s="3"/>
      <c r="E372" s="264"/>
      <c r="F372" s="264"/>
      <c r="G372" s="264"/>
      <c r="H372" s="264"/>
      <c r="I372" s="264"/>
      <c r="J372" s="259"/>
      <c r="K372" s="3"/>
      <c r="L372" s="264"/>
      <c r="M372" s="264"/>
      <c r="N372" s="264"/>
      <c r="O372" s="264"/>
      <c r="P372" s="264"/>
      <c r="Q372" s="259"/>
      <c r="R372" s="3"/>
      <c r="S372" s="264"/>
      <c r="T372" s="264"/>
      <c r="U372" s="264"/>
      <c r="V372" s="264"/>
      <c r="W372" s="264"/>
      <c r="X372" s="193"/>
      <c r="Y372" s="193"/>
      <c r="Z372" s="193"/>
      <c r="AA372" s="193"/>
      <c r="AB372" s="193"/>
      <c r="AC372" s="193"/>
      <c r="AD372" s="193"/>
      <c r="AE372" s="193"/>
      <c r="AF372" s="3"/>
      <c r="AG372" s="3"/>
      <c r="AH372" s="3"/>
      <c r="AI372" s="3"/>
      <c r="AJ372" s="3"/>
      <c r="AK372" s="3"/>
      <c r="AL372" s="3"/>
    </row>
    <row r="373" spans="1:38" ht="14.25" customHeight="1">
      <c r="A373" s="3"/>
      <c r="B373" s="3"/>
      <c r="C373" s="3"/>
      <c r="D373" s="3"/>
      <c r="E373" s="264"/>
      <c r="F373" s="264"/>
      <c r="G373" s="264"/>
      <c r="H373" s="264"/>
      <c r="I373" s="264"/>
      <c r="J373" s="259"/>
      <c r="K373" s="3"/>
      <c r="L373" s="264"/>
      <c r="M373" s="264"/>
      <c r="N373" s="264"/>
      <c r="O373" s="264"/>
      <c r="P373" s="264"/>
      <c r="Q373" s="259"/>
      <c r="R373" s="3"/>
      <c r="S373" s="264"/>
      <c r="T373" s="264"/>
      <c r="U373" s="264"/>
      <c r="V373" s="264"/>
      <c r="W373" s="264"/>
      <c r="X373" s="193"/>
      <c r="Y373" s="193"/>
      <c r="Z373" s="193"/>
      <c r="AA373" s="193"/>
      <c r="AB373" s="193"/>
      <c r="AC373" s="193"/>
      <c r="AD373" s="193"/>
      <c r="AE373" s="193"/>
      <c r="AF373" s="3"/>
      <c r="AG373" s="3"/>
      <c r="AH373" s="3"/>
      <c r="AI373" s="3"/>
      <c r="AJ373" s="3"/>
      <c r="AK373" s="3"/>
      <c r="AL373" s="3"/>
    </row>
    <row r="374" spans="1:38" ht="14.25" customHeight="1">
      <c r="A374" s="3"/>
      <c r="B374" s="3"/>
      <c r="C374" s="3"/>
      <c r="D374" s="3"/>
      <c r="E374" s="264"/>
      <c r="F374" s="264"/>
      <c r="G374" s="264"/>
      <c r="H374" s="264"/>
      <c r="I374" s="264"/>
      <c r="J374" s="259"/>
      <c r="K374" s="3"/>
      <c r="L374" s="264"/>
      <c r="M374" s="264"/>
      <c r="N374" s="264"/>
      <c r="O374" s="264"/>
      <c r="P374" s="264"/>
      <c r="Q374" s="259"/>
      <c r="R374" s="3"/>
      <c r="S374" s="264"/>
      <c r="T374" s="264"/>
      <c r="U374" s="264"/>
      <c r="V374" s="264"/>
      <c r="W374" s="264"/>
      <c r="X374" s="193"/>
      <c r="Y374" s="193"/>
      <c r="Z374" s="193"/>
      <c r="AA374" s="193"/>
      <c r="AB374" s="193"/>
      <c r="AC374" s="193"/>
      <c r="AD374" s="193"/>
      <c r="AE374" s="193"/>
      <c r="AF374" s="3"/>
      <c r="AG374" s="3"/>
      <c r="AH374" s="3"/>
      <c r="AI374" s="3"/>
      <c r="AJ374" s="3"/>
      <c r="AK374" s="3"/>
      <c r="AL374" s="3"/>
    </row>
    <row r="375" spans="1:38" ht="14.25" customHeight="1">
      <c r="A375" s="3"/>
      <c r="B375" s="3"/>
      <c r="C375" s="3"/>
      <c r="D375" s="3"/>
      <c r="E375" s="264"/>
      <c r="F375" s="264"/>
      <c r="G375" s="264"/>
      <c r="H375" s="264"/>
      <c r="I375" s="264"/>
      <c r="J375" s="259"/>
      <c r="K375" s="3"/>
      <c r="L375" s="264"/>
      <c r="M375" s="264"/>
      <c r="N375" s="264"/>
      <c r="O375" s="264"/>
      <c r="P375" s="264"/>
      <c r="Q375" s="259"/>
      <c r="R375" s="3"/>
      <c r="S375" s="264"/>
      <c r="T375" s="264"/>
      <c r="U375" s="264"/>
      <c r="V375" s="264"/>
      <c r="W375" s="264"/>
      <c r="X375" s="193"/>
      <c r="Y375" s="193"/>
      <c r="Z375" s="193"/>
      <c r="AA375" s="193"/>
      <c r="AB375" s="193"/>
      <c r="AC375" s="193"/>
      <c r="AD375" s="193"/>
      <c r="AE375" s="193"/>
      <c r="AF375" s="3"/>
      <c r="AG375" s="3"/>
      <c r="AH375" s="3"/>
      <c r="AI375" s="3"/>
      <c r="AJ375" s="3"/>
      <c r="AK375" s="3"/>
      <c r="AL375" s="3"/>
    </row>
    <row r="376" spans="1:38" ht="14.25" customHeight="1">
      <c r="A376" s="3"/>
      <c r="B376" s="3"/>
      <c r="C376" s="3"/>
      <c r="D376" s="3"/>
      <c r="E376" s="264"/>
      <c r="F376" s="264"/>
      <c r="G376" s="264"/>
      <c r="H376" s="264"/>
      <c r="I376" s="264"/>
      <c r="J376" s="259"/>
      <c r="K376" s="3"/>
      <c r="L376" s="264"/>
      <c r="M376" s="264"/>
      <c r="N376" s="264"/>
      <c r="O376" s="264"/>
      <c r="P376" s="264"/>
      <c r="Q376" s="259"/>
      <c r="R376" s="3"/>
      <c r="S376" s="264"/>
      <c r="T376" s="264"/>
      <c r="U376" s="264"/>
      <c r="V376" s="264"/>
      <c r="W376" s="264"/>
      <c r="X376" s="193"/>
      <c r="Y376" s="193"/>
      <c r="Z376" s="193"/>
      <c r="AA376" s="193"/>
      <c r="AB376" s="193"/>
      <c r="AC376" s="193"/>
      <c r="AD376" s="193"/>
      <c r="AE376" s="193"/>
      <c r="AF376" s="3"/>
      <c r="AG376" s="3"/>
      <c r="AH376" s="3"/>
      <c r="AI376" s="3"/>
      <c r="AJ376" s="3"/>
      <c r="AK376" s="3"/>
      <c r="AL376" s="3"/>
    </row>
    <row r="377" spans="1:38" ht="14.25" customHeight="1">
      <c r="A377" s="3"/>
      <c r="B377" s="3"/>
      <c r="C377" s="3"/>
      <c r="D377" s="3"/>
      <c r="E377" s="264"/>
      <c r="F377" s="264"/>
      <c r="G377" s="264"/>
      <c r="H377" s="264"/>
      <c r="I377" s="264"/>
      <c r="J377" s="259"/>
      <c r="K377" s="3"/>
      <c r="L377" s="264"/>
      <c r="M377" s="264"/>
      <c r="N377" s="264"/>
      <c r="O377" s="264"/>
      <c r="P377" s="264"/>
      <c r="Q377" s="259"/>
      <c r="R377" s="3"/>
      <c r="S377" s="264"/>
      <c r="T377" s="264"/>
      <c r="U377" s="264"/>
      <c r="V377" s="264"/>
      <c r="W377" s="264"/>
      <c r="X377" s="193"/>
      <c r="Y377" s="193"/>
      <c r="Z377" s="193"/>
      <c r="AA377" s="193"/>
      <c r="AB377" s="193"/>
      <c r="AC377" s="193"/>
      <c r="AD377" s="193"/>
      <c r="AE377" s="193"/>
      <c r="AF377" s="3"/>
      <c r="AG377" s="3"/>
      <c r="AH377" s="3"/>
      <c r="AI377" s="3"/>
      <c r="AJ377" s="3"/>
      <c r="AK377" s="3"/>
      <c r="AL377" s="3"/>
    </row>
    <row r="378" spans="1:38" ht="14.25" customHeight="1">
      <c r="A378" s="3"/>
      <c r="B378" s="3"/>
      <c r="C378" s="3"/>
      <c r="D378" s="3"/>
      <c r="E378" s="264"/>
      <c r="F378" s="264"/>
      <c r="G378" s="264"/>
      <c r="H378" s="264"/>
      <c r="I378" s="264"/>
      <c r="J378" s="259"/>
      <c r="K378" s="3"/>
      <c r="L378" s="264"/>
      <c r="M378" s="264"/>
      <c r="N378" s="264"/>
      <c r="O378" s="264"/>
      <c r="P378" s="264"/>
      <c r="Q378" s="259"/>
      <c r="R378" s="3"/>
      <c r="S378" s="264"/>
      <c r="T378" s="264"/>
      <c r="U378" s="264"/>
      <c r="V378" s="264"/>
      <c r="W378" s="264"/>
      <c r="X378" s="193"/>
      <c r="Y378" s="193"/>
      <c r="Z378" s="193"/>
      <c r="AA378" s="193"/>
      <c r="AB378" s="193"/>
      <c r="AC378" s="193"/>
      <c r="AD378" s="193"/>
      <c r="AE378" s="193"/>
      <c r="AF378" s="3"/>
      <c r="AG378" s="3"/>
      <c r="AH378" s="3"/>
      <c r="AI378" s="3"/>
      <c r="AJ378" s="3"/>
      <c r="AK378" s="3"/>
      <c r="AL378" s="3"/>
    </row>
    <row r="379" spans="1:38" ht="14.25" customHeight="1">
      <c r="A379" s="3"/>
      <c r="B379" s="3"/>
      <c r="C379" s="3"/>
      <c r="D379" s="3"/>
      <c r="E379" s="264"/>
      <c r="F379" s="264"/>
      <c r="G379" s="264"/>
      <c r="H379" s="264"/>
      <c r="I379" s="264"/>
      <c r="J379" s="259"/>
      <c r="K379" s="3"/>
      <c r="L379" s="264"/>
      <c r="M379" s="264"/>
      <c r="N379" s="264"/>
      <c r="O379" s="264"/>
      <c r="P379" s="264"/>
      <c r="Q379" s="259"/>
      <c r="R379" s="3"/>
      <c r="S379" s="264"/>
      <c r="T379" s="264"/>
      <c r="U379" s="264"/>
      <c r="V379" s="264"/>
      <c r="W379" s="264"/>
      <c r="X379" s="193"/>
      <c r="Y379" s="193"/>
      <c r="Z379" s="193"/>
      <c r="AA379" s="193"/>
      <c r="AB379" s="193"/>
      <c r="AC379" s="193"/>
      <c r="AD379" s="193"/>
      <c r="AE379" s="193"/>
      <c r="AF379" s="3"/>
      <c r="AG379" s="3"/>
      <c r="AH379" s="3"/>
      <c r="AI379" s="3"/>
      <c r="AJ379" s="3"/>
      <c r="AK379" s="3"/>
      <c r="AL379" s="3"/>
    </row>
    <row r="380" spans="1:38" ht="14.25" customHeight="1">
      <c r="A380" s="3"/>
      <c r="B380" s="3"/>
      <c r="C380" s="3"/>
      <c r="D380" s="3"/>
      <c r="E380" s="264"/>
      <c r="F380" s="264"/>
      <c r="G380" s="264"/>
      <c r="H380" s="264"/>
      <c r="I380" s="264"/>
      <c r="J380" s="259"/>
      <c r="K380" s="3"/>
      <c r="L380" s="264"/>
      <c r="M380" s="264"/>
      <c r="N380" s="264"/>
      <c r="O380" s="264"/>
      <c r="P380" s="264"/>
      <c r="Q380" s="259"/>
      <c r="R380" s="3"/>
      <c r="S380" s="264"/>
      <c r="T380" s="264"/>
      <c r="U380" s="264"/>
      <c r="V380" s="264"/>
      <c r="W380" s="264"/>
      <c r="X380" s="193"/>
      <c r="Y380" s="193"/>
      <c r="Z380" s="193"/>
      <c r="AA380" s="193"/>
      <c r="AB380" s="193"/>
      <c r="AC380" s="193"/>
      <c r="AD380" s="193"/>
      <c r="AE380" s="193"/>
      <c r="AF380" s="3"/>
      <c r="AG380" s="3"/>
      <c r="AH380" s="3"/>
      <c r="AI380" s="3"/>
      <c r="AJ380" s="3"/>
      <c r="AK380" s="3"/>
      <c r="AL380" s="3"/>
    </row>
    <row r="381" spans="1:38" ht="14.25" customHeight="1">
      <c r="A381" s="3"/>
      <c r="B381" s="3"/>
      <c r="C381" s="3"/>
      <c r="D381" s="3"/>
      <c r="E381" s="264"/>
      <c r="F381" s="264"/>
      <c r="G381" s="264"/>
      <c r="H381" s="264"/>
      <c r="I381" s="264"/>
      <c r="J381" s="259"/>
      <c r="K381" s="3"/>
      <c r="L381" s="264"/>
      <c r="M381" s="264"/>
      <c r="N381" s="264"/>
      <c r="O381" s="264"/>
      <c r="P381" s="264"/>
      <c r="Q381" s="259"/>
      <c r="R381" s="3"/>
      <c r="S381" s="264"/>
      <c r="T381" s="264"/>
      <c r="U381" s="264"/>
      <c r="V381" s="264"/>
      <c r="W381" s="264"/>
      <c r="X381" s="193"/>
      <c r="Y381" s="193"/>
      <c r="Z381" s="193"/>
      <c r="AA381" s="193"/>
      <c r="AB381" s="193"/>
      <c r="AC381" s="193"/>
      <c r="AD381" s="193"/>
      <c r="AE381" s="193"/>
      <c r="AF381" s="3"/>
      <c r="AG381" s="3"/>
      <c r="AH381" s="3"/>
      <c r="AI381" s="3"/>
      <c r="AJ381" s="3"/>
      <c r="AK381" s="3"/>
      <c r="AL381" s="3"/>
    </row>
    <row r="382" spans="1:38" ht="14.25" customHeight="1">
      <c r="A382" s="3"/>
      <c r="B382" s="3"/>
      <c r="C382" s="3"/>
      <c r="D382" s="3"/>
      <c r="E382" s="264"/>
      <c r="F382" s="264"/>
      <c r="G382" s="264"/>
      <c r="H382" s="264"/>
      <c r="I382" s="264"/>
      <c r="J382" s="259"/>
      <c r="K382" s="3"/>
      <c r="L382" s="264"/>
      <c r="M382" s="264"/>
      <c r="N382" s="264"/>
      <c r="O382" s="264"/>
      <c r="P382" s="264"/>
      <c r="Q382" s="259"/>
      <c r="R382" s="3"/>
      <c r="S382" s="264"/>
      <c r="T382" s="264"/>
      <c r="U382" s="264"/>
      <c r="V382" s="264"/>
      <c r="W382" s="264"/>
      <c r="X382" s="193"/>
      <c r="Y382" s="193"/>
      <c r="Z382" s="193"/>
      <c r="AA382" s="193"/>
      <c r="AB382" s="193"/>
      <c r="AC382" s="193"/>
      <c r="AD382" s="193"/>
      <c r="AE382" s="193"/>
      <c r="AF382" s="3"/>
      <c r="AG382" s="3"/>
      <c r="AH382" s="3"/>
      <c r="AI382" s="3"/>
      <c r="AJ382" s="3"/>
      <c r="AK382" s="3"/>
      <c r="AL382" s="3"/>
    </row>
    <row r="383" spans="1:38" ht="14.25" customHeight="1">
      <c r="A383" s="3"/>
      <c r="B383" s="3"/>
      <c r="C383" s="3"/>
      <c r="D383" s="3"/>
      <c r="E383" s="264"/>
      <c r="F383" s="264"/>
      <c r="G383" s="264"/>
      <c r="H383" s="264"/>
      <c r="I383" s="264"/>
      <c r="J383" s="259"/>
      <c r="K383" s="3"/>
      <c r="L383" s="264"/>
      <c r="M383" s="264"/>
      <c r="N383" s="264"/>
      <c r="O383" s="264"/>
      <c r="P383" s="264"/>
      <c r="Q383" s="259"/>
      <c r="R383" s="3"/>
      <c r="S383" s="264"/>
      <c r="T383" s="264"/>
      <c r="U383" s="264"/>
      <c r="V383" s="264"/>
      <c r="W383" s="264"/>
      <c r="X383" s="193"/>
      <c r="Y383" s="193"/>
      <c r="Z383" s="193"/>
      <c r="AA383" s="193"/>
      <c r="AB383" s="193"/>
      <c r="AC383" s="193"/>
      <c r="AD383" s="193"/>
      <c r="AE383" s="193"/>
      <c r="AF383" s="3"/>
      <c r="AG383" s="3"/>
      <c r="AH383" s="3"/>
      <c r="AI383" s="3"/>
      <c r="AJ383" s="3"/>
      <c r="AK383" s="3"/>
      <c r="AL383" s="3"/>
    </row>
    <row r="384" spans="1:38" ht="14.25" customHeight="1">
      <c r="A384" s="3"/>
      <c r="B384" s="3"/>
      <c r="C384" s="3"/>
      <c r="D384" s="3"/>
      <c r="E384" s="264"/>
      <c r="F384" s="264"/>
      <c r="G384" s="264"/>
      <c r="H384" s="264"/>
      <c r="I384" s="264"/>
      <c r="J384" s="259"/>
      <c r="K384" s="3"/>
      <c r="L384" s="264"/>
      <c r="M384" s="264"/>
      <c r="N384" s="264"/>
      <c r="O384" s="264"/>
      <c r="P384" s="264"/>
      <c r="Q384" s="259"/>
      <c r="R384" s="3"/>
      <c r="S384" s="264"/>
      <c r="T384" s="264"/>
      <c r="U384" s="264"/>
      <c r="V384" s="264"/>
      <c r="W384" s="264"/>
      <c r="X384" s="193"/>
      <c r="Y384" s="193"/>
      <c r="Z384" s="193"/>
      <c r="AA384" s="193"/>
      <c r="AB384" s="193"/>
      <c r="AC384" s="193"/>
      <c r="AD384" s="193"/>
      <c r="AE384" s="193"/>
      <c r="AF384" s="3"/>
      <c r="AG384" s="3"/>
      <c r="AH384" s="3"/>
      <c r="AI384" s="3"/>
      <c r="AJ384" s="3"/>
      <c r="AK384" s="3"/>
      <c r="AL384" s="3"/>
    </row>
    <row r="385" spans="1:38" ht="14.25" customHeight="1">
      <c r="A385" s="3"/>
      <c r="B385" s="3"/>
      <c r="C385" s="3"/>
      <c r="D385" s="3"/>
      <c r="E385" s="264"/>
      <c r="F385" s="264"/>
      <c r="G385" s="264"/>
      <c r="H385" s="264"/>
      <c r="I385" s="264"/>
      <c r="J385" s="259"/>
      <c r="K385" s="3"/>
      <c r="L385" s="264"/>
      <c r="M385" s="264"/>
      <c r="N385" s="264"/>
      <c r="O385" s="264"/>
      <c r="P385" s="264"/>
      <c r="Q385" s="259"/>
      <c r="R385" s="3"/>
      <c r="S385" s="264"/>
      <c r="T385" s="264"/>
      <c r="U385" s="264"/>
      <c r="V385" s="264"/>
      <c r="W385" s="264"/>
      <c r="X385" s="193"/>
      <c r="Y385" s="193"/>
      <c r="Z385" s="193"/>
      <c r="AA385" s="193"/>
      <c r="AB385" s="193"/>
      <c r="AC385" s="193"/>
      <c r="AD385" s="193"/>
      <c r="AE385" s="193"/>
      <c r="AF385" s="3"/>
      <c r="AG385" s="3"/>
      <c r="AH385" s="3"/>
      <c r="AI385" s="3"/>
      <c r="AJ385" s="3"/>
      <c r="AK385" s="3"/>
      <c r="AL385" s="3"/>
    </row>
    <row r="386" spans="1:38" ht="14.25" customHeight="1">
      <c r="A386" s="3"/>
      <c r="B386" s="3"/>
      <c r="C386" s="3"/>
      <c r="D386" s="3"/>
      <c r="E386" s="264"/>
      <c r="F386" s="264"/>
      <c r="G386" s="264"/>
      <c r="H386" s="264"/>
      <c r="I386" s="264"/>
      <c r="J386" s="259"/>
      <c r="K386" s="3"/>
      <c r="L386" s="264"/>
      <c r="M386" s="264"/>
      <c r="N386" s="264"/>
      <c r="O386" s="264"/>
      <c r="P386" s="264"/>
      <c r="Q386" s="259"/>
      <c r="R386" s="3"/>
      <c r="S386" s="264"/>
      <c r="T386" s="264"/>
      <c r="U386" s="264"/>
      <c r="V386" s="264"/>
      <c r="W386" s="264"/>
      <c r="X386" s="193"/>
      <c r="Y386" s="193"/>
      <c r="Z386" s="193"/>
      <c r="AA386" s="193"/>
      <c r="AB386" s="193"/>
      <c r="AC386" s="193"/>
      <c r="AD386" s="193"/>
      <c r="AE386" s="193"/>
      <c r="AF386" s="3"/>
      <c r="AG386" s="3"/>
      <c r="AH386" s="3"/>
      <c r="AI386" s="3"/>
      <c r="AJ386" s="3"/>
      <c r="AK386" s="3"/>
      <c r="AL386" s="3"/>
    </row>
    <row r="387" spans="1:38" ht="14.25" customHeight="1">
      <c r="A387" s="3"/>
      <c r="B387" s="3"/>
      <c r="C387" s="3"/>
      <c r="D387" s="3"/>
      <c r="E387" s="264"/>
      <c r="F387" s="264"/>
      <c r="G387" s="264"/>
      <c r="H387" s="264"/>
      <c r="I387" s="264"/>
      <c r="J387" s="259"/>
      <c r="K387" s="3"/>
      <c r="L387" s="264"/>
      <c r="M387" s="264"/>
      <c r="N387" s="264"/>
      <c r="O387" s="264"/>
      <c r="P387" s="264"/>
      <c r="Q387" s="259"/>
      <c r="R387" s="3"/>
      <c r="S387" s="264"/>
      <c r="T387" s="264"/>
      <c r="U387" s="264"/>
      <c r="V387" s="264"/>
      <c r="W387" s="264"/>
      <c r="X387" s="193"/>
      <c r="Y387" s="193"/>
      <c r="Z387" s="193"/>
      <c r="AA387" s="193"/>
      <c r="AB387" s="193"/>
      <c r="AC387" s="193"/>
      <c r="AD387" s="193"/>
      <c r="AE387" s="193"/>
      <c r="AF387" s="3"/>
      <c r="AG387" s="3"/>
      <c r="AH387" s="3"/>
      <c r="AI387" s="3"/>
      <c r="AJ387" s="3"/>
      <c r="AK387" s="3"/>
      <c r="AL387" s="3"/>
    </row>
    <row r="388" spans="1:38" ht="14.25" customHeight="1">
      <c r="A388" s="3"/>
      <c r="B388" s="3"/>
      <c r="C388" s="3"/>
      <c r="D388" s="3"/>
      <c r="E388" s="264"/>
      <c r="F388" s="264"/>
      <c r="G388" s="264"/>
      <c r="H388" s="264"/>
      <c r="I388" s="264"/>
      <c r="J388" s="259"/>
      <c r="K388" s="3"/>
      <c r="L388" s="264"/>
      <c r="M388" s="264"/>
      <c r="N388" s="264"/>
      <c r="O388" s="264"/>
      <c r="P388" s="264"/>
      <c r="Q388" s="259"/>
      <c r="R388" s="3"/>
      <c r="S388" s="264"/>
      <c r="T388" s="264"/>
      <c r="U388" s="264"/>
      <c r="V388" s="264"/>
      <c r="W388" s="264"/>
      <c r="X388" s="193"/>
      <c r="Y388" s="193"/>
      <c r="Z388" s="193"/>
      <c r="AA388" s="193"/>
      <c r="AB388" s="193"/>
      <c r="AC388" s="193"/>
      <c r="AD388" s="193"/>
      <c r="AE388" s="193"/>
      <c r="AF388" s="3"/>
      <c r="AG388" s="3"/>
      <c r="AH388" s="3"/>
      <c r="AI388" s="3"/>
      <c r="AJ388" s="3"/>
      <c r="AK388" s="3"/>
      <c r="AL388" s="3"/>
    </row>
    <row r="389" spans="1:38" ht="14.25" customHeight="1">
      <c r="A389" s="3"/>
      <c r="B389" s="3"/>
      <c r="C389" s="3"/>
      <c r="D389" s="3"/>
      <c r="E389" s="264"/>
      <c r="F389" s="264"/>
      <c r="G389" s="264"/>
      <c r="H389" s="264"/>
      <c r="I389" s="264"/>
      <c r="J389" s="259"/>
      <c r="K389" s="3"/>
      <c r="L389" s="264"/>
      <c r="M389" s="264"/>
      <c r="N389" s="264"/>
      <c r="O389" s="264"/>
      <c r="P389" s="264"/>
      <c r="Q389" s="259"/>
      <c r="R389" s="3"/>
      <c r="S389" s="264"/>
      <c r="T389" s="264"/>
      <c r="U389" s="264"/>
      <c r="V389" s="264"/>
      <c r="W389" s="264"/>
      <c r="X389" s="193"/>
      <c r="Y389" s="193"/>
      <c r="Z389" s="193"/>
      <c r="AA389" s="193"/>
      <c r="AB389" s="193"/>
      <c r="AC389" s="193"/>
      <c r="AD389" s="193"/>
      <c r="AE389" s="193"/>
      <c r="AF389" s="3"/>
      <c r="AG389" s="3"/>
      <c r="AH389" s="3"/>
      <c r="AI389" s="3"/>
      <c r="AJ389" s="3"/>
      <c r="AK389" s="3"/>
      <c r="AL389" s="3"/>
    </row>
    <row r="390" spans="1:38" ht="14.25" customHeight="1">
      <c r="A390" s="3"/>
      <c r="B390" s="3"/>
      <c r="C390" s="3"/>
      <c r="D390" s="3"/>
      <c r="E390" s="264"/>
      <c r="F390" s="264"/>
      <c r="G390" s="264"/>
      <c r="H390" s="264"/>
      <c r="I390" s="264"/>
      <c r="J390" s="259"/>
      <c r="K390" s="3"/>
      <c r="L390" s="264"/>
      <c r="M390" s="264"/>
      <c r="N390" s="264"/>
      <c r="O390" s="264"/>
      <c r="P390" s="264"/>
      <c r="Q390" s="259"/>
      <c r="R390" s="3"/>
      <c r="S390" s="264"/>
      <c r="T390" s="264"/>
      <c r="U390" s="264"/>
      <c r="V390" s="264"/>
      <c r="W390" s="264"/>
      <c r="X390" s="193"/>
      <c r="Y390" s="193"/>
      <c r="Z390" s="193"/>
      <c r="AA390" s="193"/>
      <c r="AB390" s="193"/>
      <c r="AC390" s="193"/>
      <c r="AD390" s="193"/>
      <c r="AE390" s="193"/>
      <c r="AF390" s="3"/>
      <c r="AG390" s="3"/>
      <c r="AH390" s="3"/>
      <c r="AI390" s="3"/>
      <c r="AJ390" s="3"/>
      <c r="AK390" s="3"/>
      <c r="AL390" s="3"/>
    </row>
    <row r="391" spans="1:38" ht="14.25" customHeight="1">
      <c r="A391" s="3"/>
      <c r="B391" s="3"/>
      <c r="C391" s="3"/>
      <c r="D391" s="3"/>
      <c r="E391" s="264"/>
      <c r="F391" s="264"/>
      <c r="G391" s="264"/>
      <c r="H391" s="264"/>
      <c r="I391" s="264"/>
      <c r="J391" s="259"/>
      <c r="K391" s="3"/>
      <c r="L391" s="264"/>
      <c r="M391" s="264"/>
      <c r="N391" s="264"/>
      <c r="O391" s="264"/>
      <c r="P391" s="264"/>
      <c r="Q391" s="259"/>
      <c r="R391" s="3"/>
      <c r="S391" s="264"/>
      <c r="T391" s="264"/>
      <c r="U391" s="264"/>
      <c r="V391" s="264"/>
      <c r="W391" s="264"/>
      <c r="X391" s="193"/>
      <c r="Y391" s="193"/>
      <c r="Z391" s="193"/>
      <c r="AA391" s="193"/>
      <c r="AB391" s="193"/>
      <c r="AC391" s="193"/>
      <c r="AD391" s="193"/>
      <c r="AE391" s="193"/>
      <c r="AF391" s="3"/>
      <c r="AG391" s="3"/>
      <c r="AH391" s="3"/>
      <c r="AI391" s="3"/>
      <c r="AJ391" s="3"/>
      <c r="AK391" s="3"/>
      <c r="AL391" s="3"/>
    </row>
    <row r="392" spans="1:38" ht="14.25" customHeight="1">
      <c r="A392" s="3"/>
      <c r="B392" s="3"/>
      <c r="C392" s="3"/>
      <c r="D392" s="3"/>
      <c r="E392" s="264"/>
      <c r="F392" s="264"/>
      <c r="G392" s="264"/>
      <c r="H392" s="264"/>
      <c r="I392" s="264"/>
      <c r="J392" s="259"/>
      <c r="K392" s="3"/>
      <c r="L392" s="264"/>
      <c r="M392" s="264"/>
      <c r="N392" s="264"/>
      <c r="O392" s="264"/>
      <c r="P392" s="264"/>
      <c r="Q392" s="259"/>
      <c r="R392" s="3"/>
      <c r="S392" s="264"/>
      <c r="T392" s="264"/>
      <c r="U392" s="264"/>
      <c r="V392" s="264"/>
      <c r="W392" s="264"/>
      <c r="X392" s="193"/>
      <c r="Y392" s="193"/>
      <c r="Z392" s="193"/>
      <c r="AA392" s="193"/>
      <c r="AB392" s="193"/>
      <c r="AC392" s="193"/>
      <c r="AD392" s="193"/>
      <c r="AE392" s="193"/>
      <c r="AF392" s="3"/>
      <c r="AG392" s="3"/>
      <c r="AH392" s="3"/>
      <c r="AI392" s="3"/>
      <c r="AJ392" s="3"/>
      <c r="AK392" s="3"/>
      <c r="AL392" s="3"/>
    </row>
    <row r="393" spans="1:38" ht="14.25" customHeight="1">
      <c r="A393" s="3"/>
      <c r="B393" s="3"/>
      <c r="C393" s="3"/>
      <c r="D393" s="3"/>
      <c r="E393" s="264"/>
      <c r="F393" s="264"/>
      <c r="G393" s="264"/>
      <c r="H393" s="264"/>
      <c r="I393" s="264"/>
      <c r="J393" s="259"/>
      <c r="K393" s="3"/>
      <c r="L393" s="264"/>
      <c r="M393" s="264"/>
      <c r="N393" s="264"/>
      <c r="O393" s="264"/>
      <c r="P393" s="264"/>
      <c r="Q393" s="259"/>
      <c r="R393" s="3"/>
      <c r="S393" s="264"/>
      <c r="T393" s="264"/>
      <c r="U393" s="264"/>
      <c r="V393" s="264"/>
      <c r="W393" s="264"/>
      <c r="X393" s="193"/>
      <c r="Y393" s="193"/>
      <c r="Z393" s="193"/>
      <c r="AA393" s="193"/>
      <c r="AB393" s="193"/>
      <c r="AC393" s="193"/>
      <c r="AD393" s="193"/>
      <c r="AE393" s="193"/>
      <c r="AF393" s="3"/>
      <c r="AG393" s="3"/>
      <c r="AH393" s="3"/>
      <c r="AI393" s="3"/>
      <c r="AJ393" s="3"/>
      <c r="AK393" s="3"/>
      <c r="AL393" s="3"/>
    </row>
    <row r="394" spans="1:38" ht="14.25" customHeight="1">
      <c r="A394" s="3"/>
      <c r="B394" s="3"/>
      <c r="C394" s="3"/>
      <c r="D394" s="3"/>
      <c r="E394" s="264"/>
      <c r="F394" s="264"/>
      <c r="G394" s="264"/>
      <c r="H394" s="264"/>
      <c r="I394" s="264"/>
      <c r="J394" s="259"/>
      <c r="K394" s="3"/>
      <c r="L394" s="264"/>
      <c r="M394" s="264"/>
      <c r="N394" s="264"/>
      <c r="O394" s="264"/>
      <c r="P394" s="264"/>
      <c r="Q394" s="259"/>
      <c r="R394" s="3"/>
      <c r="S394" s="264"/>
      <c r="T394" s="264"/>
      <c r="U394" s="264"/>
      <c r="V394" s="264"/>
      <c r="W394" s="264"/>
      <c r="X394" s="193"/>
      <c r="Y394" s="193"/>
      <c r="Z394" s="193"/>
      <c r="AA394" s="193"/>
      <c r="AB394" s="193"/>
      <c r="AC394" s="193"/>
      <c r="AD394" s="193"/>
      <c r="AE394" s="193"/>
      <c r="AF394" s="3"/>
      <c r="AG394" s="3"/>
      <c r="AH394" s="3"/>
      <c r="AI394" s="3"/>
      <c r="AJ394" s="3"/>
      <c r="AK394" s="3"/>
      <c r="AL394" s="3"/>
    </row>
    <row r="395" spans="1:38" ht="14.25" customHeight="1">
      <c r="A395" s="3"/>
      <c r="B395" s="3"/>
      <c r="C395" s="3"/>
      <c r="D395" s="3"/>
      <c r="E395" s="264"/>
      <c r="F395" s="264"/>
      <c r="G395" s="264"/>
      <c r="H395" s="264"/>
      <c r="I395" s="264"/>
      <c r="J395" s="259"/>
      <c r="K395" s="3"/>
      <c r="L395" s="264"/>
      <c r="M395" s="264"/>
      <c r="N395" s="264"/>
      <c r="O395" s="264"/>
      <c r="P395" s="264"/>
      <c r="Q395" s="259"/>
      <c r="R395" s="3"/>
      <c r="S395" s="264"/>
      <c r="T395" s="264"/>
      <c r="U395" s="264"/>
      <c r="V395" s="264"/>
      <c r="W395" s="264"/>
      <c r="X395" s="193"/>
      <c r="Y395" s="193"/>
      <c r="Z395" s="193"/>
      <c r="AA395" s="193"/>
      <c r="AB395" s="193"/>
      <c r="AC395" s="193"/>
      <c r="AD395" s="193"/>
      <c r="AE395" s="193"/>
      <c r="AF395" s="3"/>
      <c r="AG395" s="3"/>
      <c r="AH395" s="3"/>
      <c r="AI395" s="3"/>
      <c r="AJ395" s="3"/>
      <c r="AK395" s="3"/>
      <c r="AL395" s="3"/>
    </row>
    <row r="396" spans="1:38" ht="14.25" customHeight="1">
      <c r="A396" s="3"/>
      <c r="B396" s="3"/>
      <c r="C396" s="3"/>
      <c r="D396" s="3"/>
      <c r="E396" s="264"/>
      <c r="F396" s="264"/>
      <c r="G396" s="264"/>
      <c r="H396" s="264"/>
      <c r="I396" s="264"/>
      <c r="J396" s="259"/>
      <c r="K396" s="3"/>
      <c r="L396" s="264"/>
      <c r="M396" s="264"/>
      <c r="N396" s="264"/>
      <c r="O396" s="264"/>
      <c r="P396" s="264"/>
      <c r="Q396" s="259"/>
      <c r="R396" s="3"/>
      <c r="S396" s="264"/>
      <c r="T396" s="264"/>
      <c r="U396" s="264"/>
      <c r="V396" s="264"/>
      <c r="W396" s="264"/>
      <c r="X396" s="193"/>
      <c r="Y396" s="193"/>
      <c r="Z396" s="193"/>
      <c r="AA396" s="193"/>
      <c r="AB396" s="193"/>
      <c r="AC396" s="193"/>
      <c r="AD396" s="193"/>
      <c r="AE396" s="193"/>
      <c r="AF396" s="3"/>
      <c r="AG396" s="3"/>
      <c r="AH396" s="3"/>
      <c r="AI396" s="3"/>
      <c r="AJ396" s="3"/>
      <c r="AK396" s="3"/>
      <c r="AL396" s="3"/>
    </row>
    <row r="397" spans="1:38" ht="14.25" customHeight="1">
      <c r="A397" s="3"/>
      <c r="B397" s="3"/>
      <c r="C397" s="3"/>
      <c r="D397" s="3"/>
      <c r="E397" s="264"/>
      <c r="F397" s="264"/>
      <c r="G397" s="264"/>
      <c r="H397" s="264"/>
      <c r="I397" s="264"/>
      <c r="J397" s="259"/>
      <c r="K397" s="3"/>
      <c r="L397" s="264"/>
      <c r="M397" s="264"/>
      <c r="N397" s="264"/>
      <c r="O397" s="264"/>
      <c r="P397" s="264"/>
      <c r="Q397" s="259"/>
      <c r="R397" s="3"/>
      <c r="S397" s="264"/>
      <c r="T397" s="264"/>
      <c r="U397" s="264"/>
      <c r="V397" s="264"/>
      <c r="W397" s="264"/>
      <c r="X397" s="193"/>
      <c r="Y397" s="193"/>
      <c r="Z397" s="193"/>
      <c r="AA397" s="193"/>
      <c r="AB397" s="193"/>
      <c r="AC397" s="193"/>
      <c r="AD397" s="193"/>
      <c r="AE397" s="193"/>
      <c r="AF397" s="3"/>
      <c r="AG397" s="3"/>
      <c r="AH397" s="3"/>
      <c r="AI397" s="3"/>
      <c r="AJ397" s="3"/>
      <c r="AK397" s="3"/>
      <c r="AL397" s="3"/>
    </row>
    <row r="398" spans="1:38" ht="14.25" customHeight="1">
      <c r="A398" s="3"/>
      <c r="B398" s="3"/>
      <c r="C398" s="3"/>
      <c r="D398" s="3"/>
      <c r="E398" s="264"/>
      <c r="F398" s="264"/>
      <c r="G398" s="264"/>
      <c r="H398" s="264"/>
      <c r="I398" s="264"/>
      <c r="J398" s="259"/>
      <c r="K398" s="3"/>
      <c r="L398" s="264"/>
      <c r="M398" s="264"/>
      <c r="N398" s="264"/>
      <c r="O398" s="264"/>
      <c r="P398" s="264"/>
      <c r="Q398" s="259"/>
      <c r="R398" s="3"/>
      <c r="S398" s="264"/>
      <c r="T398" s="264"/>
      <c r="U398" s="264"/>
      <c r="V398" s="264"/>
      <c r="W398" s="264"/>
      <c r="X398" s="193"/>
      <c r="Y398" s="193"/>
      <c r="Z398" s="193"/>
      <c r="AA398" s="193"/>
      <c r="AB398" s="193"/>
      <c r="AC398" s="193"/>
      <c r="AD398" s="193"/>
      <c r="AE398" s="193"/>
      <c r="AF398" s="3"/>
      <c r="AG398" s="3"/>
      <c r="AH398" s="3"/>
      <c r="AI398" s="3"/>
      <c r="AJ398" s="3"/>
      <c r="AK398" s="3"/>
      <c r="AL398" s="3"/>
    </row>
    <row r="399" spans="1:38" ht="14.25" customHeight="1">
      <c r="A399" s="3"/>
      <c r="B399" s="3"/>
      <c r="C399" s="3"/>
      <c r="D399" s="3"/>
      <c r="E399" s="264"/>
      <c r="F399" s="264"/>
      <c r="G399" s="264"/>
      <c r="H399" s="264"/>
      <c r="I399" s="264"/>
      <c r="J399" s="259"/>
      <c r="K399" s="3"/>
      <c r="L399" s="264"/>
      <c r="M399" s="264"/>
      <c r="N399" s="264"/>
      <c r="O399" s="264"/>
      <c r="P399" s="264"/>
      <c r="Q399" s="259"/>
      <c r="R399" s="3"/>
      <c r="S399" s="264"/>
      <c r="T399" s="264"/>
      <c r="U399" s="264"/>
      <c r="V399" s="264"/>
      <c r="W399" s="264"/>
      <c r="X399" s="193"/>
      <c r="Y399" s="193"/>
      <c r="Z399" s="193"/>
      <c r="AA399" s="193"/>
      <c r="AB399" s="193"/>
      <c r="AC399" s="193"/>
      <c r="AD399" s="193"/>
      <c r="AE399" s="193"/>
      <c r="AF399" s="3"/>
      <c r="AG399" s="3"/>
      <c r="AH399" s="3"/>
      <c r="AI399" s="3"/>
      <c r="AJ399" s="3"/>
      <c r="AK399" s="3"/>
      <c r="AL399" s="3"/>
    </row>
    <row r="400" spans="1:38" ht="14.25" customHeight="1">
      <c r="A400" s="3"/>
      <c r="B400" s="3"/>
      <c r="C400" s="3"/>
      <c r="D400" s="3"/>
      <c r="E400" s="264"/>
      <c r="F400" s="264"/>
      <c r="G400" s="264"/>
      <c r="H400" s="264"/>
      <c r="I400" s="264"/>
      <c r="J400" s="259"/>
      <c r="K400" s="3"/>
      <c r="L400" s="264"/>
      <c r="M400" s="264"/>
      <c r="N400" s="264"/>
      <c r="O400" s="264"/>
      <c r="P400" s="264"/>
      <c r="Q400" s="259"/>
      <c r="R400" s="3"/>
      <c r="S400" s="264"/>
      <c r="T400" s="264"/>
      <c r="U400" s="264"/>
      <c r="V400" s="264"/>
      <c r="W400" s="264"/>
      <c r="X400" s="193"/>
      <c r="Y400" s="193"/>
      <c r="Z400" s="193"/>
      <c r="AA400" s="193"/>
      <c r="AB400" s="193"/>
      <c r="AC400" s="193"/>
      <c r="AD400" s="193"/>
      <c r="AE400" s="193"/>
      <c r="AF400" s="3"/>
      <c r="AG400" s="3"/>
      <c r="AH400" s="3"/>
      <c r="AI400" s="3"/>
      <c r="AJ400" s="3"/>
      <c r="AK400" s="3"/>
      <c r="AL400" s="3"/>
    </row>
    <row r="401" spans="1:38" ht="14.25" customHeight="1">
      <c r="A401" s="3"/>
      <c r="B401" s="3"/>
      <c r="C401" s="3"/>
      <c r="D401" s="3"/>
      <c r="E401" s="264"/>
      <c r="F401" s="264"/>
      <c r="G401" s="264"/>
      <c r="H401" s="264"/>
      <c r="I401" s="264"/>
      <c r="J401" s="259"/>
      <c r="K401" s="3"/>
      <c r="L401" s="264"/>
      <c r="M401" s="264"/>
      <c r="N401" s="264"/>
      <c r="O401" s="264"/>
      <c r="P401" s="264"/>
      <c r="Q401" s="259"/>
      <c r="R401" s="3"/>
      <c r="S401" s="264"/>
      <c r="T401" s="264"/>
      <c r="U401" s="264"/>
      <c r="V401" s="264"/>
      <c r="W401" s="264"/>
      <c r="X401" s="193"/>
      <c r="Y401" s="193"/>
      <c r="Z401" s="193"/>
      <c r="AA401" s="193"/>
      <c r="AB401" s="193"/>
      <c r="AC401" s="193"/>
      <c r="AD401" s="193"/>
      <c r="AE401" s="193"/>
      <c r="AF401" s="3"/>
      <c r="AG401" s="3"/>
      <c r="AH401" s="3"/>
      <c r="AI401" s="3"/>
      <c r="AJ401" s="3"/>
      <c r="AK401" s="3"/>
      <c r="AL401" s="3"/>
    </row>
    <row r="402" spans="1:38" ht="14.25" customHeight="1">
      <c r="A402" s="3"/>
      <c r="B402" s="3"/>
      <c r="C402" s="3"/>
      <c r="D402" s="3"/>
      <c r="E402" s="264"/>
      <c r="F402" s="264"/>
      <c r="G402" s="264"/>
      <c r="H402" s="264"/>
      <c r="I402" s="264"/>
      <c r="J402" s="259"/>
      <c r="K402" s="3"/>
      <c r="L402" s="264"/>
      <c r="M402" s="264"/>
      <c r="N402" s="264"/>
      <c r="O402" s="264"/>
      <c r="P402" s="264"/>
      <c r="Q402" s="259"/>
      <c r="R402" s="3"/>
      <c r="S402" s="264"/>
      <c r="T402" s="264"/>
      <c r="U402" s="264"/>
      <c r="V402" s="264"/>
      <c r="W402" s="264"/>
      <c r="X402" s="193"/>
      <c r="Y402" s="193"/>
      <c r="Z402" s="193"/>
      <c r="AA402" s="193"/>
      <c r="AB402" s="193"/>
      <c r="AC402" s="193"/>
      <c r="AD402" s="193"/>
      <c r="AE402" s="193"/>
      <c r="AF402" s="3"/>
      <c r="AG402" s="3"/>
      <c r="AH402" s="3"/>
      <c r="AI402" s="3"/>
      <c r="AJ402" s="3"/>
      <c r="AK402" s="3"/>
      <c r="AL402" s="3"/>
    </row>
    <row r="403" spans="1:38" ht="14.25" customHeight="1">
      <c r="A403" s="3"/>
      <c r="B403" s="3"/>
      <c r="C403" s="3"/>
      <c r="D403" s="3"/>
      <c r="E403" s="264"/>
      <c r="F403" s="264"/>
      <c r="G403" s="264"/>
      <c r="H403" s="264"/>
      <c r="I403" s="264"/>
      <c r="J403" s="259"/>
      <c r="K403" s="3"/>
      <c r="L403" s="264"/>
      <c r="M403" s="264"/>
      <c r="N403" s="264"/>
      <c r="O403" s="264"/>
      <c r="P403" s="264"/>
      <c r="Q403" s="259"/>
      <c r="R403" s="3"/>
      <c r="S403" s="264"/>
      <c r="T403" s="264"/>
      <c r="U403" s="264"/>
      <c r="V403" s="264"/>
      <c r="W403" s="264"/>
      <c r="X403" s="193"/>
      <c r="Y403" s="193"/>
      <c r="Z403" s="193"/>
      <c r="AA403" s="193"/>
      <c r="AB403" s="193"/>
      <c r="AC403" s="193"/>
      <c r="AD403" s="193"/>
      <c r="AE403" s="193"/>
      <c r="AF403" s="3"/>
      <c r="AG403" s="3"/>
      <c r="AH403" s="3"/>
      <c r="AI403" s="3"/>
      <c r="AJ403" s="3"/>
      <c r="AK403" s="3"/>
      <c r="AL403" s="3"/>
    </row>
    <row r="404" spans="1:38" ht="14.25" customHeight="1">
      <c r="A404" s="3"/>
      <c r="B404" s="3"/>
      <c r="C404" s="3"/>
      <c r="D404" s="3"/>
      <c r="E404" s="264"/>
      <c r="F404" s="264"/>
      <c r="G404" s="264"/>
      <c r="H404" s="264"/>
      <c r="I404" s="264"/>
      <c r="J404" s="259"/>
      <c r="K404" s="3"/>
      <c r="L404" s="264"/>
      <c r="M404" s="264"/>
      <c r="N404" s="264"/>
      <c r="O404" s="264"/>
      <c r="P404" s="264"/>
      <c r="Q404" s="259"/>
      <c r="R404" s="3"/>
      <c r="S404" s="264"/>
      <c r="T404" s="264"/>
      <c r="U404" s="264"/>
      <c r="V404" s="264"/>
      <c r="W404" s="264"/>
      <c r="X404" s="193"/>
      <c r="Y404" s="193"/>
      <c r="Z404" s="193"/>
      <c r="AA404" s="193"/>
      <c r="AB404" s="193"/>
      <c r="AC404" s="193"/>
      <c r="AD404" s="193"/>
      <c r="AE404" s="193"/>
      <c r="AF404" s="3"/>
      <c r="AG404" s="3"/>
      <c r="AH404" s="3"/>
      <c r="AI404" s="3"/>
      <c r="AJ404" s="3"/>
      <c r="AK404" s="3"/>
      <c r="AL404" s="3"/>
    </row>
    <row r="405" spans="1:38" ht="14.25" customHeight="1">
      <c r="A405" s="3"/>
      <c r="B405" s="3"/>
      <c r="C405" s="3"/>
      <c r="D405" s="3"/>
      <c r="E405" s="264"/>
      <c r="F405" s="264"/>
      <c r="G405" s="264"/>
      <c r="H405" s="264"/>
      <c r="I405" s="264"/>
      <c r="J405" s="259"/>
      <c r="K405" s="3"/>
      <c r="L405" s="264"/>
      <c r="M405" s="264"/>
      <c r="N405" s="264"/>
      <c r="O405" s="264"/>
      <c r="P405" s="264"/>
      <c r="Q405" s="259"/>
      <c r="R405" s="3"/>
      <c r="S405" s="264"/>
      <c r="T405" s="264"/>
      <c r="U405" s="264"/>
      <c r="V405" s="264"/>
      <c r="W405" s="264"/>
      <c r="X405" s="193"/>
      <c r="Y405" s="193"/>
      <c r="Z405" s="193"/>
      <c r="AA405" s="193"/>
      <c r="AB405" s="193"/>
      <c r="AC405" s="193"/>
      <c r="AD405" s="193"/>
      <c r="AE405" s="193"/>
      <c r="AF405" s="3"/>
      <c r="AG405" s="3"/>
      <c r="AH405" s="3"/>
      <c r="AI405" s="3"/>
      <c r="AJ405" s="3"/>
      <c r="AK405" s="3"/>
      <c r="AL405" s="3"/>
    </row>
    <row r="406" spans="1:38" ht="14.25" customHeight="1">
      <c r="A406" s="3"/>
      <c r="B406" s="3"/>
      <c r="C406" s="3"/>
      <c r="D406" s="3"/>
      <c r="E406" s="264"/>
      <c r="F406" s="264"/>
      <c r="G406" s="264"/>
      <c r="H406" s="264"/>
      <c r="I406" s="264"/>
      <c r="J406" s="259"/>
      <c r="K406" s="3"/>
      <c r="L406" s="264"/>
      <c r="M406" s="264"/>
      <c r="N406" s="264"/>
      <c r="O406" s="264"/>
      <c r="P406" s="264"/>
      <c r="Q406" s="259"/>
      <c r="R406" s="3"/>
      <c r="S406" s="264"/>
      <c r="T406" s="264"/>
      <c r="U406" s="264"/>
      <c r="V406" s="264"/>
      <c r="W406" s="264"/>
      <c r="X406" s="193"/>
      <c r="Y406" s="193"/>
      <c r="Z406" s="193"/>
      <c r="AA406" s="193"/>
      <c r="AB406" s="193"/>
      <c r="AC406" s="193"/>
      <c r="AD406" s="193"/>
      <c r="AE406" s="193"/>
      <c r="AF406" s="3"/>
      <c r="AG406" s="3"/>
      <c r="AH406" s="3"/>
      <c r="AI406" s="3"/>
      <c r="AJ406" s="3"/>
      <c r="AK406" s="3"/>
      <c r="AL406" s="3"/>
    </row>
    <row r="407" spans="1:38" ht="14.25" customHeight="1">
      <c r="A407" s="3"/>
      <c r="B407" s="3"/>
      <c r="C407" s="3"/>
      <c r="D407" s="3"/>
      <c r="E407" s="264"/>
      <c r="F407" s="264"/>
      <c r="G407" s="264"/>
      <c r="H407" s="264"/>
      <c r="I407" s="264"/>
      <c r="J407" s="259"/>
      <c r="K407" s="3"/>
      <c r="L407" s="264"/>
      <c r="M407" s="264"/>
      <c r="N407" s="264"/>
      <c r="O407" s="264"/>
      <c r="P407" s="264"/>
      <c r="Q407" s="259"/>
      <c r="R407" s="3"/>
      <c r="S407" s="264"/>
      <c r="T407" s="264"/>
      <c r="U407" s="264"/>
      <c r="V407" s="264"/>
      <c r="W407" s="264"/>
      <c r="X407" s="193"/>
      <c r="Y407" s="193"/>
      <c r="Z407" s="193"/>
      <c r="AA407" s="193"/>
      <c r="AB407" s="193"/>
      <c r="AC407" s="193"/>
      <c r="AD407" s="193"/>
      <c r="AE407" s="193"/>
      <c r="AF407" s="3"/>
      <c r="AG407" s="3"/>
      <c r="AH407" s="3"/>
      <c r="AI407" s="3"/>
      <c r="AJ407" s="3"/>
      <c r="AK407" s="3"/>
      <c r="AL407" s="3"/>
    </row>
    <row r="408" spans="1:38" ht="14.25" customHeight="1">
      <c r="A408" s="3"/>
      <c r="B408" s="3"/>
      <c r="C408" s="3"/>
      <c r="D408" s="3"/>
      <c r="E408" s="264"/>
      <c r="F408" s="264"/>
      <c r="G408" s="264"/>
      <c r="H408" s="264"/>
      <c r="I408" s="264"/>
      <c r="J408" s="259"/>
      <c r="K408" s="3"/>
      <c r="L408" s="264"/>
      <c r="M408" s="264"/>
      <c r="N408" s="264"/>
      <c r="O408" s="264"/>
      <c r="P408" s="264"/>
      <c r="Q408" s="259"/>
      <c r="R408" s="3"/>
      <c r="S408" s="264"/>
      <c r="T408" s="264"/>
      <c r="U408" s="264"/>
      <c r="V408" s="264"/>
      <c r="W408" s="264"/>
      <c r="X408" s="193"/>
      <c r="Y408" s="193"/>
      <c r="Z408" s="193"/>
      <c r="AA408" s="193"/>
      <c r="AB408" s="193"/>
      <c r="AC408" s="193"/>
      <c r="AD408" s="193"/>
      <c r="AE408" s="193"/>
      <c r="AF408" s="3"/>
      <c r="AG408" s="3"/>
      <c r="AH408" s="3"/>
      <c r="AI408" s="3"/>
      <c r="AJ408" s="3"/>
      <c r="AK408" s="3"/>
      <c r="AL408" s="3"/>
    </row>
    <row r="409" spans="1:38" ht="14.25" customHeight="1">
      <c r="A409" s="3"/>
      <c r="B409" s="3"/>
      <c r="C409" s="3"/>
      <c r="D409" s="3"/>
      <c r="E409" s="264"/>
      <c r="F409" s="264"/>
      <c r="G409" s="264"/>
      <c r="H409" s="264"/>
      <c r="I409" s="264"/>
      <c r="J409" s="259"/>
      <c r="K409" s="3"/>
      <c r="L409" s="264"/>
      <c r="M409" s="264"/>
      <c r="N409" s="264"/>
      <c r="O409" s="264"/>
      <c r="P409" s="264"/>
      <c r="Q409" s="259"/>
      <c r="R409" s="3"/>
      <c r="S409" s="264"/>
      <c r="T409" s="264"/>
      <c r="U409" s="264"/>
      <c r="V409" s="264"/>
      <c r="W409" s="264"/>
      <c r="X409" s="193"/>
      <c r="Y409" s="193"/>
      <c r="Z409" s="193"/>
      <c r="AA409" s="193"/>
      <c r="AB409" s="193"/>
      <c r="AC409" s="193"/>
      <c r="AD409" s="193"/>
      <c r="AE409" s="193"/>
      <c r="AF409" s="3"/>
      <c r="AG409" s="3"/>
      <c r="AH409" s="3"/>
      <c r="AI409" s="3"/>
      <c r="AJ409" s="3"/>
      <c r="AK409" s="3"/>
      <c r="AL409" s="3"/>
    </row>
    <row r="410" spans="1:38" ht="14.25" customHeight="1">
      <c r="A410" s="3"/>
      <c r="B410" s="3"/>
      <c r="C410" s="3"/>
      <c r="D410" s="3"/>
      <c r="E410" s="264"/>
      <c r="F410" s="264"/>
      <c r="G410" s="264"/>
      <c r="H410" s="264"/>
      <c r="I410" s="264"/>
      <c r="J410" s="259"/>
      <c r="K410" s="3"/>
      <c r="L410" s="264"/>
      <c r="M410" s="264"/>
      <c r="N410" s="264"/>
      <c r="O410" s="264"/>
      <c r="P410" s="264"/>
      <c r="Q410" s="259"/>
      <c r="R410" s="3"/>
      <c r="S410" s="264"/>
      <c r="T410" s="264"/>
      <c r="U410" s="264"/>
      <c r="V410" s="264"/>
      <c r="W410" s="264"/>
      <c r="X410" s="193"/>
      <c r="Y410" s="193"/>
      <c r="Z410" s="193"/>
      <c r="AA410" s="193"/>
      <c r="AB410" s="193"/>
      <c r="AC410" s="193"/>
      <c r="AD410" s="193"/>
      <c r="AE410" s="193"/>
      <c r="AF410" s="3"/>
      <c r="AG410" s="3"/>
      <c r="AH410" s="3"/>
      <c r="AI410" s="3"/>
      <c r="AJ410" s="3"/>
      <c r="AK410" s="3"/>
      <c r="AL410" s="3"/>
    </row>
    <row r="411" spans="1:38" ht="14.25" customHeight="1">
      <c r="A411" s="3"/>
      <c r="B411" s="3"/>
      <c r="C411" s="3"/>
      <c r="D411" s="3"/>
      <c r="E411" s="264"/>
      <c r="F411" s="264"/>
      <c r="G411" s="264"/>
      <c r="H411" s="264"/>
      <c r="I411" s="264"/>
      <c r="J411" s="259"/>
      <c r="K411" s="3"/>
      <c r="L411" s="264"/>
      <c r="M411" s="264"/>
      <c r="N411" s="264"/>
      <c r="O411" s="264"/>
      <c r="P411" s="264"/>
      <c r="Q411" s="259"/>
      <c r="R411" s="3"/>
      <c r="S411" s="264"/>
      <c r="T411" s="264"/>
      <c r="U411" s="264"/>
      <c r="V411" s="264"/>
      <c r="W411" s="264"/>
      <c r="X411" s="193"/>
      <c r="Y411" s="193"/>
      <c r="Z411" s="193"/>
      <c r="AA411" s="193"/>
      <c r="AB411" s="193"/>
      <c r="AC411" s="193"/>
      <c r="AD411" s="193"/>
      <c r="AE411" s="193"/>
      <c r="AF411" s="3"/>
      <c r="AG411" s="3"/>
      <c r="AH411" s="3"/>
      <c r="AI411" s="3"/>
      <c r="AJ411" s="3"/>
      <c r="AK411" s="3"/>
      <c r="AL411" s="3"/>
    </row>
    <row r="412" spans="1:38" ht="14.25" customHeight="1">
      <c r="A412" s="3"/>
      <c r="B412" s="3"/>
      <c r="C412" s="3"/>
      <c r="D412" s="3"/>
      <c r="E412" s="264"/>
      <c r="F412" s="264"/>
      <c r="G412" s="264"/>
      <c r="H412" s="264"/>
      <c r="I412" s="264"/>
      <c r="J412" s="259"/>
      <c r="K412" s="3"/>
      <c r="L412" s="264"/>
      <c r="M412" s="264"/>
      <c r="N412" s="264"/>
      <c r="O412" s="264"/>
      <c r="P412" s="264"/>
      <c r="Q412" s="259"/>
      <c r="R412" s="3"/>
      <c r="S412" s="264"/>
      <c r="T412" s="264"/>
      <c r="U412" s="264"/>
      <c r="V412" s="264"/>
      <c r="W412" s="264"/>
      <c r="X412" s="193"/>
      <c r="Y412" s="193"/>
      <c r="Z412" s="193"/>
      <c r="AA412" s="193"/>
      <c r="AB412" s="193"/>
      <c r="AC412" s="193"/>
      <c r="AD412" s="193"/>
      <c r="AE412" s="193"/>
      <c r="AF412" s="3"/>
      <c r="AG412" s="3"/>
      <c r="AH412" s="3"/>
      <c r="AI412" s="3"/>
      <c r="AJ412" s="3"/>
      <c r="AK412" s="3"/>
      <c r="AL412" s="3"/>
    </row>
    <row r="413" spans="1:38" ht="14.25" customHeight="1">
      <c r="A413" s="3"/>
      <c r="B413" s="3"/>
      <c r="C413" s="3"/>
      <c r="D413" s="3"/>
      <c r="E413" s="264"/>
      <c r="F413" s="264"/>
      <c r="G413" s="264"/>
      <c r="H413" s="264"/>
      <c r="I413" s="264"/>
      <c r="J413" s="259"/>
      <c r="K413" s="3"/>
      <c r="L413" s="264"/>
      <c r="M413" s="264"/>
      <c r="N413" s="264"/>
      <c r="O413" s="264"/>
      <c r="P413" s="264"/>
      <c r="Q413" s="259"/>
      <c r="R413" s="3"/>
      <c r="S413" s="264"/>
      <c r="T413" s="264"/>
      <c r="U413" s="264"/>
      <c r="V413" s="264"/>
      <c r="W413" s="264"/>
      <c r="X413" s="193"/>
      <c r="Y413" s="193"/>
      <c r="Z413" s="193"/>
      <c r="AA413" s="193"/>
      <c r="AB413" s="193"/>
      <c r="AC413" s="193"/>
      <c r="AD413" s="193"/>
      <c r="AE413" s="193"/>
      <c r="AF413" s="3"/>
      <c r="AG413" s="3"/>
      <c r="AH413" s="3"/>
      <c r="AI413" s="3"/>
      <c r="AJ413" s="3"/>
      <c r="AK413" s="3"/>
      <c r="AL413" s="3"/>
    </row>
    <row r="414" spans="1:38" ht="14.25" customHeight="1">
      <c r="A414" s="3"/>
      <c r="B414" s="3"/>
      <c r="C414" s="3"/>
      <c r="D414" s="3"/>
      <c r="E414" s="264"/>
      <c r="F414" s="264"/>
      <c r="G414" s="264"/>
      <c r="H414" s="264"/>
      <c r="I414" s="264"/>
      <c r="J414" s="259"/>
      <c r="K414" s="3"/>
      <c r="L414" s="264"/>
      <c r="M414" s="264"/>
      <c r="N414" s="264"/>
      <c r="O414" s="264"/>
      <c r="P414" s="264"/>
      <c r="Q414" s="259"/>
      <c r="R414" s="3"/>
      <c r="S414" s="264"/>
      <c r="T414" s="264"/>
      <c r="U414" s="264"/>
      <c r="V414" s="264"/>
      <c r="W414" s="264"/>
      <c r="X414" s="193"/>
      <c r="Y414" s="193"/>
      <c r="Z414" s="193"/>
      <c r="AA414" s="193"/>
      <c r="AB414" s="193"/>
      <c r="AC414" s="193"/>
      <c r="AD414" s="193"/>
      <c r="AE414" s="193"/>
      <c r="AF414" s="3"/>
      <c r="AG414" s="3"/>
      <c r="AH414" s="3"/>
      <c r="AI414" s="3"/>
      <c r="AJ414" s="3"/>
      <c r="AK414" s="3"/>
      <c r="AL414" s="3"/>
    </row>
    <row r="415" spans="1:38" ht="14.25" customHeight="1">
      <c r="A415" s="3"/>
      <c r="B415" s="3"/>
      <c r="C415" s="3"/>
      <c r="D415" s="3"/>
      <c r="E415" s="264"/>
      <c r="F415" s="264"/>
      <c r="G415" s="264"/>
      <c r="H415" s="264"/>
      <c r="I415" s="264"/>
      <c r="J415" s="259"/>
      <c r="K415" s="3"/>
      <c r="L415" s="264"/>
      <c r="M415" s="264"/>
      <c r="N415" s="264"/>
      <c r="O415" s="264"/>
      <c r="P415" s="264"/>
      <c r="Q415" s="259"/>
      <c r="R415" s="3"/>
      <c r="S415" s="264"/>
      <c r="T415" s="264"/>
      <c r="U415" s="264"/>
      <c r="V415" s="264"/>
      <c r="W415" s="264"/>
      <c r="X415" s="193"/>
      <c r="Y415" s="193"/>
      <c r="Z415" s="193"/>
      <c r="AA415" s="193"/>
      <c r="AB415" s="193"/>
      <c r="AC415" s="193"/>
      <c r="AD415" s="193"/>
      <c r="AE415" s="193"/>
      <c r="AF415" s="3"/>
      <c r="AG415" s="3"/>
      <c r="AH415" s="3"/>
      <c r="AI415" s="3"/>
      <c r="AJ415" s="3"/>
      <c r="AK415" s="3"/>
      <c r="AL415" s="3"/>
    </row>
    <row r="416" spans="1:38" ht="14.25" customHeight="1">
      <c r="A416" s="3"/>
      <c r="B416" s="3"/>
      <c r="C416" s="3"/>
      <c r="D416" s="3"/>
      <c r="E416" s="264"/>
      <c r="F416" s="264"/>
      <c r="G416" s="264"/>
      <c r="H416" s="264"/>
      <c r="I416" s="264"/>
      <c r="J416" s="259"/>
      <c r="K416" s="3"/>
      <c r="L416" s="264"/>
      <c r="M416" s="264"/>
      <c r="N416" s="264"/>
      <c r="O416" s="264"/>
      <c r="P416" s="264"/>
      <c r="Q416" s="259"/>
      <c r="R416" s="3"/>
      <c r="S416" s="264"/>
      <c r="T416" s="264"/>
      <c r="U416" s="264"/>
      <c r="V416" s="264"/>
      <c r="W416" s="264"/>
      <c r="X416" s="193"/>
      <c r="Y416" s="193"/>
      <c r="Z416" s="193"/>
      <c r="AA416" s="193"/>
      <c r="AB416" s="193"/>
      <c r="AC416" s="193"/>
      <c r="AD416" s="193"/>
      <c r="AE416" s="193"/>
      <c r="AF416" s="3"/>
      <c r="AG416" s="3"/>
      <c r="AH416" s="3"/>
      <c r="AI416" s="3"/>
      <c r="AJ416" s="3"/>
      <c r="AK416" s="3"/>
      <c r="AL416" s="3"/>
    </row>
    <row r="417" spans="1:38" ht="14.25" customHeight="1">
      <c r="A417" s="3"/>
      <c r="B417" s="3"/>
      <c r="C417" s="3"/>
      <c r="D417" s="3"/>
      <c r="E417" s="264"/>
      <c r="F417" s="264"/>
      <c r="G417" s="264"/>
      <c r="H417" s="264"/>
      <c r="I417" s="264"/>
      <c r="J417" s="259"/>
      <c r="K417" s="3"/>
      <c r="L417" s="264"/>
      <c r="M417" s="264"/>
      <c r="N417" s="264"/>
      <c r="O417" s="264"/>
      <c r="P417" s="264"/>
      <c r="Q417" s="259"/>
      <c r="R417" s="3"/>
      <c r="S417" s="264"/>
      <c r="T417" s="264"/>
      <c r="U417" s="264"/>
      <c r="V417" s="264"/>
      <c r="W417" s="264"/>
      <c r="X417" s="193"/>
      <c r="Y417" s="193"/>
      <c r="Z417" s="193"/>
      <c r="AA417" s="193"/>
      <c r="AB417" s="193"/>
      <c r="AC417" s="193"/>
      <c r="AD417" s="193"/>
      <c r="AE417" s="193"/>
      <c r="AF417" s="3"/>
      <c r="AG417" s="3"/>
      <c r="AH417" s="3"/>
      <c r="AI417" s="3"/>
      <c r="AJ417" s="3"/>
      <c r="AK417" s="3"/>
      <c r="AL417" s="3"/>
    </row>
    <row r="418" spans="1:38" ht="14.25" customHeight="1">
      <c r="A418" s="3"/>
      <c r="B418" s="3"/>
      <c r="C418" s="3"/>
      <c r="D418" s="3"/>
      <c r="E418" s="264"/>
      <c r="F418" s="264"/>
      <c r="G418" s="264"/>
      <c r="H418" s="264"/>
      <c r="I418" s="264"/>
      <c r="J418" s="259"/>
      <c r="K418" s="3"/>
      <c r="L418" s="264"/>
      <c r="M418" s="264"/>
      <c r="N418" s="264"/>
      <c r="O418" s="264"/>
      <c r="P418" s="264"/>
      <c r="Q418" s="259"/>
      <c r="R418" s="3"/>
      <c r="S418" s="264"/>
      <c r="T418" s="264"/>
      <c r="U418" s="264"/>
      <c r="V418" s="264"/>
      <c r="W418" s="264"/>
      <c r="X418" s="193"/>
      <c r="Y418" s="193"/>
      <c r="Z418" s="193"/>
      <c r="AA418" s="193"/>
      <c r="AB418" s="193"/>
      <c r="AC418" s="193"/>
      <c r="AD418" s="193"/>
      <c r="AE418" s="193"/>
      <c r="AF418" s="3"/>
      <c r="AG418" s="3"/>
      <c r="AH418" s="3"/>
      <c r="AI418" s="3"/>
      <c r="AJ418" s="3"/>
      <c r="AK418" s="3"/>
      <c r="AL418" s="3"/>
    </row>
    <row r="419" spans="1:38" ht="14.25" customHeight="1">
      <c r="A419" s="3"/>
      <c r="B419" s="3"/>
      <c r="C419" s="3"/>
      <c r="D419" s="3"/>
      <c r="E419" s="264"/>
      <c r="F419" s="264"/>
      <c r="G419" s="264"/>
      <c r="H419" s="264"/>
      <c r="I419" s="264"/>
      <c r="J419" s="259"/>
      <c r="K419" s="3"/>
      <c r="L419" s="264"/>
      <c r="M419" s="264"/>
      <c r="N419" s="264"/>
      <c r="O419" s="264"/>
      <c r="P419" s="264"/>
      <c r="Q419" s="259"/>
      <c r="R419" s="3"/>
      <c r="S419" s="264"/>
      <c r="T419" s="264"/>
      <c r="U419" s="264"/>
      <c r="V419" s="264"/>
      <c r="W419" s="264"/>
      <c r="X419" s="193"/>
      <c r="Y419" s="193"/>
      <c r="Z419" s="193"/>
      <c r="AA419" s="193"/>
      <c r="AB419" s="193"/>
      <c r="AC419" s="193"/>
      <c r="AD419" s="193"/>
      <c r="AE419" s="193"/>
      <c r="AF419" s="3"/>
      <c r="AG419" s="3"/>
      <c r="AH419" s="3"/>
      <c r="AI419" s="3"/>
      <c r="AJ419" s="3"/>
      <c r="AK419" s="3"/>
      <c r="AL419" s="3"/>
    </row>
    <row r="420" spans="1:38" ht="14.25" customHeight="1">
      <c r="A420" s="3"/>
      <c r="B420" s="3"/>
      <c r="C420" s="3"/>
      <c r="D420" s="3"/>
      <c r="E420" s="264"/>
      <c r="F420" s="264"/>
      <c r="G420" s="264"/>
      <c r="H420" s="264"/>
      <c r="I420" s="264"/>
      <c r="J420" s="259"/>
      <c r="K420" s="3"/>
      <c r="L420" s="264"/>
      <c r="M420" s="264"/>
      <c r="N420" s="264"/>
      <c r="O420" s="264"/>
      <c r="P420" s="264"/>
      <c r="Q420" s="259"/>
      <c r="R420" s="3"/>
      <c r="S420" s="264"/>
      <c r="T420" s="264"/>
      <c r="U420" s="264"/>
      <c r="V420" s="264"/>
      <c r="W420" s="264"/>
      <c r="X420" s="193"/>
      <c r="Y420" s="193"/>
      <c r="Z420" s="193"/>
      <c r="AA420" s="193"/>
      <c r="AB420" s="193"/>
      <c r="AC420" s="193"/>
      <c r="AD420" s="193"/>
      <c r="AE420" s="193"/>
      <c r="AF420" s="3"/>
      <c r="AG420" s="3"/>
      <c r="AH420" s="3"/>
      <c r="AI420" s="3"/>
      <c r="AJ420" s="3"/>
      <c r="AK420" s="3"/>
      <c r="AL420" s="3"/>
    </row>
    <row r="421" spans="1:38" ht="14.25" customHeight="1">
      <c r="A421" s="3"/>
      <c r="B421" s="3"/>
      <c r="C421" s="3"/>
      <c r="D421" s="3"/>
      <c r="E421" s="264"/>
      <c r="F421" s="264"/>
      <c r="G421" s="264"/>
      <c r="H421" s="264"/>
      <c r="I421" s="264"/>
      <c r="J421" s="259"/>
      <c r="K421" s="3"/>
      <c r="L421" s="264"/>
      <c r="M421" s="264"/>
      <c r="N421" s="264"/>
      <c r="O421" s="264"/>
      <c r="P421" s="264"/>
      <c r="Q421" s="259"/>
      <c r="R421" s="3"/>
      <c r="S421" s="264"/>
      <c r="T421" s="264"/>
      <c r="U421" s="264"/>
      <c r="V421" s="264"/>
      <c r="W421" s="264"/>
      <c r="X421" s="193"/>
      <c r="Y421" s="193"/>
      <c r="Z421" s="193"/>
      <c r="AA421" s="193"/>
      <c r="AB421" s="193"/>
      <c r="AC421" s="193"/>
      <c r="AD421" s="193"/>
      <c r="AE421" s="193"/>
      <c r="AF421" s="3"/>
      <c r="AG421" s="3"/>
      <c r="AH421" s="3"/>
      <c r="AI421" s="3"/>
      <c r="AJ421" s="3"/>
      <c r="AK421" s="3"/>
      <c r="AL421" s="3"/>
    </row>
    <row r="422" spans="1:38" ht="14.25" customHeight="1">
      <c r="A422" s="3"/>
      <c r="B422" s="3"/>
      <c r="C422" s="3"/>
      <c r="D422" s="3"/>
      <c r="E422" s="264"/>
      <c r="F422" s="264"/>
      <c r="G422" s="264"/>
      <c r="H422" s="264"/>
      <c r="I422" s="264"/>
      <c r="J422" s="259"/>
      <c r="K422" s="3"/>
      <c r="L422" s="264"/>
      <c r="M422" s="264"/>
      <c r="N422" s="264"/>
      <c r="O422" s="264"/>
      <c r="P422" s="264"/>
      <c r="Q422" s="259"/>
      <c r="R422" s="3"/>
      <c r="S422" s="264"/>
      <c r="T422" s="264"/>
      <c r="U422" s="264"/>
      <c r="V422" s="264"/>
      <c r="W422" s="264"/>
      <c r="X422" s="193"/>
      <c r="Y422" s="193"/>
      <c r="Z422" s="193"/>
      <c r="AA422" s="193"/>
      <c r="AB422" s="193"/>
      <c r="AC422" s="193"/>
      <c r="AD422" s="193"/>
      <c r="AE422" s="193"/>
      <c r="AF422" s="3"/>
      <c r="AG422" s="3"/>
      <c r="AH422" s="3"/>
      <c r="AI422" s="3"/>
      <c r="AJ422" s="3"/>
      <c r="AK422" s="3"/>
      <c r="AL422" s="3"/>
    </row>
    <row r="423" spans="1:38" ht="14.25" customHeight="1">
      <c r="A423" s="3"/>
      <c r="B423" s="3"/>
      <c r="C423" s="3"/>
      <c r="D423" s="3"/>
      <c r="E423" s="264"/>
      <c r="F423" s="264"/>
      <c r="G423" s="264"/>
      <c r="H423" s="264"/>
      <c r="I423" s="264"/>
      <c r="J423" s="259"/>
      <c r="K423" s="3"/>
      <c r="L423" s="264"/>
      <c r="M423" s="264"/>
      <c r="N423" s="264"/>
      <c r="O423" s="264"/>
      <c r="P423" s="264"/>
      <c r="Q423" s="259"/>
      <c r="R423" s="3"/>
      <c r="S423" s="264"/>
      <c r="T423" s="264"/>
      <c r="U423" s="264"/>
      <c r="V423" s="264"/>
      <c r="W423" s="264"/>
      <c r="X423" s="193"/>
      <c r="Y423" s="193"/>
      <c r="Z423" s="193"/>
      <c r="AA423" s="193"/>
      <c r="AB423" s="193"/>
      <c r="AC423" s="193"/>
      <c r="AD423" s="193"/>
      <c r="AE423" s="193"/>
      <c r="AF423" s="3"/>
      <c r="AG423" s="3"/>
      <c r="AH423" s="3"/>
      <c r="AI423" s="3"/>
      <c r="AJ423" s="3"/>
      <c r="AK423" s="3"/>
      <c r="AL423" s="3"/>
    </row>
    <row r="424" spans="1:38" ht="14.25" customHeight="1">
      <c r="A424" s="3"/>
      <c r="B424" s="3"/>
      <c r="C424" s="3"/>
      <c r="D424" s="3"/>
      <c r="E424" s="264"/>
      <c r="F424" s="264"/>
      <c r="G424" s="264"/>
      <c r="H424" s="264"/>
      <c r="I424" s="264"/>
      <c r="J424" s="259"/>
      <c r="K424" s="3"/>
      <c r="L424" s="264"/>
      <c r="M424" s="264"/>
      <c r="N424" s="264"/>
      <c r="O424" s="264"/>
      <c r="P424" s="264"/>
      <c r="Q424" s="259"/>
      <c r="R424" s="3"/>
      <c r="S424" s="264"/>
      <c r="T424" s="264"/>
      <c r="U424" s="264"/>
      <c r="V424" s="264"/>
      <c r="W424" s="264"/>
      <c r="X424" s="193"/>
      <c r="Y424" s="193"/>
      <c r="Z424" s="193"/>
      <c r="AA424" s="193"/>
      <c r="AB424" s="193"/>
      <c r="AC424" s="193"/>
      <c r="AD424" s="193"/>
      <c r="AE424" s="193"/>
      <c r="AF424" s="3"/>
      <c r="AG424" s="3"/>
      <c r="AH424" s="3"/>
      <c r="AI424" s="3"/>
      <c r="AJ424" s="3"/>
      <c r="AK424" s="3"/>
      <c r="AL424" s="3"/>
    </row>
    <row r="425" spans="1:38" ht="14.25" customHeight="1">
      <c r="A425" s="3"/>
      <c r="B425" s="3"/>
      <c r="C425" s="3"/>
      <c r="D425" s="3"/>
      <c r="E425" s="264"/>
      <c r="F425" s="264"/>
      <c r="G425" s="264"/>
      <c r="H425" s="264"/>
      <c r="I425" s="264"/>
      <c r="J425" s="259"/>
      <c r="K425" s="3"/>
      <c r="L425" s="264"/>
      <c r="M425" s="264"/>
      <c r="N425" s="264"/>
      <c r="O425" s="264"/>
      <c r="P425" s="264"/>
      <c r="Q425" s="259"/>
      <c r="R425" s="3"/>
      <c r="S425" s="264"/>
      <c r="T425" s="264"/>
      <c r="U425" s="264"/>
      <c r="V425" s="264"/>
      <c r="W425" s="264"/>
      <c r="X425" s="193"/>
      <c r="Y425" s="193"/>
      <c r="Z425" s="193"/>
      <c r="AA425" s="193"/>
      <c r="AB425" s="193"/>
      <c r="AC425" s="193"/>
      <c r="AD425" s="193"/>
      <c r="AE425" s="193"/>
      <c r="AF425" s="3"/>
      <c r="AG425" s="3"/>
      <c r="AH425" s="3"/>
      <c r="AI425" s="3"/>
      <c r="AJ425" s="3"/>
      <c r="AK425" s="3"/>
      <c r="AL425" s="3"/>
    </row>
    <row r="426" spans="1:38" ht="14.25" customHeight="1">
      <c r="A426" s="3"/>
      <c r="B426" s="3"/>
      <c r="C426" s="3"/>
      <c r="D426" s="3"/>
      <c r="E426" s="264"/>
      <c r="F426" s="264"/>
      <c r="G426" s="264"/>
      <c r="H426" s="264"/>
      <c r="I426" s="264"/>
      <c r="J426" s="259"/>
      <c r="K426" s="3"/>
      <c r="L426" s="264"/>
      <c r="M426" s="264"/>
      <c r="N426" s="264"/>
      <c r="O426" s="264"/>
      <c r="P426" s="264"/>
      <c r="Q426" s="259"/>
      <c r="R426" s="3"/>
      <c r="S426" s="264"/>
      <c r="T426" s="264"/>
      <c r="U426" s="264"/>
      <c r="V426" s="264"/>
      <c r="W426" s="264"/>
      <c r="X426" s="193"/>
      <c r="Y426" s="193"/>
      <c r="Z426" s="193"/>
      <c r="AA426" s="193"/>
      <c r="AB426" s="193"/>
      <c r="AC426" s="193"/>
      <c r="AD426" s="193"/>
      <c r="AE426" s="193"/>
      <c r="AF426" s="3"/>
      <c r="AG426" s="3"/>
      <c r="AH426" s="3"/>
      <c r="AI426" s="3"/>
      <c r="AJ426" s="3"/>
      <c r="AK426" s="3"/>
      <c r="AL426" s="3"/>
    </row>
    <row r="427" spans="1:38" ht="14.25" customHeight="1">
      <c r="A427" s="3"/>
      <c r="B427" s="3"/>
      <c r="C427" s="3"/>
      <c r="D427" s="3"/>
      <c r="E427" s="264"/>
      <c r="F427" s="264"/>
      <c r="G427" s="264"/>
      <c r="H427" s="264"/>
      <c r="I427" s="264"/>
      <c r="J427" s="259"/>
      <c r="K427" s="3"/>
      <c r="L427" s="264"/>
      <c r="M427" s="264"/>
      <c r="N427" s="264"/>
      <c r="O427" s="264"/>
      <c r="P427" s="264"/>
      <c r="Q427" s="259"/>
      <c r="R427" s="3"/>
      <c r="S427" s="264"/>
      <c r="T427" s="264"/>
      <c r="U427" s="264"/>
      <c r="V427" s="264"/>
      <c r="W427" s="264"/>
      <c r="X427" s="193"/>
      <c r="Y427" s="193"/>
      <c r="Z427" s="193"/>
      <c r="AA427" s="193"/>
      <c r="AB427" s="193"/>
      <c r="AC427" s="193"/>
      <c r="AD427" s="193"/>
      <c r="AE427" s="193"/>
      <c r="AF427" s="3"/>
      <c r="AG427" s="3"/>
      <c r="AH427" s="3"/>
      <c r="AI427" s="3"/>
      <c r="AJ427" s="3"/>
      <c r="AK427" s="3"/>
      <c r="AL427" s="3"/>
    </row>
    <row r="428" spans="1:38" ht="14.25" customHeight="1">
      <c r="A428" s="3"/>
      <c r="B428" s="3"/>
      <c r="C428" s="3"/>
      <c r="D428" s="3"/>
      <c r="E428" s="264"/>
      <c r="F428" s="264"/>
      <c r="G428" s="264"/>
      <c r="H428" s="264"/>
      <c r="I428" s="264"/>
      <c r="J428" s="259"/>
      <c r="K428" s="3"/>
      <c r="L428" s="264"/>
      <c r="M428" s="264"/>
      <c r="N428" s="264"/>
      <c r="O428" s="264"/>
      <c r="P428" s="264"/>
      <c r="Q428" s="259"/>
      <c r="R428" s="3"/>
      <c r="S428" s="264"/>
      <c r="T428" s="264"/>
      <c r="U428" s="264"/>
      <c r="V428" s="264"/>
      <c r="W428" s="264"/>
      <c r="X428" s="193"/>
      <c r="Y428" s="193"/>
      <c r="Z428" s="193"/>
      <c r="AA428" s="193"/>
      <c r="AB428" s="193"/>
      <c r="AC428" s="193"/>
      <c r="AD428" s="193"/>
      <c r="AE428" s="193"/>
      <c r="AF428" s="3"/>
      <c r="AG428" s="3"/>
      <c r="AH428" s="3"/>
      <c r="AI428" s="3"/>
      <c r="AJ428" s="3"/>
      <c r="AK428" s="3"/>
      <c r="AL428" s="3"/>
    </row>
    <row r="429" spans="1:38" ht="14.25" customHeight="1">
      <c r="A429" s="3"/>
      <c r="B429" s="3"/>
      <c r="C429" s="3"/>
      <c r="D429" s="3"/>
      <c r="E429" s="264"/>
      <c r="F429" s="264"/>
      <c r="G429" s="264"/>
      <c r="H429" s="264"/>
      <c r="I429" s="264"/>
      <c r="J429" s="259"/>
      <c r="K429" s="3"/>
      <c r="L429" s="264"/>
      <c r="M429" s="264"/>
      <c r="N429" s="264"/>
      <c r="O429" s="264"/>
      <c r="P429" s="264"/>
      <c r="Q429" s="259"/>
      <c r="R429" s="3"/>
      <c r="S429" s="264"/>
      <c r="T429" s="264"/>
      <c r="U429" s="264"/>
      <c r="V429" s="264"/>
      <c r="W429" s="264"/>
      <c r="X429" s="193"/>
      <c r="Y429" s="193"/>
      <c r="Z429" s="193"/>
      <c r="AA429" s="193"/>
      <c r="AB429" s="193"/>
      <c r="AC429" s="193"/>
      <c r="AD429" s="193"/>
      <c r="AE429" s="193"/>
      <c r="AF429" s="3"/>
      <c r="AG429" s="3"/>
      <c r="AH429" s="3"/>
      <c r="AI429" s="3"/>
      <c r="AJ429" s="3"/>
      <c r="AK429" s="3"/>
      <c r="AL429" s="3"/>
    </row>
    <row r="430" spans="1:38" ht="14.25" customHeight="1">
      <c r="A430" s="3"/>
      <c r="B430" s="3"/>
      <c r="C430" s="3"/>
      <c r="D430" s="3"/>
      <c r="E430" s="264"/>
      <c r="F430" s="264"/>
      <c r="G430" s="264"/>
      <c r="H430" s="264"/>
      <c r="I430" s="264"/>
      <c r="J430" s="259"/>
      <c r="K430" s="3"/>
      <c r="L430" s="264"/>
      <c r="M430" s="264"/>
      <c r="N430" s="264"/>
      <c r="O430" s="264"/>
      <c r="P430" s="264"/>
      <c r="Q430" s="259"/>
      <c r="R430" s="3"/>
      <c r="S430" s="264"/>
      <c r="T430" s="264"/>
      <c r="U430" s="264"/>
      <c r="V430" s="264"/>
      <c r="W430" s="264"/>
      <c r="X430" s="193"/>
      <c r="Y430" s="193"/>
      <c r="Z430" s="193"/>
      <c r="AA430" s="193"/>
      <c r="AB430" s="193"/>
      <c r="AC430" s="193"/>
      <c r="AD430" s="193"/>
      <c r="AE430" s="193"/>
      <c r="AF430" s="3"/>
      <c r="AG430" s="3"/>
      <c r="AH430" s="3"/>
      <c r="AI430" s="3"/>
      <c r="AJ430" s="3"/>
      <c r="AK430" s="3"/>
      <c r="AL430" s="3"/>
    </row>
    <row r="431" spans="1:38" ht="14.25" customHeight="1">
      <c r="A431" s="3"/>
      <c r="B431" s="3"/>
      <c r="C431" s="3"/>
      <c r="D431" s="3"/>
      <c r="E431" s="264"/>
      <c r="F431" s="264"/>
      <c r="G431" s="264"/>
      <c r="H431" s="264"/>
      <c r="I431" s="264"/>
      <c r="J431" s="259"/>
      <c r="K431" s="3"/>
      <c r="L431" s="264"/>
      <c r="M431" s="264"/>
      <c r="N431" s="264"/>
      <c r="O431" s="264"/>
      <c r="P431" s="264"/>
      <c r="Q431" s="259"/>
      <c r="R431" s="3"/>
      <c r="S431" s="264"/>
      <c r="T431" s="264"/>
      <c r="U431" s="264"/>
      <c r="V431" s="264"/>
      <c r="W431" s="264"/>
      <c r="X431" s="193"/>
      <c r="Y431" s="193"/>
      <c r="Z431" s="193"/>
      <c r="AA431" s="193"/>
      <c r="AB431" s="193"/>
      <c r="AC431" s="193"/>
      <c r="AD431" s="193"/>
      <c r="AE431" s="193"/>
      <c r="AF431" s="3"/>
      <c r="AG431" s="3"/>
      <c r="AH431" s="3"/>
      <c r="AI431" s="3"/>
      <c r="AJ431" s="3"/>
      <c r="AK431" s="3"/>
      <c r="AL431" s="3"/>
    </row>
    <row r="432" spans="1:38" ht="14.25" customHeight="1">
      <c r="A432" s="3"/>
      <c r="B432" s="3"/>
      <c r="C432" s="3"/>
      <c r="D432" s="3"/>
      <c r="E432" s="264"/>
      <c r="F432" s="264"/>
      <c r="G432" s="264"/>
      <c r="H432" s="264"/>
      <c r="I432" s="264"/>
      <c r="J432" s="259"/>
      <c r="K432" s="3"/>
      <c r="L432" s="264"/>
      <c r="M432" s="264"/>
      <c r="N432" s="264"/>
      <c r="O432" s="264"/>
      <c r="P432" s="264"/>
      <c r="Q432" s="259"/>
      <c r="R432" s="3"/>
      <c r="S432" s="264"/>
      <c r="T432" s="264"/>
      <c r="U432" s="264"/>
      <c r="V432" s="264"/>
      <c r="W432" s="264"/>
      <c r="X432" s="193"/>
      <c r="Y432" s="193"/>
      <c r="Z432" s="193"/>
      <c r="AA432" s="193"/>
      <c r="AB432" s="193"/>
      <c r="AC432" s="193"/>
      <c r="AD432" s="193"/>
      <c r="AE432" s="193"/>
      <c r="AF432" s="3"/>
      <c r="AG432" s="3"/>
      <c r="AH432" s="3"/>
      <c r="AI432" s="3"/>
      <c r="AJ432" s="3"/>
      <c r="AK432" s="3"/>
      <c r="AL432" s="3"/>
    </row>
    <row r="433" spans="1:38" ht="14.25" customHeight="1">
      <c r="A433" s="3"/>
      <c r="B433" s="3"/>
      <c r="C433" s="3"/>
      <c r="D433" s="3"/>
      <c r="E433" s="264"/>
      <c r="F433" s="264"/>
      <c r="G433" s="264"/>
      <c r="H433" s="264"/>
      <c r="I433" s="264"/>
      <c r="J433" s="259"/>
      <c r="K433" s="3"/>
      <c r="L433" s="264"/>
      <c r="M433" s="264"/>
      <c r="N433" s="264"/>
      <c r="O433" s="264"/>
      <c r="P433" s="264"/>
      <c r="Q433" s="259"/>
      <c r="R433" s="3"/>
      <c r="S433" s="264"/>
      <c r="T433" s="264"/>
      <c r="U433" s="264"/>
      <c r="V433" s="264"/>
      <c r="W433" s="264"/>
      <c r="X433" s="193"/>
      <c r="Y433" s="193"/>
      <c r="Z433" s="193"/>
      <c r="AA433" s="193"/>
      <c r="AB433" s="193"/>
      <c r="AC433" s="193"/>
      <c r="AD433" s="193"/>
      <c r="AE433" s="193"/>
      <c r="AF433" s="3"/>
      <c r="AG433" s="3"/>
      <c r="AH433" s="3"/>
      <c r="AI433" s="3"/>
      <c r="AJ433" s="3"/>
      <c r="AK433" s="3"/>
      <c r="AL433" s="3"/>
    </row>
    <row r="434" spans="1:38" ht="14.25" customHeight="1">
      <c r="A434" s="3"/>
      <c r="B434" s="3"/>
      <c r="C434" s="3"/>
      <c r="D434" s="3"/>
      <c r="E434" s="264"/>
      <c r="F434" s="264"/>
      <c r="G434" s="264"/>
      <c r="H434" s="264"/>
      <c r="I434" s="264"/>
      <c r="J434" s="259"/>
      <c r="K434" s="3"/>
      <c r="L434" s="264"/>
      <c r="M434" s="264"/>
      <c r="N434" s="264"/>
      <c r="O434" s="264"/>
      <c r="P434" s="264"/>
      <c r="Q434" s="259"/>
      <c r="R434" s="3"/>
      <c r="S434" s="264"/>
      <c r="T434" s="264"/>
      <c r="U434" s="264"/>
      <c r="V434" s="264"/>
      <c r="W434" s="264"/>
      <c r="X434" s="193"/>
      <c r="Y434" s="193"/>
      <c r="Z434" s="193"/>
      <c r="AA434" s="193"/>
      <c r="AB434" s="193"/>
      <c r="AC434" s="193"/>
      <c r="AD434" s="193"/>
      <c r="AE434" s="193"/>
      <c r="AF434" s="3"/>
      <c r="AG434" s="3"/>
      <c r="AH434" s="3"/>
      <c r="AI434" s="3"/>
      <c r="AJ434" s="3"/>
      <c r="AK434" s="3"/>
      <c r="AL434" s="3"/>
    </row>
    <row r="435" spans="1:38" ht="14.25" customHeight="1">
      <c r="A435" s="3"/>
      <c r="B435" s="3"/>
      <c r="C435" s="3"/>
      <c r="D435" s="3"/>
      <c r="E435" s="264"/>
      <c r="F435" s="264"/>
      <c r="G435" s="264"/>
      <c r="H435" s="264"/>
      <c r="I435" s="264"/>
      <c r="J435" s="259"/>
      <c r="K435" s="3"/>
      <c r="L435" s="264"/>
      <c r="M435" s="264"/>
      <c r="N435" s="264"/>
      <c r="O435" s="264"/>
      <c r="P435" s="264"/>
      <c r="Q435" s="259"/>
      <c r="R435" s="3"/>
      <c r="S435" s="264"/>
      <c r="T435" s="264"/>
      <c r="U435" s="264"/>
      <c r="V435" s="264"/>
      <c r="W435" s="264"/>
      <c r="X435" s="193"/>
      <c r="Y435" s="193"/>
      <c r="Z435" s="193"/>
      <c r="AA435" s="193"/>
      <c r="AB435" s="193"/>
      <c r="AC435" s="193"/>
      <c r="AD435" s="193"/>
      <c r="AE435" s="193"/>
      <c r="AF435" s="3"/>
      <c r="AG435" s="3"/>
      <c r="AH435" s="3"/>
      <c r="AI435" s="3"/>
      <c r="AJ435" s="3"/>
      <c r="AK435" s="3"/>
      <c r="AL435" s="3"/>
    </row>
    <row r="436" spans="1:38" ht="14.25" customHeight="1">
      <c r="A436" s="3"/>
      <c r="B436" s="3"/>
      <c r="C436" s="3"/>
      <c r="D436" s="3"/>
      <c r="E436" s="264"/>
      <c r="F436" s="264"/>
      <c r="G436" s="264"/>
      <c r="H436" s="264"/>
      <c r="I436" s="264"/>
      <c r="J436" s="259"/>
      <c r="K436" s="3"/>
      <c r="L436" s="264"/>
      <c r="M436" s="264"/>
      <c r="N436" s="264"/>
      <c r="O436" s="264"/>
      <c r="P436" s="264"/>
      <c r="Q436" s="259"/>
      <c r="R436" s="3"/>
      <c r="S436" s="264"/>
      <c r="T436" s="264"/>
      <c r="U436" s="264"/>
      <c r="V436" s="264"/>
      <c r="W436" s="264"/>
      <c r="X436" s="193"/>
      <c r="Y436" s="193"/>
      <c r="Z436" s="193"/>
      <c r="AA436" s="193"/>
      <c r="AB436" s="193"/>
      <c r="AC436" s="193"/>
      <c r="AD436" s="193"/>
      <c r="AE436" s="193"/>
      <c r="AF436" s="3"/>
      <c r="AG436" s="3"/>
      <c r="AH436" s="3"/>
      <c r="AI436" s="3"/>
      <c r="AJ436" s="3"/>
      <c r="AK436" s="3"/>
      <c r="AL436" s="3"/>
    </row>
    <row r="437" spans="1:38" ht="14.25" customHeight="1">
      <c r="A437" s="3"/>
      <c r="B437" s="3"/>
      <c r="C437" s="3"/>
      <c r="D437" s="3"/>
      <c r="E437" s="264"/>
      <c r="F437" s="264"/>
      <c r="G437" s="264"/>
      <c r="H437" s="264"/>
      <c r="I437" s="264"/>
      <c r="J437" s="259"/>
      <c r="K437" s="3"/>
      <c r="L437" s="264"/>
      <c r="M437" s="264"/>
      <c r="N437" s="264"/>
      <c r="O437" s="264"/>
      <c r="P437" s="264"/>
      <c r="Q437" s="259"/>
      <c r="R437" s="3"/>
      <c r="S437" s="264"/>
      <c r="T437" s="264"/>
      <c r="U437" s="264"/>
      <c r="V437" s="264"/>
      <c r="W437" s="264"/>
      <c r="X437" s="193"/>
      <c r="Y437" s="193"/>
      <c r="Z437" s="193"/>
      <c r="AA437" s="193"/>
      <c r="AB437" s="193"/>
      <c r="AC437" s="193"/>
      <c r="AD437" s="193"/>
      <c r="AE437" s="193"/>
      <c r="AF437" s="3"/>
      <c r="AG437" s="3"/>
      <c r="AH437" s="3"/>
      <c r="AI437" s="3"/>
      <c r="AJ437" s="3"/>
      <c r="AK437" s="3"/>
      <c r="AL437" s="3"/>
    </row>
    <row r="438" spans="1:38" ht="14.25" customHeight="1">
      <c r="A438" s="3"/>
      <c r="B438" s="3"/>
      <c r="C438" s="3"/>
      <c r="D438" s="3"/>
      <c r="E438" s="264"/>
      <c r="F438" s="264"/>
      <c r="G438" s="264"/>
      <c r="H438" s="264"/>
      <c r="I438" s="264"/>
      <c r="J438" s="259"/>
      <c r="K438" s="3"/>
      <c r="L438" s="264"/>
      <c r="M438" s="264"/>
      <c r="N438" s="264"/>
      <c r="O438" s="264"/>
      <c r="P438" s="264"/>
      <c r="Q438" s="259"/>
      <c r="R438" s="3"/>
      <c r="S438" s="264"/>
      <c r="T438" s="264"/>
      <c r="U438" s="264"/>
      <c r="V438" s="264"/>
      <c r="W438" s="264"/>
      <c r="X438" s="193"/>
      <c r="Y438" s="193"/>
      <c r="Z438" s="193"/>
      <c r="AA438" s="193"/>
      <c r="AB438" s="193"/>
      <c r="AC438" s="193"/>
      <c r="AD438" s="193"/>
      <c r="AE438" s="193"/>
      <c r="AF438" s="3"/>
      <c r="AG438" s="3"/>
      <c r="AH438" s="3"/>
      <c r="AI438" s="3"/>
      <c r="AJ438" s="3"/>
      <c r="AK438" s="3"/>
      <c r="AL438" s="3"/>
    </row>
    <row r="439" spans="1:38" ht="14.25" customHeight="1">
      <c r="A439" s="3"/>
      <c r="B439" s="3"/>
      <c r="C439" s="3"/>
      <c r="D439" s="3"/>
      <c r="E439" s="264"/>
      <c r="F439" s="264"/>
      <c r="G439" s="264"/>
      <c r="H439" s="264"/>
      <c r="I439" s="264"/>
      <c r="J439" s="259"/>
      <c r="K439" s="3"/>
      <c r="L439" s="264"/>
      <c r="M439" s="264"/>
      <c r="N439" s="264"/>
      <c r="O439" s="264"/>
      <c r="P439" s="264"/>
      <c r="Q439" s="259"/>
      <c r="R439" s="3"/>
      <c r="S439" s="264"/>
      <c r="T439" s="264"/>
      <c r="U439" s="264"/>
      <c r="V439" s="264"/>
      <c r="W439" s="264"/>
      <c r="X439" s="193"/>
      <c r="Y439" s="193"/>
      <c r="Z439" s="193"/>
      <c r="AA439" s="193"/>
      <c r="AB439" s="193"/>
      <c r="AC439" s="193"/>
      <c r="AD439" s="193"/>
      <c r="AE439" s="193"/>
      <c r="AF439" s="3"/>
      <c r="AG439" s="3"/>
      <c r="AH439" s="3"/>
      <c r="AI439" s="3"/>
      <c r="AJ439" s="3"/>
      <c r="AK439" s="3"/>
      <c r="AL439" s="3"/>
    </row>
    <row r="440" spans="1:38" ht="14.25" customHeight="1">
      <c r="A440" s="3"/>
      <c r="B440" s="3"/>
      <c r="C440" s="3"/>
      <c r="D440" s="3"/>
      <c r="E440" s="264"/>
      <c r="F440" s="264"/>
      <c r="G440" s="264"/>
      <c r="H440" s="264"/>
      <c r="I440" s="264"/>
      <c r="J440" s="259"/>
      <c r="K440" s="3"/>
      <c r="L440" s="264"/>
      <c r="M440" s="264"/>
      <c r="N440" s="264"/>
      <c r="O440" s="264"/>
      <c r="P440" s="264"/>
      <c r="Q440" s="259"/>
      <c r="R440" s="3"/>
      <c r="S440" s="264"/>
      <c r="T440" s="264"/>
      <c r="U440" s="264"/>
      <c r="V440" s="264"/>
      <c r="W440" s="264"/>
      <c r="X440" s="193"/>
      <c r="Y440" s="193"/>
      <c r="Z440" s="193"/>
      <c r="AA440" s="193"/>
      <c r="AB440" s="193"/>
      <c r="AC440" s="193"/>
      <c r="AD440" s="193"/>
      <c r="AE440" s="193"/>
      <c r="AF440" s="3"/>
      <c r="AG440" s="3"/>
      <c r="AH440" s="3"/>
      <c r="AI440" s="3"/>
      <c r="AJ440" s="3"/>
      <c r="AK440" s="3"/>
      <c r="AL440" s="3"/>
    </row>
    <row r="441" spans="1:38" ht="14.25" customHeight="1">
      <c r="A441" s="3"/>
      <c r="B441" s="3"/>
      <c r="C441" s="3"/>
      <c r="D441" s="3"/>
      <c r="E441" s="264"/>
      <c r="F441" s="264"/>
      <c r="G441" s="264"/>
      <c r="H441" s="264"/>
      <c r="I441" s="264"/>
      <c r="J441" s="259"/>
      <c r="K441" s="3"/>
      <c r="L441" s="264"/>
      <c r="M441" s="264"/>
      <c r="N441" s="264"/>
      <c r="O441" s="264"/>
      <c r="P441" s="264"/>
      <c r="Q441" s="259"/>
      <c r="R441" s="3"/>
      <c r="S441" s="264"/>
      <c r="T441" s="264"/>
      <c r="U441" s="264"/>
      <c r="V441" s="264"/>
      <c r="W441" s="264"/>
      <c r="X441" s="193"/>
      <c r="Y441" s="193"/>
      <c r="Z441" s="193"/>
      <c r="AA441" s="193"/>
      <c r="AB441" s="193"/>
      <c r="AC441" s="193"/>
      <c r="AD441" s="193"/>
      <c r="AE441" s="193"/>
      <c r="AF441" s="3"/>
      <c r="AG441" s="3"/>
      <c r="AH441" s="3"/>
      <c r="AI441" s="3"/>
      <c r="AJ441" s="3"/>
      <c r="AK441" s="3"/>
      <c r="AL441" s="3"/>
    </row>
    <row r="442" spans="1:38" ht="14.25" customHeight="1">
      <c r="A442" s="3"/>
      <c r="B442" s="3"/>
      <c r="C442" s="3"/>
      <c r="D442" s="3"/>
      <c r="E442" s="264"/>
      <c r="F442" s="264"/>
      <c r="G442" s="264"/>
      <c r="H442" s="264"/>
      <c r="I442" s="264"/>
      <c r="J442" s="259"/>
      <c r="K442" s="3"/>
      <c r="L442" s="264"/>
      <c r="M442" s="264"/>
      <c r="N442" s="264"/>
      <c r="O442" s="264"/>
      <c r="P442" s="264"/>
      <c r="Q442" s="259"/>
      <c r="R442" s="3"/>
      <c r="S442" s="264"/>
      <c r="T442" s="264"/>
      <c r="U442" s="264"/>
      <c r="V442" s="264"/>
      <c r="W442" s="264"/>
      <c r="X442" s="193"/>
      <c r="Y442" s="193"/>
      <c r="Z442" s="193"/>
      <c r="AA442" s="193"/>
      <c r="AB442" s="193"/>
      <c r="AC442" s="193"/>
      <c r="AD442" s="193"/>
      <c r="AE442" s="193"/>
      <c r="AF442" s="3"/>
      <c r="AG442" s="3"/>
      <c r="AH442" s="3"/>
      <c r="AI442" s="3"/>
      <c r="AJ442" s="3"/>
      <c r="AK442" s="3"/>
      <c r="AL442" s="3"/>
    </row>
    <row r="443" spans="1:38" ht="14.25" customHeight="1">
      <c r="A443" s="3"/>
      <c r="B443" s="3"/>
      <c r="C443" s="3"/>
      <c r="D443" s="3"/>
      <c r="E443" s="264"/>
      <c r="F443" s="264"/>
      <c r="G443" s="264"/>
      <c r="H443" s="264"/>
      <c r="I443" s="264"/>
      <c r="J443" s="259"/>
      <c r="K443" s="3"/>
      <c r="L443" s="264"/>
      <c r="M443" s="264"/>
      <c r="N443" s="264"/>
      <c r="O443" s="264"/>
      <c r="P443" s="264"/>
      <c r="Q443" s="259"/>
      <c r="R443" s="3"/>
      <c r="S443" s="264"/>
      <c r="T443" s="264"/>
      <c r="U443" s="264"/>
      <c r="V443" s="264"/>
      <c r="W443" s="264"/>
      <c r="X443" s="193"/>
      <c r="Y443" s="193"/>
      <c r="Z443" s="193"/>
      <c r="AA443" s="193"/>
      <c r="AB443" s="193"/>
      <c r="AC443" s="193"/>
      <c r="AD443" s="193"/>
      <c r="AE443" s="193"/>
      <c r="AF443" s="3"/>
      <c r="AG443" s="3"/>
      <c r="AH443" s="3"/>
      <c r="AI443" s="3"/>
      <c r="AJ443" s="3"/>
      <c r="AK443" s="3"/>
      <c r="AL443" s="3"/>
    </row>
    <row r="444" spans="1:38" ht="14.25" customHeight="1">
      <c r="A444" s="3"/>
      <c r="B444" s="3"/>
      <c r="C444" s="3"/>
      <c r="D444" s="3"/>
      <c r="E444" s="264"/>
      <c r="F444" s="264"/>
      <c r="G444" s="264"/>
      <c r="H444" s="264"/>
      <c r="I444" s="264"/>
      <c r="J444" s="259"/>
      <c r="K444" s="3"/>
      <c r="L444" s="264"/>
      <c r="M444" s="264"/>
      <c r="N444" s="264"/>
      <c r="O444" s="264"/>
      <c r="P444" s="264"/>
      <c r="Q444" s="259"/>
      <c r="R444" s="3"/>
      <c r="S444" s="264"/>
      <c r="T444" s="264"/>
      <c r="U444" s="264"/>
      <c r="V444" s="264"/>
      <c r="W444" s="264"/>
      <c r="X444" s="193"/>
      <c r="Y444" s="193"/>
      <c r="Z444" s="193"/>
      <c r="AA444" s="193"/>
      <c r="AB444" s="193"/>
      <c r="AC444" s="193"/>
      <c r="AD444" s="193"/>
      <c r="AE444" s="193"/>
      <c r="AF444" s="3"/>
      <c r="AG444" s="3"/>
      <c r="AH444" s="3"/>
      <c r="AI444" s="3"/>
      <c r="AJ444" s="3"/>
      <c r="AK444" s="3"/>
      <c r="AL444" s="3"/>
    </row>
    <row r="445" spans="1:38" ht="14.25" customHeight="1">
      <c r="A445" s="3"/>
      <c r="B445" s="3"/>
      <c r="C445" s="3"/>
      <c r="D445" s="3"/>
      <c r="E445" s="264"/>
      <c r="F445" s="264"/>
      <c r="G445" s="264"/>
      <c r="H445" s="264"/>
      <c r="I445" s="264"/>
      <c r="J445" s="259"/>
      <c r="K445" s="3"/>
      <c r="L445" s="264"/>
      <c r="M445" s="264"/>
      <c r="N445" s="264"/>
      <c r="O445" s="264"/>
      <c r="P445" s="264"/>
      <c r="Q445" s="259"/>
      <c r="R445" s="3"/>
      <c r="S445" s="264"/>
      <c r="T445" s="264"/>
      <c r="U445" s="264"/>
      <c r="V445" s="264"/>
      <c r="W445" s="264"/>
      <c r="X445" s="193"/>
      <c r="Y445" s="193"/>
      <c r="Z445" s="193"/>
      <c r="AA445" s="193"/>
      <c r="AB445" s="193"/>
      <c r="AC445" s="193"/>
      <c r="AD445" s="193"/>
      <c r="AE445" s="193"/>
      <c r="AF445" s="3"/>
      <c r="AG445" s="3"/>
      <c r="AH445" s="3"/>
      <c r="AI445" s="3"/>
      <c r="AJ445" s="3"/>
      <c r="AK445" s="3"/>
      <c r="AL445" s="3"/>
    </row>
    <row r="446" spans="1:38" ht="14.25" customHeight="1">
      <c r="A446" s="3"/>
      <c r="B446" s="3"/>
      <c r="C446" s="3"/>
      <c r="D446" s="3"/>
      <c r="E446" s="264"/>
      <c r="F446" s="264"/>
      <c r="G446" s="264"/>
      <c r="H446" s="264"/>
      <c r="I446" s="264"/>
      <c r="J446" s="259"/>
      <c r="K446" s="3"/>
      <c r="L446" s="264"/>
      <c r="M446" s="264"/>
      <c r="N446" s="264"/>
      <c r="O446" s="264"/>
      <c r="P446" s="264"/>
      <c r="Q446" s="259"/>
      <c r="R446" s="3"/>
      <c r="S446" s="264"/>
      <c r="T446" s="264"/>
      <c r="U446" s="264"/>
      <c r="V446" s="264"/>
      <c r="W446" s="264"/>
      <c r="X446" s="193"/>
      <c r="Y446" s="193"/>
      <c r="Z446" s="193"/>
      <c r="AA446" s="193"/>
      <c r="AB446" s="193"/>
      <c r="AC446" s="193"/>
      <c r="AD446" s="193"/>
      <c r="AE446" s="193"/>
      <c r="AF446" s="3"/>
      <c r="AG446" s="3"/>
      <c r="AH446" s="3"/>
      <c r="AI446" s="3"/>
      <c r="AJ446" s="3"/>
      <c r="AK446" s="3"/>
      <c r="AL446" s="3"/>
    </row>
    <row r="447" spans="1:38" ht="14.25" customHeight="1">
      <c r="A447" s="3"/>
      <c r="B447" s="3"/>
      <c r="C447" s="3"/>
      <c r="D447" s="3"/>
      <c r="E447" s="264"/>
      <c r="F447" s="264"/>
      <c r="G447" s="264"/>
      <c r="H447" s="264"/>
      <c r="I447" s="264"/>
      <c r="J447" s="259"/>
      <c r="K447" s="3"/>
      <c r="L447" s="264"/>
      <c r="M447" s="264"/>
      <c r="N447" s="264"/>
      <c r="O447" s="264"/>
      <c r="P447" s="264"/>
      <c r="Q447" s="259"/>
      <c r="R447" s="3"/>
      <c r="S447" s="264"/>
      <c r="T447" s="264"/>
      <c r="U447" s="264"/>
      <c r="V447" s="264"/>
      <c r="W447" s="264"/>
      <c r="X447" s="193"/>
      <c r="Y447" s="193"/>
      <c r="Z447" s="193"/>
      <c r="AA447" s="193"/>
      <c r="AB447" s="193"/>
      <c r="AC447" s="193"/>
      <c r="AD447" s="193"/>
      <c r="AE447" s="193"/>
      <c r="AF447" s="3"/>
      <c r="AG447" s="3"/>
      <c r="AH447" s="3"/>
      <c r="AI447" s="3"/>
      <c r="AJ447" s="3"/>
      <c r="AK447" s="3"/>
      <c r="AL447" s="3"/>
    </row>
    <row r="448" spans="1:38" ht="14.25" customHeight="1">
      <c r="A448" s="3"/>
      <c r="B448" s="3"/>
      <c r="C448" s="3"/>
      <c r="D448" s="3"/>
      <c r="E448" s="264"/>
      <c r="F448" s="264"/>
      <c r="G448" s="264"/>
      <c r="H448" s="264"/>
      <c r="I448" s="264"/>
      <c r="J448" s="259"/>
      <c r="K448" s="3"/>
      <c r="L448" s="264"/>
      <c r="M448" s="264"/>
      <c r="N448" s="264"/>
      <c r="O448" s="264"/>
      <c r="P448" s="264"/>
      <c r="Q448" s="259"/>
      <c r="R448" s="3"/>
      <c r="S448" s="264"/>
      <c r="T448" s="264"/>
      <c r="U448" s="264"/>
      <c r="V448" s="264"/>
      <c r="W448" s="264"/>
      <c r="X448" s="193"/>
      <c r="Y448" s="193"/>
      <c r="Z448" s="193"/>
      <c r="AA448" s="193"/>
      <c r="AB448" s="193"/>
      <c r="AC448" s="193"/>
      <c r="AD448" s="193"/>
      <c r="AE448" s="193"/>
      <c r="AF448" s="3"/>
      <c r="AG448" s="3"/>
      <c r="AH448" s="3"/>
      <c r="AI448" s="3"/>
      <c r="AJ448" s="3"/>
      <c r="AK448" s="3"/>
      <c r="AL448" s="3"/>
    </row>
    <row r="449" spans="1:38" ht="14.25" customHeight="1">
      <c r="A449" s="3"/>
      <c r="B449" s="3"/>
      <c r="C449" s="3"/>
      <c r="D449" s="3"/>
      <c r="E449" s="264"/>
      <c r="F449" s="264"/>
      <c r="G449" s="264"/>
      <c r="H449" s="264"/>
      <c r="I449" s="264"/>
      <c r="J449" s="259"/>
      <c r="K449" s="3"/>
      <c r="L449" s="264"/>
      <c r="M449" s="264"/>
      <c r="N449" s="264"/>
      <c r="O449" s="264"/>
      <c r="P449" s="264"/>
      <c r="Q449" s="259"/>
      <c r="R449" s="3"/>
      <c r="S449" s="264"/>
      <c r="T449" s="264"/>
      <c r="U449" s="264"/>
      <c r="V449" s="264"/>
      <c r="W449" s="264"/>
      <c r="X449" s="193"/>
      <c r="Y449" s="193"/>
      <c r="Z449" s="193"/>
      <c r="AA449" s="193"/>
      <c r="AB449" s="193"/>
      <c r="AC449" s="193"/>
      <c r="AD449" s="193"/>
      <c r="AE449" s="193"/>
      <c r="AF449" s="3"/>
      <c r="AG449" s="3"/>
      <c r="AH449" s="3"/>
      <c r="AI449" s="3"/>
      <c r="AJ449" s="3"/>
      <c r="AK449" s="3"/>
      <c r="AL449" s="3"/>
    </row>
    <row r="450" spans="1:38" ht="14.25" customHeight="1">
      <c r="A450" s="3"/>
      <c r="B450" s="3"/>
      <c r="C450" s="3"/>
      <c r="D450" s="3"/>
      <c r="E450" s="264"/>
      <c r="F450" s="264"/>
      <c r="G450" s="264"/>
      <c r="H450" s="264"/>
      <c r="I450" s="264"/>
      <c r="J450" s="259"/>
      <c r="K450" s="3"/>
      <c r="L450" s="264"/>
      <c r="M450" s="264"/>
      <c r="N450" s="264"/>
      <c r="O450" s="264"/>
      <c r="P450" s="264"/>
      <c r="Q450" s="259"/>
      <c r="R450" s="3"/>
      <c r="S450" s="264"/>
      <c r="T450" s="264"/>
      <c r="U450" s="264"/>
      <c r="V450" s="264"/>
      <c r="W450" s="264"/>
      <c r="X450" s="193"/>
      <c r="Y450" s="193"/>
      <c r="Z450" s="193"/>
      <c r="AA450" s="193"/>
      <c r="AB450" s="193"/>
      <c r="AC450" s="193"/>
      <c r="AD450" s="193"/>
      <c r="AE450" s="193"/>
      <c r="AF450" s="3"/>
      <c r="AG450" s="3"/>
      <c r="AH450" s="3"/>
      <c r="AI450" s="3"/>
      <c r="AJ450" s="3"/>
      <c r="AK450" s="3"/>
      <c r="AL450" s="3"/>
    </row>
    <row r="451" spans="1:38" ht="14.25" customHeight="1">
      <c r="A451" s="3"/>
      <c r="B451" s="3"/>
      <c r="C451" s="3"/>
      <c r="D451" s="3"/>
      <c r="E451" s="264"/>
      <c r="F451" s="264"/>
      <c r="G451" s="264"/>
      <c r="H451" s="264"/>
      <c r="I451" s="264"/>
      <c r="J451" s="259"/>
      <c r="K451" s="3"/>
      <c r="L451" s="264"/>
      <c r="M451" s="264"/>
      <c r="N451" s="264"/>
      <c r="O451" s="264"/>
      <c r="P451" s="264"/>
      <c r="Q451" s="259"/>
      <c r="R451" s="3"/>
      <c r="S451" s="264"/>
      <c r="T451" s="264"/>
      <c r="U451" s="264"/>
      <c r="V451" s="264"/>
      <c r="W451" s="264"/>
      <c r="X451" s="193"/>
      <c r="Y451" s="193"/>
      <c r="Z451" s="193"/>
      <c r="AA451" s="193"/>
      <c r="AB451" s="193"/>
      <c r="AC451" s="193"/>
      <c r="AD451" s="193"/>
      <c r="AE451" s="193"/>
      <c r="AF451" s="3"/>
      <c r="AG451" s="3"/>
      <c r="AH451" s="3"/>
      <c r="AI451" s="3"/>
      <c r="AJ451" s="3"/>
      <c r="AK451" s="3"/>
      <c r="AL451" s="3"/>
    </row>
    <row r="452" spans="1:38" ht="14.25" customHeight="1">
      <c r="A452" s="3"/>
      <c r="B452" s="3"/>
      <c r="C452" s="3"/>
      <c r="D452" s="3"/>
      <c r="E452" s="264"/>
      <c r="F452" s="264"/>
      <c r="G452" s="264"/>
      <c r="H452" s="264"/>
      <c r="I452" s="264"/>
      <c r="J452" s="259"/>
      <c r="K452" s="3"/>
      <c r="L452" s="264"/>
      <c r="M452" s="264"/>
      <c r="N452" s="264"/>
      <c r="O452" s="264"/>
      <c r="P452" s="264"/>
      <c r="Q452" s="259"/>
      <c r="R452" s="3"/>
      <c r="S452" s="264"/>
      <c r="T452" s="264"/>
      <c r="U452" s="264"/>
      <c r="V452" s="264"/>
      <c r="W452" s="264"/>
      <c r="X452" s="193"/>
      <c r="Y452" s="193"/>
      <c r="Z452" s="193"/>
      <c r="AA452" s="193"/>
      <c r="AB452" s="193"/>
      <c r="AC452" s="193"/>
      <c r="AD452" s="193"/>
      <c r="AE452" s="193"/>
      <c r="AF452" s="3"/>
      <c r="AG452" s="3"/>
      <c r="AH452" s="3"/>
      <c r="AI452" s="3"/>
      <c r="AJ452" s="3"/>
      <c r="AK452" s="3"/>
      <c r="AL452" s="3"/>
    </row>
    <row r="453" spans="1:38" ht="14.25" customHeight="1">
      <c r="A453" s="3"/>
      <c r="B453" s="3"/>
      <c r="C453" s="3"/>
      <c r="D453" s="3"/>
      <c r="E453" s="264"/>
      <c r="F453" s="264"/>
      <c r="G453" s="264"/>
      <c r="H453" s="264"/>
      <c r="I453" s="264"/>
      <c r="J453" s="259"/>
      <c r="K453" s="3"/>
      <c r="L453" s="264"/>
      <c r="M453" s="264"/>
      <c r="N453" s="264"/>
      <c r="O453" s="264"/>
      <c r="P453" s="264"/>
      <c r="Q453" s="259"/>
      <c r="R453" s="3"/>
      <c r="S453" s="264"/>
      <c r="T453" s="264"/>
      <c r="U453" s="264"/>
      <c r="V453" s="264"/>
      <c r="W453" s="264"/>
      <c r="X453" s="193"/>
      <c r="Y453" s="193"/>
      <c r="Z453" s="193"/>
      <c r="AA453" s="193"/>
      <c r="AB453" s="193"/>
      <c r="AC453" s="193"/>
      <c r="AD453" s="193"/>
      <c r="AE453" s="193"/>
      <c r="AF453" s="3"/>
      <c r="AG453" s="3"/>
      <c r="AH453" s="3"/>
      <c r="AI453" s="3"/>
      <c r="AJ453" s="3"/>
      <c r="AK453" s="3"/>
      <c r="AL453" s="3"/>
    </row>
    <row r="454" spans="1:38" ht="14.25" customHeight="1">
      <c r="A454" s="3"/>
      <c r="B454" s="3"/>
      <c r="C454" s="3"/>
      <c r="D454" s="3"/>
      <c r="E454" s="264"/>
      <c r="F454" s="264"/>
      <c r="G454" s="264"/>
      <c r="H454" s="264"/>
      <c r="I454" s="264"/>
      <c r="J454" s="259"/>
      <c r="K454" s="3"/>
      <c r="L454" s="264"/>
      <c r="M454" s="264"/>
      <c r="N454" s="264"/>
      <c r="O454" s="264"/>
      <c r="P454" s="264"/>
      <c r="Q454" s="259"/>
      <c r="R454" s="3"/>
      <c r="S454" s="264"/>
      <c r="T454" s="264"/>
      <c r="U454" s="264"/>
      <c r="V454" s="264"/>
      <c r="W454" s="264"/>
      <c r="X454" s="193"/>
      <c r="Y454" s="193"/>
      <c r="Z454" s="193"/>
      <c r="AA454" s="193"/>
      <c r="AB454" s="193"/>
      <c r="AC454" s="193"/>
      <c r="AD454" s="193"/>
      <c r="AE454" s="193"/>
      <c r="AF454" s="3"/>
      <c r="AG454" s="3"/>
      <c r="AH454" s="3"/>
      <c r="AI454" s="3"/>
      <c r="AJ454" s="3"/>
      <c r="AK454" s="3"/>
      <c r="AL454" s="3"/>
    </row>
    <row r="455" spans="1:38" ht="14.25" customHeight="1">
      <c r="A455" s="3"/>
      <c r="B455" s="3"/>
      <c r="C455" s="3"/>
      <c r="D455" s="3"/>
      <c r="E455" s="264"/>
      <c r="F455" s="264"/>
      <c r="G455" s="264"/>
      <c r="H455" s="264"/>
      <c r="I455" s="264"/>
      <c r="J455" s="259"/>
      <c r="K455" s="3"/>
      <c r="L455" s="264"/>
      <c r="M455" s="264"/>
      <c r="N455" s="264"/>
      <c r="O455" s="264"/>
      <c r="P455" s="264"/>
      <c r="Q455" s="259"/>
      <c r="R455" s="3"/>
      <c r="S455" s="264"/>
      <c r="T455" s="264"/>
      <c r="U455" s="264"/>
      <c r="V455" s="264"/>
      <c r="W455" s="264"/>
      <c r="X455" s="193"/>
      <c r="Y455" s="193"/>
      <c r="Z455" s="193"/>
      <c r="AA455" s="193"/>
      <c r="AB455" s="193"/>
      <c r="AC455" s="193"/>
      <c r="AD455" s="193"/>
      <c r="AE455" s="193"/>
      <c r="AF455" s="3"/>
      <c r="AG455" s="3"/>
      <c r="AH455" s="3"/>
      <c r="AI455" s="3"/>
      <c r="AJ455" s="3"/>
      <c r="AK455" s="3"/>
      <c r="AL455" s="3"/>
    </row>
    <row r="456" spans="1:38" ht="14.25" customHeight="1">
      <c r="A456" s="3"/>
      <c r="B456" s="3"/>
      <c r="C456" s="3"/>
      <c r="D456" s="3"/>
      <c r="E456" s="264"/>
      <c r="F456" s="264"/>
      <c r="G456" s="264"/>
      <c r="H456" s="264"/>
      <c r="I456" s="264"/>
      <c r="J456" s="259"/>
      <c r="K456" s="3"/>
      <c r="L456" s="264"/>
      <c r="M456" s="264"/>
      <c r="N456" s="264"/>
      <c r="O456" s="264"/>
      <c r="P456" s="264"/>
      <c r="Q456" s="259"/>
      <c r="R456" s="3"/>
      <c r="S456" s="264"/>
      <c r="T456" s="264"/>
      <c r="U456" s="264"/>
      <c r="V456" s="264"/>
      <c r="W456" s="264"/>
      <c r="X456" s="193"/>
      <c r="Y456" s="193"/>
      <c r="Z456" s="193"/>
      <c r="AA456" s="193"/>
      <c r="AB456" s="193"/>
      <c r="AC456" s="193"/>
      <c r="AD456" s="193"/>
      <c r="AE456" s="193"/>
      <c r="AF456" s="3"/>
      <c r="AG456" s="3"/>
      <c r="AH456" s="3"/>
      <c r="AI456" s="3"/>
      <c r="AJ456" s="3"/>
      <c r="AK456" s="3"/>
      <c r="AL456" s="3"/>
    </row>
    <row r="457" spans="1:38" ht="14.25" customHeight="1">
      <c r="A457" s="3"/>
      <c r="B457" s="3"/>
      <c r="C457" s="3"/>
      <c r="D457" s="3"/>
      <c r="E457" s="264"/>
      <c r="F457" s="264"/>
      <c r="G457" s="264"/>
      <c r="H457" s="264"/>
      <c r="I457" s="264"/>
      <c r="J457" s="259"/>
      <c r="K457" s="3"/>
      <c r="L457" s="264"/>
      <c r="M457" s="264"/>
      <c r="N457" s="264"/>
      <c r="O457" s="264"/>
      <c r="P457" s="264"/>
      <c r="Q457" s="259"/>
      <c r="R457" s="3"/>
      <c r="S457" s="264"/>
      <c r="T457" s="264"/>
      <c r="U457" s="264"/>
      <c r="V457" s="264"/>
      <c r="W457" s="264"/>
      <c r="X457" s="193"/>
      <c r="Y457" s="193"/>
      <c r="Z457" s="193"/>
      <c r="AA457" s="193"/>
      <c r="AB457" s="193"/>
      <c r="AC457" s="193"/>
      <c r="AD457" s="193"/>
      <c r="AE457" s="193"/>
      <c r="AF457" s="3"/>
      <c r="AG457" s="3"/>
      <c r="AH457" s="3"/>
      <c r="AI457" s="3"/>
      <c r="AJ457" s="3"/>
      <c r="AK457" s="3"/>
      <c r="AL457" s="3"/>
    </row>
    <row r="458" spans="1:38" ht="14.25" customHeight="1">
      <c r="A458" s="3"/>
      <c r="B458" s="3"/>
      <c r="C458" s="3"/>
      <c r="D458" s="3"/>
      <c r="E458" s="264"/>
      <c r="F458" s="264"/>
      <c r="G458" s="264"/>
      <c r="H458" s="264"/>
      <c r="I458" s="264"/>
      <c r="J458" s="259"/>
      <c r="K458" s="3"/>
      <c r="L458" s="264"/>
      <c r="M458" s="264"/>
      <c r="N458" s="264"/>
      <c r="O458" s="264"/>
      <c r="P458" s="264"/>
      <c r="Q458" s="259"/>
      <c r="R458" s="3"/>
      <c r="S458" s="264"/>
      <c r="T458" s="264"/>
      <c r="U458" s="264"/>
      <c r="V458" s="264"/>
      <c r="W458" s="264"/>
      <c r="X458" s="193"/>
      <c r="Y458" s="193"/>
      <c r="Z458" s="193"/>
      <c r="AA458" s="193"/>
      <c r="AB458" s="193"/>
      <c r="AC458" s="193"/>
      <c r="AD458" s="193"/>
      <c r="AE458" s="193"/>
      <c r="AF458" s="3"/>
      <c r="AG458" s="3"/>
      <c r="AH458" s="3"/>
      <c r="AI458" s="3"/>
      <c r="AJ458" s="3"/>
      <c r="AK458" s="3"/>
      <c r="AL458" s="3"/>
    </row>
    <row r="459" spans="1:38" ht="14.25" customHeight="1">
      <c r="A459" s="3"/>
      <c r="B459" s="3"/>
      <c r="C459" s="3"/>
      <c r="D459" s="3"/>
      <c r="E459" s="264"/>
      <c r="F459" s="264"/>
      <c r="G459" s="264"/>
      <c r="H459" s="264"/>
      <c r="I459" s="264"/>
      <c r="J459" s="259"/>
      <c r="K459" s="3"/>
      <c r="L459" s="264"/>
      <c r="M459" s="264"/>
      <c r="N459" s="264"/>
      <c r="O459" s="264"/>
      <c r="P459" s="264"/>
      <c r="Q459" s="259"/>
      <c r="R459" s="3"/>
      <c r="S459" s="264"/>
      <c r="T459" s="264"/>
      <c r="U459" s="264"/>
      <c r="V459" s="264"/>
      <c r="W459" s="264"/>
      <c r="X459" s="193"/>
      <c r="Y459" s="193"/>
      <c r="Z459" s="193"/>
      <c r="AA459" s="193"/>
      <c r="AB459" s="193"/>
      <c r="AC459" s="193"/>
      <c r="AD459" s="193"/>
      <c r="AE459" s="193"/>
      <c r="AF459" s="3"/>
      <c r="AG459" s="3"/>
      <c r="AH459" s="3"/>
      <c r="AI459" s="3"/>
      <c r="AJ459" s="3"/>
      <c r="AK459" s="3"/>
      <c r="AL459" s="3"/>
    </row>
    <row r="460" spans="1:38" ht="14.25" customHeight="1">
      <c r="A460" s="3"/>
      <c r="B460" s="3"/>
      <c r="C460" s="3"/>
      <c r="D460" s="3"/>
      <c r="E460" s="264"/>
      <c r="F460" s="264"/>
      <c r="G460" s="264"/>
      <c r="H460" s="264"/>
      <c r="I460" s="264"/>
      <c r="J460" s="259"/>
      <c r="K460" s="3"/>
      <c r="L460" s="264"/>
      <c r="M460" s="264"/>
      <c r="N460" s="264"/>
      <c r="O460" s="264"/>
      <c r="P460" s="264"/>
      <c r="Q460" s="259"/>
      <c r="R460" s="3"/>
      <c r="S460" s="264"/>
      <c r="T460" s="264"/>
      <c r="U460" s="264"/>
      <c r="V460" s="264"/>
      <c r="W460" s="264"/>
      <c r="X460" s="193"/>
      <c r="Y460" s="193"/>
      <c r="Z460" s="193"/>
      <c r="AA460" s="193"/>
      <c r="AB460" s="193"/>
      <c r="AC460" s="193"/>
      <c r="AD460" s="193"/>
      <c r="AE460" s="193"/>
      <c r="AF460" s="3"/>
      <c r="AG460" s="3"/>
      <c r="AH460" s="3"/>
      <c r="AI460" s="3"/>
      <c r="AJ460" s="3"/>
      <c r="AK460" s="3"/>
      <c r="AL460" s="3"/>
    </row>
    <row r="461" spans="1:38" ht="14.25" customHeight="1">
      <c r="A461" s="3"/>
      <c r="B461" s="3"/>
      <c r="C461" s="3"/>
      <c r="D461" s="3"/>
      <c r="E461" s="264"/>
      <c r="F461" s="264"/>
      <c r="G461" s="264"/>
      <c r="H461" s="264"/>
      <c r="I461" s="264"/>
      <c r="J461" s="259"/>
      <c r="K461" s="3"/>
      <c r="L461" s="264"/>
      <c r="M461" s="264"/>
      <c r="N461" s="264"/>
      <c r="O461" s="264"/>
      <c r="P461" s="264"/>
      <c r="Q461" s="259"/>
      <c r="R461" s="3"/>
      <c r="S461" s="264"/>
      <c r="T461" s="264"/>
      <c r="U461" s="264"/>
      <c r="V461" s="264"/>
      <c r="W461" s="264"/>
      <c r="X461" s="193"/>
      <c r="Y461" s="193"/>
      <c r="Z461" s="193"/>
      <c r="AA461" s="193"/>
      <c r="AB461" s="193"/>
      <c r="AC461" s="193"/>
      <c r="AD461" s="193"/>
      <c r="AE461" s="193"/>
      <c r="AF461" s="3"/>
      <c r="AG461" s="3"/>
      <c r="AH461" s="3"/>
      <c r="AI461" s="3"/>
      <c r="AJ461" s="3"/>
      <c r="AK461" s="3"/>
      <c r="AL461" s="3"/>
    </row>
    <row r="462" spans="1:38" ht="14.25" customHeight="1">
      <c r="A462" s="3"/>
      <c r="B462" s="3"/>
      <c r="C462" s="3"/>
      <c r="D462" s="3"/>
      <c r="E462" s="264"/>
      <c r="F462" s="264"/>
      <c r="G462" s="264"/>
      <c r="H462" s="264"/>
      <c r="I462" s="264"/>
      <c r="J462" s="259"/>
      <c r="K462" s="3"/>
      <c r="L462" s="264"/>
      <c r="M462" s="264"/>
      <c r="N462" s="264"/>
      <c r="O462" s="264"/>
      <c r="P462" s="264"/>
      <c r="Q462" s="259"/>
      <c r="R462" s="3"/>
      <c r="S462" s="264"/>
      <c r="T462" s="264"/>
      <c r="U462" s="264"/>
      <c r="V462" s="264"/>
      <c r="W462" s="264"/>
      <c r="X462" s="193"/>
      <c r="Y462" s="193"/>
      <c r="Z462" s="193"/>
      <c r="AA462" s="193"/>
      <c r="AB462" s="193"/>
      <c r="AC462" s="193"/>
      <c r="AD462" s="193"/>
      <c r="AE462" s="193"/>
      <c r="AF462" s="3"/>
      <c r="AG462" s="3"/>
      <c r="AH462" s="3"/>
      <c r="AI462" s="3"/>
      <c r="AJ462" s="3"/>
      <c r="AK462" s="3"/>
      <c r="AL462" s="3"/>
    </row>
    <row r="463" spans="1:38" ht="14.25" customHeight="1">
      <c r="A463" s="3"/>
      <c r="B463" s="3"/>
      <c r="C463" s="3"/>
      <c r="D463" s="3"/>
      <c r="E463" s="264"/>
      <c r="F463" s="264"/>
      <c r="G463" s="264"/>
      <c r="H463" s="264"/>
      <c r="I463" s="264"/>
      <c r="J463" s="259"/>
      <c r="K463" s="3"/>
      <c r="L463" s="264"/>
      <c r="M463" s="264"/>
      <c r="N463" s="264"/>
      <c r="O463" s="264"/>
      <c r="P463" s="264"/>
      <c r="Q463" s="259"/>
      <c r="R463" s="3"/>
      <c r="S463" s="264"/>
      <c r="T463" s="264"/>
      <c r="U463" s="264"/>
      <c r="V463" s="264"/>
      <c r="W463" s="264"/>
      <c r="X463" s="193"/>
      <c r="Y463" s="193"/>
      <c r="Z463" s="193"/>
      <c r="AA463" s="193"/>
      <c r="AB463" s="193"/>
      <c r="AC463" s="193"/>
      <c r="AD463" s="193"/>
      <c r="AE463" s="193"/>
      <c r="AF463" s="3"/>
      <c r="AG463" s="3"/>
      <c r="AH463" s="3"/>
      <c r="AI463" s="3"/>
      <c r="AJ463" s="3"/>
      <c r="AK463" s="3"/>
      <c r="AL463" s="3"/>
    </row>
    <row r="464" spans="1:38" ht="14.25" customHeight="1">
      <c r="A464" s="3"/>
      <c r="B464" s="3"/>
      <c r="C464" s="3"/>
      <c r="D464" s="3"/>
      <c r="E464" s="264"/>
      <c r="F464" s="264"/>
      <c r="G464" s="264"/>
      <c r="H464" s="264"/>
      <c r="I464" s="264"/>
      <c r="J464" s="259"/>
      <c r="K464" s="3"/>
      <c r="L464" s="264"/>
      <c r="M464" s="264"/>
      <c r="N464" s="264"/>
      <c r="O464" s="264"/>
      <c r="P464" s="264"/>
      <c r="Q464" s="259"/>
      <c r="R464" s="3"/>
      <c r="S464" s="264"/>
      <c r="T464" s="264"/>
      <c r="U464" s="264"/>
      <c r="V464" s="264"/>
      <c r="W464" s="264"/>
      <c r="X464" s="193"/>
      <c r="Y464" s="193"/>
      <c r="Z464" s="193"/>
      <c r="AA464" s="193"/>
      <c r="AB464" s="193"/>
      <c r="AC464" s="193"/>
      <c r="AD464" s="193"/>
      <c r="AE464" s="193"/>
      <c r="AF464" s="3"/>
      <c r="AG464" s="3"/>
      <c r="AH464" s="3"/>
      <c r="AI464" s="3"/>
      <c r="AJ464" s="3"/>
      <c r="AK464" s="3"/>
      <c r="AL464" s="3"/>
    </row>
    <row r="465" spans="1:38" ht="14.25" customHeight="1">
      <c r="A465" s="3"/>
      <c r="B465" s="3"/>
      <c r="C465" s="3"/>
      <c r="D465" s="3"/>
      <c r="E465" s="264"/>
      <c r="F465" s="264"/>
      <c r="G465" s="264"/>
      <c r="H465" s="264"/>
      <c r="I465" s="264"/>
      <c r="J465" s="259"/>
      <c r="K465" s="3"/>
      <c r="L465" s="264"/>
      <c r="M465" s="264"/>
      <c r="N465" s="264"/>
      <c r="O465" s="264"/>
      <c r="P465" s="264"/>
      <c r="Q465" s="259"/>
      <c r="R465" s="3"/>
      <c r="S465" s="264"/>
      <c r="T465" s="264"/>
      <c r="U465" s="264"/>
      <c r="V465" s="264"/>
      <c r="W465" s="264"/>
      <c r="X465" s="193"/>
      <c r="Y465" s="193"/>
      <c r="Z465" s="193"/>
      <c r="AA465" s="193"/>
      <c r="AB465" s="193"/>
      <c r="AC465" s="193"/>
      <c r="AD465" s="193"/>
      <c r="AE465" s="193"/>
      <c r="AF465" s="3"/>
      <c r="AG465" s="3"/>
      <c r="AH465" s="3"/>
      <c r="AI465" s="3"/>
      <c r="AJ465" s="3"/>
      <c r="AK465" s="3"/>
      <c r="AL465" s="3"/>
    </row>
    <row r="466" spans="1:38" ht="14.25" customHeight="1">
      <c r="A466" s="3"/>
      <c r="B466" s="3"/>
      <c r="C466" s="3"/>
      <c r="D466" s="3"/>
      <c r="E466" s="264"/>
      <c r="F466" s="264"/>
      <c r="G466" s="264"/>
      <c r="H466" s="264"/>
      <c r="I466" s="264"/>
      <c r="J466" s="259"/>
      <c r="K466" s="3"/>
      <c r="L466" s="264"/>
      <c r="M466" s="264"/>
      <c r="N466" s="264"/>
      <c r="O466" s="264"/>
      <c r="P466" s="264"/>
      <c r="Q466" s="259"/>
      <c r="R466" s="3"/>
      <c r="S466" s="264"/>
      <c r="T466" s="264"/>
      <c r="U466" s="264"/>
      <c r="V466" s="264"/>
      <c r="W466" s="264"/>
      <c r="X466" s="193"/>
      <c r="Y466" s="193"/>
      <c r="Z466" s="193"/>
      <c r="AA466" s="193"/>
      <c r="AB466" s="193"/>
      <c r="AC466" s="193"/>
      <c r="AD466" s="193"/>
      <c r="AE466" s="193"/>
      <c r="AF466" s="3"/>
      <c r="AG466" s="3"/>
      <c r="AH466" s="3"/>
      <c r="AI466" s="3"/>
      <c r="AJ466" s="3"/>
      <c r="AK466" s="3"/>
      <c r="AL466" s="3"/>
    </row>
    <row r="467" spans="1:38" ht="14.25" customHeight="1">
      <c r="A467" s="3"/>
      <c r="B467" s="3"/>
      <c r="C467" s="3"/>
      <c r="D467" s="3"/>
      <c r="E467" s="264"/>
      <c r="F467" s="264"/>
      <c r="G467" s="264"/>
      <c r="H467" s="264"/>
      <c r="I467" s="264"/>
      <c r="J467" s="259"/>
      <c r="K467" s="3"/>
      <c r="L467" s="264"/>
      <c r="M467" s="264"/>
      <c r="N467" s="264"/>
      <c r="O467" s="264"/>
      <c r="P467" s="264"/>
      <c r="Q467" s="259"/>
      <c r="R467" s="3"/>
      <c r="S467" s="264"/>
      <c r="T467" s="264"/>
      <c r="U467" s="264"/>
      <c r="V467" s="264"/>
      <c r="W467" s="264"/>
      <c r="X467" s="193"/>
      <c r="Y467" s="193"/>
      <c r="Z467" s="193"/>
      <c r="AA467" s="193"/>
      <c r="AB467" s="193"/>
      <c r="AC467" s="193"/>
      <c r="AD467" s="193"/>
      <c r="AE467" s="193"/>
      <c r="AF467" s="3"/>
      <c r="AG467" s="3"/>
      <c r="AH467" s="3"/>
      <c r="AI467" s="3"/>
      <c r="AJ467" s="3"/>
      <c r="AK467" s="3"/>
      <c r="AL467" s="3"/>
    </row>
    <row r="468" spans="1:38" ht="14.25" customHeight="1">
      <c r="A468" s="3"/>
      <c r="B468" s="3"/>
      <c r="C468" s="3"/>
      <c r="D468" s="3"/>
      <c r="E468" s="264"/>
      <c r="F468" s="264"/>
      <c r="G468" s="264"/>
      <c r="H468" s="264"/>
      <c r="I468" s="264"/>
      <c r="J468" s="259"/>
      <c r="K468" s="3"/>
      <c r="L468" s="264"/>
      <c r="M468" s="264"/>
      <c r="N468" s="264"/>
      <c r="O468" s="264"/>
      <c r="P468" s="264"/>
      <c r="Q468" s="259"/>
      <c r="R468" s="3"/>
      <c r="S468" s="264"/>
      <c r="T468" s="264"/>
      <c r="U468" s="264"/>
      <c r="V468" s="264"/>
      <c r="W468" s="264"/>
      <c r="X468" s="193"/>
      <c r="Y468" s="193"/>
      <c r="Z468" s="193"/>
      <c r="AA468" s="193"/>
      <c r="AB468" s="193"/>
      <c r="AC468" s="193"/>
      <c r="AD468" s="193"/>
      <c r="AE468" s="193"/>
      <c r="AF468" s="3"/>
      <c r="AG468" s="3"/>
      <c r="AH468" s="3"/>
      <c r="AI468" s="3"/>
      <c r="AJ468" s="3"/>
      <c r="AK468" s="3"/>
      <c r="AL468" s="3"/>
    </row>
    <row r="469" spans="1:38" ht="14.25" customHeight="1">
      <c r="A469" s="3"/>
      <c r="B469" s="3"/>
      <c r="C469" s="3"/>
      <c r="D469" s="3"/>
      <c r="E469" s="264"/>
      <c r="F469" s="264"/>
      <c r="G469" s="264"/>
      <c r="H469" s="264"/>
      <c r="I469" s="264"/>
      <c r="J469" s="259"/>
      <c r="K469" s="3"/>
      <c r="L469" s="264"/>
      <c r="M469" s="264"/>
      <c r="N469" s="264"/>
      <c r="O469" s="264"/>
      <c r="P469" s="264"/>
      <c r="Q469" s="259"/>
      <c r="R469" s="3"/>
      <c r="S469" s="264"/>
      <c r="T469" s="264"/>
      <c r="U469" s="264"/>
      <c r="V469" s="264"/>
      <c r="W469" s="264"/>
      <c r="X469" s="193"/>
      <c r="Y469" s="193"/>
      <c r="Z469" s="193"/>
      <c r="AA469" s="193"/>
      <c r="AB469" s="193"/>
      <c r="AC469" s="193"/>
      <c r="AD469" s="193"/>
      <c r="AE469" s="193"/>
      <c r="AF469" s="3"/>
      <c r="AG469" s="3"/>
      <c r="AH469" s="3"/>
      <c r="AI469" s="3"/>
      <c r="AJ469" s="3"/>
      <c r="AK469" s="3"/>
      <c r="AL469" s="3"/>
    </row>
    <row r="470" spans="1:38" ht="14.25" customHeight="1">
      <c r="A470" s="3"/>
      <c r="B470" s="3"/>
      <c r="C470" s="3"/>
      <c r="D470" s="3"/>
      <c r="E470" s="264"/>
      <c r="F470" s="264"/>
      <c r="G470" s="264"/>
      <c r="H470" s="264"/>
      <c r="I470" s="264"/>
      <c r="J470" s="259"/>
      <c r="K470" s="3"/>
      <c r="L470" s="264"/>
      <c r="M470" s="264"/>
      <c r="N470" s="264"/>
      <c r="O470" s="264"/>
      <c r="P470" s="264"/>
      <c r="Q470" s="259"/>
      <c r="R470" s="3"/>
      <c r="S470" s="264"/>
      <c r="T470" s="264"/>
      <c r="U470" s="264"/>
      <c r="V470" s="264"/>
      <c r="W470" s="264"/>
      <c r="X470" s="193"/>
      <c r="Y470" s="193"/>
      <c r="Z470" s="193"/>
      <c r="AA470" s="193"/>
      <c r="AB470" s="193"/>
      <c r="AC470" s="193"/>
      <c r="AD470" s="193"/>
      <c r="AE470" s="193"/>
      <c r="AF470" s="3"/>
      <c r="AG470" s="3"/>
      <c r="AH470" s="3"/>
      <c r="AI470" s="3"/>
      <c r="AJ470" s="3"/>
      <c r="AK470" s="3"/>
      <c r="AL470" s="3"/>
    </row>
    <row r="471" spans="1:38" ht="14.25" customHeight="1">
      <c r="A471" s="3"/>
      <c r="B471" s="3"/>
      <c r="C471" s="3"/>
      <c r="D471" s="3"/>
      <c r="E471" s="264"/>
      <c r="F471" s="264"/>
      <c r="G471" s="264"/>
      <c r="H471" s="264"/>
      <c r="I471" s="264"/>
      <c r="J471" s="259"/>
      <c r="K471" s="3"/>
      <c r="L471" s="264"/>
      <c r="M471" s="264"/>
      <c r="N471" s="264"/>
      <c r="O471" s="264"/>
      <c r="P471" s="264"/>
      <c r="Q471" s="259"/>
      <c r="R471" s="3"/>
      <c r="S471" s="264"/>
      <c r="T471" s="264"/>
      <c r="U471" s="264"/>
      <c r="V471" s="264"/>
      <c r="W471" s="264"/>
      <c r="X471" s="193"/>
      <c r="Y471" s="193"/>
      <c r="Z471" s="193"/>
      <c r="AA471" s="193"/>
      <c r="AB471" s="193"/>
      <c r="AC471" s="193"/>
      <c r="AD471" s="193"/>
      <c r="AE471" s="193"/>
      <c r="AF471" s="3"/>
      <c r="AG471" s="3"/>
      <c r="AH471" s="3"/>
      <c r="AI471" s="3"/>
      <c r="AJ471" s="3"/>
      <c r="AK471" s="3"/>
      <c r="AL471" s="3"/>
    </row>
    <row r="472" spans="1:38" ht="14.25" customHeight="1">
      <c r="A472" s="3"/>
      <c r="B472" s="3"/>
      <c r="C472" s="3"/>
      <c r="D472" s="3"/>
      <c r="E472" s="264"/>
      <c r="F472" s="264"/>
      <c r="G472" s="264"/>
      <c r="H472" s="264"/>
      <c r="I472" s="264"/>
      <c r="J472" s="259"/>
      <c r="K472" s="3"/>
      <c r="L472" s="264"/>
      <c r="M472" s="264"/>
      <c r="N472" s="264"/>
      <c r="O472" s="264"/>
      <c r="P472" s="264"/>
      <c r="Q472" s="259"/>
      <c r="R472" s="3"/>
      <c r="S472" s="264"/>
      <c r="T472" s="264"/>
      <c r="U472" s="264"/>
      <c r="V472" s="264"/>
      <c r="W472" s="264"/>
      <c r="X472" s="193"/>
      <c r="Y472" s="193"/>
      <c r="Z472" s="193"/>
      <c r="AA472" s="193"/>
      <c r="AB472" s="193"/>
      <c r="AC472" s="193"/>
      <c r="AD472" s="193"/>
      <c r="AE472" s="193"/>
      <c r="AF472" s="3"/>
      <c r="AG472" s="3"/>
      <c r="AH472" s="3"/>
      <c r="AI472" s="3"/>
      <c r="AJ472" s="3"/>
      <c r="AK472" s="3"/>
      <c r="AL472" s="3"/>
    </row>
    <row r="473" spans="1:38" ht="14.25" customHeight="1">
      <c r="A473" s="3"/>
      <c r="B473" s="3"/>
      <c r="C473" s="3"/>
      <c r="D473" s="3"/>
      <c r="E473" s="264"/>
      <c r="F473" s="264"/>
      <c r="G473" s="264"/>
      <c r="H473" s="264"/>
      <c r="I473" s="264"/>
      <c r="J473" s="259"/>
      <c r="K473" s="3"/>
      <c r="L473" s="264"/>
      <c r="M473" s="264"/>
      <c r="N473" s="264"/>
      <c r="O473" s="264"/>
      <c r="P473" s="264"/>
      <c r="Q473" s="259"/>
      <c r="R473" s="3"/>
      <c r="S473" s="264"/>
      <c r="T473" s="264"/>
      <c r="U473" s="264"/>
      <c r="V473" s="264"/>
      <c r="W473" s="264"/>
      <c r="X473" s="193"/>
      <c r="Y473" s="193"/>
      <c r="Z473" s="193"/>
      <c r="AA473" s="193"/>
      <c r="AB473" s="193"/>
      <c r="AC473" s="193"/>
      <c r="AD473" s="193"/>
      <c r="AE473" s="193"/>
      <c r="AF473" s="3"/>
      <c r="AG473" s="3"/>
      <c r="AH473" s="3"/>
      <c r="AI473" s="3"/>
      <c r="AJ473" s="3"/>
      <c r="AK473" s="3"/>
      <c r="AL473" s="3"/>
    </row>
    <row r="474" spans="1:38" ht="14.25" customHeight="1">
      <c r="A474" s="3"/>
      <c r="B474" s="3"/>
      <c r="C474" s="3"/>
      <c r="D474" s="3"/>
      <c r="E474" s="264"/>
      <c r="F474" s="264"/>
      <c r="G474" s="264"/>
      <c r="H474" s="264"/>
      <c r="I474" s="264"/>
      <c r="J474" s="259"/>
      <c r="K474" s="3"/>
      <c r="L474" s="264"/>
      <c r="M474" s="264"/>
      <c r="N474" s="264"/>
      <c r="O474" s="264"/>
      <c r="P474" s="264"/>
      <c r="Q474" s="259"/>
      <c r="R474" s="3"/>
      <c r="S474" s="264"/>
      <c r="T474" s="264"/>
      <c r="U474" s="264"/>
      <c r="V474" s="264"/>
      <c r="W474" s="264"/>
      <c r="X474" s="193"/>
      <c r="Y474" s="193"/>
      <c r="Z474" s="193"/>
      <c r="AA474" s="193"/>
      <c r="AB474" s="193"/>
      <c r="AC474" s="193"/>
      <c r="AD474" s="193"/>
      <c r="AE474" s="193"/>
      <c r="AF474" s="3"/>
      <c r="AG474" s="3"/>
      <c r="AH474" s="3"/>
      <c r="AI474" s="3"/>
      <c r="AJ474" s="3"/>
      <c r="AK474" s="3"/>
      <c r="AL474" s="3"/>
    </row>
    <row r="475" spans="1:38" ht="14.25" customHeight="1">
      <c r="A475" s="3"/>
      <c r="B475" s="3"/>
      <c r="C475" s="3"/>
      <c r="D475" s="3"/>
      <c r="E475" s="264"/>
      <c r="F475" s="264"/>
      <c r="G475" s="264"/>
      <c r="H475" s="264"/>
      <c r="I475" s="264"/>
      <c r="J475" s="259"/>
      <c r="K475" s="3"/>
      <c r="L475" s="264"/>
      <c r="M475" s="264"/>
      <c r="N475" s="264"/>
      <c r="O475" s="264"/>
      <c r="P475" s="264"/>
      <c r="Q475" s="259"/>
      <c r="R475" s="3"/>
      <c r="S475" s="264"/>
      <c r="T475" s="264"/>
      <c r="U475" s="264"/>
      <c r="V475" s="264"/>
      <c r="W475" s="264"/>
      <c r="X475" s="193"/>
      <c r="Y475" s="193"/>
      <c r="Z475" s="193"/>
      <c r="AA475" s="193"/>
      <c r="AB475" s="193"/>
      <c r="AC475" s="193"/>
      <c r="AD475" s="193"/>
      <c r="AE475" s="193"/>
      <c r="AF475" s="3"/>
      <c r="AG475" s="3"/>
      <c r="AH475" s="3"/>
      <c r="AI475" s="3"/>
      <c r="AJ475" s="3"/>
      <c r="AK475" s="3"/>
      <c r="AL475" s="3"/>
    </row>
    <row r="476" spans="1:38" ht="14.25" customHeight="1">
      <c r="A476" s="3"/>
      <c r="B476" s="3"/>
      <c r="C476" s="3"/>
      <c r="D476" s="3"/>
      <c r="E476" s="264"/>
      <c r="F476" s="264"/>
      <c r="G476" s="264"/>
      <c r="H476" s="264"/>
      <c r="I476" s="264"/>
      <c r="J476" s="259"/>
      <c r="K476" s="3"/>
      <c r="L476" s="264"/>
      <c r="M476" s="264"/>
      <c r="N476" s="264"/>
      <c r="O476" s="264"/>
      <c r="P476" s="264"/>
      <c r="Q476" s="259"/>
      <c r="R476" s="3"/>
      <c r="S476" s="264"/>
      <c r="T476" s="264"/>
      <c r="U476" s="264"/>
      <c r="V476" s="264"/>
      <c r="W476" s="264"/>
      <c r="X476" s="193"/>
      <c r="Y476" s="193"/>
      <c r="Z476" s="193"/>
      <c r="AA476" s="193"/>
      <c r="AB476" s="193"/>
      <c r="AC476" s="193"/>
      <c r="AD476" s="193"/>
      <c r="AE476" s="193"/>
      <c r="AF476" s="3"/>
      <c r="AG476" s="3"/>
      <c r="AH476" s="3"/>
      <c r="AI476" s="3"/>
      <c r="AJ476" s="3"/>
      <c r="AK476" s="3"/>
      <c r="AL476" s="3"/>
    </row>
    <row r="477" spans="1:38" ht="14.25" customHeight="1">
      <c r="A477" s="3"/>
      <c r="B477" s="3"/>
      <c r="C477" s="3"/>
      <c r="D477" s="3"/>
      <c r="E477" s="264"/>
      <c r="F477" s="264"/>
      <c r="G477" s="264"/>
      <c r="H477" s="264"/>
      <c r="I477" s="264"/>
      <c r="J477" s="259"/>
      <c r="K477" s="3"/>
      <c r="L477" s="264"/>
      <c r="M477" s="264"/>
      <c r="N477" s="264"/>
      <c r="O477" s="264"/>
      <c r="P477" s="264"/>
      <c r="Q477" s="259"/>
      <c r="R477" s="3"/>
      <c r="S477" s="264"/>
      <c r="T477" s="264"/>
      <c r="U477" s="264"/>
      <c r="V477" s="264"/>
      <c r="W477" s="264"/>
      <c r="X477" s="193"/>
      <c r="Y477" s="193"/>
      <c r="Z477" s="193"/>
      <c r="AA477" s="193"/>
      <c r="AB477" s="193"/>
      <c r="AC477" s="193"/>
      <c r="AD477" s="193"/>
      <c r="AE477" s="193"/>
      <c r="AF477" s="3"/>
      <c r="AG477" s="3"/>
      <c r="AH477" s="3"/>
      <c r="AI477" s="3"/>
      <c r="AJ477" s="3"/>
      <c r="AK477" s="3"/>
      <c r="AL477" s="3"/>
    </row>
    <row r="478" spans="1:38" ht="14.25" customHeight="1">
      <c r="A478" s="3"/>
      <c r="B478" s="3"/>
      <c r="C478" s="3"/>
      <c r="D478" s="3"/>
      <c r="E478" s="264"/>
      <c r="F478" s="264"/>
      <c r="G478" s="264"/>
      <c r="H478" s="264"/>
      <c r="I478" s="264"/>
      <c r="J478" s="259"/>
      <c r="K478" s="3"/>
      <c r="L478" s="264"/>
      <c r="M478" s="264"/>
      <c r="N478" s="264"/>
      <c r="O478" s="264"/>
      <c r="P478" s="264"/>
      <c r="Q478" s="259"/>
      <c r="R478" s="3"/>
      <c r="S478" s="264"/>
      <c r="T478" s="264"/>
      <c r="U478" s="264"/>
      <c r="V478" s="264"/>
      <c r="W478" s="264"/>
      <c r="X478" s="193"/>
      <c r="Y478" s="193"/>
      <c r="Z478" s="193"/>
      <c r="AA478" s="193"/>
      <c r="AB478" s="193"/>
      <c r="AC478" s="193"/>
      <c r="AD478" s="193"/>
      <c r="AE478" s="193"/>
      <c r="AF478" s="3"/>
      <c r="AG478" s="3"/>
      <c r="AH478" s="3"/>
      <c r="AI478" s="3"/>
      <c r="AJ478" s="3"/>
      <c r="AK478" s="3"/>
      <c r="AL478" s="3"/>
    </row>
    <row r="479" spans="1:38" ht="14.25" customHeight="1">
      <c r="A479" s="3"/>
      <c r="B479" s="3"/>
      <c r="C479" s="3"/>
      <c r="D479" s="3"/>
      <c r="E479" s="264"/>
      <c r="F479" s="264"/>
      <c r="G479" s="264"/>
      <c r="H479" s="264"/>
      <c r="I479" s="264"/>
      <c r="J479" s="259"/>
      <c r="K479" s="3"/>
      <c r="L479" s="264"/>
      <c r="M479" s="264"/>
      <c r="N479" s="264"/>
      <c r="O479" s="264"/>
      <c r="P479" s="264"/>
      <c r="Q479" s="259"/>
      <c r="R479" s="3"/>
      <c r="S479" s="264"/>
      <c r="T479" s="264"/>
      <c r="U479" s="264"/>
      <c r="V479" s="264"/>
      <c r="W479" s="264"/>
      <c r="X479" s="193"/>
      <c r="Y479" s="193"/>
      <c r="Z479" s="193"/>
      <c r="AA479" s="193"/>
      <c r="AB479" s="193"/>
      <c r="AC479" s="193"/>
      <c r="AD479" s="193"/>
      <c r="AE479" s="193"/>
      <c r="AF479" s="3"/>
      <c r="AG479" s="3"/>
      <c r="AH479" s="3"/>
      <c r="AI479" s="3"/>
      <c r="AJ479" s="3"/>
      <c r="AK479" s="3"/>
      <c r="AL479" s="3"/>
    </row>
    <row r="480" spans="1:38" ht="14.25" customHeight="1">
      <c r="A480" s="3"/>
      <c r="B480" s="3"/>
      <c r="C480" s="3"/>
      <c r="D480" s="3"/>
      <c r="E480" s="264"/>
      <c r="F480" s="264"/>
      <c r="G480" s="264"/>
      <c r="H480" s="264"/>
      <c r="I480" s="264"/>
      <c r="J480" s="259"/>
      <c r="K480" s="3"/>
      <c r="L480" s="264"/>
      <c r="M480" s="264"/>
      <c r="N480" s="264"/>
      <c r="O480" s="264"/>
      <c r="P480" s="264"/>
      <c r="Q480" s="259"/>
      <c r="R480" s="3"/>
      <c r="S480" s="264"/>
      <c r="T480" s="264"/>
      <c r="U480" s="264"/>
      <c r="V480" s="264"/>
      <c r="W480" s="264"/>
      <c r="X480" s="193"/>
      <c r="Y480" s="193"/>
      <c r="Z480" s="193"/>
      <c r="AA480" s="193"/>
      <c r="AB480" s="193"/>
      <c r="AC480" s="193"/>
      <c r="AD480" s="193"/>
      <c r="AE480" s="193"/>
      <c r="AF480" s="3"/>
      <c r="AG480" s="3"/>
      <c r="AH480" s="3"/>
      <c r="AI480" s="3"/>
      <c r="AJ480" s="3"/>
      <c r="AK480" s="3"/>
      <c r="AL480" s="3"/>
    </row>
    <row r="481" spans="1:38" ht="14.25" customHeight="1">
      <c r="A481" s="3"/>
      <c r="B481" s="3"/>
      <c r="C481" s="3"/>
      <c r="D481" s="3"/>
      <c r="E481" s="264"/>
      <c r="F481" s="264"/>
      <c r="G481" s="264"/>
      <c r="H481" s="264"/>
      <c r="I481" s="264"/>
      <c r="J481" s="259"/>
      <c r="K481" s="3"/>
      <c r="L481" s="264"/>
      <c r="M481" s="264"/>
      <c r="N481" s="264"/>
      <c r="O481" s="264"/>
      <c r="P481" s="264"/>
      <c r="Q481" s="259"/>
      <c r="R481" s="3"/>
      <c r="S481" s="264"/>
      <c r="T481" s="264"/>
      <c r="U481" s="264"/>
      <c r="V481" s="264"/>
      <c r="W481" s="264"/>
      <c r="X481" s="193"/>
      <c r="Y481" s="193"/>
      <c r="Z481" s="193"/>
      <c r="AA481" s="193"/>
      <c r="AB481" s="193"/>
      <c r="AC481" s="193"/>
      <c r="AD481" s="193"/>
      <c r="AE481" s="193"/>
      <c r="AF481" s="3"/>
      <c r="AG481" s="3"/>
      <c r="AH481" s="3"/>
      <c r="AI481" s="3"/>
      <c r="AJ481" s="3"/>
      <c r="AK481" s="3"/>
      <c r="AL481" s="3"/>
    </row>
    <row r="482" spans="1:38" ht="14.25" customHeight="1">
      <c r="A482" s="3"/>
      <c r="B482" s="3"/>
      <c r="C482" s="3"/>
      <c r="D482" s="3"/>
      <c r="E482" s="264"/>
      <c r="F482" s="264"/>
      <c r="G482" s="264"/>
      <c r="H482" s="264"/>
      <c r="I482" s="264"/>
      <c r="J482" s="259"/>
      <c r="K482" s="3"/>
      <c r="L482" s="264"/>
      <c r="M482" s="264"/>
      <c r="N482" s="264"/>
      <c r="O482" s="264"/>
      <c r="P482" s="264"/>
      <c r="Q482" s="259"/>
      <c r="R482" s="3"/>
      <c r="S482" s="264"/>
      <c r="T482" s="264"/>
      <c r="U482" s="264"/>
      <c r="V482" s="264"/>
      <c r="W482" s="264"/>
      <c r="X482" s="193"/>
      <c r="Y482" s="193"/>
      <c r="Z482" s="193"/>
      <c r="AA482" s="193"/>
      <c r="AB482" s="193"/>
      <c r="AC482" s="193"/>
      <c r="AD482" s="193"/>
      <c r="AE482" s="193"/>
      <c r="AF482" s="3"/>
      <c r="AG482" s="3"/>
      <c r="AH482" s="3"/>
      <c r="AI482" s="3"/>
      <c r="AJ482" s="3"/>
      <c r="AK482" s="3"/>
      <c r="AL482" s="3"/>
    </row>
    <row r="483" spans="1:38" ht="14.25" customHeight="1">
      <c r="A483" s="3"/>
      <c r="B483" s="3"/>
      <c r="C483" s="3"/>
      <c r="D483" s="3"/>
      <c r="E483" s="264"/>
      <c r="F483" s="264"/>
      <c r="G483" s="264"/>
      <c r="H483" s="264"/>
      <c r="I483" s="264"/>
      <c r="J483" s="259"/>
      <c r="K483" s="3"/>
      <c r="L483" s="264"/>
      <c r="M483" s="264"/>
      <c r="N483" s="264"/>
      <c r="O483" s="264"/>
      <c r="P483" s="264"/>
      <c r="Q483" s="259"/>
      <c r="R483" s="3"/>
      <c r="S483" s="264"/>
      <c r="T483" s="264"/>
      <c r="U483" s="264"/>
      <c r="V483" s="264"/>
      <c r="W483" s="264"/>
      <c r="X483" s="193"/>
      <c r="Y483" s="193"/>
      <c r="Z483" s="193"/>
      <c r="AA483" s="193"/>
      <c r="AB483" s="193"/>
      <c r="AC483" s="193"/>
      <c r="AD483" s="193"/>
      <c r="AE483" s="193"/>
      <c r="AF483" s="3"/>
      <c r="AG483" s="3"/>
      <c r="AH483" s="3"/>
      <c r="AI483" s="3"/>
      <c r="AJ483" s="3"/>
      <c r="AK483" s="3"/>
      <c r="AL483" s="3"/>
    </row>
    <row r="484" spans="1:38" ht="14.25" customHeight="1">
      <c r="A484" s="3"/>
      <c r="B484" s="3"/>
      <c r="C484" s="3"/>
      <c r="D484" s="3"/>
      <c r="E484" s="264"/>
      <c r="F484" s="264"/>
      <c r="G484" s="264"/>
      <c r="H484" s="264"/>
      <c r="I484" s="264"/>
      <c r="J484" s="259"/>
      <c r="K484" s="3"/>
      <c r="L484" s="264"/>
      <c r="M484" s="264"/>
      <c r="N484" s="264"/>
      <c r="O484" s="264"/>
      <c r="P484" s="264"/>
      <c r="Q484" s="259"/>
      <c r="R484" s="3"/>
      <c r="S484" s="264"/>
      <c r="T484" s="264"/>
      <c r="U484" s="264"/>
      <c r="V484" s="264"/>
      <c r="W484" s="264"/>
      <c r="X484" s="193"/>
      <c r="Y484" s="193"/>
      <c r="Z484" s="193"/>
      <c r="AA484" s="193"/>
      <c r="AB484" s="193"/>
      <c r="AC484" s="193"/>
      <c r="AD484" s="193"/>
      <c r="AE484" s="193"/>
      <c r="AF484" s="3"/>
      <c r="AG484" s="3"/>
      <c r="AH484" s="3"/>
      <c r="AI484" s="3"/>
      <c r="AJ484" s="3"/>
      <c r="AK484" s="3"/>
      <c r="AL484" s="3"/>
    </row>
    <row r="485" spans="1:38" ht="14.25" customHeight="1">
      <c r="A485" s="3"/>
      <c r="B485" s="3"/>
      <c r="C485" s="3"/>
      <c r="D485" s="3"/>
      <c r="E485" s="264"/>
      <c r="F485" s="264"/>
      <c r="G485" s="264"/>
      <c r="H485" s="264"/>
      <c r="I485" s="264"/>
      <c r="J485" s="259"/>
      <c r="K485" s="3"/>
      <c r="L485" s="264"/>
      <c r="M485" s="264"/>
      <c r="N485" s="264"/>
      <c r="O485" s="264"/>
      <c r="P485" s="264"/>
      <c r="Q485" s="259"/>
      <c r="R485" s="3"/>
      <c r="S485" s="264"/>
      <c r="T485" s="264"/>
      <c r="U485" s="264"/>
      <c r="V485" s="264"/>
      <c r="W485" s="264"/>
      <c r="X485" s="193"/>
      <c r="Y485" s="193"/>
      <c r="Z485" s="193"/>
      <c r="AA485" s="193"/>
      <c r="AB485" s="193"/>
      <c r="AC485" s="193"/>
      <c r="AD485" s="193"/>
      <c r="AE485" s="193"/>
      <c r="AF485" s="3"/>
      <c r="AG485" s="3"/>
      <c r="AH485" s="3"/>
      <c r="AI485" s="3"/>
      <c r="AJ485" s="3"/>
      <c r="AK485" s="3"/>
      <c r="AL485" s="3"/>
    </row>
    <row r="486" spans="1:38" ht="14.25" customHeight="1">
      <c r="A486" s="3"/>
      <c r="B486" s="3"/>
      <c r="C486" s="3"/>
      <c r="D486" s="3"/>
      <c r="E486" s="264"/>
      <c r="F486" s="264"/>
      <c r="G486" s="264"/>
      <c r="H486" s="264"/>
      <c r="I486" s="264"/>
      <c r="J486" s="259"/>
      <c r="K486" s="3"/>
      <c r="L486" s="264"/>
      <c r="M486" s="264"/>
      <c r="N486" s="264"/>
      <c r="O486" s="264"/>
      <c r="P486" s="264"/>
      <c r="Q486" s="259"/>
      <c r="R486" s="3"/>
      <c r="S486" s="264"/>
      <c r="T486" s="264"/>
      <c r="U486" s="264"/>
      <c r="V486" s="264"/>
      <c r="W486" s="264"/>
      <c r="X486" s="193"/>
      <c r="Y486" s="193"/>
      <c r="Z486" s="193"/>
      <c r="AA486" s="193"/>
      <c r="AB486" s="193"/>
      <c r="AC486" s="193"/>
      <c r="AD486" s="193"/>
      <c r="AE486" s="193"/>
      <c r="AF486" s="3"/>
      <c r="AG486" s="3"/>
      <c r="AH486" s="3"/>
      <c r="AI486" s="3"/>
      <c r="AJ486" s="3"/>
      <c r="AK486" s="3"/>
      <c r="AL486" s="3"/>
    </row>
    <row r="487" spans="1:38" ht="14.25" customHeight="1">
      <c r="A487" s="3"/>
      <c r="B487" s="3"/>
      <c r="C487" s="3"/>
      <c r="D487" s="3"/>
      <c r="E487" s="264"/>
      <c r="F487" s="264"/>
      <c r="G487" s="264"/>
      <c r="H487" s="264"/>
      <c r="I487" s="264"/>
      <c r="J487" s="259"/>
      <c r="K487" s="3"/>
      <c r="L487" s="264"/>
      <c r="M487" s="264"/>
      <c r="N487" s="264"/>
      <c r="O487" s="264"/>
      <c r="P487" s="264"/>
      <c r="Q487" s="259"/>
      <c r="R487" s="3"/>
      <c r="S487" s="264"/>
      <c r="T487" s="264"/>
      <c r="U487" s="264"/>
      <c r="V487" s="264"/>
      <c r="W487" s="264"/>
      <c r="X487" s="193"/>
      <c r="Y487" s="193"/>
      <c r="Z487" s="193"/>
      <c r="AA487" s="193"/>
      <c r="AB487" s="193"/>
      <c r="AC487" s="193"/>
      <c r="AD487" s="193"/>
      <c r="AE487" s="193"/>
      <c r="AF487" s="3"/>
      <c r="AG487" s="3"/>
      <c r="AH487" s="3"/>
      <c r="AI487" s="3"/>
      <c r="AJ487" s="3"/>
      <c r="AK487" s="3"/>
      <c r="AL487" s="3"/>
    </row>
    <row r="488" spans="1:38" ht="14.25" customHeight="1">
      <c r="A488" s="3"/>
      <c r="B488" s="3"/>
      <c r="C488" s="3"/>
      <c r="D488" s="3"/>
      <c r="E488" s="264"/>
      <c r="F488" s="264"/>
      <c r="G488" s="264"/>
      <c r="H488" s="264"/>
      <c r="I488" s="264"/>
      <c r="J488" s="259"/>
      <c r="K488" s="3"/>
      <c r="L488" s="264"/>
      <c r="M488" s="264"/>
      <c r="N488" s="264"/>
      <c r="O488" s="264"/>
      <c r="P488" s="264"/>
      <c r="Q488" s="259"/>
      <c r="R488" s="3"/>
      <c r="S488" s="264"/>
      <c r="T488" s="264"/>
      <c r="U488" s="264"/>
      <c r="V488" s="264"/>
      <c r="W488" s="264"/>
      <c r="X488" s="193"/>
      <c r="Y488" s="193"/>
      <c r="Z488" s="193"/>
      <c r="AA488" s="193"/>
      <c r="AB488" s="193"/>
      <c r="AC488" s="193"/>
      <c r="AD488" s="193"/>
      <c r="AE488" s="193"/>
      <c r="AF488" s="3"/>
      <c r="AG488" s="3"/>
      <c r="AH488" s="3"/>
      <c r="AI488" s="3"/>
      <c r="AJ488" s="3"/>
      <c r="AK488" s="3"/>
      <c r="AL488" s="3"/>
    </row>
    <row r="489" spans="1:38" ht="14.25" customHeight="1">
      <c r="A489" s="3"/>
      <c r="B489" s="3"/>
      <c r="C489" s="3"/>
      <c r="D489" s="3"/>
      <c r="E489" s="264"/>
      <c r="F489" s="264"/>
      <c r="G489" s="264"/>
      <c r="H489" s="264"/>
      <c r="I489" s="264"/>
      <c r="J489" s="259"/>
      <c r="K489" s="3"/>
      <c r="L489" s="264"/>
      <c r="M489" s="264"/>
      <c r="N489" s="264"/>
      <c r="O489" s="264"/>
      <c r="P489" s="264"/>
      <c r="Q489" s="259"/>
      <c r="R489" s="3"/>
      <c r="S489" s="264"/>
      <c r="T489" s="264"/>
      <c r="U489" s="264"/>
      <c r="V489" s="264"/>
      <c r="W489" s="264"/>
      <c r="X489" s="193"/>
      <c r="Y489" s="193"/>
      <c r="Z489" s="193"/>
      <c r="AA489" s="193"/>
      <c r="AB489" s="193"/>
      <c r="AC489" s="193"/>
      <c r="AD489" s="193"/>
      <c r="AE489" s="193"/>
      <c r="AF489" s="3"/>
      <c r="AG489" s="3"/>
      <c r="AH489" s="3"/>
      <c r="AI489" s="3"/>
      <c r="AJ489" s="3"/>
      <c r="AK489" s="3"/>
      <c r="AL489" s="3"/>
    </row>
    <row r="490" spans="1:38" ht="14.25" customHeight="1">
      <c r="A490" s="3"/>
      <c r="B490" s="3"/>
      <c r="C490" s="3"/>
      <c r="D490" s="3"/>
      <c r="E490" s="264"/>
      <c r="F490" s="264"/>
      <c r="G490" s="264"/>
      <c r="H490" s="264"/>
      <c r="I490" s="264"/>
      <c r="J490" s="259"/>
      <c r="K490" s="3"/>
      <c r="L490" s="264"/>
      <c r="M490" s="264"/>
      <c r="N490" s="264"/>
      <c r="O490" s="264"/>
      <c r="P490" s="264"/>
      <c r="Q490" s="259"/>
      <c r="R490" s="3"/>
      <c r="S490" s="264"/>
      <c r="T490" s="264"/>
      <c r="U490" s="264"/>
      <c r="V490" s="264"/>
      <c r="W490" s="264"/>
      <c r="X490" s="193"/>
      <c r="Y490" s="193"/>
      <c r="Z490" s="193"/>
      <c r="AA490" s="193"/>
      <c r="AB490" s="193"/>
      <c r="AC490" s="193"/>
      <c r="AD490" s="193"/>
      <c r="AE490" s="193"/>
      <c r="AF490" s="3"/>
      <c r="AG490" s="3"/>
      <c r="AH490" s="3"/>
      <c r="AI490" s="3"/>
      <c r="AJ490" s="3"/>
      <c r="AK490" s="3"/>
      <c r="AL490" s="3"/>
    </row>
    <row r="491" spans="1:38" ht="14.25" customHeight="1">
      <c r="A491" s="3"/>
      <c r="B491" s="3"/>
      <c r="C491" s="3"/>
      <c r="D491" s="3"/>
      <c r="E491" s="264"/>
      <c r="F491" s="264"/>
      <c r="G491" s="264"/>
      <c r="H491" s="264"/>
      <c r="I491" s="264"/>
      <c r="J491" s="259"/>
      <c r="K491" s="3"/>
      <c r="L491" s="264"/>
      <c r="M491" s="264"/>
      <c r="N491" s="264"/>
      <c r="O491" s="264"/>
      <c r="P491" s="264"/>
      <c r="Q491" s="259"/>
      <c r="R491" s="3"/>
      <c r="S491" s="264"/>
      <c r="T491" s="264"/>
      <c r="U491" s="264"/>
      <c r="V491" s="264"/>
      <c r="W491" s="264"/>
      <c r="X491" s="193"/>
      <c r="Y491" s="193"/>
      <c r="Z491" s="193"/>
      <c r="AA491" s="193"/>
      <c r="AB491" s="193"/>
      <c r="AC491" s="193"/>
      <c r="AD491" s="193"/>
      <c r="AE491" s="193"/>
      <c r="AF491" s="3"/>
      <c r="AG491" s="3"/>
      <c r="AH491" s="3"/>
      <c r="AI491" s="3"/>
      <c r="AJ491" s="3"/>
      <c r="AK491" s="3"/>
      <c r="AL491" s="3"/>
    </row>
    <row r="492" spans="1:38" ht="14.25" customHeight="1">
      <c r="A492" s="3"/>
      <c r="B492" s="3"/>
      <c r="C492" s="3"/>
      <c r="D492" s="3"/>
      <c r="E492" s="264"/>
      <c r="F492" s="264"/>
      <c r="G492" s="264"/>
      <c r="H492" s="264"/>
      <c r="I492" s="264"/>
      <c r="J492" s="259"/>
      <c r="K492" s="3"/>
      <c r="L492" s="264"/>
      <c r="M492" s="264"/>
      <c r="N492" s="264"/>
      <c r="O492" s="264"/>
      <c r="P492" s="264"/>
      <c r="Q492" s="259"/>
      <c r="R492" s="3"/>
      <c r="S492" s="264"/>
      <c r="T492" s="264"/>
      <c r="U492" s="264"/>
      <c r="V492" s="264"/>
      <c r="W492" s="264"/>
      <c r="X492" s="193"/>
      <c r="Y492" s="193"/>
      <c r="Z492" s="193"/>
      <c r="AA492" s="193"/>
      <c r="AB492" s="193"/>
      <c r="AC492" s="193"/>
      <c r="AD492" s="193"/>
      <c r="AE492" s="193"/>
      <c r="AF492" s="3"/>
      <c r="AG492" s="3"/>
      <c r="AH492" s="3"/>
      <c r="AI492" s="3"/>
      <c r="AJ492" s="3"/>
      <c r="AK492" s="3"/>
      <c r="AL492" s="3"/>
    </row>
    <row r="493" spans="1:38" ht="14.25" customHeight="1">
      <c r="A493" s="3"/>
      <c r="B493" s="3"/>
      <c r="C493" s="3"/>
      <c r="D493" s="3"/>
      <c r="E493" s="264"/>
      <c r="F493" s="264"/>
      <c r="G493" s="264"/>
      <c r="H493" s="264"/>
      <c r="I493" s="264"/>
      <c r="J493" s="259"/>
      <c r="K493" s="3"/>
      <c r="L493" s="264"/>
      <c r="M493" s="264"/>
      <c r="N493" s="264"/>
      <c r="O493" s="264"/>
      <c r="P493" s="264"/>
      <c r="Q493" s="259"/>
      <c r="R493" s="3"/>
      <c r="S493" s="264"/>
      <c r="T493" s="264"/>
      <c r="U493" s="264"/>
      <c r="V493" s="264"/>
      <c r="W493" s="264"/>
      <c r="X493" s="193"/>
      <c r="Y493" s="193"/>
      <c r="Z493" s="193"/>
      <c r="AA493" s="193"/>
      <c r="AB493" s="193"/>
      <c r="AC493" s="193"/>
      <c r="AD493" s="193"/>
      <c r="AE493" s="193"/>
      <c r="AF493" s="3"/>
      <c r="AG493" s="3"/>
      <c r="AH493" s="3"/>
      <c r="AI493" s="3"/>
      <c r="AJ493" s="3"/>
      <c r="AK493" s="3"/>
      <c r="AL493" s="3"/>
    </row>
    <row r="494" spans="1:38" ht="14.25" customHeight="1">
      <c r="A494" s="3"/>
      <c r="B494" s="3"/>
      <c r="C494" s="3"/>
      <c r="D494" s="3"/>
      <c r="E494" s="264"/>
      <c r="F494" s="264"/>
      <c r="G494" s="264"/>
      <c r="H494" s="264"/>
      <c r="I494" s="264"/>
      <c r="J494" s="259"/>
      <c r="K494" s="3"/>
      <c r="L494" s="264"/>
      <c r="M494" s="264"/>
      <c r="N494" s="264"/>
      <c r="O494" s="264"/>
      <c r="P494" s="264"/>
      <c r="Q494" s="259"/>
      <c r="R494" s="3"/>
      <c r="S494" s="264"/>
      <c r="T494" s="264"/>
      <c r="U494" s="264"/>
      <c r="V494" s="264"/>
      <c r="W494" s="264"/>
      <c r="X494" s="193"/>
      <c r="Y494" s="193"/>
      <c r="Z494" s="193"/>
      <c r="AA494" s="193"/>
      <c r="AB494" s="193"/>
      <c r="AC494" s="193"/>
      <c r="AD494" s="193"/>
      <c r="AE494" s="193"/>
      <c r="AF494" s="3"/>
      <c r="AG494" s="3"/>
      <c r="AH494" s="3"/>
      <c r="AI494" s="3"/>
      <c r="AJ494" s="3"/>
      <c r="AK494" s="3"/>
      <c r="AL494" s="3"/>
    </row>
    <row r="495" spans="1:38" ht="14.25" customHeight="1">
      <c r="A495" s="3"/>
      <c r="B495" s="3"/>
      <c r="C495" s="3"/>
      <c r="D495" s="3"/>
      <c r="E495" s="264"/>
      <c r="F495" s="264"/>
      <c r="G495" s="264"/>
      <c r="H495" s="264"/>
      <c r="I495" s="264"/>
      <c r="J495" s="259"/>
      <c r="K495" s="3"/>
      <c r="L495" s="264"/>
      <c r="M495" s="264"/>
      <c r="N495" s="264"/>
      <c r="O495" s="264"/>
      <c r="P495" s="264"/>
      <c r="Q495" s="259"/>
      <c r="R495" s="3"/>
      <c r="S495" s="264"/>
      <c r="T495" s="264"/>
      <c r="U495" s="264"/>
      <c r="V495" s="264"/>
      <c r="W495" s="264"/>
      <c r="X495" s="193"/>
      <c r="Y495" s="193"/>
      <c r="Z495" s="193"/>
      <c r="AA495" s="193"/>
      <c r="AB495" s="193"/>
      <c r="AC495" s="193"/>
      <c r="AD495" s="193"/>
      <c r="AE495" s="193"/>
      <c r="AF495" s="3"/>
      <c r="AG495" s="3"/>
      <c r="AH495" s="3"/>
      <c r="AI495" s="3"/>
      <c r="AJ495" s="3"/>
      <c r="AK495" s="3"/>
      <c r="AL495" s="3"/>
    </row>
    <row r="496" spans="1:38" ht="14.25" customHeight="1">
      <c r="A496" s="3"/>
      <c r="B496" s="3"/>
      <c r="C496" s="3"/>
      <c r="D496" s="3"/>
      <c r="E496" s="264"/>
      <c r="F496" s="264"/>
      <c r="G496" s="264"/>
      <c r="H496" s="264"/>
      <c r="I496" s="264"/>
      <c r="J496" s="259"/>
      <c r="K496" s="3"/>
      <c r="L496" s="264"/>
      <c r="M496" s="264"/>
      <c r="N496" s="264"/>
      <c r="O496" s="264"/>
      <c r="P496" s="264"/>
      <c r="Q496" s="259"/>
      <c r="R496" s="3"/>
      <c r="S496" s="264"/>
      <c r="T496" s="264"/>
      <c r="U496" s="264"/>
      <c r="V496" s="264"/>
      <c r="W496" s="264"/>
      <c r="X496" s="193"/>
      <c r="Y496" s="193"/>
      <c r="Z496" s="193"/>
      <c r="AA496" s="193"/>
      <c r="AB496" s="193"/>
      <c r="AC496" s="193"/>
      <c r="AD496" s="193"/>
      <c r="AE496" s="193"/>
      <c r="AF496" s="3"/>
      <c r="AG496" s="3"/>
      <c r="AH496" s="3"/>
      <c r="AI496" s="3"/>
      <c r="AJ496" s="3"/>
      <c r="AK496" s="3"/>
      <c r="AL496" s="3"/>
    </row>
    <row r="497" spans="1:38" ht="14.25" customHeight="1">
      <c r="A497" s="3"/>
      <c r="B497" s="3"/>
      <c r="C497" s="3"/>
      <c r="D497" s="3"/>
      <c r="E497" s="264"/>
      <c r="F497" s="264"/>
      <c r="G497" s="264"/>
      <c r="H497" s="264"/>
      <c r="I497" s="264"/>
      <c r="J497" s="259"/>
      <c r="K497" s="3"/>
      <c r="L497" s="264"/>
      <c r="M497" s="264"/>
      <c r="N497" s="264"/>
      <c r="O497" s="264"/>
      <c r="P497" s="264"/>
      <c r="Q497" s="259"/>
      <c r="R497" s="3"/>
      <c r="S497" s="264"/>
      <c r="T497" s="264"/>
      <c r="U497" s="264"/>
      <c r="V497" s="264"/>
      <c r="W497" s="264"/>
      <c r="X497" s="193"/>
      <c r="Y497" s="193"/>
      <c r="Z497" s="193"/>
      <c r="AA497" s="193"/>
      <c r="AB497" s="193"/>
      <c r="AC497" s="193"/>
      <c r="AD497" s="193"/>
      <c r="AE497" s="193"/>
      <c r="AF497" s="3"/>
      <c r="AG497" s="3"/>
      <c r="AH497" s="3"/>
      <c r="AI497" s="3"/>
      <c r="AJ497" s="3"/>
      <c r="AK497" s="3"/>
      <c r="AL497" s="3"/>
    </row>
    <row r="498" spans="1:38" ht="14.25" customHeight="1">
      <c r="A498" s="3"/>
      <c r="B498" s="3"/>
      <c r="C498" s="3"/>
      <c r="D498" s="3"/>
      <c r="E498" s="264"/>
      <c r="F498" s="264"/>
      <c r="G498" s="264"/>
      <c r="H498" s="264"/>
      <c r="I498" s="264"/>
      <c r="J498" s="259"/>
      <c r="K498" s="3"/>
      <c r="L498" s="264"/>
      <c r="M498" s="264"/>
      <c r="N498" s="264"/>
      <c r="O498" s="264"/>
      <c r="P498" s="264"/>
      <c r="Q498" s="259"/>
      <c r="R498" s="3"/>
      <c r="S498" s="264"/>
      <c r="T498" s="264"/>
      <c r="U498" s="264"/>
      <c r="V498" s="264"/>
      <c r="W498" s="264"/>
      <c r="X498" s="193"/>
      <c r="Y498" s="193"/>
      <c r="Z498" s="193"/>
      <c r="AA498" s="193"/>
      <c r="AB498" s="193"/>
      <c r="AC498" s="193"/>
      <c r="AD498" s="193"/>
      <c r="AE498" s="193"/>
      <c r="AF498" s="3"/>
      <c r="AG498" s="3"/>
      <c r="AH498" s="3"/>
      <c r="AI498" s="3"/>
      <c r="AJ498" s="3"/>
      <c r="AK498" s="3"/>
      <c r="AL498" s="3"/>
    </row>
    <row r="499" spans="1:38" ht="14.25" customHeight="1">
      <c r="A499" s="3"/>
      <c r="B499" s="3"/>
      <c r="C499" s="3"/>
      <c r="D499" s="3"/>
      <c r="E499" s="264"/>
      <c r="F499" s="264"/>
      <c r="G499" s="264"/>
      <c r="H499" s="264"/>
      <c r="I499" s="264"/>
      <c r="J499" s="259"/>
      <c r="K499" s="3"/>
      <c r="L499" s="264"/>
      <c r="M499" s="264"/>
      <c r="N499" s="264"/>
      <c r="O499" s="264"/>
      <c r="P499" s="264"/>
      <c r="Q499" s="259"/>
      <c r="R499" s="3"/>
      <c r="S499" s="264"/>
      <c r="T499" s="264"/>
      <c r="U499" s="264"/>
      <c r="V499" s="264"/>
      <c r="W499" s="264"/>
      <c r="X499" s="193"/>
      <c r="Y499" s="193"/>
      <c r="Z499" s="193"/>
      <c r="AA499" s="193"/>
      <c r="AB499" s="193"/>
      <c r="AC499" s="193"/>
      <c r="AD499" s="193"/>
      <c r="AE499" s="193"/>
      <c r="AF499" s="3"/>
      <c r="AG499" s="3"/>
      <c r="AH499" s="3"/>
      <c r="AI499" s="3"/>
      <c r="AJ499" s="3"/>
      <c r="AK499" s="3"/>
      <c r="AL499" s="3"/>
    </row>
    <row r="500" spans="1:38" ht="14.25" customHeight="1">
      <c r="A500" s="3"/>
      <c r="B500" s="3"/>
      <c r="C500" s="3"/>
      <c r="D500" s="3"/>
      <c r="E500" s="264"/>
      <c r="F500" s="264"/>
      <c r="G500" s="264"/>
      <c r="H500" s="264"/>
      <c r="I500" s="264"/>
      <c r="J500" s="259"/>
      <c r="K500" s="3"/>
      <c r="L500" s="264"/>
      <c r="M500" s="264"/>
      <c r="N500" s="264"/>
      <c r="O500" s="264"/>
      <c r="P500" s="264"/>
      <c r="Q500" s="259"/>
      <c r="R500" s="3"/>
      <c r="S500" s="264"/>
      <c r="T500" s="264"/>
      <c r="U500" s="264"/>
      <c r="V500" s="264"/>
      <c r="W500" s="264"/>
      <c r="X500" s="193"/>
      <c r="Y500" s="193"/>
      <c r="Z500" s="193"/>
      <c r="AA500" s="193"/>
      <c r="AB500" s="193"/>
      <c r="AC500" s="193"/>
      <c r="AD500" s="193"/>
      <c r="AE500" s="193"/>
      <c r="AF500" s="3"/>
      <c r="AG500" s="3"/>
      <c r="AH500" s="3"/>
      <c r="AI500" s="3"/>
      <c r="AJ500" s="3"/>
      <c r="AK500" s="3"/>
      <c r="AL500" s="3"/>
    </row>
    <row r="501" spans="1:38" ht="14.25" customHeight="1">
      <c r="A501" s="3"/>
      <c r="B501" s="3"/>
      <c r="C501" s="3"/>
      <c r="D501" s="3"/>
      <c r="E501" s="264"/>
      <c r="F501" s="264"/>
      <c r="G501" s="264"/>
      <c r="H501" s="264"/>
      <c r="I501" s="264"/>
      <c r="J501" s="259"/>
      <c r="K501" s="3"/>
      <c r="L501" s="264"/>
      <c r="M501" s="264"/>
      <c r="N501" s="264"/>
      <c r="O501" s="264"/>
      <c r="P501" s="264"/>
      <c r="Q501" s="259"/>
      <c r="R501" s="3"/>
      <c r="S501" s="264"/>
      <c r="T501" s="264"/>
      <c r="U501" s="264"/>
      <c r="V501" s="264"/>
      <c r="W501" s="264"/>
      <c r="X501" s="193"/>
      <c r="Y501" s="193"/>
      <c r="Z501" s="193"/>
      <c r="AA501" s="193"/>
      <c r="AB501" s="193"/>
      <c r="AC501" s="193"/>
      <c r="AD501" s="193"/>
      <c r="AE501" s="193"/>
      <c r="AF501" s="3"/>
      <c r="AG501" s="3"/>
      <c r="AH501" s="3"/>
      <c r="AI501" s="3"/>
      <c r="AJ501" s="3"/>
      <c r="AK501" s="3"/>
      <c r="AL501" s="3"/>
    </row>
    <row r="502" spans="1:38" ht="14.25" customHeight="1">
      <c r="A502" s="3"/>
      <c r="B502" s="3"/>
      <c r="C502" s="3"/>
      <c r="D502" s="3"/>
      <c r="E502" s="264"/>
      <c r="F502" s="264"/>
      <c r="G502" s="264"/>
      <c r="H502" s="264"/>
      <c r="I502" s="264"/>
      <c r="J502" s="259"/>
      <c r="K502" s="3"/>
      <c r="L502" s="264"/>
      <c r="M502" s="264"/>
      <c r="N502" s="264"/>
      <c r="O502" s="264"/>
      <c r="P502" s="264"/>
      <c r="Q502" s="259"/>
      <c r="R502" s="3"/>
      <c r="S502" s="264"/>
      <c r="T502" s="264"/>
      <c r="U502" s="264"/>
      <c r="V502" s="264"/>
      <c r="W502" s="264"/>
      <c r="X502" s="193"/>
      <c r="Y502" s="193"/>
      <c r="Z502" s="193"/>
      <c r="AA502" s="193"/>
      <c r="AB502" s="193"/>
      <c r="AC502" s="193"/>
      <c r="AD502" s="193"/>
      <c r="AE502" s="193"/>
      <c r="AF502" s="3"/>
      <c r="AG502" s="3"/>
      <c r="AH502" s="3"/>
      <c r="AI502" s="3"/>
      <c r="AJ502" s="3"/>
      <c r="AK502" s="3"/>
      <c r="AL502" s="3"/>
    </row>
    <row r="503" spans="1:38" ht="14.25" customHeight="1">
      <c r="A503" s="3"/>
      <c r="B503" s="3"/>
      <c r="C503" s="3"/>
      <c r="D503" s="3"/>
      <c r="E503" s="264"/>
      <c r="F503" s="264"/>
      <c r="G503" s="264"/>
      <c r="H503" s="264"/>
      <c r="I503" s="264"/>
      <c r="J503" s="259"/>
      <c r="K503" s="3"/>
      <c r="L503" s="264"/>
      <c r="M503" s="264"/>
      <c r="N503" s="264"/>
      <c r="O503" s="264"/>
      <c r="P503" s="264"/>
      <c r="Q503" s="259"/>
      <c r="R503" s="3"/>
      <c r="S503" s="264"/>
      <c r="T503" s="264"/>
      <c r="U503" s="264"/>
      <c r="V503" s="264"/>
      <c r="W503" s="264"/>
      <c r="X503" s="193"/>
      <c r="Y503" s="193"/>
      <c r="Z503" s="193"/>
      <c r="AA503" s="193"/>
      <c r="AB503" s="193"/>
      <c r="AC503" s="193"/>
      <c r="AD503" s="193"/>
      <c r="AE503" s="193"/>
      <c r="AF503" s="3"/>
      <c r="AG503" s="3"/>
      <c r="AH503" s="3"/>
      <c r="AI503" s="3"/>
      <c r="AJ503" s="3"/>
      <c r="AK503" s="3"/>
      <c r="AL503" s="3"/>
    </row>
    <row r="504" spans="1:38" ht="14.25" customHeight="1">
      <c r="A504" s="3"/>
      <c r="B504" s="3"/>
      <c r="C504" s="3"/>
      <c r="D504" s="3"/>
      <c r="E504" s="264"/>
      <c r="F504" s="264"/>
      <c r="G504" s="264"/>
      <c r="H504" s="264"/>
      <c r="I504" s="264"/>
      <c r="J504" s="259"/>
      <c r="K504" s="3"/>
      <c r="L504" s="264"/>
      <c r="M504" s="264"/>
      <c r="N504" s="264"/>
      <c r="O504" s="264"/>
      <c r="P504" s="264"/>
      <c r="Q504" s="259"/>
      <c r="R504" s="3"/>
      <c r="S504" s="264"/>
      <c r="T504" s="264"/>
      <c r="U504" s="264"/>
      <c r="V504" s="264"/>
      <c r="W504" s="264"/>
      <c r="X504" s="193"/>
      <c r="Y504" s="193"/>
      <c r="Z504" s="193"/>
      <c r="AA504" s="193"/>
      <c r="AB504" s="193"/>
      <c r="AC504" s="193"/>
      <c r="AD504" s="193"/>
      <c r="AE504" s="193"/>
      <c r="AF504" s="3"/>
      <c r="AG504" s="3"/>
      <c r="AH504" s="3"/>
      <c r="AI504" s="3"/>
      <c r="AJ504" s="3"/>
      <c r="AK504" s="3"/>
      <c r="AL504" s="3"/>
    </row>
    <row r="505" spans="1:38" ht="14.25" customHeight="1">
      <c r="A505" s="3"/>
      <c r="B505" s="3"/>
      <c r="C505" s="3"/>
      <c r="D505" s="3"/>
      <c r="E505" s="264"/>
      <c r="F505" s="264"/>
      <c r="G505" s="264"/>
      <c r="H505" s="264"/>
      <c r="I505" s="264"/>
      <c r="J505" s="259"/>
      <c r="K505" s="3"/>
      <c r="L505" s="264"/>
      <c r="M505" s="264"/>
      <c r="N505" s="264"/>
      <c r="O505" s="264"/>
      <c r="P505" s="264"/>
      <c r="Q505" s="259"/>
      <c r="R505" s="3"/>
      <c r="S505" s="264"/>
      <c r="T505" s="264"/>
      <c r="U505" s="264"/>
      <c r="V505" s="264"/>
      <c r="W505" s="264"/>
      <c r="X505" s="193"/>
      <c r="Y505" s="193"/>
      <c r="Z505" s="193"/>
      <c r="AA505" s="193"/>
      <c r="AB505" s="193"/>
      <c r="AC505" s="193"/>
      <c r="AD505" s="193"/>
      <c r="AE505" s="193"/>
      <c r="AF505" s="3"/>
      <c r="AG505" s="3"/>
      <c r="AH505" s="3"/>
      <c r="AI505" s="3"/>
      <c r="AJ505" s="3"/>
      <c r="AK505" s="3"/>
      <c r="AL505" s="3"/>
    </row>
    <row r="506" spans="1:38" ht="14.25" customHeight="1">
      <c r="A506" s="3"/>
      <c r="B506" s="3"/>
      <c r="C506" s="3"/>
      <c r="D506" s="3"/>
      <c r="E506" s="264"/>
      <c r="F506" s="264"/>
      <c r="G506" s="264"/>
      <c r="H506" s="264"/>
      <c r="I506" s="264"/>
      <c r="J506" s="259"/>
      <c r="K506" s="3"/>
      <c r="L506" s="264"/>
      <c r="M506" s="264"/>
      <c r="N506" s="264"/>
      <c r="O506" s="264"/>
      <c r="P506" s="264"/>
      <c r="Q506" s="259"/>
      <c r="R506" s="3"/>
      <c r="S506" s="264"/>
      <c r="T506" s="264"/>
      <c r="U506" s="264"/>
      <c r="V506" s="264"/>
      <c r="W506" s="264"/>
      <c r="X506" s="193"/>
      <c r="Y506" s="193"/>
      <c r="Z506" s="193"/>
      <c r="AA506" s="193"/>
      <c r="AB506" s="193"/>
      <c r="AC506" s="193"/>
      <c r="AD506" s="193"/>
      <c r="AE506" s="193"/>
      <c r="AF506" s="3"/>
      <c r="AG506" s="3"/>
      <c r="AH506" s="3"/>
      <c r="AI506" s="3"/>
      <c r="AJ506" s="3"/>
      <c r="AK506" s="3"/>
      <c r="AL506" s="3"/>
    </row>
    <row r="507" spans="1:38" ht="14.25" customHeight="1">
      <c r="A507" s="3"/>
      <c r="B507" s="3"/>
      <c r="C507" s="3"/>
      <c r="D507" s="3"/>
      <c r="E507" s="264"/>
      <c r="F507" s="264"/>
      <c r="G507" s="264"/>
      <c r="H507" s="264"/>
      <c r="I507" s="264"/>
      <c r="J507" s="259"/>
      <c r="K507" s="3"/>
      <c r="L507" s="264"/>
      <c r="M507" s="264"/>
      <c r="N507" s="264"/>
      <c r="O507" s="264"/>
      <c r="P507" s="264"/>
      <c r="Q507" s="259"/>
      <c r="R507" s="3"/>
      <c r="S507" s="264"/>
      <c r="T507" s="264"/>
      <c r="U507" s="264"/>
      <c r="V507" s="264"/>
      <c r="W507" s="264"/>
      <c r="X507" s="193"/>
      <c r="Y507" s="193"/>
      <c r="Z507" s="193"/>
      <c r="AA507" s="193"/>
      <c r="AB507" s="193"/>
      <c r="AC507" s="193"/>
      <c r="AD507" s="193"/>
      <c r="AE507" s="193"/>
      <c r="AF507" s="3"/>
      <c r="AG507" s="3"/>
      <c r="AH507" s="3"/>
      <c r="AI507" s="3"/>
      <c r="AJ507" s="3"/>
      <c r="AK507" s="3"/>
      <c r="AL507" s="3"/>
    </row>
    <row r="508" spans="1:38" ht="14.25" customHeight="1">
      <c r="A508" s="3"/>
      <c r="B508" s="3"/>
      <c r="C508" s="3"/>
      <c r="D508" s="3"/>
      <c r="E508" s="264"/>
      <c r="F508" s="264"/>
      <c r="G508" s="264"/>
      <c r="H508" s="264"/>
      <c r="I508" s="264"/>
      <c r="J508" s="259"/>
      <c r="K508" s="3"/>
      <c r="L508" s="264"/>
      <c r="M508" s="264"/>
      <c r="N508" s="264"/>
      <c r="O508" s="264"/>
      <c r="P508" s="264"/>
      <c r="Q508" s="259"/>
      <c r="R508" s="3"/>
      <c r="S508" s="264"/>
      <c r="T508" s="264"/>
      <c r="U508" s="264"/>
      <c r="V508" s="264"/>
      <c r="W508" s="264"/>
      <c r="X508" s="193"/>
      <c r="Y508" s="193"/>
      <c r="Z508" s="193"/>
      <c r="AA508" s="193"/>
      <c r="AB508" s="193"/>
      <c r="AC508" s="193"/>
      <c r="AD508" s="193"/>
      <c r="AE508" s="193"/>
      <c r="AF508" s="3"/>
      <c r="AG508" s="3"/>
      <c r="AH508" s="3"/>
      <c r="AI508" s="3"/>
      <c r="AJ508" s="3"/>
      <c r="AK508" s="3"/>
      <c r="AL508" s="3"/>
    </row>
    <row r="509" spans="1:38" ht="14.25" customHeight="1">
      <c r="A509" s="3"/>
      <c r="B509" s="3"/>
      <c r="C509" s="3"/>
      <c r="D509" s="3"/>
      <c r="E509" s="264"/>
      <c r="F509" s="264"/>
      <c r="G509" s="264"/>
      <c r="H509" s="264"/>
      <c r="I509" s="264"/>
      <c r="J509" s="259"/>
      <c r="K509" s="3"/>
      <c r="L509" s="264"/>
      <c r="M509" s="264"/>
      <c r="N509" s="264"/>
      <c r="O509" s="264"/>
      <c r="P509" s="264"/>
      <c r="Q509" s="259"/>
      <c r="R509" s="3"/>
      <c r="S509" s="264"/>
      <c r="T509" s="264"/>
      <c r="U509" s="264"/>
      <c r="V509" s="264"/>
      <c r="W509" s="264"/>
      <c r="X509" s="193"/>
      <c r="Y509" s="193"/>
      <c r="Z509" s="193"/>
      <c r="AA509" s="193"/>
      <c r="AB509" s="193"/>
      <c r="AC509" s="193"/>
      <c r="AD509" s="193"/>
      <c r="AE509" s="193"/>
      <c r="AF509" s="3"/>
      <c r="AG509" s="3"/>
      <c r="AH509" s="3"/>
      <c r="AI509" s="3"/>
      <c r="AJ509" s="3"/>
      <c r="AK509" s="3"/>
      <c r="AL509" s="3"/>
    </row>
    <row r="510" spans="1:38" ht="14.25" customHeight="1">
      <c r="A510" s="3"/>
      <c r="B510" s="3"/>
      <c r="C510" s="3"/>
      <c r="D510" s="3"/>
      <c r="E510" s="264"/>
      <c r="F510" s="264"/>
      <c r="G510" s="264"/>
      <c r="H510" s="264"/>
      <c r="I510" s="264"/>
      <c r="J510" s="259"/>
      <c r="K510" s="3"/>
      <c r="L510" s="264"/>
      <c r="M510" s="264"/>
      <c r="N510" s="264"/>
      <c r="O510" s="264"/>
      <c r="P510" s="264"/>
      <c r="Q510" s="259"/>
      <c r="R510" s="3"/>
      <c r="S510" s="264"/>
      <c r="T510" s="264"/>
      <c r="U510" s="264"/>
      <c r="V510" s="264"/>
      <c r="W510" s="264"/>
      <c r="X510" s="193"/>
      <c r="Y510" s="193"/>
      <c r="Z510" s="193"/>
      <c r="AA510" s="193"/>
      <c r="AB510" s="193"/>
      <c r="AC510" s="193"/>
      <c r="AD510" s="193"/>
      <c r="AE510" s="193"/>
      <c r="AF510" s="3"/>
      <c r="AG510" s="3"/>
      <c r="AH510" s="3"/>
      <c r="AI510" s="3"/>
      <c r="AJ510" s="3"/>
      <c r="AK510" s="3"/>
      <c r="AL510" s="3"/>
    </row>
    <row r="511" spans="1:38" ht="14.25" customHeight="1">
      <c r="A511" s="3"/>
      <c r="B511" s="3"/>
      <c r="C511" s="3"/>
      <c r="D511" s="3"/>
      <c r="E511" s="264"/>
      <c r="F511" s="264"/>
      <c r="G511" s="264"/>
      <c r="H511" s="264"/>
      <c r="I511" s="264"/>
      <c r="J511" s="259"/>
      <c r="K511" s="3"/>
      <c r="L511" s="264"/>
      <c r="M511" s="264"/>
      <c r="N511" s="264"/>
      <c r="O511" s="264"/>
      <c r="P511" s="264"/>
      <c r="Q511" s="259"/>
      <c r="R511" s="3"/>
      <c r="S511" s="264"/>
      <c r="T511" s="264"/>
      <c r="U511" s="264"/>
      <c r="V511" s="264"/>
      <c r="W511" s="264"/>
      <c r="X511" s="193"/>
      <c r="Y511" s="193"/>
      <c r="Z511" s="193"/>
      <c r="AA511" s="193"/>
      <c r="AB511" s="193"/>
      <c r="AC511" s="193"/>
      <c r="AD511" s="193"/>
      <c r="AE511" s="193"/>
      <c r="AF511" s="3"/>
      <c r="AG511" s="3"/>
      <c r="AH511" s="3"/>
      <c r="AI511" s="3"/>
      <c r="AJ511" s="3"/>
      <c r="AK511" s="3"/>
      <c r="AL511" s="3"/>
    </row>
    <row r="512" spans="1:38" ht="14.25" customHeight="1">
      <c r="A512" s="3"/>
      <c r="B512" s="3"/>
      <c r="C512" s="3"/>
      <c r="D512" s="3"/>
      <c r="E512" s="264"/>
      <c r="F512" s="264"/>
      <c r="G512" s="264"/>
      <c r="H512" s="264"/>
      <c r="I512" s="264"/>
      <c r="J512" s="259"/>
      <c r="K512" s="3"/>
      <c r="L512" s="264"/>
      <c r="M512" s="264"/>
      <c r="N512" s="264"/>
      <c r="O512" s="264"/>
      <c r="P512" s="264"/>
      <c r="Q512" s="259"/>
      <c r="R512" s="3"/>
      <c r="S512" s="264"/>
      <c r="T512" s="264"/>
      <c r="U512" s="264"/>
      <c r="V512" s="264"/>
      <c r="W512" s="264"/>
      <c r="X512" s="193"/>
      <c r="Y512" s="193"/>
      <c r="Z512" s="193"/>
      <c r="AA512" s="193"/>
      <c r="AB512" s="193"/>
      <c r="AC512" s="193"/>
      <c r="AD512" s="193"/>
      <c r="AE512" s="193"/>
      <c r="AF512" s="3"/>
      <c r="AG512" s="3"/>
      <c r="AH512" s="3"/>
      <c r="AI512" s="3"/>
      <c r="AJ512" s="3"/>
      <c r="AK512" s="3"/>
      <c r="AL512" s="3"/>
    </row>
    <row r="513" spans="1:38" ht="14.25" customHeight="1">
      <c r="A513" s="3"/>
      <c r="B513" s="3"/>
      <c r="C513" s="3"/>
      <c r="D513" s="3"/>
      <c r="E513" s="264"/>
      <c r="F513" s="264"/>
      <c r="G513" s="264"/>
      <c r="H513" s="264"/>
      <c r="I513" s="264"/>
      <c r="J513" s="259"/>
      <c r="K513" s="3"/>
      <c r="L513" s="264"/>
      <c r="M513" s="264"/>
      <c r="N513" s="264"/>
      <c r="O513" s="264"/>
      <c r="P513" s="264"/>
      <c r="Q513" s="259"/>
      <c r="R513" s="3"/>
      <c r="S513" s="264"/>
      <c r="T513" s="264"/>
      <c r="U513" s="264"/>
      <c r="V513" s="264"/>
      <c r="W513" s="264"/>
      <c r="X513" s="193"/>
      <c r="Y513" s="193"/>
      <c r="Z513" s="193"/>
      <c r="AA513" s="193"/>
      <c r="AB513" s="193"/>
      <c r="AC513" s="193"/>
      <c r="AD513" s="193"/>
      <c r="AE513" s="193"/>
      <c r="AF513" s="3"/>
      <c r="AG513" s="3"/>
      <c r="AH513" s="3"/>
      <c r="AI513" s="3"/>
      <c r="AJ513" s="3"/>
      <c r="AK513" s="3"/>
      <c r="AL513" s="3"/>
    </row>
    <row r="514" spans="1:38" ht="14.25" customHeight="1">
      <c r="A514" s="3"/>
      <c r="B514" s="3"/>
      <c r="C514" s="3"/>
      <c r="D514" s="3"/>
      <c r="E514" s="264"/>
      <c r="F514" s="264"/>
      <c r="G514" s="264"/>
      <c r="H514" s="264"/>
      <c r="I514" s="264"/>
      <c r="J514" s="259"/>
      <c r="K514" s="3"/>
      <c r="L514" s="264"/>
      <c r="M514" s="264"/>
      <c r="N514" s="264"/>
      <c r="O514" s="264"/>
      <c r="P514" s="264"/>
      <c r="Q514" s="259"/>
      <c r="R514" s="3"/>
      <c r="S514" s="264"/>
      <c r="T514" s="264"/>
      <c r="U514" s="264"/>
      <c r="V514" s="264"/>
      <c r="W514" s="264"/>
      <c r="X514" s="193"/>
      <c r="Y514" s="193"/>
      <c r="Z514" s="193"/>
      <c r="AA514" s="193"/>
      <c r="AB514" s="193"/>
      <c r="AC514" s="193"/>
      <c r="AD514" s="193"/>
      <c r="AE514" s="193"/>
      <c r="AF514" s="3"/>
      <c r="AG514" s="3"/>
      <c r="AH514" s="3"/>
      <c r="AI514" s="3"/>
      <c r="AJ514" s="3"/>
      <c r="AK514" s="3"/>
      <c r="AL514" s="3"/>
    </row>
    <row r="515" spans="1:38" ht="14.25" customHeight="1">
      <c r="A515" s="3"/>
      <c r="B515" s="3"/>
      <c r="C515" s="3"/>
      <c r="D515" s="3"/>
      <c r="E515" s="264"/>
      <c r="F515" s="264"/>
      <c r="G515" s="264"/>
      <c r="H515" s="264"/>
      <c r="I515" s="264"/>
      <c r="J515" s="259"/>
      <c r="K515" s="3"/>
      <c r="L515" s="264"/>
      <c r="M515" s="264"/>
      <c r="N515" s="264"/>
      <c r="O515" s="264"/>
      <c r="P515" s="264"/>
      <c r="Q515" s="259"/>
      <c r="R515" s="3"/>
      <c r="S515" s="264"/>
      <c r="T515" s="264"/>
      <c r="U515" s="264"/>
      <c r="V515" s="264"/>
      <c r="W515" s="264"/>
      <c r="X515" s="193"/>
      <c r="Y515" s="193"/>
      <c r="Z515" s="193"/>
      <c r="AA515" s="193"/>
      <c r="AB515" s="193"/>
      <c r="AC515" s="193"/>
      <c r="AD515" s="193"/>
      <c r="AE515" s="193"/>
      <c r="AF515" s="3"/>
      <c r="AG515" s="3"/>
      <c r="AH515" s="3"/>
      <c r="AI515" s="3"/>
      <c r="AJ515" s="3"/>
      <c r="AK515" s="3"/>
      <c r="AL515" s="3"/>
    </row>
    <row r="516" spans="1:38" ht="14.25" customHeight="1">
      <c r="A516" s="3"/>
      <c r="B516" s="3"/>
      <c r="C516" s="3"/>
      <c r="D516" s="3"/>
      <c r="E516" s="264"/>
      <c r="F516" s="264"/>
      <c r="G516" s="264"/>
      <c r="H516" s="264"/>
      <c r="I516" s="264"/>
      <c r="J516" s="259"/>
      <c r="K516" s="3"/>
      <c r="L516" s="264"/>
      <c r="M516" s="264"/>
      <c r="N516" s="264"/>
      <c r="O516" s="264"/>
      <c r="P516" s="264"/>
      <c r="Q516" s="259"/>
      <c r="R516" s="3"/>
      <c r="S516" s="264"/>
      <c r="T516" s="264"/>
      <c r="U516" s="264"/>
      <c r="V516" s="264"/>
      <c r="W516" s="264"/>
      <c r="X516" s="193"/>
      <c r="Y516" s="193"/>
      <c r="Z516" s="193"/>
      <c r="AA516" s="193"/>
      <c r="AB516" s="193"/>
      <c r="AC516" s="193"/>
      <c r="AD516" s="193"/>
      <c r="AE516" s="193"/>
      <c r="AF516" s="3"/>
      <c r="AG516" s="3"/>
      <c r="AH516" s="3"/>
      <c r="AI516" s="3"/>
      <c r="AJ516" s="3"/>
      <c r="AK516" s="3"/>
      <c r="AL516" s="3"/>
    </row>
    <row r="517" spans="1:38" ht="14.25" customHeight="1">
      <c r="A517" s="3"/>
      <c r="B517" s="3"/>
      <c r="C517" s="3"/>
      <c r="D517" s="3"/>
      <c r="E517" s="264"/>
      <c r="F517" s="264"/>
      <c r="G517" s="264"/>
      <c r="H517" s="264"/>
      <c r="I517" s="264"/>
      <c r="J517" s="259"/>
      <c r="K517" s="3"/>
      <c r="L517" s="264"/>
      <c r="M517" s="264"/>
      <c r="N517" s="264"/>
      <c r="O517" s="264"/>
      <c r="P517" s="264"/>
      <c r="Q517" s="259"/>
      <c r="R517" s="3"/>
      <c r="S517" s="264"/>
      <c r="T517" s="264"/>
      <c r="U517" s="264"/>
      <c r="V517" s="264"/>
      <c r="W517" s="264"/>
      <c r="X517" s="193"/>
      <c r="Y517" s="193"/>
      <c r="Z517" s="193"/>
      <c r="AA517" s="193"/>
      <c r="AB517" s="193"/>
      <c r="AC517" s="193"/>
      <c r="AD517" s="193"/>
      <c r="AE517" s="193"/>
      <c r="AF517" s="3"/>
      <c r="AG517" s="3"/>
      <c r="AH517" s="3"/>
      <c r="AI517" s="3"/>
      <c r="AJ517" s="3"/>
      <c r="AK517" s="3"/>
      <c r="AL517" s="3"/>
    </row>
    <row r="518" spans="1:38" ht="14.25" customHeight="1">
      <c r="A518" s="3"/>
      <c r="B518" s="3"/>
      <c r="C518" s="3"/>
      <c r="D518" s="3"/>
      <c r="E518" s="264"/>
      <c r="F518" s="264"/>
      <c r="G518" s="264"/>
      <c r="H518" s="264"/>
      <c r="I518" s="264"/>
      <c r="J518" s="259"/>
      <c r="K518" s="3"/>
      <c r="L518" s="264"/>
      <c r="M518" s="264"/>
      <c r="N518" s="264"/>
      <c r="O518" s="264"/>
      <c r="P518" s="264"/>
      <c r="Q518" s="259"/>
      <c r="R518" s="3"/>
      <c r="S518" s="264"/>
      <c r="T518" s="264"/>
      <c r="U518" s="264"/>
      <c r="V518" s="264"/>
      <c r="W518" s="264"/>
      <c r="X518" s="193"/>
      <c r="Y518" s="193"/>
      <c r="Z518" s="193"/>
      <c r="AA518" s="193"/>
      <c r="AB518" s="193"/>
      <c r="AC518" s="193"/>
      <c r="AD518" s="193"/>
      <c r="AE518" s="193"/>
      <c r="AF518" s="3"/>
      <c r="AG518" s="3"/>
      <c r="AH518" s="3"/>
      <c r="AI518" s="3"/>
      <c r="AJ518" s="3"/>
      <c r="AK518" s="3"/>
      <c r="AL518" s="3"/>
    </row>
    <row r="519" spans="1:38" ht="14.25" customHeight="1">
      <c r="A519" s="3"/>
      <c r="B519" s="3"/>
      <c r="C519" s="3"/>
      <c r="D519" s="3"/>
      <c r="E519" s="264"/>
      <c r="F519" s="264"/>
      <c r="G519" s="264"/>
      <c r="H519" s="264"/>
      <c r="I519" s="264"/>
      <c r="J519" s="259"/>
      <c r="K519" s="3"/>
      <c r="L519" s="264"/>
      <c r="M519" s="264"/>
      <c r="N519" s="264"/>
      <c r="O519" s="264"/>
      <c r="P519" s="264"/>
      <c r="Q519" s="259"/>
      <c r="R519" s="3"/>
      <c r="S519" s="264"/>
      <c r="T519" s="264"/>
      <c r="U519" s="264"/>
      <c r="V519" s="264"/>
      <c r="W519" s="264"/>
      <c r="X519" s="193"/>
      <c r="Y519" s="193"/>
      <c r="Z519" s="193"/>
      <c r="AA519" s="193"/>
      <c r="AB519" s="193"/>
      <c r="AC519" s="193"/>
      <c r="AD519" s="193"/>
      <c r="AE519" s="193"/>
      <c r="AF519" s="3"/>
      <c r="AG519" s="3"/>
      <c r="AH519" s="3"/>
      <c r="AI519" s="3"/>
      <c r="AJ519" s="3"/>
      <c r="AK519" s="3"/>
      <c r="AL519" s="3"/>
    </row>
    <row r="520" spans="1:38" ht="14.25" customHeight="1">
      <c r="A520" s="3"/>
      <c r="B520" s="3"/>
      <c r="C520" s="3"/>
      <c r="D520" s="3"/>
      <c r="E520" s="264"/>
      <c r="F520" s="264"/>
      <c r="G520" s="264"/>
      <c r="H520" s="264"/>
      <c r="I520" s="264"/>
      <c r="J520" s="259"/>
      <c r="K520" s="3"/>
      <c r="L520" s="264"/>
      <c r="M520" s="264"/>
      <c r="N520" s="264"/>
      <c r="O520" s="264"/>
      <c r="P520" s="264"/>
      <c r="Q520" s="259"/>
      <c r="R520" s="3"/>
      <c r="S520" s="264"/>
      <c r="T520" s="264"/>
      <c r="U520" s="264"/>
      <c r="V520" s="264"/>
      <c r="W520" s="264"/>
      <c r="X520" s="193"/>
      <c r="Y520" s="193"/>
      <c r="Z520" s="193"/>
      <c r="AA520" s="193"/>
      <c r="AB520" s="193"/>
      <c r="AC520" s="193"/>
      <c r="AD520" s="193"/>
      <c r="AE520" s="193"/>
      <c r="AF520" s="3"/>
      <c r="AG520" s="3"/>
      <c r="AH520" s="3"/>
      <c r="AI520" s="3"/>
      <c r="AJ520" s="3"/>
      <c r="AK520" s="3"/>
      <c r="AL520" s="3"/>
    </row>
    <row r="521" spans="1:38" ht="14.25" customHeight="1">
      <c r="A521" s="3"/>
      <c r="B521" s="3"/>
      <c r="C521" s="3"/>
      <c r="D521" s="3"/>
      <c r="E521" s="264"/>
      <c r="F521" s="264"/>
      <c r="G521" s="264"/>
      <c r="H521" s="264"/>
      <c r="I521" s="264"/>
      <c r="J521" s="259"/>
      <c r="K521" s="3"/>
      <c r="L521" s="264"/>
      <c r="M521" s="264"/>
      <c r="N521" s="264"/>
      <c r="O521" s="264"/>
      <c r="P521" s="264"/>
      <c r="Q521" s="259"/>
      <c r="R521" s="3"/>
      <c r="S521" s="264"/>
      <c r="T521" s="264"/>
      <c r="U521" s="264"/>
      <c r="V521" s="264"/>
      <c r="W521" s="264"/>
      <c r="X521" s="193"/>
      <c r="Y521" s="193"/>
      <c r="Z521" s="193"/>
      <c r="AA521" s="193"/>
      <c r="AB521" s="193"/>
      <c r="AC521" s="193"/>
      <c r="AD521" s="193"/>
      <c r="AE521" s="193"/>
      <c r="AF521" s="3"/>
      <c r="AG521" s="3"/>
      <c r="AH521" s="3"/>
      <c r="AI521" s="3"/>
      <c r="AJ521" s="3"/>
      <c r="AK521" s="3"/>
      <c r="AL521" s="3"/>
    </row>
    <row r="522" spans="1:38" ht="14.25" customHeight="1">
      <c r="A522" s="3"/>
      <c r="B522" s="3"/>
      <c r="C522" s="3"/>
      <c r="D522" s="3"/>
      <c r="E522" s="264"/>
      <c r="F522" s="264"/>
      <c r="G522" s="264"/>
      <c r="H522" s="264"/>
      <c r="I522" s="264"/>
      <c r="J522" s="259"/>
      <c r="K522" s="3"/>
      <c r="L522" s="264"/>
      <c r="M522" s="264"/>
      <c r="N522" s="264"/>
      <c r="O522" s="264"/>
      <c r="P522" s="264"/>
      <c r="Q522" s="259"/>
      <c r="R522" s="3"/>
      <c r="S522" s="264"/>
      <c r="T522" s="264"/>
      <c r="U522" s="264"/>
      <c r="V522" s="264"/>
      <c r="W522" s="264"/>
      <c r="X522" s="193"/>
      <c r="Y522" s="193"/>
      <c r="Z522" s="193"/>
      <c r="AA522" s="193"/>
      <c r="AB522" s="193"/>
      <c r="AC522" s="193"/>
      <c r="AD522" s="193"/>
      <c r="AE522" s="193"/>
      <c r="AF522" s="3"/>
      <c r="AG522" s="3"/>
      <c r="AH522" s="3"/>
      <c r="AI522" s="3"/>
      <c r="AJ522" s="3"/>
      <c r="AK522" s="3"/>
      <c r="AL522" s="3"/>
    </row>
    <row r="523" spans="1:38" ht="14.25" customHeight="1">
      <c r="A523" s="3"/>
      <c r="B523" s="3"/>
      <c r="C523" s="3"/>
      <c r="D523" s="3"/>
      <c r="E523" s="264"/>
      <c r="F523" s="264"/>
      <c r="G523" s="264"/>
      <c r="H523" s="264"/>
      <c r="I523" s="264"/>
      <c r="J523" s="259"/>
      <c r="K523" s="3"/>
      <c r="L523" s="264"/>
      <c r="M523" s="264"/>
      <c r="N523" s="264"/>
      <c r="O523" s="264"/>
      <c r="P523" s="264"/>
      <c r="Q523" s="259"/>
      <c r="R523" s="3"/>
      <c r="S523" s="264"/>
      <c r="T523" s="264"/>
      <c r="U523" s="264"/>
      <c r="V523" s="264"/>
      <c r="W523" s="264"/>
      <c r="X523" s="193"/>
      <c r="Y523" s="193"/>
      <c r="Z523" s="193"/>
      <c r="AA523" s="193"/>
      <c r="AB523" s="193"/>
      <c r="AC523" s="193"/>
      <c r="AD523" s="193"/>
      <c r="AE523" s="193"/>
      <c r="AF523" s="3"/>
      <c r="AG523" s="3"/>
      <c r="AH523" s="3"/>
      <c r="AI523" s="3"/>
      <c r="AJ523" s="3"/>
      <c r="AK523" s="3"/>
      <c r="AL523" s="3"/>
    </row>
    <row r="524" spans="1:38" ht="14.25" customHeight="1">
      <c r="A524" s="3"/>
      <c r="B524" s="3"/>
      <c r="C524" s="3"/>
      <c r="D524" s="3"/>
      <c r="E524" s="264"/>
      <c r="F524" s="264"/>
      <c r="G524" s="264"/>
      <c r="H524" s="264"/>
      <c r="I524" s="264"/>
      <c r="J524" s="259"/>
      <c r="K524" s="3"/>
      <c r="L524" s="264"/>
      <c r="M524" s="264"/>
      <c r="N524" s="264"/>
      <c r="O524" s="264"/>
      <c r="P524" s="264"/>
      <c r="Q524" s="259"/>
      <c r="R524" s="3"/>
      <c r="S524" s="264"/>
      <c r="T524" s="264"/>
      <c r="U524" s="264"/>
      <c r="V524" s="264"/>
      <c r="W524" s="264"/>
      <c r="X524" s="193"/>
      <c r="Y524" s="193"/>
      <c r="Z524" s="193"/>
      <c r="AA524" s="193"/>
      <c r="AB524" s="193"/>
      <c r="AC524" s="193"/>
      <c r="AD524" s="193"/>
      <c r="AE524" s="193"/>
      <c r="AF524" s="3"/>
      <c r="AG524" s="3"/>
      <c r="AH524" s="3"/>
      <c r="AI524" s="3"/>
      <c r="AJ524" s="3"/>
      <c r="AK524" s="3"/>
      <c r="AL524" s="3"/>
    </row>
    <row r="525" spans="1:38" ht="14.25" customHeight="1">
      <c r="A525" s="3"/>
      <c r="B525" s="3"/>
      <c r="C525" s="3"/>
      <c r="D525" s="3"/>
      <c r="E525" s="264"/>
      <c r="F525" s="264"/>
      <c r="G525" s="264"/>
      <c r="H525" s="264"/>
      <c r="I525" s="264"/>
      <c r="J525" s="259"/>
      <c r="K525" s="3"/>
      <c r="L525" s="264"/>
      <c r="M525" s="264"/>
      <c r="N525" s="264"/>
      <c r="O525" s="264"/>
      <c r="P525" s="264"/>
      <c r="Q525" s="259"/>
      <c r="R525" s="3"/>
      <c r="S525" s="264"/>
      <c r="T525" s="264"/>
      <c r="U525" s="264"/>
      <c r="V525" s="264"/>
      <c r="W525" s="264"/>
      <c r="X525" s="193"/>
      <c r="Y525" s="193"/>
      <c r="Z525" s="193"/>
      <c r="AA525" s="193"/>
      <c r="AB525" s="193"/>
      <c r="AC525" s="193"/>
      <c r="AD525" s="193"/>
      <c r="AE525" s="193"/>
      <c r="AF525" s="3"/>
      <c r="AG525" s="3"/>
      <c r="AH525" s="3"/>
      <c r="AI525" s="3"/>
      <c r="AJ525" s="3"/>
      <c r="AK525" s="3"/>
      <c r="AL525" s="3"/>
    </row>
    <row r="526" spans="1:38" ht="14.25" customHeight="1">
      <c r="A526" s="3"/>
      <c r="B526" s="3"/>
      <c r="C526" s="3"/>
      <c r="D526" s="3"/>
      <c r="E526" s="264"/>
      <c r="F526" s="264"/>
      <c r="G526" s="264"/>
      <c r="H526" s="264"/>
      <c r="I526" s="264"/>
      <c r="J526" s="259"/>
      <c r="K526" s="3"/>
      <c r="L526" s="264"/>
      <c r="M526" s="264"/>
      <c r="N526" s="264"/>
      <c r="O526" s="264"/>
      <c r="P526" s="264"/>
      <c r="Q526" s="259"/>
      <c r="R526" s="3"/>
      <c r="S526" s="264"/>
      <c r="T526" s="264"/>
      <c r="U526" s="264"/>
      <c r="V526" s="264"/>
      <c r="W526" s="264"/>
      <c r="X526" s="193"/>
      <c r="Y526" s="193"/>
      <c r="Z526" s="193"/>
      <c r="AA526" s="193"/>
      <c r="AB526" s="193"/>
      <c r="AC526" s="193"/>
      <c r="AD526" s="193"/>
      <c r="AE526" s="193"/>
      <c r="AF526" s="3"/>
      <c r="AG526" s="3"/>
      <c r="AH526" s="3"/>
      <c r="AI526" s="3"/>
      <c r="AJ526" s="3"/>
      <c r="AK526" s="3"/>
      <c r="AL526" s="3"/>
    </row>
    <row r="527" spans="1:38" ht="14.25" customHeight="1">
      <c r="A527" s="3"/>
      <c r="B527" s="3"/>
      <c r="C527" s="3"/>
      <c r="D527" s="3"/>
      <c r="E527" s="264"/>
      <c r="F527" s="264"/>
      <c r="G527" s="264"/>
      <c r="H527" s="264"/>
      <c r="I527" s="264"/>
      <c r="J527" s="259"/>
      <c r="K527" s="3"/>
      <c r="L527" s="264"/>
      <c r="M527" s="264"/>
      <c r="N527" s="264"/>
      <c r="O527" s="264"/>
      <c r="P527" s="264"/>
      <c r="Q527" s="259"/>
      <c r="R527" s="3"/>
      <c r="S527" s="264"/>
      <c r="T527" s="264"/>
      <c r="U527" s="264"/>
      <c r="V527" s="264"/>
      <c r="W527" s="264"/>
      <c r="X527" s="193"/>
      <c r="Y527" s="193"/>
      <c r="Z527" s="193"/>
      <c r="AA527" s="193"/>
      <c r="AB527" s="193"/>
      <c r="AC527" s="193"/>
      <c r="AD527" s="193"/>
      <c r="AE527" s="193"/>
      <c r="AF527" s="3"/>
      <c r="AG527" s="3"/>
      <c r="AH527" s="3"/>
      <c r="AI527" s="3"/>
      <c r="AJ527" s="3"/>
      <c r="AK527" s="3"/>
      <c r="AL527" s="3"/>
    </row>
    <row r="528" spans="1:38" ht="14.25" customHeight="1">
      <c r="A528" s="3"/>
      <c r="B528" s="3"/>
      <c r="C528" s="3"/>
      <c r="D528" s="3"/>
      <c r="E528" s="264"/>
      <c r="F528" s="264"/>
      <c r="G528" s="264"/>
      <c r="H528" s="264"/>
      <c r="I528" s="264"/>
      <c r="J528" s="259"/>
      <c r="K528" s="3"/>
      <c r="L528" s="264"/>
      <c r="M528" s="264"/>
      <c r="N528" s="264"/>
      <c r="O528" s="264"/>
      <c r="P528" s="264"/>
      <c r="Q528" s="259"/>
      <c r="R528" s="3"/>
      <c r="S528" s="264"/>
      <c r="T528" s="264"/>
      <c r="U528" s="264"/>
      <c r="V528" s="264"/>
      <c r="W528" s="264"/>
      <c r="X528" s="193"/>
      <c r="Y528" s="193"/>
      <c r="Z528" s="193"/>
      <c r="AA528" s="193"/>
      <c r="AB528" s="193"/>
      <c r="AC528" s="193"/>
      <c r="AD528" s="193"/>
      <c r="AE528" s="193"/>
      <c r="AF528" s="3"/>
      <c r="AG528" s="3"/>
      <c r="AH528" s="3"/>
      <c r="AI528" s="3"/>
      <c r="AJ528" s="3"/>
      <c r="AK528" s="3"/>
      <c r="AL528" s="3"/>
    </row>
    <row r="529" spans="1:38" ht="14.25" customHeight="1">
      <c r="A529" s="3"/>
      <c r="B529" s="3"/>
      <c r="C529" s="3"/>
      <c r="D529" s="3"/>
      <c r="E529" s="264"/>
      <c r="F529" s="264"/>
      <c r="G529" s="264"/>
      <c r="H529" s="264"/>
      <c r="I529" s="264"/>
      <c r="J529" s="259"/>
      <c r="K529" s="3"/>
      <c r="L529" s="264"/>
      <c r="M529" s="264"/>
      <c r="N529" s="264"/>
      <c r="O529" s="264"/>
      <c r="P529" s="264"/>
      <c r="Q529" s="259"/>
      <c r="R529" s="3"/>
      <c r="S529" s="264"/>
      <c r="T529" s="264"/>
      <c r="U529" s="264"/>
      <c r="V529" s="264"/>
      <c r="W529" s="264"/>
      <c r="X529" s="193"/>
      <c r="Y529" s="193"/>
      <c r="Z529" s="193"/>
      <c r="AA529" s="193"/>
      <c r="AB529" s="193"/>
      <c r="AC529" s="193"/>
      <c r="AD529" s="193"/>
      <c r="AE529" s="193"/>
      <c r="AF529" s="3"/>
      <c r="AG529" s="3"/>
      <c r="AH529" s="3"/>
      <c r="AI529" s="3"/>
      <c r="AJ529" s="3"/>
      <c r="AK529" s="3"/>
      <c r="AL529" s="3"/>
    </row>
    <row r="530" spans="1:38" ht="14.25" customHeight="1">
      <c r="A530" s="3"/>
      <c r="B530" s="3"/>
      <c r="C530" s="3"/>
      <c r="D530" s="3"/>
      <c r="E530" s="264"/>
      <c r="F530" s="264"/>
      <c r="G530" s="264"/>
      <c r="H530" s="264"/>
      <c r="I530" s="264"/>
      <c r="J530" s="259"/>
      <c r="K530" s="3"/>
      <c r="L530" s="264"/>
      <c r="M530" s="264"/>
      <c r="N530" s="264"/>
      <c r="O530" s="264"/>
      <c r="P530" s="264"/>
      <c r="Q530" s="259"/>
      <c r="R530" s="3"/>
      <c r="S530" s="264"/>
      <c r="T530" s="264"/>
      <c r="U530" s="264"/>
      <c r="V530" s="264"/>
      <c r="W530" s="264"/>
      <c r="X530" s="193"/>
      <c r="Y530" s="193"/>
      <c r="Z530" s="193"/>
      <c r="AA530" s="193"/>
      <c r="AB530" s="193"/>
      <c r="AC530" s="193"/>
      <c r="AD530" s="193"/>
      <c r="AE530" s="193"/>
      <c r="AF530" s="3"/>
      <c r="AG530" s="3"/>
      <c r="AH530" s="3"/>
      <c r="AI530" s="3"/>
      <c r="AJ530" s="3"/>
      <c r="AK530" s="3"/>
      <c r="AL530" s="3"/>
    </row>
    <row r="531" spans="1:38" ht="14.25" customHeight="1">
      <c r="A531" s="3"/>
      <c r="B531" s="3"/>
      <c r="C531" s="3"/>
      <c r="D531" s="3"/>
      <c r="E531" s="264"/>
      <c r="F531" s="264"/>
      <c r="G531" s="264"/>
      <c r="H531" s="264"/>
      <c r="I531" s="264"/>
      <c r="J531" s="259"/>
      <c r="K531" s="3"/>
      <c r="L531" s="264"/>
      <c r="M531" s="264"/>
      <c r="N531" s="264"/>
      <c r="O531" s="264"/>
      <c r="P531" s="264"/>
      <c r="Q531" s="259"/>
      <c r="R531" s="3"/>
      <c r="S531" s="264"/>
      <c r="T531" s="264"/>
      <c r="U531" s="264"/>
      <c r="V531" s="264"/>
      <c r="W531" s="264"/>
      <c r="X531" s="193"/>
      <c r="Y531" s="193"/>
      <c r="Z531" s="193"/>
      <c r="AA531" s="193"/>
      <c r="AB531" s="193"/>
      <c r="AC531" s="193"/>
      <c r="AD531" s="193"/>
      <c r="AE531" s="193"/>
      <c r="AF531" s="3"/>
      <c r="AG531" s="3"/>
      <c r="AH531" s="3"/>
      <c r="AI531" s="3"/>
      <c r="AJ531" s="3"/>
      <c r="AK531" s="3"/>
      <c r="AL531" s="3"/>
    </row>
    <row r="532" spans="1:38" ht="14.25" customHeight="1">
      <c r="A532" s="3"/>
      <c r="B532" s="3"/>
      <c r="C532" s="3"/>
      <c r="D532" s="3"/>
      <c r="E532" s="264"/>
      <c r="F532" s="264"/>
      <c r="G532" s="264"/>
      <c r="H532" s="264"/>
      <c r="I532" s="264"/>
      <c r="J532" s="259"/>
      <c r="K532" s="3"/>
      <c r="L532" s="264"/>
      <c r="M532" s="264"/>
      <c r="N532" s="264"/>
      <c r="O532" s="264"/>
      <c r="P532" s="264"/>
      <c r="Q532" s="259"/>
      <c r="R532" s="3"/>
      <c r="S532" s="264"/>
      <c r="T532" s="264"/>
      <c r="U532" s="264"/>
      <c r="V532" s="264"/>
      <c r="W532" s="264"/>
      <c r="X532" s="193"/>
      <c r="Y532" s="193"/>
      <c r="Z532" s="193"/>
      <c r="AA532" s="193"/>
      <c r="AB532" s="193"/>
      <c r="AC532" s="193"/>
      <c r="AD532" s="193"/>
      <c r="AE532" s="193"/>
      <c r="AF532" s="3"/>
      <c r="AG532" s="3"/>
      <c r="AH532" s="3"/>
      <c r="AI532" s="3"/>
      <c r="AJ532" s="3"/>
      <c r="AK532" s="3"/>
      <c r="AL532" s="3"/>
    </row>
    <row r="533" spans="1:38" ht="14.25" customHeight="1">
      <c r="A533" s="3"/>
      <c r="B533" s="3"/>
      <c r="C533" s="3"/>
      <c r="D533" s="3"/>
      <c r="E533" s="264"/>
      <c r="F533" s="264"/>
      <c r="G533" s="264"/>
      <c r="H533" s="264"/>
      <c r="I533" s="264"/>
      <c r="J533" s="259"/>
      <c r="K533" s="3"/>
      <c r="L533" s="264"/>
      <c r="M533" s="264"/>
      <c r="N533" s="264"/>
      <c r="O533" s="264"/>
      <c r="P533" s="264"/>
      <c r="Q533" s="259"/>
      <c r="R533" s="3"/>
      <c r="S533" s="264"/>
      <c r="T533" s="264"/>
      <c r="U533" s="264"/>
      <c r="V533" s="264"/>
      <c r="W533" s="264"/>
      <c r="X533" s="193"/>
      <c r="Y533" s="193"/>
      <c r="Z533" s="193"/>
      <c r="AA533" s="193"/>
      <c r="AB533" s="193"/>
      <c r="AC533" s="193"/>
      <c r="AD533" s="193"/>
      <c r="AE533" s="193"/>
      <c r="AF533" s="3"/>
      <c r="AG533" s="3"/>
      <c r="AH533" s="3"/>
      <c r="AI533" s="3"/>
      <c r="AJ533" s="3"/>
      <c r="AK533" s="3"/>
      <c r="AL533" s="3"/>
    </row>
    <row r="534" spans="1:38" ht="14.25" customHeight="1">
      <c r="A534" s="3"/>
      <c r="B534" s="3"/>
      <c r="C534" s="3"/>
      <c r="D534" s="3"/>
      <c r="E534" s="264"/>
      <c r="F534" s="264"/>
      <c r="G534" s="264"/>
      <c r="H534" s="264"/>
      <c r="I534" s="264"/>
      <c r="J534" s="259"/>
      <c r="K534" s="3"/>
      <c r="L534" s="264"/>
      <c r="M534" s="264"/>
      <c r="N534" s="264"/>
      <c r="O534" s="264"/>
      <c r="P534" s="264"/>
      <c r="Q534" s="259"/>
      <c r="R534" s="3"/>
      <c r="S534" s="264"/>
      <c r="T534" s="264"/>
      <c r="U534" s="264"/>
      <c r="V534" s="264"/>
      <c r="W534" s="264"/>
      <c r="X534" s="193"/>
      <c r="Y534" s="193"/>
      <c r="Z534" s="193"/>
      <c r="AA534" s="193"/>
      <c r="AB534" s="193"/>
      <c r="AC534" s="193"/>
      <c r="AD534" s="193"/>
      <c r="AE534" s="193"/>
      <c r="AF534" s="3"/>
      <c r="AG534" s="3"/>
      <c r="AH534" s="3"/>
      <c r="AI534" s="3"/>
      <c r="AJ534" s="3"/>
      <c r="AK534" s="3"/>
      <c r="AL534" s="3"/>
    </row>
    <row r="535" spans="1:38" ht="14.25" customHeight="1">
      <c r="A535" s="3"/>
      <c r="B535" s="3"/>
      <c r="C535" s="3"/>
      <c r="D535" s="3"/>
      <c r="E535" s="264"/>
      <c r="F535" s="264"/>
      <c r="G535" s="264"/>
      <c r="H535" s="264"/>
      <c r="I535" s="264"/>
      <c r="J535" s="259"/>
      <c r="K535" s="3"/>
      <c r="L535" s="264"/>
      <c r="M535" s="264"/>
      <c r="N535" s="264"/>
      <c r="O535" s="264"/>
      <c r="P535" s="264"/>
      <c r="Q535" s="259"/>
      <c r="R535" s="3"/>
      <c r="S535" s="264"/>
      <c r="T535" s="264"/>
      <c r="U535" s="264"/>
      <c r="V535" s="264"/>
      <c r="W535" s="264"/>
      <c r="X535" s="193"/>
      <c r="Y535" s="193"/>
      <c r="Z535" s="193"/>
      <c r="AA535" s="193"/>
      <c r="AB535" s="193"/>
      <c r="AC535" s="193"/>
      <c r="AD535" s="193"/>
      <c r="AE535" s="193"/>
      <c r="AF535" s="3"/>
      <c r="AG535" s="3"/>
      <c r="AH535" s="3"/>
      <c r="AI535" s="3"/>
      <c r="AJ535" s="3"/>
      <c r="AK535" s="3"/>
      <c r="AL535" s="3"/>
    </row>
    <row r="536" spans="1:38" ht="14.25" customHeight="1">
      <c r="A536" s="3"/>
      <c r="B536" s="3"/>
      <c r="C536" s="3"/>
      <c r="D536" s="3"/>
      <c r="E536" s="264"/>
      <c r="F536" s="264"/>
      <c r="G536" s="264"/>
      <c r="H536" s="264"/>
      <c r="I536" s="264"/>
      <c r="J536" s="259"/>
      <c r="K536" s="3"/>
      <c r="L536" s="264"/>
      <c r="M536" s="264"/>
      <c r="N536" s="264"/>
      <c r="O536" s="264"/>
      <c r="P536" s="264"/>
      <c r="Q536" s="259"/>
      <c r="R536" s="3"/>
      <c r="S536" s="264"/>
      <c r="T536" s="264"/>
      <c r="U536" s="264"/>
      <c r="V536" s="264"/>
      <c r="W536" s="264"/>
      <c r="X536" s="193"/>
      <c r="Y536" s="193"/>
      <c r="Z536" s="193"/>
      <c r="AA536" s="193"/>
      <c r="AB536" s="193"/>
      <c r="AC536" s="193"/>
      <c r="AD536" s="193"/>
      <c r="AE536" s="193"/>
      <c r="AF536" s="3"/>
      <c r="AG536" s="3"/>
      <c r="AH536" s="3"/>
      <c r="AI536" s="3"/>
      <c r="AJ536" s="3"/>
      <c r="AK536" s="3"/>
      <c r="AL536" s="3"/>
    </row>
    <row r="537" spans="1:38" ht="14.25" customHeight="1">
      <c r="A537" s="3"/>
      <c r="B537" s="3"/>
      <c r="C537" s="3"/>
      <c r="D537" s="3"/>
      <c r="E537" s="264"/>
      <c r="F537" s="264"/>
      <c r="G537" s="264"/>
      <c r="H537" s="264"/>
      <c r="I537" s="264"/>
      <c r="J537" s="259"/>
      <c r="K537" s="3"/>
      <c r="L537" s="264"/>
      <c r="M537" s="264"/>
      <c r="N537" s="264"/>
      <c r="O537" s="264"/>
      <c r="P537" s="264"/>
      <c r="Q537" s="259"/>
      <c r="R537" s="3"/>
      <c r="S537" s="264"/>
      <c r="T537" s="264"/>
      <c r="U537" s="264"/>
      <c r="V537" s="264"/>
      <c r="W537" s="264"/>
      <c r="X537" s="193"/>
      <c r="Y537" s="193"/>
      <c r="Z537" s="193"/>
      <c r="AA537" s="193"/>
      <c r="AB537" s="193"/>
      <c r="AC537" s="193"/>
      <c r="AD537" s="193"/>
      <c r="AE537" s="193"/>
      <c r="AF537" s="3"/>
      <c r="AG537" s="3"/>
      <c r="AH537" s="3"/>
      <c r="AI537" s="3"/>
      <c r="AJ537" s="3"/>
      <c r="AK537" s="3"/>
      <c r="AL537" s="3"/>
    </row>
    <row r="538" spans="1:38" ht="14.25" customHeight="1">
      <c r="A538" s="3"/>
      <c r="B538" s="3"/>
      <c r="C538" s="3"/>
      <c r="D538" s="3"/>
      <c r="E538" s="264"/>
      <c r="F538" s="264"/>
      <c r="G538" s="264"/>
      <c r="H538" s="264"/>
      <c r="I538" s="264"/>
      <c r="J538" s="259"/>
      <c r="K538" s="3"/>
      <c r="L538" s="264"/>
      <c r="M538" s="264"/>
      <c r="N538" s="264"/>
      <c r="O538" s="264"/>
      <c r="P538" s="264"/>
      <c r="Q538" s="259"/>
      <c r="R538" s="3"/>
      <c r="S538" s="264"/>
      <c r="T538" s="264"/>
      <c r="U538" s="264"/>
      <c r="V538" s="264"/>
      <c r="W538" s="264"/>
      <c r="X538" s="193"/>
      <c r="Y538" s="193"/>
      <c r="Z538" s="193"/>
      <c r="AA538" s="193"/>
      <c r="AB538" s="193"/>
      <c r="AC538" s="193"/>
      <c r="AD538" s="193"/>
      <c r="AE538" s="193"/>
      <c r="AF538" s="3"/>
      <c r="AG538" s="3"/>
      <c r="AH538" s="3"/>
      <c r="AI538" s="3"/>
      <c r="AJ538" s="3"/>
      <c r="AK538" s="3"/>
      <c r="AL538" s="3"/>
    </row>
    <row r="539" spans="1:38" ht="14.25" customHeight="1">
      <c r="A539" s="3"/>
      <c r="B539" s="3"/>
      <c r="C539" s="3"/>
      <c r="D539" s="3"/>
      <c r="E539" s="264"/>
      <c r="F539" s="264"/>
      <c r="G539" s="264"/>
      <c r="H539" s="264"/>
      <c r="I539" s="264"/>
      <c r="J539" s="259"/>
      <c r="K539" s="3"/>
      <c r="L539" s="264"/>
      <c r="M539" s="264"/>
      <c r="N539" s="264"/>
      <c r="O539" s="264"/>
      <c r="P539" s="264"/>
      <c r="Q539" s="259"/>
      <c r="R539" s="3"/>
      <c r="S539" s="264"/>
      <c r="T539" s="264"/>
      <c r="U539" s="264"/>
      <c r="V539" s="264"/>
      <c r="W539" s="264"/>
      <c r="X539" s="193"/>
      <c r="Y539" s="193"/>
      <c r="Z539" s="193"/>
      <c r="AA539" s="193"/>
      <c r="AB539" s="193"/>
      <c r="AC539" s="193"/>
      <c r="AD539" s="193"/>
      <c r="AE539" s="193"/>
      <c r="AF539" s="3"/>
      <c r="AG539" s="3"/>
      <c r="AH539" s="3"/>
      <c r="AI539" s="3"/>
      <c r="AJ539" s="3"/>
      <c r="AK539" s="3"/>
      <c r="AL539" s="3"/>
    </row>
    <row r="540" spans="1:38" ht="14.25" customHeight="1">
      <c r="A540" s="3"/>
      <c r="B540" s="3"/>
      <c r="C540" s="3"/>
      <c r="D540" s="3"/>
      <c r="E540" s="264"/>
      <c r="F540" s="264"/>
      <c r="G540" s="264"/>
      <c r="H540" s="264"/>
      <c r="I540" s="264"/>
      <c r="J540" s="259"/>
      <c r="K540" s="3"/>
      <c r="L540" s="264"/>
      <c r="M540" s="264"/>
      <c r="N540" s="264"/>
      <c r="O540" s="264"/>
      <c r="P540" s="264"/>
      <c r="Q540" s="259"/>
      <c r="R540" s="3"/>
      <c r="S540" s="264"/>
      <c r="T540" s="264"/>
      <c r="U540" s="264"/>
      <c r="V540" s="264"/>
      <c r="W540" s="264"/>
      <c r="X540" s="193"/>
      <c r="Y540" s="193"/>
      <c r="Z540" s="193"/>
      <c r="AA540" s="193"/>
      <c r="AB540" s="193"/>
      <c r="AC540" s="193"/>
      <c r="AD540" s="193"/>
      <c r="AE540" s="193"/>
      <c r="AF540" s="3"/>
      <c r="AG540" s="3"/>
      <c r="AH540" s="3"/>
      <c r="AI540" s="3"/>
      <c r="AJ540" s="3"/>
      <c r="AK540" s="3"/>
      <c r="AL540" s="3"/>
    </row>
    <row r="541" spans="1:38" ht="14.25" customHeight="1">
      <c r="A541" s="3"/>
      <c r="B541" s="3"/>
      <c r="C541" s="3"/>
      <c r="D541" s="3"/>
      <c r="E541" s="264"/>
      <c r="F541" s="264"/>
      <c r="G541" s="264"/>
      <c r="H541" s="264"/>
      <c r="I541" s="264"/>
      <c r="J541" s="259"/>
      <c r="K541" s="3"/>
      <c r="L541" s="264"/>
      <c r="M541" s="264"/>
      <c r="N541" s="264"/>
      <c r="O541" s="264"/>
      <c r="P541" s="264"/>
      <c r="Q541" s="259"/>
      <c r="R541" s="3"/>
      <c r="S541" s="264"/>
      <c r="T541" s="264"/>
      <c r="U541" s="264"/>
      <c r="V541" s="264"/>
      <c r="W541" s="264"/>
      <c r="X541" s="193"/>
      <c r="Y541" s="193"/>
      <c r="Z541" s="193"/>
      <c r="AA541" s="193"/>
      <c r="AB541" s="193"/>
      <c r="AC541" s="193"/>
      <c r="AD541" s="193"/>
      <c r="AE541" s="193"/>
      <c r="AF541" s="3"/>
      <c r="AG541" s="3"/>
      <c r="AH541" s="3"/>
      <c r="AI541" s="3"/>
      <c r="AJ541" s="3"/>
      <c r="AK541" s="3"/>
      <c r="AL541" s="3"/>
    </row>
    <row r="542" spans="1:38" ht="14.25" customHeight="1">
      <c r="A542" s="3"/>
      <c r="B542" s="3"/>
      <c r="C542" s="3"/>
      <c r="D542" s="3"/>
      <c r="E542" s="264"/>
      <c r="F542" s="264"/>
      <c r="G542" s="264"/>
      <c r="H542" s="264"/>
      <c r="I542" s="264"/>
      <c r="J542" s="259"/>
      <c r="K542" s="3"/>
      <c r="L542" s="264"/>
      <c r="M542" s="264"/>
      <c r="N542" s="264"/>
      <c r="O542" s="264"/>
      <c r="P542" s="264"/>
      <c r="Q542" s="259"/>
      <c r="R542" s="3"/>
      <c r="S542" s="264"/>
      <c r="T542" s="264"/>
      <c r="U542" s="264"/>
      <c r="V542" s="264"/>
      <c r="W542" s="264"/>
      <c r="X542" s="193"/>
      <c r="Y542" s="193"/>
      <c r="Z542" s="193"/>
      <c r="AA542" s="193"/>
      <c r="AB542" s="193"/>
      <c r="AC542" s="193"/>
      <c r="AD542" s="193"/>
      <c r="AE542" s="193"/>
      <c r="AF542" s="3"/>
      <c r="AG542" s="3"/>
      <c r="AH542" s="3"/>
      <c r="AI542" s="3"/>
      <c r="AJ542" s="3"/>
      <c r="AK542" s="3"/>
      <c r="AL542" s="3"/>
    </row>
    <row r="543" spans="1:38" ht="14.25" customHeight="1">
      <c r="A543" s="3"/>
      <c r="B543" s="3"/>
      <c r="C543" s="3"/>
      <c r="D543" s="3"/>
      <c r="E543" s="264"/>
      <c r="F543" s="264"/>
      <c r="G543" s="264"/>
      <c r="H543" s="264"/>
      <c r="I543" s="264"/>
      <c r="J543" s="259"/>
      <c r="K543" s="3"/>
      <c r="L543" s="264"/>
      <c r="M543" s="264"/>
      <c r="N543" s="264"/>
      <c r="O543" s="264"/>
      <c r="P543" s="264"/>
      <c r="Q543" s="259"/>
      <c r="R543" s="3"/>
      <c r="S543" s="264"/>
      <c r="T543" s="264"/>
      <c r="U543" s="264"/>
      <c r="V543" s="264"/>
      <c r="W543" s="264"/>
      <c r="X543" s="193"/>
      <c r="Y543" s="193"/>
      <c r="Z543" s="193"/>
      <c r="AA543" s="193"/>
      <c r="AB543" s="193"/>
      <c r="AC543" s="193"/>
      <c r="AD543" s="193"/>
      <c r="AE543" s="193"/>
      <c r="AF543" s="3"/>
      <c r="AG543" s="3"/>
      <c r="AH543" s="3"/>
      <c r="AI543" s="3"/>
      <c r="AJ543" s="3"/>
      <c r="AK543" s="3"/>
      <c r="AL543" s="3"/>
    </row>
    <row r="544" spans="1:38" ht="14.25" customHeight="1">
      <c r="A544" s="3"/>
      <c r="B544" s="3"/>
      <c r="C544" s="3"/>
      <c r="D544" s="3"/>
      <c r="E544" s="264"/>
      <c r="F544" s="264"/>
      <c r="G544" s="264"/>
      <c r="H544" s="264"/>
      <c r="I544" s="264"/>
      <c r="J544" s="259"/>
      <c r="K544" s="3"/>
      <c r="L544" s="264"/>
      <c r="M544" s="264"/>
      <c r="N544" s="264"/>
      <c r="O544" s="264"/>
      <c r="P544" s="264"/>
      <c r="Q544" s="259"/>
      <c r="R544" s="3"/>
      <c r="S544" s="264"/>
      <c r="T544" s="264"/>
      <c r="U544" s="264"/>
      <c r="V544" s="264"/>
      <c r="W544" s="264"/>
      <c r="X544" s="193"/>
      <c r="Y544" s="193"/>
      <c r="Z544" s="193"/>
      <c r="AA544" s="193"/>
      <c r="AB544" s="193"/>
      <c r="AC544" s="193"/>
      <c r="AD544" s="193"/>
      <c r="AE544" s="193"/>
      <c r="AF544" s="3"/>
      <c r="AG544" s="3"/>
      <c r="AH544" s="3"/>
      <c r="AI544" s="3"/>
      <c r="AJ544" s="3"/>
      <c r="AK544" s="3"/>
      <c r="AL544" s="3"/>
    </row>
    <row r="545" spans="1:38" ht="14.25" customHeight="1">
      <c r="A545" s="3"/>
      <c r="B545" s="3"/>
      <c r="C545" s="3"/>
      <c r="D545" s="3"/>
      <c r="E545" s="264"/>
      <c r="F545" s="264"/>
      <c r="G545" s="264"/>
      <c r="H545" s="264"/>
      <c r="I545" s="264"/>
      <c r="J545" s="259"/>
      <c r="K545" s="3"/>
      <c r="L545" s="264"/>
      <c r="M545" s="264"/>
      <c r="N545" s="264"/>
      <c r="O545" s="264"/>
      <c r="P545" s="264"/>
      <c r="Q545" s="259"/>
      <c r="R545" s="3"/>
      <c r="S545" s="264"/>
      <c r="T545" s="264"/>
      <c r="U545" s="264"/>
      <c r="V545" s="264"/>
      <c r="W545" s="264"/>
      <c r="X545" s="193"/>
      <c r="Y545" s="193"/>
      <c r="Z545" s="193"/>
      <c r="AA545" s="193"/>
      <c r="AB545" s="193"/>
      <c r="AC545" s="193"/>
      <c r="AD545" s="193"/>
      <c r="AE545" s="193"/>
      <c r="AF545" s="3"/>
      <c r="AG545" s="3"/>
      <c r="AH545" s="3"/>
      <c r="AI545" s="3"/>
      <c r="AJ545" s="3"/>
      <c r="AK545" s="3"/>
      <c r="AL545" s="3"/>
    </row>
    <row r="546" spans="1:38" ht="14.25" customHeight="1">
      <c r="A546" s="3"/>
      <c r="B546" s="3"/>
      <c r="C546" s="3"/>
      <c r="D546" s="3"/>
      <c r="E546" s="264"/>
      <c r="F546" s="264"/>
      <c r="G546" s="264"/>
      <c r="H546" s="264"/>
      <c r="I546" s="264"/>
      <c r="J546" s="259"/>
      <c r="K546" s="3"/>
      <c r="L546" s="264"/>
      <c r="M546" s="264"/>
      <c r="N546" s="264"/>
      <c r="O546" s="264"/>
      <c r="P546" s="264"/>
      <c r="Q546" s="259"/>
      <c r="R546" s="3"/>
      <c r="S546" s="264"/>
      <c r="T546" s="264"/>
      <c r="U546" s="264"/>
      <c r="V546" s="264"/>
      <c r="W546" s="264"/>
      <c r="X546" s="193"/>
      <c r="Y546" s="193"/>
      <c r="Z546" s="193"/>
      <c r="AA546" s="193"/>
      <c r="AB546" s="193"/>
      <c r="AC546" s="193"/>
      <c r="AD546" s="193"/>
      <c r="AE546" s="193"/>
      <c r="AF546" s="3"/>
      <c r="AG546" s="3"/>
      <c r="AH546" s="3"/>
      <c r="AI546" s="3"/>
      <c r="AJ546" s="3"/>
      <c r="AK546" s="3"/>
      <c r="AL546" s="3"/>
    </row>
    <row r="547" spans="1:38" ht="14.25" customHeight="1">
      <c r="A547" s="3"/>
      <c r="B547" s="3"/>
      <c r="C547" s="3"/>
      <c r="D547" s="3"/>
      <c r="E547" s="264"/>
      <c r="F547" s="264"/>
      <c r="G547" s="264"/>
      <c r="H547" s="264"/>
      <c r="I547" s="264"/>
      <c r="J547" s="259"/>
      <c r="K547" s="3"/>
      <c r="L547" s="264"/>
      <c r="M547" s="264"/>
      <c r="N547" s="264"/>
      <c r="O547" s="264"/>
      <c r="P547" s="264"/>
      <c r="Q547" s="259"/>
      <c r="R547" s="3"/>
      <c r="S547" s="264"/>
      <c r="T547" s="264"/>
      <c r="U547" s="264"/>
      <c r="V547" s="264"/>
      <c r="W547" s="264"/>
      <c r="X547" s="193"/>
      <c r="Y547" s="193"/>
      <c r="Z547" s="193"/>
      <c r="AA547" s="193"/>
      <c r="AB547" s="193"/>
      <c r="AC547" s="193"/>
      <c r="AD547" s="193"/>
      <c r="AE547" s="193"/>
      <c r="AF547" s="3"/>
      <c r="AG547" s="3"/>
      <c r="AH547" s="3"/>
      <c r="AI547" s="3"/>
      <c r="AJ547" s="3"/>
      <c r="AK547" s="3"/>
      <c r="AL547" s="3"/>
    </row>
    <row r="548" spans="1:38" ht="14.25" customHeight="1">
      <c r="A548" s="3"/>
      <c r="B548" s="3"/>
      <c r="C548" s="3"/>
      <c r="D548" s="3"/>
      <c r="E548" s="264"/>
      <c r="F548" s="264"/>
      <c r="G548" s="264"/>
      <c r="H548" s="264"/>
      <c r="I548" s="264"/>
      <c r="J548" s="259"/>
      <c r="K548" s="3"/>
      <c r="L548" s="264"/>
      <c r="M548" s="264"/>
      <c r="N548" s="264"/>
      <c r="O548" s="264"/>
      <c r="P548" s="264"/>
      <c r="Q548" s="259"/>
      <c r="R548" s="3"/>
      <c r="S548" s="264"/>
      <c r="T548" s="264"/>
      <c r="U548" s="264"/>
      <c r="V548" s="264"/>
      <c r="W548" s="264"/>
      <c r="X548" s="193"/>
      <c r="Y548" s="193"/>
      <c r="Z548" s="193"/>
      <c r="AA548" s="193"/>
      <c r="AB548" s="193"/>
      <c r="AC548" s="193"/>
      <c r="AD548" s="193"/>
      <c r="AE548" s="193"/>
      <c r="AF548" s="3"/>
      <c r="AG548" s="3"/>
      <c r="AH548" s="3"/>
      <c r="AI548" s="3"/>
      <c r="AJ548" s="3"/>
      <c r="AK548" s="3"/>
      <c r="AL548" s="3"/>
    </row>
    <row r="549" spans="1:38" ht="14.25" customHeight="1">
      <c r="A549" s="3"/>
      <c r="B549" s="3"/>
      <c r="C549" s="3"/>
      <c r="D549" s="3"/>
      <c r="E549" s="264"/>
      <c r="F549" s="264"/>
      <c r="G549" s="264"/>
      <c r="H549" s="264"/>
      <c r="I549" s="264"/>
      <c r="J549" s="259"/>
      <c r="K549" s="3"/>
      <c r="L549" s="264"/>
      <c r="M549" s="264"/>
      <c r="N549" s="264"/>
      <c r="O549" s="264"/>
      <c r="P549" s="264"/>
      <c r="Q549" s="259"/>
      <c r="R549" s="3"/>
      <c r="S549" s="264"/>
      <c r="T549" s="264"/>
      <c r="U549" s="264"/>
      <c r="V549" s="264"/>
      <c r="W549" s="264"/>
      <c r="X549" s="193"/>
      <c r="Y549" s="193"/>
      <c r="Z549" s="193"/>
      <c r="AA549" s="193"/>
      <c r="AB549" s="193"/>
      <c r="AC549" s="193"/>
      <c r="AD549" s="193"/>
      <c r="AE549" s="193"/>
      <c r="AF549" s="3"/>
      <c r="AG549" s="3"/>
      <c r="AH549" s="3"/>
      <c r="AI549" s="3"/>
      <c r="AJ549" s="3"/>
      <c r="AK549" s="3"/>
      <c r="AL549" s="3"/>
    </row>
    <row r="550" spans="1:38" ht="14.25" customHeight="1">
      <c r="A550" s="3"/>
      <c r="B550" s="3"/>
      <c r="C550" s="3"/>
      <c r="D550" s="3"/>
      <c r="E550" s="264"/>
      <c r="F550" s="264"/>
      <c r="G550" s="264"/>
      <c r="H550" s="264"/>
      <c r="I550" s="264"/>
      <c r="J550" s="259"/>
      <c r="K550" s="3"/>
      <c r="L550" s="264"/>
      <c r="M550" s="264"/>
      <c r="N550" s="264"/>
      <c r="O550" s="264"/>
      <c r="P550" s="264"/>
      <c r="Q550" s="259"/>
      <c r="R550" s="3"/>
      <c r="S550" s="264"/>
      <c r="T550" s="264"/>
      <c r="U550" s="264"/>
      <c r="V550" s="264"/>
      <c r="W550" s="264"/>
      <c r="X550" s="193"/>
      <c r="Y550" s="193"/>
      <c r="Z550" s="193"/>
      <c r="AA550" s="193"/>
      <c r="AB550" s="193"/>
      <c r="AC550" s="193"/>
      <c r="AD550" s="193"/>
      <c r="AE550" s="193"/>
      <c r="AF550" s="3"/>
      <c r="AG550" s="3"/>
      <c r="AH550" s="3"/>
      <c r="AI550" s="3"/>
      <c r="AJ550" s="3"/>
      <c r="AK550" s="3"/>
      <c r="AL550" s="3"/>
    </row>
    <row r="551" spans="1:38" ht="14.25" customHeight="1">
      <c r="A551" s="3"/>
      <c r="B551" s="3"/>
      <c r="C551" s="3"/>
      <c r="D551" s="3"/>
      <c r="E551" s="264"/>
      <c r="F551" s="264"/>
      <c r="G551" s="264"/>
      <c r="H551" s="264"/>
      <c r="I551" s="264"/>
      <c r="J551" s="259"/>
      <c r="K551" s="3"/>
      <c r="L551" s="264"/>
      <c r="M551" s="264"/>
      <c r="N551" s="264"/>
      <c r="O551" s="264"/>
      <c r="P551" s="264"/>
      <c r="Q551" s="259"/>
      <c r="R551" s="3"/>
      <c r="S551" s="264"/>
      <c r="T551" s="264"/>
      <c r="U551" s="264"/>
      <c r="V551" s="264"/>
      <c r="W551" s="264"/>
      <c r="X551" s="193"/>
      <c r="Y551" s="193"/>
      <c r="Z551" s="193"/>
      <c r="AA551" s="193"/>
      <c r="AB551" s="193"/>
      <c r="AC551" s="193"/>
      <c r="AD551" s="193"/>
      <c r="AE551" s="193"/>
      <c r="AF551" s="3"/>
      <c r="AG551" s="3"/>
      <c r="AH551" s="3"/>
      <c r="AI551" s="3"/>
      <c r="AJ551" s="3"/>
      <c r="AK551" s="3"/>
      <c r="AL551" s="3"/>
    </row>
    <row r="552" spans="1:38" ht="14.25" customHeight="1">
      <c r="A552" s="3"/>
      <c r="B552" s="3"/>
      <c r="C552" s="3"/>
      <c r="D552" s="3"/>
      <c r="E552" s="264"/>
      <c r="F552" s="264"/>
      <c r="G552" s="264"/>
      <c r="H552" s="264"/>
      <c r="I552" s="264"/>
      <c r="J552" s="259"/>
      <c r="K552" s="3"/>
      <c r="L552" s="264"/>
      <c r="M552" s="264"/>
      <c r="N552" s="264"/>
      <c r="O552" s="264"/>
      <c r="P552" s="264"/>
      <c r="Q552" s="259"/>
      <c r="R552" s="3"/>
      <c r="S552" s="264"/>
      <c r="T552" s="264"/>
      <c r="U552" s="264"/>
      <c r="V552" s="264"/>
      <c r="W552" s="264"/>
      <c r="X552" s="193"/>
      <c r="Y552" s="193"/>
      <c r="Z552" s="193"/>
      <c r="AA552" s="193"/>
      <c r="AB552" s="193"/>
      <c r="AC552" s="193"/>
      <c r="AD552" s="193"/>
      <c r="AE552" s="193"/>
      <c r="AF552" s="3"/>
      <c r="AG552" s="3"/>
      <c r="AH552" s="3"/>
      <c r="AI552" s="3"/>
      <c r="AJ552" s="3"/>
      <c r="AK552" s="3"/>
      <c r="AL552" s="3"/>
    </row>
    <row r="553" spans="1:38" ht="14.25" customHeight="1">
      <c r="A553" s="3"/>
      <c r="B553" s="3"/>
      <c r="C553" s="3"/>
      <c r="D553" s="3"/>
      <c r="E553" s="264"/>
      <c r="F553" s="264"/>
      <c r="G553" s="264"/>
      <c r="H553" s="264"/>
      <c r="I553" s="264"/>
      <c r="J553" s="259"/>
      <c r="K553" s="3"/>
      <c r="L553" s="264"/>
      <c r="M553" s="264"/>
      <c r="N553" s="264"/>
      <c r="O553" s="264"/>
      <c r="P553" s="264"/>
      <c r="Q553" s="259"/>
      <c r="R553" s="3"/>
      <c r="S553" s="264"/>
      <c r="T553" s="264"/>
      <c r="U553" s="264"/>
      <c r="V553" s="264"/>
      <c r="W553" s="264"/>
      <c r="X553" s="193"/>
      <c r="Y553" s="193"/>
      <c r="Z553" s="193"/>
      <c r="AA553" s="193"/>
      <c r="AB553" s="193"/>
      <c r="AC553" s="193"/>
      <c r="AD553" s="193"/>
      <c r="AE553" s="193"/>
      <c r="AF553" s="3"/>
      <c r="AG553" s="3"/>
      <c r="AH553" s="3"/>
      <c r="AI553" s="3"/>
      <c r="AJ553" s="3"/>
      <c r="AK553" s="3"/>
      <c r="AL553" s="3"/>
    </row>
    <row r="554" spans="1:38" ht="14.25" customHeight="1">
      <c r="A554" s="3"/>
      <c r="B554" s="3"/>
      <c r="C554" s="3"/>
      <c r="D554" s="3"/>
      <c r="E554" s="264"/>
      <c r="F554" s="264"/>
      <c r="G554" s="264"/>
      <c r="H554" s="264"/>
      <c r="I554" s="264"/>
      <c r="J554" s="259"/>
      <c r="K554" s="3"/>
      <c r="L554" s="264"/>
      <c r="M554" s="264"/>
      <c r="N554" s="264"/>
      <c r="O554" s="264"/>
      <c r="P554" s="264"/>
      <c r="Q554" s="259"/>
      <c r="R554" s="3"/>
      <c r="S554" s="264"/>
      <c r="T554" s="264"/>
      <c r="U554" s="264"/>
      <c r="V554" s="264"/>
      <c r="W554" s="264"/>
      <c r="X554" s="193"/>
      <c r="Y554" s="193"/>
      <c r="Z554" s="193"/>
      <c r="AA554" s="193"/>
      <c r="AB554" s="193"/>
      <c r="AC554" s="193"/>
      <c r="AD554" s="193"/>
      <c r="AE554" s="193"/>
      <c r="AF554" s="3"/>
      <c r="AG554" s="3"/>
      <c r="AH554" s="3"/>
      <c r="AI554" s="3"/>
      <c r="AJ554" s="3"/>
      <c r="AK554" s="3"/>
      <c r="AL554" s="3"/>
    </row>
    <row r="555" spans="1:38" ht="14.25" customHeight="1">
      <c r="A555" s="3"/>
      <c r="B555" s="3"/>
      <c r="C555" s="3"/>
      <c r="D555" s="3"/>
      <c r="E555" s="264"/>
      <c r="F555" s="264"/>
      <c r="G555" s="264"/>
      <c r="H555" s="264"/>
      <c r="I555" s="264"/>
      <c r="J555" s="259"/>
      <c r="K555" s="3"/>
      <c r="L555" s="264"/>
      <c r="M555" s="264"/>
      <c r="N555" s="264"/>
      <c r="O555" s="264"/>
      <c r="P555" s="264"/>
      <c r="Q555" s="259"/>
      <c r="R555" s="3"/>
      <c r="S555" s="264"/>
      <c r="T555" s="264"/>
      <c r="U555" s="264"/>
      <c r="V555" s="264"/>
      <c r="W555" s="264"/>
      <c r="X555" s="193"/>
      <c r="Y555" s="193"/>
      <c r="Z555" s="193"/>
      <c r="AA555" s="193"/>
      <c r="AB555" s="193"/>
      <c r="AC555" s="193"/>
      <c r="AD555" s="193"/>
      <c r="AE555" s="193"/>
      <c r="AF555" s="3"/>
      <c r="AG555" s="3"/>
      <c r="AH555" s="3"/>
      <c r="AI555" s="3"/>
      <c r="AJ555" s="3"/>
      <c r="AK555" s="3"/>
      <c r="AL555" s="3"/>
    </row>
    <row r="556" spans="1:38" ht="14.25" customHeight="1">
      <c r="A556" s="3"/>
      <c r="B556" s="3"/>
      <c r="C556" s="3"/>
      <c r="D556" s="3"/>
      <c r="E556" s="264"/>
      <c r="F556" s="264"/>
      <c r="G556" s="264"/>
      <c r="H556" s="264"/>
      <c r="I556" s="264"/>
      <c r="J556" s="259"/>
      <c r="K556" s="3"/>
      <c r="L556" s="264"/>
      <c r="M556" s="264"/>
      <c r="N556" s="264"/>
      <c r="O556" s="264"/>
      <c r="P556" s="264"/>
      <c r="Q556" s="259"/>
      <c r="R556" s="3"/>
      <c r="S556" s="264"/>
      <c r="T556" s="264"/>
      <c r="U556" s="264"/>
      <c r="V556" s="264"/>
      <c r="W556" s="264"/>
      <c r="X556" s="193"/>
      <c r="Y556" s="193"/>
      <c r="Z556" s="193"/>
      <c r="AA556" s="193"/>
      <c r="AB556" s="193"/>
      <c r="AC556" s="193"/>
      <c r="AD556" s="193"/>
      <c r="AE556" s="193"/>
      <c r="AF556" s="3"/>
      <c r="AG556" s="3"/>
      <c r="AH556" s="3"/>
      <c r="AI556" s="3"/>
      <c r="AJ556" s="3"/>
      <c r="AK556" s="3"/>
      <c r="AL556" s="3"/>
    </row>
    <row r="557" spans="1:38" ht="14.25" customHeight="1">
      <c r="A557" s="3"/>
      <c r="B557" s="3"/>
      <c r="C557" s="3"/>
      <c r="D557" s="3"/>
      <c r="E557" s="264"/>
      <c r="F557" s="264"/>
      <c r="G557" s="264"/>
      <c r="H557" s="264"/>
      <c r="I557" s="264"/>
      <c r="J557" s="259"/>
      <c r="K557" s="3"/>
      <c r="L557" s="264"/>
      <c r="M557" s="264"/>
      <c r="N557" s="264"/>
      <c r="O557" s="264"/>
      <c r="P557" s="264"/>
      <c r="Q557" s="259"/>
      <c r="R557" s="3"/>
      <c r="S557" s="264"/>
      <c r="T557" s="264"/>
      <c r="U557" s="264"/>
      <c r="V557" s="264"/>
      <c r="W557" s="264"/>
      <c r="X557" s="193"/>
      <c r="Y557" s="193"/>
      <c r="Z557" s="193"/>
      <c r="AA557" s="193"/>
      <c r="AB557" s="193"/>
      <c r="AC557" s="193"/>
      <c r="AD557" s="193"/>
      <c r="AE557" s="193"/>
      <c r="AF557" s="3"/>
      <c r="AG557" s="3"/>
      <c r="AH557" s="3"/>
      <c r="AI557" s="3"/>
      <c r="AJ557" s="3"/>
      <c r="AK557" s="3"/>
      <c r="AL557" s="3"/>
    </row>
    <row r="558" spans="1:38" ht="14.25" customHeight="1">
      <c r="A558" s="3"/>
      <c r="B558" s="3"/>
      <c r="C558" s="3"/>
      <c r="D558" s="3"/>
      <c r="E558" s="264"/>
      <c r="F558" s="264"/>
      <c r="G558" s="264"/>
      <c r="H558" s="264"/>
      <c r="I558" s="264"/>
      <c r="J558" s="259"/>
      <c r="K558" s="3"/>
      <c r="L558" s="264"/>
      <c r="M558" s="264"/>
      <c r="N558" s="264"/>
      <c r="O558" s="264"/>
      <c r="P558" s="264"/>
      <c r="Q558" s="259"/>
      <c r="R558" s="3"/>
      <c r="S558" s="264"/>
      <c r="T558" s="264"/>
      <c r="U558" s="264"/>
      <c r="V558" s="264"/>
      <c r="W558" s="264"/>
      <c r="X558" s="193"/>
      <c r="Y558" s="193"/>
      <c r="Z558" s="193"/>
      <c r="AA558" s="193"/>
      <c r="AB558" s="193"/>
      <c r="AC558" s="193"/>
      <c r="AD558" s="193"/>
      <c r="AE558" s="193"/>
      <c r="AF558" s="3"/>
      <c r="AG558" s="3"/>
      <c r="AH558" s="3"/>
      <c r="AI558" s="3"/>
      <c r="AJ558" s="3"/>
      <c r="AK558" s="3"/>
      <c r="AL558" s="3"/>
    </row>
    <row r="559" spans="1:38" ht="14.25" customHeight="1">
      <c r="A559" s="3"/>
      <c r="B559" s="3"/>
      <c r="C559" s="3"/>
      <c r="D559" s="3"/>
      <c r="E559" s="264"/>
      <c r="F559" s="264"/>
      <c r="G559" s="264"/>
      <c r="H559" s="264"/>
      <c r="I559" s="264"/>
      <c r="J559" s="259"/>
      <c r="K559" s="3"/>
      <c r="L559" s="264"/>
      <c r="M559" s="264"/>
      <c r="N559" s="264"/>
      <c r="O559" s="264"/>
      <c r="P559" s="264"/>
      <c r="Q559" s="259"/>
      <c r="R559" s="3"/>
      <c r="S559" s="264"/>
      <c r="T559" s="264"/>
      <c r="U559" s="264"/>
      <c r="V559" s="264"/>
      <c r="W559" s="264"/>
      <c r="X559" s="193"/>
      <c r="Y559" s="193"/>
      <c r="Z559" s="193"/>
      <c r="AA559" s="193"/>
      <c r="AB559" s="193"/>
      <c r="AC559" s="193"/>
      <c r="AD559" s="193"/>
      <c r="AE559" s="193"/>
      <c r="AF559" s="3"/>
      <c r="AG559" s="3"/>
      <c r="AH559" s="3"/>
      <c r="AI559" s="3"/>
      <c r="AJ559" s="3"/>
      <c r="AK559" s="3"/>
      <c r="AL559" s="3"/>
    </row>
    <row r="560" spans="1:38" ht="14.25" customHeight="1">
      <c r="A560" s="3"/>
      <c r="B560" s="3"/>
      <c r="C560" s="3"/>
      <c r="D560" s="3"/>
      <c r="E560" s="264"/>
      <c r="F560" s="264"/>
      <c r="G560" s="264"/>
      <c r="H560" s="264"/>
      <c r="I560" s="264"/>
      <c r="J560" s="259"/>
      <c r="K560" s="3"/>
      <c r="L560" s="264"/>
      <c r="M560" s="264"/>
      <c r="N560" s="264"/>
      <c r="O560" s="264"/>
      <c r="P560" s="264"/>
      <c r="Q560" s="259"/>
      <c r="R560" s="3"/>
      <c r="S560" s="264"/>
      <c r="T560" s="264"/>
      <c r="U560" s="264"/>
      <c r="V560" s="264"/>
      <c r="W560" s="264"/>
      <c r="X560" s="193"/>
      <c r="Y560" s="193"/>
      <c r="Z560" s="193"/>
      <c r="AA560" s="193"/>
      <c r="AB560" s="193"/>
      <c r="AC560" s="193"/>
      <c r="AD560" s="193"/>
      <c r="AE560" s="193"/>
      <c r="AF560" s="3"/>
      <c r="AG560" s="3"/>
      <c r="AH560" s="3"/>
      <c r="AI560" s="3"/>
      <c r="AJ560" s="3"/>
      <c r="AK560" s="3"/>
      <c r="AL560" s="3"/>
    </row>
    <row r="561" spans="1:38" ht="14.25" customHeight="1">
      <c r="A561" s="3"/>
      <c r="B561" s="3"/>
      <c r="C561" s="3"/>
      <c r="D561" s="3"/>
      <c r="E561" s="264"/>
      <c r="F561" s="264"/>
      <c r="G561" s="264"/>
      <c r="H561" s="264"/>
      <c r="I561" s="264"/>
      <c r="J561" s="259"/>
      <c r="K561" s="3"/>
      <c r="L561" s="264"/>
      <c r="M561" s="264"/>
      <c r="N561" s="264"/>
      <c r="O561" s="264"/>
      <c r="P561" s="264"/>
      <c r="Q561" s="259"/>
      <c r="R561" s="3"/>
      <c r="S561" s="264"/>
      <c r="T561" s="264"/>
      <c r="U561" s="264"/>
      <c r="V561" s="264"/>
      <c r="W561" s="264"/>
      <c r="X561" s="193"/>
      <c r="Y561" s="193"/>
      <c r="Z561" s="193"/>
      <c r="AA561" s="193"/>
      <c r="AB561" s="193"/>
      <c r="AC561" s="193"/>
      <c r="AD561" s="193"/>
      <c r="AE561" s="193"/>
      <c r="AF561" s="3"/>
      <c r="AG561" s="3"/>
      <c r="AH561" s="3"/>
      <c r="AI561" s="3"/>
      <c r="AJ561" s="3"/>
      <c r="AK561" s="3"/>
      <c r="AL561" s="3"/>
    </row>
    <row r="562" spans="1:38" ht="14.25" customHeight="1">
      <c r="A562" s="3"/>
      <c r="B562" s="3"/>
      <c r="C562" s="3"/>
      <c r="D562" s="3"/>
      <c r="E562" s="264"/>
      <c r="F562" s="264"/>
      <c r="G562" s="264"/>
      <c r="H562" s="264"/>
      <c r="I562" s="264"/>
      <c r="J562" s="259"/>
      <c r="K562" s="3"/>
      <c r="L562" s="264"/>
      <c r="M562" s="264"/>
      <c r="N562" s="264"/>
      <c r="O562" s="264"/>
      <c r="P562" s="264"/>
      <c r="Q562" s="259"/>
      <c r="R562" s="3"/>
      <c r="S562" s="264"/>
      <c r="T562" s="264"/>
      <c r="U562" s="264"/>
      <c r="V562" s="264"/>
      <c r="W562" s="264"/>
      <c r="X562" s="193"/>
      <c r="Y562" s="193"/>
      <c r="Z562" s="193"/>
      <c r="AA562" s="193"/>
      <c r="AB562" s="193"/>
      <c r="AC562" s="193"/>
      <c r="AD562" s="193"/>
      <c r="AE562" s="193"/>
      <c r="AF562" s="3"/>
      <c r="AG562" s="3"/>
      <c r="AH562" s="3"/>
      <c r="AI562" s="3"/>
      <c r="AJ562" s="3"/>
      <c r="AK562" s="3"/>
      <c r="AL562" s="3"/>
    </row>
    <row r="563" spans="1:38" ht="14.25" customHeight="1">
      <c r="A563" s="3"/>
      <c r="B563" s="3"/>
      <c r="C563" s="3"/>
      <c r="D563" s="3"/>
      <c r="E563" s="264"/>
      <c r="F563" s="264"/>
      <c r="G563" s="264"/>
      <c r="H563" s="264"/>
      <c r="I563" s="264"/>
      <c r="J563" s="259"/>
      <c r="K563" s="3"/>
      <c r="L563" s="264"/>
      <c r="M563" s="264"/>
      <c r="N563" s="264"/>
      <c r="O563" s="264"/>
      <c r="P563" s="264"/>
      <c r="Q563" s="259"/>
      <c r="R563" s="3"/>
      <c r="S563" s="264"/>
      <c r="T563" s="264"/>
      <c r="U563" s="264"/>
      <c r="V563" s="264"/>
      <c r="W563" s="264"/>
      <c r="X563" s="193"/>
      <c r="Y563" s="193"/>
      <c r="Z563" s="193"/>
      <c r="AA563" s="193"/>
      <c r="AB563" s="193"/>
      <c r="AC563" s="193"/>
      <c r="AD563" s="193"/>
      <c r="AE563" s="193"/>
      <c r="AF563" s="3"/>
      <c r="AG563" s="3"/>
      <c r="AH563" s="3"/>
      <c r="AI563" s="3"/>
      <c r="AJ563" s="3"/>
      <c r="AK563" s="3"/>
      <c r="AL563" s="3"/>
    </row>
    <row r="564" spans="1:38" ht="14.25" customHeight="1">
      <c r="A564" s="3"/>
      <c r="B564" s="3"/>
      <c r="C564" s="3"/>
      <c r="D564" s="3"/>
      <c r="E564" s="264"/>
      <c r="F564" s="264"/>
      <c r="G564" s="264"/>
      <c r="H564" s="264"/>
      <c r="I564" s="264"/>
      <c r="J564" s="259"/>
      <c r="K564" s="3"/>
      <c r="L564" s="264"/>
      <c r="M564" s="264"/>
      <c r="N564" s="264"/>
      <c r="O564" s="264"/>
      <c r="P564" s="264"/>
      <c r="Q564" s="259"/>
      <c r="R564" s="3"/>
      <c r="S564" s="264"/>
      <c r="T564" s="264"/>
      <c r="U564" s="264"/>
      <c r="V564" s="264"/>
      <c r="W564" s="264"/>
      <c r="X564" s="193"/>
      <c r="Y564" s="193"/>
      <c r="Z564" s="193"/>
      <c r="AA564" s="193"/>
      <c r="AB564" s="193"/>
      <c r="AC564" s="193"/>
      <c r="AD564" s="193"/>
      <c r="AE564" s="193"/>
      <c r="AF564" s="3"/>
      <c r="AG564" s="3"/>
      <c r="AH564" s="3"/>
      <c r="AI564" s="3"/>
      <c r="AJ564" s="3"/>
      <c r="AK564" s="3"/>
      <c r="AL564" s="3"/>
    </row>
    <row r="565" spans="1:38" ht="14.25" customHeight="1">
      <c r="A565" s="3"/>
      <c r="B565" s="3"/>
      <c r="C565" s="3"/>
      <c r="D565" s="3"/>
      <c r="E565" s="264"/>
      <c r="F565" s="264"/>
      <c r="G565" s="264"/>
      <c r="H565" s="264"/>
      <c r="I565" s="264"/>
      <c r="J565" s="259"/>
      <c r="K565" s="3"/>
      <c r="L565" s="264"/>
      <c r="M565" s="264"/>
      <c r="N565" s="264"/>
      <c r="O565" s="264"/>
      <c r="P565" s="264"/>
      <c r="Q565" s="259"/>
      <c r="R565" s="3"/>
      <c r="S565" s="264"/>
      <c r="T565" s="264"/>
      <c r="U565" s="264"/>
      <c r="V565" s="264"/>
      <c r="W565" s="264"/>
      <c r="X565" s="193"/>
      <c r="Y565" s="193"/>
      <c r="Z565" s="193"/>
      <c r="AA565" s="193"/>
      <c r="AB565" s="193"/>
      <c r="AC565" s="193"/>
      <c r="AD565" s="193"/>
      <c r="AE565" s="193"/>
      <c r="AF565" s="3"/>
      <c r="AG565" s="3"/>
      <c r="AH565" s="3"/>
      <c r="AI565" s="3"/>
      <c r="AJ565" s="3"/>
      <c r="AK565" s="3"/>
      <c r="AL565" s="3"/>
    </row>
    <row r="566" spans="1:38" ht="14.25" customHeight="1">
      <c r="A566" s="3"/>
      <c r="B566" s="3"/>
      <c r="C566" s="3"/>
      <c r="D566" s="3"/>
      <c r="E566" s="264"/>
      <c r="F566" s="264"/>
      <c r="G566" s="264"/>
      <c r="H566" s="264"/>
      <c r="I566" s="264"/>
      <c r="J566" s="259"/>
      <c r="K566" s="3"/>
      <c r="L566" s="264"/>
      <c r="M566" s="264"/>
      <c r="N566" s="264"/>
      <c r="O566" s="264"/>
      <c r="P566" s="264"/>
      <c r="Q566" s="259"/>
      <c r="R566" s="3"/>
      <c r="S566" s="264"/>
      <c r="T566" s="264"/>
      <c r="U566" s="264"/>
      <c r="V566" s="264"/>
      <c r="W566" s="264"/>
      <c r="X566" s="193"/>
      <c r="Y566" s="193"/>
      <c r="Z566" s="193"/>
      <c r="AA566" s="193"/>
      <c r="AB566" s="193"/>
      <c r="AC566" s="193"/>
      <c r="AD566" s="193"/>
      <c r="AE566" s="193"/>
      <c r="AF566" s="3"/>
      <c r="AG566" s="3"/>
      <c r="AH566" s="3"/>
      <c r="AI566" s="3"/>
      <c r="AJ566" s="3"/>
      <c r="AK566" s="3"/>
      <c r="AL566" s="3"/>
    </row>
    <row r="567" spans="1:38" ht="14.25" customHeight="1">
      <c r="A567" s="3"/>
      <c r="B567" s="3"/>
      <c r="C567" s="3"/>
      <c r="D567" s="3"/>
      <c r="E567" s="264"/>
      <c r="F567" s="264"/>
      <c r="G567" s="264"/>
      <c r="H567" s="264"/>
      <c r="I567" s="264"/>
      <c r="J567" s="259"/>
      <c r="K567" s="3"/>
      <c r="L567" s="264"/>
      <c r="M567" s="264"/>
      <c r="N567" s="264"/>
      <c r="O567" s="264"/>
      <c r="P567" s="264"/>
      <c r="Q567" s="259"/>
      <c r="R567" s="3"/>
      <c r="S567" s="264"/>
      <c r="T567" s="264"/>
      <c r="U567" s="264"/>
      <c r="V567" s="264"/>
      <c r="W567" s="264"/>
      <c r="X567" s="193"/>
      <c r="Y567" s="193"/>
      <c r="Z567" s="193"/>
      <c r="AA567" s="193"/>
      <c r="AB567" s="193"/>
      <c r="AC567" s="193"/>
      <c r="AD567" s="193"/>
      <c r="AE567" s="193"/>
      <c r="AF567" s="3"/>
      <c r="AG567" s="3"/>
      <c r="AH567" s="3"/>
      <c r="AI567" s="3"/>
      <c r="AJ567" s="3"/>
      <c r="AK567" s="3"/>
      <c r="AL567" s="3"/>
    </row>
    <row r="568" spans="1:38" ht="14.25" customHeight="1">
      <c r="A568" s="3"/>
      <c r="B568" s="3"/>
      <c r="C568" s="3"/>
      <c r="D568" s="3"/>
      <c r="E568" s="264"/>
      <c r="F568" s="264"/>
      <c r="G568" s="264"/>
      <c r="H568" s="264"/>
      <c r="I568" s="264"/>
      <c r="J568" s="259"/>
      <c r="K568" s="3"/>
      <c r="L568" s="264"/>
      <c r="M568" s="264"/>
      <c r="N568" s="264"/>
      <c r="O568" s="264"/>
      <c r="P568" s="264"/>
      <c r="Q568" s="259"/>
      <c r="R568" s="3"/>
      <c r="S568" s="264"/>
      <c r="T568" s="264"/>
      <c r="U568" s="264"/>
      <c r="V568" s="264"/>
      <c r="W568" s="264"/>
      <c r="X568" s="193"/>
      <c r="Y568" s="193"/>
      <c r="Z568" s="193"/>
      <c r="AA568" s="193"/>
      <c r="AB568" s="193"/>
      <c r="AC568" s="193"/>
      <c r="AD568" s="193"/>
      <c r="AE568" s="193"/>
      <c r="AF568" s="3"/>
      <c r="AG568" s="3"/>
      <c r="AH568" s="3"/>
      <c r="AI568" s="3"/>
      <c r="AJ568" s="3"/>
      <c r="AK568" s="3"/>
      <c r="AL568" s="3"/>
    </row>
    <row r="569" spans="1:38" ht="14.25" customHeight="1">
      <c r="A569" s="3"/>
      <c r="B569" s="3"/>
      <c r="C569" s="3"/>
      <c r="D569" s="3"/>
      <c r="E569" s="264"/>
      <c r="F569" s="264"/>
      <c r="G569" s="264"/>
      <c r="H569" s="264"/>
      <c r="I569" s="264"/>
      <c r="J569" s="259"/>
      <c r="K569" s="3"/>
      <c r="L569" s="264"/>
      <c r="M569" s="264"/>
      <c r="N569" s="264"/>
      <c r="O569" s="264"/>
      <c r="P569" s="264"/>
      <c r="Q569" s="259"/>
      <c r="R569" s="3"/>
      <c r="S569" s="264"/>
      <c r="T569" s="264"/>
      <c r="U569" s="264"/>
      <c r="V569" s="264"/>
      <c r="W569" s="264"/>
      <c r="X569" s="193"/>
      <c r="Y569" s="193"/>
      <c r="Z569" s="193"/>
      <c r="AA569" s="193"/>
      <c r="AB569" s="193"/>
      <c r="AC569" s="193"/>
      <c r="AD569" s="193"/>
      <c r="AE569" s="193"/>
      <c r="AF569" s="3"/>
      <c r="AG569" s="3"/>
      <c r="AH569" s="3"/>
      <c r="AI569" s="3"/>
      <c r="AJ569" s="3"/>
      <c r="AK569" s="3"/>
      <c r="AL569" s="3"/>
    </row>
    <row r="570" spans="1:38" ht="14.25" customHeight="1">
      <c r="A570" s="3"/>
      <c r="B570" s="3"/>
      <c r="C570" s="3"/>
      <c r="D570" s="3"/>
      <c r="E570" s="264"/>
      <c r="F570" s="264"/>
      <c r="G570" s="264"/>
      <c r="H570" s="264"/>
      <c r="I570" s="264"/>
      <c r="J570" s="259"/>
      <c r="K570" s="3"/>
      <c r="L570" s="264"/>
      <c r="M570" s="264"/>
      <c r="N570" s="264"/>
      <c r="O570" s="264"/>
      <c r="P570" s="264"/>
      <c r="Q570" s="259"/>
      <c r="R570" s="3"/>
      <c r="S570" s="264"/>
      <c r="T570" s="264"/>
      <c r="U570" s="264"/>
      <c r="V570" s="264"/>
      <c r="W570" s="264"/>
      <c r="X570" s="193"/>
      <c r="Y570" s="193"/>
      <c r="Z570" s="193"/>
      <c r="AA570" s="193"/>
      <c r="AB570" s="193"/>
      <c r="AC570" s="193"/>
      <c r="AD570" s="193"/>
      <c r="AE570" s="193"/>
      <c r="AF570" s="3"/>
      <c r="AG570" s="3"/>
      <c r="AH570" s="3"/>
      <c r="AI570" s="3"/>
      <c r="AJ570" s="3"/>
      <c r="AK570" s="3"/>
      <c r="AL570" s="3"/>
    </row>
    <row r="571" spans="1:38" ht="14.25" customHeight="1">
      <c r="A571" s="3"/>
      <c r="B571" s="3"/>
      <c r="C571" s="3"/>
      <c r="D571" s="3"/>
      <c r="E571" s="264"/>
      <c r="F571" s="264"/>
      <c r="G571" s="264"/>
      <c r="H571" s="264"/>
      <c r="I571" s="264"/>
      <c r="J571" s="259"/>
      <c r="K571" s="3"/>
      <c r="L571" s="264"/>
      <c r="M571" s="264"/>
      <c r="N571" s="264"/>
      <c r="O571" s="264"/>
      <c r="P571" s="264"/>
      <c r="Q571" s="259"/>
      <c r="R571" s="3"/>
      <c r="S571" s="264"/>
      <c r="T571" s="264"/>
      <c r="U571" s="264"/>
      <c r="V571" s="264"/>
      <c r="W571" s="264"/>
      <c r="X571" s="193"/>
      <c r="Y571" s="193"/>
      <c r="Z571" s="193"/>
      <c r="AA571" s="193"/>
      <c r="AB571" s="193"/>
      <c r="AC571" s="193"/>
      <c r="AD571" s="193"/>
      <c r="AE571" s="193"/>
      <c r="AF571" s="3"/>
      <c r="AG571" s="3"/>
      <c r="AH571" s="3"/>
      <c r="AI571" s="3"/>
      <c r="AJ571" s="3"/>
      <c r="AK571" s="3"/>
      <c r="AL571" s="3"/>
    </row>
    <row r="572" spans="1:38" ht="14.25" customHeight="1">
      <c r="A572" s="3"/>
      <c r="B572" s="3"/>
      <c r="C572" s="3"/>
      <c r="D572" s="3"/>
      <c r="E572" s="264"/>
      <c r="F572" s="264"/>
      <c r="G572" s="264"/>
      <c r="H572" s="264"/>
      <c r="I572" s="264"/>
      <c r="J572" s="259"/>
      <c r="K572" s="3"/>
      <c r="L572" s="264"/>
      <c r="M572" s="264"/>
      <c r="N572" s="264"/>
      <c r="O572" s="264"/>
      <c r="P572" s="264"/>
      <c r="Q572" s="259"/>
      <c r="R572" s="3"/>
      <c r="S572" s="264"/>
      <c r="T572" s="264"/>
      <c r="U572" s="264"/>
      <c r="V572" s="264"/>
      <c r="W572" s="264"/>
      <c r="X572" s="193"/>
      <c r="Y572" s="193"/>
      <c r="Z572" s="193"/>
      <c r="AA572" s="193"/>
      <c r="AB572" s="193"/>
      <c r="AC572" s="193"/>
      <c r="AD572" s="193"/>
      <c r="AE572" s="193"/>
      <c r="AF572" s="3"/>
      <c r="AG572" s="3"/>
      <c r="AH572" s="3"/>
      <c r="AI572" s="3"/>
      <c r="AJ572" s="3"/>
      <c r="AK572" s="3"/>
      <c r="AL572" s="3"/>
    </row>
    <row r="573" spans="1:38" ht="14.25" customHeight="1">
      <c r="A573" s="3"/>
      <c r="B573" s="3"/>
      <c r="C573" s="3"/>
      <c r="D573" s="3"/>
      <c r="E573" s="264"/>
      <c r="F573" s="264"/>
      <c r="G573" s="264"/>
      <c r="H573" s="264"/>
      <c r="I573" s="264"/>
      <c r="J573" s="259"/>
      <c r="K573" s="3"/>
      <c r="L573" s="264"/>
      <c r="M573" s="264"/>
      <c r="N573" s="264"/>
      <c r="O573" s="264"/>
      <c r="P573" s="264"/>
      <c r="Q573" s="259"/>
      <c r="R573" s="3"/>
      <c r="S573" s="264"/>
      <c r="T573" s="264"/>
      <c r="U573" s="264"/>
      <c r="V573" s="264"/>
      <c r="W573" s="264"/>
      <c r="X573" s="193"/>
      <c r="Y573" s="193"/>
      <c r="Z573" s="193"/>
      <c r="AA573" s="193"/>
      <c r="AB573" s="193"/>
      <c r="AC573" s="193"/>
      <c r="AD573" s="193"/>
      <c r="AE573" s="193"/>
      <c r="AF573" s="3"/>
      <c r="AG573" s="3"/>
      <c r="AH573" s="3"/>
      <c r="AI573" s="3"/>
      <c r="AJ573" s="3"/>
      <c r="AK573" s="3"/>
      <c r="AL573" s="3"/>
    </row>
    <row r="574" spans="1:38" ht="14.25" customHeight="1">
      <c r="A574" s="3"/>
      <c r="B574" s="3"/>
      <c r="C574" s="3"/>
      <c r="D574" s="3"/>
      <c r="E574" s="264"/>
      <c r="F574" s="264"/>
      <c r="G574" s="264"/>
      <c r="H574" s="264"/>
      <c r="I574" s="264"/>
      <c r="J574" s="259"/>
      <c r="K574" s="3"/>
      <c r="L574" s="264"/>
      <c r="M574" s="264"/>
      <c r="N574" s="264"/>
      <c r="O574" s="264"/>
      <c r="P574" s="264"/>
      <c r="Q574" s="259"/>
      <c r="R574" s="3"/>
      <c r="S574" s="264"/>
      <c r="T574" s="264"/>
      <c r="U574" s="264"/>
      <c r="V574" s="264"/>
      <c r="W574" s="264"/>
      <c r="X574" s="193"/>
      <c r="Y574" s="193"/>
      <c r="Z574" s="193"/>
      <c r="AA574" s="193"/>
      <c r="AB574" s="193"/>
      <c r="AC574" s="193"/>
      <c r="AD574" s="193"/>
      <c r="AE574" s="193"/>
      <c r="AF574" s="3"/>
      <c r="AG574" s="3"/>
      <c r="AH574" s="3"/>
      <c r="AI574" s="3"/>
      <c r="AJ574" s="3"/>
      <c r="AK574" s="3"/>
      <c r="AL574" s="3"/>
    </row>
    <row r="575" spans="1:38" ht="14.25" customHeight="1">
      <c r="A575" s="3"/>
      <c r="B575" s="3"/>
      <c r="C575" s="3"/>
      <c r="D575" s="3"/>
      <c r="E575" s="264"/>
      <c r="F575" s="264"/>
      <c r="G575" s="264"/>
      <c r="H575" s="264"/>
      <c r="I575" s="264"/>
      <c r="J575" s="259"/>
      <c r="K575" s="3"/>
      <c r="L575" s="264"/>
      <c r="M575" s="264"/>
      <c r="N575" s="264"/>
      <c r="O575" s="264"/>
      <c r="P575" s="264"/>
      <c r="Q575" s="259"/>
      <c r="R575" s="3"/>
      <c r="S575" s="264"/>
      <c r="T575" s="264"/>
      <c r="U575" s="264"/>
      <c r="V575" s="264"/>
      <c r="W575" s="264"/>
      <c r="X575" s="193"/>
      <c r="Y575" s="193"/>
      <c r="Z575" s="193"/>
      <c r="AA575" s="193"/>
      <c r="AB575" s="193"/>
      <c r="AC575" s="193"/>
      <c r="AD575" s="193"/>
      <c r="AE575" s="193"/>
      <c r="AF575" s="3"/>
      <c r="AG575" s="3"/>
      <c r="AH575" s="3"/>
      <c r="AI575" s="3"/>
      <c r="AJ575" s="3"/>
      <c r="AK575" s="3"/>
      <c r="AL575" s="3"/>
    </row>
    <row r="576" spans="1:38" ht="14.25" customHeight="1">
      <c r="A576" s="3"/>
      <c r="B576" s="3"/>
      <c r="C576" s="3"/>
      <c r="D576" s="3"/>
      <c r="E576" s="264"/>
      <c r="F576" s="264"/>
      <c r="G576" s="264"/>
      <c r="H576" s="264"/>
      <c r="I576" s="264"/>
      <c r="J576" s="259"/>
      <c r="K576" s="3"/>
      <c r="L576" s="264"/>
      <c r="M576" s="264"/>
      <c r="N576" s="264"/>
      <c r="O576" s="264"/>
      <c r="P576" s="264"/>
      <c r="Q576" s="259"/>
      <c r="R576" s="3"/>
      <c r="S576" s="264"/>
      <c r="T576" s="264"/>
      <c r="U576" s="264"/>
      <c r="V576" s="264"/>
      <c r="W576" s="264"/>
      <c r="X576" s="193"/>
      <c r="Y576" s="193"/>
      <c r="Z576" s="193"/>
      <c r="AA576" s="193"/>
      <c r="AB576" s="193"/>
      <c r="AC576" s="193"/>
      <c r="AD576" s="193"/>
      <c r="AE576" s="193"/>
      <c r="AF576" s="3"/>
      <c r="AG576" s="3"/>
      <c r="AH576" s="3"/>
      <c r="AI576" s="3"/>
      <c r="AJ576" s="3"/>
      <c r="AK576" s="3"/>
      <c r="AL576" s="3"/>
    </row>
    <row r="577" spans="1:38" ht="14.25" customHeight="1">
      <c r="A577" s="3"/>
      <c r="B577" s="3"/>
      <c r="C577" s="3"/>
      <c r="D577" s="3"/>
      <c r="E577" s="264"/>
      <c r="F577" s="264"/>
      <c r="G577" s="264"/>
      <c r="H577" s="264"/>
      <c r="I577" s="264"/>
      <c r="J577" s="259"/>
      <c r="K577" s="3"/>
      <c r="L577" s="264"/>
      <c r="M577" s="264"/>
      <c r="N577" s="264"/>
      <c r="O577" s="264"/>
      <c r="P577" s="264"/>
      <c r="Q577" s="259"/>
      <c r="R577" s="3"/>
      <c r="S577" s="264"/>
      <c r="T577" s="264"/>
      <c r="U577" s="264"/>
      <c r="V577" s="264"/>
      <c r="W577" s="264"/>
      <c r="X577" s="193"/>
      <c r="Y577" s="193"/>
      <c r="Z577" s="193"/>
      <c r="AA577" s="193"/>
      <c r="AB577" s="193"/>
      <c r="AC577" s="193"/>
      <c r="AD577" s="193"/>
      <c r="AE577" s="193"/>
      <c r="AF577" s="3"/>
      <c r="AG577" s="3"/>
      <c r="AH577" s="3"/>
      <c r="AI577" s="3"/>
      <c r="AJ577" s="3"/>
      <c r="AK577" s="3"/>
      <c r="AL577" s="3"/>
    </row>
    <row r="578" spans="1:38" ht="14.25" customHeight="1">
      <c r="A578" s="3"/>
      <c r="B578" s="3"/>
      <c r="C578" s="3"/>
      <c r="D578" s="3"/>
      <c r="E578" s="264"/>
      <c r="F578" s="264"/>
      <c r="G578" s="264"/>
      <c r="H578" s="264"/>
      <c r="I578" s="264"/>
      <c r="J578" s="259"/>
      <c r="K578" s="3"/>
      <c r="L578" s="264"/>
      <c r="M578" s="264"/>
      <c r="N578" s="264"/>
      <c r="O578" s="264"/>
      <c r="P578" s="264"/>
      <c r="Q578" s="259"/>
      <c r="R578" s="3"/>
      <c r="S578" s="264"/>
      <c r="T578" s="264"/>
      <c r="U578" s="264"/>
      <c r="V578" s="264"/>
      <c r="W578" s="264"/>
      <c r="X578" s="193"/>
      <c r="Y578" s="193"/>
      <c r="Z578" s="193"/>
      <c r="AA578" s="193"/>
      <c r="AB578" s="193"/>
      <c r="AC578" s="193"/>
      <c r="AD578" s="193"/>
      <c r="AE578" s="193"/>
      <c r="AF578" s="3"/>
      <c r="AG578" s="3"/>
      <c r="AH578" s="3"/>
      <c r="AI578" s="3"/>
      <c r="AJ578" s="3"/>
      <c r="AK578" s="3"/>
      <c r="AL578" s="3"/>
    </row>
    <row r="579" spans="1:38" ht="14.25" customHeight="1">
      <c r="A579" s="3"/>
      <c r="B579" s="3"/>
      <c r="C579" s="3"/>
      <c r="D579" s="3"/>
      <c r="E579" s="264"/>
      <c r="F579" s="264"/>
      <c r="G579" s="264"/>
      <c r="H579" s="264"/>
      <c r="I579" s="264"/>
      <c r="J579" s="259"/>
      <c r="K579" s="3"/>
      <c r="L579" s="264"/>
      <c r="M579" s="264"/>
      <c r="N579" s="264"/>
      <c r="O579" s="264"/>
      <c r="P579" s="264"/>
      <c r="Q579" s="259"/>
      <c r="R579" s="3"/>
      <c r="S579" s="264"/>
      <c r="T579" s="264"/>
      <c r="U579" s="264"/>
      <c r="V579" s="264"/>
      <c r="W579" s="264"/>
      <c r="X579" s="193"/>
      <c r="Y579" s="193"/>
      <c r="Z579" s="193"/>
      <c r="AA579" s="193"/>
      <c r="AB579" s="193"/>
      <c r="AC579" s="193"/>
      <c r="AD579" s="193"/>
      <c r="AE579" s="193"/>
      <c r="AF579" s="3"/>
      <c r="AG579" s="3"/>
      <c r="AH579" s="3"/>
      <c r="AI579" s="3"/>
      <c r="AJ579" s="3"/>
      <c r="AK579" s="3"/>
      <c r="AL579" s="3"/>
    </row>
    <row r="580" spans="1:38" ht="14.25" customHeight="1">
      <c r="A580" s="3"/>
      <c r="B580" s="3"/>
      <c r="C580" s="3"/>
      <c r="D580" s="3"/>
      <c r="E580" s="264"/>
      <c r="F580" s="264"/>
      <c r="G580" s="264"/>
      <c r="H580" s="264"/>
      <c r="I580" s="264"/>
      <c r="J580" s="259"/>
      <c r="K580" s="3"/>
      <c r="L580" s="264"/>
      <c r="M580" s="264"/>
      <c r="N580" s="264"/>
      <c r="O580" s="264"/>
      <c r="P580" s="264"/>
      <c r="Q580" s="259"/>
      <c r="R580" s="3"/>
      <c r="S580" s="264"/>
      <c r="T580" s="264"/>
      <c r="U580" s="264"/>
      <c r="V580" s="264"/>
      <c r="W580" s="264"/>
      <c r="X580" s="193"/>
      <c r="Y580" s="193"/>
      <c r="Z580" s="193"/>
      <c r="AA580" s="193"/>
      <c r="AB580" s="193"/>
      <c r="AC580" s="193"/>
      <c r="AD580" s="193"/>
      <c r="AE580" s="193"/>
      <c r="AF580" s="3"/>
      <c r="AG580" s="3"/>
      <c r="AH580" s="3"/>
      <c r="AI580" s="3"/>
      <c r="AJ580" s="3"/>
      <c r="AK580" s="3"/>
      <c r="AL580" s="3"/>
    </row>
    <row r="581" spans="1:38" ht="14.25" customHeight="1">
      <c r="A581" s="3"/>
      <c r="B581" s="3"/>
      <c r="C581" s="3"/>
      <c r="D581" s="3"/>
      <c r="E581" s="264"/>
      <c r="F581" s="264"/>
      <c r="G581" s="264"/>
      <c r="H581" s="264"/>
      <c r="I581" s="264"/>
      <c r="J581" s="259"/>
      <c r="K581" s="3"/>
      <c r="L581" s="264"/>
      <c r="M581" s="264"/>
      <c r="N581" s="264"/>
      <c r="O581" s="264"/>
      <c r="P581" s="264"/>
      <c r="Q581" s="259"/>
      <c r="R581" s="3"/>
      <c r="S581" s="264"/>
      <c r="T581" s="264"/>
      <c r="U581" s="264"/>
      <c r="V581" s="264"/>
      <c r="W581" s="264"/>
      <c r="X581" s="193"/>
      <c r="Y581" s="193"/>
      <c r="Z581" s="193"/>
      <c r="AA581" s="193"/>
      <c r="AB581" s="193"/>
      <c r="AC581" s="193"/>
      <c r="AD581" s="193"/>
      <c r="AE581" s="193"/>
      <c r="AF581" s="3"/>
      <c r="AG581" s="3"/>
      <c r="AH581" s="3"/>
      <c r="AI581" s="3"/>
      <c r="AJ581" s="3"/>
      <c r="AK581" s="3"/>
      <c r="AL581" s="3"/>
    </row>
    <row r="582" spans="1:38" ht="14.25" customHeight="1">
      <c r="A582" s="3"/>
      <c r="B582" s="3"/>
      <c r="C582" s="3"/>
      <c r="D582" s="3"/>
      <c r="E582" s="264"/>
      <c r="F582" s="264"/>
      <c r="G582" s="264"/>
      <c r="H582" s="264"/>
      <c r="I582" s="264"/>
      <c r="J582" s="259"/>
      <c r="K582" s="3"/>
      <c r="L582" s="264"/>
      <c r="M582" s="264"/>
      <c r="N582" s="264"/>
      <c r="O582" s="264"/>
      <c r="P582" s="264"/>
      <c r="Q582" s="259"/>
      <c r="R582" s="3"/>
      <c r="S582" s="264"/>
      <c r="T582" s="264"/>
      <c r="U582" s="264"/>
      <c r="V582" s="264"/>
      <c r="W582" s="264"/>
      <c r="X582" s="193"/>
      <c r="Y582" s="193"/>
      <c r="Z582" s="193"/>
      <c r="AA582" s="193"/>
      <c r="AB582" s="193"/>
      <c r="AC582" s="193"/>
      <c r="AD582" s="193"/>
      <c r="AE582" s="193"/>
      <c r="AF582" s="3"/>
      <c r="AG582" s="3"/>
      <c r="AH582" s="3"/>
      <c r="AI582" s="3"/>
      <c r="AJ582" s="3"/>
      <c r="AK582" s="3"/>
      <c r="AL582" s="3"/>
    </row>
    <row r="583" spans="1:38" ht="14.25" customHeight="1">
      <c r="A583" s="3"/>
      <c r="B583" s="3"/>
      <c r="C583" s="3"/>
      <c r="D583" s="3"/>
      <c r="E583" s="264"/>
      <c r="F583" s="264"/>
      <c r="G583" s="264"/>
      <c r="H583" s="264"/>
      <c r="I583" s="264"/>
      <c r="J583" s="259"/>
      <c r="K583" s="3"/>
      <c r="L583" s="264"/>
      <c r="M583" s="264"/>
      <c r="N583" s="264"/>
      <c r="O583" s="264"/>
      <c r="P583" s="264"/>
      <c r="Q583" s="259"/>
      <c r="R583" s="3"/>
      <c r="S583" s="264"/>
      <c r="T583" s="264"/>
      <c r="U583" s="264"/>
      <c r="V583" s="264"/>
      <c r="W583" s="264"/>
      <c r="X583" s="193"/>
      <c r="Y583" s="193"/>
      <c r="Z583" s="193"/>
      <c r="AA583" s="193"/>
      <c r="AB583" s="193"/>
      <c r="AC583" s="193"/>
      <c r="AD583" s="193"/>
      <c r="AE583" s="193"/>
      <c r="AF583" s="3"/>
      <c r="AG583" s="3"/>
      <c r="AH583" s="3"/>
      <c r="AI583" s="3"/>
      <c r="AJ583" s="3"/>
      <c r="AK583" s="3"/>
      <c r="AL583" s="3"/>
    </row>
    <row r="584" spans="1:38" ht="14.25" customHeight="1">
      <c r="A584" s="3"/>
      <c r="B584" s="3"/>
      <c r="C584" s="3"/>
      <c r="D584" s="3"/>
      <c r="E584" s="264"/>
      <c r="F584" s="264"/>
      <c r="G584" s="264"/>
      <c r="H584" s="264"/>
      <c r="I584" s="264"/>
      <c r="J584" s="259"/>
      <c r="K584" s="3"/>
      <c r="L584" s="264"/>
      <c r="M584" s="264"/>
      <c r="N584" s="264"/>
      <c r="O584" s="264"/>
      <c r="P584" s="264"/>
      <c r="Q584" s="259"/>
      <c r="R584" s="3"/>
      <c r="S584" s="264"/>
      <c r="T584" s="264"/>
      <c r="U584" s="264"/>
      <c r="V584" s="264"/>
      <c r="W584" s="264"/>
      <c r="X584" s="193"/>
      <c r="Y584" s="193"/>
      <c r="Z584" s="193"/>
      <c r="AA584" s="193"/>
      <c r="AB584" s="193"/>
      <c r="AC584" s="193"/>
      <c r="AD584" s="193"/>
      <c r="AE584" s="193"/>
      <c r="AF584" s="3"/>
      <c r="AG584" s="3"/>
      <c r="AH584" s="3"/>
      <c r="AI584" s="3"/>
      <c r="AJ584" s="3"/>
      <c r="AK584" s="3"/>
      <c r="AL584" s="3"/>
    </row>
    <row r="585" spans="1:38" ht="14.25" customHeight="1">
      <c r="A585" s="3"/>
      <c r="B585" s="3"/>
      <c r="C585" s="3"/>
      <c r="D585" s="3"/>
      <c r="E585" s="264"/>
      <c r="F585" s="264"/>
      <c r="G585" s="264"/>
      <c r="H585" s="264"/>
      <c r="I585" s="264"/>
      <c r="J585" s="259"/>
      <c r="K585" s="3"/>
      <c r="L585" s="264"/>
      <c r="M585" s="264"/>
      <c r="N585" s="264"/>
      <c r="O585" s="264"/>
      <c r="P585" s="264"/>
      <c r="Q585" s="259"/>
      <c r="R585" s="3"/>
      <c r="S585" s="264"/>
      <c r="T585" s="264"/>
      <c r="U585" s="264"/>
      <c r="V585" s="264"/>
      <c r="W585" s="264"/>
      <c r="X585" s="193"/>
      <c r="Y585" s="193"/>
      <c r="Z585" s="193"/>
      <c r="AA585" s="193"/>
      <c r="AB585" s="193"/>
      <c r="AC585" s="193"/>
      <c r="AD585" s="193"/>
      <c r="AE585" s="193"/>
      <c r="AF585" s="3"/>
      <c r="AG585" s="3"/>
      <c r="AH585" s="3"/>
      <c r="AI585" s="3"/>
      <c r="AJ585" s="3"/>
      <c r="AK585" s="3"/>
      <c r="AL585" s="3"/>
    </row>
    <row r="586" spans="1:38" ht="14.25" customHeight="1">
      <c r="A586" s="3"/>
      <c r="B586" s="3"/>
      <c r="C586" s="3"/>
      <c r="D586" s="3"/>
      <c r="E586" s="264"/>
      <c r="F586" s="264"/>
      <c r="G586" s="264"/>
      <c r="H586" s="264"/>
      <c r="I586" s="264"/>
      <c r="J586" s="259"/>
      <c r="K586" s="3"/>
      <c r="L586" s="264"/>
      <c r="M586" s="264"/>
      <c r="N586" s="264"/>
      <c r="O586" s="264"/>
      <c r="P586" s="264"/>
      <c r="Q586" s="259"/>
      <c r="R586" s="3"/>
      <c r="S586" s="264"/>
      <c r="T586" s="264"/>
      <c r="U586" s="264"/>
      <c r="V586" s="264"/>
      <c r="W586" s="264"/>
      <c r="X586" s="193"/>
      <c r="Y586" s="193"/>
      <c r="Z586" s="193"/>
      <c r="AA586" s="193"/>
      <c r="AB586" s="193"/>
      <c r="AC586" s="193"/>
      <c r="AD586" s="193"/>
      <c r="AE586" s="193"/>
      <c r="AF586" s="3"/>
      <c r="AG586" s="3"/>
      <c r="AH586" s="3"/>
      <c r="AI586" s="3"/>
      <c r="AJ586" s="3"/>
      <c r="AK586" s="3"/>
      <c r="AL586" s="3"/>
    </row>
    <row r="587" spans="1:38" ht="14.25" customHeight="1">
      <c r="A587" s="3"/>
      <c r="B587" s="3"/>
      <c r="C587" s="3"/>
      <c r="D587" s="3"/>
      <c r="E587" s="264"/>
      <c r="F587" s="264"/>
      <c r="G587" s="264"/>
      <c r="H587" s="264"/>
      <c r="I587" s="264"/>
      <c r="J587" s="259"/>
      <c r="K587" s="3"/>
      <c r="L587" s="264"/>
      <c r="M587" s="264"/>
      <c r="N587" s="264"/>
      <c r="O587" s="264"/>
      <c r="P587" s="264"/>
      <c r="Q587" s="259"/>
      <c r="R587" s="3"/>
      <c r="S587" s="264"/>
      <c r="T587" s="264"/>
      <c r="U587" s="264"/>
      <c r="V587" s="264"/>
      <c r="W587" s="264"/>
      <c r="X587" s="193"/>
      <c r="Y587" s="193"/>
      <c r="Z587" s="193"/>
      <c r="AA587" s="193"/>
      <c r="AB587" s="193"/>
      <c r="AC587" s="193"/>
      <c r="AD587" s="193"/>
      <c r="AE587" s="193"/>
      <c r="AF587" s="3"/>
      <c r="AG587" s="3"/>
      <c r="AH587" s="3"/>
      <c r="AI587" s="3"/>
      <c r="AJ587" s="3"/>
      <c r="AK587" s="3"/>
      <c r="AL587" s="3"/>
    </row>
    <row r="588" spans="1:38" ht="14.25" customHeight="1">
      <c r="A588" s="3"/>
      <c r="B588" s="3"/>
      <c r="C588" s="3"/>
      <c r="D588" s="3"/>
      <c r="E588" s="264"/>
      <c r="F588" s="264"/>
      <c r="G588" s="264"/>
      <c r="H588" s="264"/>
      <c r="I588" s="264"/>
      <c r="J588" s="259"/>
      <c r="K588" s="3"/>
      <c r="L588" s="264"/>
      <c r="M588" s="264"/>
      <c r="N588" s="264"/>
      <c r="O588" s="264"/>
      <c r="P588" s="264"/>
      <c r="Q588" s="259"/>
      <c r="R588" s="3"/>
      <c r="S588" s="264"/>
      <c r="T588" s="264"/>
      <c r="U588" s="264"/>
      <c r="V588" s="264"/>
      <c r="W588" s="264"/>
      <c r="X588" s="193"/>
      <c r="Y588" s="193"/>
      <c r="Z588" s="193"/>
      <c r="AA588" s="193"/>
      <c r="AB588" s="193"/>
      <c r="AC588" s="193"/>
      <c r="AD588" s="193"/>
      <c r="AE588" s="193"/>
      <c r="AF588" s="3"/>
      <c r="AG588" s="3"/>
      <c r="AH588" s="3"/>
      <c r="AI588" s="3"/>
      <c r="AJ588" s="3"/>
      <c r="AK588" s="3"/>
      <c r="AL588" s="3"/>
    </row>
    <row r="589" spans="1:38" ht="14.25" customHeight="1">
      <c r="A589" s="3"/>
      <c r="B589" s="3"/>
      <c r="C589" s="3"/>
      <c r="D589" s="3"/>
      <c r="E589" s="264"/>
      <c r="F589" s="264"/>
      <c r="G589" s="264"/>
      <c r="H589" s="264"/>
      <c r="I589" s="264"/>
      <c r="J589" s="259"/>
      <c r="K589" s="3"/>
      <c r="L589" s="264"/>
      <c r="M589" s="264"/>
      <c r="N589" s="264"/>
      <c r="O589" s="264"/>
      <c r="P589" s="264"/>
      <c r="Q589" s="259"/>
      <c r="R589" s="3"/>
      <c r="S589" s="264"/>
      <c r="T589" s="264"/>
      <c r="U589" s="264"/>
      <c r="V589" s="264"/>
      <c r="W589" s="264"/>
      <c r="X589" s="193"/>
      <c r="Y589" s="193"/>
      <c r="Z589" s="193"/>
      <c r="AA589" s="193"/>
      <c r="AB589" s="193"/>
      <c r="AC589" s="193"/>
      <c r="AD589" s="193"/>
      <c r="AE589" s="193"/>
      <c r="AF589" s="3"/>
      <c r="AG589" s="3"/>
      <c r="AH589" s="3"/>
      <c r="AI589" s="3"/>
      <c r="AJ589" s="3"/>
      <c r="AK589" s="3"/>
      <c r="AL589" s="3"/>
    </row>
    <row r="590" spans="1:38" ht="14.25" customHeight="1">
      <c r="A590" s="3"/>
      <c r="B590" s="3"/>
      <c r="C590" s="3"/>
      <c r="D590" s="3"/>
      <c r="E590" s="264"/>
      <c r="F590" s="264"/>
      <c r="G590" s="264"/>
      <c r="H590" s="264"/>
      <c r="I590" s="264"/>
      <c r="J590" s="259"/>
      <c r="K590" s="3"/>
      <c r="L590" s="264"/>
      <c r="M590" s="264"/>
      <c r="N590" s="264"/>
      <c r="O590" s="264"/>
      <c r="P590" s="264"/>
      <c r="Q590" s="259"/>
      <c r="R590" s="3"/>
      <c r="S590" s="264"/>
      <c r="T590" s="264"/>
      <c r="U590" s="264"/>
      <c r="V590" s="264"/>
      <c r="W590" s="264"/>
      <c r="X590" s="193"/>
      <c r="Y590" s="193"/>
      <c r="Z590" s="193"/>
      <c r="AA590" s="193"/>
      <c r="AB590" s="193"/>
      <c r="AC590" s="193"/>
      <c r="AD590" s="193"/>
      <c r="AE590" s="193"/>
      <c r="AF590" s="3"/>
      <c r="AG590" s="3"/>
      <c r="AH590" s="3"/>
      <c r="AI590" s="3"/>
      <c r="AJ590" s="3"/>
      <c r="AK590" s="3"/>
      <c r="AL590" s="3"/>
    </row>
    <row r="591" spans="1:38" ht="14.25" customHeight="1">
      <c r="A591" s="3"/>
      <c r="B591" s="3"/>
      <c r="C591" s="3"/>
      <c r="D591" s="3"/>
      <c r="E591" s="264"/>
      <c r="F591" s="264"/>
      <c r="G591" s="264"/>
      <c r="H591" s="264"/>
      <c r="I591" s="264"/>
      <c r="J591" s="259"/>
      <c r="K591" s="3"/>
      <c r="L591" s="264"/>
      <c r="M591" s="264"/>
      <c r="N591" s="264"/>
      <c r="O591" s="264"/>
      <c r="P591" s="264"/>
      <c r="Q591" s="259"/>
      <c r="R591" s="3"/>
      <c r="S591" s="264"/>
      <c r="T591" s="264"/>
      <c r="U591" s="264"/>
      <c r="V591" s="264"/>
      <c r="W591" s="264"/>
      <c r="X591" s="193"/>
      <c r="Y591" s="193"/>
      <c r="Z591" s="193"/>
      <c r="AA591" s="193"/>
      <c r="AB591" s="193"/>
      <c r="AC591" s="193"/>
      <c r="AD591" s="193"/>
      <c r="AE591" s="193"/>
      <c r="AF591" s="3"/>
      <c r="AG591" s="3"/>
      <c r="AH591" s="3"/>
      <c r="AI591" s="3"/>
      <c r="AJ591" s="3"/>
      <c r="AK591" s="3"/>
      <c r="AL591" s="3"/>
    </row>
    <row r="592" spans="1:38" ht="14.25" customHeight="1">
      <c r="A592" s="3"/>
      <c r="B592" s="3"/>
      <c r="C592" s="3"/>
      <c r="D592" s="3"/>
      <c r="E592" s="264"/>
      <c r="F592" s="264"/>
      <c r="G592" s="264"/>
      <c r="H592" s="264"/>
      <c r="I592" s="264"/>
      <c r="J592" s="259"/>
      <c r="K592" s="3"/>
      <c r="L592" s="264"/>
      <c r="M592" s="264"/>
      <c r="N592" s="264"/>
      <c r="O592" s="264"/>
      <c r="P592" s="264"/>
      <c r="Q592" s="259"/>
      <c r="R592" s="3"/>
      <c r="S592" s="264"/>
      <c r="T592" s="264"/>
      <c r="U592" s="264"/>
      <c r="V592" s="264"/>
      <c r="W592" s="264"/>
      <c r="X592" s="193"/>
      <c r="Y592" s="193"/>
      <c r="Z592" s="193"/>
      <c r="AA592" s="193"/>
      <c r="AB592" s="193"/>
      <c r="AC592" s="193"/>
      <c r="AD592" s="193"/>
      <c r="AE592" s="193"/>
      <c r="AF592" s="3"/>
      <c r="AG592" s="3"/>
      <c r="AH592" s="3"/>
      <c r="AI592" s="3"/>
      <c r="AJ592" s="3"/>
      <c r="AK592" s="3"/>
      <c r="AL592" s="3"/>
    </row>
    <row r="593" spans="1:38" ht="14.25" customHeight="1">
      <c r="A593" s="3"/>
      <c r="B593" s="3"/>
      <c r="C593" s="3"/>
      <c r="D593" s="3"/>
      <c r="E593" s="264"/>
      <c r="F593" s="264"/>
      <c r="G593" s="264"/>
      <c r="H593" s="264"/>
      <c r="I593" s="264"/>
      <c r="J593" s="259"/>
      <c r="K593" s="3"/>
      <c r="L593" s="264"/>
      <c r="M593" s="264"/>
      <c r="N593" s="264"/>
      <c r="O593" s="264"/>
      <c r="P593" s="264"/>
      <c r="Q593" s="259"/>
      <c r="R593" s="3"/>
      <c r="S593" s="264"/>
      <c r="T593" s="264"/>
      <c r="U593" s="264"/>
      <c r="V593" s="264"/>
      <c r="W593" s="264"/>
      <c r="X593" s="193"/>
      <c r="Y593" s="193"/>
      <c r="Z593" s="193"/>
      <c r="AA593" s="193"/>
      <c r="AB593" s="193"/>
      <c r="AC593" s="193"/>
      <c r="AD593" s="193"/>
      <c r="AE593" s="193"/>
      <c r="AF593" s="3"/>
      <c r="AG593" s="3"/>
      <c r="AH593" s="3"/>
      <c r="AI593" s="3"/>
      <c r="AJ593" s="3"/>
      <c r="AK593" s="3"/>
      <c r="AL593" s="3"/>
    </row>
    <row r="594" spans="1:38" ht="14.25" customHeight="1">
      <c r="A594" s="3"/>
      <c r="B594" s="3"/>
      <c r="C594" s="3"/>
      <c r="D594" s="3"/>
      <c r="E594" s="264"/>
      <c r="F594" s="264"/>
      <c r="G594" s="264"/>
      <c r="H594" s="264"/>
      <c r="I594" s="264"/>
      <c r="J594" s="259"/>
      <c r="K594" s="3"/>
      <c r="L594" s="264"/>
      <c r="M594" s="264"/>
      <c r="N594" s="264"/>
      <c r="O594" s="264"/>
      <c r="P594" s="264"/>
      <c r="Q594" s="259"/>
      <c r="R594" s="3"/>
      <c r="S594" s="264"/>
      <c r="T594" s="264"/>
      <c r="U594" s="264"/>
      <c r="V594" s="264"/>
      <c r="W594" s="264"/>
      <c r="X594" s="193"/>
      <c r="Y594" s="193"/>
      <c r="Z594" s="193"/>
      <c r="AA594" s="193"/>
      <c r="AB594" s="193"/>
      <c r="AC594" s="193"/>
      <c r="AD594" s="193"/>
      <c r="AE594" s="193"/>
      <c r="AF594" s="3"/>
      <c r="AG594" s="3"/>
      <c r="AH594" s="3"/>
      <c r="AI594" s="3"/>
      <c r="AJ594" s="3"/>
      <c r="AK594" s="3"/>
      <c r="AL594" s="3"/>
    </row>
    <row r="595" spans="1:38" ht="14.25" customHeight="1">
      <c r="A595" s="3"/>
      <c r="B595" s="3"/>
      <c r="C595" s="3"/>
      <c r="D595" s="3"/>
      <c r="E595" s="264"/>
      <c r="F595" s="264"/>
      <c r="G595" s="264"/>
      <c r="H595" s="264"/>
      <c r="I595" s="264"/>
      <c r="J595" s="259"/>
      <c r="K595" s="3"/>
      <c r="L595" s="264"/>
      <c r="M595" s="264"/>
      <c r="N595" s="264"/>
      <c r="O595" s="264"/>
      <c r="P595" s="264"/>
      <c r="Q595" s="259"/>
      <c r="R595" s="3"/>
      <c r="S595" s="264"/>
      <c r="T595" s="264"/>
      <c r="U595" s="264"/>
      <c r="V595" s="264"/>
      <c r="W595" s="264"/>
      <c r="X595" s="193"/>
      <c r="Y595" s="193"/>
      <c r="Z595" s="193"/>
      <c r="AA595" s="193"/>
      <c r="AB595" s="193"/>
      <c r="AC595" s="193"/>
      <c r="AD595" s="193"/>
      <c r="AE595" s="193"/>
      <c r="AF595" s="3"/>
      <c r="AG595" s="3"/>
      <c r="AH595" s="3"/>
      <c r="AI595" s="3"/>
      <c r="AJ595" s="3"/>
      <c r="AK595" s="3"/>
      <c r="AL595" s="3"/>
    </row>
    <row r="596" spans="1:38" ht="14.25" customHeight="1">
      <c r="A596" s="3"/>
      <c r="B596" s="3"/>
      <c r="C596" s="3"/>
      <c r="D596" s="3"/>
      <c r="E596" s="264"/>
      <c r="F596" s="264"/>
      <c r="G596" s="264"/>
      <c r="H596" s="264"/>
      <c r="I596" s="264"/>
      <c r="J596" s="259"/>
      <c r="K596" s="3"/>
      <c r="L596" s="264"/>
      <c r="M596" s="264"/>
      <c r="N596" s="264"/>
      <c r="O596" s="264"/>
      <c r="P596" s="264"/>
      <c r="Q596" s="259"/>
      <c r="R596" s="3"/>
      <c r="S596" s="264"/>
      <c r="T596" s="264"/>
      <c r="U596" s="264"/>
      <c r="V596" s="264"/>
      <c r="W596" s="264"/>
      <c r="X596" s="193"/>
      <c r="Y596" s="193"/>
      <c r="Z596" s="193"/>
      <c r="AA596" s="193"/>
      <c r="AB596" s="193"/>
      <c r="AC596" s="193"/>
      <c r="AD596" s="193"/>
      <c r="AE596" s="193"/>
      <c r="AF596" s="3"/>
      <c r="AG596" s="3"/>
      <c r="AH596" s="3"/>
      <c r="AI596" s="3"/>
      <c r="AJ596" s="3"/>
      <c r="AK596" s="3"/>
      <c r="AL596" s="3"/>
    </row>
    <row r="597" spans="1:38" ht="14.25" customHeight="1">
      <c r="A597" s="3"/>
      <c r="B597" s="3"/>
      <c r="C597" s="3"/>
      <c r="D597" s="3"/>
      <c r="E597" s="264"/>
      <c r="F597" s="264"/>
      <c r="G597" s="264"/>
      <c r="H597" s="264"/>
      <c r="I597" s="264"/>
      <c r="J597" s="259"/>
      <c r="K597" s="3"/>
      <c r="L597" s="264"/>
      <c r="M597" s="264"/>
      <c r="N597" s="264"/>
      <c r="O597" s="264"/>
      <c r="P597" s="264"/>
      <c r="Q597" s="259"/>
      <c r="R597" s="3"/>
      <c r="S597" s="264"/>
      <c r="T597" s="264"/>
      <c r="U597" s="264"/>
      <c r="V597" s="264"/>
      <c r="W597" s="264"/>
      <c r="X597" s="193"/>
      <c r="Y597" s="193"/>
      <c r="Z597" s="193"/>
      <c r="AA597" s="193"/>
      <c r="AB597" s="193"/>
      <c r="AC597" s="193"/>
      <c r="AD597" s="193"/>
      <c r="AE597" s="193"/>
      <c r="AF597" s="3"/>
      <c r="AG597" s="3"/>
      <c r="AH597" s="3"/>
      <c r="AI597" s="3"/>
      <c r="AJ597" s="3"/>
      <c r="AK597" s="3"/>
      <c r="AL597" s="3"/>
    </row>
    <row r="598" spans="1:38" ht="14.25" customHeight="1">
      <c r="A598" s="3"/>
      <c r="B598" s="3"/>
      <c r="C598" s="3"/>
      <c r="D598" s="3"/>
      <c r="E598" s="264"/>
      <c r="F598" s="264"/>
      <c r="G598" s="264"/>
      <c r="H598" s="264"/>
      <c r="I598" s="264"/>
      <c r="J598" s="259"/>
      <c r="K598" s="3"/>
      <c r="L598" s="264"/>
      <c r="M598" s="264"/>
      <c r="N598" s="264"/>
      <c r="O598" s="264"/>
      <c r="P598" s="264"/>
      <c r="Q598" s="259"/>
      <c r="R598" s="3"/>
      <c r="S598" s="264"/>
      <c r="T598" s="264"/>
      <c r="U598" s="264"/>
      <c r="V598" s="264"/>
      <c r="W598" s="264"/>
      <c r="X598" s="193"/>
      <c r="Y598" s="193"/>
      <c r="Z598" s="193"/>
      <c r="AA598" s="193"/>
      <c r="AB598" s="193"/>
      <c r="AC598" s="193"/>
      <c r="AD598" s="193"/>
      <c r="AE598" s="193"/>
      <c r="AF598" s="3"/>
      <c r="AG598" s="3"/>
      <c r="AH598" s="3"/>
      <c r="AI598" s="3"/>
      <c r="AJ598" s="3"/>
      <c r="AK598" s="3"/>
      <c r="AL598" s="3"/>
    </row>
    <row r="599" spans="1:38" ht="14.25" customHeight="1">
      <c r="A599" s="3"/>
      <c r="B599" s="3"/>
      <c r="C599" s="3"/>
      <c r="D599" s="3"/>
      <c r="E599" s="264"/>
      <c r="F599" s="264"/>
      <c r="G599" s="264"/>
      <c r="H599" s="264"/>
      <c r="I599" s="264"/>
      <c r="J599" s="259"/>
      <c r="K599" s="3"/>
      <c r="L599" s="264"/>
      <c r="M599" s="264"/>
      <c r="N599" s="264"/>
      <c r="O599" s="264"/>
      <c r="P599" s="264"/>
      <c r="Q599" s="259"/>
      <c r="R599" s="3"/>
      <c r="S599" s="264"/>
      <c r="T599" s="264"/>
      <c r="U599" s="264"/>
      <c r="V599" s="264"/>
      <c r="W599" s="264"/>
      <c r="X599" s="193"/>
      <c r="Y599" s="193"/>
      <c r="Z599" s="193"/>
      <c r="AA599" s="193"/>
      <c r="AB599" s="193"/>
      <c r="AC599" s="193"/>
      <c r="AD599" s="193"/>
      <c r="AE599" s="193"/>
      <c r="AF599" s="3"/>
      <c r="AG599" s="3"/>
      <c r="AH599" s="3"/>
      <c r="AI599" s="3"/>
      <c r="AJ599" s="3"/>
      <c r="AK599" s="3"/>
      <c r="AL599" s="3"/>
    </row>
    <row r="600" spans="1:38" ht="14.25" customHeight="1">
      <c r="A600" s="3"/>
      <c r="B600" s="3"/>
      <c r="C600" s="3"/>
      <c r="D600" s="3"/>
      <c r="E600" s="264"/>
      <c r="F600" s="264"/>
      <c r="G600" s="264"/>
      <c r="H600" s="264"/>
      <c r="I600" s="264"/>
      <c r="J600" s="259"/>
      <c r="K600" s="3"/>
      <c r="L600" s="264"/>
      <c r="M600" s="264"/>
      <c r="N600" s="264"/>
      <c r="O600" s="264"/>
      <c r="P600" s="264"/>
      <c r="Q600" s="259"/>
      <c r="R600" s="3"/>
      <c r="S600" s="264"/>
      <c r="T600" s="264"/>
      <c r="U600" s="264"/>
      <c r="V600" s="264"/>
      <c r="W600" s="264"/>
      <c r="X600" s="193"/>
      <c r="Y600" s="193"/>
      <c r="Z600" s="193"/>
      <c r="AA600" s="193"/>
      <c r="AB600" s="193"/>
      <c r="AC600" s="193"/>
      <c r="AD600" s="193"/>
      <c r="AE600" s="193"/>
      <c r="AF600" s="3"/>
      <c r="AG600" s="3"/>
      <c r="AH600" s="3"/>
      <c r="AI600" s="3"/>
      <c r="AJ600" s="3"/>
      <c r="AK600" s="3"/>
      <c r="AL600" s="3"/>
    </row>
    <row r="601" spans="1:38" ht="14.25" customHeight="1">
      <c r="A601" s="3"/>
      <c r="B601" s="3"/>
      <c r="C601" s="3"/>
      <c r="D601" s="3"/>
      <c r="E601" s="264"/>
      <c r="F601" s="264"/>
      <c r="G601" s="264"/>
      <c r="H601" s="264"/>
      <c r="I601" s="264"/>
      <c r="J601" s="259"/>
      <c r="K601" s="3"/>
      <c r="L601" s="264"/>
      <c r="M601" s="264"/>
      <c r="N601" s="264"/>
      <c r="O601" s="264"/>
      <c r="P601" s="264"/>
      <c r="Q601" s="259"/>
      <c r="R601" s="3"/>
      <c r="S601" s="264"/>
      <c r="T601" s="264"/>
      <c r="U601" s="264"/>
      <c r="V601" s="264"/>
      <c r="W601" s="264"/>
      <c r="X601" s="193"/>
      <c r="Y601" s="193"/>
      <c r="Z601" s="193"/>
      <c r="AA601" s="193"/>
      <c r="AB601" s="193"/>
      <c r="AC601" s="193"/>
      <c r="AD601" s="193"/>
      <c r="AE601" s="193"/>
      <c r="AF601" s="3"/>
      <c r="AG601" s="3"/>
      <c r="AH601" s="3"/>
      <c r="AI601" s="3"/>
      <c r="AJ601" s="3"/>
      <c r="AK601" s="3"/>
      <c r="AL601" s="3"/>
    </row>
    <row r="602" spans="1:38" ht="14.25" customHeight="1">
      <c r="A602" s="3"/>
      <c r="B602" s="3"/>
      <c r="C602" s="3"/>
      <c r="D602" s="3"/>
      <c r="E602" s="264"/>
      <c r="F602" s="264"/>
      <c r="G602" s="264"/>
      <c r="H602" s="264"/>
      <c r="I602" s="264"/>
      <c r="J602" s="259"/>
      <c r="K602" s="3"/>
      <c r="L602" s="264"/>
      <c r="M602" s="264"/>
      <c r="N602" s="264"/>
      <c r="O602" s="264"/>
      <c r="P602" s="264"/>
      <c r="Q602" s="259"/>
      <c r="R602" s="3"/>
      <c r="S602" s="264"/>
      <c r="T602" s="264"/>
      <c r="U602" s="264"/>
      <c r="V602" s="264"/>
      <c r="W602" s="264"/>
      <c r="X602" s="193"/>
      <c r="Y602" s="193"/>
      <c r="Z602" s="193"/>
      <c r="AA602" s="193"/>
      <c r="AB602" s="193"/>
      <c r="AC602" s="193"/>
      <c r="AD602" s="193"/>
      <c r="AE602" s="193"/>
      <c r="AF602" s="3"/>
      <c r="AG602" s="3"/>
      <c r="AH602" s="3"/>
      <c r="AI602" s="3"/>
      <c r="AJ602" s="3"/>
      <c r="AK602" s="3"/>
      <c r="AL602" s="3"/>
    </row>
    <row r="603" spans="1:38" ht="14.25" customHeight="1">
      <c r="A603" s="3"/>
      <c r="B603" s="3"/>
      <c r="C603" s="3"/>
      <c r="D603" s="3"/>
      <c r="E603" s="264"/>
      <c r="F603" s="264"/>
      <c r="G603" s="264"/>
      <c r="H603" s="264"/>
      <c r="I603" s="264"/>
      <c r="J603" s="259"/>
      <c r="K603" s="3"/>
      <c r="L603" s="264"/>
      <c r="M603" s="264"/>
      <c r="N603" s="264"/>
      <c r="O603" s="264"/>
      <c r="P603" s="264"/>
      <c r="Q603" s="259"/>
      <c r="R603" s="3"/>
      <c r="S603" s="264"/>
      <c r="T603" s="264"/>
      <c r="U603" s="264"/>
      <c r="V603" s="264"/>
      <c r="W603" s="264"/>
      <c r="X603" s="193"/>
      <c r="Y603" s="193"/>
      <c r="Z603" s="193"/>
      <c r="AA603" s="193"/>
      <c r="AB603" s="193"/>
      <c r="AC603" s="193"/>
      <c r="AD603" s="193"/>
      <c r="AE603" s="193"/>
      <c r="AF603" s="3"/>
      <c r="AG603" s="3"/>
      <c r="AH603" s="3"/>
      <c r="AI603" s="3"/>
      <c r="AJ603" s="3"/>
      <c r="AK603" s="3"/>
      <c r="AL603" s="3"/>
    </row>
    <row r="604" spans="1:38" ht="14.25" customHeight="1">
      <c r="A604" s="3"/>
      <c r="B604" s="3"/>
      <c r="C604" s="3"/>
      <c r="D604" s="3"/>
      <c r="E604" s="264"/>
      <c r="F604" s="264"/>
      <c r="G604" s="264"/>
      <c r="H604" s="264"/>
      <c r="I604" s="264"/>
      <c r="J604" s="259"/>
      <c r="K604" s="3"/>
      <c r="L604" s="264"/>
      <c r="M604" s="264"/>
      <c r="N604" s="264"/>
      <c r="O604" s="264"/>
      <c r="P604" s="264"/>
      <c r="Q604" s="259"/>
      <c r="R604" s="3"/>
      <c r="S604" s="264"/>
      <c r="T604" s="264"/>
      <c r="U604" s="264"/>
      <c r="V604" s="264"/>
      <c r="W604" s="264"/>
      <c r="X604" s="193"/>
      <c r="Y604" s="193"/>
      <c r="Z604" s="193"/>
      <c r="AA604" s="193"/>
      <c r="AB604" s="193"/>
      <c r="AC604" s="193"/>
      <c r="AD604" s="193"/>
      <c r="AE604" s="193"/>
      <c r="AF604" s="3"/>
      <c r="AG604" s="3"/>
      <c r="AH604" s="3"/>
      <c r="AI604" s="3"/>
      <c r="AJ604" s="3"/>
      <c r="AK604" s="3"/>
      <c r="AL604" s="3"/>
    </row>
    <row r="605" spans="1:38" ht="14.25" customHeight="1">
      <c r="A605" s="3"/>
      <c r="B605" s="3"/>
      <c r="C605" s="3"/>
      <c r="D605" s="3"/>
      <c r="E605" s="264"/>
      <c r="F605" s="264"/>
      <c r="G605" s="264"/>
      <c r="H605" s="264"/>
      <c r="I605" s="264"/>
      <c r="J605" s="259"/>
      <c r="K605" s="3"/>
      <c r="L605" s="264"/>
      <c r="M605" s="264"/>
      <c r="N605" s="264"/>
      <c r="O605" s="264"/>
      <c r="P605" s="264"/>
      <c r="Q605" s="259"/>
      <c r="R605" s="3"/>
      <c r="S605" s="264"/>
      <c r="T605" s="264"/>
      <c r="U605" s="264"/>
      <c r="V605" s="264"/>
      <c r="W605" s="264"/>
      <c r="X605" s="193"/>
      <c r="Y605" s="193"/>
      <c r="Z605" s="193"/>
      <c r="AA605" s="193"/>
      <c r="AB605" s="193"/>
      <c r="AC605" s="193"/>
      <c r="AD605" s="193"/>
      <c r="AE605" s="193"/>
      <c r="AF605" s="3"/>
      <c r="AG605" s="3"/>
      <c r="AH605" s="3"/>
      <c r="AI605" s="3"/>
      <c r="AJ605" s="3"/>
      <c r="AK605" s="3"/>
      <c r="AL605" s="3"/>
    </row>
    <row r="606" spans="1:38" ht="14.25" customHeight="1">
      <c r="A606" s="3"/>
      <c r="B606" s="3"/>
      <c r="C606" s="3"/>
      <c r="D606" s="3"/>
      <c r="E606" s="264"/>
      <c r="F606" s="264"/>
      <c r="G606" s="264"/>
      <c r="H606" s="264"/>
      <c r="I606" s="264"/>
      <c r="J606" s="259"/>
      <c r="K606" s="3"/>
      <c r="L606" s="264"/>
      <c r="M606" s="264"/>
      <c r="N606" s="264"/>
      <c r="O606" s="264"/>
      <c r="P606" s="264"/>
      <c r="Q606" s="259"/>
      <c r="R606" s="3"/>
      <c r="S606" s="264"/>
      <c r="T606" s="264"/>
      <c r="U606" s="264"/>
      <c r="V606" s="264"/>
      <c r="W606" s="264"/>
      <c r="X606" s="193"/>
      <c r="Y606" s="193"/>
      <c r="Z606" s="193"/>
      <c r="AA606" s="193"/>
      <c r="AB606" s="193"/>
      <c r="AC606" s="193"/>
      <c r="AD606" s="193"/>
      <c r="AE606" s="193"/>
      <c r="AF606" s="3"/>
      <c r="AG606" s="3"/>
      <c r="AH606" s="3"/>
      <c r="AI606" s="3"/>
      <c r="AJ606" s="3"/>
      <c r="AK606" s="3"/>
      <c r="AL606" s="3"/>
    </row>
    <row r="607" spans="1:38" ht="14.25" customHeight="1">
      <c r="A607" s="3"/>
      <c r="B607" s="3"/>
      <c r="C607" s="3"/>
      <c r="D607" s="3"/>
      <c r="E607" s="264"/>
      <c r="F607" s="264"/>
      <c r="G607" s="264"/>
      <c r="H607" s="264"/>
      <c r="I607" s="264"/>
      <c r="J607" s="259"/>
      <c r="K607" s="3"/>
      <c r="L607" s="264"/>
      <c r="M607" s="264"/>
      <c r="N607" s="264"/>
      <c r="O607" s="264"/>
      <c r="P607" s="264"/>
      <c r="Q607" s="259"/>
      <c r="R607" s="3"/>
      <c r="S607" s="264"/>
      <c r="T607" s="264"/>
      <c r="U607" s="264"/>
      <c r="V607" s="264"/>
      <c r="W607" s="264"/>
      <c r="X607" s="193"/>
      <c r="Y607" s="193"/>
      <c r="Z607" s="193"/>
      <c r="AA607" s="193"/>
      <c r="AB607" s="193"/>
      <c r="AC607" s="193"/>
      <c r="AD607" s="193"/>
      <c r="AE607" s="193"/>
      <c r="AF607" s="3"/>
      <c r="AG607" s="3"/>
      <c r="AH607" s="3"/>
      <c r="AI607" s="3"/>
      <c r="AJ607" s="3"/>
      <c r="AK607" s="3"/>
      <c r="AL607" s="3"/>
    </row>
    <row r="608" spans="1:38" ht="14.25" customHeight="1">
      <c r="A608" s="3"/>
      <c r="B608" s="3"/>
      <c r="C608" s="3"/>
      <c r="D608" s="3"/>
      <c r="E608" s="264"/>
      <c r="F608" s="264"/>
      <c r="G608" s="264"/>
      <c r="H608" s="264"/>
      <c r="I608" s="264"/>
      <c r="J608" s="259"/>
      <c r="K608" s="3"/>
      <c r="L608" s="264"/>
      <c r="M608" s="264"/>
      <c r="N608" s="264"/>
      <c r="O608" s="264"/>
      <c r="P608" s="264"/>
      <c r="Q608" s="259"/>
      <c r="R608" s="3"/>
      <c r="S608" s="264"/>
      <c r="T608" s="264"/>
      <c r="U608" s="264"/>
      <c r="V608" s="264"/>
      <c r="W608" s="264"/>
      <c r="X608" s="193"/>
      <c r="Y608" s="193"/>
      <c r="Z608" s="193"/>
      <c r="AA608" s="193"/>
      <c r="AB608" s="193"/>
      <c r="AC608" s="193"/>
      <c r="AD608" s="193"/>
      <c r="AE608" s="193"/>
      <c r="AF608" s="3"/>
      <c r="AG608" s="3"/>
      <c r="AH608" s="3"/>
      <c r="AI608" s="3"/>
      <c r="AJ608" s="3"/>
      <c r="AK608" s="3"/>
      <c r="AL608" s="3"/>
    </row>
    <row r="609" spans="1:38" ht="14.25" customHeight="1">
      <c r="A609" s="3"/>
      <c r="B609" s="3"/>
      <c r="C609" s="3"/>
      <c r="D609" s="3"/>
      <c r="E609" s="264"/>
      <c r="F609" s="264"/>
      <c r="G609" s="264"/>
      <c r="H609" s="264"/>
      <c r="I609" s="264"/>
      <c r="J609" s="259"/>
      <c r="K609" s="3"/>
      <c r="L609" s="264"/>
      <c r="M609" s="264"/>
      <c r="N609" s="264"/>
      <c r="O609" s="264"/>
      <c r="P609" s="264"/>
      <c r="Q609" s="259"/>
      <c r="R609" s="3"/>
      <c r="S609" s="264"/>
      <c r="T609" s="264"/>
      <c r="U609" s="264"/>
      <c r="V609" s="264"/>
      <c r="W609" s="264"/>
      <c r="X609" s="193"/>
      <c r="Y609" s="193"/>
      <c r="Z609" s="193"/>
      <c r="AA609" s="193"/>
      <c r="AB609" s="193"/>
      <c r="AC609" s="193"/>
      <c r="AD609" s="193"/>
      <c r="AE609" s="193"/>
      <c r="AF609" s="3"/>
      <c r="AG609" s="3"/>
      <c r="AH609" s="3"/>
      <c r="AI609" s="3"/>
      <c r="AJ609" s="3"/>
      <c r="AK609" s="3"/>
      <c r="AL609" s="3"/>
    </row>
    <row r="610" spans="1:38" ht="14.25" customHeight="1">
      <c r="A610" s="3"/>
      <c r="B610" s="3"/>
      <c r="C610" s="3"/>
      <c r="D610" s="3"/>
      <c r="E610" s="264"/>
      <c r="F610" s="264"/>
      <c r="G610" s="264"/>
      <c r="H610" s="264"/>
      <c r="I610" s="264"/>
      <c r="J610" s="259"/>
      <c r="K610" s="3"/>
      <c r="L610" s="264"/>
      <c r="M610" s="264"/>
      <c r="N610" s="264"/>
      <c r="O610" s="264"/>
      <c r="P610" s="264"/>
      <c r="Q610" s="259"/>
      <c r="R610" s="3"/>
      <c r="S610" s="264"/>
      <c r="T610" s="264"/>
      <c r="U610" s="264"/>
      <c r="V610" s="264"/>
      <c r="W610" s="264"/>
      <c r="X610" s="193"/>
      <c r="Y610" s="193"/>
      <c r="Z610" s="193"/>
      <c r="AA610" s="193"/>
      <c r="AB610" s="193"/>
      <c r="AC610" s="193"/>
      <c r="AD610" s="193"/>
      <c r="AE610" s="193"/>
      <c r="AF610" s="3"/>
      <c r="AG610" s="3"/>
      <c r="AH610" s="3"/>
      <c r="AI610" s="3"/>
      <c r="AJ610" s="3"/>
      <c r="AK610" s="3"/>
      <c r="AL610" s="3"/>
    </row>
    <row r="611" spans="1:38" ht="14.25" customHeight="1">
      <c r="A611" s="3"/>
      <c r="B611" s="3"/>
      <c r="C611" s="3"/>
      <c r="D611" s="3"/>
      <c r="E611" s="264"/>
      <c r="F611" s="264"/>
      <c r="G611" s="264"/>
      <c r="H611" s="264"/>
      <c r="I611" s="264"/>
      <c r="J611" s="259"/>
      <c r="K611" s="3"/>
      <c r="L611" s="264"/>
      <c r="M611" s="264"/>
      <c r="N611" s="264"/>
      <c r="O611" s="264"/>
      <c r="P611" s="264"/>
      <c r="Q611" s="259"/>
      <c r="R611" s="3"/>
      <c r="S611" s="264"/>
      <c r="T611" s="264"/>
      <c r="U611" s="264"/>
      <c r="V611" s="264"/>
      <c r="W611" s="264"/>
      <c r="X611" s="193"/>
      <c r="Y611" s="193"/>
      <c r="Z611" s="193"/>
      <c r="AA611" s="193"/>
      <c r="AB611" s="193"/>
      <c r="AC611" s="193"/>
      <c r="AD611" s="193"/>
      <c r="AE611" s="193"/>
      <c r="AF611" s="3"/>
      <c r="AG611" s="3"/>
      <c r="AH611" s="3"/>
      <c r="AI611" s="3"/>
      <c r="AJ611" s="3"/>
      <c r="AK611" s="3"/>
      <c r="AL611" s="3"/>
    </row>
    <row r="612" spans="1:38" ht="14.25" customHeight="1">
      <c r="A612" s="3"/>
      <c r="B612" s="3"/>
      <c r="C612" s="3"/>
      <c r="D612" s="3"/>
      <c r="E612" s="264"/>
      <c r="F612" s="264"/>
      <c r="G612" s="264"/>
      <c r="H612" s="264"/>
      <c r="I612" s="264"/>
      <c r="J612" s="259"/>
      <c r="K612" s="3"/>
      <c r="L612" s="264"/>
      <c r="M612" s="264"/>
      <c r="N612" s="264"/>
      <c r="O612" s="264"/>
      <c r="P612" s="264"/>
      <c r="Q612" s="259"/>
      <c r="R612" s="3"/>
      <c r="S612" s="264"/>
      <c r="T612" s="264"/>
      <c r="U612" s="264"/>
      <c r="V612" s="264"/>
      <c r="W612" s="264"/>
      <c r="X612" s="193"/>
      <c r="Y612" s="193"/>
      <c r="Z612" s="193"/>
      <c r="AA612" s="193"/>
      <c r="AB612" s="193"/>
      <c r="AC612" s="193"/>
      <c r="AD612" s="193"/>
      <c r="AE612" s="193"/>
      <c r="AF612" s="3"/>
      <c r="AG612" s="3"/>
      <c r="AH612" s="3"/>
      <c r="AI612" s="3"/>
      <c r="AJ612" s="3"/>
      <c r="AK612" s="3"/>
      <c r="AL612" s="3"/>
    </row>
    <row r="613" spans="1:38" ht="14.25" customHeight="1">
      <c r="A613" s="3"/>
      <c r="B613" s="3"/>
      <c r="C613" s="3"/>
      <c r="D613" s="3"/>
      <c r="E613" s="264"/>
      <c r="F613" s="264"/>
      <c r="G613" s="264"/>
      <c r="H613" s="264"/>
      <c r="I613" s="264"/>
      <c r="J613" s="259"/>
      <c r="K613" s="3"/>
      <c r="L613" s="264"/>
      <c r="M613" s="264"/>
      <c r="N613" s="264"/>
      <c r="O613" s="264"/>
      <c r="P613" s="264"/>
      <c r="Q613" s="259"/>
      <c r="R613" s="3"/>
      <c r="S613" s="264"/>
      <c r="T613" s="264"/>
      <c r="U613" s="264"/>
      <c r="V613" s="264"/>
      <c r="W613" s="264"/>
      <c r="X613" s="193"/>
      <c r="Y613" s="193"/>
      <c r="Z613" s="193"/>
      <c r="AA613" s="193"/>
      <c r="AB613" s="193"/>
      <c r="AC613" s="193"/>
      <c r="AD613" s="193"/>
      <c r="AE613" s="193"/>
      <c r="AF613" s="3"/>
      <c r="AG613" s="3"/>
      <c r="AH613" s="3"/>
      <c r="AI613" s="3"/>
      <c r="AJ613" s="3"/>
      <c r="AK613" s="3"/>
      <c r="AL613" s="3"/>
    </row>
    <row r="614" spans="1:38" ht="14.25" customHeight="1">
      <c r="A614" s="3"/>
      <c r="B614" s="3"/>
      <c r="C614" s="3"/>
      <c r="D614" s="3"/>
      <c r="E614" s="264"/>
      <c r="F614" s="264"/>
      <c r="G614" s="264"/>
      <c r="H614" s="264"/>
      <c r="I614" s="264"/>
      <c r="J614" s="259"/>
      <c r="K614" s="3"/>
      <c r="L614" s="264"/>
      <c r="M614" s="264"/>
      <c r="N614" s="264"/>
      <c r="O614" s="264"/>
      <c r="P614" s="264"/>
      <c r="Q614" s="259"/>
      <c r="R614" s="3"/>
      <c r="S614" s="264"/>
      <c r="T614" s="264"/>
      <c r="U614" s="264"/>
      <c r="V614" s="264"/>
      <c r="W614" s="264"/>
      <c r="X614" s="193"/>
      <c r="Y614" s="193"/>
      <c r="Z614" s="193"/>
      <c r="AA614" s="193"/>
      <c r="AB614" s="193"/>
      <c r="AC614" s="193"/>
      <c r="AD614" s="193"/>
      <c r="AE614" s="193"/>
      <c r="AF614" s="3"/>
      <c r="AG614" s="3"/>
      <c r="AH614" s="3"/>
      <c r="AI614" s="3"/>
      <c r="AJ614" s="3"/>
      <c r="AK614" s="3"/>
      <c r="AL614" s="3"/>
    </row>
    <row r="615" spans="1:38" ht="14.25" customHeight="1">
      <c r="A615" s="3"/>
      <c r="B615" s="3"/>
      <c r="C615" s="3"/>
      <c r="D615" s="3"/>
      <c r="E615" s="264"/>
      <c r="F615" s="264"/>
      <c r="G615" s="264"/>
      <c r="H615" s="264"/>
      <c r="I615" s="264"/>
      <c r="J615" s="259"/>
      <c r="K615" s="3"/>
      <c r="L615" s="264"/>
      <c r="M615" s="264"/>
      <c r="N615" s="264"/>
      <c r="O615" s="264"/>
      <c r="P615" s="264"/>
      <c r="Q615" s="259"/>
      <c r="R615" s="3"/>
      <c r="S615" s="264"/>
      <c r="T615" s="264"/>
      <c r="U615" s="264"/>
      <c r="V615" s="264"/>
      <c r="W615" s="264"/>
      <c r="X615" s="193"/>
      <c r="Y615" s="193"/>
      <c r="Z615" s="193"/>
      <c r="AA615" s="193"/>
      <c r="AB615" s="193"/>
      <c r="AC615" s="193"/>
      <c r="AD615" s="193"/>
      <c r="AE615" s="193"/>
      <c r="AF615" s="3"/>
      <c r="AG615" s="3"/>
      <c r="AH615" s="3"/>
      <c r="AI615" s="3"/>
      <c r="AJ615" s="3"/>
      <c r="AK615" s="3"/>
      <c r="AL615" s="3"/>
    </row>
    <row r="616" spans="1:38" ht="14.25" customHeight="1">
      <c r="A616" s="3"/>
      <c r="B616" s="3"/>
      <c r="C616" s="3"/>
      <c r="D616" s="3"/>
      <c r="E616" s="264"/>
      <c r="F616" s="264"/>
      <c r="G616" s="264"/>
      <c r="H616" s="264"/>
      <c r="I616" s="264"/>
      <c r="J616" s="259"/>
      <c r="K616" s="3"/>
      <c r="L616" s="264"/>
      <c r="M616" s="264"/>
      <c r="N616" s="264"/>
      <c r="O616" s="264"/>
      <c r="P616" s="264"/>
      <c r="Q616" s="259"/>
      <c r="R616" s="3"/>
      <c r="S616" s="264"/>
      <c r="T616" s="264"/>
      <c r="U616" s="264"/>
      <c r="V616" s="264"/>
      <c r="W616" s="264"/>
      <c r="X616" s="193"/>
      <c r="Y616" s="193"/>
      <c r="Z616" s="193"/>
      <c r="AA616" s="193"/>
      <c r="AB616" s="193"/>
      <c r="AC616" s="193"/>
      <c r="AD616" s="193"/>
      <c r="AE616" s="193"/>
      <c r="AF616" s="3"/>
      <c r="AG616" s="3"/>
      <c r="AH616" s="3"/>
      <c r="AI616" s="3"/>
      <c r="AJ616" s="3"/>
      <c r="AK616" s="3"/>
      <c r="AL616" s="3"/>
    </row>
    <row r="617" spans="1:38" ht="14.25" customHeight="1">
      <c r="A617" s="3"/>
      <c r="B617" s="3"/>
      <c r="C617" s="3"/>
      <c r="D617" s="3"/>
      <c r="E617" s="264"/>
      <c r="F617" s="264"/>
      <c r="G617" s="264"/>
      <c r="H617" s="264"/>
      <c r="I617" s="264"/>
      <c r="J617" s="259"/>
      <c r="K617" s="3"/>
      <c r="L617" s="264"/>
      <c r="M617" s="264"/>
      <c r="N617" s="264"/>
      <c r="O617" s="264"/>
      <c r="P617" s="264"/>
      <c r="Q617" s="259"/>
      <c r="R617" s="3"/>
      <c r="S617" s="264"/>
      <c r="T617" s="264"/>
      <c r="U617" s="264"/>
      <c r="V617" s="264"/>
      <c r="W617" s="264"/>
      <c r="X617" s="193"/>
      <c r="Y617" s="193"/>
      <c r="Z617" s="193"/>
      <c r="AA617" s="193"/>
      <c r="AB617" s="193"/>
      <c r="AC617" s="193"/>
      <c r="AD617" s="193"/>
      <c r="AE617" s="193"/>
      <c r="AF617" s="3"/>
      <c r="AG617" s="3"/>
      <c r="AH617" s="3"/>
      <c r="AI617" s="3"/>
      <c r="AJ617" s="3"/>
      <c r="AK617" s="3"/>
      <c r="AL617" s="3"/>
    </row>
    <row r="618" spans="1:38" ht="14.25" customHeight="1">
      <c r="A618" s="3"/>
      <c r="B618" s="3"/>
      <c r="C618" s="3"/>
      <c r="D618" s="3"/>
      <c r="E618" s="264"/>
      <c r="F618" s="264"/>
      <c r="G618" s="264"/>
      <c r="H618" s="264"/>
      <c r="I618" s="264"/>
      <c r="J618" s="259"/>
      <c r="K618" s="3"/>
      <c r="L618" s="264"/>
      <c r="M618" s="264"/>
      <c r="N618" s="264"/>
      <c r="O618" s="264"/>
      <c r="P618" s="264"/>
      <c r="Q618" s="259"/>
      <c r="R618" s="3"/>
      <c r="S618" s="264"/>
      <c r="T618" s="264"/>
      <c r="U618" s="264"/>
      <c r="V618" s="264"/>
      <c r="W618" s="264"/>
      <c r="X618" s="193"/>
      <c r="Y618" s="193"/>
      <c r="Z618" s="193"/>
      <c r="AA618" s="193"/>
      <c r="AB618" s="193"/>
      <c r="AC618" s="193"/>
      <c r="AD618" s="193"/>
      <c r="AE618" s="193"/>
      <c r="AF618" s="3"/>
      <c r="AG618" s="3"/>
      <c r="AH618" s="3"/>
      <c r="AI618" s="3"/>
      <c r="AJ618" s="3"/>
      <c r="AK618" s="3"/>
      <c r="AL618" s="3"/>
    </row>
    <row r="619" spans="1:38" ht="14.25" customHeight="1">
      <c r="A619" s="3"/>
      <c r="B619" s="3"/>
      <c r="C619" s="3"/>
      <c r="D619" s="3"/>
      <c r="E619" s="264"/>
      <c r="F619" s="264"/>
      <c r="G619" s="264"/>
      <c r="H619" s="264"/>
      <c r="I619" s="264"/>
      <c r="J619" s="259"/>
      <c r="K619" s="3"/>
      <c r="L619" s="264"/>
      <c r="M619" s="264"/>
      <c r="N619" s="264"/>
      <c r="O619" s="264"/>
      <c r="P619" s="264"/>
      <c r="Q619" s="259"/>
      <c r="R619" s="3"/>
      <c r="S619" s="264"/>
      <c r="T619" s="264"/>
      <c r="U619" s="264"/>
      <c r="V619" s="264"/>
      <c r="W619" s="264"/>
      <c r="X619" s="193"/>
      <c r="Y619" s="193"/>
      <c r="Z619" s="193"/>
      <c r="AA619" s="193"/>
      <c r="AB619" s="193"/>
      <c r="AC619" s="193"/>
      <c r="AD619" s="193"/>
      <c r="AE619" s="193"/>
      <c r="AF619" s="3"/>
      <c r="AG619" s="3"/>
      <c r="AH619" s="3"/>
      <c r="AI619" s="3"/>
      <c r="AJ619" s="3"/>
      <c r="AK619" s="3"/>
      <c r="AL619" s="3"/>
    </row>
    <row r="620" spans="1:38" ht="14.25" customHeight="1">
      <c r="A620" s="3"/>
      <c r="B620" s="3"/>
      <c r="C620" s="3"/>
      <c r="D620" s="3"/>
      <c r="E620" s="264"/>
      <c r="F620" s="264"/>
      <c r="G620" s="264"/>
      <c r="H620" s="264"/>
      <c r="I620" s="264"/>
      <c r="J620" s="259"/>
      <c r="K620" s="3"/>
      <c r="L620" s="264"/>
      <c r="M620" s="264"/>
      <c r="N620" s="264"/>
      <c r="O620" s="264"/>
      <c r="P620" s="264"/>
      <c r="Q620" s="259"/>
      <c r="R620" s="3"/>
      <c r="S620" s="264"/>
      <c r="T620" s="264"/>
      <c r="U620" s="264"/>
      <c r="V620" s="264"/>
      <c r="W620" s="264"/>
      <c r="X620" s="193"/>
      <c r="Y620" s="193"/>
      <c r="Z620" s="193"/>
      <c r="AA620" s="193"/>
      <c r="AB620" s="193"/>
      <c r="AC620" s="193"/>
      <c r="AD620" s="193"/>
      <c r="AE620" s="193"/>
      <c r="AF620" s="3"/>
      <c r="AG620" s="3"/>
      <c r="AH620" s="3"/>
      <c r="AI620" s="3"/>
      <c r="AJ620" s="3"/>
      <c r="AK620" s="3"/>
      <c r="AL620" s="3"/>
    </row>
    <row r="621" spans="1:38" ht="14.25" customHeight="1">
      <c r="A621" s="3"/>
      <c r="B621" s="3"/>
      <c r="C621" s="3"/>
      <c r="D621" s="3"/>
      <c r="E621" s="264"/>
      <c r="F621" s="264"/>
      <c r="G621" s="264"/>
      <c r="H621" s="264"/>
      <c r="I621" s="264"/>
      <c r="J621" s="259"/>
      <c r="K621" s="3"/>
      <c r="L621" s="264"/>
      <c r="M621" s="264"/>
      <c r="N621" s="264"/>
      <c r="O621" s="264"/>
      <c r="P621" s="264"/>
      <c r="Q621" s="259"/>
      <c r="R621" s="3"/>
      <c r="S621" s="264"/>
      <c r="T621" s="264"/>
      <c r="U621" s="264"/>
      <c r="V621" s="264"/>
      <c r="W621" s="264"/>
      <c r="X621" s="193"/>
      <c r="Y621" s="193"/>
      <c r="Z621" s="193"/>
      <c r="AA621" s="193"/>
      <c r="AB621" s="193"/>
      <c r="AC621" s="193"/>
      <c r="AD621" s="193"/>
      <c r="AE621" s="193"/>
      <c r="AF621" s="3"/>
      <c r="AG621" s="3"/>
      <c r="AH621" s="3"/>
      <c r="AI621" s="3"/>
      <c r="AJ621" s="3"/>
      <c r="AK621" s="3"/>
      <c r="AL621" s="3"/>
    </row>
    <row r="622" spans="1:38" ht="14.25" customHeight="1">
      <c r="A622" s="3"/>
      <c r="B622" s="3"/>
      <c r="C622" s="3"/>
      <c r="D622" s="3"/>
      <c r="E622" s="264"/>
      <c r="F622" s="264"/>
      <c r="G622" s="264"/>
      <c r="H622" s="264"/>
      <c r="I622" s="264"/>
      <c r="J622" s="259"/>
      <c r="K622" s="3"/>
      <c r="L622" s="264"/>
      <c r="M622" s="264"/>
      <c r="N622" s="264"/>
      <c r="O622" s="264"/>
      <c r="P622" s="264"/>
      <c r="Q622" s="259"/>
      <c r="R622" s="3"/>
      <c r="S622" s="264"/>
      <c r="T622" s="264"/>
      <c r="U622" s="264"/>
      <c r="V622" s="264"/>
      <c r="W622" s="264"/>
      <c r="X622" s="193"/>
      <c r="Y622" s="193"/>
      <c r="Z622" s="193"/>
      <c r="AA622" s="193"/>
      <c r="AB622" s="193"/>
      <c r="AC622" s="193"/>
      <c r="AD622" s="193"/>
      <c r="AE622" s="193"/>
      <c r="AF622" s="3"/>
      <c r="AG622" s="3"/>
      <c r="AH622" s="3"/>
      <c r="AI622" s="3"/>
      <c r="AJ622" s="3"/>
      <c r="AK622" s="3"/>
      <c r="AL622" s="3"/>
    </row>
    <row r="623" spans="1:38" ht="14.25" customHeight="1">
      <c r="A623" s="3"/>
      <c r="B623" s="3"/>
      <c r="C623" s="3"/>
      <c r="D623" s="3"/>
      <c r="E623" s="264"/>
      <c r="F623" s="264"/>
      <c r="G623" s="264"/>
      <c r="H623" s="264"/>
      <c r="I623" s="264"/>
      <c r="J623" s="259"/>
      <c r="K623" s="3"/>
      <c r="L623" s="264"/>
      <c r="M623" s="264"/>
      <c r="N623" s="264"/>
      <c r="O623" s="264"/>
      <c r="P623" s="264"/>
      <c r="Q623" s="259"/>
      <c r="R623" s="3"/>
      <c r="S623" s="264"/>
      <c r="T623" s="264"/>
      <c r="U623" s="264"/>
      <c r="V623" s="264"/>
      <c r="W623" s="264"/>
      <c r="X623" s="193"/>
      <c r="Y623" s="193"/>
      <c r="Z623" s="193"/>
      <c r="AA623" s="193"/>
      <c r="AB623" s="193"/>
      <c r="AC623" s="193"/>
      <c r="AD623" s="193"/>
      <c r="AE623" s="193"/>
      <c r="AF623" s="3"/>
      <c r="AG623" s="3"/>
      <c r="AH623" s="3"/>
      <c r="AI623" s="3"/>
      <c r="AJ623" s="3"/>
      <c r="AK623" s="3"/>
      <c r="AL623" s="3"/>
    </row>
    <row r="624" spans="1:38" ht="14.25" customHeight="1">
      <c r="A624" s="3"/>
      <c r="B624" s="3"/>
      <c r="C624" s="3"/>
      <c r="D624" s="3"/>
      <c r="E624" s="264"/>
      <c r="F624" s="264"/>
      <c r="G624" s="264"/>
      <c r="H624" s="264"/>
      <c r="I624" s="264"/>
      <c r="J624" s="259"/>
      <c r="K624" s="3"/>
      <c r="L624" s="264"/>
      <c r="M624" s="264"/>
      <c r="N624" s="264"/>
      <c r="O624" s="264"/>
      <c r="P624" s="264"/>
      <c r="Q624" s="259"/>
      <c r="R624" s="3"/>
      <c r="S624" s="264"/>
      <c r="T624" s="264"/>
      <c r="U624" s="264"/>
      <c r="V624" s="264"/>
      <c r="W624" s="264"/>
      <c r="X624" s="193"/>
      <c r="Y624" s="193"/>
      <c r="Z624" s="193"/>
      <c r="AA624" s="193"/>
      <c r="AB624" s="193"/>
      <c r="AC624" s="193"/>
      <c r="AD624" s="193"/>
      <c r="AE624" s="193"/>
      <c r="AF624" s="3"/>
      <c r="AG624" s="3"/>
      <c r="AH624" s="3"/>
      <c r="AI624" s="3"/>
      <c r="AJ624" s="3"/>
      <c r="AK624" s="3"/>
      <c r="AL624" s="3"/>
    </row>
    <row r="625" spans="1:38" ht="14.25" customHeight="1">
      <c r="A625" s="3"/>
      <c r="B625" s="3"/>
      <c r="C625" s="3"/>
      <c r="D625" s="3"/>
      <c r="E625" s="264"/>
      <c r="F625" s="264"/>
      <c r="G625" s="264"/>
      <c r="H625" s="264"/>
      <c r="I625" s="264"/>
      <c r="J625" s="259"/>
      <c r="K625" s="3"/>
      <c r="L625" s="264"/>
      <c r="M625" s="264"/>
      <c r="N625" s="264"/>
      <c r="O625" s="264"/>
      <c r="P625" s="264"/>
      <c r="Q625" s="259"/>
      <c r="R625" s="3"/>
      <c r="S625" s="264"/>
      <c r="T625" s="264"/>
      <c r="U625" s="264"/>
      <c r="V625" s="264"/>
      <c r="W625" s="264"/>
      <c r="X625" s="193"/>
      <c r="Y625" s="193"/>
      <c r="Z625" s="193"/>
      <c r="AA625" s="193"/>
      <c r="AB625" s="193"/>
      <c r="AC625" s="193"/>
      <c r="AD625" s="193"/>
      <c r="AE625" s="193"/>
      <c r="AF625" s="3"/>
      <c r="AG625" s="3"/>
      <c r="AH625" s="3"/>
      <c r="AI625" s="3"/>
      <c r="AJ625" s="3"/>
      <c r="AK625" s="3"/>
      <c r="AL625" s="3"/>
    </row>
    <row r="626" spans="1:38" ht="14.25" customHeight="1">
      <c r="A626" s="3"/>
      <c r="B626" s="3"/>
      <c r="C626" s="3"/>
      <c r="D626" s="3"/>
      <c r="E626" s="264"/>
      <c r="F626" s="264"/>
      <c r="G626" s="264"/>
      <c r="H626" s="264"/>
      <c r="I626" s="264"/>
      <c r="J626" s="259"/>
      <c r="K626" s="3"/>
      <c r="L626" s="264"/>
      <c r="M626" s="264"/>
      <c r="N626" s="264"/>
      <c r="O626" s="264"/>
      <c r="P626" s="264"/>
      <c r="Q626" s="259"/>
      <c r="R626" s="3"/>
      <c r="S626" s="264"/>
      <c r="T626" s="264"/>
      <c r="U626" s="264"/>
      <c r="V626" s="264"/>
      <c r="W626" s="264"/>
      <c r="X626" s="193"/>
      <c r="Y626" s="193"/>
      <c r="Z626" s="193"/>
      <c r="AA626" s="193"/>
      <c r="AB626" s="193"/>
      <c r="AC626" s="193"/>
      <c r="AD626" s="193"/>
      <c r="AE626" s="193"/>
      <c r="AF626" s="3"/>
      <c r="AG626" s="3"/>
      <c r="AH626" s="3"/>
      <c r="AI626" s="3"/>
      <c r="AJ626" s="3"/>
      <c r="AK626" s="3"/>
      <c r="AL626" s="3"/>
    </row>
    <row r="627" spans="1:38" ht="14.25" customHeight="1">
      <c r="A627" s="3"/>
      <c r="B627" s="3"/>
      <c r="C627" s="3"/>
      <c r="D627" s="3"/>
      <c r="E627" s="264"/>
      <c r="F627" s="264"/>
      <c r="G627" s="264"/>
      <c r="H627" s="264"/>
      <c r="I627" s="264"/>
      <c r="J627" s="259"/>
      <c r="K627" s="3"/>
      <c r="L627" s="264"/>
      <c r="M627" s="264"/>
      <c r="N627" s="264"/>
      <c r="O627" s="264"/>
      <c r="P627" s="264"/>
      <c r="Q627" s="259"/>
      <c r="R627" s="3"/>
      <c r="S627" s="264"/>
      <c r="T627" s="264"/>
      <c r="U627" s="264"/>
      <c r="V627" s="264"/>
      <c r="W627" s="264"/>
      <c r="X627" s="193"/>
      <c r="Y627" s="193"/>
      <c r="Z627" s="193"/>
      <c r="AA627" s="193"/>
      <c r="AB627" s="193"/>
      <c r="AC627" s="193"/>
      <c r="AD627" s="193"/>
      <c r="AE627" s="193"/>
      <c r="AF627" s="3"/>
      <c r="AG627" s="3"/>
      <c r="AH627" s="3"/>
      <c r="AI627" s="3"/>
      <c r="AJ627" s="3"/>
      <c r="AK627" s="3"/>
      <c r="AL627" s="3"/>
    </row>
    <row r="628" spans="1:38" ht="14.25" customHeight="1">
      <c r="A628" s="3"/>
      <c r="B628" s="3"/>
      <c r="C628" s="3"/>
      <c r="D628" s="3"/>
      <c r="E628" s="264"/>
      <c r="F628" s="264"/>
      <c r="G628" s="264"/>
      <c r="H628" s="264"/>
      <c r="I628" s="264"/>
      <c r="J628" s="259"/>
      <c r="K628" s="3"/>
      <c r="L628" s="264"/>
      <c r="M628" s="264"/>
      <c r="N628" s="264"/>
      <c r="O628" s="264"/>
      <c r="P628" s="264"/>
      <c r="Q628" s="259"/>
      <c r="R628" s="3"/>
      <c r="S628" s="264"/>
      <c r="T628" s="264"/>
      <c r="U628" s="264"/>
      <c r="V628" s="264"/>
      <c r="W628" s="264"/>
      <c r="X628" s="193"/>
      <c r="Y628" s="193"/>
      <c r="Z628" s="193"/>
      <c r="AA628" s="193"/>
      <c r="AB628" s="193"/>
      <c r="AC628" s="193"/>
      <c r="AD628" s="193"/>
      <c r="AE628" s="193"/>
      <c r="AF628" s="3"/>
      <c r="AG628" s="3"/>
      <c r="AH628" s="3"/>
      <c r="AI628" s="3"/>
      <c r="AJ628" s="3"/>
      <c r="AK628" s="3"/>
      <c r="AL628" s="3"/>
    </row>
    <row r="629" spans="1:38" ht="14.25" customHeight="1">
      <c r="A629" s="3"/>
      <c r="B629" s="3"/>
      <c r="C629" s="3"/>
      <c r="D629" s="3"/>
      <c r="E629" s="264"/>
      <c r="F629" s="264"/>
      <c r="G629" s="264"/>
      <c r="H629" s="264"/>
      <c r="I629" s="264"/>
      <c r="J629" s="259"/>
      <c r="K629" s="3"/>
      <c r="L629" s="264"/>
      <c r="M629" s="264"/>
      <c r="N629" s="264"/>
      <c r="O629" s="264"/>
      <c r="P629" s="264"/>
      <c r="Q629" s="259"/>
      <c r="R629" s="3"/>
      <c r="S629" s="264"/>
      <c r="T629" s="264"/>
      <c r="U629" s="264"/>
      <c r="V629" s="264"/>
      <c r="W629" s="264"/>
      <c r="X629" s="193"/>
      <c r="Y629" s="193"/>
      <c r="Z629" s="193"/>
      <c r="AA629" s="193"/>
      <c r="AB629" s="193"/>
      <c r="AC629" s="193"/>
      <c r="AD629" s="193"/>
      <c r="AE629" s="193"/>
      <c r="AF629" s="3"/>
      <c r="AG629" s="3"/>
      <c r="AH629" s="3"/>
      <c r="AI629" s="3"/>
      <c r="AJ629" s="3"/>
      <c r="AK629" s="3"/>
      <c r="AL629" s="3"/>
    </row>
    <row r="630" spans="1:38" ht="14.25" customHeight="1">
      <c r="A630" s="3"/>
      <c r="B630" s="3"/>
      <c r="C630" s="3"/>
      <c r="D630" s="3"/>
      <c r="E630" s="264"/>
      <c r="F630" s="264"/>
      <c r="G630" s="264"/>
      <c r="H630" s="264"/>
      <c r="I630" s="264"/>
      <c r="J630" s="259"/>
      <c r="K630" s="3"/>
      <c r="L630" s="264"/>
      <c r="M630" s="264"/>
      <c r="N630" s="264"/>
      <c r="O630" s="264"/>
      <c r="P630" s="264"/>
      <c r="Q630" s="259"/>
      <c r="R630" s="3"/>
      <c r="S630" s="264"/>
      <c r="T630" s="264"/>
      <c r="U630" s="264"/>
      <c r="V630" s="264"/>
      <c r="W630" s="264"/>
      <c r="X630" s="193"/>
      <c r="Y630" s="193"/>
      <c r="Z630" s="193"/>
      <c r="AA630" s="193"/>
      <c r="AB630" s="193"/>
      <c r="AC630" s="193"/>
      <c r="AD630" s="193"/>
      <c r="AE630" s="193"/>
      <c r="AF630" s="3"/>
      <c r="AG630" s="3"/>
      <c r="AH630" s="3"/>
      <c r="AI630" s="3"/>
      <c r="AJ630" s="3"/>
      <c r="AK630" s="3"/>
      <c r="AL630" s="3"/>
    </row>
    <row r="631" spans="1:38" ht="14.25" customHeight="1">
      <c r="A631" s="3"/>
      <c r="B631" s="3"/>
      <c r="C631" s="3"/>
      <c r="D631" s="3"/>
      <c r="E631" s="264"/>
      <c r="F631" s="264"/>
      <c r="G631" s="264"/>
      <c r="H631" s="264"/>
      <c r="I631" s="264"/>
      <c r="J631" s="259"/>
      <c r="K631" s="3"/>
      <c r="L631" s="264"/>
      <c r="M631" s="264"/>
      <c r="N631" s="264"/>
      <c r="O631" s="264"/>
      <c r="P631" s="264"/>
      <c r="Q631" s="259"/>
      <c r="R631" s="3"/>
      <c r="S631" s="264"/>
      <c r="T631" s="264"/>
      <c r="U631" s="264"/>
      <c r="V631" s="264"/>
      <c r="W631" s="264"/>
      <c r="X631" s="193"/>
      <c r="Y631" s="193"/>
      <c r="Z631" s="193"/>
      <c r="AA631" s="193"/>
      <c r="AB631" s="193"/>
      <c r="AC631" s="193"/>
      <c r="AD631" s="193"/>
      <c r="AE631" s="193"/>
      <c r="AF631" s="3"/>
      <c r="AG631" s="3"/>
      <c r="AH631" s="3"/>
      <c r="AI631" s="3"/>
      <c r="AJ631" s="3"/>
      <c r="AK631" s="3"/>
      <c r="AL631" s="3"/>
    </row>
    <row r="632" spans="1:38" ht="14.25" customHeight="1">
      <c r="A632" s="3"/>
      <c r="B632" s="3"/>
      <c r="C632" s="3"/>
      <c r="D632" s="3"/>
      <c r="E632" s="264"/>
      <c r="F632" s="264"/>
      <c r="G632" s="264"/>
      <c r="H632" s="264"/>
      <c r="I632" s="264"/>
      <c r="J632" s="259"/>
      <c r="K632" s="3"/>
      <c r="L632" s="264"/>
      <c r="M632" s="264"/>
      <c r="N632" s="264"/>
      <c r="O632" s="264"/>
      <c r="P632" s="264"/>
      <c r="Q632" s="259"/>
      <c r="R632" s="3"/>
      <c r="S632" s="264"/>
      <c r="T632" s="264"/>
      <c r="U632" s="264"/>
      <c r="V632" s="264"/>
      <c r="W632" s="264"/>
      <c r="X632" s="193"/>
      <c r="Y632" s="193"/>
      <c r="Z632" s="193"/>
      <c r="AA632" s="193"/>
      <c r="AB632" s="193"/>
      <c r="AC632" s="193"/>
      <c r="AD632" s="193"/>
      <c r="AE632" s="193"/>
      <c r="AF632" s="3"/>
      <c r="AG632" s="3"/>
      <c r="AH632" s="3"/>
      <c r="AI632" s="3"/>
      <c r="AJ632" s="3"/>
      <c r="AK632" s="3"/>
      <c r="AL632" s="3"/>
    </row>
    <row r="633" spans="1:38" ht="14.25" customHeight="1">
      <c r="A633" s="3"/>
      <c r="B633" s="3"/>
      <c r="C633" s="3"/>
      <c r="D633" s="3"/>
      <c r="E633" s="264"/>
      <c r="F633" s="264"/>
      <c r="G633" s="264"/>
      <c r="H633" s="264"/>
      <c r="I633" s="264"/>
      <c r="J633" s="259"/>
      <c r="K633" s="3"/>
      <c r="L633" s="264"/>
      <c r="M633" s="264"/>
      <c r="N633" s="264"/>
      <c r="O633" s="264"/>
      <c r="P633" s="264"/>
      <c r="Q633" s="259"/>
      <c r="R633" s="3"/>
      <c r="S633" s="264"/>
      <c r="T633" s="264"/>
      <c r="U633" s="264"/>
      <c r="V633" s="264"/>
      <c r="W633" s="264"/>
      <c r="X633" s="193"/>
      <c r="Y633" s="193"/>
      <c r="Z633" s="193"/>
      <c r="AA633" s="193"/>
      <c r="AB633" s="193"/>
      <c r="AC633" s="193"/>
      <c r="AD633" s="193"/>
      <c r="AE633" s="193"/>
      <c r="AF633" s="3"/>
      <c r="AG633" s="3"/>
      <c r="AH633" s="3"/>
      <c r="AI633" s="3"/>
      <c r="AJ633" s="3"/>
      <c r="AK633" s="3"/>
      <c r="AL633" s="3"/>
    </row>
    <row r="634" spans="1:38" ht="14.25" customHeight="1">
      <c r="A634" s="3"/>
      <c r="B634" s="3"/>
      <c r="C634" s="3"/>
      <c r="D634" s="3"/>
      <c r="E634" s="264"/>
      <c r="F634" s="264"/>
      <c r="G634" s="264"/>
      <c r="H634" s="264"/>
      <c r="I634" s="264"/>
      <c r="J634" s="259"/>
      <c r="K634" s="3"/>
      <c r="L634" s="264"/>
      <c r="M634" s="264"/>
      <c r="N634" s="264"/>
      <c r="O634" s="264"/>
      <c r="P634" s="264"/>
      <c r="Q634" s="259"/>
      <c r="R634" s="3"/>
      <c r="S634" s="264"/>
      <c r="T634" s="264"/>
      <c r="U634" s="264"/>
      <c r="V634" s="264"/>
      <c r="W634" s="264"/>
      <c r="X634" s="193"/>
      <c r="Y634" s="193"/>
      <c r="Z634" s="193"/>
      <c r="AA634" s="193"/>
      <c r="AB634" s="193"/>
      <c r="AC634" s="193"/>
      <c r="AD634" s="193"/>
      <c r="AE634" s="193"/>
      <c r="AF634" s="3"/>
      <c r="AG634" s="3"/>
      <c r="AH634" s="3"/>
      <c r="AI634" s="3"/>
      <c r="AJ634" s="3"/>
      <c r="AK634" s="3"/>
      <c r="AL634" s="3"/>
    </row>
    <row r="635" spans="1:38" ht="14.25" customHeight="1">
      <c r="A635" s="3"/>
      <c r="B635" s="3"/>
      <c r="C635" s="3"/>
      <c r="D635" s="3"/>
      <c r="E635" s="264"/>
      <c r="F635" s="264"/>
      <c r="G635" s="264"/>
      <c r="H635" s="264"/>
      <c r="I635" s="264"/>
      <c r="J635" s="259"/>
      <c r="K635" s="3"/>
      <c r="L635" s="264"/>
      <c r="M635" s="264"/>
      <c r="N635" s="264"/>
      <c r="O635" s="264"/>
      <c r="P635" s="264"/>
      <c r="Q635" s="259"/>
      <c r="R635" s="3"/>
      <c r="S635" s="264"/>
      <c r="T635" s="264"/>
      <c r="U635" s="264"/>
      <c r="V635" s="264"/>
      <c r="W635" s="264"/>
      <c r="X635" s="193"/>
      <c r="Y635" s="193"/>
      <c r="Z635" s="193"/>
      <c r="AA635" s="193"/>
      <c r="AB635" s="193"/>
      <c r="AC635" s="193"/>
      <c r="AD635" s="193"/>
      <c r="AE635" s="193"/>
      <c r="AF635" s="3"/>
      <c r="AG635" s="3"/>
      <c r="AH635" s="3"/>
      <c r="AI635" s="3"/>
      <c r="AJ635" s="3"/>
      <c r="AK635" s="3"/>
      <c r="AL635" s="3"/>
    </row>
    <row r="636" spans="1:38" ht="14.25" customHeight="1">
      <c r="A636" s="3"/>
      <c r="B636" s="3"/>
      <c r="C636" s="3"/>
      <c r="D636" s="3"/>
      <c r="E636" s="264"/>
      <c r="F636" s="264"/>
      <c r="G636" s="264"/>
      <c r="H636" s="264"/>
      <c r="I636" s="264"/>
      <c r="J636" s="259"/>
      <c r="K636" s="3"/>
      <c r="L636" s="264"/>
      <c r="M636" s="264"/>
      <c r="N636" s="264"/>
      <c r="O636" s="264"/>
      <c r="P636" s="264"/>
      <c r="Q636" s="259"/>
      <c r="R636" s="3"/>
      <c r="S636" s="264"/>
      <c r="T636" s="264"/>
      <c r="U636" s="264"/>
      <c r="V636" s="264"/>
      <c r="W636" s="264"/>
      <c r="X636" s="193"/>
      <c r="Y636" s="193"/>
      <c r="Z636" s="193"/>
      <c r="AA636" s="193"/>
      <c r="AB636" s="193"/>
      <c r="AC636" s="193"/>
      <c r="AD636" s="193"/>
      <c r="AE636" s="193"/>
      <c r="AF636" s="3"/>
      <c r="AG636" s="3"/>
      <c r="AH636" s="3"/>
      <c r="AI636" s="3"/>
      <c r="AJ636" s="3"/>
      <c r="AK636" s="3"/>
      <c r="AL636" s="3"/>
    </row>
    <row r="637" spans="1:38" ht="14.25" customHeight="1">
      <c r="A637" s="3"/>
      <c r="B637" s="3"/>
      <c r="C637" s="3"/>
      <c r="D637" s="3"/>
      <c r="E637" s="264"/>
      <c r="F637" s="264"/>
      <c r="G637" s="264"/>
      <c r="H637" s="264"/>
      <c r="I637" s="264"/>
      <c r="J637" s="259"/>
      <c r="K637" s="3"/>
      <c r="L637" s="264"/>
      <c r="M637" s="264"/>
      <c r="N637" s="264"/>
      <c r="O637" s="264"/>
      <c r="P637" s="264"/>
      <c r="Q637" s="259"/>
      <c r="R637" s="3"/>
      <c r="S637" s="264"/>
      <c r="T637" s="264"/>
      <c r="U637" s="264"/>
      <c r="V637" s="264"/>
      <c r="W637" s="264"/>
      <c r="X637" s="193"/>
      <c r="Y637" s="193"/>
      <c r="Z637" s="193"/>
      <c r="AA637" s="193"/>
      <c r="AB637" s="193"/>
      <c r="AC637" s="193"/>
      <c r="AD637" s="193"/>
      <c r="AE637" s="193"/>
      <c r="AF637" s="3"/>
      <c r="AG637" s="3"/>
      <c r="AH637" s="3"/>
      <c r="AI637" s="3"/>
      <c r="AJ637" s="3"/>
      <c r="AK637" s="3"/>
      <c r="AL637" s="3"/>
    </row>
    <row r="638" spans="1:38" ht="14.25" customHeight="1">
      <c r="A638" s="3"/>
      <c r="B638" s="3"/>
      <c r="C638" s="3"/>
      <c r="D638" s="3"/>
      <c r="E638" s="264"/>
      <c r="F638" s="264"/>
      <c r="G638" s="264"/>
      <c r="H638" s="264"/>
      <c r="I638" s="264"/>
      <c r="J638" s="259"/>
      <c r="K638" s="3"/>
      <c r="L638" s="264"/>
      <c r="M638" s="264"/>
      <c r="N638" s="264"/>
      <c r="O638" s="264"/>
      <c r="P638" s="264"/>
      <c r="Q638" s="259"/>
      <c r="R638" s="3"/>
      <c r="S638" s="264"/>
      <c r="T638" s="264"/>
      <c r="U638" s="264"/>
      <c r="V638" s="264"/>
      <c r="W638" s="264"/>
      <c r="X638" s="193"/>
      <c r="Y638" s="193"/>
      <c r="Z638" s="193"/>
      <c r="AA638" s="193"/>
      <c r="AB638" s="193"/>
      <c r="AC638" s="193"/>
      <c r="AD638" s="193"/>
      <c r="AE638" s="193"/>
      <c r="AF638" s="3"/>
      <c r="AG638" s="3"/>
      <c r="AH638" s="3"/>
      <c r="AI638" s="3"/>
      <c r="AJ638" s="3"/>
      <c r="AK638" s="3"/>
      <c r="AL638" s="3"/>
    </row>
    <row r="639" spans="1:38" ht="14.25" customHeight="1">
      <c r="A639" s="3"/>
      <c r="B639" s="3"/>
      <c r="C639" s="3"/>
      <c r="D639" s="3"/>
      <c r="E639" s="264"/>
      <c r="F639" s="264"/>
      <c r="G639" s="264"/>
      <c r="H639" s="264"/>
      <c r="I639" s="264"/>
      <c r="J639" s="259"/>
      <c r="K639" s="3"/>
      <c r="L639" s="264"/>
      <c r="M639" s="264"/>
      <c r="N639" s="264"/>
      <c r="O639" s="264"/>
      <c r="P639" s="264"/>
      <c r="Q639" s="259"/>
      <c r="R639" s="3"/>
      <c r="S639" s="264"/>
      <c r="T639" s="264"/>
      <c r="U639" s="264"/>
      <c r="V639" s="264"/>
      <c r="W639" s="264"/>
      <c r="X639" s="193"/>
      <c r="Y639" s="193"/>
      <c r="Z639" s="193"/>
      <c r="AA639" s="193"/>
      <c r="AB639" s="193"/>
      <c r="AC639" s="193"/>
      <c r="AD639" s="193"/>
      <c r="AE639" s="193"/>
      <c r="AF639" s="3"/>
      <c r="AG639" s="3"/>
      <c r="AH639" s="3"/>
      <c r="AI639" s="3"/>
      <c r="AJ639" s="3"/>
      <c r="AK639" s="3"/>
      <c r="AL639" s="3"/>
    </row>
    <row r="640" spans="1:38" ht="14.25" customHeight="1">
      <c r="A640" s="3"/>
      <c r="B640" s="3"/>
      <c r="C640" s="3"/>
      <c r="D640" s="3"/>
      <c r="E640" s="264"/>
      <c r="F640" s="264"/>
      <c r="G640" s="264"/>
      <c r="H640" s="264"/>
      <c r="I640" s="264"/>
      <c r="J640" s="259"/>
      <c r="K640" s="3"/>
      <c r="L640" s="264"/>
      <c r="M640" s="264"/>
      <c r="N640" s="264"/>
      <c r="O640" s="264"/>
      <c r="P640" s="264"/>
      <c r="Q640" s="259"/>
      <c r="R640" s="3"/>
      <c r="S640" s="264"/>
      <c r="T640" s="264"/>
      <c r="U640" s="264"/>
      <c r="V640" s="264"/>
      <c r="W640" s="264"/>
      <c r="X640" s="193"/>
      <c r="Y640" s="193"/>
      <c r="Z640" s="193"/>
      <c r="AA640" s="193"/>
      <c r="AB640" s="193"/>
      <c r="AC640" s="193"/>
      <c r="AD640" s="193"/>
      <c r="AE640" s="193"/>
      <c r="AF640" s="3"/>
      <c r="AG640" s="3"/>
      <c r="AH640" s="3"/>
      <c r="AI640" s="3"/>
      <c r="AJ640" s="3"/>
      <c r="AK640" s="3"/>
      <c r="AL640" s="3"/>
    </row>
    <row r="641" spans="1:38" ht="14.25" customHeight="1">
      <c r="A641" s="3"/>
      <c r="B641" s="3"/>
      <c r="C641" s="3"/>
      <c r="D641" s="3"/>
      <c r="E641" s="264"/>
      <c r="F641" s="264"/>
      <c r="G641" s="264"/>
      <c r="H641" s="264"/>
      <c r="I641" s="264"/>
      <c r="J641" s="259"/>
      <c r="K641" s="3"/>
      <c r="L641" s="264"/>
      <c r="M641" s="264"/>
      <c r="N641" s="264"/>
      <c r="O641" s="264"/>
      <c r="P641" s="264"/>
      <c r="Q641" s="259"/>
      <c r="R641" s="3"/>
      <c r="S641" s="264"/>
      <c r="T641" s="264"/>
      <c r="U641" s="264"/>
      <c r="V641" s="264"/>
      <c r="W641" s="264"/>
      <c r="X641" s="193"/>
      <c r="Y641" s="193"/>
      <c r="Z641" s="193"/>
      <c r="AA641" s="193"/>
      <c r="AB641" s="193"/>
      <c r="AC641" s="193"/>
      <c r="AD641" s="193"/>
      <c r="AE641" s="193"/>
      <c r="AF641" s="3"/>
      <c r="AG641" s="3"/>
      <c r="AH641" s="3"/>
      <c r="AI641" s="3"/>
      <c r="AJ641" s="3"/>
      <c r="AK641" s="3"/>
      <c r="AL641" s="3"/>
    </row>
    <row r="642" spans="1:38" ht="14.25" customHeight="1">
      <c r="A642" s="3"/>
      <c r="B642" s="3"/>
      <c r="C642" s="3"/>
      <c r="D642" s="3"/>
      <c r="E642" s="264"/>
      <c r="F642" s="264"/>
      <c r="G642" s="264"/>
      <c r="H642" s="264"/>
      <c r="I642" s="264"/>
      <c r="J642" s="259"/>
      <c r="K642" s="3"/>
      <c r="L642" s="264"/>
      <c r="M642" s="264"/>
      <c r="N642" s="264"/>
      <c r="O642" s="264"/>
      <c r="P642" s="264"/>
      <c r="Q642" s="259"/>
      <c r="R642" s="3"/>
      <c r="S642" s="264"/>
      <c r="T642" s="264"/>
      <c r="U642" s="264"/>
      <c r="V642" s="264"/>
      <c r="W642" s="264"/>
      <c r="X642" s="193"/>
      <c r="Y642" s="193"/>
      <c r="Z642" s="193"/>
      <c r="AA642" s="193"/>
      <c r="AB642" s="193"/>
      <c r="AC642" s="193"/>
      <c r="AD642" s="193"/>
      <c r="AE642" s="193"/>
      <c r="AF642" s="3"/>
      <c r="AG642" s="3"/>
      <c r="AH642" s="3"/>
      <c r="AI642" s="3"/>
      <c r="AJ642" s="3"/>
      <c r="AK642" s="3"/>
      <c r="AL642" s="3"/>
    </row>
    <row r="643" spans="1:38" ht="14.25" customHeight="1">
      <c r="A643" s="3"/>
      <c r="B643" s="3"/>
      <c r="C643" s="3"/>
      <c r="D643" s="3"/>
      <c r="E643" s="264"/>
      <c r="F643" s="264"/>
      <c r="G643" s="264"/>
      <c r="H643" s="264"/>
      <c r="I643" s="264"/>
      <c r="J643" s="259"/>
      <c r="K643" s="3"/>
      <c r="L643" s="264"/>
      <c r="M643" s="264"/>
      <c r="N643" s="264"/>
      <c r="O643" s="264"/>
      <c r="P643" s="264"/>
      <c r="Q643" s="259"/>
      <c r="R643" s="3"/>
      <c r="S643" s="264"/>
      <c r="T643" s="264"/>
      <c r="U643" s="264"/>
      <c r="V643" s="264"/>
      <c r="W643" s="264"/>
      <c r="X643" s="193"/>
      <c r="Y643" s="193"/>
      <c r="Z643" s="193"/>
      <c r="AA643" s="193"/>
      <c r="AB643" s="193"/>
      <c r="AC643" s="193"/>
      <c r="AD643" s="193"/>
      <c r="AE643" s="193"/>
      <c r="AF643" s="3"/>
      <c r="AG643" s="3"/>
      <c r="AH643" s="3"/>
      <c r="AI643" s="3"/>
      <c r="AJ643" s="3"/>
      <c r="AK643" s="3"/>
      <c r="AL643" s="3"/>
    </row>
    <row r="644" spans="1:38" ht="14.25" customHeight="1">
      <c r="A644" s="3"/>
      <c r="B644" s="3"/>
      <c r="C644" s="3"/>
      <c r="D644" s="3"/>
      <c r="E644" s="264"/>
      <c r="F644" s="264"/>
      <c r="G644" s="264"/>
      <c r="H644" s="264"/>
      <c r="I644" s="264"/>
      <c r="J644" s="259"/>
      <c r="K644" s="3"/>
      <c r="L644" s="264"/>
      <c r="M644" s="264"/>
      <c r="N644" s="264"/>
      <c r="O644" s="264"/>
      <c r="P644" s="264"/>
      <c r="Q644" s="259"/>
      <c r="R644" s="3"/>
      <c r="S644" s="264"/>
      <c r="T644" s="264"/>
      <c r="U644" s="264"/>
      <c r="V644" s="264"/>
      <c r="W644" s="264"/>
      <c r="X644" s="193"/>
      <c r="Y644" s="193"/>
      <c r="Z644" s="193"/>
      <c r="AA644" s="193"/>
      <c r="AB644" s="193"/>
      <c r="AC644" s="193"/>
      <c r="AD644" s="193"/>
      <c r="AE644" s="193"/>
      <c r="AF644" s="3"/>
      <c r="AG644" s="3"/>
      <c r="AH644" s="3"/>
      <c r="AI644" s="3"/>
      <c r="AJ644" s="3"/>
      <c r="AK644" s="3"/>
      <c r="AL644" s="3"/>
    </row>
    <row r="645" spans="1:38" ht="14.25" customHeight="1">
      <c r="A645" s="3"/>
      <c r="B645" s="3"/>
      <c r="C645" s="3"/>
      <c r="D645" s="3"/>
      <c r="E645" s="264"/>
      <c r="F645" s="264"/>
      <c r="G645" s="264"/>
      <c r="H645" s="264"/>
      <c r="I645" s="264"/>
      <c r="J645" s="259"/>
      <c r="K645" s="3"/>
      <c r="L645" s="264"/>
      <c r="M645" s="264"/>
      <c r="N645" s="264"/>
      <c r="O645" s="264"/>
      <c r="P645" s="264"/>
      <c r="Q645" s="259"/>
      <c r="R645" s="3"/>
      <c r="S645" s="264"/>
      <c r="T645" s="264"/>
      <c r="U645" s="264"/>
      <c r="V645" s="264"/>
      <c r="W645" s="264"/>
      <c r="X645" s="193"/>
      <c r="Y645" s="193"/>
      <c r="Z645" s="193"/>
      <c r="AA645" s="193"/>
      <c r="AB645" s="193"/>
      <c r="AC645" s="193"/>
      <c r="AD645" s="193"/>
      <c r="AE645" s="193"/>
      <c r="AF645" s="3"/>
      <c r="AG645" s="3"/>
      <c r="AH645" s="3"/>
      <c r="AI645" s="3"/>
      <c r="AJ645" s="3"/>
      <c r="AK645" s="3"/>
      <c r="AL645" s="3"/>
    </row>
    <row r="646" spans="1:38" ht="14.25" customHeight="1">
      <c r="A646" s="3"/>
      <c r="B646" s="3"/>
      <c r="C646" s="3"/>
      <c r="D646" s="3"/>
      <c r="E646" s="264"/>
      <c r="F646" s="264"/>
      <c r="G646" s="264"/>
      <c r="H646" s="264"/>
      <c r="I646" s="264"/>
      <c r="J646" s="259"/>
      <c r="K646" s="3"/>
      <c r="L646" s="264"/>
      <c r="M646" s="264"/>
      <c r="N646" s="264"/>
      <c r="O646" s="264"/>
      <c r="P646" s="264"/>
      <c r="Q646" s="259"/>
      <c r="R646" s="3"/>
      <c r="S646" s="264"/>
      <c r="T646" s="264"/>
      <c r="U646" s="264"/>
      <c r="V646" s="264"/>
      <c r="W646" s="264"/>
      <c r="X646" s="193"/>
      <c r="Y646" s="193"/>
      <c r="Z646" s="193"/>
      <c r="AA646" s="193"/>
      <c r="AB646" s="193"/>
      <c r="AC646" s="193"/>
      <c r="AD646" s="193"/>
      <c r="AE646" s="193"/>
      <c r="AF646" s="3"/>
      <c r="AG646" s="3"/>
      <c r="AH646" s="3"/>
      <c r="AI646" s="3"/>
      <c r="AJ646" s="3"/>
      <c r="AK646" s="3"/>
      <c r="AL646" s="3"/>
    </row>
    <row r="647" spans="1:38" ht="14.25" customHeight="1">
      <c r="A647" s="3"/>
      <c r="B647" s="3"/>
      <c r="C647" s="3"/>
      <c r="D647" s="3"/>
      <c r="E647" s="264"/>
      <c r="F647" s="264"/>
      <c r="G647" s="264"/>
      <c r="H647" s="264"/>
      <c r="I647" s="264"/>
      <c r="J647" s="259"/>
      <c r="K647" s="3"/>
      <c r="L647" s="264"/>
      <c r="M647" s="264"/>
      <c r="N647" s="264"/>
      <c r="O647" s="264"/>
      <c r="P647" s="264"/>
      <c r="Q647" s="259"/>
      <c r="R647" s="3"/>
      <c r="S647" s="264"/>
      <c r="T647" s="264"/>
      <c r="U647" s="264"/>
      <c r="V647" s="264"/>
      <c r="W647" s="264"/>
      <c r="X647" s="193"/>
      <c r="Y647" s="193"/>
      <c r="Z647" s="193"/>
      <c r="AA647" s="193"/>
      <c r="AB647" s="193"/>
      <c r="AC647" s="193"/>
      <c r="AD647" s="193"/>
      <c r="AE647" s="193"/>
      <c r="AF647" s="3"/>
      <c r="AG647" s="3"/>
      <c r="AH647" s="3"/>
      <c r="AI647" s="3"/>
      <c r="AJ647" s="3"/>
      <c r="AK647" s="3"/>
      <c r="AL647" s="3"/>
    </row>
    <row r="648" spans="1:38" ht="14.25" customHeight="1">
      <c r="A648" s="3"/>
      <c r="B648" s="3"/>
      <c r="C648" s="3"/>
      <c r="D648" s="3"/>
      <c r="E648" s="264"/>
      <c r="F648" s="264"/>
      <c r="G648" s="264"/>
      <c r="H648" s="264"/>
      <c r="I648" s="264"/>
      <c r="J648" s="259"/>
      <c r="K648" s="3"/>
      <c r="L648" s="264"/>
      <c r="M648" s="264"/>
      <c r="N648" s="264"/>
      <c r="O648" s="264"/>
      <c r="P648" s="264"/>
      <c r="Q648" s="259"/>
      <c r="R648" s="3"/>
      <c r="S648" s="264"/>
      <c r="T648" s="264"/>
      <c r="U648" s="264"/>
      <c r="V648" s="264"/>
      <c r="W648" s="264"/>
      <c r="X648" s="193"/>
      <c r="Y648" s="193"/>
      <c r="Z648" s="193"/>
      <c r="AA648" s="193"/>
      <c r="AB648" s="193"/>
      <c r="AC648" s="193"/>
      <c r="AD648" s="193"/>
      <c r="AE648" s="193"/>
      <c r="AF648" s="3"/>
      <c r="AG648" s="3"/>
      <c r="AH648" s="3"/>
      <c r="AI648" s="3"/>
      <c r="AJ648" s="3"/>
      <c r="AK648" s="3"/>
      <c r="AL648" s="3"/>
    </row>
    <row r="649" spans="1:38" ht="14.25" customHeight="1">
      <c r="A649" s="3"/>
      <c r="B649" s="3"/>
      <c r="C649" s="3"/>
      <c r="D649" s="3"/>
      <c r="E649" s="264"/>
      <c r="F649" s="264"/>
      <c r="G649" s="264"/>
      <c r="H649" s="264"/>
      <c r="I649" s="264"/>
      <c r="J649" s="259"/>
      <c r="K649" s="3"/>
      <c r="L649" s="264"/>
      <c r="M649" s="264"/>
      <c r="N649" s="264"/>
      <c r="O649" s="264"/>
      <c r="P649" s="264"/>
      <c r="Q649" s="259"/>
      <c r="R649" s="3"/>
      <c r="S649" s="264"/>
      <c r="T649" s="264"/>
      <c r="U649" s="264"/>
      <c r="V649" s="264"/>
      <c r="W649" s="264"/>
      <c r="X649" s="193"/>
      <c r="Y649" s="193"/>
      <c r="Z649" s="193"/>
      <c r="AA649" s="193"/>
      <c r="AB649" s="193"/>
      <c r="AC649" s="193"/>
      <c r="AD649" s="193"/>
      <c r="AE649" s="193"/>
      <c r="AF649" s="3"/>
      <c r="AG649" s="3"/>
      <c r="AH649" s="3"/>
      <c r="AI649" s="3"/>
      <c r="AJ649" s="3"/>
      <c r="AK649" s="3"/>
      <c r="AL649" s="3"/>
    </row>
    <row r="650" spans="1:38" ht="14.25" customHeight="1">
      <c r="A650" s="3"/>
      <c r="B650" s="3"/>
      <c r="C650" s="3"/>
      <c r="D650" s="3"/>
      <c r="E650" s="264"/>
      <c r="F650" s="264"/>
      <c r="G650" s="264"/>
      <c r="H650" s="264"/>
      <c r="I650" s="264"/>
      <c r="J650" s="259"/>
      <c r="K650" s="3"/>
      <c r="L650" s="264"/>
      <c r="M650" s="264"/>
      <c r="N650" s="264"/>
      <c r="O650" s="264"/>
      <c r="P650" s="264"/>
      <c r="Q650" s="259"/>
      <c r="R650" s="3"/>
      <c r="S650" s="264"/>
      <c r="T650" s="264"/>
      <c r="U650" s="264"/>
      <c r="V650" s="264"/>
      <c r="W650" s="264"/>
      <c r="X650" s="193"/>
      <c r="Y650" s="193"/>
      <c r="Z650" s="193"/>
      <c r="AA650" s="193"/>
      <c r="AB650" s="193"/>
      <c r="AC650" s="193"/>
      <c r="AD650" s="193"/>
      <c r="AE650" s="193"/>
      <c r="AF650" s="3"/>
      <c r="AG650" s="3"/>
      <c r="AH650" s="3"/>
      <c r="AI650" s="3"/>
      <c r="AJ650" s="3"/>
      <c r="AK650" s="3"/>
      <c r="AL650" s="3"/>
    </row>
    <row r="651" spans="1:38" ht="14.25" customHeight="1">
      <c r="A651" s="3"/>
      <c r="B651" s="3"/>
      <c r="C651" s="3"/>
      <c r="D651" s="3"/>
      <c r="E651" s="264"/>
      <c r="F651" s="264"/>
      <c r="G651" s="264"/>
      <c r="H651" s="264"/>
      <c r="I651" s="264"/>
      <c r="J651" s="259"/>
      <c r="K651" s="3"/>
      <c r="L651" s="264"/>
      <c r="M651" s="264"/>
      <c r="N651" s="264"/>
      <c r="O651" s="264"/>
      <c r="P651" s="264"/>
      <c r="Q651" s="259"/>
      <c r="R651" s="3"/>
      <c r="S651" s="264"/>
      <c r="T651" s="264"/>
      <c r="U651" s="264"/>
      <c r="V651" s="264"/>
      <c r="W651" s="264"/>
      <c r="X651" s="193"/>
      <c r="Y651" s="193"/>
      <c r="Z651" s="193"/>
      <c r="AA651" s="193"/>
      <c r="AB651" s="193"/>
      <c r="AC651" s="193"/>
      <c r="AD651" s="193"/>
      <c r="AE651" s="193"/>
      <c r="AF651" s="3"/>
      <c r="AG651" s="3"/>
      <c r="AH651" s="3"/>
      <c r="AI651" s="3"/>
      <c r="AJ651" s="3"/>
      <c r="AK651" s="3"/>
      <c r="AL651" s="3"/>
    </row>
    <row r="652" spans="1:38" ht="14.25" customHeight="1">
      <c r="A652" s="3"/>
      <c r="B652" s="3"/>
      <c r="C652" s="3"/>
      <c r="D652" s="3"/>
      <c r="E652" s="264"/>
      <c r="F652" s="264"/>
      <c r="G652" s="264"/>
      <c r="H652" s="264"/>
      <c r="I652" s="264"/>
      <c r="J652" s="259"/>
      <c r="K652" s="3"/>
      <c r="L652" s="264"/>
      <c r="M652" s="264"/>
      <c r="N652" s="264"/>
      <c r="O652" s="264"/>
      <c r="P652" s="264"/>
      <c r="Q652" s="259"/>
      <c r="R652" s="3"/>
      <c r="S652" s="264"/>
      <c r="T652" s="264"/>
      <c r="U652" s="264"/>
      <c r="V652" s="264"/>
      <c r="W652" s="264"/>
      <c r="X652" s="193"/>
      <c r="Y652" s="193"/>
      <c r="Z652" s="193"/>
      <c r="AA652" s="193"/>
      <c r="AB652" s="193"/>
      <c r="AC652" s="193"/>
      <c r="AD652" s="193"/>
      <c r="AE652" s="193"/>
      <c r="AF652" s="3"/>
      <c r="AG652" s="3"/>
      <c r="AH652" s="3"/>
      <c r="AI652" s="3"/>
      <c r="AJ652" s="3"/>
      <c r="AK652" s="3"/>
      <c r="AL652" s="3"/>
    </row>
    <row r="653" spans="1:38" ht="14.25" customHeight="1">
      <c r="A653" s="3"/>
      <c r="B653" s="3"/>
      <c r="C653" s="3"/>
      <c r="D653" s="3"/>
      <c r="E653" s="264"/>
      <c r="F653" s="264"/>
      <c r="G653" s="264"/>
      <c r="H653" s="264"/>
      <c r="I653" s="264"/>
      <c r="J653" s="259"/>
      <c r="K653" s="3"/>
      <c r="L653" s="264"/>
      <c r="M653" s="264"/>
      <c r="N653" s="264"/>
      <c r="O653" s="264"/>
      <c r="P653" s="264"/>
      <c r="Q653" s="259"/>
      <c r="R653" s="3"/>
      <c r="S653" s="264"/>
      <c r="T653" s="264"/>
      <c r="U653" s="264"/>
      <c r="V653" s="264"/>
      <c r="W653" s="264"/>
      <c r="X653" s="193"/>
      <c r="Y653" s="193"/>
      <c r="Z653" s="193"/>
      <c r="AA653" s="193"/>
      <c r="AB653" s="193"/>
      <c r="AC653" s="193"/>
      <c r="AD653" s="193"/>
      <c r="AE653" s="193"/>
      <c r="AF653" s="3"/>
      <c r="AG653" s="3"/>
      <c r="AH653" s="3"/>
      <c r="AI653" s="3"/>
      <c r="AJ653" s="3"/>
      <c r="AK653" s="3"/>
      <c r="AL653" s="3"/>
    </row>
    <row r="654" spans="1:38" ht="14.25" customHeight="1">
      <c r="A654" s="3"/>
      <c r="B654" s="3"/>
      <c r="C654" s="3"/>
      <c r="D654" s="3"/>
      <c r="E654" s="264"/>
      <c r="F654" s="264"/>
      <c r="G654" s="264"/>
      <c r="H654" s="264"/>
      <c r="I654" s="264"/>
      <c r="J654" s="259"/>
      <c r="K654" s="3"/>
      <c r="L654" s="264"/>
      <c r="M654" s="264"/>
      <c r="N654" s="264"/>
      <c r="O654" s="264"/>
      <c r="P654" s="264"/>
      <c r="Q654" s="259"/>
      <c r="R654" s="3"/>
      <c r="S654" s="264"/>
      <c r="T654" s="264"/>
      <c r="U654" s="264"/>
      <c r="V654" s="264"/>
      <c r="W654" s="264"/>
      <c r="X654" s="193"/>
      <c r="Y654" s="193"/>
      <c r="Z654" s="193"/>
      <c r="AA654" s="193"/>
      <c r="AB654" s="193"/>
      <c r="AC654" s="193"/>
      <c r="AD654" s="193"/>
      <c r="AE654" s="193"/>
      <c r="AF654" s="3"/>
      <c r="AG654" s="3"/>
      <c r="AH654" s="3"/>
      <c r="AI654" s="3"/>
      <c r="AJ654" s="3"/>
      <c r="AK654" s="3"/>
      <c r="AL654" s="3"/>
    </row>
    <row r="655" spans="1:38" ht="14.25" customHeight="1">
      <c r="A655" s="3"/>
      <c r="B655" s="3"/>
      <c r="C655" s="3"/>
      <c r="D655" s="3"/>
      <c r="E655" s="264"/>
      <c r="F655" s="264"/>
      <c r="G655" s="264"/>
      <c r="H655" s="264"/>
      <c r="I655" s="264"/>
      <c r="J655" s="259"/>
      <c r="K655" s="3"/>
      <c r="L655" s="264"/>
      <c r="M655" s="264"/>
      <c r="N655" s="264"/>
      <c r="O655" s="264"/>
      <c r="P655" s="264"/>
      <c r="Q655" s="259"/>
      <c r="R655" s="3"/>
      <c r="S655" s="264"/>
      <c r="T655" s="264"/>
      <c r="U655" s="264"/>
      <c r="V655" s="264"/>
      <c r="W655" s="264"/>
      <c r="X655" s="193"/>
      <c r="Y655" s="193"/>
      <c r="Z655" s="193"/>
      <c r="AA655" s="193"/>
      <c r="AB655" s="193"/>
      <c r="AC655" s="193"/>
      <c r="AD655" s="193"/>
      <c r="AE655" s="193"/>
      <c r="AF655" s="3"/>
      <c r="AG655" s="3"/>
      <c r="AH655" s="3"/>
      <c r="AI655" s="3"/>
      <c r="AJ655" s="3"/>
      <c r="AK655" s="3"/>
      <c r="AL655" s="3"/>
    </row>
    <row r="656" spans="1:38" ht="14.25" customHeight="1">
      <c r="A656" s="3"/>
      <c r="B656" s="3"/>
      <c r="C656" s="3"/>
      <c r="D656" s="3"/>
      <c r="E656" s="264"/>
      <c r="F656" s="264"/>
      <c r="G656" s="264"/>
      <c r="H656" s="264"/>
      <c r="I656" s="264"/>
      <c r="J656" s="259"/>
      <c r="K656" s="3"/>
      <c r="L656" s="264"/>
      <c r="M656" s="264"/>
      <c r="N656" s="264"/>
      <c r="O656" s="264"/>
      <c r="P656" s="264"/>
      <c r="Q656" s="259"/>
      <c r="R656" s="3"/>
      <c r="S656" s="264"/>
      <c r="T656" s="264"/>
      <c r="U656" s="264"/>
      <c r="V656" s="264"/>
      <c r="W656" s="264"/>
      <c r="X656" s="193"/>
      <c r="Y656" s="193"/>
      <c r="Z656" s="193"/>
      <c r="AA656" s="193"/>
      <c r="AB656" s="193"/>
      <c r="AC656" s="193"/>
      <c r="AD656" s="193"/>
      <c r="AE656" s="193"/>
      <c r="AF656" s="3"/>
      <c r="AG656" s="3"/>
      <c r="AH656" s="3"/>
      <c r="AI656" s="3"/>
      <c r="AJ656" s="3"/>
      <c r="AK656" s="3"/>
      <c r="AL656" s="3"/>
    </row>
    <row r="657" spans="1:38" ht="14.25" customHeight="1">
      <c r="A657" s="3"/>
      <c r="B657" s="3"/>
      <c r="C657" s="3"/>
      <c r="D657" s="3"/>
      <c r="E657" s="264"/>
      <c r="F657" s="264"/>
      <c r="G657" s="264"/>
      <c r="H657" s="264"/>
      <c r="I657" s="264"/>
      <c r="J657" s="259"/>
      <c r="K657" s="3"/>
      <c r="L657" s="264"/>
      <c r="M657" s="264"/>
      <c r="N657" s="264"/>
      <c r="O657" s="264"/>
      <c r="P657" s="264"/>
      <c r="Q657" s="259"/>
      <c r="R657" s="3"/>
      <c r="S657" s="264"/>
      <c r="T657" s="264"/>
      <c r="U657" s="264"/>
      <c r="V657" s="264"/>
      <c r="W657" s="264"/>
      <c r="X657" s="193"/>
      <c r="Y657" s="193"/>
      <c r="Z657" s="193"/>
      <c r="AA657" s="193"/>
      <c r="AB657" s="193"/>
      <c r="AC657" s="193"/>
      <c r="AD657" s="193"/>
      <c r="AE657" s="193"/>
      <c r="AF657" s="3"/>
      <c r="AG657" s="3"/>
      <c r="AH657" s="3"/>
      <c r="AI657" s="3"/>
      <c r="AJ657" s="3"/>
      <c r="AK657" s="3"/>
      <c r="AL657" s="3"/>
    </row>
    <row r="658" spans="1:38" ht="14.25" customHeight="1">
      <c r="A658" s="3"/>
      <c r="B658" s="3"/>
      <c r="C658" s="3"/>
      <c r="D658" s="3"/>
      <c r="E658" s="264"/>
      <c r="F658" s="264"/>
      <c r="G658" s="264"/>
      <c r="H658" s="264"/>
      <c r="I658" s="264"/>
      <c r="J658" s="259"/>
      <c r="K658" s="3"/>
      <c r="L658" s="264"/>
      <c r="M658" s="264"/>
      <c r="N658" s="264"/>
      <c r="O658" s="264"/>
      <c r="P658" s="264"/>
      <c r="Q658" s="259"/>
      <c r="R658" s="3"/>
      <c r="S658" s="264"/>
      <c r="T658" s="264"/>
      <c r="U658" s="264"/>
      <c r="V658" s="264"/>
      <c r="W658" s="264"/>
      <c r="X658" s="193"/>
      <c r="Y658" s="193"/>
      <c r="Z658" s="193"/>
      <c r="AA658" s="193"/>
      <c r="AB658" s="193"/>
      <c r="AC658" s="193"/>
      <c r="AD658" s="193"/>
      <c r="AE658" s="193"/>
      <c r="AF658" s="3"/>
      <c r="AG658" s="3"/>
      <c r="AH658" s="3"/>
      <c r="AI658" s="3"/>
      <c r="AJ658" s="3"/>
      <c r="AK658" s="3"/>
      <c r="AL658" s="3"/>
    </row>
    <row r="659" spans="1:38" ht="14.25" customHeight="1">
      <c r="A659" s="3"/>
      <c r="B659" s="3"/>
      <c r="C659" s="3"/>
      <c r="D659" s="3"/>
      <c r="E659" s="264"/>
      <c r="F659" s="264"/>
      <c r="G659" s="264"/>
      <c r="H659" s="264"/>
      <c r="I659" s="264"/>
      <c r="J659" s="259"/>
      <c r="K659" s="3"/>
      <c r="L659" s="264"/>
      <c r="M659" s="264"/>
      <c r="N659" s="264"/>
      <c r="O659" s="264"/>
      <c r="P659" s="264"/>
      <c r="Q659" s="259"/>
      <c r="R659" s="3"/>
      <c r="S659" s="264"/>
      <c r="T659" s="264"/>
      <c r="U659" s="264"/>
      <c r="V659" s="264"/>
      <c r="W659" s="264"/>
      <c r="X659" s="193"/>
      <c r="Y659" s="193"/>
      <c r="Z659" s="193"/>
      <c r="AA659" s="193"/>
      <c r="AB659" s="193"/>
      <c r="AC659" s="193"/>
      <c r="AD659" s="193"/>
      <c r="AE659" s="193"/>
      <c r="AF659" s="3"/>
      <c r="AG659" s="3"/>
      <c r="AH659" s="3"/>
      <c r="AI659" s="3"/>
      <c r="AJ659" s="3"/>
      <c r="AK659" s="3"/>
      <c r="AL659" s="3"/>
    </row>
    <row r="660" spans="1:38" ht="14.25" customHeight="1">
      <c r="A660" s="3"/>
      <c r="B660" s="3"/>
      <c r="C660" s="3"/>
      <c r="D660" s="3"/>
      <c r="E660" s="264"/>
      <c r="F660" s="264"/>
      <c r="G660" s="264"/>
      <c r="H660" s="264"/>
      <c r="I660" s="264"/>
      <c r="J660" s="259"/>
      <c r="K660" s="3"/>
      <c r="L660" s="264"/>
      <c r="M660" s="264"/>
      <c r="N660" s="264"/>
      <c r="O660" s="264"/>
      <c r="P660" s="264"/>
      <c r="Q660" s="259"/>
      <c r="R660" s="3"/>
      <c r="S660" s="264"/>
      <c r="T660" s="264"/>
      <c r="U660" s="264"/>
      <c r="V660" s="264"/>
      <c r="W660" s="264"/>
      <c r="X660" s="193"/>
      <c r="Y660" s="193"/>
      <c r="Z660" s="193"/>
      <c r="AA660" s="193"/>
      <c r="AB660" s="193"/>
      <c r="AC660" s="193"/>
      <c r="AD660" s="193"/>
      <c r="AE660" s="193"/>
      <c r="AF660" s="3"/>
      <c r="AG660" s="3"/>
      <c r="AH660" s="3"/>
      <c r="AI660" s="3"/>
      <c r="AJ660" s="3"/>
      <c r="AK660" s="3"/>
      <c r="AL660" s="3"/>
    </row>
    <row r="661" spans="1:38" ht="14.25" customHeight="1">
      <c r="A661" s="3"/>
      <c r="B661" s="3"/>
      <c r="C661" s="3"/>
      <c r="D661" s="3"/>
      <c r="E661" s="264"/>
      <c r="F661" s="264"/>
      <c r="G661" s="264"/>
      <c r="H661" s="264"/>
      <c r="I661" s="264"/>
      <c r="J661" s="259"/>
      <c r="K661" s="3"/>
      <c r="L661" s="264"/>
      <c r="M661" s="264"/>
      <c r="N661" s="264"/>
      <c r="O661" s="264"/>
      <c r="P661" s="264"/>
      <c r="Q661" s="259"/>
      <c r="R661" s="3"/>
      <c r="S661" s="264"/>
      <c r="T661" s="264"/>
      <c r="U661" s="264"/>
      <c r="V661" s="264"/>
      <c r="W661" s="264"/>
      <c r="X661" s="193"/>
      <c r="Y661" s="193"/>
      <c r="Z661" s="193"/>
      <c r="AA661" s="193"/>
      <c r="AB661" s="193"/>
      <c r="AC661" s="193"/>
      <c r="AD661" s="193"/>
      <c r="AE661" s="193"/>
      <c r="AF661" s="3"/>
      <c r="AG661" s="3"/>
      <c r="AH661" s="3"/>
      <c r="AI661" s="3"/>
      <c r="AJ661" s="3"/>
      <c r="AK661" s="3"/>
      <c r="AL661" s="3"/>
    </row>
    <row r="662" spans="1:38" ht="14.25" customHeight="1">
      <c r="A662" s="3"/>
      <c r="B662" s="3"/>
      <c r="C662" s="3"/>
      <c r="D662" s="3"/>
      <c r="E662" s="264"/>
      <c r="F662" s="264"/>
      <c r="G662" s="264"/>
      <c r="H662" s="264"/>
      <c r="I662" s="264"/>
      <c r="J662" s="259"/>
      <c r="K662" s="3"/>
      <c r="L662" s="264"/>
      <c r="M662" s="264"/>
      <c r="N662" s="264"/>
      <c r="O662" s="264"/>
      <c r="P662" s="264"/>
      <c r="Q662" s="259"/>
      <c r="R662" s="3"/>
      <c r="S662" s="264"/>
      <c r="T662" s="264"/>
      <c r="U662" s="264"/>
      <c r="V662" s="264"/>
      <c r="W662" s="264"/>
      <c r="X662" s="193"/>
      <c r="Y662" s="193"/>
      <c r="Z662" s="193"/>
      <c r="AA662" s="193"/>
      <c r="AB662" s="193"/>
      <c r="AC662" s="193"/>
      <c r="AD662" s="193"/>
      <c r="AE662" s="193"/>
      <c r="AF662" s="3"/>
      <c r="AG662" s="3"/>
      <c r="AH662" s="3"/>
      <c r="AI662" s="3"/>
      <c r="AJ662" s="3"/>
      <c r="AK662" s="3"/>
      <c r="AL662" s="3"/>
    </row>
    <row r="663" spans="1:38" ht="14.25" customHeight="1">
      <c r="A663" s="3"/>
      <c r="B663" s="3"/>
      <c r="C663" s="3"/>
      <c r="D663" s="3"/>
      <c r="E663" s="264"/>
      <c r="F663" s="264"/>
      <c r="G663" s="264"/>
      <c r="H663" s="264"/>
      <c r="I663" s="264"/>
      <c r="J663" s="259"/>
      <c r="K663" s="3"/>
      <c r="L663" s="264"/>
      <c r="M663" s="264"/>
      <c r="N663" s="264"/>
      <c r="O663" s="264"/>
      <c r="P663" s="264"/>
      <c r="Q663" s="259"/>
      <c r="R663" s="3"/>
      <c r="S663" s="264"/>
      <c r="T663" s="264"/>
      <c r="U663" s="264"/>
      <c r="V663" s="264"/>
      <c r="W663" s="264"/>
      <c r="X663" s="193"/>
      <c r="Y663" s="193"/>
      <c r="Z663" s="193"/>
      <c r="AA663" s="193"/>
      <c r="AB663" s="193"/>
      <c r="AC663" s="193"/>
      <c r="AD663" s="193"/>
      <c r="AE663" s="193"/>
      <c r="AF663" s="3"/>
      <c r="AG663" s="3"/>
      <c r="AH663" s="3"/>
      <c r="AI663" s="3"/>
      <c r="AJ663" s="3"/>
      <c r="AK663" s="3"/>
      <c r="AL663" s="3"/>
    </row>
    <row r="664" spans="1:38" ht="14.25" customHeight="1">
      <c r="A664" s="3"/>
      <c r="B664" s="3"/>
      <c r="C664" s="3"/>
      <c r="D664" s="3"/>
      <c r="E664" s="264"/>
      <c r="F664" s="264"/>
      <c r="G664" s="264"/>
      <c r="H664" s="264"/>
      <c r="I664" s="264"/>
      <c r="J664" s="259"/>
      <c r="K664" s="3"/>
      <c r="L664" s="264"/>
      <c r="M664" s="264"/>
      <c r="N664" s="264"/>
      <c r="O664" s="264"/>
      <c r="P664" s="264"/>
      <c r="Q664" s="259"/>
      <c r="R664" s="3"/>
      <c r="S664" s="264"/>
      <c r="T664" s="264"/>
      <c r="U664" s="264"/>
      <c r="V664" s="264"/>
      <c r="W664" s="264"/>
      <c r="X664" s="193"/>
      <c r="Y664" s="193"/>
      <c r="Z664" s="193"/>
      <c r="AA664" s="193"/>
      <c r="AB664" s="193"/>
      <c r="AC664" s="193"/>
      <c r="AD664" s="193"/>
      <c r="AE664" s="193"/>
      <c r="AF664" s="3"/>
      <c r="AG664" s="3"/>
      <c r="AH664" s="3"/>
      <c r="AI664" s="3"/>
      <c r="AJ664" s="3"/>
      <c r="AK664" s="3"/>
      <c r="AL664" s="3"/>
    </row>
    <row r="665" spans="1:38" ht="14.25" customHeight="1">
      <c r="A665" s="3"/>
      <c r="B665" s="3"/>
      <c r="C665" s="3"/>
      <c r="D665" s="3"/>
      <c r="E665" s="264"/>
      <c r="F665" s="264"/>
      <c r="G665" s="264"/>
      <c r="H665" s="264"/>
      <c r="I665" s="264"/>
      <c r="J665" s="259"/>
      <c r="K665" s="3"/>
      <c r="L665" s="264"/>
      <c r="M665" s="264"/>
      <c r="N665" s="264"/>
      <c r="O665" s="264"/>
      <c r="P665" s="264"/>
      <c r="Q665" s="259"/>
      <c r="R665" s="3"/>
      <c r="S665" s="264"/>
      <c r="T665" s="264"/>
      <c r="U665" s="264"/>
      <c r="V665" s="264"/>
      <c r="W665" s="264"/>
      <c r="X665" s="193"/>
      <c r="Y665" s="193"/>
      <c r="Z665" s="193"/>
      <c r="AA665" s="193"/>
      <c r="AB665" s="193"/>
      <c r="AC665" s="193"/>
      <c r="AD665" s="193"/>
      <c r="AE665" s="193"/>
      <c r="AF665" s="3"/>
      <c r="AG665" s="3"/>
      <c r="AH665" s="3"/>
      <c r="AI665" s="3"/>
      <c r="AJ665" s="3"/>
      <c r="AK665" s="3"/>
      <c r="AL665" s="3"/>
    </row>
    <row r="666" spans="1:38" ht="14.25" customHeight="1">
      <c r="A666" s="3"/>
      <c r="B666" s="3"/>
      <c r="C666" s="3"/>
      <c r="D666" s="3"/>
      <c r="E666" s="264"/>
      <c r="F666" s="264"/>
      <c r="G666" s="264"/>
      <c r="H666" s="264"/>
      <c r="I666" s="264"/>
      <c r="J666" s="259"/>
      <c r="K666" s="3"/>
      <c r="L666" s="264"/>
      <c r="M666" s="264"/>
      <c r="N666" s="264"/>
      <c r="O666" s="264"/>
      <c r="P666" s="264"/>
      <c r="Q666" s="259"/>
      <c r="R666" s="3"/>
      <c r="S666" s="264"/>
      <c r="T666" s="264"/>
      <c r="U666" s="264"/>
      <c r="V666" s="264"/>
      <c r="W666" s="264"/>
      <c r="X666" s="193"/>
      <c r="Y666" s="193"/>
      <c r="Z666" s="193"/>
      <c r="AA666" s="193"/>
      <c r="AB666" s="193"/>
      <c r="AC666" s="193"/>
      <c r="AD666" s="193"/>
      <c r="AE666" s="193"/>
      <c r="AF666" s="3"/>
      <c r="AG666" s="3"/>
      <c r="AH666" s="3"/>
      <c r="AI666" s="3"/>
      <c r="AJ666" s="3"/>
      <c r="AK666" s="3"/>
      <c r="AL666" s="3"/>
    </row>
    <row r="667" spans="1:38" ht="14.25" customHeight="1">
      <c r="A667" s="3"/>
      <c r="B667" s="3"/>
      <c r="C667" s="3"/>
      <c r="D667" s="3"/>
      <c r="E667" s="264"/>
      <c r="F667" s="264"/>
      <c r="G667" s="264"/>
      <c r="H667" s="264"/>
      <c r="I667" s="264"/>
      <c r="J667" s="259"/>
      <c r="K667" s="3"/>
      <c r="L667" s="264"/>
      <c r="M667" s="264"/>
      <c r="N667" s="264"/>
      <c r="O667" s="264"/>
      <c r="P667" s="264"/>
      <c r="Q667" s="259"/>
      <c r="R667" s="3"/>
      <c r="S667" s="264"/>
      <c r="T667" s="264"/>
      <c r="U667" s="264"/>
      <c r="V667" s="264"/>
      <c r="W667" s="264"/>
      <c r="X667" s="193"/>
      <c r="Y667" s="193"/>
      <c r="Z667" s="193"/>
      <c r="AA667" s="193"/>
      <c r="AB667" s="193"/>
      <c r="AC667" s="193"/>
      <c r="AD667" s="193"/>
      <c r="AE667" s="193"/>
      <c r="AF667" s="3"/>
      <c r="AG667" s="3"/>
      <c r="AH667" s="3"/>
      <c r="AI667" s="3"/>
      <c r="AJ667" s="3"/>
      <c r="AK667" s="3"/>
      <c r="AL667" s="3"/>
    </row>
    <row r="668" spans="1:38" ht="14.25" customHeight="1">
      <c r="A668" s="3"/>
      <c r="B668" s="3"/>
      <c r="C668" s="3"/>
      <c r="D668" s="3"/>
      <c r="E668" s="264"/>
      <c r="F668" s="264"/>
      <c r="G668" s="264"/>
      <c r="H668" s="264"/>
      <c r="I668" s="264"/>
      <c r="J668" s="259"/>
      <c r="K668" s="3"/>
      <c r="L668" s="264"/>
      <c r="M668" s="264"/>
      <c r="N668" s="264"/>
      <c r="O668" s="264"/>
      <c r="P668" s="264"/>
      <c r="Q668" s="259"/>
      <c r="R668" s="3"/>
      <c r="S668" s="264"/>
      <c r="T668" s="264"/>
      <c r="U668" s="264"/>
      <c r="V668" s="264"/>
      <c r="W668" s="264"/>
      <c r="X668" s="193"/>
      <c r="Y668" s="193"/>
      <c r="Z668" s="193"/>
      <c r="AA668" s="193"/>
      <c r="AB668" s="193"/>
      <c r="AC668" s="193"/>
      <c r="AD668" s="193"/>
      <c r="AE668" s="193"/>
      <c r="AF668" s="3"/>
      <c r="AG668" s="3"/>
      <c r="AH668" s="3"/>
      <c r="AI668" s="3"/>
      <c r="AJ668" s="3"/>
      <c r="AK668" s="3"/>
      <c r="AL668" s="3"/>
    </row>
    <row r="669" spans="1:38" ht="14.25" customHeight="1">
      <c r="A669" s="3"/>
      <c r="B669" s="3"/>
      <c r="C669" s="3"/>
      <c r="D669" s="3"/>
      <c r="E669" s="264"/>
      <c r="F669" s="264"/>
      <c r="G669" s="264"/>
      <c r="H669" s="264"/>
      <c r="I669" s="264"/>
      <c r="J669" s="259"/>
      <c r="K669" s="3"/>
      <c r="L669" s="264"/>
      <c r="M669" s="264"/>
      <c r="N669" s="264"/>
      <c r="O669" s="264"/>
      <c r="P669" s="264"/>
      <c r="Q669" s="259"/>
      <c r="R669" s="3"/>
      <c r="S669" s="264"/>
      <c r="T669" s="264"/>
      <c r="U669" s="264"/>
      <c r="V669" s="264"/>
      <c r="W669" s="264"/>
      <c r="X669" s="193"/>
      <c r="Y669" s="193"/>
      <c r="Z669" s="193"/>
      <c r="AA669" s="193"/>
      <c r="AB669" s="193"/>
      <c r="AC669" s="193"/>
      <c r="AD669" s="193"/>
      <c r="AE669" s="193"/>
      <c r="AF669" s="3"/>
      <c r="AG669" s="3"/>
      <c r="AH669" s="3"/>
      <c r="AI669" s="3"/>
      <c r="AJ669" s="3"/>
      <c r="AK669" s="3"/>
      <c r="AL669" s="3"/>
    </row>
    <row r="670" spans="1:38" ht="14.25" customHeight="1">
      <c r="A670" s="3"/>
      <c r="B670" s="3"/>
      <c r="C670" s="3"/>
      <c r="D670" s="3"/>
      <c r="E670" s="264"/>
      <c r="F670" s="264"/>
      <c r="G670" s="264"/>
      <c r="H670" s="264"/>
      <c r="I670" s="264"/>
      <c r="J670" s="259"/>
      <c r="K670" s="3"/>
      <c r="L670" s="264"/>
      <c r="M670" s="264"/>
      <c r="N670" s="264"/>
      <c r="O670" s="264"/>
      <c r="P670" s="264"/>
      <c r="Q670" s="259"/>
      <c r="R670" s="3"/>
      <c r="S670" s="264"/>
      <c r="T670" s="264"/>
      <c r="U670" s="264"/>
      <c r="V670" s="264"/>
      <c r="W670" s="264"/>
      <c r="X670" s="193"/>
      <c r="Y670" s="193"/>
      <c r="Z670" s="193"/>
      <c r="AA670" s="193"/>
      <c r="AB670" s="193"/>
      <c r="AC670" s="193"/>
      <c r="AD670" s="193"/>
      <c r="AE670" s="193"/>
      <c r="AF670" s="3"/>
      <c r="AG670" s="3"/>
      <c r="AH670" s="3"/>
      <c r="AI670" s="3"/>
      <c r="AJ670" s="3"/>
      <c r="AK670" s="3"/>
      <c r="AL670" s="3"/>
    </row>
    <row r="671" spans="1:38" ht="14.25" customHeight="1">
      <c r="A671" s="3"/>
      <c r="B671" s="3"/>
      <c r="C671" s="3"/>
      <c r="D671" s="3"/>
      <c r="E671" s="264"/>
      <c r="F671" s="264"/>
      <c r="G671" s="264"/>
      <c r="H671" s="264"/>
      <c r="I671" s="264"/>
      <c r="J671" s="259"/>
      <c r="K671" s="3"/>
      <c r="L671" s="264"/>
      <c r="M671" s="264"/>
      <c r="N671" s="264"/>
      <c r="O671" s="264"/>
      <c r="P671" s="264"/>
      <c r="Q671" s="259"/>
      <c r="R671" s="3"/>
      <c r="S671" s="264"/>
      <c r="T671" s="264"/>
      <c r="U671" s="264"/>
      <c r="V671" s="264"/>
      <c r="W671" s="264"/>
      <c r="X671" s="193"/>
      <c r="Y671" s="193"/>
      <c r="Z671" s="193"/>
      <c r="AA671" s="193"/>
      <c r="AB671" s="193"/>
      <c r="AC671" s="193"/>
      <c r="AD671" s="193"/>
      <c r="AE671" s="193"/>
      <c r="AF671" s="3"/>
      <c r="AG671" s="3"/>
      <c r="AH671" s="3"/>
      <c r="AI671" s="3"/>
      <c r="AJ671" s="3"/>
      <c r="AK671" s="3"/>
      <c r="AL671" s="3"/>
    </row>
    <row r="672" spans="1:38" ht="14.25" customHeight="1">
      <c r="A672" s="3"/>
      <c r="B672" s="3"/>
      <c r="C672" s="3"/>
      <c r="D672" s="3"/>
      <c r="E672" s="264"/>
      <c r="F672" s="264"/>
      <c r="G672" s="264"/>
      <c r="H672" s="264"/>
      <c r="I672" s="264"/>
      <c r="J672" s="259"/>
      <c r="K672" s="3"/>
      <c r="L672" s="264"/>
      <c r="M672" s="264"/>
      <c r="N672" s="264"/>
      <c r="O672" s="264"/>
      <c r="P672" s="264"/>
      <c r="Q672" s="259"/>
      <c r="R672" s="3"/>
      <c r="S672" s="264"/>
      <c r="T672" s="264"/>
      <c r="U672" s="264"/>
      <c r="V672" s="264"/>
      <c r="W672" s="264"/>
      <c r="X672" s="193"/>
      <c r="Y672" s="193"/>
      <c r="Z672" s="193"/>
      <c r="AA672" s="193"/>
      <c r="AB672" s="193"/>
      <c r="AC672" s="193"/>
      <c r="AD672" s="193"/>
      <c r="AE672" s="193"/>
      <c r="AF672" s="3"/>
      <c r="AG672" s="3"/>
      <c r="AH672" s="3"/>
      <c r="AI672" s="3"/>
      <c r="AJ672" s="3"/>
      <c r="AK672" s="3"/>
      <c r="AL672" s="3"/>
    </row>
    <row r="673" spans="1:38" ht="14.25" customHeight="1">
      <c r="A673" s="3"/>
      <c r="B673" s="3"/>
      <c r="C673" s="3"/>
      <c r="D673" s="3"/>
      <c r="E673" s="264"/>
      <c r="F673" s="264"/>
      <c r="G673" s="264"/>
      <c r="H673" s="264"/>
      <c r="I673" s="264"/>
      <c r="J673" s="259"/>
      <c r="K673" s="3"/>
      <c r="L673" s="264"/>
      <c r="M673" s="264"/>
      <c r="N673" s="264"/>
      <c r="O673" s="264"/>
      <c r="P673" s="264"/>
      <c r="Q673" s="259"/>
      <c r="R673" s="3"/>
      <c r="S673" s="264"/>
      <c r="T673" s="264"/>
      <c r="U673" s="264"/>
      <c r="V673" s="264"/>
      <c r="W673" s="264"/>
      <c r="X673" s="193"/>
      <c r="Y673" s="193"/>
      <c r="Z673" s="193"/>
      <c r="AA673" s="193"/>
      <c r="AB673" s="193"/>
      <c r="AC673" s="193"/>
      <c r="AD673" s="193"/>
      <c r="AE673" s="193"/>
      <c r="AF673" s="3"/>
      <c r="AG673" s="3"/>
      <c r="AH673" s="3"/>
      <c r="AI673" s="3"/>
      <c r="AJ673" s="3"/>
      <c r="AK673" s="3"/>
      <c r="AL673" s="3"/>
    </row>
    <row r="674" spans="1:38" ht="14.25" customHeight="1">
      <c r="A674" s="3"/>
      <c r="B674" s="3"/>
      <c r="C674" s="3"/>
      <c r="D674" s="3"/>
      <c r="E674" s="264"/>
      <c r="F674" s="264"/>
      <c r="G674" s="264"/>
      <c r="H674" s="264"/>
      <c r="I674" s="264"/>
      <c r="J674" s="259"/>
      <c r="K674" s="3"/>
      <c r="L674" s="264"/>
      <c r="M674" s="264"/>
      <c r="N674" s="264"/>
      <c r="O674" s="264"/>
      <c r="P674" s="264"/>
      <c r="Q674" s="259"/>
      <c r="R674" s="3"/>
      <c r="S674" s="264"/>
      <c r="T674" s="264"/>
      <c r="U674" s="264"/>
      <c r="V674" s="264"/>
      <c r="W674" s="264"/>
      <c r="X674" s="193"/>
      <c r="Y674" s="193"/>
      <c r="Z674" s="193"/>
      <c r="AA674" s="193"/>
      <c r="AB674" s="193"/>
      <c r="AC674" s="193"/>
      <c r="AD674" s="193"/>
      <c r="AE674" s="193"/>
      <c r="AF674" s="3"/>
      <c r="AG674" s="3"/>
      <c r="AH674" s="3"/>
      <c r="AI674" s="3"/>
      <c r="AJ674" s="3"/>
      <c r="AK674" s="3"/>
      <c r="AL674" s="3"/>
    </row>
    <row r="675" spans="1:38" ht="14.25" customHeight="1">
      <c r="A675" s="3"/>
      <c r="B675" s="3"/>
      <c r="C675" s="3"/>
      <c r="D675" s="3"/>
      <c r="E675" s="264"/>
      <c r="F675" s="264"/>
      <c r="G675" s="264"/>
      <c r="H675" s="264"/>
      <c r="I675" s="264"/>
      <c r="J675" s="259"/>
      <c r="K675" s="3"/>
      <c r="L675" s="264"/>
      <c r="M675" s="264"/>
      <c r="N675" s="264"/>
      <c r="O675" s="264"/>
      <c r="P675" s="264"/>
      <c r="Q675" s="259"/>
      <c r="R675" s="3"/>
      <c r="S675" s="264"/>
      <c r="T675" s="264"/>
      <c r="U675" s="264"/>
      <c r="V675" s="264"/>
      <c r="W675" s="264"/>
      <c r="X675" s="193"/>
      <c r="Y675" s="193"/>
      <c r="Z675" s="193"/>
      <c r="AA675" s="193"/>
      <c r="AB675" s="193"/>
      <c r="AC675" s="193"/>
      <c r="AD675" s="193"/>
      <c r="AE675" s="193"/>
      <c r="AF675" s="3"/>
      <c r="AG675" s="3"/>
      <c r="AH675" s="3"/>
      <c r="AI675" s="3"/>
      <c r="AJ675" s="3"/>
      <c r="AK675" s="3"/>
      <c r="AL675" s="3"/>
    </row>
    <row r="676" spans="1:38" ht="14.25" customHeight="1">
      <c r="A676" s="3"/>
      <c r="B676" s="3"/>
      <c r="C676" s="3"/>
      <c r="D676" s="3"/>
      <c r="E676" s="264"/>
      <c r="F676" s="264"/>
      <c r="G676" s="264"/>
      <c r="H676" s="264"/>
      <c r="I676" s="264"/>
      <c r="J676" s="259"/>
      <c r="K676" s="3"/>
      <c r="L676" s="264"/>
      <c r="M676" s="264"/>
      <c r="N676" s="264"/>
      <c r="O676" s="264"/>
      <c r="P676" s="264"/>
      <c r="Q676" s="259"/>
      <c r="R676" s="3"/>
      <c r="S676" s="264"/>
      <c r="T676" s="264"/>
      <c r="U676" s="264"/>
      <c r="V676" s="264"/>
      <c r="W676" s="264"/>
      <c r="X676" s="193"/>
      <c r="Y676" s="193"/>
      <c r="Z676" s="193"/>
      <c r="AA676" s="193"/>
      <c r="AB676" s="193"/>
      <c r="AC676" s="193"/>
      <c r="AD676" s="193"/>
      <c r="AE676" s="193"/>
      <c r="AF676" s="3"/>
      <c r="AG676" s="3"/>
      <c r="AH676" s="3"/>
      <c r="AI676" s="3"/>
      <c r="AJ676" s="3"/>
      <c r="AK676" s="3"/>
      <c r="AL676" s="3"/>
    </row>
    <row r="677" spans="1:38" ht="14.25" customHeight="1">
      <c r="A677" s="3"/>
      <c r="B677" s="3"/>
      <c r="C677" s="3"/>
      <c r="D677" s="3"/>
      <c r="E677" s="264"/>
      <c r="F677" s="264"/>
      <c r="G677" s="264"/>
      <c r="H677" s="264"/>
      <c r="I677" s="264"/>
      <c r="J677" s="259"/>
      <c r="K677" s="3"/>
      <c r="L677" s="264"/>
      <c r="M677" s="264"/>
      <c r="N677" s="264"/>
      <c r="O677" s="264"/>
      <c r="P677" s="264"/>
      <c r="Q677" s="259"/>
      <c r="R677" s="3"/>
      <c r="S677" s="264"/>
      <c r="T677" s="264"/>
      <c r="U677" s="264"/>
      <c r="V677" s="264"/>
      <c r="W677" s="264"/>
      <c r="X677" s="193"/>
      <c r="Y677" s="193"/>
      <c r="Z677" s="193"/>
      <c r="AA677" s="193"/>
      <c r="AB677" s="193"/>
      <c r="AC677" s="193"/>
      <c r="AD677" s="193"/>
      <c r="AE677" s="193"/>
      <c r="AF677" s="3"/>
      <c r="AG677" s="3"/>
      <c r="AH677" s="3"/>
      <c r="AI677" s="3"/>
      <c r="AJ677" s="3"/>
      <c r="AK677" s="3"/>
      <c r="AL677" s="3"/>
    </row>
    <row r="678" spans="1:38" ht="14.25" customHeight="1">
      <c r="A678" s="3"/>
      <c r="B678" s="3"/>
      <c r="C678" s="3"/>
      <c r="D678" s="3"/>
      <c r="E678" s="264"/>
      <c r="F678" s="264"/>
      <c r="G678" s="264"/>
      <c r="H678" s="264"/>
      <c r="I678" s="264"/>
      <c r="J678" s="259"/>
      <c r="K678" s="3"/>
      <c r="L678" s="264"/>
      <c r="M678" s="264"/>
      <c r="N678" s="264"/>
      <c r="O678" s="264"/>
      <c r="P678" s="264"/>
      <c r="Q678" s="259"/>
      <c r="R678" s="3"/>
      <c r="S678" s="264"/>
      <c r="T678" s="264"/>
      <c r="U678" s="264"/>
      <c r="V678" s="264"/>
      <c r="W678" s="264"/>
      <c r="X678" s="193"/>
      <c r="Y678" s="193"/>
      <c r="Z678" s="193"/>
      <c r="AA678" s="193"/>
      <c r="AB678" s="193"/>
      <c r="AC678" s="193"/>
      <c r="AD678" s="193"/>
      <c r="AE678" s="193"/>
      <c r="AF678" s="3"/>
      <c r="AG678" s="3"/>
      <c r="AH678" s="3"/>
      <c r="AI678" s="3"/>
      <c r="AJ678" s="3"/>
      <c r="AK678" s="3"/>
      <c r="AL678" s="3"/>
    </row>
    <row r="679" spans="1:38" ht="14.25" customHeight="1">
      <c r="A679" s="3"/>
      <c r="B679" s="3"/>
      <c r="C679" s="3"/>
      <c r="D679" s="3"/>
      <c r="E679" s="264"/>
      <c r="F679" s="264"/>
      <c r="G679" s="264"/>
      <c r="H679" s="264"/>
      <c r="I679" s="264"/>
      <c r="J679" s="259"/>
      <c r="K679" s="3"/>
      <c r="L679" s="264"/>
      <c r="M679" s="264"/>
      <c r="N679" s="264"/>
      <c r="O679" s="264"/>
      <c r="P679" s="264"/>
      <c r="Q679" s="259"/>
      <c r="R679" s="3"/>
      <c r="S679" s="264"/>
      <c r="T679" s="264"/>
      <c r="U679" s="264"/>
      <c r="V679" s="264"/>
      <c r="W679" s="264"/>
      <c r="X679" s="193"/>
      <c r="Y679" s="193"/>
      <c r="Z679" s="193"/>
      <c r="AA679" s="193"/>
      <c r="AB679" s="193"/>
      <c r="AC679" s="193"/>
      <c r="AD679" s="193"/>
      <c r="AE679" s="193"/>
      <c r="AF679" s="3"/>
      <c r="AG679" s="3"/>
      <c r="AH679" s="3"/>
      <c r="AI679" s="3"/>
      <c r="AJ679" s="3"/>
      <c r="AK679" s="3"/>
      <c r="AL679" s="3"/>
    </row>
    <row r="680" spans="1:38" ht="14.25" customHeight="1">
      <c r="A680" s="3"/>
      <c r="B680" s="3"/>
      <c r="C680" s="3"/>
      <c r="D680" s="3"/>
      <c r="E680" s="264"/>
      <c r="F680" s="264"/>
      <c r="G680" s="264"/>
      <c r="H680" s="264"/>
      <c r="I680" s="264"/>
      <c r="J680" s="259"/>
      <c r="K680" s="3"/>
      <c r="L680" s="264"/>
      <c r="M680" s="264"/>
      <c r="N680" s="264"/>
      <c r="O680" s="264"/>
      <c r="P680" s="264"/>
      <c r="Q680" s="259"/>
      <c r="R680" s="3"/>
      <c r="S680" s="264"/>
      <c r="T680" s="264"/>
      <c r="U680" s="264"/>
      <c r="V680" s="264"/>
      <c r="W680" s="264"/>
      <c r="X680" s="193"/>
      <c r="Y680" s="193"/>
      <c r="Z680" s="193"/>
      <c r="AA680" s="193"/>
      <c r="AB680" s="193"/>
      <c r="AC680" s="193"/>
      <c r="AD680" s="193"/>
      <c r="AE680" s="193"/>
      <c r="AF680" s="3"/>
      <c r="AG680" s="3"/>
      <c r="AH680" s="3"/>
      <c r="AI680" s="3"/>
      <c r="AJ680" s="3"/>
      <c r="AK680" s="3"/>
      <c r="AL680" s="3"/>
    </row>
    <row r="681" spans="1:38" ht="14.25" customHeight="1">
      <c r="A681" s="3"/>
      <c r="B681" s="3"/>
      <c r="C681" s="3"/>
      <c r="D681" s="3"/>
      <c r="E681" s="264"/>
      <c r="F681" s="264"/>
      <c r="G681" s="264"/>
      <c r="H681" s="264"/>
      <c r="I681" s="264"/>
      <c r="J681" s="259"/>
      <c r="K681" s="3"/>
      <c r="L681" s="264"/>
      <c r="M681" s="264"/>
      <c r="N681" s="264"/>
      <c r="O681" s="264"/>
      <c r="P681" s="264"/>
      <c r="Q681" s="259"/>
      <c r="R681" s="3"/>
      <c r="S681" s="264"/>
      <c r="T681" s="264"/>
      <c r="U681" s="264"/>
      <c r="V681" s="264"/>
      <c r="W681" s="264"/>
      <c r="X681" s="193"/>
      <c r="Y681" s="193"/>
      <c r="Z681" s="193"/>
      <c r="AA681" s="193"/>
      <c r="AB681" s="193"/>
      <c r="AC681" s="193"/>
      <c r="AD681" s="193"/>
      <c r="AE681" s="193"/>
      <c r="AF681" s="3"/>
      <c r="AG681" s="3"/>
      <c r="AH681" s="3"/>
      <c r="AI681" s="3"/>
      <c r="AJ681" s="3"/>
      <c r="AK681" s="3"/>
      <c r="AL681" s="3"/>
    </row>
    <row r="682" spans="1:38" ht="14.25" customHeight="1">
      <c r="A682" s="3"/>
      <c r="B682" s="3"/>
      <c r="C682" s="3"/>
      <c r="D682" s="3"/>
      <c r="E682" s="264"/>
      <c r="F682" s="264"/>
      <c r="G682" s="264"/>
      <c r="H682" s="264"/>
      <c r="I682" s="264"/>
      <c r="J682" s="259"/>
      <c r="K682" s="3"/>
      <c r="L682" s="264"/>
      <c r="M682" s="264"/>
      <c r="N682" s="264"/>
      <c r="O682" s="264"/>
      <c r="P682" s="264"/>
      <c r="Q682" s="259"/>
      <c r="R682" s="3"/>
      <c r="S682" s="264"/>
      <c r="T682" s="264"/>
      <c r="U682" s="264"/>
      <c r="V682" s="264"/>
      <c r="W682" s="264"/>
      <c r="X682" s="193"/>
      <c r="Y682" s="193"/>
      <c r="Z682" s="193"/>
      <c r="AA682" s="193"/>
      <c r="AB682" s="193"/>
      <c r="AC682" s="193"/>
      <c r="AD682" s="193"/>
      <c r="AE682" s="193"/>
      <c r="AF682" s="3"/>
      <c r="AG682" s="3"/>
      <c r="AH682" s="3"/>
      <c r="AI682" s="3"/>
      <c r="AJ682" s="3"/>
      <c r="AK682" s="3"/>
      <c r="AL682" s="3"/>
    </row>
    <row r="683" spans="1:38" ht="14.25" customHeight="1">
      <c r="A683" s="3"/>
      <c r="B683" s="3"/>
      <c r="C683" s="3"/>
      <c r="D683" s="3"/>
      <c r="E683" s="264"/>
      <c r="F683" s="264"/>
      <c r="G683" s="264"/>
      <c r="H683" s="264"/>
      <c r="I683" s="264"/>
      <c r="J683" s="259"/>
      <c r="K683" s="3"/>
      <c r="L683" s="264"/>
      <c r="M683" s="264"/>
      <c r="N683" s="264"/>
      <c r="O683" s="264"/>
      <c r="P683" s="264"/>
      <c r="Q683" s="259"/>
      <c r="R683" s="3"/>
      <c r="S683" s="264"/>
      <c r="T683" s="264"/>
      <c r="U683" s="264"/>
      <c r="V683" s="264"/>
      <c r="W683" s="264"/>
      <c r="X683" s="193"/>
      <c r="Y683" s="193"/>
      <c r="Z683" s="193"/>
      <c r="AA683" s="193"/>
      <c r="AB683" s="193"/>
      <c r="AC683" s="193"/>
      <c r="AD683" s="193"/>
      <c r="AE683" s="193"/>
      <c r="AF683" s="3"/>
      <c r="AG683" s="3"/>
      <c r="AH683" s="3"/>
      <c r="AI683" s="3"/>
      <c r="AJ683" s="3"/>
      <c r="AK683" s="3"/>
      <c r="AL683" s="3"/>
    </row>
    <row r="684" spans="1:38" ht="14.25" customHeight="1">
      <c r="A684" s="3"/>
      <c r="B684" s="3"/>
      <c r="C684" s="3"/>
      <c r="D684" s="3"/>
      <c r="E684" s="264"/>
      <c r="F684" s="264"/>
      <c r="G684" s="264"/>
      <c r="H684" s="264"/>
      <c r="I684" s="264"/>
      <c r="J684" s="259"/>
      <c r="K684" s="3"/>
      <c r="L684" s="264"/>
      <c r="M684" s="264"/>
      <c r="N684" s="264"/>
      <c r="O684" s="264"/>
      <c r="P684" s="264"/>
      <c r="Q684" s="259"/>
      <c r="R684" s="3"/>
      <c r="S684" s="264"/>
      <c r="T684" s="264"/>
      <c r="U684" s="264"/>
      <c r="V684" s="264"/>
      <c r="W684" s="264"/>
      <c r="X684" s="193"/>
      <c r="Y684" s="193"/>
      <c r="Z684" s="193"/>
      <c r="AA684" s="193"/>
      <c r="AB684" s="193"/>
      <c r="AC684" s="193"/>
      <c r="AD684" s="193"/>
      <c r="AE684" s="193"/>
      <c r="AF684" s="3"/>
      <c r="AG684" s="3"/>
      <c r="AH684" s="3"/>
      <c r="AI684" s="3"/>
      <c r="AJ684" s="3"/>
      <c r="AK684" s="3"/>
      <c r="AL684" s="3"/>
    </row>
    <row r="685" spans="1:38" ht="14.25" customHeight="1">
      <c r="A685" s="3"/>
      <c r="B685" s="3"/>
      <c r="C685" s="3"/>
      <c r="D685" s="3"/>
      <c r="E685" s="264"/>
      <c r="F685" s="264"/>
      <c r="G685" s="264"/>
      <c r="H685" s="264"/>
      <c r="I685" s="264"/>
      <c r="J685" s="259"/>
      <c r="K685" s="3"/>
      <c r="L685" s="264"/>
      <c r="M685" s="264"/>
      <c r="N685" s="264"/>
      <c r="O685" s="264"/>
      <c r="P685" s="264"/>
      <c r="Q685" s="259"/>
      <c r="R685" s="3"/>
      <c r="S685" s="264"/>
      <c r="T685" s="264"/>
      <c r="U685" s="264"/>
      <c r="V685" s="264"/>
      <c r="W685" s="264"/>
      <c r="X685" s="193"/>
      <c r="Y685" s="193"/>
      <c r="Z685" s="193"/>
      <c r="AA685" s="193"/>
      <c r="AB685" s="193"/>
      <c r="AC685" s="193"/>
      <c r="AD685" s="193"/>
      <c r="AE685" s="193"/>
      <c r="AF685" s="3"/>
      <c r="AG685" s="3"/>
      <c r="AH685" s="3"/>
      <c r="AI685" s="3"/>
      <c r="AJ685" s="3"/>
      <c r="AK685" s="3"/>
      <c r="AL685" s="3"/>
    </row>
    <row r="686" spans="1:38" ht="14.25" customHeight="1">
      <c r="A686" s="3"/>
      <c r="B686" s="3"/>
      <c r="C686" s="3"/>
      <c r="D686" s="3"/>
      <c r="E686" s="264"/>
      <c r="F686" s="264"/>
      <c r="G686" s="264"/>
      <c r="H686" s="264"/>
      <c r="I686" s="264"/>
      <c r="J686" s="259"/>
      <c r="K686" s="3"/>
      <c r="L686" s="264"/>
      <c r="M686" s="264"/>
      <c r="N686" s="264"/>
      <c r="O686" s="264"/>
      <c r="P686" s="264"/>
      <c r="Q686" s="259"/>
      <c r="R686" s="3"/>
      <c r="S686" s="264"/>
      <c r="T686" s="264"/>
      <c r="U686" s="264"/>
      <c r="V686" s="264"/>
      <c r="W686" s="264"/>
      <c r="X686" s="193"/>
      <c r="Y686" s="193"/>
      <c r="Z686" s="193"/>
      <c r="AA686" s="193"/>
      <c r="AB686" s="193"/>
      <c r="AC686" s="193"/>
      <c r="AD686" s="193"/>
      <c r="AE686" s="193"/>
      <c r="AF686" s="3"/>
      <c r="AG686" s="3"/>
      <c r="AH686" s="3"/>
      <c r="AI686" s="3"/>
      <c r="AJ686" s="3"/>
      <c r="AK686" s="3"/>
      <c r="AL686" s="3"/>
    </row>
    <row r="687" spans="1:38" ht="14.25" customHeight="1">
      <c r="A687" s="3"/>
      <c r="B687" s="3"/>
      <c r="C687" s="3"/>
      <c r="D687" s="3"/>
      <c r="E687" s="264"/>
      <c r="F687" s="264"/>
      <c r="G687" s="264"/>
      <c r="H687" s="264"/>
      <c r="I687" s="264"/>
      <c r="J687" s="259"/>
      <c r="K687" s="3"/>
      <c r="L687" s="264"/>
      <c r="M687" s="264"/>
      <c r="N687" s="264"/>
      <c r="O687" s="264"/>
      <c r="P687" s="264"/>
      <c r="Q687" s="259"/>
      <c r="R687" s="3"/>
      <c r="S687" s="264"/>
      <c r="T687" s="264"/>
      <c r="U687" s="264"/>
      <c r="V687" s="264"/>
      <c r="W687" s="264"/>
      <c r="X687" s="193"/>
      <c r="Y687" s="193"/>
      <c r="Z687" s="193"/>
      <c r="AA687" s="193"/>
      <c r="AB687" s="193"/>
      <c r="AC687" s="193"/>
      <c r="AD687" s="193"/>
      <c r="AE687" s="193"/>
      <c r="AF687" s="3"/>
      <c r="AG687" s="3"/>
      <c r="AH687" s="3"/>
      <c r="AI687" s="3"/>
      <c r="AJ687" s="3"/>
      <c r="AK687" s="3"/>
      <c r="AL687" s="3"/>
    </row>
    <row r="688" spans="1:38" ht="14.25" customHeight="1">
      <c r="A688" s="3"/>
      <c r="B688" s="3"/>
      <c r="C688" s="3"/>
      <c r="D688" s="3"/>
      <c r="E688" s="264"/>
      <c r="F688" s="264"/>
      <c r="G688" s="264"/>
      <c r="H688" s="264"/>
      <c r="I688" s="264"/>
      <c r="J688" s="259"/>
      <c r="K688" s="3"/>
      <c r="L688" s="264"/>
      <c r="M688" s="264"/>
      <c r="N688" s="264"/>
      <c r="O688" s="264"/>
      <c r="P688" s="264"/>
      <c r="Q688" s="259"/>
      <c r="R688" s="3"/>
      <c r="S688" s="264"/>
      <c r="T688" s="264"/>
      <c r="U688" s="264"/>
      <c r="V688" s="264"/>
      <c r="W688" s="264"/>
      <c r="X688" s="193"/>
      <c r="Y688" s="193"/>
      <c r="Z688" s="193"/>
      <c r="AA688" s="193"/>
      <c r="AB688" s="193"/>
      <c r="AC688" s="193"/>
      <c r="AD688" s="193"/>
      <c r="AE688" s="193"/>
      <c r="AF688" s="3"/>
      <c r="AG688" s="3"/>
      <c r="AH688" s="3"/>
      <c r="AI688" s="3"/>
      <c r="AJ688" s="3"/>
      <c r="AK688" s="3"/>
      <c r="AL688" s="3"/>
    </row>
    <row r="689" spans="1:38" ht="14.25" customHeight="1">
      <c r="A689" s="3"/>
      <c r="B689" s="3"/>
      <c r="C689" s="3"/>
      <c r="D689" s="3"/>
      <c r="E689" s="264"/>
      <c r="F689" s="264"/>
      <c r="G689" s="264"/>
      <c r="H689" s="264"/>
      <c r="I689" s="264"/>
      <c r="J689" s="259"/>
      <c r="K689" s="3"/>
      <c r="L689" s="264"/>
      <c r="M689" s="264"/>
      <c r="N689" s="264"/>
      <c r="O689" s="264"/>
      <c r="P689" s="264"/>
      <c r="Q689" s="259"/>
      <c r="R689" s="3"/>
      <c r="S689" s="264"/>
      <c r="T689" s="264"/>
      <c r="U689" s="264"/>
      <c r="V689" s="264"/>
      <c r="W689" s="264"/>
      <c r="X689" s="193"/>
      <c r="Y689" s="193"/>
      <c r="Z689" s="193"/>
      <c r="AA689" s="193"/>
      <c r="AB689" s="193"/>
      <c r="AC689" s="193"/>
      <c r="AD689" s="193"/>
      <c r="AE689" s="193"/>
      <c r="AF689" s="3"/>
      <c r="AG689" s="3"/>
      <c r="AH689" s="3"/>
      <c r="AI689" s="3"/>
      <c r="AJ689" s="3"/>
      <c r="AK689" s="3"/>
      <c r="AL689" s="3"/>
    </row>
    <row r="690" spans="1:38" ht="14.25" customHeight="1">
      <c r="A690" s="3"/>
      <c r="B690" s="3"/>
      <c r="C690" s="3"/>
      <c r="D690" s="3"/>
      <c r="E690" s="264"/>
      <c r="F690" s="264"/>
      <c r="G690" s="264"/>
      <c r="H690" s="264"/>
      <c r="I690" s="264"/>
      <c r="J690" s="259"/>
      <c r="K690" s="3"/>
      <c r="L690" s="264"/>
      <c r="M690" s="264"/>
      <c r="N690" s="264"/>
      <c r="O690" s="264"/>
      <c r="P690" s="264"/>
      <c r="Q690" s="259"/>
      <c r="R690" s="3"/>
      <c r="S690" s="264"/>
      <c r="T690" s="264"/>
      <c r="U690" s="264"/>
      <c r="V690" s="264"/>
      <c r="W690" s="264"/>
      <c r="X690" s="193"/>
      <c r="Y690" s="193"/>
      <c r="Z690" s="193"/>
      <c r="AA690" s="193"/>
      <c r="AB690" s="193"/>
      <c r="AC690" s="193"/>
      <c r="AD690" s="193"/>
      <c r="AE690" s="193"/>
      <c r="AF690" s="3"/>
      <c r="AG690" s="3"/>
      <c r="AH690" s="3"/>
      <c r="AI690" s="3"/>
      <c r="AJ690" s="3"/>
      <c r="AK690" s="3"/>
      <c r="AL690" s="3"/>
    </row>
    <row r="691" spans="1:38" ht="14.25" customHeight="1">
      <c r="A691" s="3"/>
      <c r="B691" s="3"/>
      <c r="C691" s="3"/>
      <c r="D691" s="3"/>
      <c r="E691" s="264"/>
      <c r="F691" s="264"/>
      <c r="G691" s="264"/>
      <c r="H691" s="264"/>
      <c r="I691" s="264"/>
      <c r="J691" s="259"/>
      <c r="K691" s="3"/>
      <c r="L691" s="264"/>
      <c r="M691" s="264"/>
      <c r="N691" s="264"/>
      <c r="O691" s="264"/>
      <c r="P691" s="264"/>
      <c r="Q691" s="259"/>
      <c r="R691" s="3"/>
      <c r="S691" s="264"/>
      <c r="T691" s="264"/>
      <c r="U691" s="264"/>
      <c r="V691" s="264"/>
      <c r="W691" s="264"/>
      <c r="X691" s="193"/>
      <c r="Y691" s="193"/>
      <c r="Z691" s="193"/>
      <c r="AA691" s="193"/>
      <c r="AB691" s="193"/>
      <c r="AC691" s="193"/>
      <c r="AD691" s="193"/>
      <c r="AE691" s="193"/>
      <c r="AF691" s="3"/>
      <c r="AG691" s="3"/>
      <c r="AH691" s="3"/>
      <c r="AI691" s="3"/>
      <c r="AJ691" s="3"/>
      <c r="AK691" s="3"/>
      <c r="AL691" s="3"/>
    </row>
    <row r="692" spans="1:38" ht="14.25" customHeight="1">
      <c r="A692" s="3"/>
      <c r="B692" s="3"/>
      <c r="C692" s="3"/>
      <c r="D692" s="3"/>
      <c r="E692" s="264"/>
      <c r="F692" s="264"/>
      <c r="G692" s="264"/>
      <c r="H692" s="264"/>
      <c r="I692" s="264"/>
      <c r="J692" s="259"/>
      <c r="K692" s="3"/>
      <c r="L692" s="264"/>
      <c r="M692" s="264"/>
      <c r="N692" s="264"/>
      <c r="O692" s="264"/>
      <c r="P692" s="264"/>
      <c r="Q692" s="259"/>
      <c r="R692" s="3"/>
      <c r="S692" s="264"/>
      <c r="T692" s="264"/>
      <c r="U692" s="264"/>
      <c r="V692" s="264"/>
      <c r="W692" s="264"/>
      <c r="X692" s="193"/>
      <c r="Y692" s="193"/>
      <c r="Z692" s="193"/>
      <c r="AA692" s="193"/>
      <c r="AB692" s="193"/>
      <c r="AC692" s="193"/>
      <c r="AD692" s="193"/>
      <c r="AE692" s="193"/>
      <c r="AF692" s="3"/>
      <c r="AG692" s="3"/>
      <c r="AH692" s="3"/>
      <c r="AI692" s="3"/>
      <c r="AJ692" s="3"/>
      <c r="AK692" s="3"/>
      <c r="AL692" s="3"/>
    </row>
    <row r="693" spans="1:38" ht="14.25" customHeight="1">
      <c r="A693" s="3"/>
      <c r="B693" s="3"/>
      <c r="C693" s="3"/>
      <c r="D693" s="3"/>
      <c r="E693" s="264"/>
      <c r="F693" s="264"/>
      <c r="G693" s="264"/>
      <c r="H693" s="264"/>
      <c r="I693" s="264"/>
      <c r="J693" s="259"/>
      <c r="K693" s="3"/>
      <c r="L693" s="264"/>
      <c r="M693" s="264"/>
      <c r="N693" s="264"/>
      <c r="O693" s="264"/>
      <c r="P693" s="264"/>
      <c r="Q693" s="259"/>
      <c r="R693" s="3"/>
      <c r="S693" s="264"/>
      <c r="T693" s="264"/>
      <c r="U693" s="264"/>
      <c r="V693" s="264"/>
      <c r="W693" s="264"/>
      <c r="X693" s="193"/>
      <c r="Y693" s="193"/>
      <c r="Z693" s="193"/>
      <c r="AA693" s="193"/>
      <c r="AB693" s="193"/>
      <c r="AC693" s="193"/>
      <c r="AD693" s="193"/>
      <c r="AE693" s="193"/>
      <c r="AF693" s="3"/>
      <c r="AG693" s="3"/>
      <c r="AH693" s="3"/>
      <c r="AI693" s="3"/>
      <c r="AJ693" s="3"/>
      <c r="AK693" s="3"/>
      <c r="AL693" s="3"/>
    </row>
    <row r="694" spans="1:38" ht="14.25" customHeight="1">
      <c r="A694" s="3"/>
      <c r="B694" s="3"/>
      <c r="C694" s="3"/>
      <c r="D694" s="3"/>
      <c r="E694" s="264"/>
      <c r="F694" s="264"/>
      <c r="G694" s="264"/>
      <c r="H694" s="264"/>
      <c r="I694" s="264"/>
      <c r="J694" s="259"/>
      <c r="K694" s="3"/>
      <c r="L694" s="264"/>
      <c r="M694" s="264"/>
      <c r="N694" s="264"/>
      <c r="O694" s="264"/>
      <c r="P694" s="264"/>
      <c r="Q694" s="259"/>
      <c r="R694" s="3"/>
      <c r="S694" s="264"/>
      <c r="T694" s="264"/>
      <c r="U694" s="264"/>
      <c r="V694" s="264"/>
      <c r="W694" s="264"/>
      <c r="X694" s="193"/>
      <c r="Y694" s="193"/>
      <c r="Z694" s="193"/>
      <c r="AA694" s="193"/>
      <c r="AB694" s="193"/>
      <c r="AC694" s="193"/>
      <c r="AD694" s="193"/>
      <c r="AE694" s="193"/>
      <c r="AF694" s="3"/>
      <c r="AG694" s="3"/>
      <c r="AH694" s="3"/>
      <c r="AI694" s="3"/>
      <c r="AJ694" s="3"/>
      <c r="AK694" s="3"/>
      <c r="AL694" s="3"/>
    </row>
    <row r="695" spans="1:38" ht="14.25" customHeight="1">
      <c r="A695" s="3"/>
      <c r="B695" s="3"/>
      <c r="C695" s="3"/>
      <c r="D695" s="3"/>
      <c r="E695" s="264"/>
      <c r="F695" s="264"/>
      <c r="G695" s="264"/>
      <c r="H695" s="264"/>
      <c r="I695" s="264"/>
      <c r="J695" s="259"/>
      <c r="K695" s="3"/>
      <c r="L695" s="264"/>
      <c r="M695" s="264"/>
      <c r="N695" s="264"/>
      <c r="O695" s="264"/>
      <c r="P695" s="264"/>
      <c r="Q695" s="259"/>
      <c r="R695" s="3"/>
      <c r="S695" s="264"/>
      <c r="T695" s="264"/>
      <c r="U695" s="264"/>
      <c r="V695" s="264"/>
      <c r="W695" s="264"/>
      <c r="X695" s="193"/>
      <c r="Y695" s="193"/>
      <c r="Z695" s="193"/>
      <c r="AA695" s="193"/>
      <c r="AB695" s="193"/>
      <c r="AC695" s="193"/>
      <c r="AD695" s="193"/>
      <c r="AE695" s="193"/>
      <c r="AF695" s="3"/>
      <c r="AG695" s="3"/>
      <c r="AH695" s="3"/>
      <c r="AI695" s="3"/>
      <c r="AJ695" s="3"/>
      <c r="AK695" s="3"/>
      <c r="AL695" s="3"/>
    </row>
    <row r="696" spans="1:38" ht="14.25" customHeight="1">
      <c r="A696" s="3"/>
      <c r="B696" s="3"/>
      <c r="C696" s="3"/>
      <c r="D696" s="3"/>
      <c r="E696" s="264"/>
      <c r="F696" s="264"/>
      <c r="G696" s="264"/>
      <c r="H696" s="264"/>
      <c r="I696" s="264"/>
      <c r="J696" s="259"/>
      <c r="K696" s="3"/>
      <c r="L696" s="264"/>
      <c r="M696" s="264"/>
      <c r="N696" s="264"/>
      <c r="O696" s="264"/>
      <c r="P696" s="264"/>
      <c r="Q696" s="259"/>
      <c r="R696" s="3"/>
      <c r="S696" s="264"/>
      <c r="T696" s="264"/>
      <c r="U696" s="264"/>
      <c r="V696" s="264"/>
      <c r="W696" s="264"/>
      <c r="X696" s="193"/>
      <c r="Y696" s="193"/>
      <c r="Z696" s="193"/>
      <c r="AA696" s="193"/>
      <c r="AB696" s="193"/>
      <c r="AC696" s="193"/>
      <c r="AD696" s="193"/>
      <c r="AE696" s="193"/>
      <c r="AF696" s="3"/>
      <c r="AG696" s="3"/>
      <c r="AH696" s="3"/>
      <c r="AI696" s="3"/>
      <c r="AJ696" s="3"/>
      <c r="AK696" s="3"/>
      <c r="AL696" s="3"/>
    </row>
    <row r="697" spans="1:38" ht="14.25" customHeight="1">
      <c r="A697" s="3"/>
      <c r="B697" s="3"/>
      <c r="C697" s="3"/>
      <c r="D697" s="3"/>
      <c r="E697" s="264"/>
      <c r="F697" s="264"/>
      <c r="G697" s="264"/>
      <c r="H697" s="264"/>
      <c r="I697" s="264"/>
      <c r="J697" s="259"/>
      <c r="K697" s="3"/>
      <c r="L697" s="264"/>
      <c r="M697" s="264"/>
      <c r="N697" s="264"/>
      <c r="O697" s="264"/>
      <c r="P697" s="264"/>
      <c r="Q697" s="259"/>
      <c r="R697" s="3"/>
      <c r="S697" s="264"/>
      <c r="T697" s="264"/>
      <c r="U697" s="264"/>
      <c r="V697" s="264"/>
      <c r="W697" s="264"/>
      <c r="X697" s="193"/>
      <c r="Y697" s="193"/>
      <c r="Z697" s="193"/>
      <c r="AA697" s="193"/>
      <c r="AB697" s="193"/>
      <c r="AC697" s="193"/>
      <c r="AD697" s="193"/>
      <c r="AE697" s="193"/>
      <c r="AF697" s="3"/>
      <c r="AG697" s="3"/>
      <c r="AH697" s="3"/>
      <c r="AI697" s="3"/>
      <c r="AJ697" s="3"/>
      <c r="AK697" s="3"/>
      <c r="AL697" s="3"/>
    </row>
    <row r="698" spans="1:38" ht="14.25" customHeight="1">
      <c r="A698" s="3"/>
      <c r="B698" s="3"/>
      <c r="C698" s="3"/>
      <c r="D698" s="3"/>
      <c r="E698" s="264"/>
      <c r="F698" s="264"/>
      <c r="G698" s="264"/>
      <c r="H698" s="264"/>
      <c r="I698" s="264"/>
      <c r="J698" s="259"/>
      <c r="K698" s="3"/>
      <c r="L698" s="264"/>
      <c r="M698" s="264"/>
      <c r="N698" s="264"/>
      <c r="O698" s="264"/>
      <c r="P698" s="264"/>
      <c r="Q698" s="259"/>
      <c r="R698" s="3"/>
      <c r="S698" s="264"/>
      <c r="T698" s="264"/>
      <c r="U698" s="264"/>
      <c r="V698" s="264"/>
      <c r="W698" s="264"/>
      <c r="X698" s="193"/>
      <c r="Y698" s="193"/>
      <c r="Z698" s="193"/>
      <c r="AA698" s="193"/>
      <c r="AB698" s="193"/>
      <c r="AC698" s="193"/>
      <c r="AD698" s="193"/>
      <c r="AE698" s="193"/>
      <c r="AF698" s="3"/>
      <c r="AG698" s="3"/>
      <c r="AH698" s="3"/>
      <c r="AI698" s="3"/>
      <c r="AJ698" s="3"/>
      <c r="AK698" s="3"/>
      <c r="AL698" s="3"/>
    </row>
    <row r="699" spans="1:38" ht="14.25" customHeight="1">
      <c r="A699" s="3"/>
      <c r="B699" s="3"/>
      <c r="C699" s="3"/>
      <c r="D699" s="3"/>
      <c r="E699" s="264"/>
      <c r="F699" s="264"/>
      <c r="G699" s="264"/>
      <c r="H699" s="264"/>
      <c r="I699" s="264"/>
      <c r="J699" s="259"/>
      <c r="K699" s="3"/>
      <c r="L699" s="264"/>
      <c r="M699" s="264"/>
      <c r="N699" s="264"/>
      <c r="O699" s="264"/>
      <c r="P699" s="264"/>
      <c r="Q699" s="259"/>
      <c r="R699" s="3"/>
      <c r="S699" s="264"/>
      <c r="T699" s="264"/>
      <c r="U699" s="264"/>
      <c r="V699" s="264"/>
      <c r="W699" s="264"/>
      <c r="X699" s="193"/>
      <c r="Y699" s="193"/>
      <c r="Z699" s="193"/>
      <c r="AA699" s="193"/>
      <c r="AB699" s="193"/>
      <c r="AC699" s="193"/>
      <c r="AD699" s="193"/>
      <c r="AE699" s="193"/>
      <c r="AF699" s="3"/>
      <c r="AG699" s="3"/>
      <c r="AH699" s="3"/>
      <c r="AI699" s="3"/>
      <c r="AJ699" s="3"/>
      <c r="AK699" s="3"/>
      <c r="AL699" s="3"/>
    </row>
    <row r="700" spans="1:38" ht="14.25" customHeight="1">
      <c r="A700" s="3"/>
      <c r="B700" s="3"/>
      <c r="C700" s="3"/>
      <c r="D700" s="3"/>
      <c r="E700" s="264"/>
      <c r="F700" s="264"/>
      <c r="G700" s="264"/>
      <c r="H700" s="264"/>
      <c r="I700" s="264"/>
      <c r="J700" s="259"/>
      <c r="K700" s="3"/>
      <c r="L700" s="264"/>
      <c r="M700" s="264"/>
      <c r="N700" s="264"/>
      <c r="O700" s="264"/>
      <c r="P700" s="264"/>
      <c r="Q700" s="259"/>
      <c r="R700" s="3"/>
      <c r="S700" s="264"/>
      <c r="T700" s="264"/>
      <c r="U700" s="264"/>
      <c r="V700" s="264"/>
      <c r="W700" s="264"/>
      <c r="X700" s="193"/>
      <c r="Y700" s="193"/>
      <c r="Z700" s="193"/>
      <c r="AA700" s="193"/>
      <c r="AB700" s="193"/>
      <c r="AC700" s="193"/>
      <c r="AD700" s="193"/>
      <c r="AE700" s="193"/>
      <c r="AF700" s="3"/>
      <c r="AG700" s="3"/>
      <c r="AH700" s="3"/>
      <c r="AI700" s="3"/>
      <c r="AJ700" s="3"/>
      <c r="AK700" s="3"/>
      <c r="AL700" s="3"/>
    </row>
    <row r="701" spans="1:38" ht="14.25" customHeight="1">
      <c r="A701" s="3"/>
      <c r="B701" s="3"/>
      <c r="C701" s="3"/>
      <c r="D701" s="3"/>
      <c r="E701" s="264"/>
      <c r="F701" s="264"/>
      <c r="G701" s="264"/>
      <c r="H701" s="264"/>
      <c r="I701" s="264"/>
      <c r="J701" s="259"/>
      <c r="K701" s="3"/>
      <c r="L701" s="264"/>
      <c r="M701" s="264"/>
      <c r="N701" s="264"/>
      <c r="O701" s="264"/>
      <c r="P701" s="264"/>
      <c r="Q701" s="259"/>
      <c r="R701" s="3"/>
      <c r="S701" s="264"/>
      <c r="T701" s="264"/>
      <c r="U701" s="264"/>
      <c r="V701" s="264"/>
      <c r="W701" s="264"/>
      <c r="X701" s="193"/>
      <c r="Y701" s="193"/>
      <c r="Z701" s="193"/>
      <c r="AA701" s="193"/>
      <c r="AB701" s="193"/>
      <c r="AC701" s="193"/>
      <c r="AD701" s="193"/>
      <c r="AE701" s="193"/>
      <c r="AF701" s="3"/>
      <c r="AG701" s="3"/>
      <c r="AH701" s="3"/>
      <c r="AI701" s="3"/>
      <c r="AJ701" s="3"/>
      <c r="AK701" s="3"/>
      <c r="AL701" s="3"/>
    </row>
    <row r="702" spans="1:38" ht="14.25" customHeight="1">
      <c r="A702" s="3"/>
      <c r="B702" s="3"/>
      <c r="C702" s="3"/>
      <c r="D702" s="3"/>
      <c r="E702" s="264"/>
      <c r="F702" s="264"/>
      <c r="G702" s="264"/>
      <c r="H702" s="264"/>
      <c r="I702" s="264"/>
      <c r="J702" s="259"/>
      <c r="K702" s="3"/>
      <c r="L702" s="264"/>
      <c r="M702" s="264"/>
      <c r="N702" s="264"/>
      <c r="O702" s="264"/>
      <c r="P702" s="264"/>
      <c r="Q702" s="259"/>
      <c r="R702" s="3"/>
      <c r="S702" s="264"/>
      <c r="T702" s="264"/>
      <c r="U702" s="264"/>
      <c r="V702" s="264"/>
      <c r="W702" s="264"/>
      <c r="X702" s="193"/>
      <c r="Y702" s="193"/>
      <c r="Z702" s="193"/>
      <c r="AA702" s="193"/>
      <c r="AB702" s="193"/>
      <c r="AC702" s="193"/>
      <c r="AD702" s="193"/>
      <c r="AE702" s="193"/>
      <c r="AF702" s="3"/>
      <c r="AG702" s="3"/>
      <c r="AH702" s="3"/>
      <c r="AI702" s="3"/>
      <c r="AJ702" s="3"/>
      <c r="AK702" s="3"/>
      <c r="AL702" s="3"/>
    </row>
    <row r="703" spans="1:38" ht="14.25" customHeight="1">
      <c r="A703" s="3"/>
      <c r="B703" s="3"/>
      <c r="C703" s="3"/>
      <c r="D703" s="3"/>
      <c r="E703" s="264"/>
      <c r="F703" s="264"/>
      <c r="G703" s="264"/>
      <c r="H703" s="264"/>
      <c r="I703" s="264"/>
      <c r="J703" s="259"/>
      <c r="K703" s="3"/>
      <c r="L703" s="264"/>
      <c r="M703" s="264"/>
      <c r="N703" s="264"/>
      <c r="O703" s="264"/>
      <c r="P703" s="264"/>
      <c r="Q703" s="259"/>
      <c r="R703" s="3"/>
      <c r="S703" s="264"/>
      <c r="T703" s="264"/>
      <c r="U703" s="264"/>
      <c r="V703" s="264"/>
      <c r="W703" s="264"/>
      <c r="X703" s="193"/>
      <c r="Y703" s="193"/>
      <c r="Z703" s="193"/>
      <c r="AA703" s="193"/>
      <c r="AB703" s="193"/>
      <c r="AC703" s="193"/>
      <c r="AD703" s="193"/>
      <c r="AE703" s="193"/>
      <c r="AF703" s="3"/>
      <c r="AG703" s="3"/>
      <c r="AH703" s="3"/>
      <c r="AI703" s="3"/>
      <c r="AJ703" s="3"/>
      <c r="AK703" s="3"/>
      <c r="AL703" s="3"/>
    </row>
    <row r="704" spans="1:38" ht="14.25" customHeight="1">
      <c r="A704" s="3"/>
      <c r="B704" s="3"/>
      <c r="C704" s="3"/>
      <c r="D704" s="3"/>
      <c r="E704" s="264"/>
      <c r="F704" s="264"/>
      <c r="G704" s="264"/>
      <c r="H704" s="264"/>
      <c r="I704" s="264"/>
      <c r="J704" s="259"/>
      <c r="K704" s="3"/>
      <c r="L704" s="264"/>
      <c r="M704" s="264"/>
      <c r="N704" s="264"/>
      <c r="O704" s="264"/>
      <c r="P704" s="264"/>
      <c r="Q704" s="259"/>
      <c r="R704" s="3"/>
      <c r="S704" s="264"/>
      <c r="T704" s="264"/>
      <c r="U704" s="264"/>
      <c r="V704" s="264"/>
      <c r="W704" s="264"/>
      <c r="X704" s="193"/>
      <c r="Y704" s="193"/>
      <c r="Z704" s="193"/>
      <c r="AA704" s="193"/>
      <c r="AB704" s="193"/>
      <c r="AC704" s="193"/>
      <c r="AD704" s="193"/>
      <c r="AE704" s="193"/>
      <c r="AF704" s="3"/>
      <c r="AG704" s="3"/>
      <c r="AH704" s="3"/>
      <c r="AI704" s="3"/>
      <c r="AJ704" s="3"/>
      <c r="AK704" s="3"/>
      <c r="AL704" s="3"/>
    </row>
    <row r="705" spans="1:38" ht="14.25" customHeight="1">
      <c r="A705" s="3"/>
      <c r="B705" s="3"/>
      <c r="C705" s="3"/>
      <c r="D705" s="3"/>
      <c r="E705" s="264"/>
      <c r="F705" s="264"/>
      <c r="G705" s="264"/>
      <c r="H705" s="264"/>
      <c r="I705" s="264"/>
      <c r="J705" s="259"/>
      <c r="K705" s="3"/>
      <c r="L705" s="264"/>
      <c r="M705" s="264"/>
      <c r="N705" s="264"/>
      <c r="O705" s="264"/>
      <c r="P705" s="264"/>
      <c r="Q705" s="259"/>
      <c r="R705" s="3"/>
      <c r="S705" s="264"/>
      <c r="T705" s="264"/>
      <c r="U705" s="264"/>
      <c r="V705" s="264"/>
      <c r="W705" s="264"/>
      <c r="X705" s="193"/>
      <c r="Y705" s="193"/>
      <c r="Z705" s="193"/>
      <c r="AA705" s="193"/>
      <c r="AB705" s="193"/>
      <c r="AC705" s="193"/>
      <c r="AD705" s="193"/>
      <c r="AE705" s="193"/>
      <c r="AF705" s="3"/>
      <c r="AG705" s="3"/>
      <c r="AH705" s="3"/>
      <c r="AI705" s="3"/>
      <c r="AJ705" s="3"/>
      <c r="AK705" s="3"/>
      <c r="AL705" s="3"/>
    </row>
    <row r="706" spans="1:38" ht="14.25" customHeight="1">
      <c r="A706" s="3"/>
      <c r="B706" s="3"/>
      <c r="C706" s="3"/>
      <c r="D706" s="3"/>
      <c r="E706" s="264"/>
      <c r="F706" s="264"/>
      <c r="G706" s="264"/>
      <c r="H706" s="264"/>
      <c r="I706" s="264"/>
      <c r="J706" s="259"/>
      <c r="K706" s="3"/>
      <c r="L706" s="264"/>
      <c r="M706" s="264"/>
      <c r="N706" s="264"/>
      <c r="O706" s="264"/>
      <c r="P706" s="264"/>
      <c r="Q706" s="259"/>
      <c r="R706" s="3"/>
      <c r="S706" s="264"/>
      <c r="T706" s="264"/>
      <c r="U706" s="264"/>
      <c r="V706" s="264"/>
      <c r="W706" s="264"/>
      <c r="X706" s="193"/>
      <c r="Y706" s="193"/>
      <c r="Z706" s="193"/>
      <c r="AA706" s="193"/>
      <c r="AB706" s="193"/>
      <c r="AC706" s="193"/>
      <c r="AD706" s="193"/>
      <c r="AE706" s="193"/>
      <c r="AF706" s="3"/>
      <c r="AG706" s="3"/>
      <c r="AH706" s="3"/>
      <c r="AI706" s="3"/>
      <c r="AJ706" s="3"/>
      <c r="AK706" s="3"/>
      <c r="AL706" s="3"/>
    </row>
    <row r="707" spans="1:38" ht="14.25" customHeight="1">
      <c r="A707" s="3"/>
      <c r="B707" s="3"/>
      <c r="C707" s="3"/>
      <c r="D707" s="3"/>
      <c r="E707" s="264"/>
      <c r="F707" s="264"/>
      <c r="G707" s="264"/>
      <c r="H707" s="264"/>
      <c r="I707" s="264"/>
      <c r="J707" s="259"/>
      <c r="K707" s="3"/>
      <c r="L707" s="264"/>
      <c r="M707" s="264"/>
      <c r="N707" s="264"/>
      <c r="O707" s="264"/>
      <c r="P707" s="264"/>
      <c r="Q707" s="259"/>
      <c r="R707" s="3"/>
      <c r="S707" s="264"/>
      <c r="T707" s="264"/>
      <c r="U707" s="264"/>
      <c r="V707" s="264"/>
      <c r="W707" s="264"/>
      <c r="X707" s="193"/>
      <c r="Y707" s="193"/>
      <c r="Z707" s="193"/>
      <c r="AA707" s="193"/>
      <c r="AB707" s="193"/>
      <c r="AC707" s="193"/>
      <c r="AD707" s="193"/>
      <c r="AE707" s="193"/>
      <c r="AF707" s="3"/>
      <c r="AG707" s="3"/>
      <c r="AH707" s="3"/>
      <c r="AI707" s="3"/>
      <c r="AJ707" s="3"/>
      <c r="AK707" s="3"/>
      <c r="AL707" s="3"/>
    </row>
    <row r="708" spans="1:38" ht="14.25" customHeight="1">
      <c r="A708" s="3"/>
      <c r="B708" s="3"/>
      <c r="C708" s="3"/>
      <c r="D708" s="3"/>
      <c r="E708" s="264"/>
      <c r="F708" s="264"/>
      <c r="G708" s="264"/>
      <c r="H708" s="264"/>
      <c r="I708" s="264"/>
      <c r="J708" s="259"/>
      <c r="K708" s="3"/>
      <c r="L708" s="264"/>
      <c r="M708" s="264"/>
      <c r="N708" s="264"/>
      <c r="O708" s="264"/>
      <c r="P708" s="264"/>
      <c r="Q708" s="259"/>
      <c r="R708" s="3"/>
      <c r="S708" s="264"/>
      <c r="T708" s="264"/>
      <c r="U708" s="264"/>
      <c r="V708" s="264"/>
      <c r="W708" s="264"/>
      <c r="X708" s="193"/>
      <c r="Y708" s="193"/>
      <c r="Z708" s="193"/>
      <c r="AA708" s="193"/>
      <c r="AB708" s="193"/>
      <c r="AC708" s="193"/>
      <c r="AD708" s="193"/>
      <c r="AE708" s="193"/>
      <c r="AF708" s="3"/>
      <c r="AG708" s="3"/>
      <c r="AH708" s="3"/>
      <c r="AI708" s="3"/>
      <c r="AJ708" s="3"/>
      <c r="AK708" s="3"/>
      <c r="AL708" s="3"/>
    </row>
    <row r="709" spans="1:38" ht="14.25" customHeight="1">
      <c r="A709" s="3"/>
      <c r="B709" s="3"/>
      <c r="C709" s="3"/>
      <c r="D709" s="3"/>
      <c r="E709" s="264"/>
      <c r="F709" s="264"/>
      <c r="G709" s="264"/>
      <c r="H709" s="264"/>
      <c r="I709" s="264"/>
      <c r="J709" s="259"/>
      <c r="K709" s="3"/>
      <c r="L709" s="264"/>
      <c r="M709" s="264"/>
      <c r="N709" s="264"/>
      <c r="O709" s="264"/>
      <c r="P709" s="264"/>
      <c r="Q709" s="259"/>
      <c r="R709" s="3"/>
      <c r="S709" s="264"/>
      <c r="T709" s="264"/>
      <c r="U709" s="264"/>
      <c r="V709" s="264"/>
      <c r="W709" s="264"/>
      <c r="X709" s="193"/>
      <c r="Y709" s="193"/>
      <c r="Z709" s="193"/>
      <c r="AA709" s="193"/>
      <c r="AB709" s="193"/>
      <c r="AC709" s="193"/>
      <c r="AD709" s="193"/>
      <c r="AE709" s="193"/>
      <c r="AF709" s="3"/>
      <c r="AG709" s="3"/>
      <c r="AH709" s="3"/>
      <c r="AI709" s="3"/>
      <c r="AJ709" s="3"/>
      <c r="AK709" s="3"/>
      <c r="AL709" s="3"/>
    </row>
    <row r="710" spans="1:38" ht="14.25" customHeight="1">
      <c r="A710" s="3"/>
      <c r="B710" s="3"/>
      <c r="C710" s="3"/>
      <c r="D710" s="3"/>
      <c r="E710" s="264"/>
      <c r="F710" s="264"/>
      <c r="G710" s="264"/>
      <c r="H710" s="264"/>
      <c r="I710" s="264"/>
      <c r="J710" s="259"/>
      <c r="K710" s="3"/>
      <c r="L710" s="264"/>
      <c r="M710" s="264"/>
      <c r="N710" s="264"/>
      <c r="O710" s="264"/>
      <c r="P710" s="264"/>
      <c r="Q710" s="259"/>
      <c r="R710" s="3"/>
      <c r="S710" s="264"/>
      <c r="T710" s="264"/>
      <c r="U710" s="264"/>
      <c r="V710" s="264"/>
      <c r="W710" s="264"/>
      <c r="X710" s="193"/>
      <c r="Y710" s="193"/>
      <c r="Z710" s="193"/>
      <c r="AA710" s="193"/>
      <c r="AB710" s="193"/>
      <c r="AC710" s="193"/>
      <c r="AD710" s="193"/>
      <c r="AE710" s="193"/>
      <c r="AF710" s="3"/>
      <c r="AG710" s="3"/>
      <c r="AH710" s="3"/>
      <c r="AI710" s="3"/>
      <c r="AJ710" s="3"/>
      <c r="AK710" s="3"/>
      <c r="AL710" s="3"/>
    </row>
    <row r="711" spans="1:38" ht="14.25" customHeight="1">
      <c r="A711" s="3"/>
      <c r="B711" s="3"/>
      <c r="C711" s="3"/>
      <c r="D711" s="3"/>
      <c r="E711" s="264"/>
      <c r="F711" s="264"/>
      <c r="G711" s="264"/>
      <c r="H711" s="264"/>
      <c r="I711" s="264"/>
      <c r="J711" s="259"/>
      <c r="K711" s="3"/>
      <c r="L711" s="264"/>
      <c r="M711" s="264"/>
      <c r="N711" s="264"/>
      <c r="O711" s="264"/>
      <c r="P711" s="264"/>
      <c r="Q711" s="259"/>
      <c r="R711" s="3"/>
      <c r="S711" s="264"/>
      <c r="T711" s="264"/>
      <c r="U711" s="264"/>
      <c r="V711" s="264"/>
      <c r="W711" s="264"/>
      <c r="X711" s="193"/>
      <c r="Y711" s="193"/>
      <c r="Z711" s="193"/>
      <c r="AA711" s="193"/>
      <c r="AB711" s="193"/>
      <c r="AC711" s="193"/>
      <c r="AD711" s="193"/>
      <c r="AE711" s="193"/>
      <c r="AF711" s="3"/>
      <c r="AG711" s="3"/>
      <c r="AH711" s="3"/>
      <c r="AI711" s="3"/>
      <c r="AJ711" s="3"/>
      <c r="AK711" s="3"/>
      <c r="AL711" s="3"/>
    </row>
    <row r="712" spans="1:38" ht="14.25" customHeight="1">
      <c r="A712" s="3"/>
      <c r="B712" s="3"/>
      <c r="C712" s="3"/>
      <c r="D712" s="3"/>
      <c r="E712" s="264"/>
      <c r="F712" s="264"/>
      <c r="G712" s="264"/>
      <c r="H712" s="264"/>
      <c r="I712" s="264"/>
      <c r="J712" s="259"/>
      <c r="K712" s="3"/>
      <c r="L712" s="264"/>
      <c r="M712" s="264"/>
      <c r="N712" s="264"/>
      <c r="O712" s="264"/>
      <c r="P712" s="264"/>
      <c r="Q712" s="259"/>
      <c r="R712" s="3"/>
      <c r="S712" s="264"/>
      <c r="T712" s="264"/>
      <c r="U712" s="264"/>
      <c r="V712" s="264"/>
      <c r="W712" s="264"/>
      <c r="X712" s="193"/>
      <c r="Y712" s="193"/>
      <c r="Z712" s="193"/>
      <c r="AA712" s="193"/>
      <c r="AB712" s="193"/>
      <c r="AC712" s="193"/>
      <c r="AD712" s="193"/>
      <c r="AE712" s="193"/>
      <c r="AF712" s="3"/>
      <c r="AG712" s="3"/>
      <c r="AH712" s="3"/>
      <c r="AI712" s="3"/>
      <c r="AJ712" s="3"/>
      <c r="AK712" s="3"/>
      <c r="AL712" s="3"/>
    </row>
    <row r="713" spans="1:38" ht="14.25" customHeight="1">
      <c r="A713" s="3"/>
      <c r="B713" s="3"/>
      <c r="C713" s="3"/>
      <c r="D713" s="3"/>
      <c r="E713" s="264"/>
      <c r="F713" s="264"/>
      <c r="G713" s="264"/>
      <c r="H713" s="264"/>
      <c r="I713" s="264"/>
      <c r="J713" s="259"/>
      <c r="K713" s="3"/>
      <c r="L713" s="264"/>
      <c r="M713" s="264"/>
      <c r="N713" s="264"/>
      <c r="O713" s="264"/>
      <c r="P713" s="264"/>
      <c r="Q713" s="259"/>
      <c r="R713" s="3"/>
      <c r="S713" s="264"/>
      <c r="T713" s="264"/>
      <c r="U713" s="264"/>
      <c r="V713" s="264"/>
      <c r="W713" s="264"/>
      <c r="X713" s="193"/>
      <c r="Y713" s="193"/>
      <c r="Z713" s="193"/>
      <c r="AA713" s="193"/>
      <c r="AB713" s="193"/>
      <c r="AC713" s="193"/>
      <c r="AD713" s="193"/>
      <c r="AE713" s="193"/>
      <c r="AF713" s="3"/>
      <c r="AG713" s="3"/>
      <c r="AH713" s="3"/>
      <c r="AI713" s="3"/>
      <c r="AJ713" s="3"/>
      <c r="AK713" s="3"/>
      <c r="AL713" s="3"/>
    </row>
    <row r="714" spans="1:38" ht="14.25" customHeight="1">
      <c r="A714" s="3"/>
      <c r="B714" s="3"/>
      <c r="C714" s="3"/>
      <c r="D714" s="3"/>
      <c r="E714" s="264"/>
      <c r="F714" s="264"/>
      <c r="G714" s="264"/>
      <c r="H714" s="264"/>
      <c r="I714" s="264"/>
      <c r="J714" s="259"/>
      <c r="K714" s="3"/>
      <c r="L714" s="264"/>
      <c r="M714" s="264"/>
      <c r="N714" s="264"/>
      <c r="O714" s="264"/>
      <c r="P714" s="264"/>
      <c r="Q714" s="259"/>
      <c r="R714" s="3"/>
      <c r="S714" s="264"/>
      <c r="T714" s="264"/>
      <c r="U714" s="264"/>
      <c r="V714" s="264"/>
      <c r="W714" s="264"/>
      <c r="X714" s="193"/>
      <c r="Y714" s="193"/>
      <c r="Z714" s="193"/>
      <c r="AA714" s="193"/>
      <c r="AB714" s="193"/>
      <c r="AC714" s="193"/>
      <c r="AD714" s="193"/>
      <c r="AE714" s="193"/>
      <c r="AF714" s="3"/>
      <c r="AG714" s="3"/>
      <c r="AH714" s="3"/>
      <c r="AI714" s="3"/>
      <c r="AJ714" s="3"/>
      <c r="AK714" s="3"/>
      <c r="AL714" s="3"/>
    </row>
    <row r="715" spans="1:38" ht="14.25" customHeight="1">
      <c r="A715" s="3"/>
      <c r="B715" s="3"/>
      <c r="C715" s="3"/>
      <c r="D715" s="3"/>
      <c r="E715" s="264"/>
      <c r="F715" s="264"/>
      <c r="G715" s="264"/>
      <c r="H715" s="264"/>
      <c r="I715" s="264"/>
      <c r="J715" s="259"/>
      <c r="K715" s="3"/>
      <c r="L715" s="264"/>
      <c r="M715" s="264"/>
      <c r="N715" s="264"/>
      <c r="O715" s="264"/>
      <c r="P715" s="264"/>
      <c r="Q715" s="259"/>
      <c r="R715" s="3"/>
      <c r="S715" s="264"/>
      <c r="T715" s="264"/>
      <c r="U715" s="264"/>
      <c r="V715" s="264"/>
      <c r="W715" s="264"/>
      <c r="X715" s="193"/>
      <c r="Y715" s="193"/>
      <c r="Z715" s="193"/>
      <c r="AA715" s="193"/>
      <c r="AB715" s="193"/>
      <c r="AC715" s="193"/>
      <c r="AD715" s="193"/>
      <c r="AE715" s="193"/>
      <c r="AF715" s="3"/>
      <c r="AG715" s="3"/>
      <c r="AH715" s="3"/>
      <c r="AI715" s="3"/>
      <c r="AJ715" s="3"/>
      <c r="AK715" s="3"/>
      <c r="AL715" s="3"/>
    </row>
    <row r="716" spans="1:38" ht="14.25" customHeight="1">
      <c r="A716" s="3"/>
      <c r="B716" s="3"/>
      <c r="C716" s="3"/>
      <c r="D716" s="3"/>
      <c r="E716" s="264"/>
      <c r="F716" s="264"/>
      <c r="G716" s="264"/>
      <c r="H716" s="264"/>
      <c r="I716" s="264"/>
      <c r="J716" s="259"/>
      <c r="K716" s="3"/>
      <c r="L716" s="264"/>
      <c r="M716" s="264"/>
      <c r="N716" s="264"/>
      <c r="O716" s="264"/>
      <c r="P716" s="264"/>
      <c r="Q716" s="259"/>
      <c r="R716" s="3"/>
      <c r="S716" s="264"/>
      <c r="T716" s="264"/>
      <c r="U716" s="264"/>
      <c r="V716" s="264"/>
      <c r="W716" s="264"/>
      <c r="X716" s="193"/>
      <c r="Y716" s="193"/>
      <c r="Z716" s="193"/>
      <c r="AA716" s="193"/>
      <c r="AB716" s="193"/>
      <c r="AC716" s="193"/>
      <c r="AD716" s="193"/>
      <c r="AE716" s="193"/>
      <c r="AF716" s="3"/>
      <c r="AG716" s="3"/>
      <c r="AH716" s="3"/>
      <c r="AI716" s="3"/>
      <c r="AJ716" s="3"/>
      <c r="AK716" s="3"/>
      <c r="AL716" s="3"/>
    </row>
    <row r="717" spans="1:38" ht="14.25" customHeight="1">
      <c r="A717" s="3"/>
      <c r="B717" s="3"/>
      <c r="C717" s="3"/>
      <c r="D717" s="3"/>
      <c r="E717" s="264"/>
      <c r="F717" s="264"/>
      <c r="G717" s="264"/>
      <c r="H717" s="264"/>
      <c r="I717" s="264"/>
      <c r="J717" s="259"/>
      <c r="K717" s="3"/>
      <c r="L717" s="264"/>
      <c r="M717" s="264"/>
      <c r="N717" s="264"/>
      <c r="O717" s="264"/>
      <c r="P717" s="264"/>
      <c r="Q717" s="259"/>
      <c r="R717" s="3"/>
      <c r="S717" s="264"/>
      <c r="T717" s="264"/>
      <c r="U717" s="264"/>
      <c r="V717" s="264"/>
      <c r="W717" s="264"/>
      <c r="X717" s="193"/>
      <c r="Y717" s="193"/>
      <c r="Z717" s="193"/>
      <c r="AA717" s="193"/>
      <c r="AB717" s="193"/>
      <c r="AC717" s="193"/>
      <c r="AD717" s="193"/>
      <c r="AE717" s="193"/>
      <c r="AF717" s="3"/>
      <c r="AG717" s="3"/>
      <c r="AH717" s="3"/>
      <c r="AI717" s="3"/>
      <c r="AJ717" s="3"/>
      <c r="AK717" s="3"/>
      <c r="AL717" s="3"/>
    </row>
    <row r="718" spans="1:38" ht="14.25" customHeight="1">
      <c r="A718" s="3"/>
      <c r="B718" s="3"/>
      <c r="C718" s="3"/>
      <c r="D718" s="3"/>
      <c r="E718" s="264"/>
      <c r="F718" s="264"/>
      <c r="G718" s="264"/>
      <c r="H718" s="264"/>
      <c r="I718" s="264"/>
      <c r="J718" s="259"/>
      <c r="K718" s="3"/>
      <c r="L718" s="264"/>
      <c r="M718" s="264"/>
      <c r="N718" s="264"/>
      <c r="O718" s="264"/>
      <c r="P718" s="264"/>
      <c r="Q718" s="259"/>
      <c r="R718" s="3"/>
      <c r="S718" s="264"/>
      <c r="T718" s="264"/>
      <c r="U718" s="264"/>
      <c r="V718" s="264"/>
      <c r="W718" s="264"/>
      <c r="X718" s="193"/>
      <c r="Y718" s="193"/>
      <c r="Z718" s="193"/>
      <c r="AA718" s="193"/>
      <c r="AB718" s="193"/>
      <c r="AC718" s="193"/>
      <c r="AD718" s="193"/>
      <c r="AE718" s="193"/>
      <c r="AF718" s="3"/>
      <c r="AG718" s="3"/>
      <c r="AH718" s="3"/>
      <c r="AI718" s="3"/>
      <c r="AJ718" s="3"/>
      <c r="AK718" s="3"/>
      <c r="AL718" s="3"/>
    </row>
    <row r="719" spans="1:38" ht="14.25" customHeight="1">
      <c r="A719" s="3"/>
      <c r="B719" s="3"/>
      <c r="C719" s="3"/>
      <c r="D719" s="3"/>
      <c r="E719" s="264"/>
      <c r="F719" s="264"/>
      <c r="G719" s="264"/>
      <c r="H719" s="264"/>
      <c r="I719" s="264"/>
      <c r="J719" s="259"/>
      <c r="K719" s="3"/>
      <c r="L719" s="264"/>
      <c r="M719" s="264"/>
      <c r="N719" s="264"/>
      <c r="O719" s="264"/>
      <c r="P719" s="264"/>
      <c r="Q719" s="259"/>
      <c r="R719" s="3"/>
      <c r="S719" s="264"/>
      <c r="T719" s="264"/>
      <c r="U719" s="264"/>
      <c r="V719" s="264"/>
      <c r="W719" s="264"/>
      <c r="X719" s="193"/>
      <c r="Y719" s="193"/>
      <c r="Z719" s="193"/>
      <c r="AA719" s="193"/>
      <c r="AB719" s="193"/>
      <c r="AC719" s="193"/>
      <c r="AD719" s="193"/>
      <c r="AE719" s="193"/>
      <c r="AF719" s="3"/>
      <c r="AG719" s="3"/>
      <c r="AH719" s="3"/>
      <c r="AI719" s="3"/>
      <c r="AJ719" s="3"/>
      <c r="AK719" s="3"/>
      <c r="AL719" s="3"/>
    </row>
    <row r="720" spans="1:38" ht="14.25" customHeight="1">
      <c r="A720" s="3"/>
      <c r="B720" s="3"/>
      <c r="C720" s="3"/>
      <c r="D720" s="3"/>
      <c r="E720" s="264"/>
      <c r="F720" s="264"/>
      <c r="G720" s="264"/>
      <c r="H720" s="264"/>
      <c r="I720" s="264"/>
      <c r="J720" s="259"/>
      <c r="K720" s="3"/>
      <c r="L720" s="264"/>
      <c r="M720" s="264"/>
      <c r="N720" s="264"/>
      <c r="O720" s="264"/>
      <c r="P720" s="264"/>
      <c r="Q720" s="259"/>
      <c r="R720" s="3"/>
      <c r="S720" s="264"/>
      <c r="T720" s="264"/>
      <c r="U720" s="264"/>
      <c r="V720" s="264"/>
      <c r="W720" s="264"/>
      <c r="X720" s="193"/>
      <c r="Y720" s="193"/>
      <c r="Z720" s="193"/>
      <c r="AA720" s="193"/>
      <c r="AB720" s="193"/>
      <c r="AC720" s="193"/>
      <c r="AD720" s="193"/>
      <c r="AE720" s="193"/>
      <c r="AF720" s="3"/>
      <c r="AG720" s="3"/>
      <c r="AH720" s="3"/>
      <c r="AI720" s="3"/>
      <c r="AJ720" s="3"/>
      <c r="AK720" s="3"/>
      <c r="AL720" s="3"/>
    </row>
    <row r="721" spans="1:38" ht="14.25" customHeight="1">
      <c r="A721" s="3"/>
      <c r="B721" s="3"/>
      <c r="C721" s="3"/>
      <c r="D721" s="3"/>
      <c r="E721" s="264"/>
      <c r="F721" s="264"/>
      <c r="G721" s="264"/>
      <c r="H721" s="264"/>
      <c r="I721" s="264"/>
      <c r="J721" s="259"/>
      <c r="K721" s="3"/>
      <c r="L721" s="264"/>
      <c r="M721" s="264"/>
      <c r="N721" s="264"/>
      <c r="O721" s="264"/>
      <c r="P721" s="264"/>
      <c r="Q721" s="259"/>
      <c r="R721" s="3"/>
      <c r="S721" s="264"/>
      <c r="T721" s="264"/>
      <c r="U721" s="264"/>
      <c r="V721" s="264"/>
      <c r="W721" s="264"/>
      <c r="X721" s="193"/>
      <c r="Y721" s="193"/>
      <c r="Z721" s="193"/>
      <c r="AA721" s="193"/>
      <c r="AB721" s="193"/>
      <c r="AC721" s="193"/>
      <c r="AD721" s="193"/>
      <c r="AE721" s="193"/>
      <c r="AF721" s="3"/>
      <c r="AG721" s="3"/>
      <c r="AH721" s="3"/>
      <c r="AI721" s="3"/>
      <c r="AJ721" s="3"/>
      <c r="AK721" s="3"/>
      <c r="AL721" s="3"/>
    </row>
    <row r="722" spans="1:38" ht="14.25" customHeight="1">
      <c r="A722" s="3"/>
      <c r="B722" s="3"/>
      <c r="C722" s="3"/>
      <c r="D722" s="3"/>
      <c r="E722" s="264"/>
      <c r="F722" s="264"/>
      <c r="G722" s="264"/>
      <c r="H722" s="264"/>
      <c r="I722" s="264"/>
      <c r="J722" s="259"/>
      <c r="K722" s="3"/>
      <c r="L722" s="264"/>
      <c r="M722" s="264"/>
      <c r="N722" s="264"/>
      <c r="O722" s="264"/>
      <c r="P722" s="264"/>
      <c r="Q722" s="259"/>
      <c r="R722" s="3"/>
      <c r="S722" s="264"/>
      <c r="T722" s="264"/>
      <c r="U722" s="264"/>
      <c r="V722" s="264"/>
      <c r="W722" s="264"/>
      <c r="X722" s="193"/>
      <c r="Y722" s="193"/>
      <c r="Z722" s="193"/>
      <c r="AA722" s="193"/>
      <c r="AB722" s="193"/>
      <c r="AC722" s="193"/>
      <c r="AD722" s="193"/>
      <c r="AE722" s="193"/>
      <c r="AF722" s="3"/>
      <c r="AG722" s="3"/>
      <c r="AH722" s="3"/>
      <c r="AI722" s="3"/>
      <c r="AJ722" s="3"/>
      <c r="AK722" s="3"/>
      <c r="AL722" s="3"/>
    </row>
    <row r="723" spans="1:38" ht="14.25" customHeight="1">
      <c r="A723" s="3"/>
      <c r="B723" s="3"/>
      <c r="C723" s="3"/>
      <c r="D723" s="3"/>
      <c r="E723" s="264"/>
      <c r="F723" s="264"/>
      <c r="G723" s="264"/>
      <c r="H723" s="264"/>
      <c r="I723" s="264"/>
      <c r="J723" s="259"/>
      <c r="K723" s="3"/>
      <c r="L723" s="264"/>
      <c r="M723" s="264"/>
      <c r="N723" s="264"/>
      <c r="O723" s="264"/>
      <c r="P723" s="264"/>
      <c r="Q723" s="259"/>
      <c r="R723" s="3"/>
      <c r="S723" s="264"/>
      <c r="T723" s="264"/>
      <c r="U723" s="264"/>
      <c r="V723" s="264"/>
      <c r="W723" s="264"/>
      <c r="X723" s="193"/>
      <c r="Y723" s="193"/>
      <c r="Z723" s="193"/>
      <c r="AA723" s="193"/>
      <c r="AB723" s="193"/>
      <c r="AC723" s="193"/>
      <c r="AD723" s="193"/>
      <c r="AE723" s="193"/>
      <c r="AF723" s="3"/>
      <c r="AG723" s="3"/>
      <c r="AH723" s="3"/>
      <c r="AI723" s="3"/>
      <c r="AJ723" s="3"/>
      <c r="AK723" s="3"/>
      <c r="AL723" s="3"/>
    </row>
    <row r="724" spans="1:38" ht="14.25" customHeight="1">
      <c r="A724" s="3"/>
      <c r="B724" s="3"/>
      <c r="C724" s="3"/>
      <c r="D724" s="3"/>
      <c r="E724" s="264"/>
      <c r="F724" s="264"/>
      <c r="G724" s="264"/>
      <c r="H724" s="264"/>
      <c r="I724" s="264"/>
      <c r="J724" s="259"/>
      <c r="K724" s="3"/>
      <c r="L724" s="264"/>
      <c r="M724" s="264"/>
      <c r="N724" s="264"/>
      <c r="O724" s="264"/>
      <c r="P724" s="264"/>
      <c r="Q724" s="259"/>
      <c r="R724" s="3"/>
      <c r="S724" s="264"/>
      <c r="T724" s="264"/>
      <c r="U724" s="264"/>
      <c r="V724" s="264"/>
      <c r="W724" s="264"/>
      <c r="X724" s="193"/>
      <c r="Y724" s="193"/>
      <c r="Z724" s="193"/>
      <c r="AA724" s="193"/>
      <c r="AB724" s="193"/>
      <c r="AC724" s="193"/>
      <c r="AD724" s="193"/>
      <c r="AE724" s="193"/>
      <c r="AF724" s="3"/>
      <c r="AG724" s="3"/>
      <c r="AH724" s="3"/>
      <c r="AI724" s="3"/>
      <c r="AJ724" s="3"/>
      <c r="AK724" s="3"/>
      <c r="AL724" s="3"/>
    </row>
    <row r="725" spans="1:38" ht="14.25" customHeight="1">
      <c r="A725" s="3"/>
      <c r="B725" s="3"/>
      <c r="C725" s="3"/>
      <c r="D725" s="3"/>
      <c r="E725" s="264"/>
      <c r="F725" s="264"/>
      <c r="G725" s="264"/>
      <c r="H725" s="264"/>
      <c r="I725" s="264"/>
      <c r="J725" s="259"/>
      <c r="K725" s="3"/>
      <c r="L725" s="264"/>
      <c r="M725" s="264"/>
      <c r="N725" s="264"/>
      <c r="O725" s="264"/>
      <c r="P725" s="264"/>
      <c r="Q725" s="259"/>
      <c r="R725" s="3"/>
      <c r="S725" s="264"/>
      <c r="T725" s="264"/>
      <c r="U725" s="264"/>
      <c r="V725" s="264"/>
      <c r="W725" s="264"/>
      <c r="X725" s="193"/>
      <c r="Y725" s="193"/>
      <c r="Z725" s="193"/>
      <c r="AA725" s="193"/>
      <c r="AB725" s="193"/>
      <c r="AC725" s="193"/>
      <c r="AD725" s="193"/>
      <c r="AE725" s="193"/>
      <c r="AF725" s="3"/>
      <c r="AG725" s="3"/>
      <c r="AH725" s="3"/>
      <c r="AI725" s="3"/>
      <c r="AJ725" s="3"/>
      <c r="AK725" s="3"/>
      <c r="AL725" s="3"/>
    </row>
    <row r="726" spans="1:38" ht="14.25" customHeight="1">
      <c r="A726" s="3"/>
      <c r="B726" s="3"/>
      <c r="C726" s="3"/>
      <c r="D726" s="3"/>
      <c r="E726" s="264"/>
      <c r="F726" s="264"/>
      <c r="G726" s="264"/>
      <c r="H726" s="264"/>
      <c r="I726" s="264"/>
      <c r="J726" s="259"/>
      <c r="K726" s="3"/>
      <c r="L726" s="264"/>
      <c r="M726" s="264"/>
      <c r="N726" s="264"/>
      <c r="O726" s="264"/>
      <c r="P726" s="264"/>
      <c r="Q726" s="259"/>
      <c r="R726" s="3"/>
      <c r="S726" s="264"/>
      <c r="T726" s="264"/>
      <c r="U726" s="264"/>
      <c r="V726" s="264"/>
      <c r="W726" s="264"/>
      <c r="X726" s="193"/>
      <c r="Y726" s="193"/>
      <c r="Z726" s="193"/>
      <c r="AA726" s="193"/>
      <c r="AB726" s="193"/>
      <c r="AC726" s="193"/>
      <c r="AD726" s="193"/>
      <c r="AE726" s="193"/>
      <c r="AF726" s="3"/>
      <c r="AG726" s="3"/>
      <c r="AH726" s="3"/>
      <c r="AI726" s="3"/>
      <c r="AJ726" s="3"/>
      <c r="AK726" s="3"/>
      <c r="AL726" s="3"/>
    </row>
    <row r="727" spans="1:38" ht="14.25" customHeight="1">
      <c r="A727" s="3"/>
      <c r="B727" s="3"/>
      <c r="C727" s="3"/>
      <c r="D727" s="3"/>
      <c r="E727" s="264"/>
      <c r="F727" s="264"/>
      <c r="G727" s="264"/>
      <c r="H727" s="264"/>
      <c r="I727" s="264"/>
      <c r="J727" s="259"/>
      <c r="K727" s="3"/>
      <c r="L727" s="264"/>
      <c r="M727" s="264"/>
      <c r="N727" s="264"/>
      <c r="O727" s="264"/>
      <c r="P727" s="264"/>
      <c r="Q727" s="259"/>
      <c r="R727" s="3"/>
      <c r="S727" s="264"/>
      <c r="T727" s="264"/>
      <c r="U727" s="264"/>
      <c r="V727" s="264"/>
      <c r="W727" s="264"/>
      <c r="X727" s="193"/>
      <c r="Y727" s="193"/>
      <c r="Z727" s="193"/>
      <c r="AA727" s="193"/>
      <c r="AB727" s="193"/>
      <c r="AC727" s="193"/>
      <c r="AD727" s="193"/>
      <c r="AE727" s="193"/>
      <c r="AF727" s="3"/>
      <c r="AG727" s="3"/>
      <c r="AH727" s="3"/>
      <c r="AI727" s="3"/>
      <c r="AJ727" s="3"/>
      <c r="AK727" s="3"/>
      <c r="AL727" s="3"/>
    </row>
    <row r="728" spans="1:38" ht="14.25" customHeight="1">
      <c r="A728" s="3"/>
      <c r="B728" s="3"/>
      <c r="C728" s="3"/>
      <c r="D728" s="3"/>
      <c r="E728" s="264"/>
      <c r="F728" s="264"/>
      <c r="G728" s="264"/>
      <c r="H728" s="264"/>
      <c r="I728" s="264"/>
      <c r="J728" s="259"/>
      <c r="K728" s="3"/>
      <c r="L728" s="264"/>
      <c r="M728" s="264"/>
      <c r="N728" s="264"/>
      <c r="O728" s="264"/>
      <c r="P728" s="264"/>
      <c r="Q728" s="259"/>
      <c r="R728" s="3"/>
      <c r="S728" s="264"/>
      <c r="T728" s="264"/>
      <c r="U728" s="264"/>
      <c r="V728" s="264"/>
      <c r="W728" s="264"/>
      <c r="X728" s="193"/>
      <c r="Y728" s="193"/>
      <c r="Z728" s="193"/>
      <c r="AA728" s="193"/>
      <c r="AB728" s="193"/>
      <c r="AC728" s="193"/>
      <c r="AD728" s="193"/>
      <c r="AE728" s="193"/>
      <c r="AF728" s="3"/>
      <c r="AG728" s="3"/>
      <c r="AH728" s="3"/>
      <c r="AI728" s="3"/>
      <c r="AJ728" s="3"/>
      <c r="AK728" s="3"/>
      <c r="AL728" s="3"/>
    </row>
    <row r="729" spans="1:38" ht="14.25" customHeight="1">
      <c r="A729" s="3"/>
      <c r="B729" s="3"/>
      <c r="C729" s="3"/>
      <c r="D729" s="3"/>
      <c r="E729" s="264"/>
      <c r="F729" s="264"/>
      <c r="G729" s="264"/>
      <c r="H729" s="264"/>
      <c r="I729" s="264"/>
      <c r="J729" s="259"/>
      <c r="K729" s="3"/>
      <c r="L729" s="264"/>
      <c r="M729" s="264"/>
      <c r="N729" s="264"/>
      <c r="O729" s="264"/>
      <c r="P729" s="264"/>
      <c r="Q729" s="259"/>
      <c r="R729" s="3"/>
      <c r="S729" s="264"/>
      <c r="T729" s="264"/>
      <c r="U729" s="264"/>
      <c r="V729" s="264"/>
      <c r="W729" s="264"/>
      <c r="X729" s="193"/>
      <c r="Y729" s="193"/>
      <c r="Z729" s="193"/>
      <c r="AA729" s="193"/>
      <c r="AB729" s="193"/>
      <c r="AC729" s="193"/>
      <c r="AD729" s="193"/>
      <c r="AE729" s="193"/>
      <c r="AF729" s="3"/>
      <c r="AG729" s="3"/>
      <c r="AH729" s="3"/>
      <c r="AI729" s="3"/>
      <c r="AJ729" s="3"/>
      <c r="AK729" s="3"/>
      <c r="AL729" s="3"/>
    </row>
    <row r="730" spans="1:38" ht="14.25" customHeight="1">
      <c r="A730" s="3"/>
      <c r="B730" s="3"/>
      <c r="C730" s="3"/>
      <c r="D730" s="3"/>
      <c r="E730" s="264"/>
      <c r="F730" s="264"/>
      <c r="G730" s="264"/>
      <c r="H730" s="264"/>
      <c r="I730" s="264"/>
      <c r="J730" s="259"/>
      <c r="K730" s="3"/>
      <c r="L730" s="264"/>
      <c r="M730" s="264"/>
      <c r="N730" s="264"/>
      <c r="O730" s="264"/>
      <c r="P730" s="264"/>
      <c r="Q730" s="259"/>
      <c r="R730" s="3"/>
      <c r="S730" s="264"/>
      <c r="T730" s="264"/>
      <c r="U730" s="264"/>
      <c r="V730" s="264"/>
      <c r="W730" s="264"/>
      <c r="X730" s="193"/>
      <c r="Y730" s="193"/>
      <c r="Z730" s="193"/>
      <c r="AA730" s="193"/>
      <c r="AB730" s="193"/>
      <c r="AC730" s="193"/>
      <c r="AD730" s="193"/>
      <c r="AE730" s="193"/>
      <c r="AF730" s="3"/>
      <c r="AG730" s="3"/>
      <c r="AH730" s="3"/>
      <c r="AI730" s="3"/>
      <c r="AJ730" s="3"/>
      <c r="AK730" s="3"/>
      <c r="AL730" s="3"/>
    </row>
    <row r="731" spans="1:38" ht="14.25" customHeight="1">
      <c r="A731" s="3"/>
      <c r="B731" s="3"/>
      <c r="C731" s="3"/>
      <c r="D731" s="3"/>
      <c r="E731" s="264"/>
      <c r="F731" s="264"/>
      <c r="G731" s="264"/>
      <c r="H731" s="264"/>
      <c r="I731" s="264"/>
      <c r="J731" s="259"/>
      <c r="K731" s="3"/>
      <c r="L731" s="264"/>
      <c r="M731" s="264"/>
      <c r="N731" s="264"/>
      <c r="O731" s="264"/>
      <c r="P731" s="264"/>
      <c r="Q731" s="259"/>
      <c r="R731" s="3"/>
      <c r="S731" s="264"/>
      <c r="T731" s="264"/>
      <c r="U731" s="264"/>
      <c r="V731" s="264"/>
      <c r="W731" s="264"/>
      <c r="X731" s="193"/>
      <c r="Y731" s="193"/>
      <c r="Z731" s="193"/>
      <c r="AA731" s="193"/>
      <c r="AB731" s="193"/>
      <c r="AC731" s="193"/>
      <c r="AD731" s="193"/>
      <c r="AE731" s="193"/>
      <c r="AF731" s="3"/>
      <c r="AG731" s="3"/>
      <c r="AH731" s="3"/>
      <c r="AI731" s="3"/>
      <c r="AJ731" s="3"/>
      <c r="AK731" s="3"/>
      <c r="AL731" s="3"/>
    </row>
    <row r="732" spans="1:38" ht="14.25" customHeight="1">
      <c r="A732" s="3"/>
      <c r="B732" s="3"/>
      <c r="C732" s="3"/>
      <c r="D732" s="3"/>
      <c r="E732" s="264"/>
      <c r="F732" s="264"/>
      <c r="G732" s="264"/>
      <c r="H732" s="264"/>
      <c r="I732" s="264"/>
      <c r="J732" s="259"/>
      <c r="K732" s="3"/>
      <c r="L732" s="264"/>
      <c r="M732" s="264"/>
      <c r="N732" s="264"/>
      <c r="O732" s="264"/>
      <c r="P732" s="264"/>
      <c r="Q732" s="259"/>
      <c r="R732" s="3"/>
      <c r="S732" s="264"/>
      <c r="T732" s="264"/>
      <c r="U732" s="264"/>
      <c r="V732" s="264"/>
      <c r="W732" s="264"/>
      <c r="X732" s="193"/>
      <c r="Y732" s="193"/>
      <c r="Z732" s="193"/>
      <c r="AA732" s="193"/>
      <c r="AB732" s="193"/>
      <c r="AC732" s="193"/>
      <c r="AD732" s="193"/>
      <c r="AE732" s="193"/>
      <c r="AF732" s="3"/>
      <c r="AG732" s="3"/>
      <c r="AH732" s="3"/>
      <c r="AI732" s="3"/>
      <c r="AJ732" s="3"/>
      <c r="AK732" s="3"/>
      <c r="AL732" s="3"/>
    </row>
    <row r="733" spans="1:38" ht="14.25" customHeight="1">
      <c r="A733" s="3"/>
      <c r="B733" s="3"/>
      <c r="C733" s="3"/>
      <c r="D733" s="3"/>
      <c r="E733" s="264"/>
      <c r="F733" s="264"/>
      <c r="G733" s="264"/>
      <c r="H733" s="264"/>
      <c r="I733" s="264"/>
      <c r="J733" s="259"/>
      <c r="K733" s="3"/>
      <c r="L733" s="264"/>
      <c r="M733" s="264"/>
      <c r="N733" s="264"/>
      <c r="O733" s="264"/>
      <c r="P733" s="264"/>
      <c r="Q733" s="259"/>
      <c r="R733" s="3"/>
      <c r="S733" s="264"/>
      <c r="T733" s="264"/>
      <c r="U733" s="264"/>
      <c r="V733" s="264"/>
      <c r="W733" s="264"/>
      <c r="X733" s="193"/>
      <c r="Y733" s="193"/>
      <c r="Z733" s="193"/>
      <c r="AA733" s="193"/>
      <c r="AB733" s="193"/>
      <c r="AC733" s="193"/>
      <c r="AD733" s="193"/>
      <c r="AE733" s="193"/>
      <c r="AF733" s="3"/>
      <c r="AG733" s="3"/>
      <c r="AH733" s="3"/>
      <c r="AI733" s="3"/>
      <c r="AJ733" s="3"/>
      <c r="AK733" s="3"/>
      <c r="AL733" s="3"/>
    </row>
    <row r="734" spans="1:38" ht="14.25" customHeight="1">
      <c r="A734" s="3"/>
      <c r="B734" s="3"/>
      <c r="C734" s="3"/>
      <c r="D734" s="3"/>
      <c r="E734" s="264"/>
      <c r="F734" s="264"/>
      <c r="G734" s="264"/>
      <c r="H734" s="264"/>
      <c r="I734" s="264"/>
      <c r="J734" s="259"/>
      <c r="K734" s="3"/>
      <c r="L734" s="264"/>
      <c r="M734" s="264"/>
      <c r="N734" s="264"/>
      <c r="O734" s="264"/>
      <c r="P734" s="264"/>
      <c r="Q734" s="259"/>
      <c r="R734" s="3"/>
      <c r="S734" s="264"/>
      <c r="T734" s="264"/>
      <c r="U734" s="264"/>
      <c r="V734" s="264"/>
      <c r="W734" s="264"/>
      <c r="X734" s="193"/>
      <c r="Y734" s="193"/>
      <c r="Z734" s="193"/>
      <c r="AA734" s="193"/>
      <c r="AB734" s="193"/>
      <c r="AC734" s="193"/>
      <c r="AD734" s="193"/>
      <c r="AE734" s="193"/>
      <c r="AF734" s="3"/>
      <c r="AG734" s="3"/>
      <c r="AH734" s="3"/>
      <c r="AI734" s="3"/>
      <c r="AJ734" s="3"/>
      <c r="AK734" s="3"/>
      <c r="AL734" s="3"/>
    </row>
    <row r="735" spans="1:38" ht="14.25" customHeight="1">
      <c r="A735" s="3"/>
      <c r="B735" s="3"/>
      <c r="C735" s="3"/>
      <c r="D735" s="3"/>
      <c r="E735" s="264"/>
      <c r="F735" s="264"/>
      <c r="G735" s="264"/>
      <c r="H735" s="264"/>
      <c r="I735" s="264"/>
      <c r="J735" s="259"/>
      <c r="K735" s="3"/>
      <c r="L735" s="264"/>
      <c r="M735" s="264"/>
      <c r="N735" s="264"/>
      <c r="O735" s="264"/>
      <c r="P735" s="264"/>
      <c r="Q735" s="259"/>
      <c r="R735" s="3"/>
      <c r="S735" s="264"/>
      <c r="T735" s="264"/>
      <c r="U735" s="264"/>
      <c r="V735" s="264"/>
      <c r="W735" s="264"/>
      <c r="X735" s="193"/>
      <c r="Y735" s="193"/>
      <c r="Z735" s="193"/>
      <c r="AA735" s="193"/>
      <c r="AB735" s="193"/>
      <c r="AC735" s="193"/>
      <c r="AD735" s="193"/>
      <c r="AE735" s="193"/>
      <c r="AF735" s="3"/>
      <c r="AG735" s="3"/>
      <c r="AH735" s="3"/>
      <c r="AI735" s="3"/>
      <c r="AJ735" s="3"/>
      <c r="AK735" s="3"/>
      <c r="AL735" s="3"/>
    </row>
    <row r="736" spans="1:38" ht="14.25" customHeight="1">
      <c r="A736" s="3"/>
      <c r="B736" s="3"/>
      <c r="C736" s="3"/>
      <c r="D736" s="3"/>
      <c r="E736" s="264"/>
      <c r="F736" s="264"/>
      <c r="G736" s="264"/>
      <c r="H736" s="264"/>
      <c r="I736" s="264"/>
      <c r="J736" s="259"/>
      <c r="K736" s="3"/>
      <c r="L736" s="264"/>
      <c r="M736" s="264"/>
      <c r="N736" s="264"/>
      <c r="O736" s="264"/>
      <c r="P736" s="264"/>
      <c r="Q736" s="259"/>
      <c r="R736" s="3"/>
      <c r="S736" s="264"/>
      <c r="T736" s="264"/>
      <c r="U736" s="264"/>
      <c r="V736" s="264"/>
      <c r="W736" s="264"/>
      <c r="X736" s="193"/>
      <c r="Y736" s="193"/>
      <c r="Z736" s="193"/>
      <c r="AA736" s="193"/>
      <c r="AB736" s="193"/>
      <c r="AC736" s="193"/>
      <c r="AD736" s="193"/>
      <c r="AE736" s="193"/>
      <c r="AF736" s="3"/>
      <c r="AG736" s="3"/>
      <c r="AH736" s="3"/>
      <c r="AI736" s="3"/>
      <c r="AJ736" s="3"/>
      <c r="AK736" s="3"/>
      <c r="AL736" s="3"/>
    </row>
    <row r="737" spans="1:38" ht="14.25" customHeight="1">
      <c r="A737" s="3"/>
      <c r="B737" s="3"/>
      <c r="C737" s="3"/>
      <c r="D737" s="3"/>
      <c r="E737" s="264"/>
      <c r="F737" s="264"/>
      <c r="G737" s="264"/>
      <c r="H737" s="264"/>
      <c r="I737" s="264"/>
      <c r="J737" s="259"/>
      <c r="K737" s="3"/>
      <c r="L737" s="264"/>
      <c r="M737" s="264"/>
      <c r="N737" s="264"/>
      <c r="O737" s="264"/>
      <c r="P737" s="264"/>
      <c r="Q737" s="259"/>
      <c r="R737" s="3"/>
      <c r="S737" s="264"/>
      <c r="T737" s="264"/>
      <c r="U737" s="264"/>
      <c r="V737" s="264"/>
      <c r="W737" s="264"/>
      <c r="X737" s="193"/>
      <c r="Y737" s="193"/>
      <c r="Z737" s="193"/>
      <c r="AA737" s="193"/>
      <c r="AB737" s="193"/>
      <c r="AC737" s="193"/>
      <c r="AD737" s="193"/>
      <c r="AE737" s="193"/>
      <c r="AF737" s="3"/>
      <c r="AG737" s="3"/>
      <c r="AH737" s="3"/>
      <c r="AI737" s="3"/>
      <c r="AJ737" s="3"/>
      <c r="AK737" s="3"/>
      <c r="AL737" s="3"/>
    </row>
    <row r="738" spans="1:38" ht="14.25" customHeight="1">
      <c r="A738" s="3"/>
      <c r="B738" s="3"/>
      <c r="C738" s="3"/>
      <c r="D738" s="3"/>
      <c r="E738" s="264"/>
      <c r="F738" s="264"/>
      <c r="G738" s="264"/>
      <c r="H738" s="264"/>
      <c r="I738" s="264"/>
      <c r="J738" s="259"/>
      <c r="K738" s="3"/>
      <c r="L738" s="264"/>
      <c r="M738" s="264"/>
      <c r="N738" s="264"/>
      <c r="O738" s="264"/>
      <c r="P738" s="264"/>
      <c r="Q738" s="259"/>
      <c r="R738" s="3"/>
      <c r="S738" s="264"/>
      <c r="T738" s="264"/>
      <c r="U738" s="264"/>
      <c r="V738" s="264"/>
      <c r="W738" s="264"/>
      <c r="X738" s="193"/>
      <c r="Y738" s="193"/>
      <c r="Z738" s="193"/>
      <c r="AA738" s="193"/>
      <c r="AB738" s="193"/>
      <c r="AC738" s="193"/>
      <c r="AD738" s="193"/>
      <c r="AE738" s="193"/>
      <c r="AF738" s="3"/>
      <c r="AG738" s="3"/>
      <c r="AH738" s="3"/>
      <c r="AI738" s="3"/>
      <c r="AJ738" s="3"/>
      <c r="AK738" s="3"/>
      <c r="AL738" s="3"/>
    </row>
    <row r="739" spans="1:38" ht="14.25" customHeight="1">
      <c r="A739" s="3"/>
      <c r="B739" s="3"/>
      <c r="C739" s="3"/>
      <c r="D739" s="3"/>
      <c r="E739" s="264"/>
      <c r="F739" s="264"/>
      <c r="G739" s="264"/>
      <c r="H739" s="264"/>
      <c r="I739" s="264"/>
      <c r="J739" s="259"/>
      <c r="K739" s="3"/>
      <c r="L739" s="264"/>
      <c r="M739" s="264"/>
      <c r="N739" s="264"/>
      <c r="O739" s="264"/>
      <c r="P739" s="264"/>
      <c r="Q739" s="259"/>
      <c r="R739" s="3"/>
      <c r="S739" s="264"/>
      <c r="T739" s="264"/>
      <c r="U739" s="264"/>
      <c r="V739" s="264"/>
      <c r="W739" s="264"/>
      <c r="X739" s="193"/>
      <c r="Y739" s="193"/>
      <c r="Z739" s="193"/>
      <c r="AA739" s="193"/>
      <c r="AB739" s="193"/>
      <c r="AC739" s="193"/>
      <c r="AD739" s="193"/>
      <c r="AE739" s="193"/>
      <c r="AF739" s="3"/>
      <c r="AG739" s="3"/>
      <c r="AH739" s="3"/>
      <c r="AI739" s="3"/>
      <c r="AJ739" s="3"/>
      <c r="AK739" s="3"/>
      <c r="AL739" s="3"/>
    </row>
    <row r="740" spans="1:38" ht="14.25" customHeight="1">
      <c r="A740" s="3"/>
      <c r="B740" s="3"/>
      <c r="C740" s="3"/>
      <c r="D740" s="3"/>
      <c r="E740" s="264"/>
      <c r="F740" s="264"/>
      <c r="G740" s="264"/>
      <c r="H740" s="264"/>
      <c r="I740" s="264"/>
      <c r="J740" s="259"/>
      <c r="K740" s="3"/>
      <c r="L740" s="264"/>
      <c r="M740" s="264"/>
      <c r="N740" s="264"/>
      <c r="O740" s="264"/>
      <c r="P740" s="264"/>
      <c r="Q740" s="259"/>
      <c r="R740" s="3"/>
      <c r="S740" s="264"/>
      <c r="T740" s="264"/>
      <c r="U740" s="264"/>
      <c r="V740" s="264"/>
      <c r="W740" s="264"/>
      <c r="X740" s="193"/>
      <c r="Y740" s="193"/>
      <c r="Z740" s="193"/>
      <c r="AA740" s="193"/>
      <c r="AB740" s="193"/>
      <c r="AC740" s="193"/>
      <c r="AD740" s="193"/>
      <c r="AE740" s="193"/>
      <c r="AF740" s="3"/>
      <c r="AG740" s="3"/>
      <c r="AH740" s="3"/>
      <c r="AI740" s="3"/>
      <c r="AJ740" s="3"/>
      <c r="AK740" s="3"/>
      <c r="AL740" s="3"/>
    </row>
    <row r="741" spans="1:38" ht="14.25" customHeight="1">
      <c r="A741" s="3"/>
      <c r="B741" s="3"/>
      <c r="C741" s="3"/>
      <c r="D741" s="3"/>
      <c r="E741" s="264"/>
      <c r="F741" s="264"/>
      <c r="G741" s="264"/>
      <c r="H741" s="264"/>
      <c r="I741" s="264"/>
      <c r="J741" s="259"/>
      <c r="K741" s="3"/>
      <c r="L741" s="264"/>
      <c r="M741" s="264"/>
      <c r="N741" s="264"/>
      <c r="O741" s="264"/>
      <c r="P741" s="264"/>
      <c r="Q741" s="259"/>
      <c r="R741" s="3"/>
      <c r="S741" s="264"/>
      <c r="T741" s="264"/>
      <c r="U741" s="264"/>
      <c r="V741" s="264"/>
      <c r="W741" s="264"/>
      <c r="X741" s="193"/>
      <c r="Y741" s="193"/>
      <c r="Z741" s="193"/>
      <c r="AA741" s="193"/>
      <c r="AB741" s="193"/>
      <c r="AC741" s="193"/>
      <c r="AD741" s="193"/>
      <c r="AE741" s="193"/>
      <c r="AF741" s="3"/>
      <c r="AG741" s="3"/>
      <c r="AH741" s="3"/>
      <c r="AI741" s="3"/>
      <c r="AJ741" s="3"/>
      <c r="AK741" s="3"/>
      <c r="AL741" s="3"/>
    </row>
    <row r="742" spans="1:38" ht="14.25" customHeight="1">
      <c r="A742" s="3"/>
      <c r="B742" s="3"/>
      <c r="C742" s="3"/>
      <c r="D742" s="3"/>
      <c r="E742" s="264"/>
      <c r="F742" s="264"/>
      <c r="G742" s="264"/>
      <c r="H742" s="264"/>
      <c r="I742" s="264"/>
      <c r="J742" s="259"/>
      <c r="K742" s="3"/>
      <c r="L742" s="264"/>
      <c r="M742" s="264"/>
      <c r="N742" s="264"/>
      <c r="O742" s="264"/>
      <c r="P742" s="264"/>
      <c r="Q742" s="259"/>
      <c r="R742" s="3"/>
      <c r="S742" s="264"/>
      <c r="T742" s="264"/>
      <c r="U742" s="264"/>
      <c r="V742" s="264"/>
      <c r="W742" s="264"/>
      <c r="X742" s="193"/>
      <c r="Y742" s="193"/>
      <c r="Z742" s="193"/>
      <c r="AA742" s="193"/>
      <c r="AB742" s="193"/>
      <c r="AC742" s="193"/>
      <c r="AD742" s="193"/>
      <c r="AE742" s="193"/>
      <c r="AF742" s="3"/>
      <c r="AG742" s="3"/>
      <c r="AH742" s="3"/>
      <c r="AI742" s="3"/>
      <c r="AJ742" s="3"/>
      <c r="AK742" s="3"/>
      <c r="AL742" s="3"/>
    </row>
    <row r="743" spans="1:38" ht="14.25" customHeight="1">
      <c r="A743" s="3"/>
      <c r="B743" s="3"/>
      <c r="C743" s="3"/>
      <c r="D743" s="3"/>
      <c r="E743" s="264"/>
      <c r="F743" s="264"/>
      <c r="G743" s="264"/>
      <c r="H743" s="264"/>
      <c r="I743" s="264"/>
      <c r="J743" s="259"/>
      <c r="K743" s="3"/>
      <c r="L743" s="264"/>
      <c r="M743" s="264"/>
      <c r="N743" s="264"/>
      <c r="O743" s="264"/>
      <c r="P743" s="264"/>
      <c r="Q743" s="259"/>
      <c r="R743" s="3"/>
      <c r="S743" s="264"/>
      <c r="T743" s="264"/>
      <c r="U743" s="264"/>
      <c r="V743" s="264"/>
      <c r="W743" s="264"/>
      <c r="X743" s="193"/>
      <c r="Y743" s="193"/>
      <c r="Z743" s="193"/>
      <c r="AA743" s="193"/>
      <c r="AB743" s="193"/>
      <c r="AC743" s="193"/>
      <c r="AD743" s="193"/>
      <c r="AE743" s="193"/>
      <c r="AF743" s="3"/>
      <c r="AG743" s="3"/>
      <c r="AH743" s="3"/>
      <c r="AI743" s="3"/>
      <c r="AJ743" s="3"/>
      <c r="AK743" s="3"/>
      <c r="AL743" s="3"/>
    </row>
    <row r="744" spans="1:38" ht="14.25" customHeight="1">
      <c r="A744" s="3"/>
      <c r="B744" s="3"/>
      <c r="C744" s="3"/>
      <c r="D744" s="3"/>
      <c r="E744" s="264"/>
      <c r="F744" s="264"/>
      <c r="G744" s="264"/>
      <c r="H744" s="264"/>
      <c r="I744" s="264"/>
      <c r="J744" s="259"/>
      <c r="K744" s="3"/>
      <c r="L744" s="264"/>
      <c r="M744" s="264"/>
      <c r="N744" s="264"/>
      <c r="O744" s="264"/>
      <c r="P744" s="264"/>
      <c r="Q744" s="259"/>
      <c r="R744" s="3"/>
      <c r="S744" s="264"/>
      <c r="T744" s="264"/>
      <c r="U744" s="264"/>
      <c r="V744" s="264"/>
      <c r="W744" s="264"/>
      <c r="X744" s="193"/>
      <c r="Y744" s="193"/>
      <c r="Z744" s="193"/>
      <c r="AA744" s="193"/>
      <c r="AB744" s="193"/>
      <c r="AC744" s="193"/>
      <c r="AD744" s="193"/>
      <c r="AE744" s="193"/>
      <c r="AF744" s="3"/>
      <c r="AG744" s="3"/>
      <c r="AH744" s="3"/>
      <c r="AI744" s="3"/>
      <c r="AJ744" s="3"/>
      <c r="AK744" s="3"/>
      <c r="AL744" s="3"/>
    </row>
    <row r="745" spans="1:38" ht="14.25" customHeight="1">
      <c r="A745" s="3"/>
      <c r="B745" s="3"/>
      <c r="C745" s="3"/>
      <c r="D745" s="3"/>
      <c r="E745" s="264"/>
      <c r="F745" s="264"/>
      <c r="G745" s="264"/>
      <c r="H745" s="264"/>
      <c r="I745" s="264"/>
      <c r="J745" s="259"/>
      <c r="K745" s="3"/>
      <c r="L745" s="264"/>
      <c r="M745" s="264"/>
      <c r="N745" s="264"/>
      <c r="O745" s="264"/>
      <c r="P745" s="264"/>
      <c r="Q745" s="259"/>
      <c r="R745" s="3"/>
      <c r="S745" s="264"/>
      <c r="T745" s="264"/>
      <c r="U745" s="264"/>
      <c r="V745" s="264"/>
      <c r="W745" s="264"/>
      <c r="X745" s="193"/>
      <c r="Y745" s="193"/>
      <c r="Z745" s="193"/>
      <c r="AA745" s="193"/>
      <c r="AB745" s="193"/>
      <c r="AC745" s="193"/>
      <c r="AD745" s="193"/>
      <c r="AE745" s="193"/>
      <c r="AF745" s="3"/>
      <c r="AG745" s="3"/>
      <c r="AH745" s="3"/>
      <c r="AI745" s="3"/>
      <c r="AJ745" s="3"/>
      <c r="AK745" s="3"/>
      <c r="AL745" s="3"/>
    </row>
    <row r="746" spans="1:38" ht="14.25" customHeight="1">
      <c r="A746" s="3"/>
      <c r="B746" s="3"/>
      <c r="C746" s="3"/>
      <c r="D746" s="3"/>
      <c r="E746" s="264"/>
      <c r="F746" s="264"/>
      <c r="G746" s="264"/>
      <c r="H746" s="264"/>
      <c r="I746" s="264"/>
      <c r="J746" s="259"/>
      <c r="K746" s="3"/>
      <c r="L746" s="264"/>
      <c r="M746" s="264"/>
      <c r="N746" s="264"/>
      <c r="O746" s="264"/>
      <c r="P746" s="264"/>
      <c r="Q746" s="259"/>
      <c r="R746" s="3"/>
      <c r="S746" s="264"/>
      <c r="T746" s="264"/>
      <c r="U746" s="264"/>
      <c r="V746" s="264"/>
      <c r="W746" s="264"/>
      <c r="X746" s="193"/>
      <c r="Y746" s="193"/>
      <c r="Z746" s="193"/>
      <c r="AA746" s="193"/>
      <c r="AB746" s="193"/>
      <c r="AC746" s="193"/>
      <c r="AD746" s="193"/>
      <c r="AE746" s="193"/>
      <c r="AF746" s="3"/>
      <c r="AG746" s="3"/>
      <c r="AH746" s="3"/>
      <c r="AI746" s="3"/>
      <c r="AJ746" s="3"/>
      <c r="AK746" s="3"/>
      <c r="AL746" s="3"/>
    </row>
    <row r="747" spans="1:38" ht="14.25" customHeight="1">
      <c r="A747" s="3"/>
      <c r="B747" s="3"/>
      <c r="C747" s="3"/>
      <c r="D747" s="3"/>
      <c r="E747" s="264"/>
      <c r="F747" s="264"/>
      <c r="G747" s="264"/>
      <c r="H747" s="264"/>
      <c r="I747" s="264"/>
      <c r="J747" s="259"/>
      <c r="K747" s="3"/>
      <c r="L747" s="264"/>
      <c r="M747" s="264"/>
      <c r="N747" s="264"/>
      <c r="O747" s="264"/>
      <c r="P747" s="264"/>
      <c r="Q747" s="259"/>
      <c r="R747" s="3"/>
      <c r="S747" s="264"/>
      <c r="T747" s="264"/>
      <c r="U747" s="264"/>
      <c r="V747" s="264"/>
      <c r="W747" s="264"/>
      <c r="X747" s="193"/>
      <c r="Y747" s="193"/>
      <c r="Z747" s="193"/>
      <c r="AA747" s="193"/>
      <c r="AB747" s="193"/>
      <c r="AC747" s="193"/>
      <c r="AD747" s="193"/>
      <c r="AE747" s="193"/>
      <c r="AF747" s="3"/>
      <c r="AG747" s="3"/>
      <c r="AH747" s="3"/>
      <c r="AI747" s="3"/>
      <c r="AJ747" s="3"/>
      <c r="AK747" s="3"/>
      <c r="AL747" s="3"/>
    </row>
    <row r="748" spans="1:38" ht="14.25" customHeight="1">
      <c r="A748" s="3"/>
      <c r="B748" s="3"/>
      <c r="C748" s="3"/>
      <c r="D748" s="3"/>
      <c r="E748" s="264"/>
      <c r="F748" s="264"/>
      <c r="G748" s="264"/>
      <c r="H748" s="264"/>
      <c r="I748" s="264"/>
      <c r="J748" s="259"/>
      <c r="K748" s="3"/>
      <c r="L748" s="264"/>
      <c r="M748" s="264"/>
      <c r="N748" s="264"/>
      <c r="O748" s="264"/>
      <c r="P748" s="264"/>
      <c r="Q748" s="259"/>
      <c r="R748" s="3"/>
      <c r="S748" s="264"/>
      <c r="T748" s="264"/>
      <c r="U748" s="264"/>
      <c r="V748" s="264"/>
      <c r="W748" s="264"/>
      <c r="X748" s="193"/>
      <c r="Y748" s="193"/>
      <c r="Z748" s="193"/>
      <c r="AA748" s="193"/>
      <c r="AB748" s="193"/>
      <c r="AC748" s="193"/>
      <c r="AD748" s="193"/>
      <c r="AE748" s="193"/>
      <c r="AF748" s="3"/>
      <c r="AG748" s="3"/>
      <c r="AH748" s="3"/>
      <c r="AI748" s="3"/>
      <c r="AJ748" s="3"/>
      <c r="AK748" s="3"/>
      <c r="AL748" s="3"/>
    </row>
    <row r="749" spans="1:38" ht="14.25" customHeight="1">
      <c r="A749" s="3"/>
      <c r="B749" s="3"/>
      <c r="C749" s="3"/>
      <c r="D749" s="3"/>
      <c r="E749" s="264"/>
      <c r="F749" s="264"/>
      <c r="G749" s="264"/>
      <c r="H749" s="264"/>
      <c r="I749" s="264"/>
      <c r="J749" s="259"/>
      <c r="K749" s="3"/>
      <c r="L749" s="264"/>
      <c r="M749" s="264"/>
      <c r="N749" s="264"/>
      <c r="O749" s="264"/>
      <c r="P749" s="264"/>
      <c r="Q749" s="259"/>
      <c r="R749" s="3"/>
      <c r="S749" s="264"/>
      <c r="T749" s="264"/>
      <c r="U749" s="264"/>
      <c r="V749" s="264"/>
      <c r="W749" s="264"/>
      <c r="X749" s="193"/>
      <c r="Y749" s="193"/>
      <c r="Z749" s="193"/>
      <c r="AA749" s="193"/>
      <c r="AB749" s="193"/>
      <c r="AC749" s="193"/>
      <c r="AD749" s="193"/>
      <c r="AE749" s="193"/>
      <c r="AF749" s="3"/>
      <c r="AG749" s="3"/>
      <c r="AH749" s="3"/>
      <c r="AI749" s="3"/>
      <c r="AJ749" s="3"/>
      <c r="AK749" s="3"/>
      <c r="AL749" s="3"/>
    </row>
    <row r="750" spans="1:38" ht="14.25" customHeight="1">
      <c r="A750" s="3"/>
      <c r="B750" s="3"/>
      <c r="C750" s="3"/>
      <c r="D750" s="3"/>
      <c r="E750" s="264"/>
      <c r="F750" s="264"/>
      <c r="G750" s="264"/>
      <c r="H750" s="264"/>
      <c r="I750" s="264"/>
      <c r="J750" s="259"/>
      <c r="K750" s="3"/>
      <c r="L750" s="264"/>
      <c r="M750" s="264"/>
      <c r="N750" s="264"/>
      <c r="O750" s="264"/>
      <c r="P750" s="264"/>
      <c r="Q750" s="259"/>
      <c r="R750" s="3"/>
      <c r="S750" s="264"/>
      <c r="T750" s="264"/>
      <c r="U750" s="264"/>
      <c r="V750" s="264"/>
      <c r="W750" s="264"/>
      <c r="X750" s="193"/>
      <c r="Y750" s="193"/>
      <c r="Z750" s="193"/>
      <c r="AA750" s="193"/>
      <c r="AB750" s="193"/>
      <c r="AC750" s="193"/>
      <c r="AD750" s="193"/>
      <c r="AE750" s="193"/>
      <c r="AF750" s="3"/>
      <c r="AG750" s="3"/>
      <c r="AH750" s="3"/>
      <c r="AI750" s="3"/>
      <c r="AJ750" s="3"/>
      <c r="AK750" s="3"/>
      <c r="AL750" s="3"/>
    </row>
    <row r="751" spans="1:38" ht="14.25" customHeight="1">
      <c r="A751" s="3"/>
      <c r="B751" s="3"/>
      <c r="C751" s="3"/>
      <c r="D751" s="3"/>
      <c r="E751" s="264"/>
      <c r="F751" s="264"/>
      <c r="G751" s="264"/>
      <c r="H751" s="264"/>
      <c r="I751" s="264"/>
      <c r="J751" s="259"/>
      <c r="K751" s="3"/>
      <c r="L751" s="264"/>
      <c r="M751" s="264"/>
      <c r="N751" s="264"/>
      <c r="O751" s="264"/>
      <c r="P751" s="264"/>
      <c r="Q751" s="259"/>
      <c r="R751" s="3"/>
      <c r="S751" s="264"/>
      <c r="T751" s="264"/>
      <c r="U751" s="264"/>
      <c r="V751" s="264"/>
      <c r="W751" s="264"/>
      <c r="X751" s="193"/>
      <c r="Y751" s="193"/>
      <c r="Z751" s="193"/>
      <c r="AA751" s="193"/>
      <c r="AB751" s="193"/>
      <c r="AC751" s="193"/>
      <c r="AD751" s="193"/>
      <c r="AE751" s="193"/>
      <c r="AF751" s="3"/>
      <c r="AG751" s="3"/>
      <c r="AH751" s="3"/>
      <c r="AI751" s="3"/>
      <c r="AJ751" s="3"/>
      <c r="AK751" s="3"/>
      <c r="AL751" s="3"/>
    </row>
    <row r="752" spans="1:38" ht="14.25" customHeight="1">
      <c r="A752" s="3"/>
      <c r="B752" s="3"/>
      <c r="C752" s="3"/>
      <c r="D752" s="3"/>
      <c r="E752" s="264"/>
      <c r="F752" s="264"/>
      <c r="G752" s="264"/>
      <c r="H752" s="264"/>
      <c r="I752" s="264"/>
      <c r="J752" s="259"/>
      <c r="K752" s="3"/>
      <c r="L752" s="264"/>
      <c r="M752" s="264"/>
      <c r="N752" s="264"/>
      <c r="O752" s="264"/>
      <c r="P752" s="264"/>
      <c r="Q752" s="259"/>
      <c r="R752" s="3"/>
      <c r="S752" s="264"/>
      <c r="T752" s="264"/>
      <c r="U752" s="264"/>
      <c r="V752" s="264"/>
      <c r="W752" s="264"/>
      <c r="X752" s="193"/>
      <c r="Y752" s="193"/>
      <c r="Z752" s="193"/>
      <c r="AA752" s="193"/>
      <c r="AB752" s="193"/>
      <c r="AC752" s="193"/>
      <c r="AD752" s="193"/>
      <c r="AE752" s="193"/>
      <c r="AF752" s="3"/>
      <c r="AG752" s="3"/>
      <c r="AH752" s="3"/>
      <c r="AI752" s="3"/>
      <c r="AJ752" s="3"/>
      <c r="AK752" s="3"/>
      <c r="AL752" s="3"/>
    </row>
    <row r="753" spans="1:38" ht="14.25" customHeight="1">
      <c r="A753" s="3"/>
      <c r="B753" s="3"/>
      <c r="C753" s="3"/>
      <c r="D753" s="3"/>
      <c r="E753" s="264"/>
      <c r="F753" s="264"/>
      <c r="G753" s="264"/>
      <c r="H753" s="264"/>
      <c r="I753" s="264"/>
      <c r="J753" s="259"/>
      <c r="K753" s="3"/>
      <c r="L753" s="264"/>
      <c r="M753" s="264"/>
      <c r="N753" s="264"/>
      <c r="O753" s="264"/>
      <c r="P753" s="264"/>
      <c r="Q753" s="259"/>
      <c r="R753" s="3"/>
      <c r="S753" s="264"/>
      <c r="T753" s="264"/>
      <c r="U753" s="264"/>
      <c r="V753" s="264"/>
      <c r="W753" s="264"/>
      <c r="X753" s="193"/>
      <c r="Y753" s="193"/>
      <c r="Z753" s="193"/>
      <c r="AA753" s="193"/>
      <c r="AB753" s="193"/>
      <c r="AC753" s="193"/>
      <c r="AD753" s="193"/>
      <c r="AE753" s="193"/>
      <c r="AF753" s="3"/>
      <c r="AG753" s="3"/>
      <c r="AH753" s="3"/>
      <c r="AI753" s="3"/>
      <c r="AJ753" s="3"/>
      <c r="AK753" s="3"/>
      <c r="AL753" s="3"/>
    </row>
    <row r="754" spans="1:38" ht="14.25" customHeight="1">
      <c r="A754" s="3"/>
      <c r="B754" s="3"/>
      <c r="C754" s="3"/>
      <c r="D754" s="3"/>
      <c r="E754" s="264"/>
      <c r="F754" s="264"/>
      <c r="G754" s="264"/>
      <c r="H754" s="264"/>
      <c r="I754" s="264"/>
      <c r="J754" s="259"/>
      <c r="K754" s="3"/>
      <c r="L754" s="264"/>
      <c r="M754" s="264"/>
      <c r="N754" s="264"/>
      <c r="O754" s="264"/>
      <c r="P754" s="264"/>
      <c r="Q754" s="259"/>
      <c r="R754" s="3"/>
      <c r="S754" s="264"/>
      <c r="T754" s="264"/>
      <c r="U754" s="264"/>
      <c r="V754" s="264"/>
      <c r="W754" s="264"/>
      <c r="X754" s="193"/>
      <c r="Y754" s="193"/>
      <c r="Z754" s="193"/>
      <c r="AA754" s="193"/>
      <c r="AB754" s="193"/>
      <c r="AC754" s="193"/>
      <c r="AD754" s="193"/>
      <c r="AE754" s="193"/>
      <c r="AF754" s="3"/>
      <c r="AG754" s="3"/>
      <c r="AH754" s="3"/>
      <c r="AI754" s="3"/>
      <c r="AJ754" s="3"/>
      <c r="AK754" s="3"/>
      <c r="AL754" s="3"/>
    </row>
    <row r="755" spans="1:38" ht="14.25" customHeight="1">
      <c r="A755" s="3"/>
      <c r="B755" s="3"/>
      <c r="C755" s="3"/>
      <c r="D755" s="3"/>
      <c r="E755" s="264"/>
      <c r="F755" s="264"/>
      <c r="G755" s="264"/>
      <c r="H755" s="264"/>
      <c r="I755" s="264"/>
      <c r="J755" s="259"/>
      <c r="K755" s="3"/>
      <c r="L755" s="264"/>
      <c r="M755" s="264"/>
      <c r="N755" s="264"/>
      <c r="O755" s="264"/>
      <c r="P755" s="264"/>
      <c r="Q755" s="259"/>
      <c r="R755" s="3"/>
      <c r="S755" s="264"/>
      <c r="T755" s="264"/>
      <c r="U755" s="264"/>
      <c r="V755" s="264"/>
      <c r="W755" s="264"/>
      <c r="X755" s="193"/>
      <c r="Y755" s="193"/>
      <c r="Z755" s="193"/>
      <c r="AA755" s="193"/>
      <c r="AB755" s="193"/>
      <c r="AC755" s="193"/>
      <c r="AD755" s="193"/>
      <c r="AE755" s="193"/>
      <c r="AF755" s="3"/>
      <c r="AG755" s="3"/>
      <c r="AH755" s="3"/>
      <c r="AI755" s="3"/>
      <c r="AJ755" s="3"/>
      <c r="AK755" s="3"/>
      <c r="AL755" s="3"/>
    </row>
    <row r="756" spans="1:38" ht="14.25" customHeight="1">
      <c r="A756" s="3"/>
      <c r="B756" s="3"/>
      <c r="C756" s="3"/>
      <c r="D756" s="3"/>
      <c r="E756" s="264"/>
      <c r="F756" s="264"/>
      <c r="G756" s="264"/>
      <c r="H756" s="264"/>
      <c r="I756" s="264"/>
      <c r="J756" s="259"/>
      <c r="K756" s="3"/>
      <c r="L756" s="264"/>
      <c r="M756" s="264"/>
      <c r="N756" s="264"/>
      <c r="O756" s="264"/>
      <c r="P756" s="264"/>
      <c r="Q756" s="259"/>
      <c r="R756" s="3"/>
      <c r="S756" s="264"/>
      <c r="T756" s="264"/>
      <c r="U756" s="264"/>
      <c r="V756" s="264"/>
      <c r="W756" s="264"/>
      <c r="X756" s="193"/>
      <c r="Y756" s="193"/>
      <c r="Z756" s="193"/>
      <c r="AA756" s="193"/>
      <c r="AB756" s="193"/>
      <c r="AC756" s="193"/>
      <c r="AD756" s="193"/>
      <c r="AE756" s="193"/>
      <c r="AF756" s="3"/>
      <c r="AG756" s="3"/>
      <c r="AH756" s="3"/>
      <c r="AI756" s="3"/>
      <c r="AJ756" s="3"/>
      <c r="AK756" s="3"/>
      <c r="AL756" s="3"/>
    </row>
    <row r="757" spans="1:38" ht="14.25" customHeight="1">
      <c r="A757" s="3"/>
      <c r="B757" s="3"/>
      <c r="C757" s="3"/>
      <c r="D757" s="3"/>
      <c r="E757" s="264"/>
      <c r="F757" s="264"/>
      <c r="G757" s="264"/>
      <c r="H757" s="264"/>
      <c r="I757" s="264"/>
      <c r="J757" s="259"/>
      <c r="K757" s="3"/>
      <c r="L757" s="264"/>
      <c r="M757" s="264"/>
      <c r="N757" s="264"/>
      <c r="O757" s="264"/>
      <c r="P757" s="264"/>
      <c r="Q757" s="259"/>
      <c r="R757" s="3"/>
      <c r="S757" s="264"/>
      <c r="T757" s="264"/>
      <c r="U757" s="264"/>
      <c r="V757" s="264"/>
      <c r="W757" s="264"/>
      <c r="X757" s="193"/>
      <c r="Y757" s="193"/>
      <c r="Z757" s="193"/>
      <c r="AA757" s="193"/>
      <c r="AB757" s="193"/>
      <c r="AC757" s="193"/>
      <c r="AD757" s="193"/>
      <c r="AE757" s="193"/>
      <c r="AF757" s="3"/>
      <c r="AG757" s="3"/>
      <c r="AH757" s="3"/>
      <c r="AI757" s="3"/>
      <c r="AJ757" s="3"/>
      <c r="AK757" s="3"/>
      <c r="AL757" s="3"/>
    </row>
    <row r="758" spans="1:38" ht="14.25" customHeight="1">
      <c r="A758" s="3"/>
      <c r="B758" s="3"/>
      <c r="C758" s="3"/>
      <c r="D758" s="3"/>
      <c r="E758" s="264"/>
      <c r="F758" s="264"/>
      <c r="G758" s="264"/>
      <c r="H758" s="264"/>
      <c r="I758" s="264"/>
      <c r="J758" s="259"/>
      <c r="K758" s="3"/>
      <c r="L758" s="264"/>
      <c r="M758" s="264"/>
      <c r="N758" s="264"/>
      <c r="O758" s="264"/>
      <c r="P758" s="264"/>
      <c r="Q758" s="259"/>
      <c r="R758" s="3"/>
      <c r="S758" s="264"/>
      <c r="T758" s="264"/>
      <c r="U758" s="264"/>
      <c r="V758" s="264"/>
      <c r="W758" s="264"/>
      <c r="X758" s="193"/>
      <c r="Y758" s="193"/>
      <c r="Z758" s="193"/>
      <c r="AA758" s="193"/>
      <c r="AB758" s="193"/>
      <c r="AC758" s="193"/>
      <c r="AD758" s="193"/>
      <c r="AE758" s="193"/>
      <c r="AF758" s="3"/>
      <c r="AG758" s="3"/>
      <c r="AH758" s="3"/>
      <c r="AI758" s="3"/>
      <c r="AJ758" s="3"/>
      <c r="AK758" s="3"/>
      <c r="AL758" s="3"/>
    </row>
    <row r="759" spans="1:38" ht="14.25" customHeight="1">
      <c r="A759" s="3"/>
      <c r="B759" s="3"/>
      <c r="C759" s="3"/>
      <c r="D759" s="3"/>
      <c r="E759" s="264"/>
      <c r="F759" s="264"/>
      <c r="G759" s="264"/>
      <c r="H759" s="264"/>
      <c r="I759" s="264"/>
      <c r="J759" s="259"/>
      <c r="K759" s="3"/>
      <c r="L759" s="264"/>
      <c r="M759" s="264"/>
      <c r="N759" s="264"/>
      <c r="O759" s="264"/>
      <c r="P759" s="264"/>
      <c r="Q759" s="259"/>
      <c r="R759" s="3"/>
      <c r="S759" s="264"/>
      <c r="T759" s="264"/>
      <c r="U759" s="264"/>
      <c r="V759" s="264"/>
      <c r="W759" s="264"/>
      <c r="X759" s="193"/>
      <c r="Y759" s="193"/>
      <c r="Z759" s="193"/>
      <c r="AA759" s="193"/>
      <c r="AB759" s="193"/>
      <c r="AC759" s="193"/>
      <c r="AD759" s="193"/>
      <c r="AE759" s="193"/>
      <c r="AF759" s="3"/>
      <c r="AG759" s="3"/>
      <c r="AH759" s="3"/>
      <c r="AI759" s="3"/>
      <c r="AJ759" s="3"/>
      <c r="AK759" s="3"/>
      <c r="AL759" s="3"/>
    </row>
    <row r="760" spans="1:38" ht="14.25" customHeight="1">
      <c r="A760" s="3"/>
      <c r="B760" s="3"/>
      <c r="C760" s="3"/>
      <c r="D760" s="3"/>
      <c r="E760" s="264"/>
      <c r="F760" s="264"/>
      <c r="G760" s="264"/>
      <c r="H760" s="264"/>
      <c r="I760" s="264"/>
      <c r="J760" s="259"/>
      <c r="K760" s="3"/>
      <c r="L760" s="264"/>
      <c r="M760" s="264"/>
      <c r="N760" s="264"/>
      <c r="O760" s="264"/>
      <c r="P760" s="264"/>
      <c r="Q760" s="259"/>
      <c r="R760" s="3"/>
      <c r="S760" s="264"/>
      <c r="T760" s="264"/>
      <c r="U760" s="264"/>
      <c r="V760" s="264"/>
      <c r="W760" s="264"/>
      <c r="X760" s="193"/>
      <c r="Y760" s="193"/>
      <c r="Z760" s="193"/>
      <c r="AA760" s="193"/>
      <c r="AB760" s="193"/>
      <c r="AC760" s="193"/>
      <c r="AD760" s="193"/>
      <c r="AE760" s="193"/>
      <c r="AF760" s="3"/>
      <c r="AG760" s="3"/>
      <c r="AH760" s="3"/>
      <c r="AI760" s="3"/>
      <c r="AJ760" s="3"/>
      <c r="AK760" s="3"/>
      <c r="AL760" s="3"/>
    </row>
    <row r="761" spans="1:38" ht="14.25" customHeight="1">
      <c r="A761" s="3"/>
      <c r="B761" s="3"/>
      <c r="C761" s="3"/>
      <c r="D761" s="3"/>
      <c r="E761" s="264"/>
      <c r="F761" s="264"/>
      <c r="G761" s="264"/>
      <c r="H761" s="264"/>
      <c r="I761" s="264"/>
      <c r="J761" s="259"/>
      <c r="K761" s="3"/>
      <c r="L761" s="264"/>
      <c r="M761" s="264"/>
      <c r="N761" s="264"/>
      <c r="O761" s="264"/>
      <c r="P761" s="264"/>
      <c r="Q761" s="259"/>
      <c r="R761" s="3"/>
      <c r="S761" s="264"/>
      <c r="T761" s="264"/>
      <c r="U761" s="264"/>
      <c r="V761" s="264"/>
      <c r="W761" s="264"/>
      <c r="X761" s="193"/>
      <c r="Y761" s="193"/>
      <c r="Z761" s="193"/>
      <c r="AA761" s="193"/>
      <c r="AB761" s="193"/>
      <c r="AC761" s="193"/>
      <c r="AD761" s="193"/>
      <c r="AE761" s="193"/>
      <c r="AF761" s="3"/>
      <c r="AG761" s="3"/>
      <c r="AH761" s="3"/>
      <c r="AI761" s="3"/>
      <c r="AJ761" s="3"/>
      <c r="AK761" s="3"/>
      <c r="AL761" s="3"/>
    </row>
    <row r="762" spans="1:38" ht="14.25" customHeight="1">
      <c r="A762" s="3"/>
      <c r="B762" s="3"/>
      <c r="C762" s="3"/>
      <c r="D762" s="3"/>
      <c r="E762" s="264"/>
      <c r="F762" s="264"/>
      <c r="G762" s="264"/>
      <c r="H762" s="264"/>
      <c r="I762" s="264"/>
      <c r="J762" s="259"/>
      <c r="K762" s="3"/>
      <c r="L762" s="264"/>
      <c r="M762" s="264"/>
      <c r="N762" s="264"/>
      <c r="O762" s="264"/>
      <c r="P762" s="264"/>
      <c r="Q762" s="259"/>
      <c r="R762" s="3"/>
      <c r="S762" s="264"/>
      <c r="T762" s="264"/>
      <c r="U762" s="264"/>
      <c r="V762" s="264"/>
      <c r="W762" s="264"/>
      <c r="X762" s="193"/>
      <c r="Y762" s="193"/>
      <c r="Z762" s="193"/>
      <c r="AA762" s="193"/>
      <c r="AB762" s="193"/>
      <c r="AC762" s="193"/>
      <c r="AD762" s="193"/>
      <c r="AE762" s="193"/>
      <c r="AF762" s="3"/>
      <c r="AG762" s="3"/>
      <c r="AH762" s="3"/>
      <c r="AI762" s="3"/>
      <c r="AJ762" s="3"/>
      <c r="AK762" s="3"/>
      <c r="AL762" s="3"/>
    </row>
    <row r="763" spans="1:38" ht="14.25" customHeight="1">
      <c r="A763" s="3"/>
      <c r="B763" s="3"/>
      <c r="C763" s="3"/>
      <c r="D763" s="3"/>
      <c r="E763" s="264"/>
      <c r="F763" s="264"/>
      <c r="G763" s="264"/>
      <c r="H763" s="264"/>
      <c r="I763" s="264"/>
      <c r="J763" s="259"/>
      <c r="K763" s="3"/>
      <c r="L763" s="264"/>
      <c r="M763" s="264"/>
      <c r="N763" s="264"/>
      <c r="O763" s="264"/>
      <c r="P763" s="264"/>
      <c r="Q763" s="259"/>
      <c r="R763" s="3"/>
      <c r="S763" s="264"/>
      <c r="T763" s="264"/>
      <c r="U763" s="264"/>
      <c r="V763" s="264"/>
      <c r="W763" s="264"/>
      <c r="X763" s="193"/>
      <c r="Y763" s="193"/>
      <c r="Z763" s="193"/>
      <c r="AA763" s="193"/>
      <c r="AB763" s="193"/>
      <c r="AC763" s="193"/>
      <c r="AD763" s="193"/>
      <c r="AE763" s="193"/>
      <c r="AF763" s="3"/>
      <c r="AG763" s="3"/>
      <c r="AH763" s="3"/>
      <c r="AI763" s="3"/>
      <c r="AJ763" s="3"/>
      <c r="AK763" s="3"/>
      <c r="AL763" s="3"/>
    </row>
    <row r="764" spans="1:38" ht="14.25" customHeight="1">
      <c r="A764" s="3"/>
      <c r="B764" s="3"/>
      <c r="C764" s="3"/>
      <c r="D764" s="3"/>
      <c r="E764" s="264"/>
      <c r="F764" s="264"/>
      <c r="G764" s="264"/>
      <c r="H764" s="264"/>
      <c r="I764" s="264"/>
      <c r="J764" s="259"/>
      <c r="K764" s="3"/>
      <c r="L764" s="264"/>
      <c r="M764" s="264"/>
      <c r="N764" s="264"/>
      <c r="O764" s="264"/>
      <c r="P764" s="264"/>
      <c r="Q764" s="259"/>
      <c r="R764" s="3"/>
      <c r="S764" s="264"/>
      <c r="T764" s="264"/>
      <c r="U764" s="264"/>
      <c r="V764" s="264"/>
      <c r="W764" s="264"/>
      <c r="X764" s="193"/>
      <c r="Y764" s="193"/>
      <c r="Z764" s="193"/>
      <c r="AA764" s="193"/>
      <c r="AB764" s="193"/>
      <c r="AC764" s="193"/>
      <c r="AD764" s="193"/>
      <c r="AE764" s="193"/>
      <c r="AF764" s="3"/>
      <c r="AG764" s="3"/>
      <c r="AH764" s="3"/>
      <c r="AI764" s="3"/>
      <c r="AJ764" s="3"/>
      <c r="AK764" s="3"/>
      <c r="AL764" s="3"/>
    </row>
    <row r="765" spans="1:38" ht="14.25" customHeight="1">
      <c r="A765" s="3"/>
      <c r="B765" s="3"/>
      <c r="C765" s="3"/>
      <c r="D765" s="3"/>
      <c r="E765" s="264"/>
      <c r="F765" s="264"/>
      <c r="G765" s="264"/>
      <c r="H765" s="264"/>
      <c r="I765" s="264"/>
      <c r="J765" s="259"/>
      <c r="K765" s="3"/>
      <c r="L765" s="264"/>
      <c r="M765" s="264"/>
      <c r="N765" s="264"/>
      <c r="O765" s="264"/>
      <c r="P765" s="264"/>
      <c r="Q765" s="259"/>
      <c r="R765" s="3"/>
      <c r="S765" s="264"/>
      <c r="T765" s="264"/>
      <c r="U765" s="264"/>
      <c r="V765" s="264"/>
      <c r="W765" s="264"/>
      <c r="X765" s="193"/>
      <c r="Y765" s="193"/>
      <c r="Z765" s="193"/>
      <c r="AA765" s="193"/>
      <c r="AB765" s="193"/>
      <c r="AC765" s="193"/>
      <c r="AD765" s="193"/>
      <c r="AE765" s="193"/>
      <c r="AF765" s="3"/>
      <c r="AG765" s="3"/>
      <c r="AH765" s="3"/>
      <c r="AI765" s="3"/>
      <c r="AJ765" s="3"/>
      <c r="AK765" s="3"/>
      <c r="AL765" s="3"/>
    </row>
    <row r="766" spans="1:38" ht="14.25" customHeight="1">
      <c r="A766" s="3"/>
      <c r="B766" s="3"/>
      <c r="C766" s="3"/>
      <c r="D766" s="3"/>
      <c r="E766" s="264"/>
      <c r="F766" s="264"/>
      <c r="G766" s="264"/>
      <c r="H766" s="264"/>
      <c r="I766" s="264"/>
      <c r="J766" s="259"/>
      <c r="K766" s="3"/>
      <c r="L766" s="264"/>
      <c r="M766" s="264"/>
      <c r="N766" s="264"/>
      <c r="O766" s="264"/>
      <c r="P766" s="264"/>
      <c r="Q766" s="259"/>
      <c r="R766" s="3"/>
      <c r="S766" s="264"/>
      <c r="T766" s="264"/>
      <c r="U766" s="264"/>
      <c r="V766" s="264"/>
      <c r="W766" s="264"/>
      <c r="X766" s="193"/>
      <c r="Y766" s="193"/>
      <c r="Z766" s="193"/>
      <c r="AA766" s="193"/>
      <c r="AB766" s="193"/>
      <c r="AC766" s="193"/>
      <c r="AD766" s="193"/>
      <c r="AE766" s="193"/>
      <c r="AF766" s="3"/>
      <c r="AG766" s="3"/>
      <c r="AH766" s="3"/>
      <c r="AI766" s="3"/>
      <c r="AJ766" s="3"/>
      <c r="AK766" s="3"/>
      <c r="AL766" s="3"/>
    </row>
    <row r="767" spans="1:38" ht="14.25" customHeight="1">
      <c r="A767" s="3"/>
      <c r="B767" s="3"/>
      <c r="C767" s="3"/>
      <c r="D767" s="3"/>
      <c r="E767" s="264"/>
      <c r="F767" s="264"/>
      <c r="G767" s="264"/>
      <c r="H767" s="264"/>
      <c r="I767" s="264"/>
      <c r="J767" s="259"/>
      <c r="K767" s="3"/>
      <c r="L767" s="264"/>
      <c r="M767" s="264"/>
      <c r="N767" s="264"/>
      <c r="O767" s="264"/>
      <c r="P767" s="264"/>
      <c r="Q767" s="259"/>
      <c r="R767" s="3"/>
      <c r="S767" s="264"/>
      <c r="T767" s="264"/>
      <c r="U767" s="264"/>
      <c r="V767" s="264"/>
      <c r="W767" s="264"/>
      <c r="X767" s="193"/>
      <c r="Y767" s="193"/>
      <c r="Z767" s="193"/>
      <c r="AA767" s="193"/>
      <c r="AB767" s="193"/>
      <c r="AC767" s="193"/>
      <c r="AD767" s="193"/>
      <c r="AE767" s="193"/>
      <c r="AF767" s="3"/>
      <c r="AG767" s="3"/>
      <c r="AH767" s="3"/>
      <c r="AI767" s="3"/>
      <c r="AJ767" s="3"/>
      <c r="AK767" s="3"/>
      <c r="AL767" s="3"/>
    </row>
    <row r="768" spans="1:38" ht="14.25" customHeight="1">
      <c r="A768" s="3"/>
      <c r="B768" s="3"/>
      <c r="C768" s="3"/>
      <c r="D768" s="3"/>
      <c r="E768" s="264"/>
      <c r="F768" s="264"/>
      <c r="G768" s="264"/>
      <c r="H768" s="264"/>
      <c r="I768" s="264"/>
      <c r="J768" s="259"/>
      <c r="K768" s="3"/>
      <c r="L768" s="264"/>
      <c r="M768" s="264"/>
      <c r="N768" s="264"/>
      <c r="O768" s="264"/>
      <c r="P768" s="264"/>
      <c r="Q768" s="259"/>
      <c r="R768" s="3"/>
      <c r="S768" s="264"/>
      <c r="T768" s="264"/>
      <c r="U768" s="264"/>
      <c r="V768" s="264"/>
      <c r="W768" s="264"/>
      <c r="X768" s="193"/>
      <c r="Y768" s="193"/>
      <c r="Z768" s="193"/>
      <c r="AA768" s="193"/>
      <c r="AB768" s="193"/>
      <c r="AC768" s="193"/>
      <c r="AD768" s="193"/>
      <c r="AE768" s="193"/>
      <c r="AF768" s="3"/>
      <c r="AG768" s="3"/>
      <c r="AH768" s="3"/>
      <c r="AI768" s="3"/>
      <c r="AJ768" s="3"/>
      <c r="AK768" s="3"/>
      <c r="AL768" s="3"/>
    </row>
    <row r="769" spans="1:38" ht="14.25" customHeight="1">
      <c r="A769" s="3"/>
      <c r="B769" s="3"/>
      <c r="C769" s="3"/>
      <c r="D769" s="3"/>
      <c r="E769" s="264"/>
      <c r="F769" s="264"/>
      <c r="G769" s="264"/>
      <c r="H769" s="264"/>
      <c r="I769" s="264"/>
      <c r="J769" s="259"/>
      <c r="K769" s="3"/>
      <c r="L769" s="264"/>
      <c r="M769" s="264"/>
      <c r="N769" s="264"/>
      <c r="O769" s="264"/>
      <c r="P769" s="264"/>
      <c r="Q769" s="259"/>
      <c r="R769" s="3"/>
      <c r="S769" s="264"/>
      <c r="T769" s="264"/>
      <c r="U769" s="264"/>
      <c r="V769" s="264"/>
      <c r="W769" s="264"/>
      <c r="X769" s="193"/>
      <c r="Y769" s="193"/>
      <c r="Z769" s="193"/>
      <c r="AA769" s="193"/>
      <c r="AB769" s="193"/>
      <c r="AC769" s="193"/>
      <c r="AD769" s="193"/>
      <c r="AE769" s="193"/>
      <c r="AF769" s="3"/>
      <c r="AG769" s="3"/>
      <c r="AH769" s="3"/>
      <c r="AI769" s="3"/>
      <c r="AJ769" s="3"/>
      <c r="AK769" s="3"/>
      <c r="AL769" s="3"/>
    </row>
    <row r="770" spans="1:38" ht="14.25" customHeight="1">
      <c r="A770" s="3"/>
      <c r="B770" s="3"/>
      <c r="C770" s="3"/>
      <c r="D770" s="3"/>
      <c r="E770" s="264"/>
      <c r="F770" s="264"/>
      <c r="G770" s="264"/>
      <c r="H770" s="264"/>
      <c r="I770" s="264"/>
      <c r="J770" s="259"/>
      <c r="K770" s="3"/>
      <c r="L770" s="264"/>
      <c r="M770" s="264"/>
      <c r="N770" s="264"/>
      <c r="O770" s="264"/>
      <c r="P770" s="264"/>
      <c r="Q770" s="259"/>
      <c r="R770" s="3"/>
      <c r="S770" s="264"/>
      <c r="T770" s="264"/>
      <c r="U770" s="264"/>
      <c r="V770" s="264"/>
      <c r="W770" s="264"/>
      <c r="X770" s="193"/>
      <c r="Y770" s="193"/>
      <c r="Z770" s="193"/>
      <c r="AA770" s="193"/>
      <c r="AB770" s="193"/>
      <c r="AC770" s="193"/>
      <c r="AD770" s="193"/>
      <c r="AE770" s="193"/>
      <c r="AF770" s="3"/>
      <c r="AG770" s="3"/>
      <c r="AH770" s="3"/>
      <c r="AI770" s="3"/>
      <c r="AJ770" s="3"/>
      <c r="AK770" s="3"/>
      <c r="AL770" s="3"/>
    </row>
    <row r="771" spans="1:38" ht="14.25" customHeight="1">
      <c r="A771" s="3"/>
      <c r="B771" s="3"/>
      <c r="C771" s="3"/>
      <c r="D771" s="3"/>
      <c r="E771" s="264"/>
      <c r="F771" s="264"/>
      <c r="G771" s="264"/>
      <c r="H771" s="264"/>
      <c r="I771" s="264"/>
      <c r="J771" s="259"/>
      <c r="K771" s="3"/>
      <c r="L771" s="264"/>
      <c r="M771" s="264"/>
      <c r="N771" s="264"/>
      <c r="O771" s="264"/>
      <c r="P771" s="264"/>
      <c r="Q771" s="259"/>
      <c r="R771" s="3"/>
      <c r="S771" s="264"/>
      <c r="T771" s="264"/>
      <c r="U771" s="264"/>
      <c r="V771" s="264"/>
      <c r="W771" s="264"/>
      <c r="X771" s="193"/>
      <c r="Y771" s="193"/>
      <c r="Z771" s="193"/>
      <c r="AA771" s="193"/>
      <c r="AB771" s="193"/>
      <c r="AC771" s="193"/>
      <c r="AD771" s="193"/>
      <c r="AE771" s="193"/>
      <c r="AF771" s="3"/>
      <c r="AG771" s="3"/>
      <c r="AH771" s="3"/>
      <c r="AI771" s="3"/>
      <c r="AJ771" s="3"/>
      <c r="AK771" s="3"/>
      <c r="AL771" s="3"/>
    </row>
    <row r="772" spans="1:38" ht="14.25" customHeight="1">
      <c r="A772" s="3"/>
      <c r="B772" s="3"/>
      <c r="C772" s="3"/>
      <c r="D772" s="3"/>
      <c r="E772" s="264"/>
      <c r="F772" s="264"/>
      <c r="G772" s="264"/>
      <c r="H772" s="264"/>
      <c r="I772" s="264"/>
      <c r="J772" s="259"/>
      <c r="K772" s="3"/>
      <c r="L772" s="264"/>
      <c r="M772" s="264"/>
      <c r="N772" s="264"/>
      <c r="O772" s="264"/>
      <c r="P772" s="264"/>
      <c r="Q772" s="259"/>
      <c r="R772" s="3"/>
      <c r="S772" s="264"/>
      <c r="T772" s="264"/>
      <c r="U772" s="264"/>
      <c r="V772" s="264"/>
      <c r="W772" s="264"/>
      <c r="X772" s="193"/>
      <c r="Y772" s="193"/>
      <c r="Z772" s="193"/>
      <c r="AA772" s="193"/>
      <c r="AB772" s="193"/>
      <c r="AC772" s="193"/>
      <c r="AD772" s="193"/>
      <c r="AE772" s="193"/>
      <c r="AF772" s="3"/>
      <c r="AG772" s="3"/>
      <c r="AH772" s="3"/>
      <c r="AI772" s="3"/>
      <c r="AJ772" s="3"/>
      <c r="AK772" s="3"/>
      <c r="AL772" s="3"/>
    </row>
    <row r="773" spans="1:38" ht="14.25" customHeight="1">
      <c r="A773" s="3"/>
      <c r="B773" s="3"/>
      <c r="C773" s="3"/>
      <c r="D773" s="3"/>
      <c r="E773" s="264"/>
      <c r="F773" s="264"/>
      <c r="G773" s="264"/>
      <c r="H773" s="264"/>
      <c r="I773" s="264"/>
      <c r="J773" s="259"/>
      <c r="K773" s="3"/>
      <c r="L773" s="264"/>
      <c r="M773" s="264"/>
      <c r="N773" s="264"/>
      <c r="O773" s="264"/>
      <c r="P773" s="264"/>
      <c r="Q773" s="259"/>
      <c r="R773" s="3"/>
      <c r="S773" s="264"/>
      <c r="T773" s="264"/>
      <c r="U773" s="264"/>
      <c r="V773" s="264"/>
      <c r="W773" s="264"/>
      <c r="X773" s="193"/>
      <c r="Y773" s="193"/>
      <c r="Z773" s="193"/>
      <c r="AA773" s="193"/>
      <c r="AB773" s="193"/>
      <c r="AC773" s="193"/>
      <c r="AD773" s="193"/>
      <c r="AE773" s="193"/>
      <c r="AF773" s="3"/>
      <c r="AG773" s="3"/>
      <c r="AH773" s="3"/>
      <c r="AI773" s="3"/>
      <c r="AJ773" s="3"/>
      <c r="AK773" s="3"/>
      <c r="AL773" s="3"/>
    </row>
    <row r="774" spans="1:38" ht="14.25" customHeight="1">
      <c r="A774" s="3"/>
      <c r="B774" s="3"/>
      <c r="C774" s="3"/>
      <c r="D774" s="3"/>
      <c r="E774" s="264"/>
      <c r="F774" s="264"/>
      <c r="G774" s="264"/>
      <c r="H774" s="264"/>
      <c r="I774" s="264"/>
      <c r="J774" s="259"/>
      <c r="K774" s="3"/>
      <c r="L774" s="264"/>
      <c r="M774" s="264"/>
      <c r="N774" s="264"/>
      <c r="O774" s="264"/>
      <c r="P774" s="264"/>
      <c r="Q774" s="259"/>
      <c r="R774" s="3"/>
      <c r="S774" s="264"/>
      <c r="T774" s="264"/>
      <c r="U774" s="264"/>
      <c r="V774" s="264"/>
      <c r="W774" s="264"/>
      <c r="X774" s="193"/>
      <c r="Y774" s="193"/>
      <c r="Z774" s="193"/>
      <c r="AA774" s="193"/>
      <c r="AB774" s="193"/>
      <c r="AC774" s="193"/>
      <c r="AD774" s="193"/>
      <c r="AE774" s="193"/>
      <c r="AF774" s="3"/>
      <c r="AG774" s="3"/>
      <c r="AH774" s="3"/>
      <c r="AI774" s="3"/>
      <c r="AJ774" s="3"/>
      <c r="AK774" s="3"/>
      <c r="AL774" s="3"/>
    </row>
    <row r="775" spans="1:38" ht="14.25" customHeight="1">
      <c r="A775" s="3"/>
      <c r="B775" s="3"/>
      <c r="C775" s="3"/>
      <c r="D775" s="3"/>
      <c r="E775" s="264"/>
      <c r="F775" s="264"/>
      <c r="G775" s="264"/>
      <c r="H775" s="264"/>
      <c r="I775" s="264"/>
      <c r="J775" s="259"/>
      <c r="K775" s="3"/>
      <c r="L775" s="264"/>
      <c r="M775" s="264"/>
      <c r="N775" s="264"/>
      <c r="O775" s="264"/>
      <c r="P775" s="264"/>
      <c r="Q775" s="259"/>
      <c r="R775" s="3"/>
      <c r="S775" s="264"/>
      <c r="T775" s="264"/>
      <c r="U775" s="264"/>
      <c r="V775" s="264"/>
      <c r="W775" s="264"/>
      <c r="X775" s="193"/>
      <c r="Y775" s="193"/>
      <c r="Z775" s="193"/>
      <c r="AA775" s="193"/>
      <c r="AB775" s="193"/>
      <c r="AC775" s="193"/>
      <c r="AD775" s="193"/>
      <c r="AE775" s="193"/>
      <c r="AF775" s="3"/>
      <c r="AG775" s="3"/>
      <c r="AH775" s="3"/>
      <c r="AI775" s="3"/>
      <c r="AJ775" s="3"/>
      <c r="AK775" s="3"/>
      <c r="AL775" s="3"/>
    </row>
    <row r="776" spans="1:38" ht="14.25" customHeight="1">
      <c r="A776" s="3"/>
      <c r="B776" s="3"/>
      <c r="C776" s="3"/>
      <c r="D776" s="3"/>
      <c r="E776" s="264"/>
      <c r="F776" s="264"/>
      <c r="G776" s="264"/>
      <c r="H776" s="264"/>
      <c r="I776" s="264"/>
      <c r="J776" s="259"/>
      <c r="K776" s="3"/>
      <c r="L776" s="264"/>
      <c r="M776" s="264"/>
      <c r="N776" s="264"/>
      <c r="O776" s="264"/>
      <c r="P776" s="264"/>
      <c r="Q776" s="259"/>
      <c r="R776" s="3"/>
      <c r="S776" s="264"/>
      <c r="T776" s="264"/>
      <c r="U776" s="264"/>
      <c r="V776" s="264"/>
      <c r="W776" s="264"/>
      <c r="X776" s="193"/>
      <c r="Y776" s="193"/>
      <c r="Z776" s="193"/>
      <c r="AA776" s="193"/>
      <c r="AB776" s="193"/>
      <c r="AC776" s="193"/>
      <c r="AD776" s="193"/>
      <c r="AE776" s="193"/>
      <c r="AF776" s="3"/>
      <c r="AG776" s="3"/>
      <c r="AH776" s="3"/>
      <c r="AI776" s="3"/>
      <c r="AJ776" s="3"/>
      <c r="AK776" s="3"/>
      <c r="AL776" s="3"/>
    </row>
    <row r="777" spans="1:38" ht="14.25" customHeight="1">
      <c r="A777" s="3"/>
      <c r="B777" s="3"/>
      <c r="C777" s="3"/>
      <c r="D777" s="3"/>
      <c r="E777" s="264"/>
      <c r="F777" s="264"/>
      <c r="G777" s="264"/>
      <c r="H777" s="264"/>
      <c r="I777" s="264"/>
      <c r="J777" s="259"/>
      <c r="K777" s="3"/>
      <c r="L777" s="264"/>
      <c r="M777" s="264"/>
      <c r="N777" s="264"/>
      <c r="O777" s="264"/>
      <c r="P777" s="264"/>
      <c r="Q777" s="259"/>
      <c r="R777" s="3"/>
      <c r="S777" s="264"/>
      <c r="T777" s="264"/>
      <c r="U777" s="264"/>
      <c r="V777" s="264"/>
      <c r="W777" s="264"/>
      <c r="X777" s="193"/>
      <c r="Y777" s="193"/>
      <c r="Z777" s="193"/>
      <c r="AA777" s="193"/>
      <c r="AB777" s="193"/>
      <c r="AC777" s="193"/>
      <c r="AD777" s="193"/>
      <c r="AE777" s="193"/>
      <c r="AF777" s="3"/>
      <c r="AG777" s="3"/>
      <c r="AH777" s="3"/>
      <c r="AI777" s="3"/>
      <c r="AJ777" s="3"/>
      <c r="AK777" s="3"/>
      <c r="AL777" s="3"/>
    </row>
    <row r="778" spans="1:38" ht="14.25" customHeight="1">
      <c r="A778" s="3"/>
      <c r="B778" s="3"/>
      <c r="C778" s="3"/>
      <c r="D778" s="3"/>
      <c r="E778" s="264"/>
      <c r="F778" s="264"/>
      <c r="G778" s="264"/>
      <c r="H778" s="264"/>
      <c r="I778" s="264"/>
      <c r="J778" s="259"/>
      <c r="K778" s="3"/>
      <c r="L778" s="264"/>
      <c r="M778" s="264"/>
      <c r="N778" s="264"/>
      <c r="O778" s="264"/>
      <c r="P778" s="264"/>
      <c r="Q778" s="259"/>
      <c r="R778" s="3"/>
      <c r="S778" s="264"/>
      <c r="T778" s="264"/>
      <c r="U778" s="264"/>
      <c r="V778" s="264"/>
      <c r="W778" s="264"/>
      <c r="X778" s="193"/>
      <c r="Y778" s="193"/>
      <c r="Z778" s="193"/>
      <c r="AA778" s="193"/>
      <c r="AB778" s="193"/>
      <c r="AC778" s="193"/>
      <c r="AD778" s="193"/>
      <c r="AE778" s="193"/>
      <c r="AF778" s="3"/>
      <c r="AG778" s="3"/>
      <c r="AH778" s="3"/>
      <c r="AI778" s="3"/>
      <c r="AJ778" s="3"/>
      <c r="AK778" s="3"/>
      <c r="AL778" s="3"/>
    </row>
    <row r="779" spans="1:38" ht="14.25" customHeight="1">
      <c r="A779" s="3"/>
      <c r="B779" s="3"/>
      <c r="C779" s="3"/>
      <c r="D779" s="3"/>
      <c r="E779" s="264"/>
      <c r="F779" s="264"/>
      <c r="G779" s="264"/>
      <c r="H779" s="264"/>
      <c r="I779" s="264"/>
      <c r="J779" s="259"/>
      <c r="K779" s="3"/>
      <c r="L779" s="264"/>
      <c r="M779" s="264"/>
      <c r="N779" s="264"/>
      <c r="O779" s="264"/>
      <c r="P779" s="264"/>
      <c r="Q779" s="259"/>
      <c r="R779" s="3"/>
      <c r="S779" s="264"/>
      <c r="T779" s="264"/>
      <c r="U779" s="264"/>
      <c r="V779" s="264"/>
      <c r="W779" s="264"/>
      <c r="X779" s="193"/>
      <c r="Y779" s="193"/>
      <c r="Z779" s="193"/>
      <c r="AA779" s="193"/>
      <c r="AB779" s="193"/>
      <c r="AC779" s="193"/>
      <c r="AD779" s="193"/>
      <c r="AE779" s="193"/>
      <c r="AF779" s="3"/>
      <c r="AG779" s="3"/>
      <c r="AH779" s="3"/>
      <c r="AI779" s="3"/>
      <c r="AJ779" s="3"/>
      <c r="AK779" s="3"/>
      <c r="AL779" s="3"/>
    </row>
    <row r="780" spans="1:38" ht="14.25" customHeight="1">
      <c r="A780" s="3"/>
      <c r="B780" s="3"/>
      <c r="C780" s="3"/>
      <c r="D780" s="3"/>
      <c r="E780" s="264"/>
      <c r="F780" s="264"/>
      <c r="G780" s="264"/>
      <c r="H780" s="264"/>
      <c r="I780" s="264"/>
      <c r="J780" s="259"/>
      <c r="K780" s="3"/>
      <c r="L780" s="264"/>
      <c r="M780" s="264"/>
      <c r="N780" s="264"/>
      <c r="O780" s="264"/>
      <c r="P780" s="264"/>
      <c r="Q780" s="259"/>
      <c r="R780" s="3"/>
      <c r="S780" s="264"/>
      <c r="T780" s="264"/>
      <c r="U780" s="264"/>
      <c r="V780" s="264"/>
      <c r="W780" s="264"/>
      <c r="X780" s="193"/>
      <c r="Y780" s="193"/>
      <c r="Z780" s="193"/>
      <c r="AA780" s="193"/>
      <c r="AB780" s="193"/>
      <c r="AC780" s="193"/>
      <c r="AD780" s="193"/>
      <c r="AE780" s="193"/>
      <c r="AF780" s="3"/>
      <c r="AG780" s="3"/>
      <c r="AH780" s="3"/>
      <c r="AI780" s="3"/>
      <c r="AJ780" s="3"/>
      <c r="AK780" s="3"/>
      <c r="AL780" s="3"/>
    </row>
    <row r="781" spans="1:38" ht="14.25" customHeight="1">
      <c r="A781" s="3"/>
      <c r="B781" s="3"/>
      <c r="C781" s="3"/>
      <c r="D781" s="3"/>
      <c r="E781" s="264"/>
      <c r="F781" s="264"/>
      <c r="G781" s="264"/>
      <c r="H781" s="264"/>
      <c r="I781" s="264"/>
      <c r="J781" s="259"/>
      <c r="K781" s="3"/>
      <c r="L781" s="264"/>
      <c r="M781" s="264"/>
      <c r="N781" s="264"/>
      <c r="O781" s="264"/>
      <c r="P781" s="264"/>
      <c r="Q781" s="259"/>
      <c r="R781" s="3"/>
      <c r="S781" s="264"/>
      <c r="T781" s="264"/>
      <c r="U781" s="264"/>
      <c r="V781" s="264"/>
      <c r="W781" s="264"/>
      <c r="X781" s="193"/>
      <c r="Y781" s="193"/>
      <c r="Z781" s="193"/>
      <c r="AA781" s="193"/>
      <c r="AB781" s="193"/>
      <c r="AC781" s="193"/>
      <c r="AD781" s="193"/>
      <c r="AE781" s="193"/>
      <c r="AF781" s="3"/>
      <c r="AG781" s="3"/>
      <c r="AH781" s="3"/>
      <c r="AI781" s="3"/>
      <c r="AJ781" s="3"/>
      <c r="AK781" s="3"/>
      <c r="AL781" s="3"/>
    </row>
    <row r="782" spans="1:38" ht="14.25" customHeight="1">
      <c r="A782" s="3"/>
      <c r="B782" s="3"/>
      <c r="C782" s="3"/>
      <c r="D782" s="3"/>
      <c r="E782" s="264"/>
      <c r="F782" s="264"/>
      <c r="G782" s="264"/>
      <c r="H782" s="264"/>
      <c r="I782" s="264"/>
      <c r="J782" s="259"/>
      <c r="K782" s="3"/>
      <c r="L782" s="264"/>
      <c r="M782" s="264"/>
      <c r="N782" s="264"/>
      <c r="O782" s="264"/>
      <c r="P782" s="264"/>
      <c r="Q782" s="259"/>
      <c r="R782" s="3"/>
      <c r="S782" s="264"/>
      <c r="T782" s="264"/>
      <c r="U782" s="264"/>
      <c r="V782" s="264"/>
      <c r="W782" s="264"/>
      <c r="X782" s="193"/>
      <c r="Y782" s="193"/>
      <c r="Z782" s="193"/>
      <c r="AA782" s="193"/>
      <c r="AB782" s="193"/>
      <c r="AC782" s="193"/>
      <c r="AD782" s="193"/>
      <c r="AE782" s="193"/>
      <c r="AF782" s="3"/>
      <c r="AG782" s="3"/>
      <c r="AH782" s="3"/>
      <c r="AI782" s="3"/>
      <c r="AJ782" s="3"/>
      <c r="AK782" s="3"/>
      <c r="AL782" s="3"/>
    </row>
    <row r="783" spans="1:38" ht="14.25" customHeight="1">
      <c r="A783" s="3"/>
      <c r="B783" s="3"/>
      <c r="C783" s="3"/>
      <c r="D783" s="3"/>
      <c r="E783" s="264"/>
      <c r="F783" s="264"/>
      <c r="G783" s="264"/>
      <c r="H783" s="264"/>
      <c r="I783" s="264"/>
      <c r="J783" s="259"/>
      <c r="K783" s="3"/>
      <c r="L783" s="264"/>
      <c r="M783" s="264"/>
      <c r="N783" s="264"/>
      <c r="O783" s="264"/>
      <c r="P783" s="264"/>
      <c r="Q783" s="259"/>
      <c r="R783" s="3"/>
      <c r="S783" s="264"/>
      <c r="T783" s="264"/>
      <c r="U783" s="264"/>
      <c r="V783" s="264"/>
      <c r="W783" s="264"/>
      <c r="X783" s="193"/>
      <c r="Y783" s="193"/>
      <c r="Z783" s="193"/>
      <c r="AA783" s="193"/>
      <c r="AB783" s="193"/>
      <c r="AC783" s="193"/>
      <c r="AD783" s="193"/>
      <c r="AE783" s="193"/>
      <c r="AF783" s="3"/>
      <c r="AG783" s="3"/>
      <c r="AH783" s="3"/>
      <c r="AI783" s="3"/>
      <c r="AJ783" s="3"/>
      <c r="AK783" s="3"/>
      <c r="AL783" s="3"/>
    </row>
    <row r="784" spans="1:38" ht="14.25" customHeight="1">
      <c r="A784" s="3"/>
      <c r="B784" s="3"/>
      <c r="C784" s="3"/>
      <c r="D784" s="3"/>
      <c r="E784" s="264"/>
      <c r="F784" s="264"/>
      <c r="G784" s="264"/>
      <c r="H784" s="264"/>
      <c r="I784" s="264"/>
      <c r="J784" s="259"/>
      <c r="K784" s="3"/>
      <c r="L784" s="264"/>
      <c r="M784" s="264"/>
      <c r="N784" s="264"/>
      <c r="O784" s="264"/>
      <c r="P784" s="264"/>
      <c r="Q784" s="259"/>
      <c r="R784" s="3"/>
      <c r="S784" s="264"/>
      <c r="T784" s="264"/>
      <c r="U784" s="264"/>
      <c r="V784" s="264"/>
      <c r="W784" s="264"/>
      <c r="X784" s="193"/>
      <c r="Y784" s="193"/>
      <c r="Z784" s="193"/>
      <c r="AA784" s="193"/>
      <c r="AB784" s="193"/>
      <c r="AC784" s="193"/>
      <c r="AD784" s="193"/>
      <c r="AE784" s="193"/>
      <c r="AF784" s="3"/>
      <c r="AG784" s="3"/>
      <c r="AH784" s="3"/>
      <c r="AI784" s="3"/>
      <c r="AJ784" s="3"/>
      <c r="AK784" s="3"/>
      <c r="AL784" s="3"/>
    </row>
    <row r="785" spans="1:38" ht="14.25" customHeight="1">
      <c r="A785" s="3"/>
      <c r="B785" s="3"/>
      <c r="C785" s="3"/>
      <c r="D785" s="3"/>
      <c r="E785" s="264"/>
      <c r="F785" s="264"/>
      <c r="G785" s="264"/>
      <c r="H785" s="264"/>
      <c r="I785" s="264"/>
      <c r="J785" s="259"/>
      <c r="K785" s="3"/>
      <c r="L785" s="264"/>
      <c r="M785" s="264"/>
      <c r="N785" s="264"/>
      <c r="O785" s="264"/>
      <c r="P785" s="264"/>
      <c r="Q785" s="259"/>
      <c r="R785" s="3"/>
      <c r="S785" s="264"/>
      <c r="T785" s="264"/>
      <c r="U785" s="264"/>
      <c r="V785" s="264"/>
      <c r="W785" s="264"/>
      <c r="X785" s="193"/>
      <c r="Y785" s="193"/>
      <c r="Z785" s="193"/>
      <c r="AA785" s="193"/>
      <c r="AB785" s="193"/>
      <c r="AC785" s="193"/>
      <c r="AD785" s="193"/>
      <c r="AE785" s="193"/>
      <c r="AF785" s="3"/>
      <c r="AG785" s="3"/>
      <c r="AH785" s="3"/>
      <c r="AI785" s="3"/>
      <c r="AJ785" s="3"/>
      <c r="AK785" s="3"/>
      <c r="AL785" s="3"/>
    </row>
    <row r="786" spans="1:38" ht="14.25" customHeight="1">
      <c r="A786" s="3"/>
      <c r="B786" s="3"/>
      <c r="C786" s="3"/>
      <c r="D786" s="3"/>
      <c r="E786" s="264"/>
      <c r="F786" s="264"/>
      <c r="G786" s="264"/>
      <c r="H786" s="264"/>
      <c r="I786" s="264"/>
      <c r="J786" s="259"/>
      <c r="K786" s="3"/>
      <c r="L786" s="264"/>
      <c r="M786" s="264"/>
      <c r="N786" s="264"/>
      <c r="O786" s="264"/>
      <c r="P786" s="264"/>
      <c r="Q786" s="259"/>
      <c r="R786" s="3"/>
      <c r="S786" s="264"/>
      <c r="T786" s="264"/>
      <c r="U786" s="264"/>
      <c r="V786" s="264"/>
      <c r="W786" s="264"/>
      <c r="X786" s="193"/>
      <c r="Y786" s="193"/>
      <c r="Z786" s="193"/>
      <c r="AA786" s="193"/>
      <c r="AB786" s="193"/>
      <c r="AC786" s="193"/>
      <c r="AD786" s="193"/>
      <c r="AE786" s="193"/>
      <c r="AF786" s="3"/>
      <c r="AG786" s="3"/>
      <c r="AH786" s="3"/>
      <c r="AI786" s="3"/>
      <c r="AJ786" s="3"/>
      <c r="AK786" s="3"/>
      <c r="AL786" s="3"/>
    </row>
    <row r="787" spans="1:38" ht="14.25" customHeight="1">
      <c r="A787" s="3"/>
      <c r="B787" s="3"/>
      <c r="C787" s="3"/>
      <c r="D787" s="3"/>
      <c r="E787" s="264"/>
      <c r="F787" s="264"/>
      <c r="G787" s="264"/>
      <c r="H787" s="264"/>
      <c r="I787" s="264"/>
      <c r="J787" s="259"/>
      <c r="K787" s="3"/>
      <c r="L787" s="264"/>
      <c r="M787" s="264"/>
      <c r="N787" s="264"/>
      <c r="O787" s="264"/>
      <c r="P787" s="264"/>
      <c r="Q787" s="259"/>
      <c r="R787" s="3"/>
      <c r="S787" s="264"/>
      <c r="T787" s="264"/>
      <c r="U787" s="264"/>
      <c r="V787" s="264"/>
      <c r="W787" s="264"/>
      <c r="X787" s="193"/>
      <c r="Y787" s="193"/>
      <c r="Z787" s="193"/>
      <c r="AA787" s="193"/>
      <c r="AB787" s="193"/>
      <c r="AC787" s="193"/>
      <c r="AD787" s="193"/>
      <c r="AE787" s="193"/>
      <c r="AF787" s="3"/>
      <c r="AG787" s="3"/>
      <c r="AH787" s="3"/>
      <c r="AI787" s="3"/>
      <c r="AJ787" s="3"/>
      <c r="AK787" s="3"/>
      <c r="AL787" s="3"/>
    </row>
    <row r="788" spans="1:38" ht="14.25" customHeight="1">
      <c r="A788" s="3"/>
      <c r="B788" s="3"/>
      <c r="C788" s="3"/>
      <c r="D788" s="3"/>
      <c r="E788" s="264"/>
      <c r="F788" s="264"/>
      <c r="G788" s="264"/>
      <c r="H788" s="264"/>
      <c r="I788" s="264"/>
      <c r="J788" s="259"/>
      <c r="K788" s="3"/>
      <c r="L788" s="264"/>
      <c r="M788" s="264"/>
      <c r="N788" s="264"/>
      <c r="O788" s="264"/>
      <c r="P788" s="264"/>
      <c r="Q788" s="259"/>
      <c r="R788" s="3"/>
      <c r="S788" s="264"/>
      <c r="T788" s="264"/>
      <c r="U788" s="264"/>
      <c r="V788" s="264"/>
      <c r="W788" s="264"/>
      <c r="X788" s="193"/>
      <c r="Y788" s="193"/>
      <c r="Z788" s="193"/>
      <c r="AA788" s="193"/>
      <c r="AB788" s="193"/>
      <c r="AC788" s="193"/>
      <c r="AD788" s="193"/>
      <c r="AE788" s="193"/>
      <c r="AF788" s="3"/>
      <c r="AG788" s="3"/>
      <c r="AH788" s="3"/>
      <c r="AI788" s="3"/>
      <c r="AJ788" s="3"/>
      <c r="AK788" s="3"/>
      <c r="AL788" s="3"/>
    </row>
    <row r="789" spans="1:38" ht="14.25" customHeight="1">
      <c r="A789" s="3"/>
      <c r="B789" s="3"/>
      <c r="C789" s="3"/>
      <c r="D789" s="3"/>
      <c r="E789" s="264"/>
      <c r="F789" s="264"/>
      <c r="G789" s="264"/>
      <c r="H789" s="264"/>
      <c r="I789" s="264"/>
      <c r="J789" s="259"/>
      <c r="K789" s="3"/>
      <c r="L789" s="264"/>
      <c r="M789" s="264"/>
      <c r="N789" s="264"/>
      <c r="O789" s="264"/>
      <c r="P789" s="264"/>
      <c r="Q789" s="259"/>
      <c r="R789" s="3"/>
      <c r="S789" s="264"/>
      <c r="T789" s="264"/>
      <c r="U789" s="264"/>
      <c r="V789" s="264"/>
      <c r="W789" s="264"/>
      <c r="X789" s="193"/>
      <c r="Y789" s="193"/>
      <c r="Z789" s="193"/>
      <c r="AA789" s="193"/>
      <c r="AB789" s="193"/>
      <c r="AC789" s="193"/>
      <c r="AD789" s="193"/>
      <c r="AE789" s="193"/>
      <c r="AF789" s="3"/>
      <c r="AG789" s="3"/>
      <c r="AH789" s="3"/>
      <c r="AI789" s="3"/>
      <c r="AJ789" s="3"/>
      <c r="AK789" s="3"/>
      <c r="AL789" s="3"/>
    </row>
    <row r="790" spans="1:38" ht="14.25" customHeight="1">
      <c r="A790" s="3"/>
      <c r="B790" s="3"/>
      <c r="C790" s="3"/>
      <c r="D790" s="3"/>
      <c r="E790" s="264"/>
      <c r="F790" s="264"/>
      <c r="G790" s="264"/>
      <c r="H790" s="264"/>
      <c r="I790" s="264"/>
      <c r="J790" s="259"/>
      <c r="K790" s="3"/>
      <c r="L790" s="264"/>
      <c r="M790" s="264"/>
      <c r="N790" s="264"/>
      <c r="O790" s="264"/>
      <c r="P790" s="264"/>
      <c r="Q790" s="259"/>
      <c r="R790" s="3"/>
      <c r="S790" s="264"/>
      <c r="T790" s="264"/>
      <c r="U790" s="264"/>
      <c r="V790" s="264"/>
      <c r="W790" s="264"/>
      <c r="X790" s="193"/>
      <c r="Y790" s="193"/>
      <c r="Z790" s="193"/>
      <c r="AA790" s="193"/>
      <c r="AB790" s="193"/>
      <c r="AC790" s="193"/>
      <c r="AD790" s="193"/>
      <c r="AE790" s="193"/>
      <c r="AF790" s="3"/>
      <c r="AG790" s="3"/>
      <c r="AH790" s="3"/>
      <c r="AI790" s="3"/>
      <c r="AJ790" s="3"/>
      <c r="AK790" s="3"/>
      <c r="AL790" s="3"/>
    </row>
    <row r="791" spans="1:38" ht="14.25" customHeight="1">
      <c r="A791" s="3"/>
      <c r="B791" s="3"/>
      <c r="C791" s="3"/>
      <c r="D791" s="3"/>
      <c r="E791" s="264"/>
      <c r="F791" s="264"/>
      <c r="G791" s="264"/>
      <c r="H791" s="264"/>
      <c r="I791" s="264"/>
      <c r="J791" s="259"/>
      <c r="K791" s="3"/>
      <c r="L791" s="264"/>
      <c r="M791" s="264"/>
      <c r="N791" s="264"/>
      <c r="O791" s="264"/>
      <c r="P791" s="264"/>
      <c r="Q791" s="259"/>
      <c r="R791" s="3"/>
      <c r="S791" s="264"/>
      <c r="T791" s="264"/>
      <c r="U791" s="264"/>
      <c r="V791" s="264"/>
      <c r="W791" s="264"/>
      <c r="X791" s="193"/>
      <c r="Y791" s="193"/>
      <c r="Z791" s="193"/>
      <c r="AA791" s="193"/>
      <c r="AB791" s="193"/>
      <c r="AC791" s="193"/>
      <c r="AD791" s="193"/>
      <c r="AE791" s="193"/>
      <c r="AF791" s="3"/>
      <c r="AG791" s="3"/>
      <c r="AH791" s="3"/>
      <c r="AI791" s="3"/>
      <c r="AJ791" s="3"/>
      <c r="AK791" s="3"/>
      <c r="AL791" s="3"/>
    </row>
    <row r="792" spans="1:38" ht="14.25" customHeight="1">
      <c r="A792" s="3"/>
      <c r="B792" s="3"/>
      <c r="C792" s="3"/>
      <c r="D792" s="3"/>
      <c r="E792" s="264"/>
      <c r="F792" s="264"/>
      <c r="G792" s="264"/>
      <c r="H792" s="264"/>
      <c r="I792" s="264"/>
      <c r="J792" s="259"/>
      <c r="K792" s="3"/>
      <c r="L792" s="264"/>
      <c r="M792" s="264"/>
      <c r="N792" s="264"/>
      <c r="O792" s="264"/>
      <c r="P792" s="264"/>
      <c r="Q792" s="259"/>
      <c r="R792" s="3"/>
      <c r="S792" s="264"/>
      <c r="T792" s="264"/>
      <c r="U792" s="264"/>
      <c r="V792" s="264"/>
      <c r="W792" s="264"/>
      <c r="X792" s="193"/>
      <c r="Y792" s="193"/>
      <c r="Z792" s="193"/>
      <c r="AA792" s="193"/>
      <c r="AB792" s="193"/>
      <c r="AC792" s="193"/>
      <c r="AD792" s="193"/>
      <c r="AE792" s="193"/>
      <c r="AF792" s="3"/>
      <c r="AG792" s="3"/>
      <c r="AH792" s="3"/>
      <c r="AI792" s="3"/>
      <c r="AJ792" s="3"/>
      <c r="AK792" s="3"/>
      <c r="AL792" s="3"/>
    </row>
    <row r="793" spans="1:38" ht="14.25" customHeight="1">
      <c r="A793" s="3"/>
      <c r="B793" s="3"/>
      <c r="C793" s="3"/>
      <c r="D793" s="3"/>
      <c r="E793" s="264"/>
      <c r="F793" s="264"/>
      <c r="G793" s="264"/>
      <c r="H793" s="264"/>
      <c r="I793" s="264"/>
      <c r="J793" s="259"/>
      <c r="K793" s="3"/>
      <c r="L793" s="264"/>
      <c r="M793" s="264"/>
      <c r="N793" s="264"/>
      <c r="O793" s="264"/>
      <c r="P793" s="264"/>
      <c r="Q793" s="259"/>
      <c r="R793" s="3"/>
      <c r="S793" s="264"/>
      <c r="T793" s="264"/>
      <c r="U793" s="264"/>
      <c r="V793" s="264"/>
      <c r="W793" s="264"/>
      <c r="X793" s="193"/>
      <c r="Y793" s="193"/>
      <c r="Z793" s="193"/>
      <c r="AA793" s="193"/>
      <c r="AB793" s="193"/>
      <c r="AC793" s="193"/>
      <c r="AD793" s="193"/>
      <c r="AE793" s="193"/>
      <c r="AF793" s="3"/>
      <c r="AG793" s="3"/>
      <c r="AH793" s="3"/>
      <c r="AI793" s="3"/>
      <c r="AJ793" s="3"/>
      <c r="AK793" s="3"/>
      <c r="AL793" s="3"/>
    </row>
    <row r="794" spans="1:38" ht="14.25" customHeight="1">
      <c r="A794" s="3"/>
      <c r="B794" s="3"/>
      <c r="C794" s="3"/>
      <c r="D794" s="3"/>
      <c r="E794" s="264"/>
      <c r="F794" s="264"/>
      <c r="G794" s="264"/>
      <c r="H794" s="264"/>
      <c r="I794" s="264"/>
      <c r="J794" s="259"/>
      <c r="K794" s="3"/>
      <c r="L794" s="264"/>
      <c r="M794" s="264"/>
      <c r="N794" s="264"/>
      <c r="O794" s="264"/>
      <c r="P794" s="264"/>
      <c r="Q794" s="259"/>
      <c r="R794" s="3"/>
      <c r="S794" s="264"/>
      <c r="T794" s="264"/>
      <c r="U794" s="264"/>
      <c r="V794" s="264"/>
      <c r="W794" s="264"/>
      <c r="X794" s="193"/>
      <c r="Y794" s="193"/>
      <c r="Z794" s="193"/>
      <c r="AA794" s="193"/>
      <c r="AB794" s="193"/>
      <c r="AC794" s="193"/>
      <c r="AD794" s="193"/>
      <c r="AE794" s="193"/>
      <c r="AF794" s="3"/>
      <c r="AG794" s="3"/>
      <c r="AH794" s="3"/>
      <c r="AI794" s="3"/>
      <c r="AJ794" s="3"/>
      <c r="AK794" s="3"/>
      <c r="AL794" s="3"/>
    </row>
    <row r="795" spans="1:38" ht="14.25" customHeight="1">
      <c r="A795" s="3"/>
      <c r="B795" s="3"/>
      <c r="C795" s="3"/>
      <c r="D795" s="3"/>
      <c r="E795" s="264"/>
      <c r="F795" s="264"/>
      <c r="G795" s="264"/>
      <c r="H795" s="264"/>
      <c r="I795" s="264"/>
      <c r="J795" s="259"/>
      <c r="K795" s="3"/>
      <c r="L795" s="264"/>
      <c r="M795" s="264"/>
      <c r="N795" s="264"/>
      <c r="O795" s="264"/>
      <c r="P795" s="264"/>
      <c r="Q795" s="259"/>
      <c r="R795" s="3"/>
      <c r="S795" s="264"/>
      <c r="T795" s="264"/>
      <c r="U795" s="264"/>
      <c r="V795" s="264"/>
      <c r="W795" s="264"/>
      <c r="X795" s="193"/>
      <c r="Y795" s="193"/>
      <c r="Z795" s="193"/>
      <c r="AA795" s="193"/>
      <c r="AB795" s="193"/>
      <c r="AC795" s="193"/>
      <c r="AD795" s="193"/>
      <c r="AE795" s="193"/>
      <c r="AF795" s="3"/>
      <c r="AG795" s="3"/>
      <c r="AH795" s="3"/>
      <c r="AI795" s="3"/>
      <c r="AJ795" s="3"/>
      <c r="AK795" s="3"/>
      <c r="AL795" s="3"/>
    </row>
    <row r="796" spans="1:38" ht="14.25" customHeight="1">
      <c r="A796" s="3"/>
      <c r="B796" s="3"/>
      <c r="C796" s="3"/>
      <c r="D796" s="3"/>
      <c r="E796" s="264"/>
      <c r="F796" s="264"/>
      <c r="G796" s="264"/>
      <c r="H796" s="264"/>
      <c r="I796" s="264"/>
      <c r="J796" s="259"/>
      <c r="K796" s="3"/>
      <c r="L796" s="264"/>
      <c r="M796" s="264"/>
      <c r="N796" s="264"/>
      <c r="O796" s="264"/>
      <c r="P796" s="264"/>
      <c r="Q796" s="259"/>
      <c r="R796" s="3"/>
      <c r="S796" s="264"/>
      <c r="T796" s="264"/>
      <c r="U796" s="264"/>
      <c r="V796" s="264"/>
      <c r="W796" s="264"/>
      <c r="X796" s="193"/>
      <c r="Y796" s="193"/>
      <c r="Z796" s="193"/>
      <c r="AA796" s="193"/>
      <c r="AB796" s="193"/>
      <c r="AC796" s="193"/>
      <c r="AD796" s="193"/>
      <c r="AE796" s="193"/>
      <c r="AF796" s="3"/>
      <c r="AG796" s="3"/>
      <c r="AH796" s="3"/>
      <c r="AI796" s="3"/>
      <c r="AJ796" s="3"/>
      <c r="AK796" s="3"/>
      <c r="AL796" s="3"/>
    </row>
    <row r="797" spans="1:38" ht="14.25" customHeight="1">
      <c r="A797" s="3"/>
      <c r="B797" s="3"/>
      <c r="C797" s="3"/>
      <c r="D797" s="3"/>
      <c r="E797" s="264"/>
      <c r="F797" s="264"/>
      <c r="G797" s="264"/>
      <c r="H797" s="264"/>
      <c r="I797" s="264"/>
      <c r="J797" s="259"/>
      <c r="K797" s="3"/>
      <c r="L797" s="264"/>
      <c r="M797" s="264"/>
      <c r="N797" s="264"/>
      <c r="O797" s="264"/>
      <c r="P797" s="264"/>
      <c r="Q797" s="259"/>
      <c r="R797" s="3"/>
      <c r="S797" s="264"/>
      <c r="T797" s="264"/>
      <c r="U797" s="264"/>
      <c r="V797" s="264"/>
      <c r="W797" s="264"/>
      <c r="X797" s="193"/>
      <c r="Y797" s="193"/>
      <c r="Z797" s="193"/>
      <c r="AA797" s="193"/>
      <c r="AB797" s="193"/>
      <c r="AC797" s="193"/>
      <c r="AD797" s="193"/>
      <c r="AE797" s="193"/>
      <c r="AF797" s="3"/>
      <c r="AG797" s="3"/>
      <c r="AH797" s="3"/>
      <c r="AI797" s="3"/>
      <c r="AJ797" s="3"/>
      <c r="AK797" s="3"/>
      <c r="AL797" s="3"/>
    </row>
    <row r="798" spans="1:38" ht="14.25" customHeight="1">
      <c r="A798" s="3"/>
      <c r="B798" s="3"/>
      <c r="C798" s="3"/>
      <c r="D798" s="3"/>
      <c r="E798" s="264"/>
      <c r="F798" s="264"/>
      <c r="G798" s="264"/>
      <c r="H798" s="264"/>
      <c r="I798" s="264"/>
      <c r="J798" s="259"/>
      <c r="K798" s="3"/>
      <c r="L798" s="264"/>
      <c r="M798" s="264"/>
      <c r="N798" s="264"/>
      <c r="O798" s="264"/>
      <c r="P798" s="264"/>
      <c r="Q798" s="259"/>
      <c r="R798" s="3"/>
      <c r="S798" s="264"/>
      <c r="T798" s="264"/>
      <c r="U798" s="264"/>
      <c r="V798" s="264"/>
      <c r="W798" s="264"/>
      <c r="X798" s="193"/>
      <c r="Y798" s="193"/>
      <c r="Z798" s="193"/>
      <c r="AA798" s="193"/>
      <c r="AB798" s="193"/>
      <c r="AC798" s="193"/>
      <c r="AD798" s="193"/>
      <c r="AE798" s="193"/>
      <c r="AF798" s="3"/>
      <c r="AG798" s="3"/>
      <c r="AH798" s="3"/>
      <c r="AI798" s="3"/>
      <c r="AJ798" s="3"/>
      <c r="AK798" s="3"/>
      <c r="AL798" s="3"/>
    </row>
    <row r="799" spans="1:38" ht="14.25" customHeight="1">
      <c r="A799" s="3"/>
      <c r="B799" s="3"/>
      <c r="C799" s="3"/>
      <c r="D799" s="3"/>
      <c r="E799" s="264"/>
      <c r="F799" s="264"/>
      <c r="G799" s="264"/>
      <c r="H799" s="264"/>
      <c r="I799" s="264"/>
      <c r="J799" s="259"/>
      <c r="K799" s="3"/>
      <c r="L799" s="264"/>
      <c r="M799" s="264"/>
      <c r="N799" s="264"/>
      <c r="O799" s="264"/>
      <c r="P799" s="264"/>
      <c r="Q799" s="259"/>
      <c r="R799" s="3"/>
      <c r="S799" s="264"/>
      <c r="T799" s="264"/>
      <c r="U799" s="264"/>
      <c r="V799" s="264"/>
      <c r="W799" s="264"/>
      <c r="X799" s="193"/>
      <c r="Y799" s="193"/>
      <c r="Z799" s="193"/>
      <c r="AA799" s="193"/>
      <c r="AB799" s="193"/>
      <c r="AC799" s="193"/>
      <c r="AD799" s="193"/>
      <c r="AE799" s="193"/>
      <c r="AF799" s="3"/>
      <c r="AG799" s="3"/>
      <c r="AH799" s="3"/>
      <c r="AI799" s="3"/>
      <c r="AJ799" s="3"/>
      <c r="AK799" s="3"/>
      <c r="AL799" s="3"/>
    </row>
    <row r="800" spans="1:38" ht="14.25" customHeight="1">
      <c r="A800" s="3"/>
      <c r="B800" s="3"/>
      <c r="C800" s="3"/>
      <c r="D800" s="3"/>
      <c r="E800" s="264"/>
      <c r="F800" s="264"/>
      <c r="G800" s="264"/>
      <c r="H800" s="264"/>
      <c r="I800" s="264"/>
      <c r="J800" s="259"/>
      <c r="K800" s="3"/>
      <c r="L800" s="264"/>
      <c r="M800" s="264"/>
      <c r="N800" s="264"/>
      <c r="O800" s="264"/>
      <c r="P800" s="264"/>
      <c r="Q800" s="259"/>
      <c r="R800" s="3"/>
      <c r="S800" s="264"/>
      <c r="T800" s="264"/>
      <c r="U800" s="264"/>
      <c r="V800" s="264"/>
      <c r="W800" s="264"/>
      <c r="X800" s="193"/>
      <c r="Y800" s="193"/>
      <c r="Z800" s="193"/>
      <c r="AA800" s="193"/>
      <c r="AB800" s="193"/>
      <c r="AC800" s="193"/>
      <c r="AD800" s="193"/>
      <c r="AE800" s="193"/>
      <c r="AF800" s="3"/>
      <c r="AG800" s="3"/>
      <c r="AH800" s="3"/>
      <c r="AI800" s="3"/>
      <c r="AJ800" s="3"/>
      <c r="AK800" s="3"/>
      <c r="AL800" s="3"/>
    </row>
    <row r="801" spans="1:38" ht="14.25" customHeight="1">
      <c r="A801" s="3"/>
      <c r="B801" s="3"/>
      <c r="C801" s="3"/>
      <c r="D801" s="3"/>
      <c r="E801" s="264"/>
      <c r="F801" s="264"/>
      <c r="G801" s="264"/>
      <c r="H801" s="264"/>
      <c r="I801" s="264"/>
      <c r="J801" s="259"/>
      <c r="K801" s="3"/>
      <c r="L801" s="264"/>
      <c r="M801" s="264"/>
      <c r="N801" s="264"/>
      <c r="O801" s="264"/>
      <c r="P801" s="264"/>
      <c r="Q801" s="259"/>
      <c r="R801" s="3"/>
      <c r="S801" s="264"/>
      <c r="T801" s="264"/>
      <c r="U801" s="264"/>
      <c r="V801" s="264"/>
      <c r="W801" s="264"/>
      <c r="X801" s="193"/>
      <c r="Y801" s="193"/>
      <c r="Z801" s="193"/>
      <c r="AA801" s="193"/>
      <c r="AB801" s="193"/>
      <c r="AC801" s="193"/>
      <c r="AD801" s="193"/>
      <c r="AE801" s="193"/>
      <c r="AF801" s="3"/>
      <c r="AG801" s="3"/>
      <c r="AH801" s="3"/>
      <c r="AI801" s="3"/>
      <c r="AJ801" s="3"/>
      <c r="AK801" s="3"/>
      <c r="AL801" s="3"/>
    </row>
    <row r="802" spans="1:38" ht="14.25" customHeight="1">
      <c r="A802" s="3"/>
      <c r="B802" s="3"/>
      <c r="C802" s="3"/>
      <c r="D802" s="3"/>
      <c r="E802" s="264"/>
      <c r="F802" s="264"/>
      <c r="G802" s="264"/>
      <c r="H802" s="264"/>
      <c r="I802" s="264"/>
      <c r="J802" s="259"/>
      <c r="K802" s="3"/>
      <c r="L802" s="264"/>
      <c r="M802" s="264"/>
      <c r="N802" s="264"/>
      <c r="O802" s="264"/>
      <c r="P802" s="264"/>
      <c r="Q802" s="259"/>
      <c r="R802" s="3"/>
      <c r="S802" s="264"/>
      <c r="T802" s="264"/>
      <c r="U802" s="264"/>
      <c r="V802" s="264"/>
      <c r="W802" s="264"/>
      <c r="X802" s="193"/>
      <c r="Y802" s="193"/>
      <c r="Z802" s="193"/>
      <c r="AA802" s="193"/>
      <c r="AB802" s="193"/>
      <c r="AC802" s="193"/>
      <c r="AD802" s="193"/>
      <c r="AE802" s="193"/>
      <c r="AF802" s="3"/>
      <c r="AG802" s="3"/>
      <c r="AH802" s="3"/>
      <c r="AI802" s="3"/>
      <c r="AJ802" s="3"/>
      <c r="AK802" s="3"/>
      <c r="AL802" s="3"/>
    </row>
    <row r="803" spans="1:38" ht="14.25" customHeight="1">
      <c r="A803" s="3"/>
      <c r="B803" s="3"/>
      <c r="C803" s="3"/>
      <c r="D803" s="3"/>
      <c r="E803" s="264"/>
      <c r="F803" s="264"/>
      <c r="G803" s="264"/>
      <c r="H803" s="264"/>
      <c r="I803" s="264"/>
      <c r="J803" s="259"/>
      <c r="K803" s="3"/>
      <c r="L803" s="264"/>
      <c r="M803" s="264"/>
      <c r="N803" s="264"/>
      <c r="O803" s="264"/>
      <c r="P803" s="264"/>
      <c r="Q803" s="259"/>
      <c r="R803" s="3"/>
      <c r="S803" s="264"/>
      <c r="T803" s="264"/>
      <c r="U803" s="264"/>
      <c r="V803" s="264"/>
      <c r="W803" s="264"/>
      <c r="X803" s="193"/>
      <c r="Y803" s="193"/>
      <c r="Z803" s="193"/>
      <c r="AA803" s="193"/>
      <c r="AB803" s="193"/>
      <c r="AC803" s="193"/>
      <c r="AD803" s="193"/>
      <c r="AE803" s="193"/>
      <c r="AF803" s="3"/>
      <c r="AG803" s="3"/>
      <c r="AH803" s="3"/>
      <c r="AI803" s="3"/>
      <c r="AJ803" s="3"/>
      <c r="AK803" s="3"/>
      <c r="AL803" s="3"/>
    </row>
    <row r="804" spans="1:38" ht="14.25" customHeight="1">
      <c r="A804" s="3"/>
      <c r="B804" s="3"/>
      <c r="C804" s="3"/>
      <c r="D804" s="3"/>
      <c r="E804" s="264"/>
      <c r="F804" s="264"/>
      <c r="G804" s="264"/>
      <c r="H804" s="264"/>
      <c r="I804" s="264"/>
      <c r="J804" s="259"/>
      <c r="K804" s="3"/>
      <c r="L804" s="264"/>
      <c r="M804" s="264"/>
      <c r="N804" s="264"/>
      <c r="O804" s="264"/>
      <c r="P804" s="264"/>
      <c r="Q804" s="259"/>
      <c r="R804" s="3"/>
      <c r="S804" s="264"/>
      <c r="T804" s="264"/>
      <c r="U804" s="264"/>
      <c r="V804" s="264"/>
      <c r="W804" s="264"/>
      <c r="X804" s="193"/>
      <c r="Y804" s="193"/>
      <c r="Z804" s="193"/>
      <c r="AA804" s="193"/>
      <c r="AB804" s="193"/>
      <c r="AC804" s="193"/>
      <c r="AD804" s="193"/>
      <c r="AE804" s="193"/>
      <c r="AF804" s="3"/>
      <c r="AG804" s="3"/>
      <c r="AH804" s="3"/>
      <c r="AI804" s="3"/>
      <c r="AJ804" s="3"/>
      <c r="AK804" s="3"/>
      <c r="AL804" s="3"/>
    </row>
    <row r="805" spans="1:38" ht="14.25" customHeight="1">
      <c r="A805" s="3"/>
      <c r="B805" s="3"/>
      <c r="C805" s="3"/>
      <c r="D805" s="3"/>
      <c r="E805" s="264"/>
      <c r="F805" s="264"/>
      <c r="G805" s="264"/>
      <c r="H805" s="264"/>
      <c r="I805" s="264"/>
      <c r="J805" s="259"/>
      <c r="K805" s="3"/>
      <c r="L805" s="264"/>
      <c r="M805" s="264"/>
      <c r="N805" s="264"/>
      <c r="O805" s="264"/>
      <c r="P805" s="264"/>
      <c r="Q805" s="259"/>
      <c r="R805" s="3"/>
      <c r="S805" s="264"/>
      <c r="T805" s="264"/>
      <c r="U805" s="264"/>
      <c r="V805" s="264"/>
      <c r="W805" s="264"/>
      <c r="X805" s="193"/>
      <c r="Y805" s="193"/>
      <c r="Z805" s="193"/>
      <c r="AA805" s="193"/>
      <c r="AB805" s="193"/>
      <c r="AC805" s="193"/>
      <c r="AD805" s="193"/>
      <c r="AE805" s="193"/>
      <c r="AF805" s="3"/>
      <c r="AG805" s="3"/>
      <c r="AH805" s="3"/>
      <c r="AI805" s="3"/>
      <c r="AJ805" s="3"/>
      <c r="AK805" s="3"/>
      <c r="AL805" s="3"/>
    </row>
    <row r="806" spans="1:38" ht="14.25" customHeight="1">
      <c r="A806" s="3"/>
      <c r="B806" s="3"/>
      <c r="C806" s="3"/>
      <c r="D806" s="3"/>
      <c r="E806" s="264"/>
      <c r="F806" s="264"/>
      <c r="G806" s="264"/>
      <c r="H806" s="264"/>
      <c r="I806" s="264"/>
      <c r="J806" s="259"/>
      <c r="K806" s="3"/>
      <c r="L806" s="264"/>
      <c r="M806" s="264"/>
      <c r="N806" s="264"/>
      <c r="O806" s="264"/>
      <c r="P806" s="264"/>
      <c r="Q806" s="259"/>
      <c r="R806" s="3"/>
      <c r="S806" s="264"/>
      <c r="T806" s="264"/>
      <c r="U806" s="264"/>
      <c r="V806" s="264"/>
      <c r="W806" s="264"/>
      <c r="X806" s="193"/>
      <c r="Y806" s="193"/>
      <c r="Z806" s="193"/>
      <c r="AA806" s="193"/>
      <c r="AB806" s="193"/>
      <c r="AC806" s="193"/>
      <c r="AD806" s="193"/>
      <c r="AE806" s="193"/>
      <c r="AF806" s="3"/>
      <c r="AG806" s="3"/>
      <c r="AH806" s="3"/>
      <c r="AI806" s="3"/>
      <c r="AJ806" s="3"/>
      <c r="AK806" s="3"/>
      <c r="AL806" s="3"/>
    </row>
    <row r="807" spans="1:38" ht="14.25" customHeight="1">
      <c r="A807" s="3"/>
      <c r="B807" s="3"/>
      <c r="C807" s="3"/>
      <c r="D807" s="3"/>
      <c r="E807" s="264"/>
      <c r="F807" s="264"/>
      <c r="G807" s="264"/>
      <c r="H807" s="264"/>
      <c r="I807" s="264"/>
      <c r="J807" s="259"/>
      <c r="K807" s="3"/>
      <c r="L807" s="264"/>
      <c r="M807" s="264"/>
      <c r="N807" s="264"/>
      <c r="O807" s="264"/>
      <c r="P807" s="264"/>
      <c r="Q807" s="259"/>
      <c r="R807" s="3"/>
      <c r="S807" s="264"/>
      <c r="T807" s="264"/>
      <c r="U807" s="264"/>
      <c r="V807" s="264"/>
      <c r="W807" s="264"/>
      <c r="X807" s="193"/>
      <c r="Y807" s="193"/>
      <c r="Z807" s="193"/>
      <c r="AA807" s="193"/>
      <c r="AB807" s="193"/>
      <c r="AC807" s="193"/>
      <c r="AD807" s="193"/>
      <c r="AE807" s="193"/>
      <c r="AF807" s="3"/>
      <c r="AG807" s="3"/>
      <c r="AH807" s="3"/>
      <c r="AI807" s="3"/>
      <c r="AJ807" s="3"/>
      <c r="AK807" s="3"/>
      <c r="AL807" s="3"/>
    </row>
    <row r="808" spans="1:38" ht="14.25" customHeight="1">
      <c r="A808" s="3"/>
      <c r="B808" s="3"/>
      <c r="C808" s="3"/>
      <c r="D808" s="3"/>
      <c r="E808" s="264"/>
      <c r="F808" s="264"/>
      <c r="G808" s="264"/>
      <c r="H808" s="264"/>
      <c r="I808" s="264"/>
      <c r="J808" s="259"/>
      <c r="K808" s="3"/>
      <c r="L808" s="264"/>
      <c r="M808" s="264"/>
      <c r="N808" s="264"/>
      <c r="O808" s="264"/>
      <c r="P808" s="264"/>
      <c r="Q808" s="259"/>
      <c r="R808" s="3"/>
      <c r="S808" s="264"/>
      <c r="T808" s="264"/>
      <c r="U808" s="264"/>
      <c r="V808" s="264"/>
      <c r="W808" s="264"/>
      <c r="X808" s="193"/>
      <c r="Y808" s="193"/>
      <c r="Z808" s="193"/>
      <c r="AA808" s="193"/>
      <c r="AB808" s="193"/>
      <c r="AC808" s="193"/>
      <c r="AD808" s="193"/>
      <c r="AE808" s="193"/>
      <c r="AF808" s="3"/>
      <c r="AG808" s="3"/>
      <c r="AH808" s="3"/>
      <c r="AI808" s="3"/>
      <c r="AJ808" s="3"/>
      <c r="AK808" s="3"/>
      <c r="AL808" s="3"/>
    </row>
    <row r="809" spans="1:38" ht="14.25" customHeight="1">
      <c r="A809" s="3"/>
      <c r="B809" s="3"/>
      <c r="C809" s="3"/>
      <c r="D809" s="3"/>
      <c r="E809" s="264"/>
      <c r="F809" s="264"/>
      <c r="G809" s="264"/>
      <c r="H809" s="264"/>
      <c r="I809" s="264"/>
      <c r="J809" s="259"/>
      <c r="K809" s="3"/>
      <c r="L809" s="264"/>
      <c r="M809" s="264"/>
      <c r="N809" s="264"/>
      <c r="O809" s="264"/>
      <c r="P809" s="264"/>
      <c r="Q809" s="259"/>
      <c r="R809" s="3"/>
      <c r="S809" s="264"/>
      <c r="T809" s="264"/>
      <c r="U809" s="264"/>
      <c r="V809" s="264"/>
      <c r="W809" s="264"/>
      <c r="X809" s="193"/>
      <c r="Y809" s="193"/>
      <c r="Z809" s="193"/>
      <c r="AA809" s="193"/>
      <c r="AB809" s="193"/>
      <c r="AC809" s="193"/>
      <c r="AD809" s="193"/>
      <c r="AE809" s="193"/>
      <c r="AF809" s="3"/>
      <c r="AG809" s="3"/>
      <c r="AH809" s="3"/>
      <c r="AI809" s="3"/>
      <c r="AJ809" s="3"/>
      <c r="AK809" s="3"/>
      <c r="AL809" s="3"/>
    </row>
    <row r="810" spans="1:38" ht="14.25" customHeight="1">
      <c r="A810" s="3"/>
      <c r="B810" s="3"/>
      <c r="C810" s="3"/>
      <c r="D810" s="3"/>
      <c r="E810" s="264"/>
      <c r="F810" s="264"/>
      <c r="G810" s="264"/>
      <c r="H810" s="264"/>
      <c r="I810" s="264"/>
      <c r="J810" s="259"/>
      <c r="K810" s="3"/>
      <c r="L810" s="264"/>
      <c r="M810" s="264"/>
      <c r="N810" s="264"/>
      <c r="O810" s="264"/>
      <c r="P810" s="264"/>
      <c r="Q810" s="259"/>
      <c r="R810" s="3"/>
      <c r="S810" s="264"/>
      <c r="T810" s="264"/>
      <c r="U810" s="264"/>
      <c r="V810" s="264"/>
      <c r="W810" s="264"/>
      <c r="X810" s="193"/>
      <c r="Y810" s="193"/>
      <c r="Z810" s="193"/>
      <c r="AA810" s="193"/>
      <c r="AB810" s="193"/>
      <c r="AC810" s="193"/>
      <c r="AD810" s="193"/>
      <c r="AE810" s="193"/>
      <c r="AF810" s="3"/>
      <c r="AG810" s="3"/>
      <c r="AH810" s="3"/>
      <c r="AI810" s="3"/>
      <c r="AJ810" s="3"/>
      <c r="AK810" s="3"/>
      <c r="AL810" s="3"/>
    </row>
    <row r="811" spans="1:38" ht="14.25" customHeight="1">
      <c r="A811" s="3"/>
      <c r="B811" s="3"/>
      <c r="C811" s="3"/>
      <c r="D811" s="3"/>
      <c r="E811" s="264"/>
      <c r="F811" s="264"/>
      <c r="G811" s="264"/>
      <c r="H811" s="264"/>
      <c r="I811" s="264"/>
      <c r="J811" s="259"/>
      <c r="K811" s="3"/>
      <c r="L811" s="264"/>
      <c r="M811" s="264"/>
      <c r="N811" s="264"/>
      <c r="O811" s="264"/>
      <c r="P811" s="264"/>
      <c r="Q811" s="259"/>
      <c r="R811" s="3"/>
      <c r="S811" s="264"/>
      <c r="T811" s="264"/>
      <c r="U811" s="264"/>
      <c r="V811" s="264"/>
      <c r="W811" s="264"/>
      <c r="X811" s="193"/>
      <c r="Y811" s="193"/>
      <c r="Z811" s="193"/>
      <c r="AA811" s="193"/>
      <c r="AB811" s="193"/>
      <c r="AC811" s="193"/>
      <c r="AD811" s="193"/>
      <c r="AE811" s="193"/>
      <c r="AF811" s="3"/>
      <c r="AG811" s="3"/>
      <c r="AH811" s="3"/>
      <c r="AI811" s="3"/>
      <c r="AJ811" s="3"/>
      <c r="AK811" s="3"/>
      <c r="AL811" s="3"/>
    </row>
    <row r="812" spans="1:38" ht="14.25" customHeight="1">
      <c r="A812" s="3"/>
      <c r="B812" s="3"/>
      <c r="C812" s="3"/>
      <c r="D812" s="3"/>
      <c r="E812" s="264"/>
      <c r="F812" s="264"/>
      <c r="G812" s="264"/>
      <c r="H812" s="264"/>
      <c r="I812" s="264"/>
      <c r="J812" s="259"/>
      <c r="K812" s="3"/>
      <c r="L812" s="264"/>
      <c r="M812" s="264"/>
      <c r="N812" s="264"/>
      <c r="O812" s="264"/>
      <c r="P812" s="264"/>
      <c r="Q812" s="259"/>
      <c r="R812" s="3"/>
      <c r="S812" s="264"/>
      <c r="T812" s="264"/>
      <c r="U812" s="264"/>
      <c r="V812" s="264"/>
      <c r="W812" s="264"/>
      <c r="X812" s="193"/>
      <c r="Y812" s="193"/>
      <c r="Z812" s="193"/>
      <c r="AA812" s="193"/>
      <c r="AB812" s="193"/>
      <c r="AC812" s="193"/>
      <c r="AD812" s="193"/>
      <c r="AE812" s="193"/>
      <c r="AF812" s="3"/>
      <c r="AG812" s="3"/>
      <c r="AH812" s="3"/>
      <c r="AI812" s="3"/>
      <c r="AJ812" s="3"/>
      <c r="AK812" s="3"/>
      <c r="AL812" s="3"/>
    </row>
    <row r="813" spans="1:38" ht="14.25" customHeight="1">
      <c r="A813" s="3"/>
      <c r="B813" s="3"/>
      <c r="C813" s="3"/>
      <c r="D813" s="3"/>
      <c r="E813" s="264"/>
      <c r="F813" s="264"/>
      <c r="G813" s="264"/>
      <c r="H813" s="264"/>
      <c r="I813" s="264"/>
      <c r="J813" s="259"/>
      <c r="K813" s="3"/>
      <c r="L813" s="264"/>
      <c r="M813" s="264"/>
      <c r="N813" s="264"/>
      <c r="O813" s="264"/>
      <c r="P813" s="264"/>
      <c r="Q813" s="259"/>
      <c r="R813" s="3"/>
      <c r="S813" s="264"/>
      <c r="T813" s="264"/>
      <c r="U813" s="264"/>
      <c r="V813" s="264"/>
      <c r="W813" s="264"/>
      <c r="X813" s="193"/>
      <c r="Y813" s="193"/>
      <c r="Z813" s="193"/>
      <c r="AA813" s="193"/>
      <c r="AB813" s="193"/>
      <c r="AC813" s="193"/>
      <c r="AD813" s="193"/>
      <c r="AE813" s="193"/>
      <c r="AF813" s="3"/>
      <c r="AG813" s="3"/>
      <c r="AH813" s="3"/>
      <c r="AI813" s="3"/>
      <c r="AJ813" s="3"/>
      <c r="AK813" s="3"/>
      <c r="AL813" s="3"/>
    </row>
    <row r="814" spans="1:38" ht="14.25" customHeight="1">
      <c r="A814" s="3"/>
      <c r="B814" s="3"/>
      <c r="C814" s="3"/>
      <c r="D814" s="3"/>
      <c r="E814" s="264"/>
      <c r="F814" s="264"/>
      <c r="G814" s="264"/>
      <c r="H814" s="264"/>
      <c r="I814" s="264"/>
      <c r="J814" s="259"/>
      <c r="K814" s="3"/>
      <c r="L814" s="264"/>
      <c r="M814" s="264"/>
      <c r="N814" s="264"/>
      <c r="O814" s="264"/>
      <c r="P814" s="264"/>
      <c r="Q814" s="259"/>
      <c r="R814" s="3"/>
      <c r="S814" s="264"/>
      <c r="T814" s="264"/>
      <c r="U814" s="264"/>
      <c r="V814" s="264"/>
      <c r="W814" s="264"/>
      <c r="X814" s="193"/>
      <c r="Y814" s="193"/>
      <c r="Z814" s="193"/>
      <c r="AA814" s="193"/>
      <c r="AB814" s="193"/>
      <c r="AC814" s="193"/>
      <c r="AD814" s="193"/>
      <c r="AE814" s="193"/>
      <c r="AF814" s="3"/>
      <c r="AG814" s="3"/>
      <c r="AH814" s="3"/>
      <c r="AI814" s="3"/>
      <c r="AJ814" s="3"/>
      <c r="AK814" s="3"/>
      <c r="AL814" s="3"/>
    </row>
    <row r="815" spans="1:38" ht="14.25" customHeight="1">
      <c r="A815" s="3"/>
      <c r="B815" s="3"/>
      <c r="C815" s="3"/>
      <c r="D815" s="3"/>
      <c r="E815" s="264"/>
      <c r="F815" s="264"/>
      <c r="G815" s="264"/>
      <c r="H815" s="264"/>
      <c r="I815" s="264"/>
      <c r="J815" s="259"/>
      <c r="K815" s="3"/>
      <c r="L815" s="264"/>
      <c r="M815" s="264"/>
      <c r="N815" s="264"/>
      <c r="O815" s="264"/>
      <c r="P815" s="264"/>
      <c r="Q815" s="259"/>
      <c r="R815" s="3"/>
      <c r="S815" s="264"/>
      <c r="T815" s="264"/>
      <c r="U815" s="264"/>
      <c r="V815" s="264"/>
      <c r="W815" s="264"/>
      <c r="X815" s="193"/>
      <c r="Y815" s="193"/>
      <c r="Z815" s="193"/>
      <c r="AA815" s="193"/>
      <c r="AB815" s="193"/>
      <c r="AC815" s="193"/>
      <c r="AD815" s="193"/>
      <c r="AE815" s="193"/>
      <c r="AF815" s="3"/>
      <c r="AG815" s="3"/>
      <c r="AH815" s="3"/>
      <c r="AI815" s="3"/>
      <c r="AJ815" s="3"/>
      <c r="AK815" s="3"/>
      <c r="AL815" s="3"/>
    </row>
    <row r="816" spans="1:38" ht="14.25" customHeight="1">
      <c r="A816" s="3"/>
      <c r="B816" s="3"/>
      <c r="C816" s="3"/>
      <c r="D816" s="3"/>
      <c r="E816" s="264"/>
      <c r="F816" s="264"/>
      <c r="G816" s="264"/>
      <c r="H816" s="264"/>
      <c r="I816" s="264"/>
      <c r="J816" s="259"/>
      <c r="K816" s="3"/>
      <c r="L816" s="264"/>
      <c r="M816" s="264"/>
      <c r="N816" s="264"/>
      <c r="O816" s="264"/>
      <c r="P816" s="264"/>
      <c r="Q816" s="259"/>
      <c r="R816" s="3"/>
      <c r="S816" s="264"/>
      <c r="T816" s="264"/>
      <c r="U816" s="264"/>
      <c r="V816" s="264"/>
      <c r="W816" s="264"/>
      <c r="X816" s="193"/>
      <c r="Y816" s="193"/>
      <c r="Z816" s="193"/>
      <c r="AA816" s="193"/>
      <c r="AB816" s="193"/>
      <c r="AC816" s="193"/>
      <c r="AD816" s="193"/>
      <c r="AE816" s="193"/>
      <c r="AF816" s="3"/>
      <c r="AG816" s="3"/>
      <c r="AH816" s="3"/>
      <c r="AI816" s="3"/>
      <c r="AJ816" s="3"/>
      <c r="AK816" s="3"/>
      <c r="AL816" s="3"/>
    </row>
    <row r="817" spans="1:38" ht="14.25" customHeight="1">
      <c r="A817" s="3"/>
      <c r="B817" s="3"/>
      <c r="C817" s="3"/>
      <c r="D817" s="3"/>
      <c r="E817" s="264"/>
      <c r="F817" s="264"/>
      <c r="G817" s="264"/>
      <c r="H817" s="264"/>
      <c r="I817" s="264"/>
      <c r="J817" s="259"/>
      <c r="K817" s="3"/>
      <c r="L817" s="264"/>
      <c r="M817" s="264"/>
      <c r="N817" s="264"/>
      <c r="O817" s="264"/>
      <c r="P817" s="264"/>
      <c r="Q817" s="259"/>
      <c r="R817" s="3"/>
      <c r="S817" s="264"/>
      <c r="T817" s="264"/>
      <c r="U817" s="264"/>
      <c r="V817" s="264"/>
      <c r="W817" s="264"/>
      <c r="X817" s="193"/>
      <c r="Y817" s="193"/>
      <c r="Z817" s="193"/>
      <c r="AA817" s="193"/>
      <c r="AB817" s="193"/>
      <c r="AC817" s="193"/>
      <c r="AD817" s="193"/>
      <c r="AE817" s="193"/>
      <c r="AF817" s="3"/>
      <c r="AG817" s="3"/>
      <c r="AH817" s="3"/>
      <c r="AI817" s="3"/>
      <c r="AJ817" s="3"/>
      <c r="AK817" s="3"/>
      <c r="AL817" s="3"/>
    </row>
    <row r="818" spans="1:38" ht="14.25" customHeight="1">
      <c r="A818" s="3"/>
      <c r="B818" s="3"/>
      <c r="C818" s="3"/>
      <c r="D818" s="3"/>
      <c r="E818" s="264"/>
      <c r="F818" s="264"/>
      <c r="G818" s="264"/>
      <c r="H818" s="264"/>
      <c r="I818" s="264"/>
      <c r="J818" s="259"/>
      <c r="K818" s="3"/>
      <c r="L818" s="264"/>
      <c r="M818" s="264"/>
      <c r="N818" s="264"/>
      <c r="O818" s="264"/>
      <c r="P818" s="264"/>
      <c r="Q818" s="259"/>
      <c r="R818" s="3"/>
      <c r="S818" s="264"/>
      <c r="T818" s="264"/>
      <c r="U818" s="264"/>
      <c r="V818" s="264"/>
      <c r="W818" s="264"/>
      <c r="X818" s="193"/>
      <c r="Y818" s="193"/>
      <c r="Z818" s="193"/>
      <c r="AA818" s="193"/>
      <c r="AB818" s="193"/>
      <c r="AC818" s="193"/>
      <c r="AD818" s="193"/>
      <c r="AE818" s="193"/>
      <c r="AF818" s="3"/>
      <c r="AG818" s="3"/>
      <c r="AH818" s="3"/>
      <c r="AI818" s="3"/>
      <c r="AJ818" s="3"/>
      <c r="AK818" s="3"/>
      <c r="AL818" s="3"/>
    </row>
    <row r="819" spans="1:38" ht="14.25" customHeight="1">
      <c r="A819" s="3"/>
      <c r="B819" s="3"/>
      <c r="C819" s="3"/>
      <c r="D819" s="3"/>
      <c r="E819" s="264"/>
      <c r="F819" s="264"/>
      <c r="G819" s="264"/>
      <c r="H819" s="264"/>
      <c r="I819" s="264"/>
      <c r="J819" s="259"/>
      <c r="K819" s="3"/>
      <c r="L819" s="264"/>
      <c r="M819" s="264"/>
      <c r="N819" s="264"/>
      <c r="O819" s="264"/>
      <c r="P819" s="264"/>
      <c r="Q819" s="259"/>
      <c r="R819" s="3"/>
      <c r="S819" s="264"/>
      <c r="T819" s="264"/>
      <c r="U819" s="264"/>
      <c r="V819" s="264"/>
      <c r="W819" s="264"/>
      <c r="X819" s="193"/>
      <c r="Y819" s="193"/>
      <c r="Z819" s="193"/>
      <c r="AA819" s="193"/>
      <c r="AB819" s="193"/>
      <c r="AC819" s="193"/>
      <c r="AD819" s="193"/>
      <c r="AE819" s="193"/>
      <c r="AF819" s="3"/>
      <c r="AG819" s="3"/>
      <c r="AH819" s="3"/>
      <c r="AI819" s="3"/>
      <c r="AJ819" s="3"/>
      <c r="AK819" s="3"/>
      <c r="AL819" s="3"/>
    </row>
    <row r="820" spans="1:38" ht="14.25" customHeight="1">
      <c r="A820" s="3"/>
      <c r="B820" s="3"/>
      <c r="C820" s="3"/>
      <c r="D820" s="3"/>
      <c r="E820" s="264"/>
      <c r="F820" s="264"/>
      <c r="G820" s="264"/>
      <c r="H820" s="264"/>
      <c r="I820" s="264"/>
      <c r="J820" s="259"/>
      <c r="K820" s="3"/>
      <c r="L820" s="264"/>
      <c r="M820" s="264"/>
      <c r="N820" s="264"/>
      <c r="O820" s="264"/>
      <c r="P820" s="264"/>
      <c r="Q820" s="259"/>
      <c r="R820" s="3"/>
      <c r="S820" s="264"/>
      <c r="T820" s="264"/>
      <c r="U820" s="264"/>
      <c r="V820" s="264"/>
      <c r="W820" s="264"/>
      <c r="X820" s="193"/>
      <c r="Y820" s="193"/>
      <c r="Z820" s="193"/>
      <c r="AA820" s="193"/>
      <c r="AB820" s="193"/>
      <c r="AC820" s="193"/>
      <c r="AD820" s="193"/>
      <c r="AE820" s="193"/>
      <c r="AF820" s="3"/>
      <c r="AG820" s="3"/>
      <c r="AH820" s="3"/>
      <c r="AI820" s="3"/>
      <c r="AJ820" s="3"/>
      <c r="AK820" s="3"/>
      <c r="AL820" s="3"/>
    </row>
    <row r="821" spans="1:38" ht="14.25" customHeight="1">
      <c r="A821" s="3"/>
      <c r="B821" s="3"/>
      <c r="C821" s="3"/>
      <c r="D821" s="3"/>
      <c r="E821" s="264"/>
      <c r="F821" s="264"/>
      <c r="G821" s="264"/>
      <c r="H821" s="264"/>
      <c r="I821" s="264"/>
      <c r="J821" s="259"/>
      <c r="K821" s="3"/>
      <c r="L821" s="264"/>
      <c r="M821" s="264"/>
      <c r="N821" s="264"/>
      <c r="O821" s="264"/>
      <c r="P821" s="264"/>
      <c r="Q821" s="259"/>
      <c r="R821" s="3"/>
      <c r="S821" s="264"/>
      <c r="T821" s="264"/>
      <c r="U821" s="264"/>
      <c r="V821" s="264"/>
      <c r="W821" s="264"/>
      <c r="X821" s="193"/>
      <c r="Y821" s="193"/>
      <c r="Z821" s="193"/>
      <c r="AA821" s="193"/>
      <c r="AB821" s="193"/>
      <c r="AC821" s="193"/>
      <c r="AD821" s="193"/>
      <c r="AE821" s="193"/>
      <c r="AF821" s="3"/>
      <c r="AG821" s="3"/>
      <c r="AH821" s="3"/>
      <c r="AI821" s="3"/>
      <c r="AJ821" s="3"/>
      <c r="AK821" s="3"/>
      <c r="AL821" s="3"/>
    </row>
    <row r="822" spans="1:38" ht="14.25" customHeight="1">
      <c r="A822" s="3"/>
      <c r="B822" s="3"/>
      <c r="C822" s="3"/>
      <c r="D822" s="3"/>
      <c r="E822" s="264"/>
      <c r="F822" s="264"/>
      <c r="G822" s="264"/>
      <c r="H822" s="264"/>
      <c r="I822" s="264"/>
      <c r="J822" s="259"/>
      <c r="K822" s="3"/>
      <c r="L822" s="264"/>
      <c r="M822" s="264"/>
      <c r="N822" s="264"/>
      <c r="O822" s="264"/>
      <c r="P822" s="264"/>
      <c r="Q822" s="259"/>
      <c r="R822" s="3"/>
      <c r="S822" s="264"/>
      <c r="T822" s="264"/>
      <c r="U822" s="264"/>
      <c r="V822" s="264"/>
      <c r="W822" s="264"/>
      <c r="X822" s="193"/>
      <c r="Y822" s="193"/>
      <c r="Z822" s="193"/>
      <c r="AA822" s="193"/>
      <c r="AB822" s="193"/>
      <c r="AC822" s="193"/>
      <c r="AD822" s="193"/>
      <c r="AE822" s="193"/>
      <c r="AF822" s="3"/>
      <c r="AG822" s="3"/>
      <c r="AH822" s="3"/>
      <c r="AI822" s="3"/>
      <c r="AJ822" s="3"/>
      <c r="AK822" s="3"/>
      <c r="AL822" s="3"/>
    </row>
    <row r="823" spans="1:38" ht="14.25" customHeight="1">
      <c r="A823" s="3"/>
      <c r="B823" s="3"/>
      <c r="C823" s="3"/>
      <c r="D823" s="3"/>
      <c r="E823" s="264"/>
      <c r="F823" s="264"/>
      <c r="G823" s="264"/>
      <c r="H823" s="264"/>
      <c r="I823" s="264"/>
      <c r="J823" s="259"/>
      <c r="K823" s="3"/>
      <c r="L823" s="264"/>
      <c r="M823" s="264"/>
      <c r="N823" s="264"/>
      <c r="O823" s="264"/>
      <c r="P823" s="264"/>
      <c r="Q823" s="259"/>
      <c r="R823" s="3"/>
      <c r="S823" s="264"/>
      <c r="T823" s="264"/>
      <c r="U823" s="264"/>
      <c r="V823" s="264"/>
      <c r="W823" s="264"/>
      <c r="X823" s="193"/>
      <c r="Y823" s="193"/>
      <c r="Z823" s="193"/>
      <c r="AA823" s="193"/>
      <c r="AB823" s="193"/>
      <c r="AC823" s="193"/>
      <c r="AD823" s="193"/>
      <c r="AE823" s="193"/>
      <c r="AF823" s="3"/>
      <c r="AG823" s="3"/>
      <c r="AH823" s="3"/>
      <c r="AI823" s="3"/>
      <c r="AJ823" s="3"/>
      <c r="AK823" s="3"/>
      <c r="AL823" s="3"/>
    </row>
    <row r="824" spans="1:38" ht="14.25" customHeight="1">
      <c r="A824" s="3"/>
      <c r="B824" s="3"/>
      <c r="C824" s="3"/>
      <c r="D824" s="3"/>
      <c r="E824" s="264"/>
      <c r="F824" s="264"/>
      <c r="G824" s="264"/>
      <c r="H824" s="264"/>
      <c r="I824" s="264"/>
      <c r="J824" s="259"/>
      <c r="K824" s="3"/>
      <c r="L824" s="264"/>
      <c r="M824" s="264"/>
      <c r="N824" s="264"/>
      <c r="O824" s="264"/>
      <c r="P824" s="264"/>
      <c r="Q824" s="259"/>
      <c r="R824" s="3"/>
      <c r="S824" s="264"/>
      <c r="T824" s="264"/>
      <c r="U824" s="264"/>
      <c r="V824" s="264"/>
      <c r="W824" s="264"/>
      <c r="X824" s="193"/>
      <c r="Y824" s="193"/>
      <c r="Z824" s="193"/>
      <c r="AA824" s="193"/>
      <c r="AB824" s="193"/>
      <c r="AC824" s="193"/>
      <c r="AD824" s="193"/>
      <c r="AE824" s="193"/>
      <c r="AF824" s="3"/>
      <c r="AG824" s="3"/>
      <c r="AH824" s="3"/>
      <c r="AI824" s="3"/>
      <c r="AJ824" s="3"/>
      <c r="AK824" s="3"/>
      <c r="AL824" s="3"/>
    </row>
    <row r="825" spans="1:38" ht="14.25" customHeight="1">
      <c r="A825" s="3"/>
      <c r="B825" s="3"/>
      <c r="C825" s="3"/>
      <c r="D825" s="3"/>
      <c r="E825" s="264"/>
      <c r="F825" s="264"/>
      <c r="G825" s="264"/>
      <c r="H825" s="264"/>
      <c r="I825" s="264"/>
      <c r="J825" s="259"/>
      <c r="K825" s="3"/>
      <c r="L825" s="264"/>
      <c r="M825" s="264"/>
      <c r="N825" s="264"/>
      <c r="O825" s="264"/>
      <c r="P825" s="264"/>
      <c r="Q825" s="259"/>
      <c r="R825" s="3"/>
      <c r="S825" s="264"/>
      <c r="T825" s="264"/>
      <c r="U825" s="264"/>
      <c r="V825" s="264"/>
      <c r="W825" s="264"/>
      <c r="X825" s="193"/>
      <c r="Y825" s="193"/>
      <c r="Z825" s="193"/>
      <c r="AA825" s="193"/>
      <c r="AB825" s="193"/>
      <c r="AC825" s="193"/>
      <c r="AD825" s="193"/>
      <c r="AE825" s="193"/>
      <c r="AF825" s="3"/>
      <c r="AG825" s="3"/>
      <c r="AH825" s="3"/>
      <c r="AI825" s="3"/>
      <c r="AJ825" s="3"/>
      <c r="AK825" s="3"/>
      <c r="AL825" s="3"/>
    </row>
    <row r="826" spans="1:38" ht="14.25" customHeight="1">
      <c r="A826" s="3"/>
      <c r="B826" s="3"/>
      <c r="C826" s="3"/>
      <c r="D826" s="3"/>
      <c r="E826" s="264"/>
      <c r="F826" s="264"/>
      <c r="G826" s="264"/>
      <c r="H826" s="264"/>
      <c r="I826" s="264"/>
      <c r="J826" s="259"/>
      <c r="K826" s="3"/>
      <c r="L826" s="264"/>
      <c r="M826" s="264"/>
      <c r="N826" s="264"/>
      <c r="O826" s="264"/>
      <c r="P826" s="264"/>
      <c r="Q826" s="259"/>
      <c r="R826" s="3"/>
      <c r="S826" s="264"/>
      <c r="T826" s="264"/>
      <c r="U826" s="264"/>
      <c r="V826" s="264"/>
      <c r="W826" s="264"/>
      <c r="X826" s="193"/>
      <c r="Y826" s="193"/>
      <c r="Z826" s="193"/>
      <c r="AA826" s="193"/>
      <c r="AB826" s="193"/>
      <c r="AC826" s="193"/>
      <c r="AD826" s="193"/>
      <c r="AE826" s="193"/>
      <c r="AF826" s="3"/>
      <c r="AG826" s="3"/>
      <c r="AH826" s="3"/>
      <c r="AI826" s="3"/>
      <c r="AJ826" s="3"/>
      <c r="AK826" s="3"/>
      <c r="AL826" s="3"/>
    </row>
    <row r="827" spans="1:38" ht="14.25" customHeight="1">
      <c r="A827" s="3"/>
      <c r="B827" s="3"/>
      <c r="C827" s="3"/>
      <c r="D827" s="3"/>
      <c r="E827" s="264"/>
      <c r="F827" s="264"/>
      <c r="G827" s="264"/>
      <c r="H827" s="264"/>
      <c r="I827" s="264"/>
      <c r="J827" s="259"/>
      <c r="K827" s="3"/>
      <c r="L827" s="264"/>
      <c r="M827" s="264"/>
      <c r="N827" s="264"/>
      <c r="O827" s="264"/>
      <c r="P827" s="264"/>
      <c r="Q827" s="259"/>
      <c r="R827" s="3"/>
      <c r="S827" s="264"/>
      <c r="T827" s="264"/>
      <c r="U827" s="264"/>
      <c r="V827" s="264"/>
      <c r="W827" s="264"/>
      <c r="X827" s="193"/>
      <c r="Y827" s="193"/>
      <c r="Z827" s="193"/>
      <c r="AA827" s="193"/>
      <c r="AB827" s="193"/>
      <c r="AC827" s="193"/>
      <c r="AD827" s="193"/>
      <c r="AE827" s="193"/>
      <c r="AF827" s="3"/>
      <c r="AG827" s="3"/>
      <c r="AH827" s="3"/>
      <c r="AI827" s="3"/>
      <c r="AJ827" s="3"/>
      <c r="AK827" s="3"/>
      <c r="AL827" s="3"/>
    </row>
    <row r="828" spans="1:38" ht="14.25" customHeight="1">
      <c r="A828" s="3"/>
      <c r="B828" s="3"/>
      <c r="C828" s="3"/>
      <c r="D828" s="3"/>
      <c r="E828" s="264"/>
      <c r="F828" s="264"/>
      <c r="G828" s="264"/>
      <c r="H828" s="264"/>
      <c r="I828" s="264"/>
      <c r="J828" s="259"/>
      <c r="K828" s="3"/>
      <c r="L828" s="264"/>
      <c r="M828" s="264"/>
      <c r="N828" s="264"/>
      <c r="O828" s="264"/>
      <c r="P828" s="264"/>
      <c r="Q828" s="259"/>
      <c r="R828" s="3"/>
      <c r="S828" s="264"/>
      <c r="T828" s="264"/>
      <c r="U828" s="264"/>
      <c r="V828" s="264"/>
      <c r="W828" s="264"/>
      <c r="X828" s="193"/>
      <c r="Y828" s="193"/>
      <c r="Z828" s="193"/>
      <c r="AA828" s="193"/>
      <c r="AB828" s="193"/>
      <c r="AC828" s="193"/>
      <c r="AD828" s="193"/>
      <c r="AE828" s="193"/>
      <c r="AF828" s="3"/>
      <c r="AG828" s="3"/>
      <c r="AH828" s="3"/>
      <c r="AI828" s="3"/>
      <c r="AJ828" s="3"/>
      <c r="AK828" s="3"/>
      <c r="AL828" s="3"/>
    </row>
    <row r="829" spans="1:38" ht="14.25" customHeight="1">
      <c r="A829" s="3"/>
      <c r="B829" s="3"/>
      <c r="C829" s="3"/>
      <c r="D829" s="3"/>
      <c r="E829" s="264"/>
      <c r="F829" s="264"/>
      <c r="G829" s="264"/>
      <c r="H829" s="264"/>
      <c r="I829" s="264"/>
      <c r="J829" s="259"/>
      <c r="K829" s="3"/>
      <c r="L829" s="264"/>
      <c r="M829" s="264"/>
      <c r="N829" s="264"/>
      <c r="O829" s="264"/>
      <c r="P829" s="264"/>
      <c r="Q829" s="259"/>
      <c r="R829" s="3"/>
      <c r="S829" s="264"/>
      <c r="T829" s="264"/>
      <c r="U829" s="264"/>
      <c r="V829" s="264"/>
      <c r="W829" s="264"/>
      <c r="X829" s="193"/>
      <c r="Y829" s="193"/>
      <c r="Z829" s="193"/>
      <c r="AA829" s="193"/>
      <c r="AB829" s="193"/>
      <c r="AC829" s="193"/>
      <c r="AD829" s="193"/>
      <c r="AE829" s="193"/>
      <c r="AF829" s="3"/>
      <c r="AG829" s="3"/>
      <c r="AH829" s="3"/>
      <c r="AI829" s="3"/>
      <c r="AJ829" s="3"/>
      <c r="AK829" s="3"/>
      <c r="AL829" s="3"/>
    </row>
    <row r="830" spans="1:38" ht="14.25" customHeight="1">
      <c r="A830" s="3"/>
      <c r="B830" s="3"/>
      <c r="C830" s="3"/>
      <c r="D830" s="3"/>
      <c r="E830" s="264"/>
      <c r="F830" s="264"/>
      <c r="G830" s="264"/>
      <c r="H830" s="264"/>
      <c r="I830" s="264"/>
      <c r="J830" s="259"/>
      <c r="K830" s="3"/>
      <c r="L830" s="264"/>
      <c r="M830" s="264"/>
      <c r="N830" s="264"/>
      <c r="O830" s="264"/>
      <c r="P830" s="264"/>
      <c r="Q830" s="259"/>
      <c r="R830" s="3"/>
      <c r="S830" s="264"/>
      <c r="T830" s="264"/>
      <c r="U830" s="264"/>
      <c r="V830" s="264"/>
      <c r="W830" s="264"/>
      <c r="X830" s="193"/>
      <c r="Y830" s="193"/>
      <c r="Z830" s="193"/>
      <c r="AA830" s="193"/>
      <c r="AB830" s="193"/>
      <c r="AC830" s="193"/>
      <c r="AD830" s="193"/>
      <c r="AE830" s="193"/>
      <c r="AF830" s="3"/>
      <c r="AG830" s="3"/>
      <c r="AH830" s="3"/>
      <c r="AI830" s="3"/>
      <c r="AJ830" s="3"/>
      <c r="AK830" s="3"/>
      <c r="AL830" s="3"/>
    </row>
    <row r="831" spans="1:38" ht="14.25" customHeight="1">
      <c r="A831" s="3"/>
      <c r="B831" s="3"/>
      <c r="C831" s="3"/>
      <c r="D831" s="3"/>
      <c r="E831" s="264"/>
      <c r="F831" s="264"/>
      <c r="G831" s="264"/>
      <c r="H831" s="264"/>
      <c r="I831" s="264"/>
      <c r="J831" s="259"/>
      <c r="K831" s="3"/>
      <c r="L831" s="264"/>
      <c r="M831" s="264"/>
      <c r="N831" s="264"/>
      <c r="O831" s="264"/>
      <c r="P831" s="264"/>
      <c r="Q831" s="259"/>
      <c r="R831" s="3"/>
      <c r="S831" s="264"/>
      <c r="T831" s="264"/>
      <c r="U831" s="264"/>
      <c r="V831" s="264"/>
      <c r="W831" s="264"/>
      <c r="X831" s="193"/>
      <c r="Y831" s="193"/>
      <c r="Z831" s="193"/>
      <c r="AA831" s="193"/>
      <c r="AB831" s="193"/>
      <c r="AC831" s="193"/>
      <c r="AD831" s="193"/>
      <c r="AE831" s="193"/>
      <c r="AF831" s="3"/>
      <c r="AG831" s="3"/>
      <c r="AH831" s="3"/>
      <c r="AI831" s="3"/>
      <c r="AJ831" s="3"/>
      <c r="AK831" s="3"/>
      <c r="AL831" s="3"/>
    </row>
    <row r="832" spans="1:38" ht="14.25" customHeight="1">
      <c r="A832" s="3"/>
      <c r="B832" s="3"/>
      <c r="C832" s="3"/>
      <c r="D832" s="3"/>
      <c r="E832" s="264"/>
      <c r="F832" s="264"/>
      <c r="G832" s="264"/>
      <c r="H832" s="264"/>
      <c r="I832" s="264"/>
      <c r="J832" s="259"/>
      <c r="K832" s="3"/>
      <c r="L832" s="264"/>
      <c r="M832" s="264"/>
      <c r="N832" s="264"/>
      <c r="O832" s="264"/>
      <c r="P832" s="264"/>
      <c r="Q832" s="259"/>
      <c r="R832" s="3"/>
      <c r="S832" s="264"/>
      <c r="T832" s="264"/>
      <c r="U832" s="264"/>
      <c r="V832" s="264"/>
      <c r="W832" s="264"/>
      <c r="X832" s="193"/>
      <c r="Y832" s="193"/>
      <c r="Z832" s="193"/>
      <c r="AA832" s="193"/>
      <c r="AB832" s="193"/>
      <c r="AC832" s="193"/>
      <c r="AD832" s="193"/>
      <c r="AE832" s="193"/>
      <c r="AF832" s="3"/>
      <c r="AG832" s="3"/>
      <c r="AH832" s="3"/>
      <c r="AI832" s="3"/>
      <c r="AJ832" s="3"/>
      <c r="AK832" s="3"/>
      <c r="AL832" s="3"/>
    </row>
    <row r="833" spans="1:38" ht="14.25" customHeight="1">
      <c r="A833" s="3"/>
      <c r="B833" s="3"/>
      <c r="C833" s="3"/>
      <c r="D833" s="3"/>
      <c r="E833" s="264"/>
      <c r="F833" s="264"/>
      <c r="G833" s="264"/>
      <c r="H833" s="264"/>
      <c r="I833" s="264"/>
      <c r="J833" s="259"/>
      <c r="K833" s="3"/>
      <c r="L833" s="264"/>
      <c r="M833" s="264"/>
      <c r="N833" s="264"/>
      <c r="O833" s="264"/>
      <c r="P833" s="264"/>
      <c r="Q833" s="259"/>
      <c r="R833" s="3"/>
      <c r="S833" s="264"/>
      <c r="T833" s="264"/>
      <c r="U833" s="264"/>
      <c r="V833" s="264"/>
      <c r="W833" s="264"/>
      <c r="X833" s="193"/>
      <c r="Y833" s="193"/>
      <c r="Z833" s="193"/>
      <c r="AA833" s="193"/>
      <c r="AB833" s="193"/>
      <c r="AC833" s="193"/>
      <c r="AD833" s="193"/>
      <c r="AE833" s="193"/>
      <c r="AF833" s="3"/>
      <c r="AG833" s="3"/>
      <c r="AH833" s="3"/>
      <c r="AI833" s="3"/>
      <c r="AJ833" s="3"/>
      <c r="AK833" s="3"/>
      <c r="AL833" s="3"/>
    </row>
    <row r="834" spans="1:38" ht="14.25" customHeight="1">
      <c r="A834" s="3"/>
      <c r="B834" s="3"/>
      <c r="C834" s="3"/>
      <c r="D834" s="3"/>
      <c r="E834" s="264"/>
      <c r="F834" s="264"/>
      <c r="G834" s="264"/>
      <c r="H834" s="264"/>
      <c r="I834" s="264"/>
      <c r="J834" s="259"/>
      <c r="K834" s="3"/>
      <c r="L834" s="264"/>
      <c r="M834" s="264"/>
      <c r="N834" s="264"/>
      <c r="O834" s="264"/>
      <c r="P834" s="264"/>
      <c r="Q834" s="259"/>
      <c r="R834" s="3"/>
      <c r="S834" s="264"/>
      <c r="T834" s="264"/>
      <c r="U834" s="264"/>
      <c r="V834" s="264"/>
      <c r="W834" s="264"/>
      <c r="X834" s="193"/>
      <c r="Y834" s="193"/>
      <c r="Z834" s="193"/>
      <c r="AA834" s="193"/>
      <c r="AB834" s="193"/>
      <c r="AC834" s="193"/>
      <c r="AD834" s="193"/>
      <c r="AE834" s="193"/>
      <c r="AF834" s="3"/>
      <c r="AG834" s="3"/>
      <c r="AH834" s="3"/>
      <c r="AI834" s="3"/>
      <c r="AJ834" s="3"/>
      <c r="AK834" s="3"/>
      <c r="AL834" s="3"/>
    </row>
    <row r="835" spans="1:38" ht="14.25" customHeight="1">
      <c r="A835" s="3"/>
      <c r="B835" s="3"/>
      <c r="C835" s="3"/>
      <c r="D835" s="3"/>
      <c r="E835" s="264"/>
      <c r="F835" s="264"/>
      <c r="G835" s="264"/>
      <c r="H835" s="264"/>
      <c r="I835" s="264"/>
      <c r="J835" s="259"/>
      <c r="K835" s="3"/>
      <c r="L835" s="264"/>
      <c r="M835" s="264"/>
      <c r="N835" s="264"/>
      <c r="O835" s="264"/>
      <c r="P835" s="264"/>
      <c r="Q835" s="259"/>
      <c r="R835" s="3"/>
      <c r="S835" s="264"/>
      <c r="T835" s="264"/>
      <c r="U835" s="264"/>
      <c r="V835" s="264"/>
      <c r="W835" s="264"/>
      <c r="X835" s="193"/>
      <c r="Y835" s="193"/>
      <c r="Z835" s="193"/>
      <c r="AA835" s="193"/>
      <c r="AB835" s="193"/>
      <c r="AC835" s="193"/>
      <c r="AD835" s="193"/>
      <c r="AE835" s="193"/>
      <c r="AF835" s="3"/>
      <c r="AG835" s="3"/>
      <c r="AH835" s="3"/>
      <c r="AI835" s="3"/>
      <c r="AJ835" s="3"/>
      <c r="AK835" s="3"/>
      <c r="AL835" s="3"/>
    </row>
    <row r="836" spans="1:38" ht="14.25" customHeight="1">
      <c r="A836" s="3"/>
      <c r="B836" s="3"/>
      <c r="C836" s="3"/>
      <c r="D836" s="3"/>
      <c r="E836" s="264"/>
      <c r="F836" s="264"/>
      <c r="G836" s="264"/>
      <c r="H836" s="264"/>
      <c r="I836" s="264"/>
      <c r="J836" s="259"/>
      <c r="K836" s="3"/>
      <c r="L836" s="264"/>
      <c r="M836" s="264"/>
      <c r="N836" s="264"/>
      <c r="O836" s="264"/>
      <c r="P836" s="264"/>
      <c r="Q836" s="259"/>
      <c r="R836" s="3"/>
      <c r="S836" s="264"/>
      <c r="T836" s="264"/>
      <c r="U836" s="264"/>
      <c r="V836" s="264"/>
      <c r="W836" s="264"/>
      <c r="X836" s="193"/>
      <c r="Y836" s="193"/>
      <c r="Z836" s="193"/>
      <c r="AA836" s="193"/>
      <c r="AB836" s="193"/>
      <c r="AC836" s="193"/>
      <c r="AD836" s="193"/>
      <c r="AE836" s="193"/>
      <c r="AF836" s="3"/>
      <c r="AG836" s="3"/>
      <c r="AH836" s="3"/>
      <c r="AI836" s="3"/>
      <c r="AJ836" s="3"/>
      <c r="AK836" s="3"/>
      <c r="AL836" s="3"/>
    </row>
    <row r="837" spans="1:38" ht="14.25" customHeight="1">
      <c r="A837" s="3"/>
      <c r="B837" s="3"/>
      <c r="C837" s="3"/>
      <c r="D837" s="3"/>
      <c r="E837" s="264"/>
      <c r="F837" s="264"/>
      <c r="G837" s="264"/>
      <c r="H837" s="264"/>
      <c r="I837" s="264"/>
      <c r="J837" s="259"/>
      <c r="K837" s="3"/>
      <c r="L837" s="264"/>
      <c r="M837" s="264"/>
      <c r="N837" s="264"/>
      <c r="O837" s="264"/>
      <c r="P837" s="264"/>
      <c r="Q837" s="259"/>
      <c r="R837" s="3"/>
      <c r="S837" s="264"/>
      <c r="T837" s="264"/>
      <c r="U837" s="264"/>
      <c r="V837" s="264"/>
      <c r="W837" s="264"/>
      <c r="X837" s="193"/>
      <c r="Y837" s="193"/>
      <c r="Z837" s="193"/>
      <c r="AA837" s="193"/>
      <c r="AB837" s="193"/>
      <c r="AC837" s="193"/>
      <c r="AD837" s="193"/>
      <c r="AE837" s="193"/>
      <c r="AF837" s="3"/>
      <c r="AG837" s="3"/>
      <c r="AH837" s="3"/>
      <c r="AI837" s="3"/>
      <c r="AJ837" s="3"/>
      <c r="AK837" s="3"/>
      <c r="AL837" s="3"/>
    </row>
    <row r="838" spans="1:38" ht="14.25" customHeight="1">
      <c r="A838" s="3"/>
      <c r="B838" s="3"/>
      <c r="C838" s="3"/>
      <c r="D838" s="3"/>
      <c r="E838" s="264"/>
      <c r="F838" s="264"/>
      <c r="G838" s="264"/>
      <c r="H838" s="264"/>
      <c r="I838" s="264"/>
      <c r="J838" s="259"/>
      <c r="K838" s="3"/>
      <c r="L838" s="264"/>
      <c r="M838" s="264"/>
      <c r="N838" s="264"/>
      <c r="O838" s="264"/>
      <c r="P838" s="264"/>
      <c r="Q838" s="259"/>
      <c r="R838" s="3"/>
      <c r="S838" s="264"/>
      <c r="T838" s="264"/>
      <c r="U838" s="264"/>
      <c r="V838" s="264"/>
      <c r="W838" s="264"/>
      <c r="X838" s="193"/>
      <c r="Y838" s="193"/>
      <c r="Z838" s="193"/>
      <c r="AA838" s="193"/>
      <c r="AB838" s="193"/>
      <c r="AC838" s="193"/>
      <c r="AD838" s="193"/>
      <c r="AE838" s="193"/>
      <c r="AF838" s="3"/>
      <c r="AG838" s="3"/>
      <c r="AH838" s="3"/>
      <c r="AI838" s="3"/>
      <c r="AJ838" s="3"/>
      <c r="AK838" s="3"/>
      <c r="AL838" s="3"/>
    </row>
    <row r="839" spans="1:38" ht="14.25" customHeight="1">
      <c r="A839" s="3"/>
      <c r="B839" s="3"/>
      <c r="C839" s="3"/>
      <c r="D839" s="3"/>
      <c r="E839" s="264"/>
      <c r="F839" s="264"/>
      <c r="G839" s="264"/>
      <c r="H839" s="264"/>
      <c r="I839" s="264"/>
      <c r="J839" s="259"/>
      <c r="K839" s="3"/>
      <c r="L839" s="264"/>
      <c r="M839" s="264"/>
      <c r="N839" s="264"/>
      <c r="O839" s="264"/>
      <c r="P839" s="264"/>
      <c r="Q839" s="259"/>
      <c r="R839" s="3"/>
      <c r="S839" s="264"/>
      <c r="T839" s="264"/>
      <c r="U839" s="264"/>
      <c r="V839" s="264"/>
      <c r="W839" s="264"/>
      <c r="X839" s="193"/>
      <c r="Y839" s="193"/>
      <c r="Z839" s="193"/>
      <c r="AA839" s="193"/>
      <c r="AB839" s="193"/>
      <c r="AC839" s="193"/>
      <c r="AD839" s="193"/>
      <c r="AE839" s="193"/>
      <c r="AF839" s="3"/>
      <c r="AG839" s="3"/>
      <c r="AH839" s="3"/>
      <c r="AI839" s="3"/>
      <c r="AJ839" s="3"/>
      <c r="AK839" s="3"/>
      <c r="AL839" s="3"/>
    </row>
    <row r="840" spans="1:38" ht="14.25" customHeight="1">
      <c r="A840" s="3"/>
      <c r="B840" s="3"/>
      <c r="C840" s="3"/>
      <c r="D840" s="3"/>
      <c r="E840" s="264"/>
      <c r="F840" s="264"/>
      <c r="G840" s="264"/>
      <c r="H840" s="264"/>
      <c r="I840" s="264"/>
      <c r="J840" s="259"/>
      <c r="K840" s="3"/>
      <c r="L840" s="264"/>
      <c r="M840" s="264"/>
      <c r="N840" s="264"/>
      <c r="O840" s="264"/>
      <c r="P840" s="264"/>
      <c r="Q840" s="259"/>
      <c r="R840" s="3"/>
      <c r="S840" s="264"/>
      <c r="T840" s="264"/>
      <c r="U840" s="264"/>
      <c r="V840" s="264"/>
      <c r="W840" s="264"/>
      <c r="X840" s="193"/>
      <c r="Y840" s="193"/>
      <c r="Z840" s="193"/>
      <c r="AA840" s="193"/>
      <c r="AB840" s="193"/>
      <c r="AC840" s="193"/>
      <c r="AD840" s="193"/>
      <c r="AE840" s="193"/>
      <c r="AF840" s="3"/>
      <c r="AG840" s="3"/>
      <c r="AH840" s="3"/>
      <c r="AI840" s="3"/>
      <c r="AJ840" s="3"/>
      <c r="AK840" s="3"/>
      <c r="AL840" s="3"/>
    </row>
    <row r="841" spans="1:38" ht="14.25" customHeight="1">
      <c r="A841" s="3"/>
      <c r="B841" s="3"/>
      <c r="C841" s="3"/>
      <c r="D841" s="3"/>
      <c r="E841" s="264"/>
      <c r="F841" s="264"/>
      <c r="G841" s="264"/>
      <c r="H841" s="264"/>
      <c r="I841" s="264"/>
      <c r="J841" s="259"/>
      <c r="K841" s="3"/>
      <c r="L841" s="264"/>
      <c r="M841" s="264"/>
      <c r="N841" s="264"/>
      <c r="O841" s="264"/>
      <c r="P841" s="264"/>
      <c r="Q841" s="259"/>
      <c r="R841" s="3"/>
      <c r="S841" s="264"/>
      <c r="T841" s="264"/>
      <c r="U841" s="264"/>
      <c r="V841" s="264"/>
      <c r="W841" s="264"/>
      <c r="X841" s="193"/>
      <c r="Y841" s="193"/>
      <c r="Z841" s="193"/>
      <c r="AA841" s="193"/>
      <c r="AB841" s="193"/>
      <c r="AC841" s="193"/>
      <c r="AD841" s="193"/>
      <c r="AE841" s="193"/>
      <c r="AF841" s="3"/>
      <c r="AG841" s="3"/>
      <c r="AH841" s="3"/>
      <c r="AI841" s="3"/>
      <c r="AJ841" s="3"/>
      <c r="AK841" s="3"/>
      <c r="AL841" s="3"/>
    </row>
    <row r="842" spans="1:38" ht="14.25" customHeight="1">
      <c r="A842" s="3"/>
      <c r="B842" s="3"/>
      <c r="C842" s="3"/>
      <c r="D842" s="3"/>
      <c r="E842" s="264"/>
      <c r="F842" s="264"/>
      <c r="G842" s="264"/>
      <c r="H842" s="264"/>
      <c r="I842" s="264"/>
      <c r="J842" s="259"/>
      <c r="K842" s="3"/>
      <c r="L842" s="264"/>
      <c r="M842" s="264"/>
      <c r="N842" s="264"/>
      <c r="O842" s="264"/>
      <c r="P842" s="264"/>
      <c r="Q842" s="259"/>
      <c r="R842" s="3"/>
      <c r="S842" s="264"/>
      <c r="T842" s="264"/>
      <c r="U842" s="264"/>
      <c r="V842" s="264"/>
      <c r="W842" s="264"/>
      <c r="X842" s="193"/>
      <c r="Y842" s="193"/>
      <c r="Z842" s="193"/>
      <c r="AA842" s="193"/>
      <c r="AB842" s="193"/>
      <c r="AC842" s="193"/>
      <c r="AD842" s="193"/>
      <c r="AE842" s="193"/>
      <c r="AF842" s="3"/>
      <c r="AG842" s="3"/>
      <c r="AH842" s="3"/>
      <c r="AI842" s="3"/>
      <c r="AJ842" s="3"/>
      <c r="AK842" s="3"/>
      <c r="AL842" s="3"/>
    </row>
    <row r="843" spans="1:38" ht="14.25" customHeight="1">
      <c r="A843" s="3"/>
      <c r="B843" s="3"/>
      <c r="C843" s="3"/>
      <c r="D843" s="3"/>
      <c r="E843" s="264"/>
      <c r="F843" s="264"/>
      <c r="G843" s="264"/>
      <c r="H843" s="264"/>
      <c r="I843" s="264"/>
      <c r="J843" s="259"/>
      <c r="K843" s="3"/>
      <c r="L843" s="264"/>
      <c r="M843" s="264"/>
      <c r="N843" s="264"/>
      <c r="O843" s="264"/>
      <c r="P843" s="264"/>
      <c r="Q843" s="259"/>
      <c r="R843" s="3"/>
      <c r="S843" s="264"/>
      <c r="T843" s="264"/>
      <c r="U843" s="264"/>
      <c r="V843" s="264"/>
      <c r="W843" s="264"/>
      <c r="X843" s="193"/>
      <c r="Y843" s="193"/>
      <c r="Z843" s="193"/>
      <c r="AA843" s="193"/>
      <c r="AB843" s="193"/>
      <c r="AC843" s="193"/>
      <c r="AD843" s="193"/>
      <c r="AE843" s="193"/>
      <c r="AF843" s="3"/>
      <c r="AG843" s="3"/>
      <c r="AH843" s="3"/>
      <c r="AI843" s="3"/>
      <c r="AJ843" s="3"/>
      <c r="AK843" s="3"/>
      <c r="AL843" s="3"/>
    </row>
    <row r="844" spans="1:38" ht="14.25" customHeight="1">
      <c r="A844" s="3"/>
      <c r="B844" s="3"/>
      <c r="C844" s="3"/>
      <c r="D844" s="3"/>
      <c r="E844" s="264"/>
      <c r="F844" s="264"/>
      <c r="G844" s="264"/>
      <c r="H844" s="264"/>
      <c r="I844" s="264"/>
      <c r="J844" s="259"/>
      <c r="K844" s="3"/>
      <c r="L844" s="264"/>
      <c r="M844" s="264"/>
      <c r="N844" s="264"/>
      <c r="O844" s="264"/>
      <c r="P844" s="264"/>
      <c r="Q844" s="259"/>
      <c r="R844" s="3"/>
      <c r="S844" s="264"/>
      <c r="T844" s="264"/>
      <c r="U844" s="264"/>
      <c r="V844" s="264"/>
      <c r="W844" s="264"/>
      <c r="X844" s="193"/>
      <c r="Y844" s="193"/>
      <c r="Z844" s="193"/>
      <c r="AA844" s="193"/>
      <c r="AB844" s="193"/>
      <c r="AC844" s="193"/>
      <c r="AD844" s="193"/>
      <c r="AE844" s="193"/>
      <c r="AF844" s="3"/>
      <c r="AG844" s="3"/>
      <c r="AH844" s="3"/>
      <c r="AI844" s="3"/>
      <c r="AJ844" s="3"/>
      <c r="AK844" s="3"/>
      <c r="AL844" s="3"/>
    </row>
    <row r="845" spans="1:38" ht="14.25" customHeight="1">
      <c r="A845" s="3"/>
      <c r="B845" s="3"/>
      <c r="C845" s="3"/>
      <c r="D845" s="3"/>
      <c r="E845" s="264"/>
      <c r="F845" s="264"/>
      <c r="G845" s="264"/>
      <c r="H845" s="264"/>
      <c r="I845" s="264"/>
      <c r="J845" s="259"/>
      <c r="K845" s="3"/>
      <c r="L845" s="264"/>
      <c r="M845" s="264"/>
      <c r="N845" s="264"/>
      <c r="O845" s="264"/>
      <c r="P845" s="264"/>
      <c r="Q845" s="259"/>
      <c r="R845" s="3"/>
      <c r="S845" s="264"/>
      <c r="T845" s="264"/>
      <c r="U845" s="264"/>
      <c r="V845" s="264"/>
      <c r="W845" s="264"/>
      <c r="X845" s="193"/>
      <c r="Y845" s="193"/>
      <c r="Z845" s="193"/>
      <c r="AA845" s="193"/>
      <c r="AB845" s="193"/>
      <c r="AC845" s="193"/>
      <c r="AD845" s="193"/>
      <c r="AE845" s="193"/>
      <c r="AF845" s="3"/>
      <c r="AG845" s="3"/>
      <c r="AH845" s="3"/>
      <c r="AI845" s="3"/>
      <c r="AJ845" s="3"/>
      <c r="AK845" s="3"/>
      <c r="AL845" s="3"/>
    </row>
    <row r="846" spans="1:38" ht="14.25" customHeight="1">
      <c r="A846" s="3"/>
      <c r="B846" s="3"/>
      <c r="C846" s="3"/>
      <c r="D846" s="3"/>
      <c r="E846" s="264"/>
      <c r="F846" s="264"/>
      <c r="G846" s="264"/>
      <c r="H846" s="264"/>
      <c r="I846" s="264"/>
      <c r="J846" s="259"/>
      <c r="K846" s="3"/>
      <c r="L846" s="264"/>
      <c r="M846" s="264"/>
      <c r="N846" s="264"/>
      <c r="O846" s="264"/>
      <c r="P846" s="264"/>
      <c r="Q846" s="259"/>
      <c r="R846" s="3"/>
      <c r="S846" s="264"/>
      <c r="T846" s="264"/>
      <c r="U846" s="264"/>
      <c r="V846" s="264"/>
      <c r="W846" s="264"/>
      <c r="X846" s="193"/>
      <c r="Y846" s="193"/>
      <c r="Z846" s="193"/>
      <c r="AA846" s="193"/>
      <c r="AB846" s="193"/>
      <c r="AC846" s="193"/>
      <c r="AD846" s="193"/>
      <c r="AE846" s="193"/>
      <c r="AF846" s="3"/>
      <c r="AG846" s="3"/>
      <c r="AH846" s="3"/>
      <c r="AI846" s="3"/>
      <c r="AJ846" s="3"/>
      <c r="AK846" s="3"/>
      <c r="AL846" s="3"/>
    </row>
    <row r="847" spans="1:38" ht="14.25" customHeight="1">
      <c r="A847" s="3"/>
      <c r="B847" s="3"/>
      <c r="C847" s="3"/>
      <c r="D847" s="3"/>
      <c r="E847" s="264"/>
      <c r="F847" s="264"/>
      <c r="G847" s="264"/>
      <c r="H847" s="264"/>
      <c r="I847" s="264"/>
      <c r="J847" s="259"/>
      <c r="K847" s="3"/>
      <c r="L847" s="264"/>
      <c r="M847" s="264"/>
      <c r="N847" s="264"/>
      <c r="O847" s="264"/>
      <c r="P847" s="264"/>
      <c r="Q847" s="259"/>
      <c r="R847" s="3"/>
      <c r="S847" s="264"/>
      <c r="T847" s="264"/>
      <c r="U847" s="264"/>
      <c r="V847" s="264"/>
      <c r="W847" s="264"/>
      <c r="X847" s="193"/>
      <c r="Y847" s="193"/>
      <c r="Z847" s="193"/>
      <c r="AA847" s="193"/>
      <c r="AB847" s="193"/>
      <c r="AC847" s="193"/>
      <c r="AD847" s="193"/>
      <c r="AE847" s="193"/>
      <c r="AF847" s="3"/>
      <c r="AG847" s="3"/>
      <c r="AH847" s="3"/>
      <c r="AI847" s="3"/>
      <c r="AJ847" s="3"/>
      <c r="AK847" s="3"/>
      <c r="AL847" s="3"/>
    </row>
    <row r="848" spans="1:38" ht="14.25" customHeight="1">
      <c r="A848" s="3"/>
      <c r="B848" s="3"/>
      <c r="C848" s="3"/>
      <c r="D848" s="3"/>
      <c r="E848" s="264"/>
      <c r="F848" s="264"/>
      <c r="G848" s="264"/>
      <c r="H848" s="264"/>
      <c r="I848" s="264"/>
      <c r="J848" s="259"/>
      <c r="K848" s="3"/>
      <c r="L848" s="264"/>
      <c r="M848" s="264"/>
      <c r="N848" s="264"/>
      <c r="O848" s="264"/>
      <c r="P848" s="264"/>
      <c r="Q848" s="259"/>
      <c r="R848" s="3"/>
      <c r="S848" s="264"/>
      <c r="T848" s="264"/>
      <c r="U848" s="264"/>
      <c r="V848" s="264"/>
      <c r="W848" s="264"/>
      <c r="X848" s="193"/>
      <c r="Y848" s="193"/>
      <c r="Z848" s="193"/>
      <c r="AA848" s="193"/>
      <c r="AB848" s="193"/>
      <c r="AC848" s="193"/>
      <c r="AD848" s="193"/>
      <c r="AE848" s="193"/>
      <c r="AF848" s="3"/>
      <c r="AG848" s="3"/>
      <c r="AH848" s="3"/>
      <c r="AI848" s="3"/>
      <c r="AJ848" s="3"/>
      <c r="AK848" s="3"/>
      <c r="AL848" s="3"/>
    </row>
    <row r="849" spans="1:38" ht="14.25" customHeight="1">
      <c r="A849" s="3"/>
      <c r="B849" s="3"/>
      <c r="C849" s="3"/>
      <c r="D849" s="3"/>
      <c r="E849" s="264"/>
      <c r="F849" s="264"/>
      <c r="G849" s="264"/>
      <c r="H849" s="264"/>
      <c r="I849" s="264"/>
      <c r="J849" s="259"/>
      <c r="K849" s="3"/>
      <c r="L849" s="264"/>
      <c r="M849" s="264"/>
      <c r="N849" s="264"/>
      <c r="O849" s="264"/>
      <c r="P849" s="264"/>
      <c r="Q849" s="259"/>
      <c r="R849" s="3"/>
      <c r="S849" s="264"/>
      <c r="T849" s="264"/>
      <c r="U849" s="264"/>
      <c r="V849" s="264"/>
      <c r="W849" s="264"/>
      <c r="X849" s="193"/>
      <c r="Y849" s="193"/>
      <c r="Z849" s="193"/>
      <c r="AA849" s="193"/>
      <c r="AB849" s="193"/>
      <c r="AC849" s="193"/>
      <c r="AD849" s="193"/>
      <c r="AE849" s="193"/>
      <c r="AF849" s="3"/>
      <c r="AG849" s="3"/>
      <c r="AH849" s="3"/>
      <c r="AI849" s="3"/>
      <c r="AJ849" s="3"/>
      <c r="AK849" s="3"/>
      <c r="AL849" s="3"/>
    </row>
    <row r="850" spans="1:38" ht="14.25" customHeight="1">
      <c r="A850" s="3"/>
      <c r="B850" s="3"/>
      <c r="C850" s="3"/>
      <c r="D850" s="3"/>
      <c r="E850" s="264"/>
      <c r="F850" s="264"/>
      <c r="G850" s="264"/>
      <c r="H850" s="264"/>
      <c r="I850" s="264"/>
      <c r="J850" s="259"/>
      <c r="K850" s="3"/>
      <c r="L850" s="264"/>
      <c r="M850" s="264"/>
      <c r="N850" s="264"/>
      <c r="O850" s="264"/>
      <c r="P850" s="264"/>
      <c r="Q850" s="259"/>
      <c r="R850" s="3"/>
      <c r="S850" s="264"/>
      <c r="T850" s="264"/>
      <c r="U850" s="264"/>
      <c r="V850" s="264"/>
      <c r="W850" s="264"/>
      <c r="X850" s="193"/>
      <c r="Y850" s="193"/>
      <c r="Z850" s="193"/>
      <c r="AA850" s="193"/>
      <c r="AB850" s="193"/>
      <c r="AC850" s="193"/>
      <c r="AD850" s="193"/>
      <c r="AE850" s="193"/>
      <c r="AF850" s="3"/>
      <c r="AG850" s="3"/>
      <c r="AH850" s="3"/>
      <c r="AI850" s="3"/>
      <c r="AJ850" s="3"/>
      <c r="AK850" s="3"/>
      <c r="AL850" s="3"/>
    </row>
    <row r="851" spans="1:38" ht="14.25" customHeight="1">
      <c r="A851" s="3"/>
      <c r="B851" s="3"/>
      <c r="C851" s="3"/>
      <c r="D851" s="3"/>
      <c r="E851" s="264"/>
      <c r="F851" s="264"/>
      <c r="G851" s="264"/>
      <c r="H851" s="264"/>
      <c r="I851" s="264"/>
      <c r="J851" s="259"/>
      <c r="K851" s="3"/>
      <c r="L851" s="264"/>
      <c r="M851" s="264"/>
      <c r="N851" s="264"/>
      <c r="O851" s="264"/>
      <c r="P851" s="264"/>
      <c r="Q851" s="259"/>
      <c r="R851" s="3"/>
      <c r="S851" s="264"/>
      <c r="T851" s="264"/>
      <c r="U851" s="264"/>
      <c r="V851" s="264"/>
      <c r="W851" s="264"/>
      <c r="X851" s="193"/>
      <c r="Y851" s="193"/>
      <c r="Z851" s="193"/>
      <c r="AA851" s="193"/>
      <c r="AB851" s="193"/>
      <c r="AC851" s="193"/>
      <c r="AD851" s="193"/>
      <c r="AE851" s="193"/>
      <c r="AF851" s="3"/>
      <c r="AG851" s="3"/>
      <c r="AH851" s="3"/>
      <c r="AI851" s="3"/>
      <c r="AJ851" s="3"/>
      <c r="AK851" s="3"/>
      <c r="AL851" s="3"/>
    </row>
    <row r="852" spans="1:38" ht="14.25" customHeight="1">
      <c r="A852" s="3"/>
      <c r="B852" s="3"/>
      <c r="C852" s="3"/>
      <c r="D852" s="3"/>
      <c r="E852" s="264"/>
      <c r="F852" s="264"/>
      <c r="G852" s="264"/>
      <c r="H852" s="264"/>
      <c r="I852" s="264"/>
      <c r="J852" s="259"/>
      <c r="K852" s="3"/>
      <c r="L852" s="264"/>
      <c r="M852" s="264"/>
      <c r="N852" s="264"/>
      <c r="O852" s="264"/>
      <c r="P852" s="264"/>
      <c r="Q852" s="259"/>
      <c r="R852" s="3"/>
      <c r="S852" s="264"/>
      <c r="T852" s="264"/>
      <c r="U852" s="264"/>
      <c r="V852" s="264"/>
      <c r="W852" s="264"/>
      <c r="X852" s="193"/>
      <c r="Y852" s="193"/>
      <c r="Z852" s="193"/>
      <c r="AA852" s="193"/>
      <c r="AB852" s="193"/>
      <c r="AC852" s="193"/>
      <c r="AD852" s="193"/>
      <c r="AE852" s="193"/>
      <c r="AF852" s="3"/>
      <c r="AG852" s="3"/>
      <c r="AH852" s="3"/>
      <c r="AI852" s="3"/>
      <c r="AJ852" s="3"/>
      <c r="AK852" s="3"/>
      <c r="AL852" s="3"/>
    </row>
    <row r="853" spans="1:38" ht="14.25" customHeight="1">
      <c r="A853" s="3"/>
      <c r="B853" s="3"/>
      <c r="C853" s="3"/>
      <c r="D853" s="3"/>
      <c r="E853" s="264"/>
      <c r="F853" s="264"/>
      <c r="G853" s="264"/>
      <c r="H853" s="264"/>
      <c r="I853" s="264"/>
      <c r="J853" s="259"/>
      <c r="K853" s="3"/>
      <c r="L853" s="264"/>
      <c r="M853" s="264"/>
      <c r="N853" s="264"/>
      <c r="O853" s="264"/>
      <c r="P853" s="264"/>
      <c r="Q853" s="259"/>
      <c r="R853" s="3"/>
      <c r="S853" s="264"/>
      <c r="T853" s="264"/>
      <c r="U853" s="264"/>
      <c r="V853" s="264"/>
      <c r="W853" s="264"/>
      <c r="X853" s="193"/>
      <c r="Y853" s="193"/>
      <c r="Z853" s="193"/>
      <c r="AA853" s="193"/>
      <c r="AB853" s="193"/>
      <c r="AC853" s="193"/>
      <c r="AD853" s="193"/>
      <c r="AE853" s="193"/>
      <c r="AF853" s="3"/>
      <c r="AG853" s="3"/>
      <c r="AH853" s="3"/>
      <c r="AI853" s="3"/>
      <c r="AJ853" s="3"/>
      <c r="AK853" s="3"/>
      <c r="AL853" s="3"/>
    </row>
    <row r="854" spans="1:38" ht="14.25" customHeight="1">
      <c r="A854" s="3"/>
      <c r="B854" s="3"/>
      <c r="C854" s="3"/>
      <c r="D854" s="3"/>
      <c r="E854" s="264"/>
      <c r="F854" s="264"/>
      <c r="G854" s="264"/>
      <c r="H854" s="264"/>
      <c r="I854" s="264"/>
      <c r="J854" s="259"/>
      <c r="K854" s="3"/>
      <c r="L854" s="264"/>
      <c r="M854" s="264"/>
      <c r="N854" s="264"/>
      <c r="O854" s="264"/>
      <c r="P854" s="264"/>
      <c r="Q854" s="259"/>
      <c r="R854" s="3"/>
      <c r="S854" s="264"/>
      <c r="T854" s="264"/>
      <c r="U854" s="264"/>
      <c r="V854" s="264"/>
      <c r="W854" s="264"/>
      <c r="X854" s="193"/>
      <c r="Y854" s="193"/>
      <c r="Z854" s="193"/>
      <c r="AA854" s="193"/>
      <c r="AB854" s="193"/>
      <c r="AC854" s="193"/>
      <c r="AD854" s="193"/>
      <c r="AE854" s="193"/>
      <c r="AF854" s="3"/>
      <c r="AG854" s="3"/>
      <c r="AH854" s="3"/>
      <c r="AI854" s="3"/>
      <c r="AJ854" s="3"/>
      <c r="AK854" s="3"/>
      <c r="AL854" s="3"/>
    </row>
    <row r="855" spans="1:38" ht="14.25" customHeight="1">
      <c r="A855" s="3"/>
      <c r="B855" s="3"/>
      <c r="C855" s="3"/>
      <c r="D855" s="3"/>
      <c r="E855" s="264"/>
      <c r="F855" s="264"/>
      <c r="G855" s="264"/>
      <c r="H855" s="264"/>
      <c r="I855" s="264"/>
      <c r="J855" s="259"/>
      <c r="K855" s="3"/>
      <c r="L855" s="264"/>
      <c r="M855" s="264"/>
      <c r="N855" s="264"/>
      <c r="O855" s="264"/>
      <c r="P855" s="264"/>
      <c r="Q855" s="259"/>
      <c r="R855" s="3"/>
      <c r="S855" s="264"/>
      <c r="T855" s="264"/>
      <c r="U855" s="264"/>
      <c r="V855" s="264"/>
      <c r="W855" s="264"/>
      <c r="X855" s="193"/>
      <c r="Y855" s="193"/>
      <c r="Z855" s="193"/>
      <c r="AA855" s="193"/>
      <c r="AB855" s="193"/>
      <c r="AC855" s="193"/>
      <c r="AD855" s="193"/>
      <c r="AE855" s="193"/>
      <c r="AF855" s="3"/>
      <c r="AG855" s="3"/>
      <c r="AH855" s="3"/>
      <c r="AI855" s="3"/>
      <c r="AJ855" s="3"/>
      <c r="AK855" s="3"/>
      <c r="AL855" s="3"/>
    </row>
    <row r="856" spans="1:38" ht="14.25" customHeight="1">
      <c r="A856" s="3"/>
      <c r="B856" s="3"/>
      <c r="C856" s="3"/>
      <c r="D856" s="3"/>
      <c r="E856" s="264"/>
      <c r="F856" s="264"/>
      <c r="G856" s="264"/>
      <c r="H856" s="264"/>
      <c r="I856" s="264"/>
      <c r="J856" s="259"/>
      <c r="K856" s="3"/>
      <c r="L856" s="264"/>
      <c r="M856" s="264"/>
      <c r="N856" s="264"/>
      <c r="O856" s="264"/>
      <c r="P856" s="264"/>
      <c r="Q856" s="259"/>
      <c r="R856" s="3"/>
      <c r="S856" s="264"/>
      <c r="T856" s="264"/>
      <c r="U856" s="264"/>
      <c r="V856" s="264"/>
      <c r="W856" s="264"/>
      <c r="X856" s="193"/>
      <c r="Y856" s="193"/>
      <c r="Z856" s="193"/>
      <c r="AA856" s="193"/>
      <c r="AB856" s="193"/>
      <c r="AC856" s="193"/>
      <c r="AD856" s="193"/>
      <c r="AE856" s="193"/>
      <c r="AF856" s="3"/>
      <c r="AG856" s="3"/>
      <c r="AH856" s="3"/>
      <c r="AI856" s="3"/>
      <c r="AJ856" s="3"/>
      <c r="AK856" s="3"/>
      <c r="AL856" s="3"/>
    </row>
    <row r="857" spans="1:38" ht="14.25" customHeight="1">
      <c r="A857" s="3"/>
      <c r="B857" s="3"/>
      <c r="C857" s="3"/>
      <c r="D857" s="3"/>
      <c r="E857" s="264"/>
      <c r="F857" s="264"/>
      <c r="G857" s="264"/>
      <c r="H857" s="264"/>
      <c r="I857" s="264"/>
      <c r="J857" s="259"/>
      <c r="K857" s="3"/>
      <c r="L857" s="264"/>
      <c r="M857" s="264"/>
      <c r="N857" s="264"/>
      <c r="O857" s="264"/>
      <c r="P857" s="264"/>
      <c r="Q857" s="259"/>
      <c r="R857" s="3"/>
      <c r="S857" s="264"/>
      <c r="T857" s="264"/>
      <c r="U857" s="264"/>
      <c r="V857" s="264"/>
      <c r="W857" s="264"/>
      <c r="X857" s="193"/>
      <c r="Y857" s="193"/>
      <c r="Z857" s="193"/>
      <c r="AA857" s="193"/>
      <c r="AB857" s="193"/>
      <c r="AC857" s="193"/>
      <c r="AD857" s="193"/>
      <c r="AE857" s="193"/>
      <c r="AF857" s="3"/>
      <c r="AG857" s="3"/>
      <c r="AH857" s="3"/>
      <c r="AI857" s="3"/>
      <c r="AJ857" s="3"/>
      <c r="AK857" s="3"/>
      <c r="AL857" s="3"/>
    </row>
    <row r="858" spans="1:38" ht="14.25" customHeight="1">
      <c r="A858" s="3"/>
      <c r="B858" s="3"/>
      <c r="C858" s="3"/>
      <c r="D858" s="3"/>
      <c r="E858" s="264"/>
      <c r="F858" s="264"/>
      <c r="G858" s="264"/>
      <c r="H858" s="264"/>
      <c r="I858" s="264"/>
      <c r="J858" s="259"/>
      <c r="K858" s="3"/>
      <c r="L858" s="264"/>
      <c r="M858" s="264"/>
      <c r="N858" s="264"/>
      <c r="O858" s="264"/>
      <c r="P858" s="264"/>
      <c r="Q858" s="259"/>
      <c r="R858" s="3"/>
      <c r="S858" s="264"/>
      <c r="T858" s="264"/>
      <c r="U858" s="264"/>
      <c r="V858" s="264"/>
      <c r="W858" s="264"/>
      <c r="X858" s="193"/>
      <c r="Y858" s="193"/>
      <c r="Z858" s="193"/>
      <c r="AA858" s="193"/>
      <c r="AB858" s="193"/>
      <c r="AC858" s="193"/>
      <c r="AD858" s="193"/>
      <c r="AE858" s="193"/>
      <c r="AF858" s="3"/>
      <c r="AG858" s="3"/>
      <c r="AH858" s="3"/>
      <c r="AI858" s="3"/>
      <c r="AJ858" s="3"/>
      <c r="AK858" s="3"/>
      <c r="AL858" s="3"/>
    </row>
    <row r="859" spans="1:38" ht="14.25" customHeight="1">
      <c r="A859" s="3"/>
      <c r="B859" s="3"/>
      <c r="C859" s="3"/>
      <c r="D859" s="3"/>
      <c r="E859" s="264"/>
      <c r="F859" s="264"/>
      <c r="G859" s="264"/>
      <c r="H859" s="264"/>
      <c r="I859" s="264"/>
      <c r="J859" s="259"/>
      <c r="K859" s="3"/>
      <c r="L859" s="264"/>
      <c r="M859" s="264"/>
      <c r="N859" s="264"/>
      <c r="O859" s="264"/>
      <c r="P859" s="264"/>
      <c r="Q859" s="259"/>
      <c r="R859" s="3"/>
      <c r="S859" s="264"/>
      <c r="T859" s="264"/>
      <c r="U859" s="264"/>
      <c r="V859" s="264"/>
      <c r="W859" s="264"/>
      <c r="X859" s="193"/>
      <c r="Y859" s="193"/>
      <c r="Z859" s="193"/>
      <c r="AA859" s="193"/>
      <c r="AB859" s="193"/>
      <c r="AC859" s="193"/>
      <c r="AD859" s="193"/>
      <c r="AE859" s="193"/>
      <c r="AF859" s="3"/>
      <c r="AG859" s="3"/>
      <c r="AH859" s="3"/>
      <c r="AI859" s="3"/>
      <c r="AJ859" s="3"/>
      <c r="AK859" s="3"/>
      <c r="AL859" s="3"/>
    </row>
    <row r="860" spans="1:38" ht="14.25" customHeight="1">
      <c r="A860" s="3"/>
      <c r="B860" s="3"/>
      <c r="C860" s="3"/>
      <c r="D860" s="3"/>
      <c r="E860" s="264"/>
      <c r="F860" s="264"/>
      <c r="G860" s="264"/>
      <c r="H860" s="264"/>
      <c r="I860" s="264"/>
      <c r="J860" s="259"/>
      <c r="K860" s="3"/>
      <c r="L860" s="264"/>
      <c r="M860" s="264"/>
      <c r="N860" s="264"/>
      <c r="O860" s="264"/>
      <c r="P860" s="264"/>
      <c r="Q860" s="259"/>
      <c r="R860" s="3"/>
      <c r="S860" s="264"/>
      <c r="T860" s="264"/>
      <c r="U860" s="264"/>
      <c r="V860" s="264"/>
      <c r="W860" s="264"/>
      <c r="X860" s="193"/>
      <c r="Y860" s="193"/>
      <c r="Z860" s="193"/>
      <c r="AA860" s="193"/>
      <c r="AB860" s="193"/>
      <c r="AC860" s="193"/>
      <c r="AD860" s="193"/>
      <c r="AE860" s="193"/>
      <c r="AF860" s="3"/>
      <c r="AG860" s="3"/>
      <c r="AH860" s="3"/>
      <c r="AI860" s="3"/>
      <c r="AJ860" s="3"/>
      <c r="AK860" s="3"/>
      <c r="AL860" s="3"/>
    </row>
    <row r="861" spans="1:38" ht="14.25" customHeight="1">
      <c r="A861" s="3"/>
      <c r="B861" s="3"/>
      <c r="C861" s="3"/>
      <c r="D861" s="3"/>
      <c r="E861" s="264"/>
      <c r="F861" s="264"/>
      <c r="G861" s="264"/>
      <c r="H861" s="264"/>
      <c r="I861" s="264"/>
      <c r="J861" s="259"/>
      <c r="K861" s="3"/>
      <c r="L861" s="264"/>
      <c r="M861" s="264"/>
      <c r="N861" s="264"/>
      <c r="O861" s="264"/>
      <c r="P861" s="264"/>
      <c r="Q861" s="259"/>
      <c r="R861" s="3"/>
      <c r="S861" s="264"/>
      <c r="T861" s="264"/>
      <c r="U861" s="264"/>
      <c r="V861" s="264"/>
      <c r="W861" s="264"/>
      <c r="X861" s="193"/>
      <c r="Y861" s="193"/>
      <c r="Z861" s="193"/>
      <c r="AA861" s="193"/>
      <c r="AB861" s="193"/>
      <c r="AC861" s="193"/>
      <c r="AD861" s="193"/>
      <c r="AE861" s="193"/>
      <c r="AF861" s="3"/>
      <c r="AG861" s="3"/>
      <c r="AH861" s="3"/>
      <c r="AI861" s="3"/>
      <c r="AJ861" s="3"/>
      <c r="AK861" s="3"/>
      <c r="AL861" s="3"/>
    </row>
    <row r="862" spans="1:38" ht="14.25" customHeight="1">
      <c r="A862" s="3"/>
      <c r="B862" s="3"/>
      <c r="C862" s="3"/>
      <c r="D862" s="3"/>
      <c r="E862" s="264"/>
      <c r="F862" s="264"/>
      <c r="G862" s="264"/>
      <c r="H862" s="264"/>
      <c r="I862" s="264"/>
      <c r="J862" s="259"/>
      <c r="K862" s="3"/>
      <c r="L862" s="264"/>
      <c r="M862" s="264"/>
      <c r="N862" s="264"/>
      <c r="O862" s="264"/>
      <c r="P862" s="264"/>
      <c r="Q862" s="259"/>
      <c r="R862" s="3"/>
      <c r="S862" s="264"/>
      <c r="T862" s="264"/>
      <c r="U862" s="264"/>
      <c r="V862" s="264"/>
      <c r="W862" s="264"/>
      <c r="X862" s="193"/>
      <c r="Y862" s="193"/>
      <c r="Z862" s="193"/>
      <c r="AA862" s="193"/>
      <c r="AB862" s="193"/>
      <c r="AC862" s="193"/>
      <c r="AD862" s="193"/>
      <c r="AE862" s="193"/>
      <c r="AF862" s="3"/>
      <c r="AG862" s="3"/>
      <c r="AH862" s="3"/>
      <c r="AI862" s="3"/>
      <c r="AJ862" s="3"/>
      <c r="AK862" s="3"/>
      <c r="AL862" s="3"/>
    </row>
    <row r="863" spans="1:38" ht="14.25" customHeight="1">
      <c r="A863" s="3"/>
      <c r="B863" s="3"/>
      <c r="C863" s="3"/>
      <c r="D863" s="3"/>
      <c r="E863" s="264"/>
      <c r="F863" s="264"/>
      <c r="G863" s="264"/>
      <c r="H863" s="264"/>
      <c r="I863" s="264"/>
      <c r="J863" s="259"/>
      <c r="K863" s="3"/>
      <c r="L863" s="264"/>
      <c r="M863" s="264"/>
      <c r="N863" s="264"/>
      <c r="O863" s="264"/>
      <c r="P863" s="264"/>
      <c r="Q863" s="259"/>
      <c r="R863" s="3"/>
      <c r="S863" s="264"/>
      <c r="T863" s="264"/>
      <c r="U863" s="264"/>
      <c r="V863" s="264"/>
      <c r="W863" s="264"/>
      <c r="X863" s="193"/>
      <c r="Y863" s="193"/>
      <c r="Z863" s="193"/>
      <c r="AA863" s="193"/>
      <c r="AB863" s="193"/>
      <c r="AC863" s="193"/>
      <c r="AD863" s="193"/>
      <c r="AE863" s="193"/>
      <c r="AF863" s="3"/>
      <c r="AG863" s="3"/>
      <c r="AH863" s="3"/>
      <c r="AI863" s="3"/>
      <c r="AJ863" s="3"/>
      <c r="AK863" s="3"/>
      <c r="AL863" s="3"/>
    </row>
    <row r="864" spans="1:38" ht="14.25" customHeight="1">
      <c r="A864" s="3"/>
      <c r="B864" s="3"/>
      <c r="C864" s="3"/>
      <c r="D864" s="3"/>
      <c r="E864" s="264"/>
      <c r="F864" s="264"/>
      <c r="G864" s="264"/>
      <c r="H864" s="264"/>
      <c r="I864" s="264"/>
      <c r="J864" s="259"/>
      <c r="K864" s="3"/>
      <c r="L864" s="264"/>
      <c r="M864" s="264"/>
      <c r="N864" s="264"/>
      <c r="O864" s="264"/>
      <c r="P864" s="264"/>
      <c r="Q864" s="259"/>
      <c r="R864" s="3"/>
      <c r="S864" s="264"/>
      <c r="T864" s="264"/>
      <c r="U864" s="264"/>
      <c r="V864" s="264"/>
      <c r="W864" s="264"/>
      <c r="X864" s="193"/>
      <c r="Y864" s="193"/>
      <c r="Z864" s="193"/>
      <c r="AA864" s="193"/>
      <c r="AB864" s="193"/>
      <c r="AC864" s="193"/>
      <c r="AD864" s="193"/>
      <c r="AE864" s="193"/>
      <c r="AF864" s="3"/>
      <c r="AG864" s="3"/>
      <c r="AH864" s="3"/>
      <c r="AI864" s="3"/>
      <c r="AJ864" s="3"/>
      <c r="AK864" s="3"/>
      <c r="AL864" s="3"/>
    </row>
    <row r="865" spans="1:38" ht="14.25" customHeight="1">
      <c r="A865" s="3"/>
      <c r="B865" s="3"/>
      <c r="C865" s="3"/>
      <c r="D865" s="3"/>
      <c r="E865" s="264"/>
      <c r="F865" s="264"/>
      <c r="G865" s="264"/>
      <c r="H865" s="264"/>
      <c r="I865" s="264"/>
      <c r="J865" s="259"/>
      <c r="K865" s="3"/>
      <c r="L865" s="264"/>
      <c r="M865" s="264"/>
      <c r="N865" s="264"/>
      <c r="O865" s="264"/>
      <c r="P865" s="264"/>
      <c r="Q865" s="259"/>
      <c r="R865" s="3"/>
      <c r="S865" s="264"/>
      <c r="T865" s="264"/>
      <c r="U865" s="264"/>
      <c r="V865" s="264"/>
      <c r="W865" s="264"/>
      <c r="X865" s="193"/>
      <c r="Y865" s="193"/>
      <c r="Z865" s="193"/>
      <c r="AA865" s="193"/>
      <c r="AB865" s="193"/>
      <c r="AC865" s="193"/>
      <c r="AD865" s="193"/>
      <c r="AE865" s="193"/>
      <c r="AF865" s="3"/>
      <c r="AG865" s="3"/>
      <c r="AH865" s="3"/>
      <c r="AI865" s="3"/>
      <c r="AJ865" s="3"/>
      <c r="AK865" s="3"/>
      <c r="AL865" s="3"/>
    </row>
    <row r="866" spans="1:38" ht="14.25" customHeight="1">
      <c r="A866" s="3"/>
      <c r="B866" s="3"/>
      <c r="C866" s="3"/>
      <c r="D866" s="3"/>
      <c r="E866" s="264"/>
      <c r="F866" s="264"/>
      <c r="G866" s="264"/>
      <c r="H866" s="264"/>
      <c r="I866" s="264"/>
      <c r="J866" s="259"/>
      <c r="K866" s="3"/>
      <c r="L866" s="264"/>
      <c r="M866" s="264"/>
      <c r="N866" s="264"/>
      <c r="O866" s="264"/>
      <c r="P866" s="264"/>
      <c r="Q866" s="259"/>
      <c r="R866" s="3"/>
      <c r="S866" s="264"/>
      <c r="T866" s="264"/>
      <c r="U866" s="264"/>
      <c r="V866" s="264"/>
      <c r="W866" s="264"/>
      <c r="X866" s="193"/>
      <c r="Y866" s="193"/>
      <c r="Z866" s="193"/>
      <c r="AA866" s="193"/>
      <c r="AB866" s="193"/>
      <c r="AC866" s="193"/>
      <c r="AD866" s="193"/>
      <c r="AE866" s="193"/>
      <c r="AF866" s="3"/>
      <c r="AG866" s="3"/>
      <c r="AH866" s="3"/>
      <c r="AI866" s="3"/>
      <c r="AJ866" s="3"/>
      <c r="AK866" s="3"/>
      <c r="AL866" s="3"/>
    </row>
    <row r="867" spans="1:38" ht="14.25" customHeight="1">
      <c r="A867" s="3"/>
      <c r="B867" s="3"/>
      <c r="C867" s="3"/>
      <c r="D867" s="3"/>
      <c r="E867" s="264"/>
      <c r="F867" s="264"/>
      <c r="G867" s="264"/>
      <c r="H867" s="264"/>
      <c r="I867" s="264"/>
      <c r="J867" s="259"/>
      <c r="K867" s="3"/>
      <c r="L867" s="264"/>
      <c r="M867" s="264"/>
      <c r="N867" s="264"/>
      <c r="O867" s="264"/>
      <c r="P867" s="264"/>
      <c r="Q867" s="259"/>
      <c r="R867" s="3"/>
      <c r="S867" s="264"/>
      <c r="T867" s="264"/>
      <c r="U867" s="264"/>
      <c r="V867" s="264"/>
      <c r="W867" s="264"/>
      <c r="X867" s="193"/>
      <c r="Y867" s="193"/>
      <c r="Z867" s="193"/>
      <c r="AA867" s="193"/>
      <c r="AB867" s="193"/>
      <c r="AC867" s="193"/>
      <c r="AD867" s="193"/>
      <c r="AE867" s="193"/>
      <c r="AF867" s="3"/>
      <c r="AG867" s="3"/>
      <c r="AH867" s="3"/>
      <c r="AI867" s="3"/>
      <c r="AJ867" s="3"/>
      <c r="AK867" s="3"/>
      <c r="AL867" s="3"/>
    </row>
    <row r="868" spans="1:38" ht="14.25" customHeight="1">
      <c r="A868" s="3"/>
      <c r="B868" s="3"/>
      <c r="C868" s="3"/>
      <c r="D868" s="3"/>
      <c r="E868" s="264"/>
      <c r="F868" s="264"/>
      <c r="G868" s="264"/>
      <c r="H868" s="264"/>
      <c r="I868" s="264"/>
      <c r="J868" s="259"/>
      <c r="K868" s="3"/>
      <c r="L868" s="264"/>
      <c r="M868" s="264"/>
      <c r="N868" s="264"/>
      <c r="O868" s="264"/>
      <c r="P868" s="264"/>
      <c r="Q868" s="259"/>
      <c r="R868" s="3"/>
      <c r="S868" s="264"/>
      <c r="T868" s="264"/>
      <c r="U868" s="264"/>
      <c r="V868" s="264"/>
      <c r="W868" s="264"/>
      <c r="X868" s="193"/>
      <c r="Y868" s="193"/>
      <c r="Z868" s="193"/>
      <c r="AA868" s="193"/>
      <c r="AB868" s="193"/>
      <c r="AC868" s="193"/>
      <c r="AD868" s="193"/>
      <c r="AE868" s="193"/>
      <c r="AF868" s="3"/>
      <c r="AG868" s="3"/>
      <c r="AH868" s="3"/>
      <c r="AI868" s="3"/>
      <c r="AJ868" s="3"/>
      <c r="AK868" s="3"/>
      <c r="AL868" s="3"/>
    </row>
    <row r="869" spans="1:38" ht="14.25" customHeight="1">
      <c r="A869" s="3"/>
      <c r="B869" s="3"/>
      <c r="C869" s="3"/>
      <c r="D869" s="3"/>
      <c r="E869" s="264"/>
      <c r="F869" s="264"/>
      <c r="G869" s="264"/>
      <c r="H869" s="264"/>
      <c r="I869" s="264"/>
      <c r="J869" s="259"/>
      <c r="K869" s="3"/>
      <c r="L869" s="264"/>
      <c r="M869" s="264"/>
      <c r="N869" s="264"/>
      <c r="O869" s="264"/>
      <c r="P869" s="264"/>
      <c r="Q869" s="259"/>
      <c r="R869" s="3"/>
      <c r="S869" s="264"/>
      <c r="T869" s="264"/>
      <c r="U869" s="264"/>
      <c r="V869" s="264"/>
      <c r="W869" s="264"/>
      <c r="X869" s="193"/>
      <c r="Y869" s="193"/>
      <c r="Z869" s="193"/>
      <c r="AA869" s="193"/>
      <c r="AB869" s="193"/>
      <c r="AC869" s="193"/>
      <c r="AD869" s="193"/>
      <c r="AE869" s="193"/>
      <c r="AF869" s="3"/>
      <c r="AG869" s="3"/>
      <c r="AH869" s="3"/>
      <c r="AI869" s="3"/>
      <c r="AJ869" s="3"/>
      <c r="AK869" s="3"/>
      <c r="AL869" s="3"/>
    </row>
    <row r="870" spans="1:38" ht="14.25" customHeight="1">
      <c r="A870" s="3"/>
      <c r="B870" s="3"/>
      <c r="C870" s="3"/>
      <c r="D870" s="3"/>
      <c r="E870" s="264"/>
      <c r="F870" s="264"/>
      <c r="G870" s="264"/>
      <c r="H870" s="264"/>
      <c r="I870" s="264"/>
      <c r="J870" s="259"/>
      <c r="K870" s="3"/>
      <c r="L870" s="264"/>
      <c r="M870" s="264"/>
      <c r="N870" s="264"/>
      <c r="O870" s="264"/>
      <c r="P870" s="264"/>
      <c r="Q870" s="259"/>
      <c r="R870" s="3"/>
      <c r="S870" s="264"/>
      <c r="T870" s="264"/>
      <c r="U870" s="264"/>
      <c r="V870" s="264"/>
      <c r="W870" s="264"/>
      <c r="X870" s="193"/>
      <c r="Y870" s="193"/>
      <c r="Z870" s="193"/>
      <c r="AA870" s="193"/>
      <c r="AB870" s="193"/>
      <c r="AC870" s="193"/>
      <c r="AD870" s="193"/>
      <c r="AE870" s="193"/>
      <c r="AF870" s="3"/>
      <c r="AG870" s="3"/>
      <c r="AH870" s="3"/>
      <c r="AI870" s="3"/>
      <c r="AJ870" s="3"/>
      <c r="AK870" s="3"/>
      <c r="AL870" s="3"/>
    </row>
    <row r="871" spans="1:38" ht="14.25" customHeight="1">
      <c r="A871" s="3"/>
      <c r="B871" s="3"/>
      <c r="C871" s="3"/>
      <c r="D871" s="3"/>
      <c r="E871" s="264"/>
      <c r="F871" s="264"/>
      <c r="G871" s="264"/>
      <c r="H871" s="264"/>
      <c r="I871" s="264"/>
      <c r="J871" s="259"/>
      <c r="K871" s="3"/>
      <c r="L871" s="264"/>
      <c r="M871" s="264"/>
      <c r="N871" s="264"/>
      <c r="O871" s="264"/>
      <c r="P871" s="264"/>
      <c r="Q871" s="259"/>
      <c r="R871" s="3"/>
      <c r="S871" s="264"/>
      <c r="T871" s="264"/>
      <c r="U871" s="264"/>
      <c r="V871" s="264"/>
      <c r="W871" s="264"/>
      <c r="X871" s="193"/>
      <c r="Y871" s="193"/>
      <c r="Z871" s="193"/>
      <c r="AA871" s="193"/>
      <c r="AB871" s="193"/>
      <c r="AC871" s="193"/>
      <c r="AD871" s="193"/>
      <c r="AE871" s="193"/>
      <c r="AF871" s="3"/>
      <c r="AG871" s="3"/>
      <c r="AH871" s="3"/>
      <c r="AI871" s="3"/>
      <c r="AJ871" s="3"/>
      <c r="AK871" s="3"/>
      <c r="AL871" s="3"/>
    </row>
    <row r="872" spans="1:38" ht="14.25" customHeight="1">
      <c r="A872" s="3"/>
      <c r="B872" s="3"/>
      <c r="C872" s="3"/>
      <c r="D872" s="3"/>
      <c r="E872" s="264"/>
      <c r="F872" s="264"/>
      <c r="G872" s="264"/>
      <c r="H872" s="264"/>
      <c r="I872" s="264"/>
      <c r="J872" s="259"/>
      <c r="K872" s="3"/>
      <c r="L872" s="264"/>
      <c r="M872" s="264"/>
      <c r="N872" s="264"/>
      <c r="O872" s="264"/>
      <c r="P872" s="264"/>
      <c r="Q872" s="259"/>
      <c r="R872" s="3"/>
      <c r="S872" s="264"/>
      <c r="T872" s="264"/>
      <c r="U872" s="264"/>
      <c r="V872" s="264"/>
      <c r="W872" s="264"/>
      <c r="X872" s="193"/>
      <c r="Y872" s="193"/>
      <c r="Z872" s="193"/>
      <c r="AA872" s="193"/>
      <c r="AB872" s="193"/>
      <c r="AC872" s="193"/>
      <c r="AD872" s="193"/>
      <c r="AE872" s="193"/>
      <c r="AF872" s="3"/>
      <c r="AG872" s="3"/>
      <c r="AH872" s="3"/>
      <c r="AI872" s="3"/>
      <c r="AJ872" s="3"/>
      <c r="AK872" s="3"/>
      <c r="AL872" s="3"/>
    </row>
    <row r="873" spans="1:38" ht="14.25" customHeight="1">
      <c r="A873" s="3"/>
      <c r="B873" s="3"/>
      <c r="C873" s="3"/>
      <c r="D873" s="3"/>
      <c r="E873" s="264"/>
      <c r="F873" s="264"/>
      <c r="G873" s="264"/>
      <c r="H873" s="264"/>
      <c r="I873" s="264"/>
      <c r="J873" s="259"/>
      <c r="K873" s="3"/>
      <c r="L873" s="264"/>
      <c r="M873" s="264"/>
      <c r="N873" s="264"/>
      <c r="O873" s="264"/>
      <c r="P873" s="264"/>
      <c r="Q873" s="259"/>
      <c r="R873" s="3"/>
      <c r="S873" s="264"/>
      <c r="T873" s="264"/>
      <c r="U873" s="264"/>
      <c r="V873" s="264"/>
      <c r="W873" s="264"/>
      <c r="X873" s="193"/>
      <c r="Y873" s="193"/>
      <c r="Z873" s="193"/>
      <c r="AA873" s="193"/>
      <c r="AB873" s="193"/>
      <c r="AC873" s="193"/>
      <c r="AD873" s="193"/>
      <c r="AE873" s="193"/>
      <c r="AF873" s="3"/>
      <c r="AG873" s="3"/>
      <c r="AH873" s="3"/>
      <c r="AI873" s="3"/>
      <c r="AJ873" s="3"/>
      <c r="AK873" s="3"/>
      <c r="AL873" s="3"/>
    </row>
    <row r="874" spans="1:38" ht="14.25" customHeight="1">
      <c r="A874" s="3"/>
      <c r="B874" s="3"/>
      <c r="C874" s="3"/>
      <c r="D874" s="3"/>
      <c r="E874" s="264"/>
      <c r="F874" s="264"/>
      <c r="G874" s="264"/>
      <c r="H874" s="264"/>
      <c r="I874" s="264"/>
      <c r="J874" s="259"/>
      <c r="K874" s="3"/>
      <c r="L874" s="264"/>
      <c r="M874" s="264"/>
      <c r="N874" s="264"/>
      <c r="O874" s="264"/>
      <c r="P874" s="264"/>
      <c r="Q874" s="259"/>
      <c r="R874" s="3"/>
      <c r="S874" s="264"/>
      <c r="T874" s="264"/>
      <c r="U874" s="264"/>
      <c r="V874" s="264"/>
      <c r="W874" s="264"/>
      <c r="X874" s="193"/>
      <c r="Y874" s="193"/>
      <c r="Z874" s="193"/>
      <c r="AA874" s="193"/>
      <c r="AB874" s="193"/>
      <c r="AC874" s="193"/>
      <c r="AD874" s="193"/>
      <c r="AE874" s="193"/>
      <c r="AF874" s="3"/>
      <c r="AG874" s="3"/>
      <c r="AH874" s="3"/>
      <c r="AI874" s="3"/>
      <c r="AJ874" s="3"/>
      <c r="AK874" s="3"/>
      <c r="AL874" s="3"/>
    </row>
    <row r="875" spans="1:38" ht="14.25" customHeight="1">
      <c r="A875" s="3"/>
      <c r="B875" s="3"/>
      <c r="C875" s="3"/>
      <c r="D875" s="3"/>
      <c r="E875" s="264"/>
      <c r="F875" s="264"/>
      <c r="G875" s="264"/>
      <c r="H875" s="264"/>
      <c r="I875" s="264"/>
      <c r="J875" s="259"/>
      <c r="K875" s="3"/>
      <c r="L875" s="264"/>
      <c r="M875" s="264"/>
      <c r="N875" s="264"/>
      <c r="O875" s="264"/>
      <c r="P875" s="264"/>
      <c r="Q875" s="259"/>
      <c r="R875" s="3"/>
      <c r="S875" s="264"/>
      <c r="T875" s="264"/>
      <c r="U875" s="264"/>
      <c r="V875" s="264"/>
      <c r="W875" s="264"/>
      <c r="X875" s="193"/>
      <c r="Y875" s="193"/>
      <c r="Z875" s="193"/>
      <c r="AA875" s="193"/>
      <c r="AB875" s="193"/>
      <c r="AC875" s="193"/>
      <c r="AD875" s="193"/>
      <c r="AE875" s="193"/>
      <c r="AF875" s="3"/>
      <c r="AG875" s="3"/>
      <c r="AH875" s="3"/>
      <c r="AI875" s="3"/>
      <c r="AJ875" s="3"/>
      <c r="AK875" s="3"/>
      <c r="AL875" s="3"/>
    </row>
    <row r="876" spans="1:38" ht="14.25" customHeight="1">
      <c r="A876" s="3"/>
      <c r="B876" s="3"/>
      <c r="C876" s="3"/>
      <c r="D876" s="3"/>
      <c r="E876" s="264"/>
      <c r="F876" s="264"/>
      <c r="G876" s="264"/>
      <c r="H876" s="264"/>
      <c r="I876" s="264"/>
      <c r="J876" s="259"/>
      <c r="K876" s="3"/>
      <c r="L876" s="264"/>
      <c r="M876" s="264"/>
      <c r="N876" s="264"/>
      <c r="O876" s="264"/>
      <c r="P876" s="264"/>
      <c r="Q876" s="259"/>
      <c r="R876" s="3"/>
      <c r="S876" s="264"/>
      <c r="T876" s="264"/>
      <c r="U876" s="264"/>
      <c r="V876" s="264"/>
      <c r="W876" s="264"/>
      <c r="X876" s="193"/>
      <c r="Y876" s="193"/>
      <c r="Z876" s="193"/>
      <c r="AA876" s="193"/>
      <c r="AB876" s="193"/>
      <c r="AC876" s="193"/>
      <c r="AD876" s="193"/>
      <c r="AE876" s="193"/>
      <c r="AF876" s="3"/>
      <c r="AG876" s="3"/>
      <c r="AH876" s="3"/>
      <c r="AI876" s="3"/>
      <c r="AJ876" s="3"/>
      <c r="AK876" s="3"/>
      <c r="AL876" s="3"/>
    </row>
    <row r="877" spans="1:38" ht="14.25" customHeight="1">
      <c r="A877" s="3"/>
      <c r="B877" s="3"/>
      <c r="C877" s="3"/>
      <c r="D877" s="3"/>
      <c r="E877" s="264"/>
      <c r="F877" s="264"/>
      <c r="G877" s="264"/>
      <c r="H877" s="264"/>
      <c r="I877" s="264"/>
      <c r="J877" s="259"/>
      <c r="K877" s="3"/>
      <c r="L877" s="264"/>
      <c r="M877" s="264"/>
      <c r="N877" s="264"/>
      <c r="O877" s="264"/>
      <c r="P877" s="264"/>
      <c r="Q877" s="259"/>
      <c r="R877" s="3"/>
      <c r="S877" s="264"/>
      <c r="T877" s="264"/>
      <c r="U877" s="264"/>
      <c r="V877" s="264"/>
      <c r="W877" s="264"/>
      <c r="X877" s="193"/>
      <c r="Y877" s="193"/>
      <c r="Z877" s="193"/>
      <c r="AA877" s="193"/>
      <c r="AB877" s="193"/>
      <c r="AC877" s="193"/>
      <c r="AD877" s="193"/>
      <c r="AE877" s="193"/>
      <c r="AF877" s="3"/>
      <c r="AG877" s="3"/>
      <c r="AH877" s="3"/>
      <c r="AI877" s="3"/>
      <c r="AJ877" s="3"/>
      <c r="AK877" s="3"/>
      <c r="AL877" s="3"/>
    </row>
    <row r="878" spans="1:38" ht="14.25" customHeight="1">
      <c r="A878" s="3"/>
      <c r="B878" s="3"/>
      <c r="C878" s="3"/>
      <c r="D878" s="3"/>
      <c r="E878" s="264"/>
      <c r="F878" s="264"/>
      <c r="G878" s="264"/>
      <c r="H878" s="264"/>
      <c r="I878" s="264"/>
      <c r="J878" s="259"/>
      <c r="K878" s="3"/>
      <c r="L878" s="264"/>
      <c r="M878" s="264"/>
      <c r="N878" s="264"/>
      <c r="O878" s="264"/>
      <c r="P878" s="264"/>
      <c r="Q878" s="259"/>
      <c r="R878" s="3"/>
      <c r="S878" s="264"/>
      <c r="T878" s="264"/>
      <c r="U878" s="264"/>
      <c r="V878" s="264"/>
      <c r="W878" s="264"/>
      <c r="X878" s="193"/>
      <c r="Y878" s="193"/>
      <c r="Z878" s="193"/>
      <c r="AA878" s="193"/>
      <c r="AB878" s="193"/>
      <c r="AC878" s="193"/>
      <c r="AD878" s="193"/>
      <c r="AE878" s="193"/>
      <c r="AF878" s="3"/>
      <c r="AG878" s="3"/>
      <c r="AH878" s="3"/>
      <c r="AI878" s="3"/>
      <c r="AJ878" s="3"/>
      <c r="AK878" s="3"/>
      <c r="AL878" s="3"/>
    </row>
    <row r="879" spans="1:38" ht="14.25" customHeight="1">
      <c r="A879" s="3"/>
      <c r="B879" s="3"/>
      <c r="C879" s="3"/>
      <c r="D879" s="3"/>
      <c r="E879" s="264"/>
      <c r="F879" s="264"/>
      <c r="G879" s="264"/>
      <c r="H879" s="264"/>
      <c r="I879" s="264"/>
      <c r="J879" s="259"/>
      <c r="K879" s="3"/>
      <c r="L879" s="264"/>
      <c r="M879" s="264"/>
      <c r="N879" s="264"/>
      <c r="O879" s="264"/>
      <c r="P879" s="264"/>
      <c r="Q879" s="259"/>
      <c r="R879" s="3"/>
      <c r="S879" s="264"/>
      <c r="T879" s="264"/>
      <c r="U879" s="264"/>
      <c r="V879" s="264"/>
      <c r="W879" s="264"/>
      <c r="X879" s="193"/>
      <c r="Y879" s="193"/>
      <c r="Z879" s="193"/>
      <c r="AA879" s="193"/>
      <c r="AB879" s="193"/>
      <c r="AC879" s="193"/>
      <c r="AD879" s="193"/>
      <c r="AE879" s="193"/>
      <c r="AF879" s="3"/>
      <c r="AG879" s="3"/>
      <c r="AH879" s="3"/>
      <c r="AI879" s="3"/>
      <c r="AJ879" s="3"/>
      <c r="AK879" s="3"/>
      <c r="AL879" s="3"/>
    </row>
    <row r="880" spans="1:38" ht="14.25" customHeight="1">
      <c r="A880" s="3"/>
      <c r="B880" s="3"/>
      <c r="C880" s="3"/>
      <c r="D880" s="3"/>
      <c r="E880" s="264"/>
      <c r="F880" s="264"/>
      <c r="G880" s="264"/>
      <c r="H880" s="264"/>
      <c r="I880" s="264"/>
      <c r="J880" s="259"/>
      <c r="K880" s="3"/>
      <c r="L880" s="264"/>
      <c r="M880" s="264"/>
      <c r="N880" s="264"/>
      <c r="O880" s="264"/>
      <c r="P880" s="264"/>
      <c r="Q880" s="259"/>
      <c r="R880" s="3"/>
      <c r="S880" s="264"/>
      <c r="T880" s="264"/>
      <c r="U880" s="264"/>
      <c r="V880" s="264"/>
      <c r="W880" s="264"/>
      <c r="X880" s="193"/>
      <c r="Y880" s="193"/>
      <c r="Z880" s="193"/>
      <c r="AA880" s="193"/>
      <c r="AB880" s="193"/>
      <c r="AC880" s="193"/>
      <c r="AD880" s="193"/>
      <c r="AE880" s="193"/>
      <c r="AF880" s="3"/>
      <c r="AG880" s="3"/>
      <c r="AH880" s="3"/>
      <c r="AI880" s="3"/>
      <c r="AJ880" s="3"/>
      <c r="AK880" s="3"/>
      <c r="AL880" s="3"/>
    </row>
    <row r="881" spans="1:38" ht="14.25" customHeight="1">
      <c r="A881" s="3"/>
      <c r="B881" s="3"/>
      <c r="C881" s="3"/>
      <c r="D881" s="3"/>
      <c r="E881" s="264"/>
      <c r="F881" s="264"/>
      <c r="G881" s="264"/>
      <c r="H881" s="264"/>
      <c r="I881" s="264"/>
      <c r="J881" s="259"/>
      <c r="K881" s="3"/>
      <c r="L881" s="264"/>
      <c r="M881" s="264"/>
      <c r="N881" s="264"/>
      <c r="O881" s="264"/>
      <c r="P881" s="264"/>
      <c r="Q881" s="259"/>
      <c r="R881" s="3"/>
      <c r="S881" s="264"/>
      <c r="T881" s="264"/>
      <c r="U881" s="264"/>
      <c r="V881" s="264"/>
      <c r="W881" s="264"/>
      <c r="X881" s="193"/>
      <c r="Y881" s="193"/>
      <c r="Z881" s="193"/>
      <c r="AA881" s="193"/>
      <c r="AB881" s="193"/>
      <c r="AC881" s="193"/>
      <c r="AD881" s="193"/>
      <c r="AE881" s="193"/>
      <c r="AF881" s="3"/>
      <c r="AG881" s="3"/>
      <c r="AH881" s="3"/>
      <c r="AI881" s="3"/>
      <c r="AJ881" s="3"/>
      <c r="AK881" s="3"/>
      <c r="AL881" s="3"/>
    </row>
    <row r="882" spans="1:38" ht="14.25" customHeight="1">
      <c r="A882" s="3"/>
      <c r="B882" s="3"/>
      <c r="C882" s="3"/>
      <c r="D882" s="3"/>
      <c r="E882" s="264"/>
      <c r="F882" s="264"/>
      <c r="G882" s="264"/>
      <c r="H882" s="264"/>
      <c r="I882" s="264"/>
      <c r="J882" s="259"/>
      <c r="K882" s="3"/>
      <c r="L882" s="264"/>
      <c r="M882" s="264"/>
      <c r="N882" s="264"/>
      <c r="O882" s="264"/>
      <c r="P882" s="264"/>
      <c r="Q882" s="259"/>
      <c r="R882" s="3"/>
      <c r="S882" s="264"/>
      <c r="T882" s="264"/>
      <c r="U882" s="264"/>
      <c r="V882" s="264"/>
      <c r="W882" s="264"/>
      <c r="X882" s="193"/>
      <c r="Y882" s="193"/>
      <c r="Z882" s="193"/>
      <c r="AA882" s="193"/>
      <c r="AB882" s="193"/>
      <c r="AC882" s="193"/>
      <c r="AD882" s="193"/>
      <c r="AE882" s="193"/>
      <c r="AF882" s="3"/>
      <c r="AG882" s="3"/>
      <c r="AH882" s="3"/>
      <c r="AI882" s="3"/>
      <c r="AJ882" s="3"/>
      <c r="AK882" s="3"/>
      <c r="AL882" s="3"/>
    </row>
    <row r="883" spans="1:38" ht="14.25" customHeight="1">
      <c r="A883" s="3"/>
      <c r="B883" s="3"/>
      <c r="C883" s="3"/>
      <c r="D883" s="3"/>
      <c r="E883" s="264"/>
      <c r="F883" s="264"/>
      <c r="G883" s="264"/>
      <c r="H883" s="264"/>
      <c r="I883" s="264"/>
      <c r="J883" s="259"/>
      <c r="K883" s="3"/>
      <c r="L883" s="264"/>
      <c r="M883" s="264"/>
      <c r="N883" s="264"/>
      <c r="O883" s="264"/>
      <c r="P883" s="264"/>
      <c r="Q883" s="259"/>
      <c r="R883" s="3"/>
      <c r="S883" s="264"/>
      <c r="T883" s="264"/>
      <c r="U883" s="264"/>
      <c r="V883" s="264"/>
      <c r="W883" s="264"/>
      <c r="X883" s="193"/>
      <c r="Y883" s="193"/>
      <c r="Z883" s="193"/>
      <c r="AA883" s="193"/>
      <c r="AB883" s="193"/>
      <c r="AC883" s="193"/>
      <c r="AD883" s="193"/>
      <c r="AE883" s="193"/>
      <c r="AF883" s="3"/>
      <c r="AG883" s="3"/>
      <c r="AH883" s="3"/>
      <c r="AI883" s="3"/>
      <c r="AJ883" s="3"/>
      <c r="AK883" s="3"/>
      <c r="AL883" s="3"/>
    </row>
    <row r="884" spans="1:38" ht="14.25" customHeight="1">
      <c r="A884" s="3"/>
      <c r="B884" s="3"/>
      <c r="C884" s="3"/>
      <c r="D884" s="3"/>
      <c r="E884" s="264"/>
      <c r="F884" s="264"/>
      <c r="G884" s="264"/>
      <c r="H884" s="264"/>
      <c r="I884" s="264"/>
      <c r="J884" s="259"/>
      <c r="K884" s="3"/>
      <c r="L884" s="264"/>
      <c r="M884" s="264"/>
      <c r="N884" s="264"/>
      <c r="O884" s="264"/>
      <c r="P884" s="264"/>
      <c r="Q884" s="259"/>
      <c r="R884" s="3"/>
      <c r="S884" s="264"/>
      <c r="T884" s="264"/>
      <c r="U884" s="264"/>
      <c r="V884" s="264"/>
      <c r="W884" s="264"/>
      <c r="X884" s="193"/>
      <c r="Y884" s="193"/>
      <c r="Z884" s="193"/>
      <c r="AA884" s="193"/>
      <c r="AB884" s="193"/>
      <c r="AC884" s="193"/>
      <c r="AD884" s="193"/>
      <c r="AE884" s="193"/>
      <c r="AF884" s="3"/>
      <c r="AG884" s="3"/>
      <c r="AH884" s="3"/>
      <c r="AI884" s="3"/>
      <c r="AJ884" s="3"/>
      <c r="AK884" s="3"/>
      <c r="AL884" s="3"/>
    </row>
    <row r="885" spans="1:38" ht="14.25" customHeight="1">
      <c r="A885" s="3"/>
      <c r="B885" s="3"/>
      <c r="C885" s="3"/>
      <c r="D885" s="3"/>
      <c r="E885" s="264"/>
      <c r="F885" s="264"/>
      <c r="G885" s="264"/>
      <c r="H885" s="264"/>
      <c r="I885" s="264"/>
      <c r="J885" s="259"/>
      <c r="K885" s="3"/>
      <c r="L885" s="264"/>
      <c r="M885" s="264"/>
      <c r="N885" s="264"/>
      <c r="O885" s="264"/>
      <c r="P885" s="264"/>
      <c r="Q885" s="259"/>
      <c r="R885" s="3"/>
      <c r="S885" s="264"/>
      <c r="T885" s="264"/>
      <c r="U885" s="264"/>
      <c r="V885" s="264"/>
      <c r="W885" s="264"/>
      <c r="X885" s="193"/>
      <c r="Y885" s="193"/>
      <c r="Z885" s="193"/>
      <c r="AA885" s="193"/>
      <c r="AB885" s="193"/>
      <c r="AC885" s="193"/>
      <c r="AD885" s="193"/>
      <c r="AE885" s="193"/>
      <c r="AF885" s="3"/>
      <c r="AG885" s="3"/>
      <c r="AH885" s="3"/>
      <c r="AI885" s="3"/>
      <c r="AJ885" s="3"/>
      <c r="AK885" s="3"/>
      <c r="AL885" s="3"/>
    </row>
    <row r="886" spans="1:38" ht="14.25" customHeight="1">
      <c r="A886" s="3"/>
      <c r="B886" s="3"/>
      <c r="C886" s="3"/>
      <c r="D886" s="3"/>
      <c r="E886" s="264"/>
      <c r="F886" s="264"/>
      <c r="G886" s="264"/>
      <c r="H886" s="264"/>
      <c r="I886" s="264"/>
      <c r="J886" s="259"/>
      <c r="K886" s="3"/>
      <c r="L886" s="264"/>
      <c r="M886" s="264"/>
      <c r="N886" s="264"/>
      <c r="O886" s="264"/>
      <c r="P886" s="264"/>
      <c r="Q886" s="259"/>
      <c r="R886" s="3"/>
      <c r="S886" s="264"/>
      <c r="T886" s="264"/>
      <c r="U886" s="264"/>
      <c r="V886" s="264"/>
      <c r="W886" s="264"/>
      <c r="X886" s="193"/>
      <c r="Y886" s="193"/>
      <c r="Z886" s="193"/>
      <c r="AA886" s="193"/>
      <c r="AB886" s="193"/>
      <c r="AC886" s="193"/>
      <c r="AD886" s="193"/>
      <c r="AE886" s="193"/>
      <c r="AF886" s="3"/>
      <c r="AG886" s="3"/>
      <c r="AH886" s="3"/>
      <c r="AI886" s="3"/>
      <c r="AJ886" s="3"/>
      <c r="AK886" s="3"/>
      <c r="AL886" s="3"/>
    </row>
    <row r="887" spans="1:38" ht="14.25" customHeight="1">
      <c r="A887" s="3"/>
      <c r="B887" s="3"/>
      <c r="C887" s="3"/>
      <c r="D887" s="3"/>
      <c r="E887" s="264"/>
      <c r="F887" s="264"/>
      <c r="G887" s="264"/>
      <c r="H887" s="264"/>
      <c r="I887" s="264"/>
      <c r="J887" s="259"/>
      <c r="K887" s="3"/>
      <c r="L887" s="264"/>
      <c r="M887" s="264"/>
      <c r="N887" s="264"/>
      <c r="O887" s="264"/>
      <c r="P887" s="264"/>
      <c r="Q887" s="259"/>
      <c r="R887" s="3"/>
      <c r="S887" s="264"/>
      <c r="T887" s="264"/>
      <c r="U887" s="264"/>
      <c r="V887" s="264"/>
      <c r="W887" s="264"/>
      <c r="X887" s="193"/>
      <c r="Y887" s="193"/>
      <c r="Z887" s="193"/>
      <c r="AA887" s="193"/>
      <c r="AB887" s="193"/>
      <c r="AC887" s="193"/>
      <c r="AD887" s="193"/>
      <c r="AE887" s="193"/>
      <c r="AF887" s="3"/>
      <c r="AG887" s="3"/>
      <c r="AH887" s="3"/>
      <c r="AI887" s="3"/>
      <c r="AJ887" s="3"/>
      <c r="AK887" s="3"/>
      <c r="AL887" s="3"/>
    </row>
    <row r="888" spans="1:38" ht="14.25" customHeight="1">
      <c r="A888" s="3"/>
      <c r="B888" s="3"/>
      <c r="C888" s="3"/>
      <c r="D888" s="3"/>
      <c r="E888" s="264"/>
      <c r="F888" s="264"/>
      <c r="G888" s="264"/>
      <c r="H888" s="264"/>
      <c r="I888" s="264"/>
      <c r="J888" s="259"/>
      <c r="K888" s="3"/>
      <c r="L888" s="264"/>
      <c r="M888" s="264"/>
      <c r="N888" s="264"/>
      <c r="O888" s="264"/>
      <c r="P888" s="264"/>
      <c r="Q888" s="259"/>
      <c r="R888" s="3"/>
      <c r="S888" s="264"/>
      <c r="T888" s="264"/>
      <c r="U888" s="264"/>
      <c r="V888" s="264"/>
      <c r="W888" s="264"/>
      <c r="X888" s="193"/>
      <c r="Y888" s="193"/>
      <c r="Z888" s="193"/>
      <c r="AA888" s="193"/>
      <c r="AB888" s="193"/>
      <c r="AC888" s="193"/>
      <c r="AD888" s="193"/>
      <c r="AE888" s="193"/>
      <c r="AF888" s="3"/>
      <c r="AG888" s="3"/>
      <c r="AH888" s="3"/>
      <c r="AI888" s="3"/>
      <c r="AJ888" s="3"/>
      <c r="AK888" s="3"/>
      <c r="AL888" s="3"/>
    </row>
    <row r="889" spans="1:38" ht="14.25" customHeight="1">
      <c r="A889" s="3"/>
      <c r="B889" s="3"/>
      <c r="C889" s="3"/>
      <c r="D889" s="3"/>
      <c r="E889" s="264"/>
      <c r="F889" s="264"/>
      <c r="G889" s="264"/>
      <c r="H889" s="264"/>
      <c r="I889" s="264"/>
      <c r="J889" s="259"/>
      <c r="K889" s="3"/>
      <c r="L889" s="264"/>
      <c r="M889" s="264"/>
      <c r="N889" s="264"/>
      <c r="O889" s="264"/>
      <c r="P889" s="264"/>
      <c r="Q889" s="259"/>
      <c r="R889" s="3"/>
      <c r="S889" s="264"/>
      <c r="T889" s="264"/>
      <c r="U889" s="264"/>
      <c r="V889" s="264"/>
      <c r="W889" s="264"/>
      <c r="X889" s="193"/>
      <c r="Y889" s="193"/>
      <c r="Z889" s="193"/>
      <c r="AA889" s="193"/>
      <c r="AB889" s="193"/>
      <c r="AC889" s="193"/>
      <c r="AD889" s="193"/>
      <c r="AE889" s="193"/>
      <c r="AF889" s="3"/>
      <c r="AG889" s="3"/>
      <c r="AH889" s="3"/>
      <c r="AI889" s="3"/>
      <c r="AJ889" s="3"/>
      <c r="AK889" s="3"/>
      <c r="AL889" s="3"/>
    </row>
    <row r="890" spans="1:38" ht="14.25" customHeight="1">
      <c r="A890" s="3"/>
      <c r="B890" s="3"/>
      <c r="C890" s="3"/>
      <c r="D890" s="3"/>
      <c r="E890" s="264"/>
      <c r="F890" s="264"/>
      <c r="G890" s="264"/>
      <c r="H890" s="264"/>
      <c r="I890" s="264"/>
      <c r="J890" s="259"/>
      <c r="K890" s="3"/>
      <c r="L890" s="264"/>
      <c r="M890" s="264"/>
      <c r="N890" s="264"/>
      <c r="O890" s="264"/>
      <c r="P890" s="264"/>
      <c r="Q890" s="259"/>
      <c r="R890" s="3"/>
      <c r="S890" s="264"/>
      <c r="T890" s="264"/>
      <c r="U890" s="264"/>
      <c r="V890" s="264"/>
      <c r="W890" s="264"/>
      <c r="X890" s="193"/>
      <c r="Y890" s="193"/>
      <c r="Z890" s="193"/>
      <c r="AA890" s="193"/>
      <c r="AB890" s="193"/>
      <c r="AC890" s="193"/>
      <c r="AD890" s="193"/>
      <c r="AE890" s="193"/>
      <c r="AF890" s="3"/>
      <c r="AG890" s="3"/>
      <c r="AH890" s="3"/>
      <c r="AI890" s="3"/>
      <c r="AJ890" s="3"/>
      <c r="AK890" s="3"/>
      <c r="AL890" s="3"/>
    </row>
    <row r="891" spans="1:38" ht="14.25" customHeight="1">
      <c r="A891" s="3"/>
      <c r="B891" s="3"/>
      <c r="C891" s="3"/>
      <c r="D891" s="3"/>
      <c r="E891" s="264"/>
      <c r="F891" s="264"/>
      <c r="G891" s="264"/>
      <c r="H891" s="264"/>
      <c r="I891" s="264"/>
      <c r="J891" s="259"/>
      <c r="K891" s="3"/>
      <c r="L891" s="264"/>
      <c r="M891" s="264"/>
      <c r="N891" s="264"/>
      <c r="O891" s="264"/>
      <c r="P891" s="264"/>
      <c r="Q891" s="259"/>
      <c r="R891" s="3"/>
      <c r="S891" s="264"/>
      <c r="T891" s="264"/>
      <c r="U891" s="264"/>
      <c r="V891" s="264"/>
      <c r="W891" s="264"/>
      <c r="X891" s="193"/>
      <c r="Y891" s="193"/>
      <c r="Z891" s="193"/>
      <c r="AA891" s="193"/>
      <c r="AB891" s="193"/>
      <c r="AC891" s="193"/>
      <c r="AD891" s="193"/>
      <c r="AE891" s="193"/>
      <c r="AF891" s="3"/>
      <c r="AG891" s="3"/>
      <c r="AH891" s="3"/>
      <c r="AI891" s="3"/>
      <c r="AJ891" s="3"/>
      <c r="AK891" s="3"/>
      <c r="AL891" s="3"/>
    </row>
    <row r="892" spans="1:38" ht="14.25" customHeight="1">
      <c r="A892" s="3"/>
      <c r="B892" s="3"/>
      <c r="C892" s="3"/>
      <c r="D892" s="3"/>
      <c r="E892" s="264"/>
      <c r="F892" s="264"/>
      <c r="G892" s="264"/>
      <c r="H892" s="264"/>
      <c r="I892" s="264"/>
      <c r="J892" s="259"/>
      <c r="K892" s="3"/>
      <c r="L892" s="264"/>
      <c r="M892" s="264"/>
      <c r="N892" s="264"/>
      <c r="O892" s="264"/>
      <c r="P892" s="264"/>
      <c r="Q892" s="259"/>
      <c r="R892" s="3"/>
      <c r="S892" s="264"/>
      <c r="T892" s="264"/>
      <c r="U892" s="264"/>
      <c r="V892" s="264"/>
      <c r="W892" s="264"/>
      <c r="X892" s="193"/>
      <c r="Y892" s="193"/>
      <c r="Z892" s="193"/>
      <c r="AA892" s="193"/>
      <c r="AB892" s="193"/>
      <c r="AC892" s="193"/>
      <c r="AD892" s="193"/>
      <c r="AE892" s="193"/>
      <c r="AF892" s="3"/>
      <c r="AG892" s="3"/>
      <c r="AH892" s="3"/>
      <c r="AI892" s="3"/>
      <c r="AJ892" s="3"/>
      <c r="AK892" s="3"/>
      <c r="AL892" s="3"/>
    </row>
    <row r="893" spans="1:38" ht="14.25" customHeight="1">
      <c r="A893" s="3"/>
      <c r="B893" s="3"/>
      <c r="C893" s="3"/>
      <c r="D893" s="3"/>
      <c r="E893" s="264"/>
      <c r="F893" s="264"/>
      <c r="G893" s="264"/>
      <c r="H893" s="264"/>
      <c r="I893" s="264"/>
      <c r="J893" s="259"/>
      <c r="K893" s="3"/>
      <c r="L893" s="264"/>
      <c r="M893" s="264"/>
      <c r="N893" s="264"/>
      <c r="O893" s="264"/>
      <c r="P893" s="264"/>
      <c r="Q893" s="259"/>
      <c r="R893" s="3"/>
      <c r="S893" s="264"/>
      <c r="T893" s="264"/>
      <c r="U893" s="264"/>
      <c r="V893" s="264"/>
      <c r="W893" s="264"/>
      <c r="X893" s="193"/>
      <c r="Y893" s="193"/>
      <c r="Z893" s="193"/>
      <c r="AA893" s="193"/>
      <c r="AB893" s="193"/>
      <c r="AC893" s="193"/>
      <c r="AD893" s="193"/>
      <c r="AE893" s="193"/>
      <c r="AF893" s="3"/>
      <c r="AG893" s="3"/>
      <c r="AH893" s="3"/>
      <c r="AI893" s="3"/>
      <c r="AJ893" s="3"/>
      <c r="AK893" s="3"/>
      <c r="AL893" s="3"/>
    </row>
    <row r="894" spans="1:38" ht="14.25" customHeight="1">
      <c r="A894" s="3"/>
      <c r="B894" s="3"/>
      <c r="C894" s="3"/>
      <c r="D894" s="3"/>
      <c r="E894" s="264"/>
      <c r="F894" s="264"/>
      <c r="G894" s="264"/>
      <c r="H894" s="264"/>
      <c r="I894" s="264"/>
      <c r="J894" s="259"/>
      <c r="K894" s="3"/>
      <c r="L894" s="264"/>
      <c r="M894" s="264"/>
      <c r="N894" s="264"/>
      <c r="O894" s="264"/>
      <c r="P894" s="264"/>
      <c r="Q894" s="259"/>
      <c r="R894" s="3"/>
      <c r="S894" s="264"/>
      <c r="T894" s="264"/>
      <c r="U894" s="264"/>
      <c r="V894" s="264"/>
      <c r="W894" s="264"/>
      <c r="X894" s="193"/>
      <c r="Y894" s="193"/>
      <c r="Z894" s="193"/>
      <c r="AA894" s="193"/>
      <c r="AB894" s="193"/>
      <c r="AC894" s="193"/>
      <c r="AD894" s="193"/>
      <c r="AE894" s="193"/>
      <c r="AF894" s="3"/>
      <c r="AG894" s="3"/>
      <c r="AH894" s="3"/>
      <c r="AI894" s="3"/>
      <c r="AJ894" s="3"/>
      <c r="AK894" s="3"/>
      <c r="AL894" s="3"/>
    </row>
    <row r="895" spans="1:38" ht="14.25" customHeight="1">
      <c r="A895" s="3"/>
      <c r="B895" s="3"/>
      <c r="C895" s="3"/>
      <c r="D895" s="3"/>
      <c r="E895" s="264"/>
      <c r="F895" s="264"/>
      <c r="G895" s="264"/>
      <c r="H895" s="264"/>
      <c r="I895" s="264"/>
      <c r="J895" s="259"/>
      <c r="K895" s="3"/>
      <c r="L895" s="264"/>
      <c r="M895" s="264"/>
      <c r="N895" s="264"/>
      <c r="O895" s="264"/>
      <c r="P895" s="264"/>
      <c r="Q895" s="259"/>
      <c r="R895" s="3"/>
      <c r="S895" s="264"/>
      <c r="T895" s="264"/>
      <c r="U895" s="264"/>
      <c r="V895" s="264"/>
      <c r="W895" s="264"/>
      <c r="X895" s="193"/>
      <c r="Y895" s="193"/>
      <c r="Z895" s="193"/>
      <c r="AA895" s="193"/>
      <c r="AB895" s="193"/>
      <c r="AC895" s="193"/>
      <c r="AD895" s="193"/>
      <c r="AE895" s="193"/>
      <c r="AF895" s="3"/>
      <c r="AG895" s="3"/>
      <c r="AH895" s="3"/>
      <c r="AI895" s="3"/>
      <c r="AJ895" s="3"/>
      <c r="AK895" s="3"/>
      <c r="AL895" s="3"/>
    </row>
    <row r="896" spans="1:38" ht="14.25" customHeight="1">
      <c r="A896" s="3"/>
      <c r="B896" s="3"/>
      <c r="C896" s="3"/>
      <c r="D896" s="3"/>
      <c r="E896" s="264"/>
      <c r="F896" s="264"/>
      <c r="G896" s="264"/>
      <c r="H896" s="264"/>
      <c r="I896" s="264"/>
      <c r="J896" s="259"/>
      <c r="K896" s="3"/>
      <c r="L896" s="264"/>
      <c r="M896" s="264"/>
      <c r="N896" s="264"/>
      <c r="O896" s="264"/>
      <c r="P896" s="264"/>
      <c r="Q896" s="259"/>
      <c r="R896" s="3"/>
      <c r="S896" s="264"/>
      <c r="T896" s="264"/>
      <c r="U896" s="264"/>
      <c r="V896" s="264"/>
      <c r="W896" s="264"/>
      <c r="X896" s="193"/>
      <c r="Y896" s="193"/>
      <c r="Z896" s="193"/>
      <c r="AA896" s="193"/>
      <c r="AB896" s="193"/>
      <c r="AC896" s="193"/>
      <c r="AD896" s="193"/>
      <c r="AE896" s="193"/>
      <c r="AF896" s="3"/>
      <c r="AG896" s="3"/>
      <c r="AH896" s="3"/>
      <c r="AI896" s="3"/>
      <c r="AJ896" s="3"/>
      <c r="AK896" s="3"/>
      <c r="AL896" s="3"/>
    </row>
    <row r="897" spans="1:38" ht="14.25" customHeight="1">
      <c r="A897" s="3"/>
      <c r="B897" s="3"/>
      <c r="C897" s="3"/>
      <c r="D897" s="3"/>
      <c r="E897" s="264"/>
      <c r="F897" s="264"/>
      <c r="G897" s="264"/>
      <c r="H897" s="264"/>
      <c r="I897" s="264"/>
      <c r="J897" s="259"/>
      <c r="K897" s="3"/>
      <c r="L897" s="264"/>
      <c r="M897" s="264"/>
      <c r="N897" s="264"/>
      <c r="O897" s="264"/>
      <c r="P897" s="264"/>
      <c r="Q897" s="259"/>
      <c r="R897" s="3"/>
      <c r="S897" s="264"/>
      <c r="T897" s="264"/>
      <c r="U897" s="264"/>
      <c r="V897" s="264"/>
      <c r="W897" s="264"/>
      <c r="X897" s="193"/>
      <c r="Y897" s="193"/>
      <c r="Z897" s="193"/>
      <c r="AA897" s="193"/>
      <c r="AB897" s="193"/>
      <c r="AC897" s="193"/>
      <c r="AD897" s="193"/>
      <c r="AE897" s="193"/>
      <c r="AF897" s="3"/>
      <c r="AG897" s="3"/>
      <c r="AH897" s="3"/>
      <c r="AI897" s="3"/>
      <c r="AJ897" s="3"/>
      <c r="AK897" s="3"/>
      <c r="AL897" s="3"/>
    </row>
    <row r="898" spans="1:38" ht="14.25" customHeight="1">
      <c r="A898" s="3"/>
      <c r="B898" s="3"/>
      <c r="C898" s="3"/>
      <c r="D898" s="3"/>
      <c r="E898" s="264"/>
      <c r="F898" s="264"/>
      <c r="G898" s="264"/>
      <c r="H898" s="264"/>
      <c r="I898" s="264"/>
      <c r="J898" s="259"/>
      <c r="K898" s="3"/>
      <c r="L898" s="264"/>
      <c r="M898" s="264"/>
      <c r="N898" s="264"/>
      <c r="O898" s="264"/>
      <c r="P898" s="264"/>
      <c r="Q898" s="259"/>
      <c r="R898" s="3"/>
      <c r="S898" s="264"/>
      <c r="T898" s="264"/>
      <c r="U898" s="264"/>
      <c r="V898" s="264"/>
      <c r="W898" s="264"/>
      <c r="X898" s="193"/>
      <c r="Y898" s="193"/>
      <c r="Z898" s="193"/>
      <c r="AA898" s="193"/>
      <c r="AB898" s="193"/>
      <c r="AC898" s="193"/>
      <c r="AD898" s="193"/>
      <c r="AE898" s="193"/>
      <c r="AF898" s="3"/>
      <c r="AG898" s="3"/>
      <c r="AH898" s="3"/>
      <c r="AI898" s="3"/>
      <c r="AJ898" s="3"/>
      <c r="AK898" s="3"/>
      <c r="AL898" s="3"/>
    </row>
    <row r="899" spans="1:38" ht="14.25" customHeight="1">
      <c r="A899" s="3"/>
      <c r="B899" s="3"/>
      <c r="C899" s="3"/>
      <c r="D899" s="3"/>
      <c r="E899" s="264"/>
      <c r="F899" s="264"/>
      <c r="G899" s="264"/>
      <c r="H899" s="264"/>
      <c r="I899" s="264"/>
      <c r="J899" s="259"/>
      <c r="K899" s="3"/>
      <c r="L899" s="264"/>
      <c r="M899" s="264"/>
      <c r="N899" s="264"/>
      <c r="O899" s="264"/>
      <c r="P899" s="264"/>
      <c r="Q899" s="259"/>
      <c r="R899" s="3"/>
      <c r="S899" s="264"/>
      <c r="T899" s="264"/>
      <c r="U899" s="264"/>
      <c r="V899" s="264"/>
      <c r="W899" s="264"/>
      <c r="X899" s="193"/>
      <c r="Y899" s="193"/>
      <c r="Z899" s="193"/>
      <c r="AA899" s="193"/>
      <c r="AB899" s="193"/>
      <c r="AC899" s="193"/>
      <c r="AD899" s="193"/>
      <c r="AE899" s="193"/>
      <c r="AF899" s="3"/>
      <c r="AG899" s="3"/>
      <c r="AH899" s="3"/>
      <c r="AI899" s="3"/>
      <c r="AJ899" s="3"/>
      <c r="AK899" s="3"/>
      <c r="AL899" s="3"/>
    </row>
    <row r="900" spans="1:38" ht="14.25" customHeight="1">
      <c r="A900" s="3"/>
      <c r="B900" s="3"/>
      <c r="C900" s="3"/>
      <c r="D900" s="3"/>
      <c r="E900" s="264"/>
      <c r="F900" s="264"/>
      <c r="G900" s="264"/>
      <c r="H900" s="264"/>
      <c r="I900" s="264"/>
      <c r="J900" s="259"/>
      <c r="K900" s="3"/>
      <c r="L900" s="264"/>
      <c r="M900" s="264"/>
      <c r="N900" s="264"/>
      <c r="O900" s="264"/>
      <c r="P900" s="264"/>
      <c r="Q900" s="259"/>
      <c r="R900" s="3"/>
      <c r="S900" s="264"/>
      <c r="T900" s="264"/>
      <c r="U900" s="264"/>
      <c r="V900" s="264"/>
      <c r="W900" s="264"/>
      <c r="X900" s="193"/>
      <c r="Y900" s="193"/>
      <c r="Z900" s="193"/>
      <c r="AA900" s="193"/>
      <c r="AB900" s="193"/>
      <c r="AC900" s="193"/>
      <c r="AD900" s="193"/>
      <c r="AE900" s="193"/>
      <c r="AF900" s="3"/>
      <c r="AG900" s="3"/>
      <c r="AH900" s="3"/>
      <c r="AI900" s="3"/>
      <c r="AJ900" s="3"/>
      <c r="AK900" s="3"/>
      <c r="AL900" s="3"/>
    </row>
    <row r="901" spans="1:38" ht="14.25" customHeight="1">
      <c r="A901" s="3"/>
      <c r="B901" s="3"/>
      <c r="C901" s="3"/>
      <c r="D901" s="3"/>
      <c r="E901" s="264"/>
      <c r="F901" s="264"/>
      <c r="G901" s="264"/>
      <c r="H901" s="264"/>
      <c r="I901" s="264"/>
      <c r="J901" s="259"/>
      <c r="K901" s="3"/>
      <c r="L901" s="264"/>
      <c r="M901" s="264"/>
      <c r="N901" s="264"/>
      <c r="O901" s="264"/>
      <c r="P901" s="264"/>
      <c r="Q901" s="259"/>
      <c r="R901" s="3"/>
      <c r="S901" s="264"/>
      <c r="T901" s="264"/>
      <c r="U901" s="264"/>
      <c r="V901" s="264"/>
      <c r="W901" s="264"/>
      <c r="X901" s="193"/>
      <c r="Y901" s="193"/>
      <c r="Z901" s="193"/>
      <c r="AA901" s="193"/>
      <c r="AB901" s="193"/>
      <c r="AC901" s="193"/>
      <c r="AD901" s="193"/>
      <c r="AE901" s="193"/>
      <c r="AF901" s="3"/>
      <c r="AG901" s="3"/>
      <c r="AH901" s="3"/>
      <c r="AI901" s="3"/>
      <c r="AJ901" s="3"/>
      <c r="AK901" s="3"/>
      <c r="AL901" s="3"/>
    </row>
    <row r="902" spans="1:38" ht="14.25" customHeight="1">
      <c r="A902" s="3"/>
      <c r="B902" s="3"/>
      <c r="C902" s="3"/>
      <c r="D902" s="3"/>
      <c r="E902" s="264"/>
      <c r="F902" s="264"/>
      <c r="G902" s="264"/>
      <c r="H902" s="264"/>
      <c r="I902" s="264"/>
      <c r="J902" s="259"/>
      <c r="K902" s="3"/>
      <c r="L902" s="264"/>
      <c r="M902" s="264"/>
      <c r="N902" s="264"/>
      <c r="O902" s="264"/>
      <c r="P902" s="264"/>
      <c r="Q902" s="259"/>
      <c r="R902" s="3"/>
      <c r="S902" s="264"/>
      <c r="T902" s="264"/>
      <c r="U902" s="264"/>
      <c r="V902" s="264"/>
      <c r="W902" s="264"/>
      <c r="X902" s="193"/>
      <c r="Y902" s="193"/>
      <c r="Z902" s="193"/>
      <c r="AA902" s="193"/>
      <c r="AB902" s="193"/>
      <c r="AC902" s="193"/>
      <c r="AD902" s="193"/>
      <c r="AE902" s="193"/>
      <c r="AF902" s="3"/>
      <c r="AG902" s="3"/>
      <c r="AH902" s="3"/>
      <c r="AI902" s="3"/>
      <c r="AJ902" s="3"/>
      <c r="AK902" s="3"/>
      <c r="AL902" s="3"/>
    </row>
    <row r="903" spans="1:38" ht="14.25" customHeight="1">
      <c r="A903" s="3"/>
      <c r="B903" s="3"/>
      <c r="C903" s="3"/>
      <c r="D903" s="3"/>
      <c r="E903" s="264"/>
      <c r="F903" s="264"/>
      <c r="G903" s="264"/>
      <c r="H903" s="264"/>
      <c r="I903" s="264"/>
      <c r="J903" s="259"/>
      <c r="K903" s="3"/>
      <c r="L903" s="264"/>
      <c r="M903" s="264"/>
      <c r="N903" s="264"/>
      <c r="O903" s="264"/>
      <c r="P903" s="264"/>
      <c r="Q903" s="259"/>
      <c r="R903" s="3"/>
      <c r="S903" s="264"/>
      <c r="T903" s="264"/>
      <c r="U903" s="264"/>
      <c r="V903" s="264"/>
      <c r="W903" s="264"/>
      <c r="X903" s="193"/>
      <c r="Y903" s="193"/>
      <c r="Z903" s="193"/>
      <c r="AA903" s="193"/>
      <c r="AB903" s="193"/>
      <c r="AC903" s="193"/>
      <c r="AD903" s="193"/>
      <c r="AE903" s="193"/>
      <c r="AF903" s="3"/>
      <c r="AG903" s="3"/>
      <c r="AH903" s="3"/>
      <c r="AI903" s="3"/>
      <c r="AJ903" s="3"/>
      <c r="AK903" s="3"/>
      <c r="AL903" s="3"/>
    </row>
    <row r="904" spans="1:38" ht="14.25" customHeight="1">
      <c r="A904" s="3"/>
      <c r="B904" s="3"/>
      <c r="C904" s="3"/>
      <c r="D904" s="3"/>
      <c r="E904" s="264"/>
      <c r="F904" s="264"/>
      <c r="G904" s="264"/>
      <c r="H904" s="264"/>
      <c r="I904" s="264"/>
      <c r="J904" s="259"/>
      <c r="K904" s="3"/>
      <c r="L904" s="264"/>
      <c r="M904" s="264"/>
      <c r="N904" s="264"/>
      <c r="O904" s="264"/>
      <c r="P904" s="264"/>
      <c r="Q904" s="259"/>
      <c r="R904" s="3"/>
      <c r="S904" s="264"/>
      <c r="T904" s="264"/>
      <c r="U904" s="264"/>
      <c r="V904" s="264"/>
      <c r="W904" s="264"/>
      <c r="X904" s="193"/>
      <c r="Y904" s="193"/>
      <c r="Z904" s="193"/>
      <c r="AA904" s="193"/>
      <c r="AB904" s="193"/>
      <c r="AC904" s="193"/>
      <c r="AD904" s="193"/>
      <c r="AE904" s="193"/>
      <c r="AF904" s="3"/>
      <c r="AG904" s="3"/>
      <c r="AH904" s="3"/>
      <c r="AI904" s="3"/>
      <c r="AJ904" s="3"/>
      <c r="AK904" s="3"/>
      <c r="AL904" s="3"/>
    </row>
    <row r="905" spans="1:38" ht="14.25" customHeight="1">
      <c r="A905" s="3"/>
      <c r="B905" s="3"/>
      <c r="C905" s="3"/>
      <c r="D905" s="3"/>
      <c r="E905" s="264"/>
      <c r="F905" s="264"/>
      <c r="G905" s="264"/>
      <c r="H905" s="264"/>
      <c r="I905" s="264"/>
      <c r="J905" s="259"/>
      <c r="K905" s="3"/>
      <c r="L905" s="264"/>
      <c r="M905" s="264"/>
      <c r="N905" s="264"/>
      <c r="O905" s="264"/>
      <c r="P905" s="264"/>
      <c r="Q905" s="259"/>
      <c r="R905" s="3"/>
      <c r="S905" s="264"/>
      <c r="T905" s="264"/>
      <c r="U905" s="264"/>
      <c r="V905" s="264"/>
      <c r="W905" s="264"/>
      <c r="X905" s="193"/>
      <c r="Y905" s="193"/>
      <c r="Z905" s="193"/>
      <c r="AA905" s="193"/>
      <c r="AB905" s="193"/>
      <c r="AC905" s="193"/>
      <c r="AD905" s="193"/>
      <c r="AE905" s="193"/>
      <c r="AF905" s="3"/>
      <c r="AG905" s="3"/>
      <c r="AH905" s="3"/>
      <c r="AI905" s="3"/>
      <c r="AJ905" s="3"/>
      <c r="AK905" s="3"/>
      <c r="AL905" s="3"/>
    </row>
    <row r="906" spans="1:38" ht="14.25" customHeight="1">
      <c r="A906" s="3"/>
      <c r="B906" s="3"/>
      <c r="C906" s="3"/>
      <c r="D906" s="3"/>
      <c r="E906" s="264"/>
      <c r="F906" s="264"/>
      <c r="G906" s="264"/>
      <c r="H906" s="264"/>
      <c r="I906" s="264"/>
      <c r="J906" s="259"/>
      <c r="K906" s="3"/>
      <c r="L906" s="264"/>
      <c r="M906" s="264"/>
      <c r="N906" s="264"/>
      <c r="O906" s="264"/>
      <c r="P906" s="264"/>
      <c r="Q906" s="259"/>
      <c r="R906" s="3"/>
      <c r="S906" s="264"/>
      <c r="T906" s="264"/>
      <c r="U906" s="264"/>
      <c r="V906" s="264"/>
      <c r="W906" s="264"/>
      <c r="X906" s="193"/>
      <c r="Y906" s="193"/>
      <c r="Z906" s="193"/>
      <c r="AA906" s="193"/>
      <c r="AB906" s="193"/>
      <c r="AC906" s="193"/>
      <c r="AD906" s="193"/>
      <c r="AE906" s="193"/>
      <c r="AF906" s="3"/>
      <c r="AG906" s="3"/>
      <c r="AH906" s="3"/>
      <c r="AI906" s="3"/>
      <c r="AJ906" s="3"/>
      <c r="AK906" s="3"/>
      <c r="AL906" s="3"/>
    </row>
    <row r="907" spans="1:38" ht="14.25" customHeight="1">
      <c r="A907" s="3"/>
      <c r="B907" s="3"/>
      <c r="C907" s="3"/>
      <c r="D907" s="3"/>
      <c r="E907" s="264"/>
      <c r="F907" s="264"/>
      <c r="G907" s="264"/>
      <c r="H907" s="264"/>
      <c r="I907" s="264"/>
      <c r="J907" s="259"/>
      <c r="K907" s="3"/>
      <c r="L907" s="264"/>
      <c r="M907" s="264"/>
      <c r="N907" s="264"/>
      <c r="O907" s="264"/>
      <c r="P907" s="264"/>
      <c r="Q907" s="259"/>
      <c r="R907" s="3"/>
      <c r="S907" s="264"/>
      <c r="T907" s="264"/>
      <c r="U907" s="264"/>
      <c r="V907" s="264"/>
      <c r="W907" s="264"/>
      <c r="X907" s="193"/>
      <c r="Y907" s="193"/>
      <c r="Z907" s="193"/>
      <c r="AA907" s="193"/>
      <c r="AB907" s="193"/>
      <c r="AC907" s="193"/>
      <c r="AD907" s="193"/>
      <c r="AE907" s="193"/>
      <c r="AF907" s="3"/>
      <c r="AG907" s="3"/>
      <c r="AH907" s="3"/>
      <c r="AI907" s="3"/>
      <c r="AJ907" s="3"/>
      <c r="AK907" s="3"/>
      <c r="AL907" s="3"/>
    </row>
    <row r="908" spans="1:38" ht="14.25" customHeight="1">
      <c r="A908" s="3"/>
      <c r="B908" s="3"/>
      <c r="C908" s="3"/>
      <c r="D908" s="3"/>
      <c r="E908" s="264"/>
      <c r="F908" s="264"/>
      <c r="G908" s="264"/>
      <c r="H908" s="264"/>
      <c r="I908" s="264"/>
      <c r="J908" s="259"/>
      <c r="K908" s="3"/>
      <c r="L908" s="264"/>
      <c r="M908" s="264"/>
      <c r="N908" s="264"/>
      <c r="O908" s="264"/>
      <c r="P908" s="264"/>
      <c r="Q908" s="259"/>
      <c r="R908" s="3"/>
      <c r="S908" s="264"/>
      <c r="T908" s="264"/>
      <c r="U908" s="264"/>
      <c r="V908" s="264"/>
      <c r="W908" s="264"/>
      <c r="X908" s="193"/>
      <c r="Y908" s="193"/>
      <c r="Z908" s="193"/>
      <c r="AA908" s="193"/>
      <c r="AB908" s="193"/>
      <c r="AC908" s="193"/>
      <c r="AD908" s="193"/>
      <c r="AE908" s="193"/>
      <c r="AF908" s="3"/>
      <c r="AG908" s="3"/>
      <c r="AH908" s="3"/>
      <c r="AI908" s="3"/>
      <c r="AJ908" s="3"/>
      <c r="AK908" s="3"/>
      <c r="AL908" s="3"/>
    </row>
    <row r="909" spans="1:38" ht="14.25" customHeight="1">
      <c r="A909" s="3"/>
      <c r="B909" s="3"/>
      <c r="C909" s="3"/>
      <c r="D909" s="3"/>
      <c r="E909" s="264"/>
      <c r="F909" s="264"/>
      <c r="G909" s="264"/>
      <c r="H909" s="264"/>
      <c r="I909" s="264"/>
      <c r="J909" s="259"/>
      <c r="K909" s="3"/>
      <c r="L909" s="264"/>
      <c r="M909" s="264"/>
      <c r="N909" s="264"/>
      <c r="O909" s="264"/>
      <c r="P909" s="264"/>
      <c r="Q909" s="259"/>
      <c r="R909" s="3"/>
      <c r="S909" s="264"/>
      <c r="T909" s="264"/>
      <c r="U909" s="264"/>
      <c r="V909" s="264"/>
      <c r="W909" s="264"/>
      <c r="X909" s="193"/>
      <c r="Y909" s="193"/>
      <c r="Z909" s="193"/>
      <c r="AA909" s="193"/>
      <c r="AB909" s="193"/>
      <c r="AC909" s="193"/>
      <c r="AD909" s="193"/>
      <c r="AE909" s="193"/>
      <c r="AF909" s="3"/>
      <c r="AG909" s="3"/>
      <c r="AH909" s="3"/>
      <c r="AI909" s="3"/>
      <c r="AJ909" s="3"/>
      <c r="AK909" s="3"/>
      <c r="AL909" s="3"/>
    </row>
    <row r="910" spans="1:38" ht="14.25" customHeight="1">
      <c r="A910" s="3"/>
      <c r="B910" s="3"/>
      <c r="C910" s="3"/>
      <c r="D910" s="3"/>
      <c r="E910" s="264"/>
      <c r="F910" s="264"/>
      <c r="G910" s="264"/>
      <c r="H910" s="264"/>
      <c r="I910" s="264"/>
      <c r="J910" s="259"/>
      <c r="K910" s="3"/>
      <c r="L910" s="264"/>
      <c r="M910" s="264"/>
      <c r="N910" s="264"/>
      <c r="O910" s="264"/>
      <c r="P910" s="264"/>
      <c r="Q910" s="259"/>
      <c r="R910" s="3"/>
      <c r="S910" s="264"/>
      <c r="T910" s="264"/>
      <c r="U910" s="264"/>
      <c r="V910" s="264"/>
      <c r="W910" s="264"/>
      <c r="X910" s="193"/>
      <c r="Y910" s="193"/>
      <c r="Z910" s="193"/>
      <c r="AA910" s="193"/>
      <c r="AB910" s="193"/>
      <c r="AC910" s="193"/>
      <c r="AD910" s="193"/>
      <c r="AE910" s="193"/>
      <c r="AF910" s="3"/>
      <c r="AG910" s="3"/>
      <c r="AH910" s="3"/>
      <c r="AI910" s="3"/>
      <c r="AJ910" s="3"/>
      <c r="AK910" s="3"/>
      <c r="AL910" s="3"/>
    </row>
    <row r="911" spans="1:38" ht="14.25" customHeight="1">
      <c r="A911" s="3"/>
      <c r="B911" s="3"/>
      <c r="C911" s="3"/>
      <c r="D911" s="3"/>
      <c r="E911" s="264"/>
      <c r="F911" s="264"/>
      <c r="G911" s="264"/>
      <c r="H911" s="264"/>
      <c r="I911" s="264"/>
      <c r="J911" s="259"/>
      <c r="K911" s="3"/>
      <c r="L911" s="264"/>
      <c r="M911" s="264"/>
      <c r="N911" s="264"/>
      <c r="O911" s="264"/>
      <c r="P911" s="264"/>
      <c r="Q911" s="259"/>
      <c r="R911" s="3"/>
      <c r="S911" s="264"/>
      <c r="T911" s="264"/>
      <c r="U911" s="264"/>
      <c r="V911" s="264"/>
      <c r="W911" s="264"/>
      <c r="X911" s="193"/>
      <c r="Y911" s="193"/>
      <c r="Z911" s="193"/>
      <c r="AA911" s="193"/>
      <c r="AB911" s="193"/>
      <c r="AC911" s="193"/>
      <c r="AD911" s="193"/>
      <c r="AE911" s="193"/>
      <c r="AF911" s="3"/>
      <c r="AG911" s="3"/>
      <c r="AH911" s="3"/>
      <c r="AI911" s="3"/>
      <c r="AJ911" s="3"/>
      <c r="AK911" s="3"/>
      <c r="AL911" s="3"/>
    </row>
    <row r="912" spans="1:38" ht="14.25" customHeight="1">
      <c r="A912" s="3"/>
      <c r="B912" s="3"/>
      <c r="C912" s="3"/>
      <c r="D912" s="3"/>
      <c r="E912" s="264"/>
      <c r="F912" s="264"/>
      <c r="G912" s="264"/>
      <c r="H912" s="264"/>
      <c r="I912" s="264"/>
      <c r="J912" s="259"/>
      <c r="K912" s="3"/>
      <c r="L912" s="264"/>
      <c r="M912" s="264"/>
      <c r="N912" s="264"/>
      <c r="O912" s="264"/>
      <c r="P912" s="264"/>
      <c r="Q912" s="259"/>
      <c r="R912" s="3"/>
      <c r="S912" s="264"/>
      <c r="T912" s="264"/>
      <c r="U912" s="264"/>
      <c r="V912" s="264"/>
      <c r="W912" s="264"/>
      <c r="X912" s="193"/>
      <c r="Y912" s="193"/>
      <c r="Z912" s="193"/>
      <c r="AA912" s="193"/>
      <c r="AB912" s="193"/>
      <c r="AC912" s="193"/>
      <c r="AD912" s="193"/>
      <c r="AE912" s="193"/>
      <c r="AF912" s="3"/>
      <c r="AG912" s="3"/>
      <c r="AH912" s="3"/>
      <c r="AI912" s="3"/>
      <c r="AJ912" s="3"/>
      <c r="AK912" s="3"/>
      <c r="AL912" s="3"/>
    </row>
    <row r="913" spans="1:38" ht="14.25" customHeight="1">
      <c r="A913" s="3"/>
      <c r="B913" s="3"/>
      <c r="C913" s="3"/>
      <c r="D913" s="3"/>
      <c r="E913" s="264"/>
      <c r="F913" s="264"/>
      <c r="G913" s="264"/>
      <c r="H913" s="264"/>
      <c r="I913" s="264"/>
      <c r="J913" s="259"/>
      <c r="K913" s="3"/>
      <c r="L913" s="264"/>
      <c r="M913" s="264"/>
      <c r="N913" s="264"/>
      <c r="O913" s="264"/>
      <c r="P913" s="264"/>
      <c r="Q913" s="259"/>
      <c r="R913" s="3"/>
      <c r="S913" s="264"/>
      <c r="T913" s="264"/>
      <c r="U913" s="264"/>
      <c r="V913" s="264"/>
      <c r="W913" s="264"/>
      <c r="X913" s="193"/>
      <c r="Y913" s="193"/>
      <c r="Z913" s="193"/>
      <c r="AA913" s="193"/>
      <c r="AB913" s="193"/>
      <c r="AC913" s="193"/>
      <c r="AD913" s="193"/>
      <c r="AE913" s="193"/>
      <c r="AF913" s="3"/>
      <c r="AG913" s="3"/>
      <c r="AH913" s="3"/>
      <c r="AI913" s="3"/>
      <c r="AJ913" s="3"/>
      <c r="AK913" s="3"/>
      <c r="AL913" s="3"/>
    </row>
    <row r="914" spans="1:38" ht="14.25" customHeight="1">
      <c r="A914" s="3"/>
      <c r="B914" s="3"/>
      <c r="C914" s="3"/>
      <c r="D914" s="3"/>
      <c r="E914" s="264"/>
      <c r="F914" s="264"/>
      <c r="G914" s="264"/>
      <c r="H914" s="264"/>
      <c r="I914" s="264"/>
      <c r="J914" s="259"/>
      <c r="K914" s="3"/>
      <c r="L914" s="264"/>
      <c r="M914" s="264"/>
      <c r="N914" s="264"/>
      <c r="O914" s="264"/>
      <c r="P914" s="264"/>
      <c r="Q914" s="259"/>
      <c r="R914" s="3"/>
      <c r="S914" s="264"/>
      <c r="T914" s="264"/>
      <c r="U914" s="264"/>
      <c r="V914" s="264"/>
      <c r="W914" s="264"/>
      <c r="X914" s="193"/>
      <c r="Y914" s="193"/>
      <c r="Z914" s="193"/>
      <c r="AA914" s="193"/>
      <c r="AB914" s="193"/>
      <c r="AC914" s="193"/>
      <c r="AD914" s="193"/>
      <c r="AE914" s="193"/>
      <c r="AF914" s="3"/>
      <c r="AG914" s="3"/>
      <c r="AH914" s="3"/>
      <c r="AI914" s="3"/>
      <c r="AJ914" s="3"/>
      <c r="AK914" s="3"/>
      <c r="AL914" s="3"/>
    </row>
    <row r="915" spans="1:38" ht="14.25" customHeight="1">
      <c r="A915" s="3"/>
      <c r="B915" s="3"/>
      <c r="C915" s="3"/>
      <c r="D915" s="3"/>
      <c r="E915" s="264"/>
      <c r="F915" s="264"/>
      <c r="G915" s="264"/>
      <c r="H915" s="264"/>
      <c r="I915" s="264"/>
      <c r="J915" s="259"/>
      <c r="K915" s="3"/>
      <c r="L915" s="264"/>
      <c r="M915" s="264"/>
      <c r="N915" s="264"/>
      <c r="O915" s="264"/>
      <c r="P915" s="264"/>
      <c r="Q915" s="259"/>
      <c r="R915" s="3"/>
      <c r="S915" s="264"/>
      <c r="T915" s="264"/>
      <c r="U915" s="264"/>
      <c r="V915" s="264"/>
      <c r="W915" s="264"/>
      <c r="X915" s="193"/>
      <c r="Y915" s="193"/>
      <c r="Z915" s="193"/>
      <c r="AA915" s="193"/>
      <c r="AB915" s="193"/>
      <c r="AC915" s="193"/>
      <c r="AD915" s="193"/>
      <c r="AE915" s="193"/>
      <c r="AF915" s="3"/>
      <c r="AG915" s="3"/>
      <c r="AH915" s="3"/>
      <c r="AI915" s="3"/>
      <c r="AJ915" s="3"/>
      <c r="AK915" s="3"/>
      <c r="AL915" s="3"/>
    </row>
    <row r="916" spans="1:38" ht="14.25" customHeight="1">
      <c r="A916" s="3"/>
      <c r="B916" s="3"/>
      <c r="C916" s="3"/>
      <c r="D916" s="3"/>
      <c r="E916" s="264"/>
      <c r="F916" s="264"/>
      <c r="G916" s="264"/>
      <c r="H916" s="264"/>
      <c r="I916" s="264"/>
      <c r="J916" s="259"/>
      <c r="K916" s="3"/>
      <c r="L916" s="264"/>
      <c r="M916" s="264"/>
      <c r="N916" s="264"/>
      <c r="O916" s="264"/>
      <c r="P916" s="264"/>
      <c r="Q916" s="259"/>
      <c r="R916" s="3"/>
      <c r="S916" s="264"/>
      <c r="T916" s="264"/>
      <c r="U916" s="264"/>
      <c r="V916" s="264"/>
      <c r="W916" s="264"/>
      <c r="X916" s="193"/>
      <c r="Y916" s="193"/>
      <c r="Z916" s="193"/>
      <c r="AA916" s="193"/>
      <c r="AB916" s="193"/>
      <c r="AC916" s="193"/>
      <c r="AD916" s="193"/>
      <c r="AE916" s="193"/>
      <c r="AF916" s="3"/>
      <c r="AG916" s="3"/>
      <c r="AH916" s="3"/>
      <c r="AI916" s="3"/>
      <c r="AJ916" s="3"/>
      <c r="AK916" s="3"/>
      <c r="AL916" s="3"/>
    </row>
    <row r="917" spans="1:38" ht="14.25" customHeight="1">
      <c r="A917" s="3"/>
      <c r="B917" s="3"/>
      <c r="C917" s="3"/>
      <c r="D917" s="3"/>
      <c r="E917" s="264"/>
      <c r="F917" s="264"/>
      <c r="G917" s="264"/>
      <c r="H917" s="264"/>
      <c r="I917" s="264"/>
      <c r="J917" s="259"/>
      <c r="K917" s="3"/>
      <c r="L917" s="264"/>
      <c r="M917" s="264"/>
      <c r="N917" s="264"/>
      <c r="O917" s="264"/>
      <c r="P917" s="264"/>
      <c r="Q917" s="259"/>
      <c r="R917" s="3"/>
      <c r="S917" s="264"/>
      <c r="T917" s="264"/>
      <c r="U917" s="264"/>
      <c r="V917" s="264"/>
      <c r="W917" s="264"/>
      <c r="X917" s="193"/>
      <c r="Y917" s="193"/>
      <c r="Z917" s="193"/>
      <c r="AA917" s="193"/>
      <c r="AB917" s="193"/>
      <c r="AC917" s="193"/>
      <c r="AD917" s="193"/>
      <c r="AE917" s="193"/>
      <c r="AF917" s="3"/>
      <c r="AG917" s="3"/>
      <c r="AH917" s="3"/>
      <c r="AI917" s="3"/>
      <c r="AJ917" s="3"/>
      <c r="AK917" s="3"/>
      <c r="AL917" s="3"/>
    </row>
    <row r="918" spans="1:38" ht="14.25" customHeight="1">
      <c r="A918" s="3"/>
      <c r="B918" s="3"/>
      <c r="C918" s="3"/>
      <c r="D918" s="3"/>
      <c r="E918" s="264"/>
      <c r="F918" s="264"/>
      <c r="G918" s="264"/>
      <c r="H918" s="264"/>
      <c r="I918" s="264"/>
      <c r="J918" s="259"/>
      <c r="K918" s="3"/>
      <c r="L918" s="264"/>
      <c r="M918" s="264"/>
      <c r="N918" s="264"/>
      <c r="O918" s="264"/>
      <c r="P918" s="264"/>
      <c r="Q918" s="259"/>
      <c r="R918" s="3"/>
      <c r="S918" s="264"/>
      <c r="T918" s="264"/>
      <c r="U918" s="264"/>
      <c r="V918" s="264"/>
      <c r="W918" s="264"/>
      <c r="X918" s="193"/>
      <c r="Y918" s="193"/>
      <c r="Z918" s="193"/>
      <c r="AA918" s="193"/>
      <c r="AB918" s="193"/>
      <c r="AC918" s="193"/>
      <c r="AD918" s="193"/>
      <c r="AE918" s="193"/>
      <c r="AF918" s="3"/>
      <c r="AG918" s="3"/>
      <c r="AH918" s="3"/>
      <c r="AI918" s="3"/>
      <c r="AJ918" s="3"/>
      <c r="AK918" s="3"/>
      <c r="AL918" s="3"/>
    </row>
    <row r="919" spans="1:38" ht="14.25" customHeight="1">
      <c r="A919" s="3"/>
      <c r="B919" s="3"/>
      <c r="C919" s="3"/>
      <c r="D919" s="3"/>
      <c r="E919" s="264"/>
      <c r="F919" s="264"/>
      <c r="G919" s="264"/>
      <c r="H919" s="264"/>
      <c r="I919" s="264"/>
      <c r="J919" s="259"/>
      <c r="K919" s="3"/>
      <c r="L919" s="264"/>
      <c r="M919" s="264"/>
      <c r="N919" s="264"/>
      <c r="O919" s="264"/>
      <c r="P919" s="264"/>
      <c r="Q919" s="259"/>
      <c r="R919" s="3"/>
      <c r="S919" s="264"/>
      <c r="T919" s="264"/>
      <c r="U919" s="264"/>
      <c r="V919" s="264"/>
      <c r="W919" s="264"/>
      <c r="X919" s="193"/>
      <c r="Y919" s="193"/>
      <c r="Z919" s="193"/>
      <c r="AA919" s="193"/>
      <c r="AB919" s="193"/>
      <c r="AC919" s="193"/>
      <c r="AD919" s="193"/>
      <c r="AE919" s="193"/>
      <c r="AF919" s="3"/>
      <c r="AG919" s="3"/>
      <c r="AH919" s="3"/>
      <c r="AI919" s="3"/>
      <c r="AJ919" s="3"/>
      <c r="AK919" s="3"/>
      <c r="AL919" s="3"/>
    </row>
    <row r="920" spans="1:38" ht="14.25" customHeight="1">
      <c r="A920" s="3"/>
      <c r="B920" s="3"/>
      <c r="C920" s="3"/>
      <c r="D920" s="3"/>
      <c r="E920" s="264"/>
      <c r="F920" s="264"/>
      <c r="G920" s="264"/>
      <c r="H920" s="264"/>
      <c r="I920" s="264"/>
      <c r="J920" s="259"/>
      <c r="K920" s="3"/>
      <c r="L920" s="264"/>
      <c r="M920" s="264"/>
      <c r="N920" s="264"/>
      <c r="O920" s="264"/>
      <c r="P920" s="264"/>
      <c r="Q920" s="259"/>
      <c r="R920" s="3"/>
      <c r="S920" s="264"/>
      <c r="T920" s="264"/>
      <c r="U920" s="264"/>
      <c r="V920" s="264"/>
      <c r="W920" s="264"/>
      <c r="X920" s="193"/>
      <c r="Y920" s="193"/>
      <c r="Z920" s="193"/>
      <c r="AA920" s="193"/>
      <c r="AB920" s="193"/>
      <c r="AC920" s="193"/>
      <c r="AD920" s="193"/>
      <c r="AE920" s="193"/>
      <c r="AF920" s="3"/>
      <c r="AG920" s="3"/>
      <c r="AH920" s="3"/>
      <c r="AI920" s="3"/>
      <c r="AJ920" s="3"/>
      <c r="AK920" s="3"/>
      <c r="AL920" s="3"/>
    </row>
    <row r="921" spans="1:38" ht="14.25" customHeight="1">
      <c r="A921" s="3"/>
      <c r="B921" s="3"/>
      <c r="C921" s="3"/>
      <c r="D921" s="3"/>
      <c r="E921" s="264"/>
      <c r="F921" s="264"/>
      <c r="G921" s="264"/>
      <c r="H921" s="264"/>
      <c r="I921" s="264"/>
      <c r="J921" s="259"/>
      <c r="K921" s="3"/>
      <c r="L921" s="264"/>
      <c r="M921" s="264"/>
      <c r="N921" s="264"/>
      <c r="O921" s="264"/>
      <c r="P921" s="264"/>
      <c r="Q921" s="259"/>
      <c r="R921" s="3"/>
      <c r="S921" s="264"/>
      <c r="T921" s="264"/>
      <c r="U921" s="264"/>
      <c r="V921" s="264"/>
      <c r="W921" s="264"/>
      <c r="X921" s="193"/>
      <c r="Y921" s="193"/>
      <c r="Z921" s="193"/>
      <c r="AA921" s="193"/>
      <c r="AB921" s="193"/>
      <c r="AC921" s="193"/>
      <c r="AD921" s="193"/>
      <c r="AE921" s="193"/>
      <c r="AF921" s="3"/>
      <c r="AG921" s="3"/>
      <c r="AH921" s="3"/>
      <c r="AI921" s="3"/>
      <c r="AJ921" s="3"/>
      <c r="AK921" s="3"/>
      <c r="AL921" s="3"/>
    </row>
    <row r="922" spans="1:38" ht="14.25" customHeight="1">
      <c r="A922" s="3"/>
      <c r="B922" s="3"/>
      <c r="C922" s="3"/>
      <c r="D922" s="3"/>
      <c r="E922" s="264"/>
      <c r="F922" s="264"/>
      <c r="G922" s="264"/>
      <c r="H922" s="264"/>
      <c r="I922" s="264"/>
      <c r="J922" s="259"/>
      <c r="K922" s="3"/>
      <c r="L922" s="264"/>
      <c r="M922" s="264"/>
      <c r="N922" s="264"/>
      <c r="O922" s="264"/>
      <c r="P922" s="264"/>
      <c r="Q922" s="259"/>
      <c r="R922" s="3"/>
      <c r="S922" s="264"/>
      <c r="T922" s="264"/>
      <c r="U922" s="264"/>
      <c r="V922" s="264"/>
      <c r="W922" s="264"/>
      <c r="X922" s="193"/>
      <c r="Y922" s="193"/>
      <c r="Z922" s="193"/>
      <c r="AA922" s="193"/>
      <c r="AB922" s="193"/>
      <c r="AC922" s="193"/>
      <c r="AD922" s="193"/>
      <c r="AE922" s="193"/>
      <c r="AF922" s="3"/>
      <c r="AG922" s="3"/>
      <c r="AH922" s="3"/>
      <c r="AI922" s="3"/>
      <c r="AJ922" s="3"/>
      <c r="AK922" s="3"/>
      <c r="AL922" s="3"/>
    </row>
    <row r="923" spans="1:38" ht="14.25" customHeight="1">
      <c r="A923" s="3"/>
      <c r="B923" s="3"/>
      <c r="C923" s="3"/>
      <c r="D923" s="3"/>
      <c r="E923" s="264"/>
      <c r="F923" s="264"/>
      <c r="G923" s="264"/>
      <c r="H923" s="264"/>
      <c r="I923" s="264"/>
      <c r="J923" s="259"/>
      <c r="K923" s="3"/>
      <c r="L923" s="264"/>
      <c r="M923" s="264"/>
      <c r="N923" s="264"/>
      <c r="O923" s="264"/>
      <c r="P923" s="264"/>
      <c r="Q923" s="259"/>
      <c r="R923" s="3"/>
      <c r="S923" s="264"/>
      <c r="T923" s="264"/>
      <c r="U923" s="264"/>
      <c r="V923" s="264"/>
      <c r="W923" s="264"/>
      <c r="X923" s="193"/>
      <c r="Y923" s="193"/>
      <c r="Z923" s="193"/>
      <c r="AA923" s="193"/>
      <c r="AB923" s="193"/>
      <c r="AC923" s="193"/>
      <c r="AD923" s="193"/>
      <c r="AE923" s="193"/>
      <c r="AF923" s="3"/>
      <c r="AG923" s="3"/>
      <c r="AH923" s="3"/>
      <c r="AI923" s="3"/>
      <c r="AJ923" s="3"/>
      <c r="AK923" s="3"/>
      <c r="AL923" s="3"/>
    </row>
    <row r="924" spans="1:38" ht="14.25" customHeight="1">
      <c r="A924" s="3"/>
      <c r="B924" s="3"/>
      <c r="C924" s="3"/>
      <c r="D924" s="3"/>
      <c r="E924" s="264"/>
      <c r="F924" s="264"/>
      <c r="G924" s="264"/>
      <c r="H924" s="264"/>
      <c r="I924" s="264"/>
      <c r="J924" s="259"/>
      <c r="K924" s="3"/>
      <c r="L924" s="264"/>
      <c r="M924" s="264"/>
      <c r="N924" s="264"/>
      <c r="O924" s="264"/>
      <c r="P924" s="264"/>
      <c r="Q924" s="259"/>
      <c r="R924" s="3"/>
      <c r="S924" s="264"/>
      <c r="T924" s="264"/>
      <c r="U924" s="264"/>
      <c r="V924" s="264"/>
      <c r="W924" s="264"/>
      <c r="X924" s="193"/>
      <c r="Y924" s="193"/>
      <c r="Z924" s="193"/>
      <c r="AA924" s="193"/>
      <c r="AB924" s="193"/>
      <c r="AC924" s="193"/>
      <c r="AD924" s="193"/>
      <c r="AE924" s="193"/>
      <c r="AF924" s="3"/>
      <c r="AG924" s="3"/>
      <c r="AH924" s="3"/>
      <c r="AI924" s="3"/>
      <c r="AJ924" s="3"/>
      <c r="AK924" s="3"/>
      <c r="AL924" s="3"/>
    </row>
    <row r="925" spans="1:38" ht="14.25" customHeight="1">
      <c r="A925" s="3"/>
      <c r="B925" s="3"/>
      <c r="C925" s="3"/>
      <c r="D925" s="3"/>
      <c r="E925" s="264"/>
      <c r="F925" s="264"/>
      <c r="G925" s="264"/>
      <c r="H925" s="264"/>
      <c r="I925" s="264"/>
      <c r="J925" s="259"/>
      <c r="K925" s="3"/>
      <c r="L925" s="264"/>
      <c r="M925" s="264"/>
      <c r="N925" s="264"/>
      <c r="O925" s="264"/>
      <c r="P925" s="264"/>
      <c r="Q925" s="259"/>
      <c r="R925" s="3"/>
      <c r="S925" s="264"/>
      <c r="T925" s="264"/>
      <c r="U925" s="264"/>
      <c r="V925" s="264"/>
      <c r="W925" s="264"/>
      <c r="X925" s="193"/>
      <c r="Y925" s="193"/>
      <c r="Z925" s="193"/>
      <c r="AA925" s="193"/>
      <c r="AB925" s="193"/>
      <c r="AC925" s="193"/>
      <c r="AD925" s="193"/>
      <c r="AE925" s="193"/>
      <c r="AF925" s="3"/>
      <c r="AG925" s="3"/>
      <c r="AH925" s="3"/>
      <c r="AI925" s="3"/>
      <c r="AJ925" s="3"/>
      <c r="AK925" s="3"/>
      <c r="AL925" s="3"/>
    </row>
    <row r="926" spans="1:38" ht="14.25" customHeight="1">
      <c r="A926" s="3"/>
      <c r="B926" s="3"/>
      <c r="C926" s="3"/>
      <c r="D926" s="3"/>
      <c r="E926" s="264"/>
      <c r="F926" s="264"/>
      <c r="G926" s="264"/>
      <c r="H926" s="264"/>
      <c r="I926" s="264"/>
      <c r="J926" s="259"/>
      <c r="K926" s="3"/>
      <c r="L926" s="264"/>
      <c r="M926" s="264"/>
      <c r="N926" s="264"/>
      <c r="O926" s="264"/>
      <c r="P926" s="264"/>
      <c r="Q926" s="259"/>
      <c r="R926" s="3"/>
      <c r="S926" s="264"/>
      <c r="T926" s="264"/>
      <c r="U926" s="264"/>
      <c r="V926" s="264"/>
      <c r="W926" s="264"/>
      <c r="X926" s="193"/>
      <c r="Y926" s="193"/>
      <c r="Z926" s="193"/>
      <c r="AA926" s="193"/>
      <c r="AB926" s="193"/>
      <c r="AC926" s="193"/>
      <c r="AD926" s="193"/>
      <c r="AE926" s="193"/>
      <c r="AF926" s="3"/>
      <c r="AG926" s="3"/>
      <c r="AH926" s="3"/>
      <c r="AI926" s="3"/>
      <c r="AJ926" s="3"/>
      <c r="AK926" s="3"/>
      <c r="AL926" s="3"/>
    </row>
    <row r="927" spans="1:38" ht="14.25" customHeight="1">
      <c r="A927" s="3"/>
      <c r="B927" s="3"/>
      <c r="C927" s="3"/>
      <c r="D927" s="3"/>
      <c r="E927" s="264"/>
      <c r="F927" s="264"/>
      <c r="G927" s="264"/>
      <c r="H927" s="264"/>
      <c r="I927" s="264"/>
      <c r="J927" s="259"/>
      <c r="K927" s="3"/>
      <c r="L927" s="264"/>
      <c r="M927" s="264"/>
      <c r="N927" s="264"/>
      <c r="O927" s="264"/>
      <c r="P927" s="264"/>
      <c r="Q927" s="259"/>
      <c r="R927" s="3"/>
      <c r="S927" s="264"/>
      <c r="T927" s="264"/>
      <c r="U927" s="264"/>
      <c r="V927" s="264"/>
      <c r="W927" s="264"/>
      <c r="X927" s="193"/>
      <c r="Y927" s="193"/>
      <c r="Z927" s="193"/>
      <c r="AA927" s="193"/>
      <c r="AB927" s="193"/>
      <c r="AC927" s="193"/>
      <c r="AD927" s="193"/>
      <c r="AE927" s="193"/>
      <c r="AF927" s="3"/>
      <c r="AG927" s="3"/>
      <c r="AH927" s="3"/>
      <c r="AI927" s="3"/>
      <c r="AJ927" s="3"/>
      <c r="AK927" s="3"/>
      <c r="AL927" s="3"/>
    </row>
    <row r="928" spans="1:38" ht="14.25" customHeight="1">
      <c r="A928" s="3"/>
      <c r="B928" s="3"/>
      <c r="C928" s="3"/>
      <c r="D928" s="3"/>
      <c r="E928" s="264"/>
      <c r="F928" s="264"/>
      <c r="G928" s="264"/>
      <c r="H928" s="264"/>
      <c r="I928" s="264"/>
      <c r="J928" s="259"/>
      <c r="K928" s="3"/>
      <c r="L928" s="264"/>
      <c r="M928" s="264"/>
      <c r="N928" s="264"/>
      <c r="O928" s="264"/>
      <c r="P928" s="264"/>
      <c r="Q928" s="259"/>
      <c r="R928" s="3"/>
      <c r="S928" s="264"/>
      <c r="T928" s="264"/>
      <c r="U928" s="264"/>
      <c r="V928" s="264"/>
      <c r="W928" s="264"/>
      <c r="X928" s="193"/>
      <c r="Y928" s="193"/>
      <c r="Z928" s="193"/>
      <c r="AA928" s="193"/>
      <c r="AB928" s="193"/>
      <c r="AC928" s="193"/>
      <c r="AD928" s="193"/>
      <c r="AE928" s="193"/>
      <c r="AF928" s="3"/>
      <c r="AG928" s="3"/>
      <c r="AH928" s="3"/>
      <c r="AI928" s="3"/>
      <c r="AJ928" s="3"/>
      <c r="AK928" s="3"/>
      <c r="AL928" s="3"/>
    </row>
    <row r="929" spans="1:38" ht="14.25" customHeight="1">
      <c r="A929" s="3"/>
      <c r="B929" s="3"/>
      <c r="C929" s="3"/>
      <c r="D929" s="3"/>
      <c r="E929" s="264"/>
      <c r="F929" s="264"/>
      <c r="G929" s="264"/>
      <c r="H929" s="264"/>
      <c r="I929" s="264"/>
      <c r="J929" s="259"/>
      <c r="K929" s="3"/>
      <c r="L929" s="264"/>
      <c r="M929" s="264"/>
      <c r="N929" s="264"/>
      <c r="O929" s="264"/>
      <c r="P929" s="264"/>
      <c r="Q929" s="259"/>
      <c r="R929" s="3"/>
      <c r="S929" s="264"/>
      <c r="T929" s="264"/>
      <c r="U929" s="264"/>
      <c r="V929" s="264"/>
      <c r="W929" s="264"/>
      <c r="X929" s="193"/>
      <c r="Y929" s="193"/>
      <c r="Z929" s="193"/>
      <c r="AA929" s="193"/>
      <c r="AB929" s="193"/>
      <c r="AC929" s="193"/>
      <c r="AD929" s="193"/>
      <c r="AE929" s="193"/>
      <c r="AF929" s="3"/>
      <c r="AG929" s="3"/>
      <c r="AH929" s="3"/>
      <c r="AI929" s="3"/>
      <c r="AJ929" s="3"/>
      <c r="AK929" s="3"/>
      <c r="AL929" s="3"/>
    </row>
    <row r="930" spans="1:38" ht="14.25" customHeight="1">
      <c r="A930" s="3"/>
      <c r="B930" s="3"/>
      <c r="C930" s="3"/>
      <c r="D930" s="3"/>
      <c r="E930" s="264"/>
      <c r="F930" s="264"/>
      <c r="G930" s="264"/>
      <c r="H930" s="264"/>
      <c r="I930" s="264"/>
      <c r="J930" s="259"/>
      <c r="K930" s="3"/>
      <c r="L930" s="264"/>
      <c r="M930" s="264"/>
      <c r="N930" s="264"/>
      <c r="O930" s="264"/>
      <c r="P930" s="264"/>
      <c r="Q930" s="259"/>
      <c r="R930" s="3"/>
      <c r="S930" s="264"/>
      <c r="T930" s="264"/>
      <c r="U930" s="264"/>
      <c r="V930" s="264"/>
      <c r="W930" s="264"/>
      <c r="X930" s="193"/>
      <c r="Y930" s="193"/>
      <c r="Z930" s="193"/>
      <c r="AA930" s="193"/>
      <c r="AB930" s="193"/>
      <c r="AC930" s="193"/>
      <c r="AD930" s="193"/>
      <c r="AE930" s="193"/>
      <c r="AF930" s="3"/>
      <c r="AG930" s="3"/>
      <c r="AH930" s="3"/>
      <c r="AI930" s="3"/>
      <c r="AJ930" s="3"/>
      <c r="AK930" s="3"/>
      <c r="AL930" s="3"/>
    </row>
    <row r="931" spans="1:38" ht="14.25" customHeight="1">
      <c r="A931" s="3"/>
      <c r="B931" s="3"/>
      <c r="C931" s="3"/>
      <c r="D931" s="3"/>
      <c r="E931" s="264"/>
      <c r="F931" s="264"/>
      <c r="G931" s="264"/>
      <c r="H931" s="264"/>
      <c r="I931" s="264"/>
      <c r="J931" s="259"/>
      <c r="K931" s="3"/>
      <c r="L931" s="264"/>
      <c r="M931" s="264"/>
      <c r="N931" s="264"/>
      <c r="O931" s="264"/>
      <c r="P931" s="264"/>
      <c r="Q931" s="259"/>
      <c r="R931" s="3"/>
      <c r="S931" s="264"/>
      <c r="T931" s="264"/>
      <c r="U931" s="264"/>
      <c r="V931" s="264"/>
      <c r="W931" s="264"/>
      <c r="X931" s="193"/>
      <c r="Y931" s="193"/>
      <c r="Z931" s="193"/>
      <c r="AA931" s="193"/>
      <c r="AB931" s="193"/>
      <c r="AC931" s="193"/>
      <c r="AD931" s="193"/>
      <c r="AE931" s="193"/>
      <c r="AF931" s="3"/>
      <c r="AG931" s="3"/>
      <c r="AH931" s="3"/>
      <c r="AI931" s="3"/>
      <c r="AJ931" s="3"/>
      <c r="AK931" s="3"/>
      <c r="AL931" s="3"/>
    </row>
    <row r="932" spans="1:38" ht="14.25" customHeight="1">
      <c r="A932" s="3"/>
      <c r="B932" s="3"/>
      <c r="C932" s="3"/>
      <c r="D932" s="3"/>
      <c r="E932" s="264"/>
      <c r="F932" s="264"/>
      <c r="G932" s="264"/>
      <c r="H932" s="264"/>
      <c r="I932" s="264"/>
      <c r="J932" s="259"/>
      <c r="K932" s="3"/>
      <c r="L932" s="264"/>
      <c r="M932" s="264"/>
      <c r="N932" s="264"/>
      <c r="O932" s="264"/>
      <c r="P932" s="264"/>
      <c r="Q932" s="259"/>
      <c r="R932" s="3"/>
      <c r="S932" s="264"/>
      <c r="T932" s="264"/>
      <c r="U932" s="264"/>
      <c r="V932" s="264"/>
      <c r="W932" s="264"/>
      <c r="X932" s="193"/>
      <c r="Y932" s="193"/>
      <c r="Z932" s="193"/>
      <c r="AA932" s="193"/>
      <c r="AB932" s="193"/>
      <c r="AC932" s="193"/>
      <c r="AD932" s="193"/>
      <c r="AE932" s="193"/>
      <c r="AF932" s="3"/>
      <c r="AG932" s="3"/>
      <c r="AH932" s="3"/>
      <c r="AI932" s="3"/>
      <c r="AJ932" s="3"/>
      <c r="AK932" s="3"/>
      <c r="AL932" s="3"/>
    </row>
    <row r="933" spans="1:38" ht="14.25" customHeight="1">
      <c r="A933" s="3"/>
      <c r="B933" s="3"/>
      <c r="C933" s="3"/>
      <c r="D933" s="3"/>
      <c r="E933" s="264"/>
      <c r="F933" s="264"/>
      <c r="G933" s="264"/>
      <c r="H933" s="264"/>
      <c r="I933" s="264"/>
      <c r="J933" s="259"/>
      <c r="K933" s="3"/>
      <c r="L933" s="264"/>
      <c r="M933" s="264"/>
      <c r="N933" s="264"/>
      <c r="O933" s="264"/>
      <c r="P933" s="264"/>
      <c r="Q933" s="259"/>
      <c r="R933" s="3"/>
      <c r="S933" s="264"/>
      <c r="T933" s="264"/>
      <c r="U933" s="264"/>
      <c r="V933" s="264"/>
      <c r="W933" s="264"/>
      <c r="X933" s="193"/>
      <c r="Y933" s="193"/>
      <c r="Z933" s="193"/>
      <c r="AA933" s="193"/>
      <c r="AB933" s="193"/>
      <c r="AC933" s="193"/>
      <c r="AD933" s="193"/>
      <c r="AE933" s="193"/>
      <c r="AF933" s="3"/>
      <c r="AG933" s="3"/>
      <c r="AH933" s="3"/>
      <c r="AI933" s="3"/>
      <c r="AJ933" s="3"/>
      <c r="AK933" s="3"/>
      <c r="AL933" s="3"/>
    </row>
    <row r="934" spans="1:38" ht="14.25" customHeight="1">
      <c r="A934" s="3"/>
      <c r="B934" s="3"/>
      <c r="C934" s="3"/>
      <c r="D934" s="3"/>
      <c r="E934" s="264"/>
      <c r="F934" s="264"/>
      <c r="G934" s="264"/>
      <c r="H934" s="264"/>
      <c r="I934" s="264"/>
      <c r="J934" s="259"/>
      <c r="K934" s="3"/>
      <c r="L934" s="264"/>
      <c r="M934" s="264"/>
      <c r="N934" s="264"/>
      <c r="O934" s="264"/>
      <c r="P934" s="264"/>
      <c r="Q934" s="259"/>
      <c r="R934" s="3"/>
      <c r="S934" s="264"/>
      <c r="T934" s="264"/>
      <c r="U934" s="264"/>
      <c r="V934" s="264"/>
      <c r="W934" s="264"/>
      <c r="X934" s="193"/>
      <c r="Y934" s="193"/>
      <c r="Z934" s="193"/>
      <c r="AA934" s="193"/>
      <c r="AB934" s="193"/>
      <c r="AC934" s="193"/>
      <c r="AD934" s="193"/>
      <c r="AE934" s="193"/>
      <c r="AF934" s="3"/>
      <c r="AG934" s="3"/>
      <c r="AH934" s="3"/>
      <c r="AI934" s="3"/>
      <c r="AJ934" s="3"/>
      <c r="AK934" s="3"/>
      <c r="AL934" s="3"/>
    </row>
    <row r="935" spans="1:38" ht="14.25" customHeight="1">
      <c r="A935" s="3"/>
      <c r="B935" s="3"/>
      <c r="C935" s="3"/>
      <c r="D935" s="3"/>
      <c r="E935" s="264"/>
      <c r="F935" s="264"/>
      <c r="G935" s="264"/>
      <c r="H935" s="264"/>
      <c r="I935" s="264"/>
      <c r="J935" s="259"/>
      <c r="K935" s="3"/>
      <c r="L935" s="264"/>
      <c r="M935" s="264"/>
      <c r="N935" s="264"/>
      <c r="O935" s="264"/>
      <c r="P935" s="264"/>
      <c r="Q935" s="259"/>
      <c r="R935" s="3"/>
      <c r="S935" s="264"/>
      <c r="T935" s="264"/>
      <c r="U935" s="264"/>
      <c r="V935" s="264"/>
      <c r="W935" s="264"/>
      <c r="X935" s="193"/>
      <c r="Y935" s="193"/>
      <c r="Z935" s="193"/>
      <c r="AA935" s="193"/>
      <c r="AB935" s="193"/>
      <c r="AC935" s="193"/>
      <c r="AD935" s="193"/>
      <c r="AE935" s="193"/>
      <c r="AF935" s="3"/>
      <c r="AG935" s="3"/>
      <c r="AH935" s="3"/>
      <c r="AI935" s="3"/>
      <c r="AJ935" s="3"/>
      <c r="AK935" s="3"/>
      <c r="AL935" s="3"/>
    </row>
    <row r="936" spans="1:38" ht="14.25" customHeight="1">
      <c r="A936" s="3"/>
      <c r="B936" s="3"/>
      <c r="C936" s="3"/>
      <c r="D936" s="3"/>
      <c r="E936" s="264"/>
      <c r="F936" s="264"/>
      <c r="G936" s="264"/>
      <c r="H936" s="264"/>
      <c r="I936" s="264"/>
      <c r="J936" s="259"/>
      <c r="K936" s="3"/>
      <c r="L936" s="264"/>
      <c r="M936" s="264"/>
      <c r="N936" s="264"/>
      <c r="O936" s="264"/>
      <c r="P936" s="264"/>
      <c r="Q936" s="259"/>
      <c r="R936" s="3"/>
      <c r="S936" s="264"/>
      <c r="T936" s="264"/>
      <c r="U936" s="264"/>
      <c r="V936" s="264"/>
      <c r="W936" s="264"/>
      <c r="X936" s="193"/>
      <c r="Y936" s="193"/>
      <c r="Z936" s="193"/>
      <c r="AA936" s="193"/>
      <c r="AB936" s="193"/>
      <c r="AC936" s="193"/>
      <c r="AD936" s="193"/>
      <c r="AE936" s="193"/>
      <c r="AF936" s="3"/>
      <c r="AG936" s="3"/>
      <c r="AH936" s="3"/>
      <c r="AI936" s="3"/>
      <c r="AJ936" s="3"/>
      <c r="AK936" s="3"/>
      <c r="AL936" s="3"/>
    </row>
    <row r="937" spans="1:38" ht="14.25" customHeight="1">
      <c r="A937" s="3"/>
      <c r="B937" s="3"/>
      <c r="C937" s="3"/>
      <c r="D937" s="3"/>
      <c r="E937" s="264"/>
      <c r="F937" s="264"/>
      <c r="G937" s="264"/>
      <c r="H937" s="264"/>
      <c r="I937" s="264"/>
      <c r="J937" s="259"/>
      <c r="K937" s="3"/>
      <c r="L937" s="264"/>
      <c r="M937" s="264"/>
      <c r="N937" s="264"/>
      <c r="O937" s="264"/>
      <c r="P937" s="264"/>
      <c r="Q937" s="259"/>
      <c r="R937" s="3"/>
      <c r="S937" s="264"/>
      <c r="T937" s="264"/>
      <c r="U937" s="264"/>
      <c r="V937" s="264"/>
      <c r="W937" s="264"/>
      <c r="X937" s="193"/>
      <c r="Y937" s="193"/>
      <c r="Z937" s="193"/>
      <c r="AA937" s="193"/>
      <c r="AB937" s="193"/>
      <c r="AC937" s="193"/>
      <c r="AD937" s="193"/>
      <c r="AE937" s="193"/>
      <c r="AF937" s="3"/>
      <c r="AG937" s="3"/>
      <c r="AH937" s="3"/>
      <c r="AI937" s="3"/>
      <c r="AJ937" s="3"/>
      <c r="AK937" s="3"/>
      <c r="AL937" s="3"/>
    </row>
    <row r="938" spans="1:38" ht="14.25" customHeight="1">
      <c r="A938" s="3"/>
      <c r="B938" s="3"/>
      <c r="C938" s="3"/>
      <c r="D938" s="3"/>
      <c r="E938" s="264"/>
      <c r="F938" s="264"/>
      <c r="G938" s="264"/>
      <c r="H938" s="264"/>
      <c r="I938" s="264"/>
      <c r="J938" s="259"/>
      <c r="K938" s="3"/>
      <c r="L938" s="264"/>
      <c r="M938" s="264"/>
      <c r="N938" s="264"/>
      <c r="O938" s="264"/>
      <c r="P938" s="264"/>
      <c r="Q938" s="259"/>
      <c r="R938" s="3"/>
      <c r="S938" s="264"/>
      <c r="T938" s="264"/>
      <c r="U938" s="264"/>
      <c r="V938" s="264"/>
      <c r="W938" s="264"/>
      <c r="X938" s="193"/>
      <c r="Y938" s="193"/>
      <c r="Z938" s="193"/>
      <c r="AA938" s="193"/>
      <c r="AB938" s="193"/>
      <c r="AC938" s="193"/>
      <c r="AD938" s="193"/>
      <c r="AE938" s="193"/>
      <c r="AF938" s="3"/>
      <c r="AG938" s="3"/>
      <c r="AH938" s="3"/>
      <c r="AI938" s="3"/>
      <c r="AJ938" s="3"/>
      <c r="AK938" s="3"/>
      <c r="AL938" s="3"/>
    </row>
    <row r="939" spans="1:38" ht="14.25" customHeight="1">
      <c r="A939" s="3"/>
      <c r="B939" s="3"/>
      <c r="C939" s="3"/>
      <c r="D939" s="3"/>
      <c r="E939" s="264"/>
      <c r="F939" s="264"/>
      <c r="G939" s="264"/>
      <c r="H939" s="264"/>
      <c r="I939" s="264"/>
      <c r="J939" s="259"/>
      <c r="K939" s="3"/>
      <c r="L939" s="264"/>
      <c r="M939" s="264"/>
      <c r="N939" s="264"/>
      <c r="O939" s="264"/>
      <c r="P939" s="264"/>
      <c r="Q939" s="259"/>
      <c r="R939" s="3"/>
      <c r="S939" s="264"/>
      <c r="T939" s="264"/>
      <c r="U939" s="264"/>
      <c r="V939" s="264"/>
      <c r="W939" s="264"/>
      <c r="X939" s="193"/>
      <c r="Y939" s="193"/>
      <c r="Z939" s="193"/>
      <c r="AA939" s="193"/>
      <c r="AB939" s="193"/>
      <c r="AC939" s="193"/>
      <c r="AD939" s="193"/>
      <c r="AE939" s="193"/>
      <c r="AF939" s="3"/>
      <c r="AG939" s="3"/>
      <c r="AH939" s="3"/>
      <c r="AI939" s="3"/>
      <c r="AJ939" s="3"/>
      <c r="AK939" s="3"/>
      <c r="AL939" s="3"/>
    </row>
    <row r="940" spans="1:38" ht="14.25" customHeight="1">
      <c r="A940" s="3"/>
      <c r="B940" s="3"/>
      <c r="C940" s="3"/>
      <c r="D940" s="3"/>
      <c r="E940" s="264"/>
      <c r="F940" s="264"/>
      <c r="G940" s="264"/>
      <c r="H940" s="264"/>
      <c r="I940" s="264"/>
      <c r="J940" s="259"/>
      <c r="K940" s="3"/>
      <c r="L940" s="264"/>
      <c r="M940" s="264"/>
      <c r="N940" s="264"/>
      <c r="O940" s="264"/>
      <c r="P940" s="264"/>
      <c r="Q940" s="259"/>
      <c r="R940" s="3"/>
      <c r="S940" s="264"/>
      <c r="T940" s="264"/>
      <c r="U940" s="264"/>
      <c r="V940" s="264"/>
      <c r="W940" s="264"/>
      <c r="X940" s="193"/>
      <c r="Y940" s="193"/>
      <c r="Z940" s="193"/>
      <c r="AA940" s="193"/>
      <c r="AB940" s="193"/>
      <c r="AC940" s="193"/>
      <c r="AD940" s="193"/>
      <c r="AE940" s="193"/>
      <c r="AF940" s="3"/>
      <c r="AG940" s="3"/>
      <c r="AH940" s="3"/>
      <c r="AI940" s="3"/>
      <c r="AJ940" s="3"/>
      <c r="AK940" s="3"/>
      <c r="AL940" s="3"/>
    </row>
    <row r="941" spans="1:38" ht="14.25" customHeight="1">
      <c r="A941" s="3"/>
      <c r="B941" s="3"/>
      <c r="C941" s="3"/>
      <c r="D941" s="3"/>
      <c r="E941" s="264"/>
      <c r="F941" s="264"/>
      <c r="G941" s="264"/>
      <c r="H941" s="264"/>
      <c r="I941" s="264"/>
      <c r="J941" s="259"/>
      <c r="K941" s="3"/>
      <c r="L941" s="264"/>
      <c r="M941" s="264"/>
      <c r="N941" s="264"/>
      <c r="O941" s="264"/>
      <c r="P941" s="264"/>
      <c r="Q941" s="259"/>
      <c r="R941" s="3"/>
      <c r="S941" s="264"/>
      <c r="T941" s="264"/>
      <c r="U941" s="264"/>
      <c r="V941" s="264"/>
      <c r="W941" s="264"/>
      <c r="X941" s="193"/>
      <c r="Y941" s="193"/>
      <c r="Z941" s="193"/>
      <c r="AA941" s="193"/>
      <c r="AB941" s="193"/>
      <c r="AC941" s="193"/>
      <c r="AD941" s="193"/>
      <c r="AE941" s="193"/>
      <c r="AF941" s="3"/>
      <c r="AG941" s="3"/>
      <c r="AH941" s="3"/>
      <c r="AI941" s="3"/>
      <c r="AJ941" s="3"/>
      <c r="AK941" s="3"/>
      <c r="AL941" s="3"/>
    </row>
    <row r="942" spans="1:38" ht="14.25" customHeight="1">
      <c r="A942" s="3"/>
      <c r="B942" s="3"/>
      <c r="C942" s="3"/>
      <c r="D942" s="3"/>
      <c r="E942" s="264"/>
      <c r="F942" s="264"/>
      <c r="G942" s="264"/>
      <c r="H942" s="264"/>
      <c r="I942" s="264"/>
      <c r="J942" s="259"/>
      <c r="K942" s="3"/>
      <c r="L942" s="264"/>
      <c r="M942" s="264"/>
      <c r="N942" s="264"/>
      <c r="O942" s="264"/>
      <c r="P942" s="264"/>
      <c r="Q942" s="259"/>
      <c r="R942" s="3"/>
      <c r="S942" s="264"/>
      <c r="T942" s="264"/>
      <c r="U942" s="264"/>
      <c r="V942" s="264"/>
      <c r="W942" s="264"/>
      <c r="X942" s="193"/>
      <c r="Y942" s="193"/>
      <c r="Z942" s="193"/>
      <c r="AA942" s="193"/>
      <c r="AB942" s="193"/>
      <c r="AC942" s="193"/>
      <c r="AD942" s="193"/>
      <c r="AE942" s="193"/>
      <c r="AF942" s="3"/>
      <c r="AG942" s="3"/>
      <c r="AH942" s="3"/>
      <c r="AI942" s="3"/>
      <c r="AJ942" s="3"/>
      <c r="AK942" s="3"/>
      <c r="AL942" s="3"/>
    </row>
    <row r="943" spans="1:38" ht="14.25" customHeight="1">
      <c r="A943" s="3"/>
      <c r="B943" s="3"/>
      <c r="C943" s="3"/>
      <c r="D943" s="3"/>
      <c r="E943" s="264"/>
      <c r="F943" s="264"/>
      <c r="G943" s="264"/>
      <c r="H943" s="264"/>
      <c r="I943" s="264"/>
      <c r="J943" s="259"/>
      <c r="K943" s="3"/>
      <c r="L943" s="264"/>
      <c r="M943" s="264"/>
      <c r="N943" s="264"/>
      <c r="O943" s="264"/>
      <c r="P943" s="264"/>
      <c r="Q943" s="259"/>
      <c r="R943" s="3"/>
      <c r="S943" s="264"/>
      <c r="T943" s="264"/>
      <c r="U943" s="264"/>
      <c r="V943" s="264"/>
      <c r="W943" s="264"/>
      <c r="X943" s="193"/>
      <c r="Y943" s="193"/>
      <c r="Z943" s="193"/>
      <c r="AA943" s="193"/>
      <c r="AB943" s="193"/>
      <c r="AC943" s="193"/>
      <c r="AD943" s="193"/>
      <c r="AE943" s="193"/>
      <c r="AF943" s="3"/>
      <c r="AG943" s="3"/>
      <c r="AH943" s="3"/>
      <c r="AI943" s="3"/>
      <c r="AJ943" s="3"/>
      <c r="AK943" s="3"/>
      <c r="AL943" s="3"/>
    </row>
    <row r="944" spans="1:38" ht="14.25" customHeight="1">
      <c r="A944" s="3"/>
      <c r="B944" s="3"/>
      <c r="C944" s="3"/>
      <c r="D944" s="3"/>
      <c r="E944" s="264"/>
      <c r="F944" s="264"/>
      <c r="G944" s="264"/>
      <c r="H944" s="264"/>
      <c r="I944" s="264"/>
      <c r="J944" s="259"/>
      <c r="K944" s="3"/>
      <c r="L944" s="264"/>
      <c r="M944" s="264"/>
      <c r="N944" s="264"/>
      <c r="O944" s="264"/>
      <c r="P944" s="264"/>
      <c r="Q944" s="259"/>
      <c r="R944" s="3"/>
      <c r="S944" s="264"/>
      <c r="T944" s="264"/>
      <c r="U944" s="264"/>
      <c r="V944" s="264"/>
      <c r="W944" s="264"/>
      <c r="X944" s="193"/>
      <c r="Y944" s="193"/>
      <c r="Z944" s="193"/>
      <c r="AA944" s="193"/>
      <c r="AB944" s="193"/>
      <c r="AC944" s="193"/>
      <c r="AD944" s="193"/>
      <c r="AE944" s="193"/>
      <c r="AF944" s="3"/>
      <c r="AG944" s="3"/>
      <c r="AH944" s="3"/>
      <c r="AI944" s="3"/>
      <c r="AJ944" s="3"/>
      <c r="AK944" s="3"/>
      <c r="AL944" s="3"/>
    </row>
    <row r="945" spans="1:38" ht="14.25" customHeight="1">
      <c r="A945" s="3"/>
      <c r="B945" s="3"/>
      <c r="C945" s="3"/>
      <c r="D945" s="3"/>
      <c r="E945" s="264"/>
      <c r="F945" s="264"/>
      <c r="G945" s="264"/>
      <c r="H945" s="264"/>
      <c r="I945" s="264"/>
      <c r="J945" s="259"/>
      <c r="K945" s="3"/>
      <c r="L945" s="264"/>
      <c r="M945" s="264"/>
      <c r="N945" s="264"/>
      <c r="O945" s="264"/>
      <c r="P945" s="264"/>
      <c r="Q945" s="259"/>
      <c r="R945" s="3"/>
      <c r="S945" s="264"/>
      <c r="T945" s="264"/>
      <c r="U945" s="264"/>
      <c r="V945" s="264"/>
      <c r="W945" s="264"/>
      <c r="X945" s="193"/>
      <c r="Y945" s="193"/>
      <c r="Z945" s="193"/>
      <c r="AA945" s="193"/>
      <c r="AB945" s="193"/>
      <c r="AC945" s="193"/>
      <c r="AD945" s="193"/>
      <c r="AE945" s="193"/>
      <c r="AF945" s="3"/>
      <c r="AG945" s="3"/>
      <c r="AH945" s="3"/>
      <c r="AI945" s="3"/>
      <c r="AJ945" s="3"/>
      <c r="AK945" s="3"/>
      <c r="AL945" s="3"/>
    </row>
    <row r="946" spans="1:38" ht="14.25" customHeight="1">
      <c r="A946" s="3"/>
      <c r="B946" s="3"/>
      <c r="C946" s="3"/>
      <c r="D946" s="3"/>
      <c r="E946" s="264"/>
      <c r="F946" s="264"/>
      <c r="G946" s="264"/>
      <c r="H946" s="264"/>
      <c r="I946" s="264"/>
      <c r="J946" s="259"/>
      <c r="K946" s="3"/>
      <c r="L946" s="264"/>
      <c r="M946" s="264"/>
      <c r="N946" s="264"/>
      <c r="O946" s="264"/>
      <c r="P946" s="264"/>
      <c r="Q946" s="259"/>
      <c r="R946" s="3"/>
      <c r="S946" s="264"/>
      <c r="T946" s="264"/>
      <c r="U946" s="264"/>
      <c r="V946" s="264"/>
      <c r="W946" s="264"/>
      <c r="X946" s="193"/>
      <c r="Y946" s="193"/>
      <c r="Z946" s="193"/>
      <c r="AA946" s="193"/>
      <c r="AB946" s="193"/>
      <c r="AC946" s="193"/>
      <c r="AD946" s="193"/>
      <c r="AE946" s="193"/>
      <c r="AF946" s="3"/>
      <c r="AG946" s="3"/>
      <c r="AH946" s="3"/>
      <c r="AI946" s="3"/>
      <c r="AJ946" s="3"/>
      <c r="AK946" s="3"/>
      <c r="AL946" s="3"/>
    </row>
    <row r="947" spans="1:38" ht="14.25" customHeight="1">
      <c r="A947" s="3"/>
      <c r="B947" s="3"/>
      <c r="C947" s="3"/>
      <c r="D947" s="3"/>
      <c r="E947" s="264"/>
      <c r="F947" s="264"/>
      <c r="G947" s="264"/>
      <c r="H947" s="264"/>
      <c r="I947" s="264"/>
      <c r="J947" s="259"/>
      <c r="K947" s="3"/>
      <c r="L947" s="264"/>
      <c r="M947" s="264"/>
      <c r="N947" s="264"/>
      <c r="O947" s="264"/>
      <c r="P947" s="264"/>
      <c r="Q947" s="259"/>
      <c r="R947" s="3"/>
      <c r="S947" s="264"/>
      <c r="T947" s="264"/>
      <c r="U947" s="264"/>
      <c r="V947" s="264"/>
      <c r="W947" s="264"/>
      <c r="X947" s="193"/>
      <c r="Y947" s="193"/>
      <c r="Z947" s="193"/>
      <c r="AA947" s="193"/>
      <c r="AB947" s="193"/>
      <c r="AC947" s="193"/>
      <c r="AD947" s="193"/>
      <c r="AE947" s="193"/>
      <c r="AF947" s="3"/>
      <c r="AG947" s="3"/>
      <c r="AH947" s="3"/>
      <c r="AI947" s="3"/>
      <c r="AJ947" s="3"/>
      <c r="AK947" s="3"/>
      <c r="AL947" s="3"/>
    </row>
    <row r="948" spans="1:38" ht="14.25" customHeight="1">
      <c r="A948" s="3"/>
      <c r="B948" s="3"/>
      <c r="C948" s="3"/>
      <c r="D948" s="3"/>
      <c r="E948" s="264"/>
      <c r="F948" s="264"/>
      <c r="G948" s="264"/>
      <c r="H948" s="264"/>
      <c r="I948" s="264"/>
      <c r="J948" s="259"/>
      <c r="K948" s="3"/>
      <c r="L948" s="264"/>
      <c r="M948" s="264"/>
      <c r="N948" s="264"/>
      <c r="O948" s="264"/>
      <c r="P948" s="264"/>
      <c r="Q948" s="259"/>
      <c r="R948" s="3"/>
      <c r="S948" s="264"/>
      <c r="T948" s="264"/>
      <c r="U948" s="264"/>
      <c r="V948" s="264"/>
      <c r="W948" s="264"/>
      <c r="X948" s="193"/>
      <c r="Y948" s="193"/>
      <c r="Z948" s="193"/>
      <c r="AA948" s="193"/>
      <c r="AB948" s="193"/>
      <c r="AC948" s="193"/>
      <c r="AD948" s="193"/>
      <c r="AE948" s="193"/>
      <c r="AF948" s="3"/>
      <c r="AG948" s="3"/>
      <c r="AH948" s="3"/>
      <c r="AI948" s="3"/>
      <c r="AJ948" s="3"/>
      <c r="AK948" s="3"/>
      <c r="AL948" s="3"/>
    </row>
    <row r="949" spans="1:38" ht="14.25" customHeight="1">
      <c r="A949" s="3"/>
      <c r="B949" s="3"/>
      <c r="C949" s="3"/>
      <c r="D949" s="3"/>
      <c r="E949" s="264"/>
      <c r="F949" s="264"/>
      <c r="G949" s="264"/>
      <c r="H949" s="264"/>
      <c r="I949" s="264"/>
      <c r="J949" s="259"/>
      <c r="K949" s="3"/>
      <c r="L949" s="264"/>
      <c r="M949" s="264"/>
      <c r="N949" s="264"/>
      <c r="O949" s="264"/>
      <c r="P949" s="264"/>
      <c r="Q949" s="259"/>
      <c r="R949" s="3"/>
      <c r="S949" s="264"/>
      <c r="T949" s="264"/>
      <c r="U949" s="264"/>
      <c r="V949" s="264"/>
      <c r="W949" s="264"/>
      <c r="X949" s="193"/>
      <c r="Y949" s="193"/>
      <c r="Z949" s="193"/>
      <c r="AA949" s="193"/>
      <c r="AB949" s="193"/>
      <c r="AC949" s="193"/>
      <c r="AD949" s="193"/>
      <c r="AE949" s="193"/>
      <c r="AF949" s="3"/>
      <c r="AG949" s="3"/>
      <c r="AH949" s="3"/>
      <c r="AI949" s="3"/>
      <c r="AJ949" s="3"/>
      <c r="AK949" s="3"/>
      <c r="AL949" s="3"/>
    </row>
    <row r="950" spans="1:38" ht="14.25" customHeight="1">
      <c r="A950" s="3"/>
      <c r="B950" s="3"/>
      <c r="C950" s="3"/>
      <c r="D950" s="3"/>
      <c r="E950" s="264"/>
      <c r="F950" s="264"/>
      <c r="G950" s="264"/>
      <c r="H950" s="264"/>
      <c r="I950" s="264"/>
      <c r="J950" s="259"/>
      <c r="K950" s="3"/>
      <c r="L950" s="264"/>
      <c r="M950" s="264"/>
      <c r="N950" s="264"/>
      <c r="O950" s="264"/>
      <c r="P950" s="264"/>
      <c r="Q950" s="259"/>
      <c r="R950" s="3"/>
      <c r="S950" s="264"/>
      <c r="T950" s="264"/>
      <c r="U950" s="264"/>
      <c r="V950" s="264"/>
      <c r="W950" s="264"/>
      <c r="X950" s="193"/>
      <c r="Y950" s="193"/>
      <c r="Z950" s="193"/>
      <c r="AA950" s="193"/>
      <c r="AB950" s="193"/>
      <c r="AC950" s="193"/>
      <c r="AD950" s="193"/>
      <c r="AE950" s="193"/>
      <c r="AF950" s="3"/>
      <c r="AG950" s="3"/>
      <c r="AH950" s="3"/>
      <c r="AI950" s="3"/>
      <c r="AJ950" s="3"/>
      <c r="AK950" s="3"/>
      <c r="AL950" s="3"/>
    </row>
    <row r="951" spans="1:38" ht="14.25" customHeight="1">
      <c r="A951" s="3"/>
      <c r="B951" s="3"/>
      <c r="C951" s="3"/>
      <c r="D951" s="3"/>
      <c r="E951" s="264"/>
      <c r="F951" s="264"/>
      <c r="G951" s="264"/>
      <c r="H951" s="264"/>
      <c r="I951" s="264"/>
      <c r="J951" s="259"/>
      <c r="K951" s="3"/>
      <c r="L951" s="264"/>
      <c r="M951" s="264"/>
      <c r="N951" s="264"/>
      <c r="O951" s="264"/>
      <c r="P951" s="264"/>
      <c r="Q951" s="259"/>
      <c r="R951" s="3"/>
      <c r="S951" s="264"/>
      <c r="T951" s="264"/>
      <c r="U951" s="264"/>
      <c r="V951" s="264"/>
      <c r="W951" s="264"/>
      <c r="X951" s="193"/>
      <c r="Y951" s="193"/>
      <c r="Z951" s="193"/>
      <c r="AA951" s="193"/>
      <c r="AB951" s="193"/>
      <c r="AC951" s="193"/>
      <c r="AD951" s="193"/>
      <c r="AE951" s="193"/>
      <c r="AF951" s="3"/>
      <c r="AG951" s="3"/>
      <c r="AH951" s="3"/>
      <c r="AI951" s="3"/>
      <c r="AJ951" s="3"/>
      <c r="AK951" s="3"/>
      <c r="AL951" s="3"/>
    </row>
    <row r="952" spans="1:38" ht="14.25" customHeight="1">
      <c r="A952" s="3"/>
      <c r="B952" s="3"/>
      <c r="C952" s="3"/>
      <c r="D952" s="3"/>
      <c r="E952" s="264"/>
      <c r="F952" s="264"/>
      <c r="G952" s="264"/>
      <c r="H952" s="264"/>
      <c r="I952" s="264"/>
      <c r="J952" s="259"/>
      <c r="K952" s="3"/>
      <c r="L952" s="264"/>
      <c r="M952" s="264"/>
      <c r="N952" s="264"/>
      <c r="O952" s="264"/>
      <c r="P952" s="264"/>
      <c r="Q952" s="259"/>
      <c r="R952" s="3"/>
      <c r="S952" s="264"/>
      <c r="T952" s="264"/>
      <c r="U952" s="264"/>
      <c r="V952" s="264"/>
      <c r="W952" s="264"/>
      <c r="X952" s="193"/>
      <c r="Y952" s="193"/>
      <c r="Z952" s="193"/>
      <c r="AA952" s="193"/>
      <c r="AB952" s="193"/>
      <c r="AC952" s="193"/>
      <c r="AD952" s="193"/>
      <c r="AE952" s="193"/>
      <c r="AF952" s="3"/>
      <c r="AG952" s="3"/>
      <c r="AH952" s="3"/>
      <c r="AI952" s="3"/>
      <c r="AJ952" s="3"/>
      <c r="AK952" s="3"/>
      <c r="AL952" s="3"/>
    </row>
    <row r="953" spans="1:38" ht="14.25" customHeight="1">
      <c r="A953" s="3"/>
      <c r="B953" s="3"/>
      <c r="C953" s="3"/>
      <c r="D953" s="3"/>
      <c r="E953" s="264"/>
      <c r="F953" s="264"/>
      <c r="G953" s="264"/>
      <c r="H953" s="264"/>
      <c r="I953" s="264"/>
      <c r="J953" s="259"/>
      <c r="K953" s="3"/>
      <c r="L953" s="264"/>
      <c r="M953" s="264"/>
      <c r="N953" s="264"/>
      <c r="O953" s="264"/>
      <c r="P953" s="264"/>
      <c r="Q953" s="259"/>
      <c r="R953" s="3"/>
      <c r="S953" s="264"/>
      <c r="T953" s="264"/>
      <c r="U953" s="264"/>
      <c r="V953" s="264"/>
      <c r="W953" s="264"/>
      <c r="X953" s="193"/>
      <c r="Y953" s="193"/>
      <c r="Z953" s="193"/>
      <c r="AA953" s="193"/>
      <c r="AB953" s="193"/>
      <c r="AC953" s="193"/>
      <c r="AD953" s="193"/>
      <c r="AE953" s="193"/>
      <c r="AF953" s="3"/>
      <c r="AG953" s="3"/>
      <c r="AH953" s="3"/>
      <c r="AI953" s="3"/>
      <c r="AJ953" s="3"/>
      <c r="AK953" s="3"/>
      <c r="AL953" s="3"/>
    </row>
    <row r="954" spans="1:38" ht="14.25" customHeight="1">
      <c r="A954" s="3"/>
      <c r="B954" s="3"/>
      <c r="C954" s="3"/>
      <c r="D954" s="3"/>
      <c r="E954" s="264"/>
      <c r="F954" s="264"/>
      <c r="G954" s="264"/>
      <c r="H954" s="264"/>
      <c r="I954" s="264"/>
      <c r="J954" s="259"/>
      <c r="K954" s="3"/>
      <c r="L954" s="264"/>
      <c r="M954" s="264"/>
      <c r="N954" s="264"/>
      <c r="O954" s="264"/>
      <c r="P954" s="264"/>
      <c r="Q954" s="259"/>
      <c r="R954" s="3"/>
      <c r="S954" s="264"/>
      <c r="T954" s="264"/>
      <c r="U954" s="264"/>
      <c r="V954" s="264"/>
      <c r="W954" s="264"/>
      <c r="X954" s="193"/>
      <c r="Y954" s="193"/>
      <c r="Z954" s="193"/>
      <c r="AA954" s="193"/>
      <c r="AB954" s="193"/>
      <c r="AC954" s="193"/>
      <c r="AD954" s="193"/>
      <c r="AE954" s="193"/>
      <c r="AF954" s="3"/>
      <c r="AG954" s="3"/>
      <c r="AH954" s="3"/>
      <c r="AI954" s="3"/>
      <c r="AJ954" s="3"/>
      <c r="AK954" s="3"/>
      <c r="AL954" s="3"/>
    </row>
    <row r="955" spans="1:38" ht="14.25" customHeight="1">
      <c r="A955" s="3"/>
      <c r="B955" s="3"/>
      <c r="C955" s="3"/>
      <c r="D955" s="3"/>
      <c r="E955" s="264"/>
      <c r="F955" s="264"/>
      <c r="G955" s="264"/>
      <c r="H955" s="264"/>
      <c r="I955" s="264"/>
      <c r="J955" s="259"/>
      <c r="K955" s="3"/>
      <c r="L955" s="264"/>
      <c r="M955" s="264"/>
      <c r="N955" s="264"/>
      <c r="O955" s="264"/>
      <c r="P955" s="264"/>
      <c r="Q955" s="259"/>
      <c r="R955" s="3"/>
      <c r="S955" s="264"/>
      <c r="T955" s="264"/>
      <c r="U955" s="264"/>
      <c r="V955" s="264"/>
      <c r="W955" s="264"/>
      <c r="X955" s="193"/>
      <c r="Y955" s="193"/>
      <c r="Z955" s="193"/>
      <c r="AA955" s="193"/>
      <c r="AB955" s="193"/>
      <c r="AC955" s="193"/>
      <c r="AD955" s="193"/>
      <c r="AE955" s="193"/>
      <c r="AF955" s="3"/>
      <c r="AG955" s="3"/>
      <c r="AH955" s="3"/>
      <c r="AI955" s="3"/>
      <c r="AJ955" s="3"/>
      <c r="AK955" s="3"/>
      <c r="AL955" s="3"/>
    </row>
    <row r="956" spans="1:38" ht="14.25" customHeight="1">
      <c r="A956" s="3"/>
      <c r="B956" s="3"/>
      <c r="C956" s="3"/>
      <c r="D956" s="3"/>
      <c r="E956" s="264"/>
      <c r="F956" s="264"/>
      <c r="G956" s="264"/>
      <c r="H956" s="264"/>
      <c r="I956" s="264"/>
      <c r="J956" s="259"/>
      <c r="K956" s="3"/>
      <c r="L956" s="264"/>
      <c r="M956" s="264"/>
      <c r="N956" s="264"/>
      <c r="O956" s="264"/>
      <c r="P956" s="264"/>
      <c r="Q956" s="259"/>
      <c r="R956" s="3"/>
      <c r="S956" s="264"/>
      <c r="T956" s="264"/>
      <c r="U956" s="264"/>
      <c r="V956" s="264"/>
      <c r="W956" s="264"/>
      <c r="X956" s="193"/>
      <c r="Y956" s="193"/>
      <c r="Z956" s="193"/>
      <c r="AA956" s="193"/>
      <c r="AB956" s="193"/>
      <c r="AC956" s="193"/>
      <c r="AD956" s="193"/>
      <c r="AE956" s="193"/>
      <c r="AF956" s="3"/>
      <c r="AG956" s="3"/>
      <c r="AH956" s="3"/>
      <c r="AI956" s="3"/>
      <c r="AJ956" s="3"/>
      <c r="AK956" s="3"/>
      <c r="AL956" s="3"/>
    </row>
    <row r="957" spans="1:38" ht="14.25" customHeight="1">
      <c r="A957" s="3"/>
      <c r="B957" s="3"/>
      <c r="C957" s="3"/>
      <c r="D957" s="3"/>
      <c r="E957" s="264"/>
      <c r="F957" s="264"/>
      <c r="G957" s="264"/>
      <c r="H957" s="264"/>
      <c r="I957" s="264"/>
      <c r="J957" s="259"/>
      <c r="K957" s="3"/>
      <c r="L957" s="264"/>
      <c r="M957" s="264"/>
      <c r="N957" s="264"/>
      <c r="O957" s="264"/>
      <c r="P957" s="264"/>
      <c r="Q957" s="259"/>
      <c r="R957" s="3"/>
      <c r="S957" s="264"/>
      <c r="T957" s="264"/>
      <c r="U957" s="264"/>
      <c r="V957" s="264"/>
      <c r="W957" s="264"/>
      <c r="X957" s="193"/>
      <c r="Y957" s="193"/>
      <c r="Z957" s="193"/>
      <c r="AA957" s="193"/>
      <c r="AB957" s="193"/>
      <c r="AC957" s="193"/>
      <c r="AD957" s="193"/>
      <c r="AE957" s="193"/>
      <c r="AF957" s="3"/>
      <c r="AG957" s="3"/>
      <c r="AH957" s="3"/>
      <c r="AI957" s="3"/>
      <c r="AJ957" s="3"/>
      <c r="AK957" s="3"/>
      <c r="AL957" s="3"/>
    </row>
    <row r="958" spans="1:38" ht="14.25" customHeight="1">
      <c r="A958" s="3"/>
      <c r="B958" s="3"/>
      <c r="C958" s="3"/>
      <c r="D958" s="3"/>
      <c r="E958" s="264"/>
      <c r="F958" s="264"/>
      <c r="G958" s="264"/>
      <c r="H958" s="264"/>
      <c r="I958" s="264"/>
      <c r="J958" s="259"/>
      <c r="K958" s="3"/>
      <c r="L958" s="264"/>
      <c r="M958" s="264"/>
      <c r="N958" s="264"/>
      <c r="O958" s="264"/>
      <c r="P958" s="264"/>
      <c r="Q958" s="259"/>
      <c r="R958" s="3"/>
      <c r="S958" s="264"/>
      <c r="T958" s="264"/>
      <c r="U958" s="264"/>
      <c r="V958" s="264"/>
      <c r="W958" s="264"/>
      <c r="X958" s="193"/>
      <c r="Y958" s="193"/>
      <c r="Z958" s="193"/>
      <c r="AA958" s="193"/>
      <c r="AB958" s="193"/>
      <c r="AC958" s="193"/>
      <c r="AD958" s="193"/>
      <c r="AE958" s="193"/>
      <c r="AF958" s="3"/>
      <c r="AG958" s="3"/>
      <c r="AH958" s="3"/>
      <c r="AI958" s="3"/>
      <c r="AJ958" s="3"/>
      <c r="AK958" s="3"/>
      <c r="AL958" s="3"/>
    </row>
    <row r="959" spans="1:38" ht="14.25" customHeight="1">
      <c r="A959" s="3"/>
      <c r="B959" s="3"/>
      <c r="C959" s="3"/>
      <c r="D959" s="3"/>
      <c r="E959" s="264"/>
      <c r="F959" s="264"/>
      <c r="G959" s="264"/>
      <c r="H959" s="264"/>
      <c r="I959" s="264"/>
      <c r="J959" s="259"/>
      <c r="K959" s="3"/>
      <c r="L959" s="264"/>
      <c r="M959" s="264"/>
      <c r="N959" s="264"/>
      <c r="O959" s="264"/>
      <c r="P959" s="264"/>
      <c r="Q959" s="259"/>
      <c r="R959" s="3"/>
      <c r="S959" s="264"/>
      <c r="T959" s="264"/>
      <c r="U959" s="264"/>
      <c r="V959" s="264"/>
      <c r="W959" s="264"/>
      <c r="X959" s="193"/>
      <c r="Y959" s="193"/>
      <c r="Z959" s="193"/>
      <c r="AA959" s="193"/>
      <c r="AB959" s="193"/>
      <c r="AC959" s="193"/>
      <c r="AD959" s="193"/>
      <c r="AE959" s="193"/>
      <c r="AF959" s="3"/>
      <c r="AG959" s="3"/>
      <c r="AH959" s="3"/>
      <c r="AI959" s="3"/>
      <c r="AJ959" s="3"/>
      <c r="AK959" s="3"/>
      <c r="AL959" s="3"/>
    </row>
    <row r="960" spans="1:38" ht="14.25" customHeight="1">
      <c r="A960" s="3"/>
      <c r="B960" s="3"/>
      <c r="C960" s="3"/>
      <c r="D960" s="3"/>
      <c r="E960" s="264"/>
      <c r="F960" s="264"/>
      <c r="G960" s="264"/>
      <c r="H960" s="264"/>
      <c r="I960" s="264"/>
      <c r="J960" s="259"/>
      <c r="K960" s="3"/>
      <c r="L960" s="264"/>
      <c r="M960" s="264"/>
      <c r="N960" s="264"/>
      <c r="O960" s="264"/>
      <c r="P960" s="264"/>
      <c r="Q960" s="259"/>
      <c r="R960" s="3"/>
      <c r="S960" s="264"/>
      <c r="T960" s="264"/>
      <c r="U960" s="264"/>
      <c r="V960" s="264"/>
      <c r="W960" s="264"/>
      <c r="X960" s="193"/>
      <c r="Y960" s="193"/>
      <c r="Z960" s="193"/>
      <c r="AA960" s="193"/>
      <c r="AB960" s="193"/>
      <c r="AC960" s="193"/>
      <c r="AD960" s="193"/>
      <c r="AE960" s="193"/>
      <c r="AF960" s="3"/>
      <c r="AG960" s="3"/>
      <c r="AH960" s="3"/>
      <c r="AI960" s="3"/>
      <c r="AJ960" s="3"/>
      <c r="AK960" s="3"/>
      <c r="AL960" s="3"/>
    </row>
    <row r="961" spans="1:38" ht="14.25" customHeight="1">
      <c r="A961" s="3"/>
      <c r="B961" s="3"/>
      <c r="C961" s="3"/>
      <c r="D961" s="3"/>
      <c r="E961" s="264"/>
      <c r="F961" s="264"/>
      <c r="G961" s="264"/>
      <c r="H961" s="264"/>
      <c r="I961" s="264"/>
      <c r="J961" s="259"/>
      <c r="K961" s="3"/>
      <c r="L961" s="264"/>
      <c r="M961" s="264"/>
      <c r="N961" s="264"/>
      <c r="O961" s="264"/>
      <c r="P961" s="264"/>
      <c r="Q961" s="259"/>
      <c r="R961" s="3"/>
      <c r="S961" s="264"/>
      <c r="T961" s="264"/>
      <c r="U961" s="264"/>
      <c r="V961" s="264"/>
      <c r="W961" s="264"/>
      <c r="X961" s="193"/>
      <c r="Y961" s="193"/>
      <c r="Z961" s="193"/>
      <c r="AA961" s="193"/>
      <c r="AB961" s="193"/>
      <c r="AC961" s="193"/>
      <c r="AD961" s="193"/>
      <c r="AE961" s="193"/>
      <c r="AF961" s="3"/>
      <c r="AG961" s="3"/>
      <c r="AH961" s="3"/>
      <c r="AI961" s="3"/>
      <c r="AJ961" s="3"/>
      <c r="AK961" s="3"/>
      <c r="AL961" s="3"/>
    </row>
    <row r="962" spans="1:38" ht="14.25" customHeight="1">
      <c r="A962" s="3"/>
      <c r="B962" s="3"/>
      <c r="C962" s="3"/>
      <c r="D962" s="3"/>
      <c r="E962" s="264"/>
      <c r="F962" s="264"/>
      <c r="G962" s="264"/>
      <c r="H962" s="264"/>
      <c r="I962" s="264"/>
      <c r="J962" s="259"/>
      <c r="K962" s="3"/>
      <c r="L962" s="264"/>
      <c r="M962" s="264"/>
      <c r="N962" s="264"/>
      <c r="O962" s="264"/>
      <c r="P962" s="264"/>
      <c r="Q962" s="259"/>
      <c r="R962" s="3"/>
      <c r="S962" s="264"/>
      <c r="T962" s="264"/>
      <c r="U962" s="264"/>
      <c r="V962" s="264"/>
      <c r="W962" s="264"/>
      <c r="X962" s="193"/>
      <c r="Y962" s="193"/>
      <c r="Z962" s="193"/>
      <c r="AA962" s="193"/>
      <c r="AB962" s="193"/>
      <c r="AC962" s="193"/>
      <c r="AD962" s="193"/>
      <c r="AE962" s="193"/>
      <c r="AF962" s="3"/>
      <c r="AG962" s="3"/>
      <c r="AH962" s="3"/>
      <c r="AI962" s="3"/>
      <c r="AJ962" s="3"/>
      <c r="AK962" s="3"/>
      <c r="AL962" s="3"/>
    </row>
    <row r="963" spans="1:38" ht="14.25" customHeight="1">
      <c r="A963" s="3"/>
      <c r="B963" s="3"/>
      <c r="C963" s="3"/>
      <c r="D963" s="3"/>
      <c r="E963" s="264"/>
      <c r="F963" s="264"/>
      <c r="G963" s="264"/>
      <c r="H963" s="264"/>
      <c r="I963" s="264"/>
      <c r="J963" s="259"/>
      <c r="K963" s="3"/>
      <c r="L963" s="264"/>
      <c r="M963" s="264"/>
      <c r="N963" s="264"/>
      <c r="O963" s="264"/>
      <c r="P963" s="264"/>
      <c r="Q963" s="259"/>
      <c r="R963" s="3"/>
      <c r="S963" s="264"/>
      <c r="T963" s="264"/>
      <c r="U963" s="264"/>
      <c r="V963" s="264"/>
      <c r="W963" s="264"/>
      <c r="X963" s="193"/>
      <c r="Y963" s="193"/>
      <c r="Z963" s="193"/>
      <c r="AA963" s="193"/>
      <c r="AB963" s="193"/>
      <c r="AC963" s="193"/>
      <c r="AD963" s="193"/>
      <c r="AE963" s="193"/>
      <c r="AF963" s="3"/>
      <c r="AG963" s="3"/>
      <c r="AH963" s="3"/>
      <c r="AI963" s="3"/>
      <c r="AJ963" s="3"/>
      <c r="AK963" s="3"/>
      <c r="AL963" s="3"/>
    </row>
    <row r="964" spans="1:38" ht="14.25" customHeight="1">
      <c r="A964" s="3"/>
      <c r="B964" s="3"/>
      <c r="C964" s="3"/>
      <c r="D964" s="3"/>
      <c r="E964" s="264"/>
      <c r="F964" s="264"/>
      <c r="G964" s="264"/>
      <c r="H964" s="264"/>
      <c r="I964" s="264"/>
      <c r="J964" s="259"/>
      <c r="K964" s="3"/>
      <c r="L964" s="264"/>
      <c r="M964" s="264"/>
      <c r="N964" s="264"/>
      <c r="O964" s="264"/>
      <c r="P964" s="264"/>
      <c r="Q964" s="259"/>
      <c r="R964" s="3"/>
      <c r="S964" s="264"/>
      <c r="T964" s="264"/>
      <c r="U964" s="264"/>
      <c r="V964" s="264"/>
      <c r="W964" s="264"/>
      <c r="X964" s="193"/>
      <c r="Y964" s="193"/>
      <c r="Z964" s="193"/>
      <c r="AA964" s="193"/>
      <c r="AB964" s="193"/>
      <c r="AC964" s="193"/>
      <c r="AD964" s="193"/>
      <c r="AE964" s="193"/>
      <c r="AF964" s="3"/>
      <c r="AG964" s="3"/>
      <c r="AH964" s="3"/>
      <c r="AI964" s="3"/>
      <c r="AJ964" s="3"/>
      <c r="AK964" s="3"/>
      <c r="AL964" s="3"/>
    </row>
    <row r="965" spans="1:38" ht="14.25" customHeight="1">
      <c r="A965" s="3"/>
      <c r="B965" s="3"/>
      <c r="C965" s="3"/>
      <c r="D965" s="3"/>
      <c r="E965" s="264"/>
      <c r="F965" s="264"/>
      <c r="G965" s="264"/>
      <c r="H965" s="264"/>
      <c r="I965" s="264"/>
      <c r="J965" s="259"/>
      <c r="K965" s="3"/>
      <c r="L965" s="264"/>
      <c r="M965" s="264"/>
      <c r="N965" s="264"/>
      <c r="O965" s="264"/>
      <c r="P965" s="264"/>
      <c r="Q965" s="259"/>
      <c r="R965" s="3"/>
      <c r="S965" s="264"/>
      <c r="T965" s="264"/>
      <c r="U965" s="264"/>
      <c r="V965" s="264"/>
      <c r="W965" s="264"/>
      <c r="X965" s="193"/>
      <c r="Y965" s="193"/>
      <c r="Z965" s="193"/>
      <c r="AA965" s="193"/>
      <c r="AB965" s="193"/>
      <c r="AC965" s="193"/>
      <c r="AD965" s="193"/>
      <c r="AE965" s="193"/>
      <c r="AF965" s="3"/>
      <c r="AG965" s="3"/>
      <c r="AH965" s="3"/>
      <c r="AI965" s="3"/>
      <c r="AJ965" s="3"/>
      <c r="AK965" s="3"/>
      <c r="AL965" s="3"/>
    </row>
    <row r="966" spans="1:38" ht="14.25" customHeight="1">
      <c r="A966" s="3"/>
      <c r="B966" s="3"/>
      <c r="C966" s="3"/>
      <c r="D966" s="3"/>
      <c r="E966" s="264"/>
      <c r="F966" s="264"/>
      <c r="G966" s="264"/>
      <c r="H966" s="264"/>
      <c r="I966" s="264"/>
      <c r="J966" s="259"/>
      <c r="K966" s="3"/>
      <c r="L966" s="264"/>
      <c r="M966" s="264"/>
      <c r="N966" s="264"/>
      <c r="O966" s="264"/>
      <c r="P966" s="264"/>
      <c r="Q966" s="259"/>
      <c r="R966" s="3"/>
      <c r="S966" s="264"/>
      <c r="T966" s="264"/>
      <c r="U966" s="264"/>
      <c r="V966" s="264"/>
      <c r="W966" s="264"/>
      <c r="X966" s="193"/>
      <c r="Y966" s="193"/>
      <c r="Z966" s="193"/>
      <c r="AA966" s="193"/>
      <c r="AB966" s="193"/>
      <c r="AC966" s="193"/>
      <c r="AD966" s="193"/>
      <c r="AE966" s="193"/>
      <c r="AF966" s="3"/>
      <c r="AG966" s="3"/>
      <c r="AH966" s="3"/>
      <c r="AI966" s="3"/>
      <c r="AJ966" s="3"/>
      <c r="AK966" s="3"/>
      <c r="AL966" s="3"/>
    </row>
    <row r="967" spans="1:38" ht="14.25" customHeight="1">
      <c r="A967" s="3"/>
      <c r="B967" s="3"/>
      <c r="C967" s="3"/>
      <c r="D967" s="3"/>
      <c r="E967" s="264"/>
      <c r="F967" s="264"/>
      <c r="G967" s="264"/>
      <c r="H967" s="264"/>
      <c r="I967" s="264"/>
      <c r="J967" s="259"/>
      <c r="K967" s="3"/>
      <c r="L967" s="264"/>
      <c r="M967" s="264"/>
      <c r="N967" s="264"/>
      <c r="O967" s="264"/>
      <c r="P967" s="264"/>
      <c r="Q967" s="259"/>
      <c r="R967" s="3"/>
      <c r="S967" s="264"/>
      <c r="T967" s="264"/>
      <c r="U967" s="264"/>
      <c r="V967" s="264"/>
      <c r="W967" s="264"/>
      <c r="X967" s="193"/>
      <c r="Y967" s="193"/>
      <c r="Z967" s="193"/>
      <c r="AA967" s="193"/>
      <c r="AB967" s="193"/>
      <c r="AC967" s="193"/>
      <c r="AD967" s="193"/>
      <c r="AE967" s="193"/>
      <c r="AF967" s="3"/>
      <c r="AG967" s="3"/>
      <c r="AH967" s="3"/>
      <c r="AI967" s="3"/>
      <c r="AJ967" s="3"/>
      <c r="AK967" s="3"/>
      <c r="AL967" s="3"/>
    </row>
    <row r="968" spans="1:38" ht="14.25" customHeight="1">
      <c r="A968" s="3"/>
      <c r="B968" s="3"/>
      <c r="C968" s="3"/>
      <c r="D968" s="3"/>
      <c r="E968" s="264"/>
      <c r="F968" s="264"/>
      <c r="G968" s="264"/>
      <c r="H968" s="264"/>
      <c r="I968" s="264"/>
      <c r="J968" s="259"/>
      <c r="K968" s="3"/>
      <c r="L968" s="264"/>
      <c r="M968" s="264"/>
      <c r="N968" s="264"/>
      <c r="O968" s="264"/>
      <c r="P968" s="264"/>
      <c r="Q968" s="259"/>
      <c r="R968" s="3"/>
      <c r="S968" s="264"/>
      <c r="T968" s="264"/>
      <c r="U968" s="264"/>
      <c r="V968" s="264"/>
      <c r="W968" s="264"/>
      <c r="X968" s="193"/>
      <c r="Y968" s="193"/>
      <c r="Z968" s="193"/>
      <c r="AA968" s="193"/>
      <c r="AB968" s="193"/>
      <c r="AC968" s="193"/>
      <c r="AD968" s="193"/>
      <c r="AE968" s="193"/>
      <c r="AF968" s="3"/>
      <c r="AG968" s="3"/>
      <c r="AH968" s="3"/>
      <c r="AI968" s="3"/>
      <c r="AJ968" s="3"/>
      <c r="AK968" s="3"/>
      <c r="AL968" s="3"/>
    </row>
    <row r="969" spans="1:38" ht="14.25" customHeight="1">
      <c r="A969" s="3"/>
      <c r="B969" s="3"/>
      <c r="C969" s="3"/>
      <c r="D969" s="3"/>
      <c r="E969" s="264"/>
      <c r="F969" s="264"/>
      <c r="G969" s="264"/>
      <c r="H969" s="264"/>
      <c r="I969" s="264"/>
      <c r="J969" s="259"/>
      <c r="K969" s="3"/>
      <c r="L969" s="264"/>
      <c r="M969" s="264"/>
      <c r="N969" s="264"/>
      <c r="O969" s="264"/>
      <c r="P969" s="264"/>
      <c r="Q969" s="259"/>
      <c r="R969" s="3"/>
      <c r="S969" s="264"/>
      <c r="T969" s="264"/>
      <c r="U969" s="264"/>
      <c r="V969" s="264"/>
      <c r="W969" s="264"/>
      <c r="X969" s="193"/>
      <c r="Y969" s="193"/>
      <c r="Z969" s="193"/>
      <c r="AA969" s="193"/>
      <c r="AB969" s="193"/>
      <c r="AC969" s="193"/>
      <c r="AD969" s="193"/>
      <c r="AE969" s="193"/>
      <c r="AF969" s="3"/>
      <c r="AG969" s="3"/>
      <c r="AH969" s="3"/>
      <c r="AI969" s="3"/>
      <c r="AJ969" s="3"/>
      <c r="AK969" s="3"/>
      <c r="AL969" s="3"/>
    </row>
    <row r="970" spans="1:38" ht="14.25" customHeight="1">
      <c r="A970" s="3"/>
      <c r="B970" s="3"/>
      <c r="C970" s="3"/>
      <c r="D970" s="3"/>
      <c r="E970" s="264"/>
      <c r="F970" s="264"/>
      <c r="G970" s="264"/>
      <c r="H970" s="264"/>
      <c r="I970" s="264"/>
      <c r="J970" s="259"/>
      <c r="K970" s="3"/>
      <c r="L970" s="264"/>
      <c r="M970" s="264"/>
      <c r="N970" s="264"/>
      <c r="O970" s="264"/>
      <c r="P970" s="264"/>
      <c r="Q970" s="259"/>
      <c r="R970" s="3"/>
      <c r="S970" s="264"/>
      <c r="T970" s="264"/>
      <c r="U970" s="264"/>
      <c r="V970" s="264"/>
      <c r="W970" s="264"/>
      <c r="X970" s="193"/>
      <c r="Y970" s="193"/>
      <c r="Z970" s="193"/>
      <c r="AA970" s="193"/>
      <c r="AB970" s="193"/>
      <c r="AC970" s="193"/>
      <c r="AD970" s="193"/>
      <c r="AE970" s="193"/>
      <c r="AF970" s="3"/>
      <c r="AG970" s="3"/>
      <c r="AH970" s="3"/>
      <c r="AI970" s="3"/>
      <c r="AJ970" s="3"/>
      <c r="AK970" s="3"/>
      <c r="AL970" s="3"/>
    </row>
    <row r="971" spans="1:38" ht="14.25" customHeight="1">
      <c r="A971" s="3"/>
      <c r="B971" s="3"/>
      <c r="C971" s="3"/>
      <c r="D971" s="3"/>
      <c r="E971" s="264"/>
      <c r="F971" s="264"/>
      <c r="G971" s="264"/>
      <c r="H971" s="264"/>
      <c r="I971" s="264"/>
      <c r="J971" s="259"/>
      <c r="K971" s="3"/>
      <c r="L971" s="264"/>
      <c r="M971" s="264"/>
      <c r="N971" s="264"/>
      <c r="O971" s="264"/>
      <c r="P971" s="264"/>
      <c r="Q971" s="259"/>
      <c r="R971" s="3"/>
      <c r="S971" s="264"/>
      <c r="T971" s="264"/>
      <c r="U971" s="264"/>
      <c r="V971" s="264"/>
      <c r="W971" s="264"/>
      <c r="X971" s="193"/>
      <c r="Y971" s="193"/>
      <c r="Z971" s="193"/>
      <c r="AA971" s="193"/>
      <c r="AB971" s="193"/>
      <c r="AC971" s="193"/>
      <c r="AD971" s="193"/>
      <c r="AE971" s="193"/>
      <c r="AF971" s="3"/>
      <c r="AG971" s="3"/>
      <c r="AH971" s="3"/>
      <c r="AI971" s="3"/>
      <c r="AJ971" s="3"/>
      <c r="AK971" s="3"/>
      <c r="AL971" s="3"/>
    </row>
    <row r="972" spans="1:38" ht="14.25" customHeight="1">
      <c r="A972" s="3"/>
      <c r="B972" s="3"/>
      <c r="C972" s="3"/>
      <c r="D972" s="3"/>
      <c r="E972" s="264"/>
      <c r="F972" s="264"/>
      <c r="G972" s="264"/>
      <c r="H972" s="264"/>
      <c r="I972" s="264"/>
      <c r="J972" s="259"/>
      <c r="K972" s="3"/>
      <c r="L972" s="264"/>
      <c r="M972" s="264"/>
      <c r="N972" s="264"/>
      <c r="O972" s="264"/>
      <c r="P972" s="264"/>
      <c r="Q972" s="259"/>
      <c r="R972" s="3"/>
      <c r="S972" s="264"/>
      <c r="T972" s="264"/>
      <c r="U972" s="264"/>
      <c r="V972" s="264"/>
      <c r="W972" s="264"/>
      <c r="X972" s="193"/>
      <c r="Y972" s="193"/>
      <c r="Z972" s="193"/>
      <c r="AA972" s="193"/>
      <c r="AB972" s="193"/>
      <c r="AC972" s="193"/>
      <c r="AD972" s="193"/>
      <c r="AE972" s="193"/>
      <c r="AF972" s="3"/>
      <c r="AG972" s="3"/>
      <c r="AH972" s="3"/>
      <c r="AI972" s="3"/>
      <c r="AJ972" s="3"/>
      <c r="AK972" s="3"/>
      <c r="AL972" s="3"/>
    </row>
    <row r="973" spans="1:38" ht="14.25" customHeight="1">
      <c r="A973" s="3"/>
      <c r="B973" s="3"/>
      <c r="C973" s="3"/>
      <c r="D973" s="3"/>
      <c r="E973" s="264"/>
      <c r="F973" s="264"/>
      <c r="G973" s="264"/>
      <c r="H973" s="264"/>
      <c r="I973" s="264"/>
      <c r="J973" s="259"/>
      <c r="K973" s="3"/>
      <c r="L973" s="264"/>
      <c r="M973" s="264"/>
      <c r="N973" s="264"/>
      <c r="O973" s="264"/>
      <c r="P973" s="264"/>
      <c r="Q973" s="259"/>
      <c r="R973" s="3"/>
      <c r="S973" s="264"/>
      <c r="T973" s="264"/>
      <c r="U973" s="264"/>
      <c r="V973" s="264"/>
      <c r="W973" s="264"/>
      <c r="X973" s="193"/>
      <c r="Y973" s="193"/>
      <c r="Z973" s="193"/>
      <c r="AA973" s="193"/>
      <c r="AB973" s="193"/>
      <c r="AC973" s="193"/>
      <c r="AD973" s="193"/>
      <c r="AE973" s="193"/>
      <c r="AF973" s="3"/>
      <c r="AG973" s="3"/>
      <c r="AH973" s="3"/>
      <c r="AI973" s="3"/>
      <c r="AJ973" s="3"/>
      <c r="AK973" s="3"/>
      <c r="AL973" s="3"/>
    </row>
    <row r="974" spans="1:38" ht="14.25" customHeight="1">
      <c r="A974" s="3"/>
      <c r="B974" s="3"/>
      <c r="C974" s="3"/>
      <c r="D974" s="3"/>
      <c r="E974" s="264"/>
      <c r="F974" s="264"/>
      <c r="G974" s="264"/>
      <c r="H974" s="264"/>
      <c r="I974" s="264"/>
      <c r="J974" s="259"/>
      <c r="K974" s="3"/>
      <c r="L974" s="264"/>
      <c r="M974" s="264"/>
      <c r="N974" s="264"/>
      <c r="O974" s="264"/>
      <c r="P974" s="264"/>
      <c r="Q974" s="259"/>
      <c r="R974" s="3"/>
      <c r="S974" s="264"/>
      <c r="T974" s="264"/>
      <c r="U974" s="264"/>
      <c r="V974" s="264"/>
      <c r="W974" s="264"/>
      <c r="X974" s="193"/>
      <c r="Y974" s="193"/>
      <c r="Z974" s="193"/>
      <c r="AA974" s="193"/>
      <c r="AB974" s="193"/>
      <c r="AC974" s="193"/>
      <c r="AD974" s="193"/>
      <c r="AE974" s="193"/>
      <c r="AF974" s="3"/>
      <c r="AG974" s="3"/>
      <c r="AH974" s="3"/>
      <c r="AI974" s="3"/>
      <c r="AJ974" s="3"/>
      <c r="AK974" s="3"/>
      <c r="AL974" s="3"/>
    </row>
    <row r="975" spans="1:38" ht="14.25" customHeight="1">
      <c r="A975" s="3"/>
      <c r="B975" s="3"/>
      <c r="C975" s="3"/>
      <c r="D975" s="3"/>
      <c r="E975" s="264"/>
      <c r="F975" s="264"/>
      <c r="G975" s="264"/>
      <c r="H975" s="264"/>
      <c r="I975" s="264"/>
      <c r="J975" s="259"/>
      <c r="K975" s="3"/>
      <c r="L975" s="264"/>
      <c r="M975" s="264"/>
      <c r="N975" s="264"/>
      <c r="O975" s="264"/>
      <c r="P975" s="264"/>
      <c r="Q975" s="259"/>
      <c r="R975" s="3"/>
      <c r="S975" s="264"/>
      <c r="T975" s="264"/>
      <c r="U975" s="264"/>
      <c r="V975" s="264"/>
      <c r="W975" s="264"/>
      <c r="X975" s="193"/>
      <c r="Y975" s="193"/>
      <c r="Z975" s="193"/>
      <c r="AA975" s="193"/>
      <c r="AB975" s="193"/>
      <c r="AC975" s="193"/>
      <c r="AD975" s="193"/>
      <c r="AE975" s="193"/>
      <c r="AF975" s="3"/>
      <c r="AG975" s="3"/>
      <c r="AH975" s="3"/>
      <c r="AI975" s="3"/>
      <c r="AJ975" s="3"/>
      <c r="AK975" s="3"/>
      <c r="AL975" s="3"/>
    </row>
    <row r="976" spans="1:38" ht="14.25" customHeight="1">
      <c r="A976" s="3"/>
      <c r="B976" s="3"/>
      <c r="C976" s="3"/>
      <c r="D976" s="3"/>
      <c r="E976" s="264"/>
      <c r="F976" s="264"/>
      <c r="G976" s="264"/>
      <c r="H976" s="264"/>
      <c r="I976" s="264"/>
      <c r="J976" s="259"/>
      <c r="K976" s="3"/>
      <c r="L976" s="264"/>
      <c r="M976" s="264"/>
      <c r="N976" s="264"/>
      <c r="O976" s="264"/>
      <c r="P976" s="264"/>
      <c r="Q976" s="259"/>
      <c r="R976" s="3"/>
      <c r="S976" s="264"/>
      <c r="T976" s="264"/>
      <c r="U976" s="264"/>
      <c r="V976" s="264"/>
      <c r="W976" s="264"/>
      <c r="X976" s="193"/>
      <c r="Y976" s="193"/>
      <c r="Z976" s="193"/>
      <c r="AA976" s="193"/>
      <c r="AB976" s="193"/>
      <c r="AC976" s="193"/>
      <c r="AD976" s="193"/>
      <c r="AE976" s="193"/>
      <c r="AF976" s="3"/>
      <c r="AG976" s="3"/>
      <c r="AH976" s="3"/>
      <c r="AI976" s="3"/>
      <c r="AJ976" s="3"/>
      <c r="AK976" s="3"/>
      <c r="AL976" s="3"/>
    </row>
    <row r="977" spans="1:38" ht="14.25" customHeight="1">
      <c r="A977" s="3"/>
      <c r="B977" s="3"/>
      <c r="C977" s="3"/>
      <c r="D977" s="3"/>
      <c r="E977" s="264"/>
      <c r="F977" s="264"/>
      <c r="G977" s="264"/>
      <c r="H977" s="264"/>
      <c r="I977" s="264"/>
      <c r="J977" s="259"/>
      <c r="K977" s="3"/>
      <c r="L977" s="264"/>
      <c r="M977" s="264"/>
      <c r="N977" s="264"/>
      <c r="O977" s="264"/>
      <c r="P977" s="264"/>
      <c r="Q977" s="259"/>
      <c r="R977" s="3"/>
      <c r="S977" s="264"/>
      <c r="T977" s="264"/>
      <c r="U977" s="264"/>
      <c r="V977" s="264"/>
      <c r="W977" s="264"/>
      <c r="X977" s="193"/>
      <c r="Y977" s="193"/>
      <c r="Z977" s="193"/>
      <c r="AA977" s="193"/>
      <c r="AB977" s="193"/>
      <c r="AC977" s="193"/>
      <c r="AD977" s="193"/>
      <c r="AE977" s="193"/>
      <c r="AF977" s="3"/>
      <c r="AG977" s="3"/>
      <c r="AH977" s="3"/>
      <c r="AI977" s="3"/>
      <c r="AJ977" s="3"/>
      <c r="AK977" s="3"/>
      <c r="AL977" s="3"/>
    </row>
    <row r="978" spans="1:38" ht="14.25" customHeight="1">
      <c r="A978" s="3"/>
      <c r="B978" s="3"/>
      <c r="C978" s="3"/>
      <c r="D978" s="3"/>
      <c r="E978" s="264"/>
      <c r="F978" s="264"/>
      <c r="G978" s="264"/>
      <c r="H978" s="264"/>
      <c r="I978" s="264"/>
      <c r="J978" s="259"/>
      <c r="K978" s="3"/>
      <c r="L978" s="264"/>
      <c r="M978" s="264"/>
      <c r="N978" s="264"/>
      <c r="O978" s="264"/>
      <c r="P978" s="264"/>
      <c r="Q978" s="259"/>
      <c r="R978" s="3"/>
      <c r="S978" s="264"/>
      <c r="T978" s="264"/>
      <c r="U978" s="264"/>
      <c r="V978" s="264"/>
      <c r="W978" s="264"/>
      <c r="X978" s="193"/>
      <c r="Y978" s="193"/>
      <c r="Z978" s="193"/>
      <c r="AA978" s="193"/>
      <c r="AB978" s="193"/>
      <c r="AC978" s="193"/>
      <c r="AD978" s="193"/>
      <c r="AE978" s="193"/>
      <c r="AF978" s="3"/>
      <c r="AG978" s="3"/>
      <c r="AH978" s="3"/>
      <c r="AI978" s="3"/>
      <c r="AJ978" s="3"/>
      <c r="AK978" s="3"/>
      <c r="AL978" s="3"/>
    </row>
    <row r="979" spans="1:38" ht="14.25" customHeight="1">
      <c r="A979" s="3"/>
      <c r="B979" s="3"/>
      <c r="C979" s="3"/>
      <c r="D979" s="3"/>
      <c r="E979" s="264"/>
      <c r="F979" s="264"/>
      <c r="G979" s="264"/>
      <c r="H979" s="264"/>
      <c r="I979" s="264"/>
      <c r="J979" s="259"/>
      <c r="K979" s="3"/>
      <c r="L979" s="264"/>
      <c r="M979" s="264"/>
      <c r="N979" s="264"/>
      <c r="O979" s="264"/>
      <c r="P979" s="264"/>
      <c r="Q979" s="259"/>
      <c r="R979" s="3"/>
      <c r="S979" s="264"/>
      <c r="T979" s="264"/>
      <c r="U979" s="264"/>
      <c r="V979" s="264"/>
      <c r="W979" s="264"/>
      <c r="X979" s="193"/>
      <c r="Y979" s="193"/>
      <c r="Z979" s="193"/>
      <c r="AA979" s="193"/>
      <c r="AB979" s="193"/>
      <c r="AC979" s="193"/>
      <c r="AD979" s="193"/>
      <c r="AE979" s="193"/>
      <c r="AF979" s="3"/>
      <c r="AG979" s="3"/>
      <c r="AH979" s="3"/>
      <c r="AI979" s="3"/>
      <c r="AJ979" s="3"/>
      <c r="AK979" s="3"/>
      <c r="AL979" s="3"/>
    </row>
    <row r="980" spans="1:38" ht="14.25" customHeight="1">
      <c r="A980" s="3"/>
      <c r="B980" s="3"/>
      <c r="C980" s="3"/>
      <c r="D980" s="3"/>
      <c r="E980" s="264"/>
      <c r="F980" s="264"/>
      <c r="G980" s="264"/>
      <c r="H980" s="264"/>
      <c r="I980" s="264"/>
      <c r="J980" s="259"/>
      <c r="K980" s="3"/>
      <c r="L980" s="264"/>
      <c r="M980" s="264"/>
      <c r="N980" s="264"/>
      <c r="O980" s="264"/>
      <c r="P980" s="264"/>
      <c r="Q980" s="259"/>
      <c r="R980" s="3"/>
      <c r="S980" s="264"/>
      <c r="T980" s="264"/>
      <c r="U980" s="264"/>
      <c r="V980" s="264"/>
      <c r="W980" s="264"/>
      <c r="X980" s="193"/>
      <c r="Y980" s="193"/>
      <c r="Z980" s="193"/>
      <c r="AA980" s="193"/>
      <c r="AB980" s="193"/>
      <c r="AC980" s="193"/>
      <c r="AD980" s="193"/>
      <c r="AE980" s="193"/>
      <c r="AF980" s="3"/>
      <c r="AG980" s="3"/>
      <c r="AH980" s="3"/>
      <c r="AI980" s="3"/>
      <c r="AJ980" s="3"/>
      <c r="AK980" s="3"/>
      <c r="AL980" s="3"/>
    </row>
    <row r="981" spans="1:38" ht="14.25" customHeight="1">
      <c r="A981" s="3"/>
      <c r="B981" s="3"/>
      <c r="C981" s="3"/>
      <c r="D981" s="3"/>
      <c r="E981" s="264"/>
      <c r="F981" s="264"/>
      <c r="G981" s="264"/>
      <c r="H981" s="264"/>
      <c r="I981" s="264"/>
      <c r="J981" s="259"/>
      <c r="K981" s="3"/>
      <c r="L981" s="264"/>
      <c r="M981" s="264"/>
      <c r="N981" s="264"/>
      <c r="O981" s="264"/>
      <c r="P981" s="264"/>
      <c r="Q981" s="259"/>
      <c r="R981" s="3"/>
      <c r="S981" s="264"/>
      <c r="T981" s="264"/>
      <c r="U981" s="264"/>
      <c r="V981" s="264"/>
      <c r="W981" s="264"/>
      <c r="X981" s="193"/>
      <c r="Y981" s="193"/>
      <c r="Z981" s="193"/>
      <c r="AA981" s="193"/>
      <c r="AB981" s="193"/>
      <c r="AC981" s="193"/>
      <c r="AD981" s="193"/>
      <c r="AE981" s="193"/>
      <c r="AF981" s="3"/>
      <c r="AG981" s="3"/>
      <c r="AH981" s="3"/>
      <c r="AI981" s="3"/>
      <c r="AJ981" s="3"/>
      <c r="AK981" s="3"/>
      <c r="AL981" s="3"/>
    </row>
    <row r="982" spans="1:38" ht="14.25" customHeight="1">
      <c r="A982" s="3"/>
      <c r="B982" s="3"/>
      <c r="C982" s="3"/>
      <c r="D982" s="3"/>
      <c r="E982" s="264"/>
      <c r="F982" s="264"/>
      <c r="G982" s="264"/>
      <c r="H982" s="264"/>
      <c r="I982" s="264"/>
      <c r="J982" s="259"/>
      <c r="K982" s="3"/>
      <c r="L982" s="264"/>
      <c r="M982" s="264"/>
      <c r="N982" s="264"/>
      <c r="O982" s="264"/>
      <c r="P982" s="264"/>
      <c r="Q982" s="259"/>
      <c r="R982" s="3"/>
      <c r="S982" s="264"/>
      <c r="T982" s="264"/>
      <c r="U982" s="264"/>
      <c r="V982" s="264"/>
      <c r="W982" s="264"/>
      <c r="X982" s="193"/>
      <c r="Y982" s="193"/>
      <c r="Z982" s="193"/>
      <c r="AA982" s="193"/>
      <c r="AB982" s="193"/>
      <c r="AC982" s="193"/>
      <c r="AD982" s="193"/>
      <c r="AE982" s="193"/>
      <c r="AF982" s="3"/>
      <c r="AG982" s="3"/>
      <c r="AH982" s="3"/>
      <c r="AI982" s="3"/>
      <c r="AJ982" s="3"/>
      <c r="AK982" s="3"/>
      <c r="AL982" s="3"/>
    </row>
    <row r="983" spans="1:38" ht="14.25" customHeight="1">
      <c r="A983" s="3"/>
      <c r="B983" s="3"/>
      <c r="C983" s="3"/>
      <c r="D983" s="3"/>
      <c r="E983" s="264"/>
      <c r="F983" s="264"/>
      <c r="G983" s="264"/>
      <c r="H983" s="264"/>
      <c r="I983" s="264"/>
      <c r="J983" s="259"/>
      <c r="K983" s="3"/>
      <c r="L983" s="264"/>
      <c r="M983" s="264"/>
      <c r="N983" s="264"/>
      <c r="O983" s="264"/>
      <c r="P983" s="264"/>
      <c r="Q983" s="259"/>
      <c r="R983" s="3"/>
      <c r="S983" s="264"/>
      <c r="T983" s="264"/>
      <c r="U983" s="264"/>
      <c r="V983" s="264"/>
      <c r="W983" s="264"/>
      <c r="X983" s="193"/>
      <c r="Y983" s="193"/>
      <c r="Z983" s="193"/>
      <c r="AA983" s="193"/>
      <c r="AB983" s="193"/>
      <c r="AC983" s="193"/>
      <c r="AD983" s="193"/>
      <c r="AE983" s="193"/>
      <c r="AF983" s="3"/>
      <c r="AG983" s="3"/>
      <c r="AH983" s="3"/>
      <c r="AI983" s="3"/>
      <c r="AJ983" s="3"/>
      <c r="AK983" s="3"/>
      <c r="AL983" s="3"/>
    </row>
    <row r="984" spans="1:38" ht="14.25" customHeight="1">
      <c r="A984" s="3"/>
      <c r="B984" s="3"/>
      <c r="C984" s="3"/>
      <c r="D984" s="3"/>
      <c r="E984" s="264"/>
      <c r="F984" s="264"/>
      <c r="G984" s="264"/>
      <c r="H984" s="264"/>
      <c r="I984" s="264"/>
      <c r="J984" s="259"/>
      <c r="K984" s="3"/>
      <c r="L984" s="264"/>
      <c r="M984" s="264"/>
      <c r="N984" s="264"/>
      <c r="O984" s="264"/>
      <c r="P984" s="264"/>
      <c r="Q984" s="259"/>
      <c r="R984" s="3"/>
      <c r="S984" s="264"/>
      <c r="T984" s="264"/>
      <c r="U984" s="264"/>
      <c r="V984" s="264"/>
      <c r="W984" s="264"/>
      <c r="X984" s="193"/>
      <c r="Y984" s="193"/>
      <c r="Z984" s="193"/>
      <c r="AA984" s="193"/>
      <c r="AB984" s="193"/>
      <c r="AC984" s="193"/>
      <c r="AD984" s="193"/>
      <c r="AE984" s="193"/>
      <c r="AF984" s="3"/>
      <c r="AG984" s="3"/>
      <c r="AH984" s="3"/>
      <c r="AI984" s="3"/>
      <c r="AJ984" s="3"/>
      <c r="AK984" s="3"/>
      <c r="AL984" s="3"/>
    </row>
    <row r="985" spans="1:38" ht="14.25" customHeight="1">
      <c r="A985" s="3"/>
      <c r="B985" s="3"/>
      <c r="C985" s="3"/>
      <c r="D985" s="3"/>
      <c r="E985" s="264"/>
      <c r="F985" s="264"/>
      <c r="G985" s="264"/>
      <c r="H985" s="264"/>
      <c r="I985" s="264"/>
      <c r="J985" s="259"/>
      <c r="K985" s="3"/>
      <c r="L985" s="264"/>
      <c r="M985" s="264"/>
      <c r="N985" s="264"/>
      <c r="O985" s="264"/>
      <c r="P985" s="264"/>
      <c r="Q985" s="259"/>
      <c r="R985" s="3"/>
      <c r="S985" s="264"/>
      <c r="T985" s="264"/>
      <c r="U985" s="264"/>
      <c r="V985" s="264"/>
      <c r="W985" s="264"/>
      <c r="X985" s="193"/>
      <c r="Y985" s="193"/>
      <c r="Z985" s="193"/>
      <c r="AA985" s="193"/>
      <c r="AB985" s="193"/>
      <c r="AC985" s="193"/>
      <c r="AD985" s="193"/>
      <c r="AE985" s="193"/>
      <c r="AF985" s="3"/>
      <c r="AG985" s="3"/>
      <c r="AH985" s="3"/>
      <c r="AI985" s="3"/>
      <c r="AJ985" s="3"/>
      <c r="AK985" s="3"/>
      <c r="AL985" s="3"/>
    </row>
    <row r="986" spans="1:38" ht="14.25" customHeight="1">
      <c r="A986" s="3"/>
      <c r="B986" s="3"/>
      <c r="C986" s="3"/>
      <c r="D986" s="3"/>
      <c r="E986" s="264"/>
      <c r="F986" s="264"/>
      <c r="G986" s="264"/>
      <c r="H986" s="264"/>
      <c r="I986" s="264"/>
      <c r="J986" s="259"/>
      <c r="K986" s="3"/>
      <c r="L986" s="264"/>
      <c r="M986" s="264"/>
      <c r="N986" s="264"/>
      <c r="O986" s="264"/>
      <c r="P986" s="264"/>
      <c r="Q986" s="259"/>
      <c r="R986" s="3"/>
      <c r="S986" s="264"/>
      <c r="T986" s="264"/>
      <c r="U986" s="264"/>
      <c r="V986" s="264"/>
      <c r="W986" s="264"/>
      <c r="X986" s="193"/>
      <c r="Y986" s="193"/>
      <c r="Z986" s="193"/>
      <c r="AA986" s="193"/>
      <c r="AB986" s="193"/>
      <c r="AC986" s="193"/>
      <c r="AD986" s="193"/>
      <c r="AE986" s="193"/>
      <c r="AF986" s="3"/>
      <c r="AG986" s="3"/>
      <c r="AH986" s="3"/>
      <c r="AI986" s="3"/>
      <c r="AJ986" s="3"/>
      <c r="AK986" s="3"/>
      <c r="AL986" s="3"/>
    </row>
    <row r="987" spans="1:38" ht="14.25" customHeight="1">
      <c r="A987" s="3"/>
      <c r="B987" s="3"/>
      <c r="C987" s="3"/>
      <c r="D987" s="3"/>
      <c r="E987" s="264"/>
      <c r="F987" s="264"/>
      <c r="G987" s="264"/>
      <c r="H987" s="264"/>
      <c r="I987" s="264"/>
      <c r="J987" s="259"/>
      <c r="K987" s="3"/>
      <c r="L987" s="264"/>
      <c r="M987" s="264"/>
      <c r="N987" s="264"/>
      <c r="O987" s="264"/>
      <c r="P987" s="264"/>
      <c r="Q987" s="259"/>
      <c r="R987" s="3"/>
      <c r="S987" s="264"/>
      <c r="T987" s="264"/>
      <c r="U987" s="264"/>
      <c r="V987" s="264"/>
      <c r="W987" s="264"/>
      <c r="X987" s="193"/>
      <c r="Y987" s="193"/>
      <c r="Z987" s="193"/>
      <c r="AA987" s="193"/>
      <c r="AB987" s="193"/>
      <c r="AC987" s="193"/>
      <c r="AD987" s="193"/>
      <c r="AE987" s="193"/>
      <c r="AF987" s="3"/>
      <c r="AG987" s="3"/>
      <c r="AH987" s="3"/>
      <c r="AI987" s="3"/>
      <c r="AJ987" s="3"/>
      <c r="AK987" s="3"/>
      <c r="AL987" s="3"/>
    </row>
    <row r="988" spans="1:38" ht="14.25" customHeight="1">
      <c r="A988" s="3"/>
      <c r="B988" s="3"/>
      <c r="C988" s="3"/>
      <c r="D988" s="3"/>
      <c r="E988" s="264"/>
      <c r="F988" s="264"/>
      <c r="G988" s="264"/>
      <c r="H988" s="264"/>
      <c r="I988" s="264"/>
      <c r="J988" s="259"/>
      <c r="K988" s="3"/>
      <c r="L988" s="264"/>
      <c r="M988" s="264"/>
      <c r="N988" s="264"/>
      <c r="O988" s="264"/>
      <c r="P988" s="264"/>
      <c r="Q988" s="259"/>
      <c r="R988" s="3"/>
      <c r="S988" s="264"/>
      <c r="T988" s="264"/>
      <c r="U988" s="264"/>
      <c r="V988" s="264"/>
      <c r="W988" s="264"/>
      <c r="X988" s="193"/>
      <c r="Y988" s="193"/>
      <c r="Z988" s="193"/>
      <c r="AA988" s="193"/>
      <c r="AB988" s="193"/>
      <c r="AC988" s="193"/>
      <c r="AD988" s="193"/>
      <c r="AE988" s="193"/>
      <c r="AF988" s="3"/>
      <c r="AG988" s="3"/>
      <c r="AH988" s="3"/>
      <c r="AI988" s="3"/>
      <c r="AJ988" s="3"/>
      <c r="AK988" s="3"/>
      <c r="AL988" s="3"/>
    </row>
    <row r="989" spans="1:38" ht="14.25" customHeight="1">
      <c r="A989" s="3"/>
      <c r="B989" s="3"/>
      <c r="C989" s="3"/>
      <c r="D989" s="3"/>
      <c r="E989" s="264"/>
      <c r="F989" s="264"/>
      <c r="G989" s="264"/>
      <c r="H989" s="264"/>
      <c r="I989" s="264"/>
      <c r="J989" s="259"/>
      <c r="K989" s="3"/>
      <c r="L989" s="264"/>
      <c r="M989" s="264"/>
      <c r="N989" s="264"/>
      <c r="O989" s="264"/>
      <c r="P989" s="264"/>
      <c r="Q989" s="259"/>
      <c r="R989" s="3"/>
      <c r="S989" s="264"/>
      <c r="T989" s="264"/>
      <c r="U989" s="264"/>
      <c r="V989" s="264"/>
      <c r="W989" s="264"/>
      <c r="X989" s="193"/>
      <c r="Y989" s="193"/>
      <c r="Z989" s="193"/>
      <c r="AA989" s="193"/>
      <c r="AB989" s="193"/>
      <c r="AC989" s="193"/>
      <c r="AD989" s="193"/>
      <c r="AE989" s="193"/>
      <c r="AF989" s="3"/>
      <c r="AG989" s="3"/>
      <c r="AH989" s="3"/>
      <c r="AI989" s="3"/>
      <c r="AJ989" s="3"/>
      <c r="AK989" s="3"/>
      <c r="AL989" s="3"/>
    </row>
    <row r="990" spans="1:38" ht="14.25" customHeight="1">
      <c r="A990" s="3"/>
      <c r="B990" s="3"/>
      <c r="C990" s="3"/>
      <c r="D990" s="3"/>
      <c r="E990" s="264"/>
      <c r="F990" s="264"/>
      <c r="G990" s="264"/>
      <c r="H990" s="264"/>
      <c r="I990" s="264"/>
      <c r="J990" s="259"/>
      <c r="K990" s="3"/>
      <c r="L990" s="264"/>
      <c r="M990" s="264"/>
      <c r="N990" s="264"/>
      <c r="O990" s="264"/>
      <c r="P990" s="264"/>
      <c r="Q990" s="259"/>
      <c r="R990" s="3"/>
      <c r="S990" s="264"/>
      <c r="T990" s="264"/>
      <c r="U990" s="264"/>
      <c r="V990" s="264"/>
      <c r="W990" s="264"/>
      <c r="X990" s="193"/>
      <c r="Y990" s="193"/>
      <c r="Z990" s="193"/>
      <c r="AA990" s="193"/>
      <c r="AB990" s="193"/>
      <c r="AC990" s="193"/>
      <c r="AD990" s="193"/>
      <c r="AE990" s="193"/>
      <c r="AF990" s="3"/>
      <c r="AG990" s="3"/>
      <c r="AH990" s="3"/>
      <c r="AI990" s="3"/>
      <c r="AJ990" s="3"/>
      <c r="AK990" s="3"/>
      <c r="AL990" s="3"/>
    </row>
    <row r="991" spans="1:38" ht="14.25" customHeight="1">
      <c r="A991" s="3"/>
      <c r="B991" s="3"/>
      <c r="C991" s="3"/>
      <c r="D991" s="3"/>
      <c r="E991" s="264"/>
      <c r="F991" s="264"/>
      <c r="G991" s="264"/>
      <c r="H991" s="264"/>
      <c r="I991" s="264"/>
      <c r="J991" s="259"/>
      <c r="K991" s="3"/>
      <c r="L991" s="264"/>
      <c r="M991" s="264"/>
      <c r="N991" s="264"/>
      <c r="O991" s="264"/>
      <c r="P991" s="264"/>
      <c r="Q991" s="259"/>
      <c r="R991" s="3"/>
      <c r="S991" s="264"/>
      <c r="T991" s="264"/>
      <c r="U991" s="264"/>
      <c r="V991" s="264"/>
      <c r="W991" s="264"/>
      <c r="X991" s="193"/>
      <c r="Y991" s="193"/>
      <c r="Z991" s="193"/>
      <c r="AA991" s="193"/>
      <c r="AB991" s="193"/>
      <c r="AC991" s="193"/>
      <c r="AD991" s="193"/>
      <c r="AE991" s="193"/>
      <c r="AF991" s="3"/>
      <c r="AG991" s="3"/>
      <c r="AH991" s="3"/>
      <c r="AI991" s="3"/>
      <c r="AJ991" s="3"/>
      <c r="AK991" s="3"/>
      <c r="AL991" s="3"/>
    </row>
    <row r="992" spans="1:38" ht="14.25" customHeight="1">
      <c r="A992" s="3"/>
      <c r="B992" s="3"/>
      <c r="C992" s="3"/>
      <c r="D992" s="3"/>
      <c r="E992" s="264"/>
      <c r="F992" s="264"/>
      <c r="G992" s="264"/>
      <c r="H992" s="264"/>
      <c r="I992" s="264"/>
      <c r="J992" s="259"/>
      <c r="K992" s="3"/>
      <c r="L992" s="264"/>
      <c r="M992" s="264"/>
      <c r="N992" s="264"/>
      <c r="O992" s="264"/>
      <c r="P992" s="264"/>
      <c r="Q992" s="259"/>
      <c r="R992" s="3"/>
      <c r="S992" s="264"/>
      <c r="T992" s="264"/>
      <c r="U992" s="264"/>
      <c r="V992" s="264"/>
      <c r="W992" s="264"/>
      <c r="X992" s="193"/>
      <c r="Y992" s="193"/>
      <c r="Z992" s="193"/>
      <c r="AA992" s="193"/>
      <c r="AB992" s="193"/>
      <c r="AC992" s="193"/>
      <c r="AD992" s="193"/>
      <c r="AE992" s="193"/>
      <c r="AF992" s="3"/>
      <c r="AG992" s="3"/>
      <c r="AH992" s="3"/>
      <c r="AI992" s="3"/>
      <c r="AJ992" s="3"/>
      <c r="AK992" s="3"/>
      <c r="AL992" s="3"/>
    </row>
    <row r="993" spans="1:38" ht="14.25" customHeight="1">
      <c r="A993" s="3"/>
      <c r="B993" s="3"/>
      <c r="C993" s="3"/>
      <c r="D993" s="3"/>
      <c r="E993" s="264"/>
      <c r="F993" s="264"/>
      <c r="G993" s="264"/>
      <c r="H993" s="264"/>
      <c r="I993" s="264"/>
      <c r="J993" s="259"/>
      <c r="K993" s="3"/>
      <c r="L993" s="264"/>
      <c r="M993" s="264"/>
      <c r="N993" s="264"/>
      <c r="O993" s="264"/>
      <c r="P993" s="264"/>
      <c r="Q993" s="259"/>
      <c r="R993" s="3"/>
      <c r="S993" s="264"/>
      <c r="T993" s="264"/>
      <c r="U993" s="264"/>
      <c r="V993" s="264"/>
      <c r="W993" s="264"/>
      <c r="X993" s="193"/>
      <c r="Y993" s="193"/>
      <c r="Z993" s="193"/>
      <c r="AA993" s="193"/>
      <c r="AB993" s="193"/>
      <c r="AC993" s="193"/>
      <c r="AD993" s="193"/>
      <c r="AE993" s="193"/>
      <c r="AF993" s="3"/>
      <c r="AG993" s="3"/>
      <c r="AH993" s="3"/>
      <c r="AI993" s="3"/>
      <c r="AJ993" s="3"/>
      <c r="AK993" s="3"/>
      <c r="AL993" s="3"/>
    </row>
    <row r="994" spans="1:38" ht="14.25" customHeight="1">
      <c r="A994" s="3"/>
      <c r="B994" s="3"/>
      <c r="C994" s="3"/>
      <c r="D994" s="3"/>
      <c r="E994" s="264"/>
      <c r="F994" s="264"/>
      <c r="G994" s="264"/>
      <c r="H994" s="264"/>
      <c r="I994" s="264"/>
      <c r="J994" s="259"/>
      <c r="K994" s="3"/>
      <c r="L994" s="264"/>
      <c r="M994" s="264"/>
      <c r="N994" s="264"/>
      <c r="O994" s="264"/>
      <c r="P994" s="264"/>
      <c r="Q994" s="259"/>
      <c r="R994" s="3"/>
      <c r="S994" s="264"/>
      <c r="T994" s="264"/>
      <c r="U994" s="264"/>
      <c r="V994" s="264"/>
      <c r="W994" s="264"/>
      <c r="X994" s="193"/>
      <c r="Y994" s="193"/>
      <c r="Z994" s="193"/>
      <c r="AA994" s="193"/>
      <c r="AB994" s="193"/>
      <c r="AC994" s="193"/>
      <c r="AD994" s="193"/>
      <c r="AE994" s="193"/>
      <c r="AF994" s="3"/>
      <c r="AG994" s="3"/>
      <c r="AH994" s="3"/>
      <c r="AI994" s="3"/>
      <c r="AJ994" s="3"/>
      <c r="AK994" s="3"/>
      <c r="AL994" s="3"/>
    </row>
    <row r="995" spans="1:38" ht="14.25" customHeight="1">
      <c r="A995" s="3"/>
      <c r="B995" s="3"/>
      <c r="C995" s="3"/>
      <c r="D995" s="3"/>
      <c r="E995" s="264"/>
      <c r="F995" s="264"/>
      <c r="G995" s="264"/>
      <c r="H995" s="264"/>
      <c r="I995" s="264"/>
      <c r="J995" s="259"/>
      <c r="K995" s="3"/>
      <c r="L995" s="264"/>
      <c r="M995" s="264"/>
      <c r="N995" s="264"/>
      <c r="O995" s="264"/>
      <c r="P995" s="264"/>
      <c r="Q995" s="259"/>
      <c r="R995" s="3"/>
      <c r="S995" s="264"/>
      <c r="T995" s="264"/>
      <c r="U995" s="264"/>
      <c r="V995" s="264"/>
      <c r="W995" s="264"/>
      <c r="X995" s="193"/>
      <c r="Y995" s="193"/>
      <c r="Z995" s="193"/>
      <c r="AA995" s="193"/>
      <c r="AB995" s="193"/>
      <c r="AC995" s="193"/>
      <c r="AD995" s="193"/>
      <c r="AE995" s="193"/>
      <c r="AF995" s="3"/>
      <c r="AG995" s="3"/>
      <c r="AH995" s="3"/>
      <c r="AI995" s="3"/>
      <c r="AJ995" s="3"/>
      <c r="AK995" s="3"/>
      <c r="AL995" s="3"/>
    </row>
    <row r="996" spans="1:38" ht="14.25" customHeight="1">
      <c r="A996" s="3"/>
      <c r="B996" s="3"/>
      <c r="C996" s="3"/>
      <c r="D996" s="3"/>
      <c r="E996" s="264"/>
      <c r="F996" s="264"/>
      <c r="G996" s="264"/>
      <c r="H996" s="264"/>
      <c r="I996" s="264"/>
      <c r="J996" s="259"/>
      <c r="K996" s="3"/>
      <c r="L996" s="264"/>
      <c r="M996" s="264"/>
      <c r="N996" s="264"/>
      <c r="O996" s="264"/>
      <c r="P996" s="264"/>
      <c r="Q996" s="259"/>
      <c r="R996" s="3"/>
      <c r="S996" s="264"/>
      <c r="T996" s="264"/>
      <c r="U996" s="264"/>
      <c r="V996" s="264"/>
      <c r="W996" s="264"/>
      <c r="X996" s="193"/>
      <c r="Y996" s="193"/>
      <c r="Z996" s="193"/>
      <c r="AA996" s="193"/>
      <c r="AB996" s="193"/>
      <c r="AC996" s="193"/>
      <c r="AD996" s="193"/>
      <c r="AE996" s="193"/>
      <c r="AF996" s="3"/>
      <c r="AG996" s="3"/>
      <c r="AH996" s="3"/>
      <c r="AI996" s="3"/>
      <c r="AJ996" s="3"/>
      <c r="AK996" s="3"/>
      <c r="AL996" s="3"/>
    </row>
    <row r="997" spans="1:38" ht="14.25" customHeight="1">
      <c r="A997" s="3"/>
      <c r="B997" s="3"/>
      <c r="C997" s="3"/>
      <c r="D997" s="3"/>
      <c r="E997" s="264"/>
      <c r="F997" s="264"/>
      <c r="G997" s="264"/>
      <c r="H997" s="264"/>
      <c r="I997" s="264"/>
      <c r="J997" s="259"/>
      <c r="K997" s="3"/>
      <c r="L997" s="264"/>
      <c r="M997" s="264"/>
      <c r="N997" s="264"/>
      <c r="O997" s="264"/>
      <c r="P997" s="264"/>
      <c r="Q997" s="259"/>
      <c r="R997" s="3"/>
      <c r="S997" s="264"/>
      <c r="T997" s="264"/>
      <c r="U997" s="264"/>
      <c r="V997" s="264"/>
      <c r="W997" s="264"/>
      <c r="X997" s="193"/>
      <c r="Y997" s="193"/>
      <c r="Z997" s="193"/>
      <c r="AA997" s="193"/>
      <c r="AB997" s="193"/>
      <c r="AC997" s="193"/>
      <c r="AD997" s="193"/>
      <c r="AE997" s="193"/>
      <c r="AF997" s="3"/>
      <c r="AG997" s="3"/>
      <c r="AH997" s="3"/>
      <c r="AI997" s="3"/>
      <c r="AJ997" s="3"/>
      <c r="AK997" s="3"/>
      <c r="AL997" s="3"/>
    </row>
    <row r="998" spans="1:38" ht="14.25" customHeight="1">
      <c r="A998" s="3"/>
      <c r="B998" s="3"/>
      <c r="C998" s="3"/>
      <c r="D998" s="3"/>
      <c r="E998" s="264"/>
      <c r="F998" s="264"/>
      <c r="G998" s="264"/>
      <c r="H998" s="264"/>
      <c r="I998" s="264"/>
      <c r="J998" s="259"/>
      <c r="K998" s="3"/>
      <c r="L998" s="264"/>
      <c r="M998" s="264"/>
      <c r="N998" s="264"/>
      <c r="O998" s="264"/>
      <c r="P998" s="264"/>
      <c r="Q998" s="259"/>
      <c r="R998" s="3"/>
      <c r="S998" s="264"/>
      <c r="T998" s="264"/>
      <c r="U998" s="264"/>
      <c r="V998" s="264"/>
      <c r="W998" s="264"/>
      <c r="X998" s="193"/>
      <c r="Y998" s="193"/>
      <c r="Z998" s="193"/>
      <c r="AA998" s="193"/>
      <c r="AB998" s="193"/>
      <c r="AC998" s="193"/>
      <c r="AD998" s="193"/>
      <c r="AE998" s="193"/>
      <c r="AF998" s="3"/>
      <c r="AG998" s="3"/>
      <c r="AH998" s="3"/>
      <c r="AI998" s="3"/>
      <c r="AJ998" s="3"/>
      <c r="AK998" s="3"/>
      <c r="AL998" s="3"/>
    </row>
    <row r="999" spans="1:38" ht="14.25" customHeight="1">
      <c r="A999" s="3"/>
      <c r="B999" s="3"/>
      <c r="C999" s="3"/>
      <c r="D999" s="3"/>
      <c r="E999" s="264"/>
      <c r="F999" s="264"/>
      <c r="G999" s="264"/>
      <c r="H999" s="264"/>
      <c r="I999" s="264"/>
      <c r="J999" s="259"/>
      <c r="K999" s="3"/>
      <c r="L999" s="264"/>
      <c r="M999" s="264"/>
      <c r="N999" s="264"/>
      <c r="O999" s="264"/>
      <c r="P999" s="264"/>
      <c r="Q999" s="259"/>
      <c r="R999" s="3"/>
      <c r="S999" s="264"/>
      <c r="T999" s="264"/>
      <c r="U999" s="264"/>
      <c r="V999" s="264"/>
      <c r="W999" s="264"/>
      <c r="X999" s="193"/>
      <c r="Y999" s="193"/>
      <c r="Z999" s="193"/>
      <c r="AA999" s="193"/>
      <c r="AB999" s="193"/>
      <c r="AC999" s="193"/>
      <c r="AD999" s="193"/>
      <c r="AE999" s="193"/>
      <c r="AF999" s="3"/>
      <c r="AG999" s="3"/>
      <c r="AH999" s="3"/>
      <c r="AI999" s="3"/>
      <c r="AJ999" s="3"/>
      <c r="AK999" s="3"/>
      <c r="AL999" s="3"/>
    </row>
    <row r="1000" spans="1:38" ht="14.25" customHeight="1">
      <c r="A1000" s="3"/>
      <c r="B1000" s="3"/>
      <c r="C1000" s="3"/>
      <c r="D1000" s="3"/>
      <c r="E1000" s="264"/>
      <c r="F1000" s="264"/>
      <c r="G1000" s="264"/>
      <c r="H1000" s="264"/>
      <c r="I1000" s="264"/>
      <c r="J1000" s="259"/>
      <c r="K1000" s="3"/>
      <c r="L1000" s="264"/>
      <c r="M1000" s="264"/>
      <c r="N1000" s="264"/>
      <c r="O1000" s="264"/>
      <c r="P1000" s="264"/>
      <c r="Q1000" s="259"/>
      <c r="R1000" s="3"/>
      <c r="S1000" s="264"/>
      <c r="T1000" s="264"/>
      <c r="U1000" s="264"/>
      <c r="V1000" s="264"/>
      <c r="W1000" s="264"/>
      <c r="X1000" s="193"/>
      <c r="Y1000" s="193"/>
      <c r="Z1000" s="193"/>
      <c r="AA1000" s="193"/>
      <c r="AB1000" s="193"/>
      <c r="AC1000" s="193"/>
      <c r="AD1000" s="193"/>
      <c r="AE1000" s="193"/>
      <c r="AF1000" s="3"/>
      <c r="AG1000" s="3"/>
      <c r="AH1000" s="3"/>
      <c r="AI1000" s="3"/>
      <c r="AJ1000" s="3"/>
      <c r="AK1000" s="3"/>
      <c r="AL1000" s="3"/>
    </row>
  </sheetData>
  <mergeCells count="3">
    <mergeCell ref="D1:I1"/>
    <mergeCell ref="K1:P1"/>
    <mergeCell ref="R1:W1"/>
  </mergeCells>
  <pageMargins left="0.7" right="0.7" top="0.75" bottom="0.75" header="0" footer="0"/>
  <pageSetup paperSize="9" orientation="portrait"/>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CU1000"/>
  <sheetViews>
    <sheetView topLeftCell="AY1" zoomScale="66" workbookViewId="0">
      <selection activeCell="BI20" sqref="BI20"/>
    </sheetView>
  </sheetViews>
  <sheetFormatPr defaultColWidth="12.625" defaultRowHeight="15" customHeight="1"/>
  <cols>
    <col min="1" max="1" width="9.25" customWidth="1"/>
    <col min="2" max="2" width="11" customWidth="1"/>
    <col min="3" max="3" width="15.5" customWidth="1"/>
    <col min="4" max="4" width="12" customWidth="1"/>
    <col min="5" max="12" width="11.125" customWidth="1"/>
    <col min="13" max="13" width="23.875" customWidth="1"/>
    <col min="14" max="14" width="17.25" customWidth="1"/>
    <col min="15" max="19" width="11.125" customWidth="1"/>
    <col min="20" max="20" width="13.375" customWidth="1"/>
    <col min="21" max="21" width="11.25" customWidth="1"/>
    <col min="22" max="24" width="11.125" customWidth="1"/>
    <col min="25" max="25" width="10.25" customWidth="1"/>
    <col min="26" max="27" width="11.125" customWidth="1"/>
    <col min="28" max="28" width="10.25" customWidth="1"/>
    <col min="29" max="29" width="12" customWidth="1"/>
    <col min="30" max="30" width="21.25" customWidth="1"/>
    <col min="31" max="32" width="10.25" customWidth="1"/>
    <col min="33" max="33" width="11.125" customWidth="1"/>
    <col min="34" max="35" width="12.75" bestFit="1" customWidth="1"/>
    <col min="36" max="37" width="10.25" customWidth="1"/>
    <col min="38" max="38" width="9" customWidth="1"/>
    <col min="39" max="39" width="11.125" customWidth="1"/>
    <col min="40" max="40" width="10.25" customWidth="1"/>
    <col min="41" max="41" width="17.5" bestFit="1" customWidth="1"/>
    <col min="42" max="45" width="10.25" customWidth="1"/>
    <col min="46" max="46" width="12.125" customWidth="1"/>
    <col min="47" max="47" width="11.75" customWidth="1"/>
    <col min="48" max="48" width="14.25" customWidth="1"/>
    <col min="49" max="53" width="11.125" customWidth="1"/>
    <col min="54" max="56" width="10.25" customWidth="1"/>
    <col min="58" max="58" width="13.75" customWidth="1"/>
    <col min="61" max="61" width="80.125" customWidth="1"/>
    <col min="67" max="67" width="10.5" bestFit="1" customWidth="1"/>
    <col min="68" max="68" width="13.75" bestFit="1" customWidth="1"/>
    <col min="70" max="70" width="16.125" bestFit="1" customWidth="1"/>
    <col min="72" max="72" width="13.75" bestFit="1" customWidth="1"/>
    <col min="73" max="73" width="17.875" bestFit="1" customWidth="1"/>
    <col min="79" max="79" width="14.25" bestFit="1" customWidth="1"/>
    <col min="89" max="89" width="16.25" bestFit="1" customWidth="1"/>
    <col min="91" max="91" width="14.25" bestFit="1" customWidth="1"/>
    <col min="97" max="97" width="16.125" bestFit="1" customWidth="1"/>
  </cols>
  <sheetData>
    <row r="1" spans="1:99" ht="14.25" customHeight="1">
      <c r="A1" s="677" t="s">
        <v>5</v>
      </c>
      <c r="B1" s="633"/>
      <c r="C1" s="633"/>
      <c r="D1" s="633"/>
      <c r="E1" s="633"/>
      <c r="F1" s="633"/>
      <c r="G1" s="633"/>
      <c r="H1" s="633"/>
      <c r="I1" s="633"/>
      <c r="J1" s="633"/>
      <c r="K1" s="633"/>
      <c r="L1" s="633"/>
      <c r="M1" s="633"/>
      <c r="N1" s="633"/>
      <c r="O1" s="633"/>
      <c r="P1" s="633"/>
      <c r="Q1" s="633"/>
      <c r="R1" s="633"/>
      <c r="S1" s="633"/>
      <c r="T1" s="633"/>
      <c r="U1" s="633"/>
      <c r="V1" s="633"/>
      <c r="W1" s="633"/>
      <c r="X1" s="633"/>
      <c r="Y1" s="633"/>
      <c r="Z1" s="633"/>
      <c r="AA1" s="633"/>
      <c r="AB1" s="633"/>
      <c r="AC1" s="633"/>
      <c r="AD1" s="633"/>
      <c r="AE1" s="634"/>
      <c r="BH1" s="678" t="s">
        <v>1179</v>
      </c>
      <c r="BI1" s="679"/>
      <c r="BJ1" s="679"/>
      <c r="BL1" s="680" t="s">
        <v>1193</v>
      </c>
      <c r="BM1" s="681"/>
      <c r="BN1" s="681"/>
      <c r="BO1" s="681"/>
      <c r="BP1" s="681"/>
      <c r="BQ1" s="681"/>
      <c r="BR1" s="681"/>
      <c r="BS1" s="681"/>
      <c r="BT1" s="681"/>
      <c r="BU1" s="681"/>
      <c r="BW1" s="683" t="s">
        <v>1230</v>
      </c>
      <c r="BX1" s="683"/>
      <c r="BY1" s="683"/>
      <c r="BZ1" s="683"/>
      <c r="CA1" s="683"/>
      <c r="CB1" s="683"/>
      <c r="CC1" s="683"/>
      <c r="CD1" s="683"/>
      <c r="CE1" s="683"/>
      <c r="CF1" s="683"/>
      <c r="CG1" s="683"/>
      <c r="CI1" s="683" t="s">
        <v>1252</v>
      </c>
      <c r="CJ1" s="683"/>
      <c r="CK1" s="683"/>
      <c r="CL1" s="683"/>
      <c r="CM1" s="683"/>
      <c r="CN1" s="683"/>
      <c r="CO1" s="683"/>
      <c r="CP1" s="683"/>
      <c r="CQ1" s="683"/>
      <c r="CR1" s="683"/>
      <c r="CS1" s="683"/>
    </row>
    <row r="2" spans="1:99" ht="14.25" customHeight="1">
      <c r="A2" s="3" t="s">
        <v>28</v>
      </c>
      <c r="B2" s="660" t="s">
        <v>1053</v>
      </c>
      <c r="C2" s="633"/>
      <c r="D2" s="633"/>
      <c r="E2" s="633"/>
      <c r="F2" s="633"/>
      <c r="G2" s="633"/>
      <c r="H2" s="633"/>
      <c r="I2" s="633"/>
      <c r="J2" s="633"/>
      <c r="K2" s="633"/>
      <c r="L2" s="634"/>
      <c r="M2" s="661" t="s">
        <v>1054</v>
      </c>
      <c r="N2" s="633"/>
      <c r="O2" s="633"/>
      <c r="P2" s="633"/>
      <c r="Q2" s="633"/>
      <c r="R2" s="633"/>
      <c r="S2" s="634"/>
      <c r="T2" s="662" t="s">
        <v>1055</v>
      </c>
      <c r="U2" s="663" t="s">
        <v>1056</v>
      </c>
      <c r="V2" s="664"/>
      <c r="W2" s="664"/>
      <c r="X2" s="664"/>
      <c r="Y2" s="664"/>
      <c r="Z2" s="664"/>
      <c r="AA2" s="664"/>
      <c r="AB2" s="665"/>
      <c r="AC2" s="657" t="s">
        <v>1057</v>
      </c>
      <c r="AD2" s="673" t="s">
        <v>1058</v>
      </c>
      <c r="AE2" s="3"/>
      <c r="AF2" s="3"/>
      <c r="AG2" s="3"/>
      <c r="AH2" s="3"/>
      <c r="AI2" s="3"/>
      <c r="AJ2" s="3"/>
      <c r="AK2" s="3"/>
      <c r="AL2" s="3"/>
      <c r="AM2" s="3"/>
      <c r="AN2" s="3"/>
      <c r="AO2" s="3"/>
      <c r="AP2" s="3"/>
      <c r="AQ2" s="3"/>
      <c r="AR2" s="3"/>
      <c r="AS2" s="3"/>
      <c r="AT2" s="3"/>
      <c r="AU2" s="3"/>
      <c r="AV2" s="3"/>
      <c r="AW2" s="3"/>
      <c r="AX2" s="3"/>
      <c r="AY2" s="3"/>
      <c r="AZ2" s="3"/>
      <c r="BA2" s="3"/>
      <c r="BB2" s="3"/>
      <c r="BC2" s="3"/>
      <c r="BD2" s="3"/>
      <c r="BH2" s="379">
        <v>43906</v>
      </c>
      <c r="BI2" s="380" t="s">
        <v>1165</v>
      </c>
      <c r="BJ2" s="366"/>
      <c r="BL2" s="366"/>
      <c r="BM2" s="385" t="s">
        <v>1180</v>
      </c>
      <c r="BN2" s="385" t="s">
        <v>1181</v>
      </c>
      <c r="BO2" s="385" t="s">
        <v>1182</v>
      </c>
      <c r="BP2" s="385" t="s">
        <v>1183</v>
      </c>
      <c r="BQ2" s="385" t="s">
        <v>1184</v>
      </c>
      <c r="BR2" s="366" t="s">
        <v>1185</v>
      </c>
      <c r="BS2" s="366" t="s">
        <v>1186</v>
      </c>
      <c r="BT2" s="366" t="s">
        <v>1187</v>
      </c>
      <c r="BU2" s="366" t="s">
        <v>1188</v>
      </c>
      <c r="BV2" s="366"/>
      <c r="BW2" s="366"/>
      <c r="BX2" s="682" t="s">
        <v>1194</v>
      </c>
      <c r="BY2" s="682"/>
      <c r="BZ2" s="682"/>
      <c r="CA2" s="682"/>
      <c r="CB2" s="682"/>
      <c r="CC2" s="366"/>
      <c r="CD2" s="366"/>
      <c r="CE2" s="366"/>
      <c r="CF2" s="366"/>
      <c r="CG2" s="366"/>
      <c r="CI2" s="366"/>
      <c r="CJ2" s="682" t="s">
        <v>1194</v>
      </c>
      <c r="CK2" s="682"/>
      <c r="CL2" s="682"/>
      <c r="CM2" s="682"/>
      <c r="CN2" s="682"/>
      <c r="CO2" s="366"/>
      <c r="CP2" s="366"/>
      <c r="CQ2" s="366"/>
      <c r="CR2" s="366"/>
      <c r="CS2" s="366"/>
      <c r="CT2" s="366"/>
      <c r="CU2" s="366"/>
    </row>
    <row r="3" spans="1:99" ht="41.25" customHeight="1">
      <c r="A3" s="3" t="s">
        <v>29</v>
      </c>
      <c r="B3" s="671" t="s">
        <v>1059</v>
      </c>
      <c r="C3" s="633"/>
      <c r="D3" s="634"/>
      <c r="E3" s="655" t="s">
        <v>1060</v>
      </c>
      <c r="F3" s="633"/>
      <c r="G3" s="633"/>
      <c r="H3" s="634"/>
      <c r="I3" s="656" t="s">
        <v>1061</v>
      </c>
      <c r="J3" s="633"/>
      <c r="K3" s="634"/>
      <c r="L3" s="272" t="s">
        <v>1062</v>
      </c>
      <c r="M3" s="273" t="s">
        <v>1063</v>
      </c>
      <c r="N3" s="273" t="s">
        <v>1064</v>
      </c>
      <c r="O3" s="274" t="s">
        <v>1065</v>
      </c>
      <c r="P3" s="274" t="s">
        <v>1065</v>
      </c>
      <c r="Q3" s="185" t="s">
        <v>1066</v>
      </c>
      <c r="R3" s="185" t="s">
        <v>1067</v>
      </c>
      <c r="S3" s="185" t="s">
        <v>1068</v>
      </c>
      <c r="T3" s="658"/>
      <c r="U3" s="666"/>
      <c r="V3" s="641"/>
      <c r="W3" s="641"/>
      <c r="X3" s="641"/>
      <c r="Y3" s="641"/>
      <c r="Z3" s="641"/>
      <c r="AA3" s="641"/>
      <c r="AB3" s="667"/>
      <c r="AC3" s="658"/>
      <c r="AD3" s="658"/>
      <c r="AE3" s="185"/>
      <c r="AF3" s="185"/>
      <c r="AG3" s="185"/>
      <c r="AH3" s="185"/>
      <c r="AI3" s="185"/>
      <c r="AJ3" s="185"/>
      <c r="AK3" s="185"/>
      <c r="AL3" s="185"/>
      <c r="AM3" s="185"/>
      <c r="AN3" s="185"/>
      <c r="AO3" s="185"/>
      <c r="AP3" s="185"/>
      <c r="AQ3" s="185"/>
      <c r="AR3" s="185"/>
      <c r="AS3" s="185"/>
      <c r="AT3" s="185"/>
      <c r="AU3" s="185"/>
      <c r="AV3" s="185"/>
      <c r="AW3" s="185"/>
      <c r="AX3" s="185"/>
      <c r="AY3" s="185"/>
      <c r="AZ3" s="185"/>
      <c r="BA3" s="185"/>
      <c r="BB3" s="185"/>
      <c r="BC3" s="185"/>
      <c r="BD3" s="185"/>
      <c r="BH3" s="379">
        <v>43908</v>
      </c>
      <c r="BI3" s="380" t="s">
        <v>1166</v>
      </c>
      <c r="BJ3" s="366"/>
      <c r="BL3" s="366"/>
      <c r="BM3" s="385" t="s">
        <v>434</v>
      </c>
      <c r="BN3" s="386">
        <v>484922</v>
      </c>
      <c r="BO3" s="386">
        <v>3250</v>
      </c>
      <c r="BP3" s="386">
        <v>1551263407</v>
      </c>
      <c r="BQ3" s="386">
        <f>BP3/BN3</f>
        <v>3198.9957292100585</v>
      </c>
      <c r="BR3" s="386">
        <f>BN3*BO3</f>
        <v>1575996500</v>
      </c>
      <c r="BS3" s="386">
        <f>(BO3/0.8)*1.165</f>
        <v>4732.8125</v>
      </c>
      <c r="BT3" s="386">
        <f>BN3*BS3-BR3</f>
        <v>719048403.125</v>
      </c>
      <c r="BU3" s="386">
        <f>BR3+BT3</f>
        <v>2295044903.125</v>
      </c>
      <c r="BV3" s="366"/>
      <c r="BW3" s="684" t="s">
        <v>1195</v>
      </c>
      <c r="BX3" s="684" t="s">
        <v>1196</v>
      </c>
      <c r="BY3" s="684"/>
      <c r="BZ3" s="684" t="s">
        <v>1197</v>
      </c>
      <c r="CA3" s="675" t="s">
        <v>1198</v>
      </c>
      <c r="CB3" s="675"/>
      <c r="CC3" s="685" t="s">
        <v>1199</v>
      </c>
      <c r="CD3" s="684" t="s">
        <v>1200</v>
      </c>
      <c r="CE3" s="366"/>
      <c r="CF3" s="366"/>
      <c r="CG3" s="366"/>
      <c r="CI3" s="684" t="s">
        <v>1195</v>
      </c>
      <c r="CJ3" s="684" t="s">
        <v>1196</v>
      </c>
      <c r="CK3" s="684"/>
      <c r="CL3" s="684" t="s">
        <v>1197</v>
      </c>
      <c r="CM3" s="675" t="s">
        <v>1198</v>
      </c>
      <c r="CN3" s="675"/>
      <c r="CO3" s="685" t="s">
        <v>1199</v>
      </c>
      <c r="CP3" s="684" t="s">
        <v>1200</v>
      </c>
      <c r="CQ3" s="366"/>
      <c r="CR3" s="366"/>
      <c r="CS3" s="366"/>
      <c r="CT3" s="366"/>
      <c r="CU3" s="366"/>
    </row>
    <row r="4" spans="1:99" ht="57" customHeight="1">
      <c r="A4" s="18" t="s">
        <v>30</v>
      </c>
      <c r="B4" s="185" t="s">
        <v>1069</v>
      </c>
      <c r="C4" s="185" t="s">
        <v>1070</v>
      </c>
      <c r="D4" s="275" t="s">
        <v>1059</v>
      </c>
      <c r="E4" s="672" t="s">
        <v>1071</v>
      </c>
      <c r="F4" s="633"/>
      <c r="G4" s="634"/>
      <c r="H4" s="185" t="s">
        <v>1072</v>
      </c>
      <c r="I4" s="185" t="s">
        <v>1073</v>
      </c>
      <c r="J4" s="185" t="s">
        <v>1074</v>
      </c>
      <c r="K4" s="276" t="s">
        <v>1061</v>
      </c>
      <c r="L4" s="185" t="s">
        <v>1075</v>
      </c>
      <c r="M4" s="185" t="s">
        <v>1076</v>
      </c>
      <c r="N4" s="185" t="s">
        <v>1064</v>
      </c>
      <c r="O4" s="185" t="s">
        <v>1077</v>
      </c>
      <c r="P4" s="185" t="s">
        <v>1078</v>
      </c>
      <c r="Q4" s="185" t="s">
        <v>1066</v>
      </c>
      <c r="R4" s="185" t="s">
        <v>1079</v>
      </c>
      <c r="S4" s="185" t="s">
        <v>1068</v>
      </c>
      <c r="T4" s="658"/>
      <c r="U4" s="668"/>
      <c r="V4" s="669"/>
      <c r="W4" s="669"/>
      <c r="X4" s="669"/>
      <c r="Y4" s="669"/>
      <c r="Z4" s="669"/>
      <c r="AA4" s="669"/>
      <c r="AB4" s="670"/>
      <c r="AC4" s="658"/>
      <c r="AD4" s="658"/>
      <c r="AE4" s="277"/>
      <c r="AF4" s="277"/>
      <c r="AG4" s="277"/>
      <c r="AH4" s="277"/>
      <c r="AI4" s="277"/>
      <c r="AJ4" s="277"/>
      <c r="AK4" s="277"/>
      <c r="AL4" s="277"/>
      <c r="AM4" s="185"/>
      <c r="AN4" s="185"/>
      <c r="AO4" s="185"/>
      <c r="AP4" s="185"/>
      <c r="AQ4" s="185"/>
      <c r="AR4" s="185"/>
      <c r="AS4" s="185" t="s">
        <v>1080</v>
      </c>
      <c r="AT4" s="185"/>
      <c r="AU4" s="185"/>
      <c r="AV4" s="676" t="s">
        <v>1081</v>
      </c>
      <c r="AW4" s="641"/>
      <c r="AX4" s="641"/>
      <c r="AY4" s="676" t="s">
        <v>1082</v>
      </c>
      <c r="AZ4" s="641"/>
      <c r="BA4" s="641"/>
      <c r="BB4" s="185"/>
      <c r="BC4" s="185"/>
      <c r="BD4" s="185"/>
      <c r="BH4" s="379">
        <v>43909</v>
      </c>
      <c r="BI4" s="380" t="s">
        <v>1167</v>
      </c>
      <c r="BJ4" s="366"/>
      <c r="BL4" s="366"/>
      <c r="BM4" s="385" t="s">
        <v>440</v>
      </c>
      <c r="BN4" s="386">
        <v>595000</v>
      </c>
      <c r="BO4" s="386">
        <v>4000</v>
      </c>
      <c r="BP4" s="386"/>
      <c r="BQ4" s="386"/>
      <c r="BR4" s="386">
        <f>BN4*BO4</f>
        <v>2380000000</v>
      </c>
      <c r="BS4" s="386">
        <f>(BO4/0.8)*1.165</f>
        <v>5825</v>
      </c>
      <c r="BT4" s="386">
        <f>BN4*BS4-BR4</f>
        <v>1085875000</v>
      </c>
      <c r="BU4" s="386">
        <f>BR4+BT4</f>
        <v>3465875000</v>
      </c>
      <c r="BV4" s="366"/>
      <c r="BW4" s="684"/>
      <c r="BX4" s="393" t="s">
        <v>1201</v>
      </c>
      <c r="BY4" s="393" t="s">
        <v>1202</v>
      </c>
      <c r="BZ4" s="684"/>
      <c r="CA4" s="394" t="s">
        <v>1203</v>
      </c>
      <c r="CB4" s="395" t="s">
        <v>1204</v>
      </c>
      <c r="CC4" s="685"/>
      <c r="CD4" s="684"/>
      <c r="CE4" s="366"/>
      <c r="CF4" s="366"/>
      <c r="CG4" s="366"/>
      <c r="CI4" s="684"/>
      <c r="CJ4" s="393" t="s">
        <v>1201</v>
      </c>
      <c r="CK4" s="393" t="s">
        <v>1202</v>
      </c>
      <c r="CL4" s="684"/>
      <c r="CM4" s="394" t="s">
        <v>1203</v>
      </c>
      <c r="CN4" s="395" t="s">
        <v>1204</v>
      </c>
      <c r="CO4" s="685"/>
      <c r="CP4" s="684"/>
      <c r="CQ4" s="366"/>
      <c r="CR4" s="366"/>
      <c r="CS4" s="366"/>
      <c r="CT4" s="366"/>
      <c r="CU4" s="366"/>
    </row>
    <row r="5" spans="1:99" ht="57" customHeight="1">
      <c r="A5" s="18"/>
      <c r="B5" s="185"/>
      <c r="C5" s="185"/>
      <c r="D5" s="275" t="s">
        <v>1059</v>
      </c>
      <c r="E5" s="185" t="s">
        <v>1083</v>
      </c>
      <c r="F5" s="185" t="s">
        <v>1084</v>
      </c>
      <c r="G5" s="185" t="s">
        <v>1085</v>
      </c>
      <c r="H5" s="185" t="s">
        <v>1072</v>
      </c>
      <c r="I5" s="185" t="s">
        <v>1073</v>
      </c>
      <c r="J5" s="185" t="s">
        <v>1074</v>
      </c>
      <c r="K5" s="276" t="s">
        <v>1061</v>
      </c>
      <c r="L5" s="185" t="s">
        <v>1075</v>
      </c>
      <c r="M5" s="185" t="s">
        <v>1076</v>
      </c>
      <c r="N5" s="185" t="s">
        <v>1064</v>
      </c>
      <c r="O5" s="185" t="s">
        <v>1077</v>
      </c>
      <c r="P5" s="185" t="s">
        <v>1078</v>
      </c>
      <c r="Q5" s="185" t="s">
        <v>1066</v>
      </c>
      <c r="R5" s="185" t="s">
        <v>1079</v>
      </c>
      <c r="S5" s="185" t="s">
        <v>1068</v>
      </c>
      <c r="T5" s="644"/>
      <c r="U5" s="185" t="s">
        <v>1063</v>
      </c>
      <c r="V5" s="185" t="s">
        <v>629</v>
      </c>
      <c r="W5" s="185" t="s">
        <v>1086</v>
      </c>
      <c r="X5" s="185" t="s">
        <v>1087</v>
      </c>
      <c r="Y5" s="278" t="s">
        <v>1064</v>
      </c>
      <c r="Z5" s="185" t="s">
        <v>1065</v>
      </c>
      <c r="AA5" s="185" t="s">
        <v>1088</v>
      </c>
      <c r="AB5" s="185" t="s">
        <v>1089</v>
      </c>
      <c r="AC5" s="644"/>
      <c r="AD5" s="644"/>
      <c r="AE5" s="279" t="s">
        <v>648</v>
      </c>
      <c r="AF5" s="277"/>
      <c r="AG5" s="3" t="s">
        <v>9</v>
      </c>
      <c r="AH5" s="280" t="s">
        <v>22</v>
      </c>
      <c r="AI5" s="281" t="s">
        <v>23</v>
      </c>
      <c r="AJ5" s="282" t="s">
        <v>24</v>
      </c>
      <c r="AK5" s="277"/>
      <c r="AL5" s="277"/>
      <c r="AM5" s="185"/>
      <c r="AN5" s="185"/>
      <c r="AO5" s="185"/>
      <c r="AP5" s="185"/>
      <c r="AQ5" s="185"/>
      <c r="AR5" s="185"/>
      <c r="AS5" s="19" t="s">
        <v>9</v>
      </c>
      <c r="AT5" s="19" t="s">
        <v>1090</v>
      </c>
      <c r="AU5" s="19" t="s">
        <v>1091</v>
      </c>
      <c r="AV5" s="280" t="s">
        <v>22</v>
      </c>
      <c r="AW5" s="281" t="s">
        <v>23</v>
      </c>
      <c r="AX5" s="282" t="s">
        <v>24</v>
      </c>
      <c r="AY5" s="280" t="s">
        <v>22</v>
      </c>
      <c r="AZ5" s="281" t="s">
        <v>23</v>
      </c>
      <c r="BA5" s="282" t="s">
        <v>24</v>
      </c>
      <c r="BB5" s="185"/>
      <c r="BC5" s="185"/>
      <c r="BD5" s="185"/>
      <c r="BF5" s="258" t="s">
        <v>176</v>
      </c>
      <c r="BH5" s="379">
        <v>43914</v>
      </c>
      <c r="BI5" s="380" t="s">
        <v>1168</v>
      </c>
      <c r="BJ5" s="366"/>
      <c r="BL5" s="385" t="s">
        <v>1189</v>
      </c>
      <c r="BM5" s="385" t="s">
        <v>443</v>
      </c>
      <c r="BN5" s="386">
        <f>+BN4</f>
        <v>595000</v>
      </c>
      <c r="BO5" s="386">
        <v>4000</v>
      </c>
      <c r="BP5" s="386"/>
      <c r="BQ5" s="386"/>
      <c r="BR5" s="386">
        <f>BN5*BO5</f>
        <v>2380000000</v>
      </c>
      <c r="BS5" s="386">
        <f>(BO5/0.8)*1.165</f>
        <v>5825</v>
      </c>
      <c r="BT5" s="386">
        <f>BN5*BS5-BR5</f>
        <v>1085875000</v>
      </c>
      <c r="BU5" s="386">
        <f>BR5+BT5</f>
        <v>3465875000</v>
      </c>
      <c r="BV5" s="366"/>
      <c r="BW5" s="396">
        <v>43851</v>
      </c>
      <c r="BX5" s="397">
        <v>1379000</v>
      </c>
      <c r="BY5" s="385"/>
      <c r="BZ5" s="398">
        <v>1</v>
      </c>
      <c r="CA5" s="399">
        <v>99.94</v>
      </c>
      <c r="CB5" s="400">
        <v>5.9999999999999995E-4</v>
      </c>
      <c r="CC5" s="385">
        <v>364</v>
      </c>
      <c r="CD5" s="401">
        <f t="shared" ref="CD5:CD14" si="0">BW5+CC5</f>
        <v>44215</v>
      </c>
      <c r="CE5" s="366"/>
      <c r="CF5" s="366"/>
      <c r="CG5" s="366"/>
      <c r="CI5" s="396">
        <v>43467</v>
      </c>
      <c r="CJ5" s="397">
        <v>2048000</v>
      </c>
      <c r="CK5" s="385"/>
      <c r="CL5" s="398">
        <v>1</v>
      </c>
      <c r="CM5" s="399">
        <v>99.91</v>
      </c>
      <c r="CN5" s="400">
        <v>8.9999999999999998E-4</v>
      </c>
      <c r="CO5" s="385">
        <v>364</v>
      </c>
      <c r="CP5" s="401">
        <f>CI5+CO5</f>
        <v>43831</v>
      </c>
      <c r="CQ5" s="366"/>
      <c r="CR5" s="366"/>
      <c r="CS5" s="366"/>
      <c r="CT5" s="366"/>
      <c r="CU5" s="366"/>
    </row>
    <row r="6" spans="1:99" ht="14.25" customHeight="1">
      <c r="A6" s="18">
        <v>37621</v>
      </c>
      <c r="B6" s="19">
        <v>39417.599999999999</v>
      </c>
      <c r="C6" s="19">
        <v>1917.1</v>
      </c>
      <c r="D6" s="283">
        <f t="shared" ref="D6:D23" si="1">B6+C6</f>
        <v>41334.699999999997</v>
      </c>
      <c r="E6" s="19">
        <v>8030.2</v>
      </c>
      <c r="F6" s="19">
        <v>3843.4</v>
      </c>
      <c r="G6" s="19">
        <v>0</v>
      </c>
      <c r="H6" s="19">
        <v>1193.9000000000001</v>
      </c>
      <c r="I6" s="19">
        <v>13164.6</v>
      </c>
      <c r="J6" s="19">
        <v>12035.5</v>
      </c>
      <c r="K6" s="283">
        <f t="shared" ref="K6:K22" si="2">I6+J6</f>
        <v>25200.1</v>
      </c>
      <c r="L6" s="19">
        <v>1.9</v>
      </c>
      <c r="M6" s="19">
        <v>1479.9</v>
      </c>
      <c r="N6" s="19">
        <v>7317.3</v>
      </c>
      <c r="O6" s="19">
        <v>579.79999999999995</v>
      </c>
      <c r="P6" s="19">
        <v>2100.9</v>
      </c>
      <c r="Q6" s="19">
        <v>0</v>
      </c>
      <c r="R6" s="19">
        <v>9044.6</v>
      </c>
      <c r="S6" s="19">
        <v>0</v>
      </c>
      <c r="T6" s="284">
        <f t="shared" ref="T6:T24" si="3">SUM(K6:S6,D6:H6)</f>
        <v>100126.7</v>
      </c>
      <c r="U6" s="19">
        <v>5268.2</v>
      </c>
      <c r="V6" s="19">
        <v>25388.3</v>
      </c>
      <c r="W6" s="19">
        <v>11745.8</v>
      </c>
      <c r="X6" s="19">
        <v>16633</v>
      </c>
      <c r="Y6" s="19">
        <v>2142.5</v>
      </c>
      <c r="Z6" s="19">
        <v>3498.1</v>
      </c>
      <c r="AA6" s="19">
        <v>37779.4</v>
      </c>
      <c r="AB6" s="19">
        <v>4615.5</v>
      </c>
      <c r="AC6" s="285">
        <f t="shared" ref="AC6:AC24" si="4">SUM(U6:AB6)</f>
        <v>107070.8</v>
      </c>
      <c r="AD6" s="286">
        <f t="shared" ref="AD6:AD24" si="5">T6-AC6</f>
        <v>-6944.1000000000058</v>
      </c>
      <c r="AE6" s="287">
        <f t="shared" ref="AE6:AE24" si="6">AD6/(C98+D98)</f>
        <v>-3.2897126668182793E-2</v>
      </c>
      <c r="AF6" s="19"/>
      <c r="AG6" s="18">
        <v>37621</v>
      </c>
      <c r="AH6" s="97">
        <f t="shared" ref="AH6:AH24" si="7">AE6</f>
        <v>-3.2897126668182793E-2</v>
      </c>
      <c r="AI6" s="97">
        <f t="shared" ref="AI6:AI24" si="8">AE32</f>
        <v>-3.2897126668182793E-2</v>
      </c>
      <c r="AJ6" s="97">
        <f t="shared" ref="AJ6:AJ24" si="9">AE58</f>
        <v>-3.2897126668182793E-2</v>
      </c>
      <c r="AK6" s="19"/>
      <c r="AL6" s="19"/>
      <c r="AM6" s="19"/>
      <c r="AN6" s="19"/>
      <c r="AO6" s="19"/>
      <c r="AP6" s="19"/>
      <c r="AQ6" s="19"/>
      <c r="AR6" s="19"/>
      <c r="AS6" s="18">
        <v>35064</v>
      </c>
      <c r="AT6" s="19">
        <v>16428.368755</v>
      </c>
      <c r="AU6" s="19">
        <v>10014.469179999998</v>
      </c>
      <c r="AV6" s="19">
        <v>26442.837935</v>
      </c>
      <c r="AW6" s="19">
        <v>26442.837935</v>
      </c>
      <c r="AX6" s="19">
        <v>26442.837935</v>
      </c>
      <c r="AY6" s="93">
        <f t="shared" ref="AY6:AY29" si="10">AV6/$BF6</f>
        <v>0.22550365846732862</v>
      </c>
      <c r="AZ6" s="93">
        <f t="shared" ref="AZ6:AZ29" si="11">AW6/$BF6</f>
        <v>0.22550365846732862</v>
      </c>
      <c r="BA6" s="93">
        <f t="shared" ref="BA6:BA29" si="12">AX6/$BF6</f>
        <v>0.22550365846732862</v>
      </c>
      <c r="BB6" s="19"/>
      <c r="BC6" s="19"/>
      <c r="BD6" s="19"/>
      <c r="BE6" s="288" t="s">
        <v>35</v>
      </c>
      <c r="BF6" s="289">
        <v>117261.23697825101</v>
      </c>
      <c r="BH6" s="379">
        <v>43917</v>
      </c>
      <c r="BI6" s="380" t="s">
        <v>1169</v>
      </c>
      <c r="BJ6" s="366"/>
      <c r="BL6" s="385"/>
      <c r="BM6" s="366"/>
      <c r="BN6" s="366"/>
      <c r="BO6" s="366"/>
      <c r="BP6" s="366"/>
      <c r="BQ6" s="366"/>
      <c r="BR6" s="366"/>
      <c r="BS6" s="366"/>
      <c r="BT6" s="366"/>
      <c r="BU6" s="387">
        <f>SUM(BU3:BU5)</f>
        <v>9226794903.125</v>
      </c>
      <c r="BV6" s="366"/>
      <c r="BW6" s="396">
        <v>43858</v>
      </c>
      <c r="BX6" s="397">
        <v>200000</v>
      </c>
      <c r="BY6" s="385"/>
      <c r="BZ6" s="398">
        <v>1</v>
      </c>
      <c r="CA6" s="399">
        <v>99.94</v>
      </c>
      <c r="CB6" s="400">
        <v>5.9999999999999995E-4</v>
      </c>
      <c r="CC6" s="385">
        <v>364</v>
      </c>
      <c r="CD6" s="401">
        <f t="shared" si="0"/>
        <v>44222</v>
      </c>
      <c r="CE6" s="366"/>
      <c r="CF6" s="366"/>
      <c r="CG6" s="366"/>
      <c r="CI6" s="396">
        <v>43487</v>
      </c>
      <c r="CJ6" s="397">
        <v>1405000</v>
      </c>
      <c r="CK6" s="385"/>
      <c r="CL6" s="398">
        <v>1</v>
      </c>
      <c r="CM6" s="399">
        <v>99.91</v>
      </c>
      <c r="CN6" s="400">
        <v>8.9999999999999998E-4</v>
      </c>
      <c r="CO6" s="385">
        <v>364</v>
      </c>
      <c r="CP6" s="401">
        <f>CI6+CO6</f>
        <v>43851</v>
      </c>
      <c r="CQ6" s="366"/>
      <c r="CR6" s="366"/>
      <c r="CS6" s="366"/>
      <c r="CT6" s="366"/>
      <c r="CU6" s="366"/>
    </row>
    <row r="7" spans="1:99" ht="14.25" customHeight="1">
      <c r="A7" s="18">
        <v>37986</v>
      </c>
      <c r="B7" s="19">
        <v>42404.4</v>
      </c>
      <c r="C7" s="19">
        <v>2074.4</v>
      </c>
      <c r="D7" s="283">
        <f t="shared" si="1"/>
        <v>44478.8</v>
      </c>
      <c r="E7" s="19">
        <v>8440</v>
      </c>
      <c r="F7" s="19">
        <v>4491.8999999999996</v>
      </c>
      <c r="G7" s="19">
        <v>0</v>
      </c>
      <c r="H7" s="19">
        <v>1436.4</v>
      </c>
      <c r="I7" s="19">
        <v>14326.7</v>
      </c>
      <c r="J7" s="19">
        <v>13097.9</v>
      </c>
      <c r="K7" s="283">
        <f t="shared" si="2"/>
        <v>27424.6</v>
      </c>
      <c r="L7" s="19">
        <v>1.9</v>
      </c>
      <c r="M7" s="19">
        <v>1192.9000000000001</v>
      </c>
      <c r="N7" s="19">
        <v>6028.5</v>
      </c>
      <c r="O7" s="19">
        <v>752.1</v>
      </c>
      <c r="P7" s="19">
        <v>2293.4</v>
      </c>
      <c r="Q7" s="19">
        <v>0</v>
      </c>
      <c r="R7" s="19">
        <v>9338.4</v>
      </c>
      <c r="S7" s="19">
        <v>0</v>
      </c>
      <c r="T7" s="284">
        <f t="shared" si="3"/>
        <v>105878.9</v>
      </c>
      <c r="U7" s="19">
        <v>4953.8</v>
      </c>
      <c r="V7" s="19">
        <v>27265.8</v>
      </c>
      <c r="W7" s="19">
        <v>17123.3</v>
      </c>
      <c r="X7" s="19">
        <v>16853.2</v>
      </c>
      <c r="Y7" s="19">
        <v>6018.2</v>
      </c>
      <c r="Z7" s="19">
        <v>3901</v>
      </c>
      <c r="AA7" s="19">
        <v>35345.199999999997</v>
      </c>
      <c r="AB7" s="19">
        <v>4932.3999999999996</v>
      </c>
      <c r="AC7" s="285">
        <f t="shared" si="4"/>
        <v>116392.89999999998</v>
      </c>
      <c r="AD7" s="286">
        <f t="shared" si="5"/>
        <v>-10513.999999999985</v>
      </c>
      <c r="AE7" s="287">
        <f t="shared" si="6"/>
        <v>-4.5207248349414537E-2</v>
      </c>
      <c r="AF7" s="19"/>
      <c r="AG7" s="18">
        <v>37986</v>
      </c>
      <c r="AH7" s="97">
        <f t="shared" si="7"/>
        <v>-4.5207248349414537E-2</v>
      </c>
      <c r="AI7" s="97">
        <f t="shared" si="8"/>
        <v>-4.5207248349414537E-2</v>
      </c>
      <c r="AJ7" s="97">
        <f t="shared" si="9"/>
        <v>-4.5207248349414537E-2</v>
      </c>
      <c r="AK7" s="19"/>
      <c r="AL7" s="19"/>
      <c r="AM7" s="19"/>
      <c r="AN7" s="19"/>
      <c r="AO7" s="19"/>
      <c r="AP7" s="19"/>
      <c r="AQ7" s="19"/>
      <c r="AR7" s="19"/>
      <c r="AS7" s="18">
        <v>35430</v>
      </c>
      <c r="AT7" s="19">
        <v>16890.336136000002</v>
      </c>
      <c r="AU7" s="19">
        <v>15882.709031200002</v>
      </c>
      <c r="AV7" s="19">
        <v>32773.045167199998</v>
      </c>
      <c r="AW7" s="19">
        <v>32773.045167199998</v>
      </c>
      <c r="AX7" s="19">
        <v>32773.045167199998</v>
      </c>
      <c r="AY7" s="93">
        <f t="shared" si="10"/>
        <v>0.25435742310636567</v>
      </c>
      <c r="AZ7" s="93">
        <f t="shared" si="11"/>
        <v>0.25435742310636567</v>
      </c>
      <c r="BA7" s="93">
        <f t="shared" si="12"/>
        <v>0.25435742310636567</v>
      </c>
      <c r="BB7" s="19"/>
      <c r="BC7" s="19"/>
      <c r="BD7" s="19"/>
      <c r="BE7" s="288" t="s">
        <v>36</v>
      </c>
      <c r="BF7" s="289">
        <v>128846.42707476699</v>
      </c>
      <c r="BH7" s="379"/>
      <c r="BI7" s="380" t="s">
        <v>1170</v>
      </c>
      <c r="BJ7" s="366"/>
      <c r="BL7" s="385" t="s">
        <v>1190</v>
      </c>
      <c r="BM7" s="385" t="s">
        <v>443</v>
      </c>
      <c r="BN7" s="386">
        <f>BN4+92000</f>
        <v>687000</v>
      </c>
      <c r="BO7" s="386">
        <v>4000</v>
      </c>
      <c r="BP7" s="366"/>
      <c r="BQ7" s="366"/>
      <c r="BR7" s="386">
        <f>BN7*BO7</f>
        <v>2748000000</v>
      </c>
      <c r="BS7" s="386">
        <f>(BO7/0.8)*1.165</f>
        <v>5825</v>
      </c>
      <c r="BT7" s="386">
        <f>BN7*BS7-BR7</f>
        <v>1253775000</v>
      </c>
      <c r="BU7" s="386">
        <f>BR7+BT7</f>
        <v>4001775000</v>
      </c>
      <c r="BV7" s="366"/>
      <c r="BW7" s="396">
        <v>43872</v>
      </c>
      <c r="BX7" s="397">
        <v>1576000</v>
      </c>
      <c r="BY7" s="385"/>
      <c r="BZ7" s="398">
        <v>1</v>
      </c>
      <c r="CA7" s="399">
        <v>99.94</v>
      </c>
      <c r="CB7" s="400">
        <v>5.9999999999999995E-4</v>
      </c>
      <c r="CC7" s="385">
        <v>364</v>
      </c>
      <c r="CD7" s="401">
        <f t="shared" si="0"/>
        <v>44236</v>
      </c>
      <c r="CE7" s="366"/>
      <c r="CF7" s="366"/>
      <c r="CG7" s="366"/>
      <c r="CI7" s="396">
        <v>43494</v>
      </c>
      <c r="CJ7" s="397">
        <v>354000</v>
      </c>
      <c r="CK7" s="385"/>
      <c r="CL7" s="398">
        <v>1</v>
      </c>
      <c r="CM7" s="399">
        <v>99.91</v>
      </c>
      <c r="CN7" s="400">
        <v>8.9999999999999998E-4</v>
      </c>
      <c r="CO7" s="385">
        <v>364</v>
      </c>
      <c r="CP7" s="401">
        <f>CI7+CO7</f>
        <v>43858</v>
      </c>
      <c r="CQ7" s="366"/>
      <c r="CR7" s="366"/>
      <c r="CS7" s="366"/>
      <c r="CT7" s="366"/>
      <c r="CU7" s="366"/>
    </row>
    <row r="8" spans="1:99" ht="14.25" customHeight="1">
      <c r="A8" s="18">
        <v>38352</v>
      </c>
      <c r="B8" s="19">
        <v>44086.8</v>
      </c>
      <c r="C8" s="19">
        <v>2352.9</v>
      </c>
      <c r="D8" s="283">
        <f t="shared" si="1"/>
        <v>46439.700000000004</v>
      </c>
      <c r="E8" s="19">
        <v>9258.6</v>
      </c>
      <c r="F8" s="19">
        <v>4587.7</v>
      </c>
      <c r="G8" s="19">
        <v>0</v>
      </c>
      <c r="H8" s="19">
        <v>1554.4</v>
      </c>
      <c r="I8" s="19">
        <v>15737.7</v>
      </c>
      <c r="J8" s="19">
        <v>13739.9</v>
      </c>
      <c r="K8" s="283">
        <f t="shared" si="2"/>
        <v>29477.599999999999</v>
      </c>
      <c r="L8" s="19">
        <v>2.2999999999999998</v>
      </c>
      <c r="M8" s="19">
        <v>54.5</v>
      </c>
      <c r="N8" s="19">
        <v>5713</v>
      </c>
      <c r="O8" s="19">
        <v>903.2</v>
      </c>
      <c r="P8" s="19">
        <v>2382.5</v>
      </c>
      <c r="Q8" s="19">
        <v>0</v>
      </c>
      <c r="R8" s="19">
        <v>9731.1</v>
      </c>
      <c r="S8" s="19">
        <v>0</v>
      </c>
      <c r="T8" s="284">
        <f t="shared" si="3"/>
        <v>110104.59999999999</v>
      </c>
      <c r="U8" s="19">
        <v>6349.2</v>
      </c>
      <c r="V8" s="19">
        <v>29456.7</v>
      </c>
      <c r="W8" s="19">
        <v>16498</v>
      </c>
      <c r="X8" s="19">
        <v>17203.599999999999</v>
      </c>
      <c r="Y8" s="19">
        <v>3345.7</v>
      </c>
      <c r="Z8" s="19">
        <v>4462.2</v>
      </c>
      <c r="AA8" s="19">
        <v>39424.1</v>
      </c>
      <c r="AB8" s="19">
        <v>5830.7</v>
      </c>
      <c r="AC8" s="285">
        <f t="shared" si="4"/>
        <v>122570.2</v>
      </c>
      <c r="AD8" s="286">
        <f t="shared" si="5"/>
        <v>-12465.600000000006</v>
      </c>
      <c r="AE8" s="287">
        <f t="shared" si="6"/>
        <v>-4.9664932229455706E-2</v>
      </c>
      <c r="AF8" s="19"/>
      <c r="AG8" s="18">
        <v>38352</v>
      </c>
      <c r="AH8" s="97">
        <f t="shared" si="7"/>
        <v>-4.9664932229455706E-2</v>
      </c>
      <c r="AI8" s="97">
        <f t="shared" si="8"/>
        <v>-4.9664932229455706E-2</v>
      </c>
      <c r="AJ8" s="97">
        <f t="shared" si="9"/>
        <v>-4.9664932229455706E-2</v>
      </c>
      <c r="AK8" s="19"/>
      <c r="AL8" s="19"/>
      <c r="AM8" s="19"/>
      <c r="AN8" s="19"/>
      <c r="AO8" s="19"/>
      <c r="AP8" s="19"/>
      <c r="AQ8" s="19"/>
      <c r="AR8" s="19"/>
      <c r="AS8" s="18">
        <v>35795</v>
      </c>
      <c r="AT8" s="19">
        <v>15717.492973332062</v>
      </c>
      <c r="AU8" s="19">
        <v>20786.699024810812</v>
      </c>
      <c r="AV8" s="19">
        <v>36504.191998142873</v>
      </c>
      <c r="AW8" s="19">
        <v>36504.191998142873</v>
      </c>
      <c r="AX8" s="19">
        <v>36504.191998142873</v>
      </c>
      <c r="AY8" s="93">
        <f t="shared" si="10"/>
        <v>0.24839561082511047</v>
      </c>
      <c r="AZ8" s="93">
        <f t="shared" si="11"/>
        <v>0.24839561082511047</v>
      </c>
      <c r="BA8" s="93">
        <f t="shared" si="12"/>
        <v>0.24839561082511047</v>
      </c>
      <c r="BB8" s="19"/>
      <c r="BC8" s="19"/>
      <c r="BD8" s="19"/>
      <c r="BE8" s="288" t="s">
        <v>37</v>
      </c>
      <c r="BF8" s="289">
        <v>146959.89142837399</v>
      </c>
      <c r="BH8" s="379"/>
      <c r="BI8" s="381" t="s">
        <v>1171</v>
      </c>
      <c r="BJ8" s="382" t="s">
        <v>1172</v>
      </c>
      <c r="BL8" s="366"/>
      <c r="BM8" s="385"/>
      <c r="BN8" s="386"/>
      <c r="BO8" s="386"/>
      <c r="BP8" s="366"/>
      <c r="BQ8" s="366"/>
      <c r="BR8" s="386"/>
      <c r="BS8" s="386"/>
      <c r="BT8" s="386"/>
      <c r="BU8" s="388">
        <f>BU3+BU4+BU7</f>
        <v>9762694903.125</v>
      </c>
      <c r="BV8" s="366"/>
      <c r="BW8" s="396">
        <v>43879</v>
      </c>
      <c r="BX8" s="397">
        <v>1014000</v>
      </c>
      <c r="BY8" s="385"/>
      <c r="BZ8" s="398">
        <v>1</v>
      </c>
      <c r="CA8" s="399">
        <v>99.94</v>
      </c>
      <c r="CB8" s="400">
        <v>5.9999999999999995E-4</v>
      </c>
      <c r="CC8" s="385">
        <v>364</v>
      </c>
      <c r="CD8" s="401">
        <f t="shared" si="0"/>
        <v>44243</v>
      </c>
      <c r="CE8" s="366"/>
      <c r="CF8" s="366"/>
      <c r="CG8" s="366"/>
      <c r="CI8" s="396">
        <v>43496</v>
      </c>
      <c r="CJ8" s="397"/>
      <c r="CK8" s="397">
        <v>1048150</v>
      </c>
      <c r="CL8" s="398">
        <v>7.42</v>
      </c>
      <c r="CM8" s="399">
        <v>100</v>
      </c>
      <c r="CN8" s="400">
        <v>0</v>
      </c>
      <c r="CO8" s="385" t="s">
        <v>1231</v>
      </c>
      <c r="CP8" s="401"/>
      <c r="CQ8" s="396">
        <f>CI8+455</f>
        <v>43951</v>
      </c>
      <c r="CR8" s="396">
        <f>CI8+546</f>
        <v>44042</v>
      </c>
      <c r="CS8" s="396">
        <f>CI8+547</f>
        <v>44043</v>
      </c>
      <c r="CT8" s="366"/>
      <c r="CU8" s="366"/>
    </row>
    <row r="9" spans="1:99" ht="14.25" customHeight="1">
      <c r="A9" s="18">
        <v>38717</v>
      </c>
      <c r="B9" s="19">
        <v>47049.1</v>
      </c>
      <c r="C9" s="19">
        <v>2362.3000000000002</v>
      </c>
      <c r="D9" s="283">
        <f t="shared" si="1"/>
        <v>49411.4</v>
      </c>
      <c r="E9" s="19">
        <v>9371.2999999999993</v>
      </c>
      <c r="F9" s="19">
        <v>6168.9</v>
      </c>
      <c r="G9" s="19">
        <v>0</v>
      </c>
      <c r="H9" s="19">
        <v>1668.8</v>
      </c>
      <c r="I9" s="19">
        <v>16695.5</v>
      </c>
      <c r="J9" s="19">
        <v>14605.8</v>
      </c>
      <c r="K9" s="283">
        <f t="shared" si="2"/>
        <v>31301.3</v>
      </c>
      <c r="L9" s="19">
        <v>2.4</v>
      </c>
      <c r="M9" s="19">
        <v>74.5</v>
      </c>
      <c r="N9" s="19">
        <v>5282.1</v>
      </c>
      <c r="O9" s="19">
        <v>1021.4</v>
      </c>
      <c r="P9" s="19">
        <v>2478.5</v>
      </c>
      <c r="Q9" s="19">
        <v>0</v>
      </c>
      <c r="R9" s="19">
        <v>10022.799999999999</v>
      </c>
      <c r="S9" s="19">
        <v>0</v>
      </c>
      <c r="T9" s="284">
        <f t="shared" si="3"/>
        <v>116803.4</v>
      </c>
      <c r="U9" s="19">
        <v>4883.1000000000004</v>
      </c>
      <c r="V9" s="19">
        <v>30427.8</v>
      </c>
      <c r="W9" s="19">
        <v>15504.7</v>
      </c>
      <c r="X9" s="19">
        <v>19086.5</v>
      </c>
      <c r="Y9" s="19">
        <v>6185.2</v>
      </c>
      <c r="Z9" s="19">
        <v>4831.2</v>
      </c>
      <c r="AA9" s="19">
        <v>39514.300000000003</v>
      </c>
      <c r="AB9" s="19">
        <v>6267.9</v>
      </c>
      <c r="AC9" s="285">
        <f t="shared" si="4"/>
        <v>126700.7</v>
      </c>
      <c r="AD9" s="286">
        <f t="shared" si="5"/>
        <v>-9897.3000000000029</v>
      </c>
      <c r="AE9" s="287">
        <f t="shared" si="6"/>
        <v>-3.6654650318774455E-2</v>
      </c>
      <c r="AF9" s="19"/>
      <c r="AG9" s="18">
        <v>38717</v>
      </c>
      <c r="AH9" s="97">
        <f t="shared" si="7"/>
        <v>-3.6654650318774455E-2</v>
      </c>
      <c r="AI9" s="97">
        <f t="shared" si="8"/>
        <v>-3.6654650318774455E-2</v>
      </c>
      <c r="AJ9" s="97">
        <f t="shared" si="9"/>
        <v>-3.6654650318774455E-2</v>
      </c>
      <c r="AK9" s="19"/>
      <c r="AL9" s="19"/>
      <c r="AM9" s="19"/>
      <c r="AN9" s="19"/>
      <c r="AO9" s="19"/>
      <c r="AP9" s="19"/>
      <c r="AQ9" s="19"/>
      <c r="AR9" s="19"/>
      <c r="AS9" s="18">
        <v>36160</v>
      </c>
      <c r="AT9" s="19">
        <v>15611.507523887809</v>
      </c>
      <c r="AU9" s="19">
        <v>21415.570356318429</v>
      </c>
      <c r="AV9" s="19">
        <v>37027.077880206241</v>
      </c>
      <c r="AW9" s="19">
        <v>37027.077880206241</v>
      </c>
      <c r="AX9" s="19">
        <v>37027.077880206241</v>
      </c>
      <c r="AY9" s="93">
        <f t="shared" si="10"/>
        <v>0.22848540837310355</v>
      </c>
      <c r="AZ9" s="93">
        <f t="shared" si="11"/>
        <v>0.22848540837310355</v>
      </c>
      <c r="BA9" s="93">
        <f t="shared" si="12"/>
        <v>0.22848540837310355</v>
      </c>
      <c r="BB9" s="19"/>
      <c r="BC9" s="19"/>
      <c r="BD9" s="19"/>
      <c r="BE9" s="288" t="s">
        <v>38</v>
      </c>
      <c r="BF9" s="289">
        <v>162054.45303423118</v>
      </c>
      <c r="BH9" s="379">
        <v>43918</v>
      </c>
      <c r="BI9" s="380" t="s">
        <v>1173</v>
      </c>
      <c r="BJ9" s="366"/>
      <c r="BL9" s="366"/>
      <c r="BM9" s="385"/>
      <c r="BN9" s="386"/>
      <c r="BO9" s="386"/>
      <c r="BP9" s="366"/>
      <c r="BQ9" s="366"/>
      <c r="BR9" s="386"/>
      <c r="BS9" s="386"/>
      <c r="BT9" s="386"/>
      <c r="BU9" s="386"/>
      <c r="BV9" s="366"/>
      <c r="BW9" s="396">
        <v>43886</v>
      </c>
      <c r="BX9" s="397">
        <v>915000</v>
      </c>
      <c r="BY9" s="385"/>
      <c r="BZ9" s="398">
        <v>1</v>
      </c>
      <c r="CA9" s="399">
        <v>99.94</v>
      </c>
      <c r="CB9" s="400">
        <v>5.9999999999999995E-4</v>
      </c>
      <c r="CC9" s="385">
        <v>364</v>
      </c>
      <c r="CD9" s="401">
        <f t="shared" si="0"/>
        <v>44250</v>
      </c>
      <c r="CE9" s="366"/>
      <c r="CF9" s="366"/>
      <c r="CG9" s="366"/>
      <c r="CI9" s="396">
        <v>43508</v>
      </c>
      <c r="CJ9" s="397">
        <v>1017000</v>
      </c>
      <c r="CK9" s="385"/>
      <c r="CL9" s="398">
        <v>1</v>
      </c>
      <c r="CM9" s="399">
        <v>99.91</v>
      </c>
      <c r="CN9" s="400">
        <v>8.9999999999999998E-4</v>
      </c>
      <c r="CO9" s="385">
        <v>364</v>
      </c>
      <c r="CP9" s="401">
        <f>CI9+CO9</f>
        <v>43872</v>
      </c>
      <c r="CQ9" s="366"/>
      <c r="CR9" s="366"/>
      <c r="CS9" s="366"/>
      <c r="CT9" s="366"/>
      <c r="CU9" s="366"/>
    </row>
    <row r="10" spans="1:99" ht="14.25" customHeight="1">
      <c r="A10" s="18">
        <v>39082</v>
      </c>
      <c r="B10" s="19">
        <v>51273.7</v>
      </c>
      <c r="C10" s="19">
        <v>2576.6</v>
      </c>
      <c r="D10" s="283">
        <f t="shared" si="1"/>
        <v>53850.299999999996</v>
      </c>
      <c r="E10" s="19">
        <v>10606.9</v>
      </c>
      <c r="F10" s="19">
        <v>8304.6</v>
      </c>
      <c r="G10" s="19">
        <v>0</v>
      </c>
      <c r="H10" s="19">
        <v>1757.7</v>
      </c>
      <c r="I10" s="19">
        <v>18051.400000000001</v>
      </c>
      <c r="J10" s="19">
        <v>15825.8</v>
      </c>
      <c r="K10" s="283">
        <f t="shared" si="2"/>
        <v>33877.199999999997</v>
      </c>
      <c r="L10" s="19">
        <v>2</v>
      </c>
      <c r="M10" s="19">
        <v>166.4</v>
      </c>
      <c r="N10" s="289">
        <v>5105.3</v>
      </c>
      <c r="O10" s="19">
        <v>1132.2</v>
      </c>
      <c r="P10" s="19">
        <v>2573.6999999999998</v>
      </c>
      <c r="Q10" s="19">
        <v>0</v>
      </c>
      <c r="R10" s="19">
        <v>10319.299999999999</v>
      </c>
      <c r="S10" s="19">
        <v>0</v>
      </c>
      <c r="T10" s="284">
        <f t="shared" si="3"/>
        <v>127695.59999999999</v>
      </c>
      <c r="U10" s="19">
        <v>4328.7</v>
      </c>
      <c r="V10" s="19">
        <v>32220.400000000001</v>
      </c>
      <c r="W10" s="19">
        <v>16903</v>
      </c>
      <c r="X10" s="19">
        <v>21166.1</v>
      </c>
      <c r="Y10" s="19">
        <v>5583.2</v>
      </c>
      <c r="Z10" s="19">
        <v>4866.5</v>
      </c>
      <c r="AA10" s="19">
        <v>45143.8</v>
      </c>
      <c r="AB10" s="19">
        <v>6706.9</v>
      </c>
      <c r="AC10" s="285">
        <f t="shared" si="4"/>
        <v>136918.6</v>
      </c>
      <c r="AD10" s="286">
        <f t="shared" si="5"/>
        <v>-9223.0000000000146</v>
      </c>
      <c r="AE10" s="287">
        <f t="shared" si="6"/>
        <v>-3.1323363808934648E-2</v>
      </c>
      <c r="AF10" s="19"/>
      <c r="AG10" s="18">
        <v>39082</v>
      </c>
      <c r="AH10" s="97">
        <f t="shared" si="7"/>
        <v>-3.1323363808934648E-2</v>
      </c>
      <c r="AI10" s="97">
        <f t="shared" si="8"/>
        <v>-3.1323363808934648E-2</v>
      </c>
      <c r="AJ10" s="97">
        <f t="shared" si="9"/>
        <v>-3.1323363808934648E-2</v>
      </c>
      <c r="AK10" s="19"/>
      <c r="AL10" s="19"/>
      <c r="AM10" s="19"/>
      <c r="AN10" s="19"/>
      <c r="AO10" s="19"/>
      <c r="AP10" s="19"/>
      <c r="AQ10" s="19"/>
      <c r="AR10" s="19"/>
      <c r="AS10" s="18">
        <v>36525</v>
      </c>
      <c r="AT10" s="19">
        <v>18007.9190925</v>
      </c>
      <c r="AU10" s="19">
        <v>30466.443581885149</v>
      </c>
      <c r="AV10" s="19">
        <v>48474.362674385149</v>
      </c>
      <c r="AW10" s="19">
        <v>48474.362674385149</v>
      </c>
      <c r="AX10" s="19">
        <v>48474.362674385149</v>
      </c>
      <c r="AY10" s="93">
        <f t="shared" si="10"/>
        <v>0.29128214825866355</v>
      </c>
      <c r="AZ10" s="93">
        <f t="shared" si="11"/>
        <v>0.29128214825866355</v>
      </c>
      <c r="BA10" s="93">
        <f t="shared" si="12"/>
        <v>0.29128214825866355</v>
      </c>
      <c r="BB10" s="19"/>
      <c r="BC10" s="19"/>
      <c r="BD10" s="19"/>
      <c r="BE10" s="288" t="s">
        <v>39</v>
      </c>
      <c r="BF10" s="289">
        <v>166417.2108183543</v>
      </c>
      <c r="BH10" s="379">
        <v>43932</v>
      </c>
      <c r="BI10" s="380" t="s">
        <v>1174</v>
      </c>
      <c r="BJ10" s="383" t="s">
        <v>1175</v>
      </c>
      <c r="BL10" s="366"/>
      <c r="BM10" s="366"/>
      <c r="BN10" s="366"/>
      <c r="BO10" s="366"/>
      <c r="BP10" s="366"/>
      <c r="BQ10" s="366"/>
      <c r="BR10" s="366"/>
      <c r="BS10" s="366"/>
      <c r="BT10" s="389" t="s">
        <v>1191</v>
      </c>
      <c r="BU10" s="390">
        <f>AVERAGE(BU6,BU8)</f>
        <v>9494744903.125</v>
      </c>
      <c r="BV10" s="366"/>
      <c r="BW10" s="396">
        <v>43893</v>
      </c>
      <c r="BX10" s="397">
        <v>1210000</v>
      </c>
      <c r="BY10" s="385"/>
      <c r="BZ10" s="398">
        <v>1</v>
      </c>
      <c r="CA10" s="399">
        <v>99.94</v>
      </c>
      <c r="CB10" s="400">
        <v>5.9999999999999995E-4</v>
      </c>
      <c r="CC10" s="385">
        <v>364</v>
      </c>
      <c r="CD10" s="401">
        <f t="shared" si="0"/>
        <v>44257</v>
      </c>
      <c r="CE10" s="366"/>
      <c r="CF10" s="366"/>
      <c r="CG10" s="366"/>
      <c r="CI10" s="396">
        <v>43515</v>
      </c>
      <c r="CJ10" s="407">
        <v>200000</v>
      </c>
      <c r="CK10" s="408"/>
      <c r="CL10" s="409">
        <v>1</v>
      </c>
      <c r="CM10" s="410">
        <v>99.97</v>
      </c>
      <c r="CN10" s="411">
        <v>5.9999999999999995E-4</v>
      </c>
      <c r="CO10" s="408">
        <v>182</v>
      </c>
      <c r="CP10" s="412">
        <f>CI10+CO10</f>
        <v>43697</v>
      </c>
      <c r="CQ10" s="366"/>
      <c r="CR10" s="366"/>
      <c r="CS10" s="366"/>
      <c r="CT10" s="366"/>
      <c r="CU10" s="366"/>
    </row>
    <row r="11" spans="1:99" ht="14.25" customHeight="1">
      <c r="A11" s="18">
        <v>39447</v>
      </c>
      <c r="B11" s="19">
        <v>55095.9</v>
      </c>
      <c r="C11" s="19">
        <v>2957.1</v>
      </c>
      <c r="D11" s="283">
        <f t="shared" si="1"/>
        <v>58053</v>
      </c>
      <c r="E11" s="19">
        <v>12547.5</v>
      </c>
      <c r="F11" s="19">
        <v>9862.1</v>
      </c>
      <c r="G11" s="19">
        <v>0</v>
      </c>
      <c r="H11" s="19">
        <v>1856.1</v>
      </c>
      <c r="I11" s="19">
        <v>19845.5</v>
      </c>
      <c r="J11" s="19">
        <v>17358</v>
      </c>
      <c r="K11" s="283">
        <f t="shared" si="2"/>
        <v>37203.5</v>
      </c>
      <c r="L11" s="19">
        <v>2.2000000000000002</v>
      </c>
      <c r="M11" s="19">
        <v>240.5</v>
      </c>
      <c r="N11" s="19">
        <v>5715.2</v>
      </c>
      <c r="O11" s="19">
        <v>1289.7</v>
      </c>
      <c r="P11" s="19">
        <v>2617.5</v>
      </c>
      <c r="Q11" s="19">
        <v>0</v>
      </c>
      <c r="R11" s="19">
        <v>10514.9</v>
      </c>
      <c r="S11" s="19">
        <v>0</v>
      </c>
      <c r="T11" s="284">
        <f t="shared" si="3"/>
        <v>139902.20000000001</v>
      </c>
      <c r="U11" s="19">
        <v>4216.7</v>
      </c>
      <c r="V11" s="19">
        <v>36599.599999999999</v>
      </c>
      <c r="W11" s="19">
        <v>20009.7</v>
      </c>
      <c r="X11" s="19">
        <v>23151.5</v>
      </c>
      <c r="Y11" s="19">
        <v>2827.9</v>
      </c>
      <c r="Z11" s="19">
        <v>5368.4</v>
      </c>
      <c r="AA11" s="19">
        <v>47138.7</v>
      </c>
      <c r="AB11" s="19">
        <v>7786.2</v>
      </c>
      <c r="AC11" s="285">
        <f t="shared" si="4"/>
        <v>147098.70000000001</v>
      </c>
      <c r="AD11" s="286">
        <f t="shared" si="5"/>
        <v>-7196.5</v>
      </c>
      <c r="AE11" s="287">
        <f t="shared" si="6"/>
        <v>-2.2294586019104029E-2</v>
      </c>
      <c r="AF11" s="19"/>
      <c r="AG11" s="18">
        <v>39447</v>
      </c>
      <c r="AH11" s="97">
        <f t="shared" si="7"/>
        <v>-2.2294586019104029E-2</v>
      </c>
      <c r="AI11" s="97">
        <f t="shared" si="8"/>
        <v>-2.2294586019104029E-2</v>
      </c>
      <c r="AJ11" s="97">
        <f t="shared" si="9"/>
        <v>-2.2294586019104029E-2</v>
      </c>
      <c r="AK11" s="19"/>
      <c r="AL11" s="19"/>
      <c r="AM11" s="19"/>
      <c r="AN11" s="19"/>
      <c r="AO11" s="19"/>
      <c r="AP11" s="19"/>
      <c r="AQ11" s="19"/>
      <c r="AR11" s="19"/>
      <c r="AS11" s="18">
        <v>36891</v>
      </c>
      <c r="AT11" s="19">
        <v>23030.898977875997</v>
      </c>
      <c r="AU11" s="19">
        <v>40952.163017596285</v>
      </c>
      <c r="AV11" s="19">
        <v>63983.061995472293</v>
      </c>
      <c r="AW11" s="19">
        <v>63983.061995472293</v>
      </c>
      <c r="AX11" s="19">
        <v>63983.061995472293</v>
      </c>
      <c r="AY11" s="93">
        <f t="shared" si="10"/>
        <v>0.356708347467316</v>
      </c>
      <c r="AZ11" s="93">
        <f t="shared" si="11"/>
        <v>0.356708347467316</v>
      </c>
      <c r="BA11" s="93">
        <f t="shared" si="12"/>
        <v>0.356708347467316</v>
      </c>
      <c r="BB11" s="19"/>
      <c r="BC11" s="19"/>
      <c r="BD11" s="19"/>
      <c r="BE11" s="288" t="s">
        <v>40</v>
      </c>
      <c r="BF11" s="289">
        <v>179370.80096320104</v>
      </c>
      <c r="BH11" s="366"/>
      <c r="BI11" s="380" t="s">
        <v>1176</v>
      </c>
      <c r="BJ11" s="366"/>
      <c r="BL11" s="366"/>
      <c r="BM11" s="366"/>
      <c r="BN11" s="366"/>
      <c r="BO11" s="366"/>
      <c r="BP11" s="366"/>
      <c r="BQ11" s="366"/>
      <c r="BR11" s="366"/>
      <c r="BS11" s="366"/>
      <c r="BT11" s="366"/>
      <c r="BU11" s="391">
        <f>BU10/1000000000</f>
        <v>9.4947449031249995</v>
      </c>
      <c r="BV11" s="366" t="s">
        <v>1192</v>
      </c>
      <c r="BW11" s="396">
        <v>43914</v>
      </c>
      <c r="BX11" s="397">
        <v>233000</v>
      </c>
      <c r="BY11" s="385"/>
      <c r="BZ11" s="398">
        <v>1</v>
      </c>
      <c r="CA11" s="399">
        <v>99.94</v>
      </c>
      <c r="CB11" s="400">
        <v>5.9999999999999995E-4</v>
      </c>
      <c r="CC11" s="385">
        <v>364</v>
      </c>
      <c r="CD11" s="401">
        <f t="shared" si="0"/>
        <v>44278</v>
      </c>
      <c r="CE11" s="366"/>
      <c r="CF11" s="366"/>
      <c r="CG11" s="366"/>
      <c r="CI11" s="396"/>
      <c r="CJ11" s="397">
        <v>1052000</v>
      </c>
      <c r="CK11" s="385"/>
      <c r="CL11" s="398">
        <v>1</v>
      </c>
      <c r="CM11" s="399">
        <v>99.915000000000006</v>
      </c>
      <c r="CN11" s="400">
        <v>8.9999999999999998E-4</v>
      </c>
      <c r="CO11" s="385">
        <v>364</v>
      </c>
      <c r="CP11" s="401">
        <f>CI10+CO11</f>
        <v>43879</v>
      </c>
      <c r="CQ11" s="366"/>
      <c r="CR11" s="366"/>
      <c r="CS11" s="366"/>
      <c r="CT11" s="366"/>
      <c r="CU11" s="366"/>
    </row>
    <row r="12" spans="1:99" ht="14.25" customHeight="1">
      <c r="A12" s="18">
        <v>39813</v>
      </c>
      <c r="B12" s="19">
        <v>58485.1</v>
      </c>
      <c r="C12" s="19">
        <v>3303.6</v>
      </c>
      <c r="D12" s="283">
        <f t="shared" si="1"/>
        <v>61788.7</v>
      </c>
      <c r="E12" s="19">
        <v>13360.3</v>
      </c>
      <c r="F12" s="19">
        <v>10062.200000000001</v>
      </c>
      <c r="G12" s="19">
        <v>0</v>
      </c>
      <c r="H12" s="19">
        <v>1973.5</v>
      </c>
      <c r="I12" s="19">
        <v>21758.1</v>
      </c>
      <c r="J12" s="19">
        <v>18945.400000000001</v>
      </c>
      <c r="K12" s="283">
        <f t="shared" si="2"/>
        <v>40703.5</v>
      </c>
      <c r="L12" s="19">
        <v>2.6</v>
      </c>
      <c r="M12" s="19">
        <v>255.4</v>
      </c>
      <c r="N12" s="19">
        <v>4744.2</v>
      </c>
      <c r="O12" s="19">
        <v>1195.8</v>
      </c>
      <c r="P12" s="19">
        <v>2759.9</v>
      </c>
      <c r="Q12" s="19">
        <v>0</v>
      </c>
      <c r="R12" s="19">
        <v>12328.6</v>
      </c>
      <c r="S12" s="19">
        <v>0</v>
      </c>
      <c r="T12" s="284">
        <f t="shared" si="3"/>
        <v>149174.70000000001</v>
      </c>
      <c r="U12" s="19">
        <v>5119.7</v>
      </c>
      <c r="V12" s="19">
        <v>38903</v>
      </c>
      <c r="W12" s="19">
        <v>21416.400000000001</v>
      </c>
      <c r="X12" s="19">
        <v>25277.8</v>
      </c>
      <c r="Y12" s="19">
        <v>4881.8</v>
      </c>
      <c r="Z12" s="19">
        <v>6206.6</v>
      </c>
      <c r="AA12" s="19">
        <v>48699.3</v>
      </c>
      <c r="AB12" s="19">
        <v>8461.1</v>
      </c>
      <c r="AC12" s="285">
        <f t="shared" si="4"/>
        <v>158965.70000000001</v>
      </c>
      <c r="AD12" s="286">
        <f t="shared" si="5"/>
        <v>-9791</v>
      </c>
      <c r="AE12" s="287">
        <f t="shared" si="6"/>
        <v>-2.8237690069133133E-2</v>
      </c>
      <c r="AF12" s="19"/>
      <c r="AG12" s="18">
        <v>39813</v>
      </c>
      <c r="AH12" s="97">
        <f t="shared" si="7"/>
        <v>-2.8237690069133133E-2</v>
      </c>
      <c r="AI12" s="97">
        <f t="shared" si="8"/>
        <v>-2.8237690069133133E-2</v>
      </c>
      <c r="AJ12" s="97">
        <f t="shared" si="9"/>
        <v>-2.8237690069133133E-2</v>
      </c>
      <c r="AK12" s="19"/>
      <c r="AL12" s="19"/>
      <c r="AM12" s="19"/>
      <c r="AN12" s="19"/>
      <c r="AO12" s="19"/>
      <c r="AP12" s="19"/>
      <c r="AQ12" s="19"/>
      <c r="AR12" s="19"/>
      <c r="AS12" s="18">
        <v>37256</v>
      </c>
      <c r="AT12" s="19">
        <v>26737.151271029998</v>
      </c>
      <c r="AU12" s="19">
        <v>44246.707036028536</v>
      </c>
      <c r="AV12" s="19">
        <v>70983.85830705853</v>
      </c>
      <c r="AW12" s="19">
        <v>70983.85830705853</v>
      </c>
      <c r="AX12" s="19">
        <v>70983.85830705853</v>
      </c>
      <c r="AY12" s="93">
        <f t="shared" si="10"/>
        <v>0.36711815132956066</v>
      </c>
      <c r="AZ12" s="93">
        <f t="shared" si="11"/>
        <v>0.36711815132956066</v>
      </c>
      <c r="BA12" s="93">
        <f t="shared" si="12"/>
        <v>0.36711815132956066</v>
      </c>
      <c r="BB12" s="19"/>
      <c r="BC12" s="19"/>
      <c r="BD12" s="19"/>
      <c r="BE12" s="288" t="s">
        <v>41</v>
      </c>
      <c r="BF12" s="289">
        <v>193354.25952103516</v>
      </c>
      <c r="BH12" s="384">
        <v>43940</v>
      </c>
      <c r="BI12" s="380" t="s">
        <v>1177</v>
      </c>
      <c r="BJ12" s="383" t="s">
        <v>1178</v>
      </c>
      <c r="BW12" s="396">
        <v>43942</v>
      </c>
      <c r="BX12" s="397">
        <v>2551000</v>
      </c>
      <c r="BY12" s="385"/>
      <c r="BZ12" s="398">
        <v>1</v>
      </c>
      <c r="CA12" s="399">
        <v>99.94</v>
      </c>
      <c r="CB12" s="400">
        <v>5.9999999999999995E-4</v>
      </c>
      <c r="CC12" s="385">
        <v>364</v>
      </c>
      <c r="CD12" s="401">
        <f t="shared" si="0"/>
        <v>44306</v>
      </c>
      <c r="CE12" s="366"/>
      <c r="CF12" s="366"/>
      <c r="CG12" s="366"/>
      <c r="CI12" s="396">
        <v>43522</v>
      </c>
      <c r="CJ12" s="413">
        <v>1593000</v>
      </c>
      <c r="CK12" s="414"/>
      <c r="CL12" s="415">
        <v>1</v>
      </c>
      <c r="CM12" s="416">
        <v>99.915000000000006</v>
      </c>
      <c r="CN12" s="417">
        <v>8.9999999999999998E-4</v>
      </c>
      <c r="CO12" s="414">
        <v>364</v>
      </c>
      <c r="CP12" s="418">
        <f t="shared" ref="CP12:CP17" si="13">CI12+CO12</f>
        <v>43886</v>
      </c>
      <c r="CQ12" s="366"/>
      <c r="CR12" s="366"/>
      <c r="CS12" s="366"/>
      <c r="CT12" s="366"/>
      <c r="CU12" s="366"/>
    </row>
    <row r="13" spans="1:99" ht="14.25" customHeight="1">
      <c r="A13" s="18">
        <v>40178</v>
      </c>
      <c r="B13" s="19">
        <v>52842.3</v>
      </c>
      <c r="C13" s="19">
        <v>3311.1</v>
      </c>
      <c r="D13" s="283">
        <f t="shared" si="1"/>
        <v>56153.4</v>
      </c>
      <c r="E13" s="19">
        <v>12804</v>
      </c>
      <c r="F13" s="19">
        <v>8459</v>
      </c>
      <c r="G13" s="19">
        <v>1057.4000000000001</v>
      </c>
      <c r="H13" s="19">
        <v>2021.7</v>
      </c>
      <c r="I13" s="19">
        <v>21374</v>
      </c>
      <c r="J13" s="19">
        <v>18620.8</v>
      </c>
      <c r="K13" s="283">
        <f t="shared" si="2"/>
        <v>39994.800000000003</v>
      </c>
      <c r="L13" s="19">
        <v>4.2</v>
      </c>
      <c r="M13" s="19">
        <v>434.1</v>
      </c>
      <c r="N13" s="19">
        <v>4799.7</v>
      </c>
      <c r="O13" s="19">
        <v>1292.5</v>
      </c>
      <c r="P13" s="19">
        <v>2629.4</v>
      </c>
      <c r="Q13" s="19">
        <v>0</v>
      </c>
      <c r="R13" s="19">
        <v>12013.7</v>
      </c>
      <c r="S13" s="19">
        <v>0</v>
      </c>
      <c r="T13" s="284">
        <f t="shared" si="3"/>
        <v>141663.9</v>
      </c>
      <c r="U13" s="19">
        <v>4696.8</v>
      </c>
      <c r="V13" s="19">
        <v>40880.800000000003</v>
      </c>
      <c r="W13" s="19">
        <v>20005.3</v>
      </c>
      <c r="X13" s="19">
        <v>24408.5</v>
      </c>
      <c r="Y13" s="19">
        <v>3659.6</v>
      </c>
      <c r="Z13" s="19">
        <v>7341.9</v>
      </c>
      <c r="AA13" s="19">
        <v>52616</v>
      </c>
      <c r="AB13" s="19">
        <v>8060.6</v>
      </c>
      <c r="AC13" s="285">
        <f t="shared" si="4"/>
        <v>161669.50000000003</v>
      </c>
      <c r="AD13" s="286">
        <f t="shared" si="5"/>
        <v>-20005.600000000035</v>
      </c>
      <c r="AE13" s="287">
        <f t="shared" si="6"/>
        <v>-6.0481768178698804E-2</v>
      </c>
      <c r="AF13" s="19"/>
      <c r="AG13" s="18">
        <v>40178</v>
      </c>
      <c r="AH13" s="97">
        <f t="shared" si="7"/>
        <v>-6.0481768178698804E-2</v>
      </c>
      <c r="AI13" s="97">
        <f t="shared" si="8"/>
        <v>-6.0481768178698804E-2</v>
      </c>
      <c r="AJ13" s="97">
        <f t="shared" si="9"/>
        <v>-6.0481768178698804E-2</v>
      </c>
      <c r="AK13" s="19"/>
      <c r="AL13" s="19"/>
      <c r="AM13" s="19"/>
      <c r="AN13" s="19"/>
      <c r="AO13" s="19"/>
      <c r="AP13" s="19"/>
      <c r="AQ13" s="19"/>
      <c r="AR13" s="19"/>
      <c r="AS13" s="18">
        <v>37621</v>
      </c>
      <c r="AT13" s="19">
        <v>33364.41652517578</v>
      </c>
      <c r="AU13" s="19">
        <v>44311.001079652284</v>
      </c>
      <c r="AV13" s="19">
        <v>77675.417604828064</v>
      </c>
      <c r="AW13" s="19">
        <v>77675.417604828064</v>
      </c>
      <c r="AX13" s="19">
        <v>77675.417604828064</v>
      </c>
      <c r="AY13" s="93">
        <f t="shared" si="10"/>
        <v>0.36798117134690034</v>
      </c>
      <c r="AZ13" s="93">
        <f t="shared" si="11"/>
        <v>0.36798117134690034</v>
      </c>
      <c r="BA13" s="93">
        <f t="shared" si="12"/>
        <v>0.36798117134690034</v>
      </c>
      <c r="BB13" s="19"/>
      <c r="BC13" s="19"/>
      <c r="BD13" s="19"/>
      <c r="BE13" s="288" t="s">
        <v>42</v>
      </c>
      <c r="BF13" s="289">
        <v>211085.30450217656</v>
      </c>
      <c r="BW13" s="396">
        <v>43949</v>
      </c>
      <c r="BX13" s="397">
        <v>200000</v>
      </c>
      <c r="BY13" s="385"/>
      <c r="BZ13" s="398">
        <v>1</v>
      </c>
      <c r="CA13" s="399">
        <v>99.94</v>
      </c>
      <c r="CB13" s="400">
        <v>5.9999999999999995E-4</v>
      </c>
      <c r="CC13" s="385">
        <v>364</v>
      </c>
      <c r="CD13" s="401">
        <f t="shared" si="0"/>
        <v>44313</v>
      </c>
      <c r="CE13" s="366"/>
      <c r="CF13" s="366"/>
      <c r="CG13" s="366"/>
      <c r="CI13" s="396">
        <v>43529</v>
      </c>
      <c r="CJ13" s="413">
        <v>962000</v>
      </c>
      <c r="CK13" s="414"/>
      <c r="CL13" s="415">
        <v>1</v>
      </c>
      <c r="CM13" s="416">
        <v>99.915000000000006</v>
      </c>
      <c r="CN13" s="417">
        <v>8.9999999999999998E-4</v>
      </c>
      <c r="CO13" s="414">
        <v>364</v>
      </c>
      <c r="CP13" s="418">
        <f t="shared" si="13"/>
        <v>43893</v>
      </c>
      <c r="CQ13" s="366"/>
      <c r="CR13" s="366"/>
      <c r="CS13" s="366"/>
      <c r="CT13" s="366"/>
      <c r="CU13" s="366"/>
    </row>
    <row r="14" spans="1:99" ht="14.25" customHeight="1">
      <c r="A14" s="18">
        <v>40543</v>
      </c>
      <c r="B14" s="19">
        <v>54344.800000000003</v>
      </c>
      <c r="C14" s="19">
        <v>3476.4</v>
      </c>
      <c r="D14" s="283">
        <f t="shared" si="1"/>
        <v>57821.200000000004</v>
      </c>
      <c r="E14" s="19">
        <v>11373.4</v>
      </c>
      <c r="F14" s="19">
        <v>6346.7</v>
      </c>
      <c r="G14" s="19">
        <v>1902.5</v>
      </c>
      <c r="H14" s="19">
        <v>2083</v>
      </c>
      <c r="I14" s="19">
        <v>20783.599999999999</v>
      </c>
      <c r="J14" s="19">
        <v>17928.8</v>
      </c>
      <c r="K14" s="283">
        <f t="shared" si="2"/>
        <v>38712.399999999994</v>
      </c>
      <c r="L14" s="19">
        <v>3.2</v>
      </c>
      <c r="M14" s="19">
        <v>925.3</v>
      </c>
      <c r="N14" s="19">
        <v>3434.7</v>
      </c>
      <c r="O14" s="19">
        <v>1210.4000000000001</v>
      </c>
      <c r="P14" s="19">
        <v>2357.5</v>
      </c>
      <c r="Q14" s="19">
        <v>0</v>
      </c>
      <c r="R14" s="19">
        <v>12196.3</v>
      </c>
      <c r="S14" s="19">
        <v>0</v>
      </c>
      <c r="T14" s="284">
        <f t="shared" si="3"/>
        <v>138366.6</v>
      </c>
      <c r="U14" s="19">
        <v>8518.7999999999993</v>
      </c>
      <c r="V14" s="19">
        <v>40110.1</v>
      </c>
      <c r="W14" s="19">
        <v>12790.6</v>
      </c>
      <c r="X14" s="19">
        <v>24987.5</v>
      </c>
      <c r="Y14" s="19">
        <v>5839.7</v>
      </c>
      <c r="Z14" s="19">
        <v>7860.2</v>
      </c>
      <c r="AA14" s="19">
        <v>52126.1</v>
      </c>
      <c r="AB14" s="19">
        <v>7393.6</v>
      </c>
      <c r="AC14" s="285">
        <f t="shared" si="4"/>
        <v>159626.6</v>
      </c>
      <c r="AD14" s="286">
        <f t="shared" si="5"/>
        <v>-21260</v>
      </c>
      <c r="AE14" s="287">
        <f t="shared" si="6"/>
        <v>-6.4654615903470061E-2</v>
      </c>
      <c r="AF14" s="19"/>
      <c r="AG14" s="18">
        <v>40543</v>
      </c>
      <c r="AH14" s="97">
        <f t="shared" si="7"/>
        <v>-6.4654615903470061E-2</v>
      </c>
      <c r="AI14" s="97">
        <f t="shared" si="8"/>
        <v>-6.4654615903470061E-2</v>
      </c>
      <c r="AJ14" s="97">
        <f t="shared" si="9"/>
        <v>-6.4654615903470061E-2</v>
      </c>
      <c r="AK14" s="19"/>
      <c r="AL14" s="19"/>
      <c r="AM14" s="19"/>
      <c r="AN14" s="19"/>
      <c r="AO14" s="19"/>
      <c r="AP14" s="19"/>
      <c r="AQ14" s="19"/>
      <c r="AR14" s="19"/>
      <c r="AS14" s="18">
        <v>37986</v>
      </c>
      <c r="AT14" s="19">
        <v>36761.64974116371</v>
      </c>
      <c r="AU14" s="19">
        <v>52032.910539743491</v>
      </c>
      <c r="AV14" s="19">
        <v>88794.560280907201</v>
      </c>
      <c r="AW14" s="19">
        <v>88794.560280907201</v>
      </c>
      <c r="AX14" s="19">
        <v>88794.560280907201</v>
      </c>
      <c r="AY14" s="93">
        <f t="shared" si="10"/>
        <v>0.38179168144341324</v>
      </c>
      <c r="AZ14" s="93">
        <f t="shared" si="11"/>
        <v>0.38179168144341324</v>
      </c>
      <c r="BA14" s="93">
        <f t="shared" si="12"/>
        <v>0.38179168144341324</v>
      </c>
      <c r="BB14" s="19"/>
      <c r="BC14" s="19"/>
      <c r="BD14" s="19"/>
      <c r="BE14" s="288" t="s">
        <v>43</v>
      </c>
      <c r="BF14" s="289">
        <v>232573.32361252027</v>
      </c>
      <c r="BH14" s="534">
        <v>43978</v>
      </c>
      <c r="BI14" s="533" t="s">
        <v>1339</v>
      </c>
      <c r="BW14" s="396">
        <v>43951</v>
      </c>
      <c r="BX14" s="397"/>
      <c r="BY14" s="397">
        <v>1035150</v>
      </c>
      <c r="BZ14" s="398">
        <v>7.55</v>
      </c>
      <c r="CA14" s="399">
        <v>99.94</v>
      </c>
      <c r="CB14" s="400">
        <v>5.9999999999999995E-4</v>
      </c>
      <c r="CC14" s="385">
        <v>364</v>
      </c>
      <c r="CD14" s="401">
        <f t="shared" si="0"/>
        <v>44315</v>
      </c>
      <c r="CE14" s="366"/>
      <c r="CF14" s="366"/>
      <c r="CG14" s="366"/>
      <c r="CI14" s="396">
        <v>43550</v>
      </c>
      <c r="CJ14" s="397">
        <v>800000</v>
      </c>
      <c r="CK14" s="385"/>
      <c r="CL14" s="398">
        <v>1</v>
      </c>
      <c r="CM14" s="399">
        <v>99.915000000000006</v>
      </c>
      <c r="CN14" s="400">
        <v>8.9999999999999998E-4</v>
      </c>
      <c r="CO14" s="385">
        <v>364</v>
      </c>
      <c r="CP14" s="401">
        <f t="shared" si="13"/>
        <v>43914</v>
      </c>
      <c r="CQ14" s="366"/>
      <c r="CR14" s="366"/>
      <c r="CS14" s="366"/>
      <c r="CT14" s="366"/>
      <c r="CU14" s="366"/>
    </row>
    <row r="15" spans="1:99" ht="14.25" customHeight="1">
      <c r="A15" s="18">
        <v>40908</v>
      </c>
      <c r="B15" s="19">
        <v>53773.9</v>
      </c>
      <c r="C15" s="19">
        <v>3532.5</v>
      </c>
      <c r="D15" s="283">
        <f t="shared" si="1"/>
        <v>57306.400000000001</v>
      </c>
      <c r="E15" s="19">
        <v>11484.7</v>
      </c>
      <c r="F15" s="19">
        <v>7740.8</v>
      </c>
      <c r="G15" s="19">
        <v>65.2</v>
      </c>
      <c r="H15" s="19">
        <v>2025.9</v>
      </c>
      <c r="I15" s="19">
        <v>20686.2</v>
      </c>
      <c r="J15" s="19">
        <v>17918.900000000001</v>
      </c>
      <c r="K15" s="283">
        <f t="shared" si="2"/>
        <v>38605.100000000006</v>
      </c>
      <c r="L15" s="19">
        <v>7.4</v>
      </c>
      <c r="M15" s="19">
        <v>1044</v>
      </c>
      <c r="N15" s="19">
        <v>2985.1</v>
      </c>
      <c r="O15" s="19">
        <v>1080.0999999999999</v>
      </c>
      <c r="P15" s="19">
        <v>2498.6999999999998</v>
      </c>
      <c r="Q15" s="19">
        <v>0</v>
      </c>
      <c r="R15" s="19">
        <v>11953.8</v>
      </c>
      <c r="S15" s="19">
        <v>0</v>
      </c>
      <c r="T15" s="284">
        <f t="shared" si="3"/>
        <v>136797.20000000001</v>
      </c>
      <c r="U15" s="19">
        <v>9622.7000000000007</v>
      </c>
      <c r="V15" s="19">
        <v>40460.199999999997</v>
      </c>
      <c r="W15" s="19">
        <v>12230.4</v>
      </c>
      <c r="X15" s="19">
        <v>26003.599999999999</v>
      </c>
      <c r="Y15" s="19">
        <v>3894.6</v>
      </c>
      <c r="Z15" s="19">
        <v>8948.1</v>
      </c>
      <c r="AA15" s="19">
        <v>54242.6</v>
      </c>
      <c r="AB15" s="19">
        <v>7763.9</v>
      </c>
      <c r="AC15" s="285">
        <f t="shared" si="4"/>
        <v>163166.1</v>
      </c>
      <c r="AD15" s="286">
        <f t="shared" si="5"/>
        <v>-26368.899999999994</v>
      </c>
      <c r="AE15" s="287">
        <f t="shared" si="6"/>
        <v>-7.9134839661361714E-2</v>
      </c>
      <c r="AF15" s="19"/>
      <c r="AG15" s="18">
        <v>40908</v>
      </c>
      <c r="AH15" s="97">
        <f t="shared" si="7"/>
        <v>-7.9134839661361714E-2</v>
      </c>
      <c r="AI15" s="97">
        <f t="shared" si="8"/>
        <v>-7.9134839661361714E-2</v>
      </c>
      <c r="AJ15" s="97">
        <f t="shared" si="9"/>
        <v>-7.9134839661361714E-2</v>
      </c>
      <c r="AK15" s="19"/>
      <c r="AL15" s="19"/>
      <c r="AM15" s="19"/>
      <c r="AN15" s="19"/>
      <c r="AO15" s="19"/>
      <c r="AP15" s="19"/>
      <c r="AQ15" s="19"/>
      <c r="AR15" s="19"/>
      <c r="AS15" s="18">
        <v>38352</v>
      </c>
      <c r="AT15" s="19">
        <v>43870.80915810493</v>
      </c>
      <c r="AU15" s="19">
        <v>57303.15565385278</v>
      </c>
      <c r="AV15" s="19">
        <v>101173.9648119577</v>
      </c>
      <c r="AW15" s="19">
        <v>101173.9648119577</v>
      </c>
      <c r="AX15" s="19">
        <v>101173.9648119577</v>
      </c>
      <c r="AY15" s="93">
        <f t="shared" si="10"/>
        <v>0.40309439382790474</v>
      </c>
      <c r="AZ15" s="93">
        <f t="shared" si="11"/>
        <v>0.40309439382790474</v>
      </c>
      <c r="BA15" s="93">
        <f t="shared" si="12"/>
        <v>0.40309439382790474</v>
      </c>
      <c r="BB15" s="19"/>
      <c r="BC15" s="19"/>
      <c r="BD15" s="19"/>
      <c r="BE15" s="288" t="s">
        <v>44</v>
      </c>
      <c r="BF15" s="289">
        <v>250993.23225803146</v>
      </c>
      <c r="BI15" s="533" t="s">
        <v>1340</v>
      </c>
      <c r="BW15" s="366"/>
      <c r="BX15" s="366"/>
      <c r="BY15" s="366"/>
      <c r="BZ15" s="366"/>
      <c r="CA15" s="366"/>
      <c r="CB15" s="366"/>
      <c r="CC15" s="366"/>
      <c r="CD15" s="366"/>
      <c r="CE15" s="366"/>
      <c r="CF15" s="366"/>
      <c r="CG15" s="366"/>
      <c r="CI15" s="396">
        <v>43578</v>
      </c>
      <c r="CJ15" s="397">
        <v>1158000</v>
      </c>
      <c r="CK15" s="385"/>
      <c r="CL15" s="398">
        <v>1</v>
      </c>
      <c r="CM15" s="399">
        <v>99.924999999999997</v>
      </c>
      <c r="CN15" s="400">
        <v>8.0000000000000004E-4</v>
      </c>
      <c r="CO15" s="385">
        <v>364</v>
      </c>
      <c r="CP15" s="401">
        <f t="shared" si="13"/>
        <v>43942</v>
      </c>
      <c r="CQ15" s="366"/>
      <c r="CR15" s="366"/>
      <c r="CS15" s="366"/>
      <c r="CT15" s="366"/>
      <c r="CU15" s="366"/>
    </row>
    <row r="16" spans="1:99" ht="14.25" customHeight="1">
      <c r="A16" s="18">
        <v>41274</v>
      </c>
      <c r="B16" s="19">
        <v>56335.7</v>
      </c>
      <c r="C16" s="19">
        <v>3555.9</v>
      </c>
      <c r="D16" s="283">
        <f t="shared" si="1"/>
        <v>59891.6</v>
      </c>
      <c r="E16" s="19">
        <v>12191.2</v>
      </c>
      <c r="F16" s="19">
        <v>6597.3</v>
      </c>
      <c r="G16" s="19">
        <v>38.5</v>
      </c>
      <c r="H16" s="19">
        <v>2104.5</v>
      </c>
      <c r="I16" s="19">
        <v>19771.599999999999</v>
      </c>
      <c r="J16" s="19">
        <v>18074.3</v>
      </c>
      <c r="K16" s="283">
        <f t="shared" si="2"/>
        <v>37845.899999999994</v>
      </c>
      <c r="L16" s="19">
        <v>7.4</v>
      </c>
      <c r="M16" s="19">
        <v>2718.1</v>
      </c>
      <c r="N16" s="19">
        <v>4503.2</v>
      </c>
      <c r="O16" s="19">
        <v>1172.8</v>
      </c>
      <c r="P16" s="19">
        <v>2387</v>
      </c>
      <c r="Q16" s="19">
        <v>0</v>
      </c>
      <c r="R16" s="19">
        <v>12554.2</v>
      </c>
      <c r="S16" s="19">
        <v>0</v>
      </c>
      <c r="T16" s="284">
        <f t="shared" si="3"/>
        <v>142011.69999999998</v>
      </c>
      <c r="U16" s="19">
        <v>5716.1</v>
      </c>
      <c r="V16" s="19">
        <v>39910</v>
      </c>
      <c r="W16" s="19">
        <v>12472.3</v>
      </c>
      <c r="X16" s="19">
        <v>25763.599999999999</v>
      </c>
      <c r="Y16" s="19">
        <v>4649.3</v>
      </c>
      <c r="Z16" s="19">
        <v>10192.200000000001</v>
      </c>
      <c r="AA16" s="19">
        <v>53853.599999999999</v>
      </c>
      <c r="AB16" s="19">
        <v>7148.5</v>
      </c>
      <c r="AC16" s="285">
        <f t="shared" si="4"/>
        <v>159705.60000000001</v>
      </c>
      <c r="AD16" s="286">
        <f t="shared" si="5"/>
        <v>-17693.900000000023</v>
      </c>
      <c r="AE16" s="287">
        <f t="shared" si="6"/>
        <v>-5.3535237709838729E-2</v>
      </c>
      <c r="AF16" s="19"/>
      <c r="AG16" s="18">
        <v>41274</v>
      </c>
      <c r="AH16" s="97">
        <f t="shared" si="7"/>
        <v>-5.3535237709838729E-2</v>
      </c>
      <c r="AI16" s="97">
        <f t="shared" si="8"/>
        <v>-5.3535237709838729E-2</v>
      </c>
      <c r="AJ16" s="97">
        <f t="shared" si="9"/>
        <v>-5.3535237709838729E-2</v>
      </c>
      <c r="AK16" s="19"/>
      <c r="AL16" s="19"/>
      <c r="AM16" s="19"/>
      <c r="AN16" s="19"/>
      <c r="AO16" s="19"/>
      <c r="AP16" s="19"/>
      <c r="AQ16" s="19"/>
      <c r="AR16" s="19"/>
      <c r="AS16" s="18">
        <v>38717</v>
      </c>
      <c r="AT16" s="19">
        <v>55928.824033388875</v>
      </c>
      <c r="AU16" s="19">
        <v>55477.427743677668</v>
      </c>
      <c r="AV16" s="19">
        <v>111406.25177706653</v>
      </c>
      <c r="AW16" s="19">
        <v>111406.25177706653</v>
      </c>
      <c r="AX16" s="19">
        <v>111406.25177706653</v>
      </c>
      <c r="AY16" s="93">
        <f t="shared" si="10"/>
        <v>0.41259305085363696</v>
      </c>
      <c r="AZ16" s="93">
        <f t="shared" si="11"/>
        <v>0.41259305085363696</v>
      </c>
      <c r="BA16" s="93">
        <f t="shared" si="12"/>
        <v>0.41259305085363696</v>
      </c>
      <c r="BB16" s="19"/>
      <c r="BC16" s="19"/>
      <c r="BD16" s="19"/>
      <c r="BE16" s="288" t="s">
        <v>45</v>
      </c>
      <c r="BF16" s="289">
        <v>270014.85252010881</v>
      </c>
      <c r="BW16" s="366"/>
      <c r="BX16" s="686">
        <f>(SUM(BX5:BX13)+BY14*BZ14)*1000</f>
        <v>17093382500</v>
      </c>
      <c r="BY16" s="686"/>
      <c r="BZ16" s="366"/>
      <c r="CA16" s="366"/>
      <c r="CB16" s="366"/>
      <c r="CC16" s="366"/>
      <c r="CD16" s="366"/>
      <c r="CE16" s="366"/>
      <c r="CF16" s="366"/>
      <c r="CG16" s="366"/>
      <c r="CI16" s="396">
        <v>43585</v>
      </c>
      <c r="CJ16" s="397">
        <v>690000</v>
      </c>
      <c r="CK16" s="385"/>
      <c r="CL16" s="398">
        <v>1</v>
      </c>
      <c r="CM16" s="399">
        <v>99.924999999999997</v>
      </c>
      <c r="CN16" s="400">
        <v>8.0000000000000004E-4</v>
      </c>
      <c r="CO16" s="385">
        <v>364</v>
      </c>
      <c r="CP16" s="401">
        <f t="shared" si="13"/>
        <v>43949</v>
      </c>
      <c r="CQ16" s="366"/>
      <c r="CR16" s="366"/>
      <c r="CS16" s="366"/>
      <c r="CT16" s="366"/>
      <c r="CU16" s="366"/>
    </row>
    <row r="17" spans="1:99" ht="14.25" customHeight="1">
      <c r="A17" s="18">
        <v>41639</v>
      </c>
      <c r="B17" s="19">
        <v>58022.6</v>
      </c>
      <c r="C17" s="19">
        <v>3642.9</v>
      </c>
      <c r="D17" s="283">
        <f t="shared" si="1"/>
        <v>61665.5</v>
      </c>
      <c r="E17" s="19">
        <v>12761.9</v>
      </c>
      <c r="F17" s="19">
        <v>6741.8</v>
      </c>
      <c r="G17" s="19">
        <v>32</v>
      </c>
      <c r="H17" s="19">
        <v>2051.6999999999998</v>
      </c>
      <c r="I17" s="19">
        <v>18924.599999999999</v>
      </c>
      <c r="J17" s="19">
        <v>18224.7</v>
      </c>
      <c r="K17" s="283">
        <f t="shared" si="2"/>
        <v>37149.300000000003</v>
      </c>
      <c r="L17" s="19">
        <v>6.1</v>
      </c>
      <c r="M17" s="19">
        <v>895.3</v>
      </c>
      <c r="N17" s="19">
        <v>4340.1000000000004</v>
      </c>
      <c r="O17" s="19">
        <v>1284</v>
      </c>
      <c r="P17" s="19">
        <v>2283.4</v>
      </c>
      <c r="Q17" s="19">
        <v>0</v>
      </c>
      <c r="R17" s="19">
        <v>12928.1</v>
      </c>
      <c r="S17" s="19">
        <v>0</v>
      </c>
      <c r="T17" s="284">
        <f t="shared" si="3"/>
        <v>142139.20000000001</v>
      </c>
      <c r="U17" s="19">
        <v>4361.8</v>
      </c>
      <c r="V17" s="19">
        <v>38823.199999999997</v>
      </c>
      <c r="W17" s="19">
        <v>12995.2</v>
      </c>
      <c r="X17" s="19">
        <v>26343</v>
      </c>
      <c r="Y17" s="19">
        <v>6293.4</v>
      </c>
      <c r="Z17" s="19">
        <v>10383.9</v>
      </c>
      <c r="AA17" s="19">
        <v>54865.5</v>
      </c>
      <c r="AB17" s="19">
        <v>5750.5</v>
      </c>
      <c r="AC17" s="285">
        <f t="shared" si="4"/>
        <v>159816.5</v>
      </c>
      <c r="AD17" s="286">
        <f t="shared" si="5"/>
        <v>-17677.299999999988</v>
      </c>
      <c r="AE17" s="287">
        <f t="shared" si="6"/>
        <v>-5.33720301142903E-2</v>
      </c>
      <c r="AF17" s="19"/>
      <c r="AG17" s="18">
        <v>41639</v>
      </c>
      <c r="AH17" s="97">
        <f t="shared" si="7"/>
        <v>-5.33720301142903E-2</v>
      </c>
      <c r="AI17" s="97">
        <f t="shared" si="8"/>
        <v>-5.33720301142903E-2</v>
      </c>
      <c r="AJ17" s="97">
        <f t="shared" si="9"/>
        <v>-5.33720301142903E-2</v>
      </c>
      <c r="AK17" s="19"/>
      <c r="AL17" s="19"/>
      <c r="AM17" s="19"/>
      <c r="AN17" s="19"/>
      <c r="AO17" s="19"/>
      <c r="AP17" s="19"/>
      <c r="AQ17" s="19"/>
      <c r="AR17" s="19"/>
      <c r="AS17" s="18">
        <v>39082</v>
      </c>
      <c r="AT17" s="19">
        <v>59427.634227855844</v>
      </c>
      <c r="AU17" s="19">
        <v>54661.522429857221</v>
      </c>
      <c r="AV17" s="19">
        <v>114089.15665771304</v>
      </c>
      <c r="AW17" s="19">
        <v>114089.15665771304</v>
      </c>
      <c r="AX17" s="19">
        <v>114089.15665771304</v>
      </c>
      <c r="AY17" s="93">
        <f t="shared" si="10"/>
        <v>0.3874722065102536</v>
      </c>
      <c r="AZ17" s="93">
        <f t="shared" si="11"/>
        <v>0.3874722065102536</v>
      </c>
      <c r="BA17" s="93">
        <f t="shared" si="12"/>
        <v>0.3874722065102536</v>
      </c>
      <c r="BB17" s="19"/>
      <c r="BC17" s="19"/>
      <c r="BD17" s="19"/>
      <c r="BE17" s="288" t="s">
        <v>46</v>
      </c>
      <c r="BF17" s="289">
        <v>294444.74917375506</v>
      </c>
      <c r="BW17" s="366"/>
      <c r="BX17" s="686">
        <f>((SUM(BX5:BX14)+BY14*BZ14)*(CA14/100))*1000</f>
        <v>17083126470.5</v>
      </c>
      <c r="BY17" s="686"/>
      <c r="BZ17" s="366"/>
      <c r="CA17" s="366"/>
      <c r="CB17" s="366"/>
      <c r="CC17" s="366"/>
      <c r="CD17" s="366"/>
      <c r="CE17" s="366"/>
      <c r="CF17" s="366"/>
      <c r="CG17" s="366"/>
      <c r="CI17" s="396">
        <v>43606</v>
      </c>
      <c r="CJ17" s="407">
        <v>200000</v>
      </c>
      <c r="CK17" s="408"/>
      <c r="CL17" s="409">
        <v>1</v>
      </c>
      <c r="CM17" s="410">
        <v>99.992999999999995</v>
      </c>
      <c r="CN17" s="411">
        <v>2.9999999999999997E-4</v>
      </c>
      <c r="CO17" s="408">
        <v>91</v>
      </c>
      <c r="CP17" s="412">
        <f t="shared" si="13"/>
        <v>43697</v>
      </c>
      <c r="CQ17" s="366"/>
      <c r="CR17" s="366"/>
      <c r="CS17" s="366"/>
      <c r="CT17" s="366"/>
      <c r="CU17" s="366"/>
    </row>
    <row r="18" spans="1:99" ht="14.25" customHeight="1">
      <c r="A18" s="18">
        <v>42004</v>
      </c>
      <c r="B18" s="19">
        <v>57545.1</v>
      </c>
      <c r="C18" s="19">
        <v>3744.6</v>
      </c>
      <c r="D18" s="283">
        <f t="shared" si="1"/>
        <v>61289.7</v>
      </c>
      <c r="E18" s="19">
        <v>12821.3</v>
      </c>
      <c r="F18" s="19">
        <v>5824.7</v>
      </c>
      <c r="G18" s="19">
        <v>119.3</v>
      </c>
      <c r="H18" s="19">
        <v>2075.6999999999998</v>
      </c>
      <c r="I18" s="19">
        <v>20278.099999999999</v>
      </c>
      <c r="J18" s="19">
        <v>18908.599999999999</v>
      </c>
      <c r="K18" s="283">
        <f t="shared" si="2"/>
        <v>39186.699999999997</v>
      </c>
      <c r="L18" s="19">
        <v>9.6</v>
      </c>
      <c r="M18" s="19">
        <v>938.5</v>
      </c>
      <c r="N18" s="19">
        <v>4719.8999999999996</v>
      </c>
      <c r="O18" s="19">
        <v>1695.7</v>
      </c>
      <c r="P18" s="19">
        <v>2446.5</v>
      </c>
      <c r="Q18" s="19">
        <v>0</v>
      </c>
      <c r="R18" s="19">
        <v>12626.5</v>
      </c>
      <c r="S18" s="19">
        <v>0</v>
      </c>
      <c r="T18" s="284">
        <f t="shared" si="3"/>
        <v>143754.1</v>
      </c>
      <c r="U18" s="19">
        <v>5641.5</v>
      </c>
      <c r="V18" s="19">
        <v>38011.4</v>
      </c>
      <c r="W18" s="19">
        <v>12732.5</v>
      </c>
      <c r="X18" s="19">
        <v>27463.4</v>
      </c>
      <c r="Y18" s="19">
        <v>5158.3</v>
      </c>
      <c r="Z18" s="19">
        <v>11388.5</v>
      </c>
      <c r="AA18" s="19">
        <v>56045.7</v>
      </c>
      <c r="AB18" s="19">
        <v>5037.8</v>
      </c>
      <c r="AC18" s="285">
        <f t="shared" si="4"/>
        <v>161479.09999999998</v>
      </c>
      <c r="AD18" s="286">
        <f t="shared" si="5"/>
        <v>-17724.999999999971</v>
      </c>
      <c r="AE18" s="287">
        <f t="shared" si="6"/>
        <v>-5.3494452053566122E-2</v>
      </c>
      <c r="AF18" s="19"/>
      <c r="AG18" s="18">
        <v>42004</v>
      </c>
      <c r="AH18" s="97">
        <f t="shared" si="7"/>
        <v>-5.3494452053566122E-2</v>
      </c>
      <c r="AI18" s="97">
        <f t="shared" si="8"/>
        <v>-5.3494452053566122E-2</v>
      </c>
      <c r="AJ18" s="97">
        <f t="shared" si="9"/>
        <v>-5.3494452053566122E-2</v>
      </c>
      <c r="AK18" s="19"/>
      <c r="AL18" s="19"/>
      <c r="AM18" s="19"/>
      <c r="AN18" s="19"/>
      <c r="AO18" s="19"/>
      <c r="AP18" s="19"/>
      <c r="AQ18" s="19"/>
      <c r="AR18" s="19"/>
      <c r="AS18" s="18">
        <v>39447</v>
      </c>
      <c r="AT18" s="19">
        <v>59697.42640672886</v>
      </c>
      <c r="AU18" s="19">
        <v>60876.139163590065</v>
      </c>
      <c r="AV18" s="19">
        <v>120573.56557031894</v>
      </c>
      <c r="AW18" s="19">
        <v>120573.56557031894</v>
      </c>
      <c r="AX18" s="19">
        <v>120573.56557031894</v>
      </c>
      <c r="AY18" s="93">
        <f t="shared" si="10"/>
        <v>0.37353404144202751</v>
      </c>
      <c r="AZ18" s="93">
        <f t="shared" si="11"/>
        <v>0.37353404144202751</v>
      </c>
      <c r="BA18" s="93">
        <f t="shared" si="12"/>
        <v>0.37353404144202751</v>
      </c>
      <c r="BB18" s="19"/>
      <c r="BC18" s="19"/>
      <c r="BD18" s="19"/>
      <c r="BE18" s="288" t="s">
        <v>47</v>
      </c>
      <c r="BF18" s="289">
        <v>322791.37158381846</v>
      </c>
      <c r="BW18" s="366"/>
      <c r="BX18" s="366"/>
      <c r="BY18" s="366"/>
      <c r="BZ18" s="366"/>
      <c r="CA18" s="366"/>
      <c r="CB18" s="366"/>
      <c r="CC18" s="366"/>
      <c r="CD18" s="366"/>
      <c r="CE18" s="366"/>
      <c r="CF18" s="366"/>
      <c r="CG18" s="366"/>
      <c r="CI18" s="396"/>
      <c r="CJ18" s="397">
        <v>283000</v>
      </c>
      <c r="CK18" s="385"/>
      <c r="CL18" s="398">
        <v>1</v>
      </c>
      <c r="CM18" s="399">
        <v>99.92</v>
      </c>
      <c r="CN18" s="400">
        <v>8.0000000000000004E-4</v>
      </c>
      <c r="CO18" s="385">
        <v>364</v>
      </c>
      <c r="CP18" s="401">
        <f>CI17+CO18</f>
        <v>43970</v>
      </c>
      <c r="CQ18" s="366"/>
      <c r="CR18" s="366"/>
      <c r="CS18" s="366"/>
      <c r="CT18" s="366"/>
      <c r="CU18" s="366"/>
    </row>
    <row r="19" spans="1:99" ht="14.25" customHeight="1">
      <c r="A19" s="18">
        <v>42369</v>
      </c>
      <c r="B19" s="19">
        <v>60488.1</v>
      </c>
      <c r="C19" s="19">
        <v>4346.6000000000004</v>
      </c>
      <c r="D19" s="283">
        <f t="shared" si="1"/>
        <v>64834.7</v>
      </c>
      <c r="E19" s="19">
        <v>12038.6</v>
      </c>
      <c r="F19" s="19">
        <v>6362.6</v>
      </c>
      <c r="G19" s="19">
        <v>306.3</v>
      </c>
      <c r="H19" s="19">
        <v>2109.3000000000002</v>
      </c>
      <c r="I19" s="19">
        <v>21062.9</v>
      </c>
      <c r="J19" s="19">
        <v>19651.5</v>
      </c>
      <c r="K19" s="283">
        <f t="shared" si="2"/>
        <v>40714.400000000001</v>
      </c>
      <c r="L19" s="19">
        <v>10.4</v>
      </c>
      <c r="M19" s="19">
        <v>1671.9</v>
      </c>
      <c r="N19" s="19">
        <v>7911.1</v>
      </c>
      <c r="O19" s="19">
        <v>1078.9000000000001</v>
      </c>
      <c r="P19" s="19">
        <v>2255.1</v>
      </c>
      <c r="Q19" s="19">
        <v>0</v>
      </c>
      <c r="R19" s="19">
        <v>14652.8</v>
      </c>
      <c r="S19" s="19">
        <v>0</v>
      </c>
      <c r="T19" s="284">
        <f t="shared" si="3"/>
        <v>153946.09999999998</v>
      </c>
      <c r="U19" s="19">
        <v>5005.8999999999996</v>
      </c>
      <c r="V19" s="19">
        <v>38987.5</v>
      </c>
      <c r="W19" s="19">
        <v>11829.4</v>
      </c>
      <c r="X19" s="19">
        <v>27950.400000000001</v>
      </c>
      <c r="Y19" s="19">
        <v>7960.1</v>
      </c>
      <c r="Z19" s="19">
        <v>11686.3</v>
      </c>
      <c r="AA19" s="19">
        <v>57742</v>
      </c>
      <c r="AB19" s="19">
        <v>4045.4</v>
      </c>
      <c r="AC19" s="285">
        <f t="shared" si="4"/>
        <v>165207.00000000003</v>
      </c>
      <c r="AD19" s="286">
        <f t="shared" si="5"/>
        <v>-11260.900000000052</v>
      </c>
      <c r="AE19" s="287">
        <f t="shared" si="6"/>
        <v>-3.3149926912521763E-2</v>
      </c>
      <c r="AF19" s="19"/>
      <c r="AG19" s="18">
        <v>42369</v>
      </c>
      <c r="AH19" s="97">
        <f t="shared" si="7"/>
        <v>-3.3149926912521763E-2</v>
      </c>
      <c r="AI19" s="97">
        <f t="shared" si="8"/>
        <v>-3.3149926912521763E-2</v>
      </c>
      <c r="AJ19" s="97">
        <f t="shared" si="9"/>
        <v>-3.3149926912521763E-2</v>
      </c>
      <c r="AK19" s="19"/>
      <c r="AL19" s="19"/>
      <c r="AM19" s="19"/>
      <c r="AN19" s="19"/>
      <c r="AO19" s="19"/>
      <c r="AP19" s="19"/>
      <c r="AQ19" s="19"/>
      <c r="AR19" s="19"/>
      <c r="AS19" s="18">
        <v>39813</v>
      </c>
      <c r="AT19" s="19">
        <v>71571.942513256741</v>
      </c>
      <c r="AU19" s="19">
        <v>64628.969707781791</v>
      </c>
      <c r="AV19" s="19">
        <v>136200.91222103854</v>
      </c>
      <c r="AW19" s="19">
        <v>136200.91222103854</v>
      </c>
      <c r="AX19" s="19">
        <v>136200.91222103854</v>
      </c>
      <c r="AY19" s="93">
        <f t="shared" si="10"/>
        <v>0.39280963603624736</v>
      </c>
      <c r="AZ19" s="93">
        <f t="shared" si="11"/>
        <v>0.39280963603624736</v>
      </c>
      <c r="BA19" s="93">
        <f t="shared" si="12"/>
        <v>0.39280963603624736</v>
      </c>
      <c r="BB19" s="19"/>
      <c r="BC19" s="19"/>
      <c r="BD19" s="19"/>
      <c r="BE19" s="288" t="s">
        <v>48</v>
      </c>
      <c r="BF19" s="289">
        <v>346735.16056126053</v>
      </c>
      <c r="BW19" s="366"/>
      <c r="BX19" s="682" t="s">
        <v>1205</v>
      </c>
      <c r="BY19" s="682"/>
      <c r="BZ19" s="682"/>
      <c r="CA19" s="682"/>
      <c r="CB19" s="682"/>
      <c r="CC19" s="366"/>
      <c r="CD19" s="366"/>
      <c r="CE19" s="366"/>
      <c r="CF19" s="366"/>
      <c r="CG19" s="366"/>
      <c r="CI19" s="396"/>
      <c r="CJ19" s="397"/>
      <c r="CK19" s="397">
        <v>16000</v>
      </c>
      <c r="CL19" s="398">
        <v>7.42</v>
      </c>
      <c r="CM19" s="399">
        <v>100</v>
      </c>
      <c r="CN19" s="400">
        <v>0</v>
      </c>
      <c r="CO19" s="385">
        <v>364</v>
      </c>
      <c r="CP19" s="401">
        <f>CI17+CO19</f>
        <v>43970</v>
      </c>
      <c r="CQ19" s="366"/>
      <c r="CR19" s="366"/>
      <c r="CS19" s="366"/>
      <c r="CT19" s="366"/>
      <c r="CU19" s="366"/>
    </row>
    <row r="20" spans="1:99" ht="14.25" customHeight="1">
      <c r="A20" s="18">
        <v>42735</v>
      </c>
      <c r="B20" s="19">
        <v>63093.5</v>
      </c>
      <c r="C20" s="19">
        <v>4526.6000000000004</v>
      </c>
      <c r="D20" s="283">
        <f t="shared" si="1"/>
        <v>67620.100000000006</v>
      </c>
      <c r="E20" s="19">
        <v>12765.3</v>
      </c>
      <c r="F20" s="19">
        <v>7745.2</v>
      </c>
      <c r="G20" s="19">
        <v>327.3</v>
      </c>
      <c r="H20" s="19">
        <v>2044.9</v>
      </c>
      <c r="I20" s="19">
        <v>20456.900000000001</v>
      </c>
      <c r="J20" s="19">
        <v>21273.1</v>
      </c>
      <c r="K20" s="283">
        <f t="shared" si="2"/>
        <v>41730</v>
      </c>
      <c r="L20" s="19">
        <v>14.2</v>
      </c>
      <c r="M20" s="19">
        <v>2429.4</v>
      </c>
      <c r="N20" s="19">
        <v>9225.5</v>
      </c>
      <c r="O20" s="19">
        <v>888.3</v>
      </c>
      <c r="P20" s="19">
        <v>2698.6</v>
      </c>
      <c r="Q20" s="19">
        <v>0</v>
      </c>
      <c r="R20" s="19">
        <v>15669.1</v>
      </c>
      <c r="S20" s="19">
        <v>0</v>
      </c>
      <c r="T20" s="284">
        <f t="shared" si="3"/>
        <v>163157.9</v>
      </c>
      <c r="U20" s="19">
        <v>6261.6</v>
      </c>
      <c r="V20" s="19">
        <v>40066.400000000001</v>
      </c>
      <c r="W20" s="19">
        <v>12278</v>
      </c>
      <c r="X20" s="19">
        <v>28786.1</v>
      </c>
      <c r="Y20" s="19">
        <v>8094.4</v>
      </c>
      <c r="Z20" s="19">
        <v>10863.8</v>
      </c>
      <c r="AA20" s="19">
        <v>56026.3</v>
      </c>
      <c r="AB20" s="19">
        <v>4665.6000000000004</v>
      </c>
      <c r="AC20" s="285">
        <f t="shared" si="4"/>
        <v>167042.20000000001</v>
      </c>
      <c r="AD20" s="286">
        <f t="shared" si="5"/>
        <v>-3884.3000000000175</v>
      </c>
      <c r="AE20" s="287">
        <f t="shared" si="6"/>
        <v>-1.1061066794052084E-2</v>
      </c>
      <c r="AF20" s="19"/>
      <c r="AG20" s="18">
        <v>42735</v>
      </c>
      <c r="AH20" s="97">
        <f t="shared" si="7"/>
        <v>-1.1061066794052084E-2</v>
      </c>
      <c r="AI20" s="97">
        <f t="shared" si="8"/>
        <v>-1.1061066794052084E-2</v>
      </c>
      <c r="AJ20" s="97">
        <f t="shared" si="9"/>
        <v>-1.1061066794052084E-2</v>
      </c>
      <c r="AK20" s="19"/>
      <c r="AL20" s="19"/>
      <c r="AM20" s="19"/>
      <c r="AN20" s="19"/>
      <c r="AO20" s="19"/>
      <c r="AP20" s="19"/>
      <c r="AQ20" s="19"/>
      <c r="AR20" s="19"/>
      <c r="AS20" s="18">
        <v>40178</v>
      </c>
      <c r="AT20" s="19">
        <v>83954.809226568163</v>
      </c>
      <c r="AU20" s="19">
        <v>77018.935974070831</v>
      </c>
      <c r="AV20" s="19">
        <v>160973.74520063898</v>
      </c>
      <c r="AW20" s="19">
        <v>160973.74520063898</v>
      </c>
      <c r="AX20" s="19">
        <v>160973.74520063898</v>
      </c>
      <c r="AY20" s="93">
        <f t="shared" si="10"/>
        <v>0.48666257148407827</v>
      </c>
      <c r="AZ20" s="93">
        <f t="shared" si="11"/>
        <v>0.48666257148407827</v>
      </c>
      <c r="BA20" s="93">
        <f t="shared" si="12"/>
        <v>0.48666257148407827</v>
      </c>
      <c r="BB20" s="19"/>
      <c r="BC20" s="19"/>
      <c r="BD20" s="19"/>
      <c r="BE20" s="288" t="s">
        <v>49</v>
      </c>
      <c r="BF20" s="289">
        <v>330770.75294643943</v>
      </c>
      <c r="BW20" s="385" t="s">
        <v>1195</v>
      </c>
      <c r="BX20" s="385" t="s">
        <v>1206</v>
      </c>
      <c r="BY20" s="385" t="s">
        <v>1207</v>
      </c>
      <c r="BZ20" s="385" t="s">
        <v>1208</v>
      </c>
      <c r="CA20" s="385" t="s">
        <v>1209</v>
      </c>
      <c r="CB20" s="385" t="s">
        <v>1210</v>
      </c>
      <c r="CC20" s="385" t="s">
        <v>1211</v>
      </c>
      <c r="CD20" s="385" t="s">
        <v>1212</v>
      </c>
      <c r="CE20" s="385" t="s">
        <v>1200</v>
      </c>
      <c r="CF20" s="385" t="s">
        <v>1213</v>
      </c>
      <c r="CG20" s="366" t="s">
        <v>1214</v>
      </c>
      <c r="CI20" s="396">
        <v>43613</v>
      </c>
      <c r="CJ20" s="397">
        <v>253000</v>
      </c>
      <c r="CK20" s="385"/>
      <c r="CL20" s="398">
        <v>1</v>
      </c>
      <c r="CM20" s="399">
        <v>99.924999999999997</v>
      </c>
      <c r="CN20" s="400">
        <v>8.0000000000000004E-4</v>
      </c>
      <c r="CO20" s="385">
        <v>364</v>
      </c>
      <c r="CP20" s="401">
        <f>CI20+CO20</f>
        <v>43977</v>
      </c>
      <c r="CQ20" s="366"/>
      <c r="CR20" s="366"/>
      <c r="CS20" s="366"/>
      <c r="CT20" s="366"/>
      <c r="CU20" s="366"/>
    </row>
    <row r="21" spans="1:99" ht="14.25" customHeight="1">
      <c r="A21" s="18">
        <v>43100</v>
      </c>
      <c r="B21" s="19">
        <v>67313.3</v>
      </c>
      <c r="C21" s="19">
        <v>4210.6000000000004</v>
      </c>
      <c r="D21" s="283">
        <f t="shared" si="1"/>
        <v>71523.900000000009</v>
      </c>
      <c r="E21" s="19">
        <v>12097.8</v>
      </c>
      <c r="F21" s="19">
        <v>8462.1</v>
      </c>
      <c r="G21" s="19">
        <v>340.09999999999997</v>
      </c>
      <c r="H21" s="19">
        <v>2088.6999999999998</v>
      </c>
      <c r="I21" s="19">
        <v>21216.7</v>
      </c>
      <c r="J21" s="19">
        <v>22417.1</v>
      </c>
      <c r="K21" s="283">
        <f t="shared" si="2"/>
        <v>43633.8</v>
      </c>
      <c r="L21" s="19">
        <v>8.3000000000000007</v>
      </c>
      <c r="M21" s="19">
        <v>1614</v>
      </c>
      <c r="N21" s="19">
        <v>10113.799999999999</v>
      </c>
      <c r="O21" s="19">
        <v>899.3</v>
      </c>
      <c r="P21" s="19">
        <v>2805.7</v>
      </c>
      <c r="Q21" s="19">
        <v>0</v>
      </c>
      <c r="R21" s="19">
        <v>15526.6</v>
      </c>
      <c r="S21" s="19">
        <v>0</v>
      </c>
      <c r="T21" s="284">
        <f t="shared" si="3"/>
        <v>169114.10000000003</v>
      </c>
      <c r="U21" s="19">
        <v>4714.5</v>
      </c>
      <c r="V21" s="19">
        <v>41760.6</v>
      </c>
      <c r="W21" s="19">
        <v>10116.1</v>
      </c>
      <c r="X21" s="19">
        <v>29481</v>
      </c>
      <c r="Y21" s="19">
        <v>7535.5</v>
      </c>
      <c r="Z21" s="19">
        <v>9793</v>
      </c>
      <c r="AA21" s="19">
        <v>57188.6</v>
      </c>
      <c r="AB21" s="19">
        <v>5611</v>
      </c>
      <c r="AC21" s="285">
        <f t="shared" si="4"/>
        <v>166200.29999999999</v>
      </c>
      <c r="AD21" s="286">
        <f t="shared" si="5"/>
        <v>2913.8000000000466</v>
      </c>
      <c r="AE21" s="287">
        <f t="shared" si="6"/>
        <v>7.9519438666494774E-3</v>
      </c>
      <c r="AF21" s="19"/>
      <c r="AG21" s="18">
        <v>43100</v>
      </c>
      <c r="AH21" s="97">
        <f t="shared" si="7"/>
        <v>7.9519438666494774E-3</v>
      </c>
      <c r="AI21" s="97">
        <f t="shared" si="8"/>
        <v>7.9519438666494774E-3</v>
      </c>
      <c r="AJ21" s="97">
        <f t="shared" si="9"/>
        <v>7.9519438666494774E-3</v>
      </c>
      <c r="AK21" s="19"/>
      <c r="AL21" s="19"/>
      <c r="AM21" s="19"/>
      <c r="AN21" s="19"/>
      <c r="AO21" s="19"/>
      <c r="AP21" s="19"/>
      <c r="AQ21" s="19"/>
      <c r="AR21" s="19"/>
      <c r="AS21" s="18">
        <v>40543</v>
      </c>
      <c r="AT21" s="19">
        <v>104278.41700112894</v>
      </c>
      <c r="AU21" s="19">
        <v>85753.433083185315</v>
      </c>
      <c r="AV21" s="19">
        <v>190031.85008431427</v>
      </c>
      <c r="AW21" s="19">
        <v>190031.85008431427</v>
      </c>
      <c r="AX21" s="19">
        <v>190031.85008431427</v>
      </c>
      <c r="AY21" s="93">
        <f t="shared" si="10"/>
        <v>0.57791327735781084</v>
      </c>
      <c r="AZ21" s="93">
        <f t="shared" si="11"/>
        <v>0.57791327735781084</v>
      </c>
      <c r="BA21" s="93">
        <f t="shared" si="12"/>
        <v>0.57791327735781084</v>
      </c>
      <c r="BB21" s="19"/>
      <c r="BC21" s="19"/>
      <c r="BD21" s="19"/>
      <c r="BE21" s="288" t="s">
        <v>50</v>
      </c>
      <c r="BF21" s="289">
        <v>328824.16364117799</v>
      </c>
      <c r="BW21" s="385"/>
      <c r="BX21" s="682" t="s">
        <v>1215</v>
      </c>
      <c r="BY21" s="682"/>
      <c r="BZ21" s="682"/>
      <c r="CA21" s="682"/>
      <c r="CB21" s="682"/>
      <c r="CC21" s="385"/>
      <c r="CD21" s="385"/>
      <c r="CE21" s="385"/>
      <c r="CF21" s="385"/>
      <c r="CG21" s="366"/>
      <c r="CI21" s="396">
        <v>43642</v>
      </c>
      <c r="CJ21" s="397">
        <v>965000</v>
      </c>
      <c r="CK21" s="385"/>
      <c r="CL21" s="398">
        <v>1</v>
      </c>
      <c r="CM21" s="399">
        <v>99.924999999999997</v>
      </c>
      <c r="CN21" s="400">
        <v>8.0000000000000004E-4</v>
      </c>
      <c r="CO21" s="385">
        <v>364</v>
      </c>
      <c r="CP21" s="401">
        <f>CI21+CO21</f>
        <v>44006</v>
      </c>
      <c r="CQ21" s="366"/>
      <c r="CR21" s="366"/>
      <c r="CS21" s="366"/>
      <c r="CT21" s="366"/>
      <c r="CU21" s="366"/>
    </row>
    <row r="22" spans="1:99" ht="14.25" customHeight="1">
      <c r="A22" s="18">
        <v>43465</v>
      </c>
      <c r="B22" s="19">
        <v>72248.3</v>
      </c>
      <c r="C22" s="19">
        <v>4417.8</v>
      </c>
      <c r="D22" s="283">
        <f t="shared" si="1"/>
        <v>76666.100000000006</v>
      </c>
      <c r="E22" s="19">
        <v>13582.6</v>
      </c>
      <c r="F22" s="19">
        <v>8730.2000000000007</v>
      </c>
      <c r="G22" s="19">
        <v>351.2</v>
      </c>
      <c r="H22" s="19">
        <v>2111.6</v>
      </c>
      <c r="I22" s="19">
        <v>22066.5</v>
      </c>
      <c r="J22" s="19">
        <v>23841.200000000001</v>
      </c>
      <c r="K22" s="283">
        <f t="shared" si="2"/>
        <v>45907.7</v>
      </c>
      <c r="L22" s="19">
        <v>8.4</v>
      </c>
      <c r="M22" s="19">
        <v>2137.3000000000002</v>
      </c>
      <c r="N22" s="19">
        <v>7748.3</v>
      </c>
      <c r="O22" s="19">
        <v>844.8</v>
      </c>
      <c r="P22" s="289">
        <v>2512.4</v>
      </c>
      <c r="Q22" s="19">
        <v>0</v>
      </c>
      <c r="R22" s="19">
        <v>16597.8</v>
      </c>
      <c r="S22" s="19">
        <v>0</v>
      </c>
      <c r="T22" s="284">
        <f t="shared" si="3"/>
        <v>177198.40000000005</v>
      </c>
      <c r="U22" s="19">
        <v>6909.9</v>
      </c>
      <c r="V22" s="19">
        <v>44491.4</v>
      </c>
      <c r="W22" s="19">
        <v>13603.1</v>
      </c>
      <c r="X22" s="19">
        <v>30844.1</v>
      </c>
      <c r="Y22" s="19">
        <v>5176.3</v>
      </c>
      <c r="Z22" s="19">
        <v>8932</v>
      </c>
      <c r="AA22" s="19">
        <v>59516.5</v>
      </c>
      <c r="AB22" s="19">
        <v>6733.3</v>
      </c>
      <c r="AC22" s="285">
        <f t="shared" si="4"/>
        <v>176206.59999999998</v>
      </c>
      <c r="AD22" s="286">
        <f t="shared" si="5"/>
        <v>991.80000000007567</v>
      </c>
      <c r="AE22" s="287">
        <f t="shared" si="6"/>
        <v>2.5897915924943463E-3</v>
      </c>
      <c r="AF22" s="19"/>
      <c r="AG22" s="18">
        <v>43465</v>
      </c>
      <c r="AH22" s="97">
        <f t="shared" si="7"/>
        <v>2.5897915924943463E-3</v>
      </c>
      <c r="AI22" s="97">
        <f t="shared" si="8"/>
        <v>2.5897915924943463E-3</v>
      </c>
      <c r="AJ22" s="97">
        <f t="shared" si="9"/>
        <v>2.5897915924943463E-3</v>
      </c>
      <c r="AK22" s="19"/>
      <c r="AL22" s="19"/>
      <c r="AM22" s="19"/>
      <c r="AN22" s="19"/>
      <c r="AO22" s="19"/>
      <c r="AP22" s="19"/>
      <c r="AQ22" s="19"/>
      <c r="AR22" s="19"/>
      <c r="AS22" s="18">
        <v>40908</v>
      </c>
      <c r="AT22" s="19">
        <v>123972.75989266025</v>
      </c>
      <c r="AU22" s="19">
        <v>90515.229974215457</v>
      </c>
      <c r="AV22" s="19">
        <v>214487.98986687569</v>
      </c>
      <c r="AW22" s="19">
        <v>214487.98986687569</v>
      </c>
      <c r="AX22" s="19">
        <v>214487.98986687569</v>
      </c>
      <c r="AY22" s="93">
        <f t="shared" si="10"/>
        <v>0.64369286118885916</v>
      </c>
      <c r="AZ22" s="93">
        <f t="shared" si="11"/>
        <v>0.64369286118885916</v>
      </c>
      <c r="BA22" s="93">
        <f t="shared" si="12"/>
        <v>0.64369286118885916</v>
      </c>
      <c r="BB22" s="19"/>
      <c r="BC22" s="19"/>
      <c r="BD22" s="19"/>
      <c r="BE22" s="288" t="s">
        <v>51</v>
      </c>
      <c r="BF22" s="289">
        <v>333214.80289641587</v>
      </c>
      <c r="BW22" s="396">
        <v>43893</v>
      </c>
      <c r="BX22" s="385" t="s">
        <v>1216</v>
      </c>
      <c r="BY22" s="366" t="s">
        <v>1217</v>
      </c>
      <c r="BZ22" s="385" t="s">
        <v>1218</v>
      </c>
      <c r="CA22" s="397">
        <v>800000000</v>
      </c>
      <c r="CB22" s="385" t="s">
        <v>1219</v>
      </c>
      <c r="CC22" s="385">
        <v>7.46</v>
      </c>
      <c r="CD22" s="385">
        <v>20</v>
      </c>
      <c r="CE22" s="401">
        <v>51198</v>
      </c>
      <c r="CF22" s="402">
        <v>1.2500000000000001E-2</v>
      </c>
      <c r="CG22" s="366" t="s">
        <v>1220</v>
      </c>
      <c r="CI22" s="396">
        <v>43697</v>
      </c>
      <c r="CJ22" s="397">
        <v>20000</v>
      </c>
      <c r="CK22" s="385"/>
      <c r="CL22" s="398">
        <v>1</v>
      </c>
      <c r="CM22" s="399">
        <v>99.972999999999999</v>
      </c>
      <c r="CN22" s="400">
        <v>5.0000000000000001E-4</v>
      </c>
      <c r="CO22" s="385">
        <v>182</v>
      </c>
      <c r="CP22" s="401">
        <f>CI22+CO22</f>
        <v>43879</v>
      </c>
      <c r="CQ22" s="366"/>
      <c r="CR22" s="366"/>
      <c r="CS22" s="366"/>
      <c r="CT22" s="366"/>
      <c r="CU22" s="366"/>
    </row>
    <row r="23" spans="1:99" ht="14.25" customHeight="1">
      <c r="A23" s="292">
        <v>43830</v>
      </c>
      <c r="B23" s="293">
        <v>76224</v>
      </c>
      <c r="C23" s="293">
        <v>5065</v>
      </c>
      <c r="D23" s="294">
        <f t="shared" si="1"/>
        <v>81289</v>
      </c>
      <c r="E23" s="295">
        <f>E22*(1+$E$94)</f>
        <v>14446.135489763501</v>
      </c>
      <c r="F23" s="295">
        <f>F22*(1+$E$94)</f>
        <v>9285.236409283445</v>
      </c>
      <c r="G23" s="295">
        <f>G22*(1+$E$94)</f>
        <v>373.52810095305324</v>
      </c>
      <c r="H23" s="295">
        <v>2151.6999999999998</v>
      </c>
      <c r="I23" s="293">
        <v>22417</v>
      </c>
      <c r="J23" s="293">
        <v>24947</v>
      </c>
      <c r="K23" s="296">
        <v>47364</v>
      </c>
      <c r="L23" s="293">
        <v>13</v>
      </c>
      <c r="M23" s="293">
        <v>3703</v>
      </c>
      <c r="N23" s="293">
        <v>9631</v>
      </c>
      <c r="O23" s="293">
        <v>839</v>
      </c>
      <c r="P23" s="293">
        <v>2640</v>
      </c>
      <c r="Q23" s="293">
        <v>0</v>
      </c>
      <c r="R23" s="293">
        <v>17970</v>
      </c>
      <c r="S23" s="293">
        <v>0</v>
      </c>
      <c r="T23" s="297">
        <f t="shared" si="3"/>
        <v>189705.60000000001</v>
      </c>
      <c r="U23" s="293">
        <v>7541</v>
      </c>
      <c r="V23" s="293">
        <v>47486</v>
      </c>
      <c r="W23" s="293">
        <v>17322</v>
      </c>
      <c r="X23" s="293">
        <v>33329</v>
      </c>
      <c r="Y23" s="293">
        <v>5371</v>
      </c>
      <c r="Z23" s="293">
        <v>8894</v>
      </c>
      <c r="AA23" s="293">
        <v>62205</v>
      </c>
      <c r="AB23" s="293">
        <v>6195</v>
      </c>
      <c r="AC23" s="298">
        <f t="shared" si="4"/>
        <v>188343</v>
      </c>
      <c r="AD23" s="286">
        <f t="shared" si="5"/>
        <v>1362.6000000000058</v>
      </c>
      <c r="AE23" s="287">
        <f t="shared" si="6"/>
        <v>3.4056297111703135E-3</v>
      </c>
      <c r="AG23" s="292">
        <v>43830</v>
      </c>
      <c r="AH23" s="299">
        <f t="shared" si="7"/>
        <v>3.4056297111703135E-3</v>
      </c>
      <c r="AI23" s="299">
        <f t="shared" si="8"/>
        <v>3.4056297111703135E-3</v>
      </c>
      <c r="AJ23" s="299">
        <f t="shared" si="9"/>
        <v>3.4056297111703135E-3</v>
      </c>
      <c r="AS23" s="18">
        <v>41274</v>
      </c>
      <c r="AT23" s="19">
        <v>133139.57548988558</v>
      </c>
      <c r="AU23" s="19">
        <v>98620.982906473306</v>
      </c>
      <c r="AV23" s="19">
        <v>231760.55839635892</v>
      </c>
      <c r="AW23" s="19">
        <v>231760.55839635892</v>
      </c>
      <c r="AX23" s="19">
        <v>231760.55839635892</v>
      </c>
      <c r="AY23" s="93">
        <f t="shared" si="10"/>
        <v>0.70122226222110329</v>
      </c>
      <c r="AZ23" s="93">
        <f t="shared" si="11"/>
        <v>0.70122226222110329</v>
      </c>
      <c r="BA23" s="93">
        <f t="shared" si="12"/>
        <v>0.70122226222110329</v>
      </c>
      <c r="BE23" s="288" t="s">
        <v>52</v>
      </c>
      <c r="BF23" s="289">
        <v>330509.41318129771</v>
      </c>
      <c r="BW23" s="396"/>
      <c r="BX23" s="385" t="s">
        <v>1221</v>
      </c>
      <c r="BY23" s="366" t="s">
        <v>1222</v>
      </c>
      <c r="BZ23" s="385" t="s">
        <v>1223</v>
      </c>
      <c r="CA23" s="397">
        <v>5000000000</v>
      </c>
      <c r="CB23" s="385" t="s">
        <v>1224</v>
      </c>
      <c r="CC23" s="398">
        <v>1</v>
      </c>
      <c r="CD23" s="385">
        <v>5</v>
      </c>
      <c r="CE23" s="401">
        <v>45719</v>
      </c>
      <c r="CF23" s="402">
        <v>2.5000000000000001E-3</v>
      </c>
      <c r="CG23" s="366" t="s">
        <v>1220</v>
      </c>
      <c r="CI23" s="396"/>
      <c r="CJ23" s="397">
        <v>1168000</v>
      </c>
      <c r="CK23" s="385"/>
      <c r="CL23" s="398">
        <v>1</v>
      </c>
      <c r="CM23" s="399">
        <v>99.924999999999997</v>
      </c>
      <c r="CN23" s="400">
        <v>8.0000000000000004E-4</v>
      </c>
      <c r="CO23" s="385">
        <v>364</v>
      </c>
      <c r="CP23" s="401">
        <f>CI22+CO23</f>
        <v>44061</v>
      </c>
      <c r="CQ23" s="366"/>
      <c r="CR23" s="366"/>
      <c r="CS23" s="366"/>
      <c r="CT23" s="366"/>
      <c r="CU23" s="366"/>
    </row>
    <row r="24" spans="1:99" ht="14.25" customHeight="1">
      <c r="A24" s="88">
        <v>44196</v>
      </c>
      <c r="B24" s="301"/>
      <c r="C24" s="301"/>
      <c r="D24" s="303">
        <f>SUM(bdp!AP109:AP112)*21%</f>
        <v>60737.382652721179</v>
      </c>
      <c r="E24" s="89">
        <f>AVERAGE(nezaposlenost!BB27:BE27)*AVERAGE(place!Y91:Y94)*12/1000000*9%</f>
        <v>13700.515859458308</v>
      </c>
      <c r="F24" s="64">
        <f>F23*70%</f>
        <v>6499.6654864984112</v>
      </c>
      <c r="G24" s="89">
        <f>G23</f>
        <v>373.52810095305324</v>
      </c>
      <c r="H24" s="89">
        <f>H23</f>
        <v>2151.6999999999998</v>
      </c>
      <c r="I24" s="301"/>
      <c r="J24" s="301"/>
      <c r="K24" s="303">
        <f>AVERAGE(nezaposlenost!BB27:BE27)*AVERAGE(place!Y91:Y94)*12/1000000*29%</f>
        <v>44146.106658254546</v>
      </c>
      <c r="L24" s="303">
        <f>L23</f>
        <v>13</v>
      </c>
      <c r="M24" s="307">
        <f>M23</f>
        <v>3703</v>
      </c>
      <c r="N24" s="307">
        <f>N23+8800</f>
        <v>18431</v>
      </c>
      <c r="O24" s="307">
        <f>O23</f>
        <v>839</v>
      </c>
      <c r="P24" s="307">
        <f>P23</f>
        <v>2640</v>
      </c>
      <c r="Q24" s="307">
        <f>Q23</f>
        <v>0</v>
      </c>
      <c r="R24" s="307">
        <f>R23</f>
        <v>17970</v>
      </c>
      <c r="S24" s="307">
        <f>S23</f>
        <v>0</v>
      </c>
      <c r="T24" s="308">
        <f t="shared" si="3"/>
        <v>171204.8987578855</v>
      </c>
      <c r="U24" s="89">
        <f>U23</f>
        <v>7541</v>
      </c>
      <c r="V24" s="89">
        <f>V23*102%</f>
        <v>48435.72</v>
      </c>
      <c r="W24" s="89">
        <f>W23</f>
        <v>17322</v>
      </c>
      <c r="X24" s="89">
        <f>X23*95%</f>
        <v>31662.55</v>
      </c>
      <c r="Y24" s="89">
        <f>Y23</f>
        <v>5371</v>
      </c>
      <c r="Z24" s="89">
        <f>Z23+CF30/1000000-CS30/1000000</f>
        <v>7817.7461250000006</v>
      </c>
      <c r="AA24" s="309">
        <v>66425</v>
      </c>
      <c r="AB24" s="89">
        <f>AB23+BU10/1000000</f>
        <v>15689.744903125</v>
      </c>
      <c r="AC24" s="310">
        <f t="shared" si="4"/>
        <v>200264.76102812501</v>
      </c>
      <c r="AD24" s="286">
        <f t="shared" si="5"/>
        <v>-29059.862270239508</v>
      </c>
      <c r="AE24" s="287">
        <f t="shared" si="6"/>
        <v>-8.4492591743531423E-2</v>
      </c>
      <c r="AG24" s="88">
        <v>44196</v>
      </c>
      <c r="AH24" s="158">
        <f t="shared" si="7"/>
        <v>-8.4492591743531423E-2</v>
      </c>
      <c r="AI24" s="158">
        <f t="shared" si="8"/>
        <v>-7.7397360589765457E-2</v>
      </c>
      <c r="AJ24" s="158">
        <f t="shared" si="9"/>
        <v>-6.974669651287517E-2</v>
      </c>
      <c r="AS24" s="18">
        <v>41639</v>
      </c>
      <c r="AT24" s="19">
        <v>152385.57322179957</v>
      </c>
      <c r="AU24" s="19">
        <v>116521.78554959956</v>
      </c>
      <c r="AV24" s="19">
        <v>268907.35877139913</v>
      </c>
      <c r="AW24" s="19">
        <v>268907.35877139913</v>
      </c>
      <c r="AX24" s="19">
        <v>268907.35877139913</v>
      </c>
      <c r="AY24" s="93">
        <f t="shared" si="10"/>
        <v>0.81189614083040706</v>
      </c>
      <c r="AZ24" s="93">
        <f t="shared" si="11"/>
        <v>0.81189614083040706</v>
      </c>
      <c r="BA24" s="93">
        <f t="shared" si="12"/>
        <v>0.81189614083040706</v>
      </c>
      <c r="BE24" s="288" t="s">
        <v>53</v>
      </c>
      <c r="BF24" s="289">
        <v>331209.06141561503</v>
      </c>
      <c r="BW24" s="396"/>
      <c r="BX24" s="385" t="s">
        <v>1225</v>
      </c>
      <c r="BY24" s="366" t="s">
        <v>1226</v>
      </c>
      <c r="BZ24" s="385" t="s">
        <v>1227</v>
      </c>
      <c r="CA24" s="397">
        <v>4000000000</v>
      </c>
      <c r="CB24" s="385" t="s">
        <v>1224</v>
      </c>
      <c r="CC24" s="398">
        <v>1</v>
      </c>
      <c r="CD24" s="385">
        <v>15</v>
      </c>
      <c r="CE24" s="401">
        <v>49275</v>
      </c>
      <c r="CF24" s="402">
        <v>0.01</v>
      </c>
      <c r="CG24" s="366" t="s">
        <v>1220</v>
      </c>
      <c r="CI24" s="396">
        <v>43704</v>
      </c>
      <c r="CJ24" s="397">
        <v>81000</v>
      </c>
      <c r="CK24" s="385"/>
      <c r="CL24" s="398">
        <v>1</v>
      </c>
      <c r="CM24" s="399">
        <v>99.935000000000002</v>
      </c>
      <c r="CN24" s="400">
        <v>6.9999999999999999E-4</v>
      </c>
      <c r="CO24" s="385">
        <v>364</v>
      </c>
      <c r="CP24" s="401">
        <f>CI24+CO24</f>
        <v>44068</v>
      </c>
      <c r="CQ24" s="366"/>
      <c r="CR24" s="366"/>
      <c r="CS24" s="366"/>
      <c r="CT24" s="366"/>
      <c r="CU24" s="366"/>
    </row>
    <row r="25" spans="1:99" ht="14.25" customHeight="1">
      <c r="M25" s="632" t="s">
        <v>1102</v>
      </c>
      <c r="N25" s="633"/>
      <c r="O25" s="633"/>
      <c r="P25" s="633"/>
      <c r="Q25" s="633"/>
      <c r="R25" s="633"/>
      <c r="S25" s="634"/>
      <c r="U25" s="659" t="s">
        <v>1103</v>
      </c>
      <c r="V25" s="633"/>
      <c r="W25" s="633"/>
      <c r="X25" s="633"/>
      <c r="Y25" s="633"/>
      <c r="Z25" s="633"/>
      <c r="AA25" s="633"/>
      <c r="AB25" s="634"/>
      <c r="AE25" s="270"/>
      <c r="AH25" s="97"/>
      <c r="AS25" s="18">
        <v>42004</v>
      </c>
      <c r="AT25" s="19">
        <v>160233.00272012965</v>
      </c>
      <c r="AU25" s="19">
        <v>120374.92552145806</v>
      </c>
      <c r="AV25" s="19">
        <v>280607.92824158765</v>
      </c>
      <c r="AW25" s="19">
        <v>280607.92824158765</v>
      </c>
      <c r="AX25" s="19">
        <v>280607.92824158765</v>
      </c>
      <c r="AY25" s="93">
        <f t="shared" si="10"/>
        <v>0.8468810924216772</v>
      </c>
      <c r="AZ25" s="93">
        <f t="shared" si="11"/>
        <v>0.8468810924216772</v>
      </c>
      <c r="BA25" s="93">
        <f t="shared" si="12"/>
        <v>0.8468810924216772</v>
      </c>
      <c r="BE25" s="288" t="s">
        <v>54</v>
      </c>
      <c r="BF25" s="289">
        <v>331342.77143817488</v>
      </c>
      <c r="BW25" s="396">
        <v>43956</v>
      </c>
      <c r="BX25" s="385"/>
      <c r="BY25" s="366" t="s">
        <v>1228</v>
      </c>
      <c r="BZ25" s="385"/>
      <c r="CA25" s="397">
        <v>1445000000</v>
      </c>
      <c r="CB25" s="385" t="s">
        <v>1219</v>
      </c>
      <c r="CC25" s="385">
        <v>7.57</v>
      </c>
      <c r="CD25" s="385">
        <v>7</v>
      </c>
      <c r="CE25" s="401">
        <v>46512</v>
      </c>
      <c r="CF25" s="402">
        <v>7.4999999999999997E-3</v>
      </c>
      <c r="CG25" s="366" t="s">
        <v>1220</v>
      </c>
      <c r="CI25" s="396"/>
      <c r="CJ25" s="397"/>
      <c r="CK25" s="397">
        <v>32000</v>
      </c>
      <c r="CL25" s="398">
        <v>7.39</v>
      </c>
      <c r="CM25" s="399">
        <v>100.05</v>
      </c>
      <c r="CN25" s="400">
        <v>-5.0000000000000001E-4</v>
      </c>
      <c r="CO25" s="385">
        <v>364</v>
      </c>
      <c r="CP25" s="401">
        <f>CI24+CO25</f>
        <v>44068</v>
      </c>
      <c r="CQ25" s="366"/>
      <c r="CR25" s="366"/>
      <c r="CS25" s="366"/>
      <c r="CT25" s="366"/>
      <c r="CU25" s="366"/>
    </row>
    <row r="26" spans="1:99" ht="14.25" customHeight="1">
      <c r="A26" s="3"/>
      <c r="B26" s="3"/>
      <c r="C26" s="3"/>
      <c r="D26" s="3"/>
      <c r="E26" s="3"/>
      <c r="F26" s="3"/>
      <c r="G26" s="3"/>
      <c r="H26" s="3"/>
      <c r="I26" s="3"/>
      <c r="J26" s="3"/>
      <c r="K26" s="3"/>
      <c r="L26" s="3"/>
      <c r="M26" s="257"/>
      <c r="N26" s="257"/>
      <c r="O26" s="257"/>
      <c r="P26" s="257"/>
      <c r="Q26" s="257"/>
      <c r="R26" s="257"/>
      <c r="S26" s="257"/>
      <c r="T26" s="3"/>
      <c r="U26" s="257"/>
      <c r="V26" s="257"/>
      <c r="W26" s="257"/>
      <c r="X26" s="257"/>
      <c r="Y26" s="257"/>
      <c r="Z26" s="257"/>
      <c r="AA26" s="257"/>
      <c r="AB26" s="257"/>
      <c r="AC26" s="3"/>
      <c r="AD26" s="3"/>
      <c r="AE26" s="3"/>
      <c r="AF26" s="3"/>
      <c r="AG26" s="3"/>
      <c r="AH26" s="3"/>
      <c r="AI26" s="3"/>
      <c r="AJ26" s="3"/>
      <c r="AK26" s="3"/>
      <c r="AL26" s="3"/>
      <c r="AM26" s="3"/>
      <c r="AN26" s="3"/>
      <c r="AO26" s="3"/>
      <c r="AP26" s="3"/>
      <c r="AQ26" s="3"/>
      <c r="AR26" s="3"/>
      <c r="AS26" s="18">
        <v>42369</v>
      </c>
      <c r="AT26" s="19">
        <v>166150.48492113766</v>
      </c>
      <c r="AU26" s="19">
        <v>120259.91358305421</v>
      </c>
      <c r="AV26" s="19">
        <v>286410.39850419183</v>
      </c>
      <c r="AW26" s="19">
        <v>286410.39850419183</v>
      </c>
      <c r="AX26" s="19">
        <v>286410.39850419183</v>
      </c>
      <c r="AY26" s="93">
        <f t="shared" si="10"/>
        <v>0.84313720727367536</v>
      </c>
      <c r="AZ26" s="93">
        <f t="shared" si="11"/>
        <v>0.84313720727367536</v>
      </c>
      <c r="BA26" s="93">
        <f t="shared" si="12"/>
        <v>0.84313720727367536</v>
      </c>
      <c r="BB26" s="3"/>
      <c r="BC26" s="3"/>
      <c r="BD26" s="3"/>
      <c r="BE26" s="288" t="s">
        <v>55</v>
      </c>
      <c r="BF26" s="289">
        <v>339696.07322906982</v>
      </c>
      <c r="BW26" s="366"/>
      <c r="BX26" s="366"/>
      <c r="BY26" s="366"/>
      <c r="BZ26" s="366"/>
      <c r="CA26" s="366"/>
      <c r="CB26" s="366"/>
      <c r="CC26" s="366"/>
      <c r="CD26" s="366"/>
      <c r="CE26" s="366"/>
      <c r="CF26" s="366"/>
      <c r="CG26" s="366"/>
      <c r="CI26" s="396">
        <v>43760</v>
      </c>
      <c r="CJ26" s="397">
        <v>711000</v>
      </c>
      <c r="CK26" s="385"/>
      <c r="CL26" s="398">
        <v>1</v>
      </c>
      <c r="CM26" s="399">
        <v>99.94</v>
      </c>
      <c r="CN26" s="400">
        <v>5.9999999999999995E-4</v>
      </c>
      <c r="CO26" s="385">
        <v>364</v>
      </c>
      <c r="CP26" s="401">
        <f>CI26+CO26</f>
        <v>44124</v>
      </c>
      <c r="CQ26" s="366"/>
      <c r="CR26" s="366"/>
      <c r="CS26" s="366"/>
      <c r="CT26" s="366"/>
      <c r="CU26" s="366"/>
    </row>
    <row r="27" spans="1:99" ht="14.25" customHeight="1">
      <c r="A27" s="674" t="s">
        <v>6</v>
      </c>
      <c r="B27" s="633"/>
      <c r="C27" s="633"/>
      <c r="D27" s="633"/>
      <c r="E27" s="633"/>
      <c r="F27" s="633"/>
      <c r="G27" s="633"/>
      <c r="H27" s="633"/>
      <c r="I27" s="633"/>
      <c r="J27" s="633"/>
      <c r="K27" s="633"/>
      <c r="L27" s="633"/>
      <c r="M27" s="633"/>
      <c r="N27" s="633"/>
      <c r="O27" s="633"/>
      <c r="P27" s="633"/>
      <c r="Q27" s="633"/>
      <c r="R27" s="633"/>
      <c r="S27" s="633"/>
      <c r="T27" s="633"/>
      <c r="U27" s="633"/>
      <c r="V27" s="633"/>
      <c r="W27" s="633"/>
      <c r="X27" s="633"/>
      <c r="Y27" s="633"/>
      <c r="Z27" s="633"/>
      <c r="AA27" s="633"/>
      <c r="AB27" s="633"/>
      <c r="AC27" s="633"/>
      <c r="AD27" s="633"/>
      <c r="AE27" s="634"/>
      <c r="AF27" s="3"/>
      <c r="AG27" s="3"/>
      <c r="AH27" s="3"/>
      <c r="AI27" s="3"/>
      <c r="AJ27" s="3"/>
      <c r="AK27" s="3"/>
      <c r="AL27" s="3"/>
      <c r="AM27" s="3"/>
      <c r="AN27" s="3"/>
      <c r="AO27" s="3"/>
      <c r="AP27" s="3"/>
      <c r="AQ27" s="3"/>
      <c r="AR27" s="3"/>
      <c r="AS27" s="18">
        <v>42735</v>
      </c>
      <c r="AT27" s="19">
        <v>173400.63741512407</v>
      </c>
      <c r="AU27" s="19">
        <v>110352.33443771985</v>
      </c>
      <c r="AV27" s="19">
        <v>283752.97185284394</v>
      </c>
      <c r="AW27" s="19">
        <v>283752.97185284394</v>
      </c>
      <c r="AX27" s="19">
        <v>283752.97185284394</v>
      </c>
      <c r="AY27" s="93">
        <f t="shared" si="10"/>
        <v>0.80802475984671418</v>
      </c>
      <c r="AZ27" s="93">
        <f t="shared" si="11"/>
        <v>0.80802475984671418</v>
      </c>
      <c r="BA27" s="93">
        <f t="shared" si="12"/>
        <v>0.80802475984671418</v>
      </c>
      <c r="BB27" s="3"/>
      <c r="BC27" s="3"/>
      <c r="BD27" s="3"/>
      <c r="BE27" s="288" t="s">
        <v>56</v>
      </c>
      <c r="BF27" s="289">
        <v>351168.65961715468</v>
      </c>
      <c r="BW27" s="366"/>
      <c r="BX27" s="366"/>
      <c r="BY27" s="366"/>
      <c r="BZ27" s="366"/>
      <c r="CA27" s="403">
        <f>CA22*CC22+CA23+CA24</f>
        <v>14968000000</v>
      </c>
      <c r="CB27" s="366"/>
      <c r="CC27" s="366"/>
      <c r="CD27" s="366"/>
      <c r="CE27" s="366"/>
      <c r="CF27" s="366"/>
      <c r="CG27" s="366"/>
      <c r="CI27" s="396"/>
      <c r="CJ27" s="397"/>
      <c r="CK27" s="397">
        <v>58000</v>
      </c>
      <c r="CL27" s="398">
        <v>7.44</v>
      </c>
      <c r="CM27" s="399">
        <v>100.05</v>
      </c>
      <c r="CN27" s="400">
        <v>-5.0000000000000001E-4</v>
      </c>
      <c r="CO27" s="385">
        <v>364</v>
      </c>
      <c r="CP27" s="401">
        <f>CI26+CO27</f>
        <v>44124</v>
      </c>
      <c r="CQ27" s="366"/>
      <c r="CR27" s="366"/>
      <c r="CS27" s="366"/>
      <c r="CT27" s="366"/>
      <c r="CU27" s="366"/>
    </row>
    <row r="28" spans="1:99" ht="14.25" customHeight="1">
      <c r="A28" s="3" t="s">
        <v>28</v>
      </c>
      <c r="B28" s="660" t="s">
        <v>1053</v>
      </c>
      <c r="C28" s="633"/>
      <c r="D28" s="633"/>
      <c r="E28" s="633"/>
      <c r="F28" s="633"/>
      <c r="G28" s="633"/>
      <c r="H28" s="633"/>
      <c r="I28" s="633"/>
      <c r="J28" s="633"/>
      <c r="K28" s="633"/>
      <c r="L28" s="634"/>
      <c r="M28" s="661" t="s">
        <v>1054</v>
      </c>
      <c r="N28" s="633"/>
      <c r="O28" s="633"/>
      <c r="P28" s="633"/>
      <c r="Q28" s="633"/>
      <c r="R28" s="633"/>
      <c r="S28" s="634"/>
      <c r="T28" s="662" t="s">
        <v>1055</v>
      </c>
      <c r="U28" s="663" t="s">
        <v>1056</v>
      </c>
      <c r="V28" s="664"/>
      <c r="W28" s="664"/>
      <c r="X28" s="664"/>
      <c r="Y28" s="664"/>
      <c r="Z28" s="664"/>
      <c r="AA28" s="664"/>
      <c r="AB28" s="665"/>
      <c r="AC28" s="657" t="s">
        <v>1057</v>
      </c>
      <c r="AD28" s="673" t="s">
        <v>1058</v>
      </c>
      <c r="AE28" s="3"/>
      <c r="AF28" s="3"/>
      <c r="AG28" s="3"/>
      <c r="AH28" s="3"/>
      <c r="AI28" s="3"/>
      <c r="AJ28" s="3"/>
      <c r="AK28" s="3"/>
      <c r="AL28" s="3"/>
      <c r="AM28" s="3"/>
      <c r="AN28" s="3"/>
      <c r="AO28" s="3"/>
      <c r="AP28" s="3"/>
      <c r="AQ28" s="3"/>
      <c r="AR28" s="3"/>
      <c r="AS28" s="18">
        <v>43100</v>
      </c>
      <c r="AT28" s="19">
        <v>173018.74963057603</v>
      </c>
      <c r="AU28" s="19">
        <v>111901.11754141106</v>
      </c>
      <c r="AV28" s="19">
        <v>284919.86717198708</v>
      </c>
      <c r="AW28" s="19">
        <v>284919.86717198708</v>
      </c>
      <c r="AX28" s="19">
        <v>284919.86717198708</v>
      </c>
      <c r="AY28" s="93">
        <f t="shared" si="10"/>
        <v>0.77756427697330743</v>
      </c>
      <c r="AZ28" s="93">
        <f t="shared" si="11"/>
        <v>0.77756427697330743</v>
      </c>
      <c r="BA28" s="93">
        <f t="shared" si="12"/>
        <v>0.77756427697330743</v>
      </c>
      <c r="BB28" s="3"/>
      <c r="BC28" s="3"/>
      <c r="BD28" s="3"/>
      <c r="BE28" s="288" t="s">
        <v>57</v>
      </c>
      <c r="BF28" s="289">
        <v>366426.12785793905</v>
      </c>
      <c r="BW28" s="366"/>
      <c r="BX28" s="366"/>
      <c r="BY28" s="366"/>
      <c r="BZ28" s="366"/>
      <c r="CA28" s="403">
        <f>CA25*CC25</f>
        <v>10938650000</v>
      </c>
      <c r="CB28" s="366"/>
      <c r="CC28" s="366"/>
      <c r="CD28" s="366"/>
      <c r="CE28" s="366"/>
      <c r="CF28" s="366"/>
      <c r="CG28" s="366"/>
      <c r="CI28" s="396">
        <v>43788</v>
      </c>
      <c r="CJ28" s="397">
        <v>1486000</v>
      </c>
      <c r="CK28" s="385"/>
      <c r="CL28" s="398">
        <v>1</v>
      </c>
      <c r="CM28" s="399">
        <v>99.94</v>
      </c>
      <c r="CN28" s="400">
        <v>5.9999999999999995E-4</v>
      </c>
      <c r="CO28" s="385">
        <v>364</v>
      </c>
      <c r="CP28" s="401">
        <f>CI28+CO28</f>
        <v>44152</v>
      </c>
      <c r="CQ28" s="366"/>
      <c r="CR28" s="366"/>
      <c r="CS28" s="366"/>
      <c r="CT28" s="366"/>
      <c r="CU28" s="366"/>
    </row>
    <row r="29" spans="1:99" ht="14.25" customHeight="1">
      <c r="A29" s="3" t="s">
        <v>29</v>
      </c>
      <c r="B29" s="671" t="s">
        <v>1059</v>
      </c>
      <c r="C29" s="633"/>
      <c r="D29" s="634"/>
      <c r="E29" s="655" t="s">
        <v>1060</v>
      </c>
      <c r="F29" s="633"/>
      <c r="G29" s="633"/>
      <c r="H29" s="634"/>
      <c r="I29" s="656" t="s">
        <v>1061</v>
      </c>
      <c r="J29" s="633"/>
      <c r="K29" s="634"/>
      <c r="L29" s="272" t="s">
        <v>1062</v>
      </c>
      <c r="M29" s="185" t="s">
        <v>1063</v>
      </c>
      <c r="N29" s="185" t="s">
        <v>1064</v>
      </c>
      <c r="O29" s="274" t="s">
        <v>1065</v>
      </c>
      <c r="P29" s="274" t="s">
        <v>1065</v>
      </c>
      <c r="Q29" s="185" t="s">
        <v>1066</v>
      </c>
      <c r="R29" s="185" t="s">
        <v>1067</v>
      </c>
      <c r="S29" s="185" t="s">
        <v>1068</v>
      </c>
      <c r="T29" s="658"/>
      <c r="U29" s="666"/>
      <c r="V29" s="641"/>
      <c r="W29" s="641"/>
      <c r="X29" s="641"/>
      <c r="Y29" s="641"/>
      <c r="Z29" s="641"/>
      <c r="AA29" s="641"/>
      <c r="AB29" s="667"/>
      <c r="AC29" s="658"/>
      <c r="AD29" s="658"/>
      <c r="AE29" s="185"/>
      <c r="AF29" s="3"/>
      <c r="AG29" s="3"/>
      <c r="AH29" s="3"/>
      <c r="AI29" s="3"/>
      <c r="AJ29" s="3"/>
      <c r="AK29" s="3"/>
      <c r="AL29" s="3"/>
      <c r="AM29" s="3"/>
      <c r="AN29" s="3"/>
      <c r="AO29" s="3"/>
      <c r="AP29" s="3"/>
      <c r="AQ29" s="3"/>
      <c r="AR29" s="3"/>
      <c r="AS29" s="18">
        <v>43465</v>
      </c>
      <c r="AT29" s="19">
        <v>181337.62511851997</v>
      </c>
      <c r="AU29" s="19">
        <v>104800.34992319411</v>
      </c>
      <c r="AV29" s="19">
        <v>286137.97504171403</v>
      </c>
      <c r="AW29" s="19">
        <v>286137.97504171403</v>
      </c>
      <c r="AX29" s="19">
        <v>286137.97504171403</v>
      </c>
      <c r="AY29" s="93">
        <f t="shared" si="10"/>
        <v>0.7478310245949783</v>
      </c>
      <c r="AZ29" s="93">
        <f t="shared" si="11"/>
        <v>0.7478310245949783</v>
      </c>
      <c r="BA29" s="93">
        <f t="shared" si="12"/>
        <v>0.7478310245949783</v>
      </c>
      <c r="BB29" s="3"/>
      <c r="BC29" s="3"/>
      <c r="BD29" s="3"/>
      <c r="BE29" s="311" t="s">
        <v>1047</v>
      </c>
      <c r="BF29" s="289">
        <v>382623.83564079198</v>
      </c>
      <c r="BW29" s="366"/>
      <c r="BX29" s="366"/>
      <c r="BY29" s="366"/>
      <c r="BZ29" s="366"/>
      <c r="CA29" s="366"/>
      <c r="CB29" s="366"/>
      <c r="CC29" s="366"/>
      <c r="CD29" s="366"/>
      <c r="CE29" s="366"/>
      <c r="CF29" s="404" t="s">
        <v>1229</v>
      </c>
      <c r="CG29" s="366"/>
      <c r="CI29" s="396">
        <v>43802</v>
      </c>
      <c r="CJ29" s="397">
        <v>1761000</v>
      </c>
      <c r="CK29" s="385"/>
      <c r="CL29" s="398">
        <v>1</v>
      </c>
      <c r="CM29" s="399">
        <v>99.94</v>
      </c>
      <c r="CN29" s="400">
        <v>5.9999999999999995E-4</v>
      </c>
      <c r="CO29" s="385">
        <v>364</v>
      </c>
      <c r="CP29" s="401">
        <f>CI29+CO29</f>
        <v>44166</v>
      </c>
      <c r="CQ29" s="366"/>
      <c r="CR29" s="366"/>
      <c r="CS29" s="404" t="s">
        <v>1229</v>
      </c>
      <c r="CT29" s="366"/>
      <c r="CU29" s="366"/>
    </row>
    <row r="30" spans="1:99" ht="14.25" customHeight="1">
      <c r="A30" s="18" t="s">
        <v>30</v>
      </c>
      <c r="B30" s="185" t="s">
        <v>1069</v>
      </c>
      <c r="C30" s="185" t="s">
        <v>1070</v>
      </c>
      <c r="D30" s="275" t="s">
        <v>1059</v>
      </c>
      <c r="E30" s="672" t="s">
        <v>1071</v>
      </c>
      <c r="F30" s="633"/>
      <c r="G30" s="634"/>
      <c r="H30" s="185" t="s">
        <v>1072</v>
      </c>
      <c r="I30" s="185" t="s">
        <v>1073</v>
      </c>
      <c r="J30" s="185" t="s">
        <v>1074</v>
      </c>
      <c r="K30" s="276" t="s">
        <v>1061</v>
      </c>
      <c r="L30" s="185" t="s">
        <v>1075</v>
      </c>
      <c r="M30" s="185" t="s">
        <v>1076</v>
      </c>
      <c r="N30" s="185" t="s">
        <v>1064</v>
      </c>
      <c r="O30" s="185" t="s">
        <v>1077</v>
      </c>
      <c r="P30" s="185" t="s">
        <v>1078</v>
      </c>
      <c r="Q30" s="185" t="s">
        <v>1066</v>
      </c>
      <c r="R30" s="185" t="s">
        <v>1079</v>
      </c>
      <c r="S30" s="185" t="s">
        <v>1068</v>
      </c>
      <c r="T30" s="658"/>
      <c r="U30" s="668"/>
      <c r="V30" s="669"/>
      <c r="W30" s="669"/>
      <c r="X30" s="669"/>
      <c r="Y30" s="669"/>
      <c r="Z30" s="669"/>
      <c r="AA30" s="669"/>
      <c r="AB30" s="670"/>
      <c r="AC30" s="658"/>
      <c r="AD30" s="658"/>
      <c r="AE30" s="277"/>
      <c r="AF30" s="3"/>
      <c r="AG30" s="3"/>
      <c r="AH30" s="3"/>
      <c r="AI30" s="3"/>
      <c r="AJ30" s="3"/>
      <c r="AK30" s="3"/>
      <c r="AL30" s="3"/>
      <c r="AM30" s="3"/>
      <c r="AN30" s="3"/>
      <c r="AO30" s="3"/>
      <c r="AP30" s="3"/>
      <c r="AQ30" s="3"/>
      <c r="AR30" s="3"/>
      <c r="AS30" s="18">
        <v>43830</v>
      </c>
      <c r="AT30" s="19">
        <v>197196.64605183646</v>
      </c>
      <c r="AU30" s="19">
        <v>95823.250647858076</v>
      </c>
      <c r="AV30" s="19">
        <v>293019.89669969457</v>
      </c>
      <c r="AW30" s="19">
        <v>293019.89669969457</v>
      </c>
      <c r="AX30" s="19">
        <v>293019.89669969457</v>
      </c>
      <c r="AY30" s="97">
        <f>AV30/SUM(bdp!AR105:AR108)</f>
        <v>0.73236259075629795</v>
      </c>
      <c r="AZ30" s="93">
        <f>AW30/SUM(bdp!AU105:AU108)</f>
        <v>0.73236259075629795</v>
      </c>
      <c r="BA30" s="93">
        <f>AX30/SUM(bdp!AX105:AX108)</f>
        <v>0.73236259075629795</v>
      </c>
      <c r="BB30" s="3"/>
      <c r="BC30" s="3"/>
      <c r="BD30" s="3"/>
      <c r="BW30" s="366"/>
      <c r="BX30" s="366"/>
      <c r="BY30" s="366"/>
      <c r="BZ30" s="366"/>
      <c r="CA30" s="405">
        <f>CA27+CA28</f>
        <v>25906650000</v>
      </c>
      <c r="CB30" s="366"/>
      <c r="CC30" s="366"/>
      <c r="CD30" s="366"/>
      <c r="CE30" s="366"/>
      <c r="CF30" s="406">
        <f>CA22*CC22*CF22+CA23*CF23+CA24*CF24+CA25*CC25*CF25</f>
        <v>209139875</v>
      </c>
      <c r="CG30" s="366"/>
      <c r="CI30" s="396">
        <v>43829</v>
      </c>
      <c r="CJ30" s="397">
        <v>1430000</v>
      </c>
      <c r="CK30" s="385"/>
      <c r="CL30" s="398">
        <v>1</v>
      </c>
      <c r="CM30" s="399">
        <v>99.94</v>
      </c>
      <c r="CN30" s="400">
        <v>5.9999999999999995E-4</v>
      </c>
      <c r="CO30" s="385">
        <v>364</v>
      </c>
      <c r="CP30" s="401">
        <f>CI30+CO30</f>
        <v>44193</v>
      </c>
      <c r="CQ30" s="366"/>
      <c r="CR30" s="366"/>
      <c r="CS30" s="406">
        <f>CR39*CM39*CO39+CR40*CO40*CM40+CR42*CO42*CM42</f>
        <v>1285393750</v>
      </c>
      <c r="CT30" s="366"/>
      <c r="CU30" s="366"/>
    </row>
    <row r="31" spans="1:99" ht="14.25" customHeight="1">
      <c r="A31" s="18"/>
      <c r="B31" s="185"/>
      <c r="C31" s="185"/>
      <c r="D31" s="275" t="s">
        <v>1059</v>
      </c>
      <c r="E31" s="185" t="s">
        <v>1083</v>
      </c>
      <c r="F31" s="185" t="s">
        <v>1084</v>
      </c>
      <c r="G31" s="185" t="s">
        <v>1085</v>
      </c>
      <c r="H31" s="185" t="s">
        <v>1072</v>
      </c>
      <c r="I31" s="185" t="s">
        <v>1073</v>
      </c>
      <c r="J31" s="185" t="s">
        <v>1074</v>
      </c>
      <c r="K31" s="276" t="s">
        <v>1061</v>
      </c>
      <c r="L31" s="185" t="s">
        <v>1075</v>
      </c>
      <c r="M31" s="185" t="s">
        <v>1076</v>
      </c>
      <c r="N31" s="185" t="s">
        <v>1064</v>
      </c>
      <c r="O31" s="185" t="s">
        <v>1077</v>
      </c>
      <c r="P31" s="185" t="s">
        <v>1078</v>
      </c>
      <c r="Q31" s="185" t="s">
        <v>1066</v>
      </c>
      <c r="R31" s="185" t="s">
        <v>1079</v>
      </c>
      <c r="S31" s="185" t="s">
        <v>1068</v>
      </c>
      <c r="T31" s="644"/>
      <c r="U31" s="185" t="s">
        <v>1063</v>
      </c>
      <c r="V31" s="185" t="s">
        <v>629</v>
      </c>
      <c r="W31" s="185" t="s">
        <v>1086</v>
      </c>
      <c r="X31" s="185" t="s">
        <v>1087</v>
      </c>
      <c r="Y31" s="185" t="s">
        <v>1064</v>
      </c>
      <c r="Z31" s="185" t="s">
        <v>1065</v>
      </c>
      <c r="AA31" s="185" t="s">
        <v>1088</v>
      </c>
      <c r="AB31" s="185" t="s">
        <v>1089</v>
      </c>
      <c r="AC31" s="644"/>
      <c r="AD31" s="644"/>
      <c r="AE31" s="279" t="s">
        <v>648</v>
      </c>
      <c r="AF31" s="3"/>
      <c r="AG31" s="3"/>
      <c r="AH31" s="3"/>
      <c r="AI31" s="3"/>
      <c r="AJ31" s="3"/>
      <c r="AK31" s="3"/>
      <c r="AL31" s="3"/>
      <c r="AM31" s="3"/>
      <c r="AN31" s="3"/>
      <c r="AO31" s="3"/>
      <c r="AP31" s="3"/>
      <c r="AQ31" s="3"/>
      <c r="AR31" s="3"/>
      <c r="AS31" s="18">
        <v>44196</v>
      </c>
      <c r="AT31" s="19"/>
      <c r="AU31" s="19"/>
      <c r="AV31" s="19">
        <f>AV30-AD24</f>
        <v>322079.75896993408</v>
      </c>
      <c r="AW31" s="19">
        <f>AW30-AD50</f>
        <v>319639.4688113624</v>
      </c>
      <c r="AX31" s="19">
        <f>AX30-AD76</f>
        <v>317008.14646981144</v>
      </c>
      <c r="AY31" s="312">
        <f>AV31/SUM(bdp!AR109:AR112)</f>
        <v>0.93645845016172369</v>
      </c>
      <c r="AZ31" s="312">
        <f>AW31/SUM(bdp!AU109:AU112)</f>
        <v>0.90298331745248916</v>
      </c>
      <c r="BA31" s="312">
        <f>AX31/SUM(bdp!AX109:AX112)</f>
        <v>0.86864856676839763</v>
      </c>
      <c r="BB31" s="3"/>
      <c r="BC31" s="3"/>
      <c r="BD31" s="3"/>
      <c r="CI31" s="366"/>
      <c r="CJ31" s="366"/>
      <c r="CK31" s="366"/>
      <c r="CL31" s="366"/>
      <c r="CM31" s="366"/>
      <c r="CN31" s="366"/>
      <c r="CO31" s="366"/>
      <c r="CP31" s="366"/>
      <c r="CQ31" s="366"/>
      <c r="CR31" s="366"/>
      <c r="CS31" s="366"/>
      <c r="CT31" s="366"/>
      <c r="CU31" s="366"/>
    </row>
    <row r="32" spans="1:99" ht="14.25" customHeight="1">
      <c r="A32" s="18">
        <v>37621</v>
      </c>
      <c r="B32" s="19">
        <v>39417.599999999999</v>
      </c>
      <c r="C32" s="19">
        <v>1917.1</v>
      </c>
      <c r="D32" s="283">
        <f t="shared" ref="D32:D49" si="14">B32+C32</f>
        <v>41334.699999999997</v>
      </c>
      <c r="E32" s="19">
        <v>8030.2</v>
      </c>
      <c r="F32" s="19">
        <v>3843.4</v>
      </c>
      <c r="G32" s="19">
        <v>0</v>
      </c>
      <c r="H32" s="19">
        <v>1193.9000000000001</v>
      </c>
      <c r="I32" s="19">
        <v>13164.6</v>
      </c>
      <c r="J32" s="19">
        <v>12035.5</v>
      </c>
      <c r="K32" s="283">
        <f t="shared" ref="K32:K48" si="15">I32+J32</f>
        <v>25200.1</v>
      </c>
      <c r="L32" s="19">
        <v>1.9</v>
      </c>
      <c r="M32" s="19">
        <v>1479.9</v>
      </c>
      <c r="N32" s="19">
        <v>7317.3</v>
      </c>
      <c r="O32" s="19">
        <v>579.79999999999995</v>
      </c>
      <c r="P32" s="19">
        <v>2100.9</v>
      </c>
      <c r="Q32" s="19">
        <v>0</v>
      </c>
      <c r="R32" s="19">
        <v>9044.6</v>
      </c>
      <c r="S32" s="19">
        <v>0</v>
      </c>
      <c r="T32" s="284">
        <f t="shared" ref="T32:T50" si="16">SUM(K32:S32,D32:H32)</f>
        <v>100126.7</v>
      </c>
      <c r="U32" s="19">
        <v>5268.2</v>
      </c>
      <c r="V32" s="19">
        <v>25388.3</v>
      </c>
      <c r="W32" s="19">
        <v>11745.8</v>
      </c>
      <c r="X32" s="19">
        <v>16633</v>
      </c>
      <c r="Y32" s="19">
        <v>2142.5</v>
      </c>
      <c r="Z32" s="19">
        <v>3498.1</v>
      </c>
      <c r="AA32" s="19">
        <v>37779.4</v>
      </c>
      <c r="AB32" s="19">
        <v>4615.5</v>
      </c>
      <c r="AC32" s="285">
        <f t="shared" ref="AC32:AC49" si="17">SUM(U32:AB32)</f>
        <v>107070.8</v>
      </c>
      <c r="AD32" s="286">
        <f t="shared" ref="AD32:AD49" si="18">T32-AC32</f>
        <v>-6944.1000000000058</v>
      </c>
      <c r="AE32" s="287">
        <f t="shared" ref="AE32:AE50" si="19">AD32/(C98+D98)</f>
        <v>-3.2897126668182793E-2</v>
      </c>
      <c r="AF32" s="3"/>
      <c r="AG32" s="3"/>
      <c r="AH32" s="3"/>
      <c r="AI32" s="3"/>
      <c r="AJ32" s="3"/>
      <c r="AK32" s="3"/>
      <c r="AL32" s="3"/>
      <c r="AM32" s="3"/>
      <c r="AN32" s="3"/>
      <c r="AO32" s="3"/>
      <c r="AP32" s="3"/>
      <c r="AQ32" s="3"/>
      <c r="AR32" s="3"/>
      <c r="AS32" s="3"/>
      <c r="AT32" s="3"/>
      <c r="AU32" s="3"/>
      <c r="AV32" s="3"/>
      <c r="AW32" s="3"/>
      <c r="AX32" s="3"/>
      <c r="AY32" s="93">
        <f>AV31/SUM(bdp!$AR$105:$AR$108)</f>
        <v>0.80499368597869958</v>
      </c>
      <c r="AZ32" s="93">
        <f>AW31/SUM(bdp!$AR$105:$AR$108)</f>
        <v>0.79889451918880661</v>
      </c>
      <c r="BA32" s="93">
        <f>AX31/SUM(bdp!$AR$105:$AR$108)</f>
        <v>0.7923178939531893</v>
      </c>
      <c r="BB32" s="3"/>
      <c r="BC32" s="3"/>
      <c r="BD32" s="3"/>
      <c r="CI32" s="366"/>
      <c r="CJ32" s="687">
        <f>(SUM(CJ5:CJ7,CJ9,CJ11:CJ16,CJ18,CJ20:CJ24,CJ26,CJ28:CJ30)+CK8*CL8+CK19*CL19+CK25*CL25+CK27*CL27)*1000</f>
        <v>27800993000</v>
      </c>
      <c r="CK32" s="687"/>
      <c r="CL32" s="366"/>
      <c r="CM32" s="366"/>
      <c r="CN32" s="366"/>
      <c r="CO32" s="366"/>
      <c r="CP32" s="366"/>
      <c r="CQ32" s="366"/>
      <c r="CR32" s="366"/>
      <c r="CS32" s="366"/>
      <c r="CT32" s="366"/>
      <c r="CU32" s="366"/>
    </row>
    <row r="33" spans="1:99" ht="14.25" customHeight="1">
      <c r="A33" s="18">
        <v>37986</v>
      </c>
      <c r="B33" s="19">
        <v>42404.4</v>
      </c>
      <c r="C33" s="19">
        <v>2074.4</v>
      </c>
      <c r="D33" s="283">
        <f t="shared" si="14"/>
        <v>44478.8</v>
      </c>
      <c r="E33" s="19">
        <v>8440</v>
      </c>
      <c r="F33" s="19">
        <v>4491.8999999999996</v>
      </c>
      <c r="G33" s="19">
        <v>0</v>
      </c>
      <c r="H33" s="19">
        <v>1436.4</v>
      </c>
      <c r="I33" s="19">
        <v>14326.7</v>
      </c>
      <c r="J33" s="19">
        <v>13097.9</v>
      </c>
      <c r="K33" s="283">
        <f t="shared" si="15"/>
        <v>27424.6</v>
      </c>
      <c r="L33" s="19">
        <v>1.9</v>
      </c>
      <c r="M33" s="19">
        <v>1192.9000000000001</v>
      </c>
      <c r="N33" s="19">
        <v>6028.5</v>
      </c>
      <c r="O33" s="19">
        <v>752.1</v>
      </c>
      <c r="P33" s="19">
        <v>2293.4</v>
      </c>
      <c r="Q33" s="19">
        <v>0</v>
      </c>
      <c r="R33" s="19">
        <v>9338.4</v>
      </c>
      <c r="S33" s="19">
        <v>0</v>
      </c>
      <c r="T33" s="284">
        <f t="shared" si="16"/>
        <v>105878.9</v>
      </c>
      <c r="U33" s="19">
        <v>4953.8</v>
      </c>
      <c r="V33" s="19">
        <v>27265.8</v>
      </c>
      <c r="W33" s="19">
        <v>17123.3</v>
      </c>
      <c r="X33" s="19">
        <v>16853.2</v>
      </c>
      <c r="Y33" s="19">
        <v>6018.2</v>
      </c>
      <c r="Z33" s="19">
        <v>3901</v>
      </c>
      <c r="AA33" s="19">
        <v>35345.199999999997</v>
      </c>
      <c r="AB33" s="19">
        <v>4932.3999999999996</v>
      </c>
      <c r="AC33" s="285">
        <f t="shared" si="17"/>
        <v>116392.89999999998</v>
      </c>
      <c r="AD33" s="286">
        <f t="shared" si="18"/>
        <v>-10513.999999999985</v>
      </c>
      <c r="AE33" s="287">
        <f t="shared" si="19"/>
        <v>-4.5207248349414537E-2</v>
      </c>
      <c r="AF33" s="3"/>
      <c r="AG33" s="3"/>
      <c r="AH33" s="3"/>
      <c r="AI33" s="3"/>
      <c r="AJ33" s="3"/>
      <c r="AK33" s="3"/>
      <c r="AL33" s="3"/>
      <c r="AM33" s="3"/>
      <c r="AN33" s="3"/>
      <c r="AO33" s="3"/>
      <c r="AP33" s="3"/>
      <c r="AQ33" s="3"/>
      <c r="AR33" s="3"/>
      <c r="AS33" s="3"/>
      <c r="AT33" s="3"/>
      <c r="AU33" s="3"/>
      <c r="AV33" s="3"/>
      <c r="AW33" s="3"/>
      <c r="AX33" s="3"/>
      <c r="AY33" s="3"/>
      <c r="AZ33" s="3"/>
      <c r="BA33" s="3"/>
      <c r="BB33" s="3"/>
      <c r="BC33" s="3"/>
      <c r="BD33" s="3"/>
      <c r="CI33" s="366"/>
      <c r="CJ33" s="366"/>
      <c r="CK33" s="366"/>
      <c r="CL33" s="366"/>
      <c r="CM33" s="366"/>
      <c r="CN33" s="366"/>
      <c r="CO33" s="366"/>
      <c r="CP33" s="366"/>
      <c r="CQ33" s="366"/>
      <c r="CR33" s="366"/>
      <c r="CS33" s="366"/>
      <c r="CT33" s="366"/>
      <c r="CU33" s="366"/>
    </row>
    <row r="34" spans="1:99" ht="14.25" customHeight="1">
      <c r="A34" s="18">
        <v>38352</v>
      </c>
      <c r="B34" s="19">
        <v>44086.8</v>
      </c>
      <c r="C34" s="19">
        <v>2352.9</v>
      </c>
      <c r="D34" s="283">
        <f t="shared" si="14"/>
        <v>46439.700000000004</v>
      </c>
      <c r="E34" s="19">
        <v>9258.6</v>
      </c>
      <c r="F34" s="19">
        <v>4587.7</v>
      </c>
      <c r="G34" s="19">
        <v>0</v>
      </c>
      <c r="H34" s="19">
        <v>1554.4</v>
      </c>
      <c r="I34" s="19">
        <v>15737.7</v>
      </c>
      <c r="J34" s="19">
        <v>13739.9</v>
      </c>
      <c r="K34" s="283">
        <f t="shared" si="15"/>
        <v>29477.599999999999</v>
      </c>
      <c r="L34" s="19">
        <v>2.2999999999999998</v>
      </c>
      <c r="M34" s="19">
        <v>54.5</v>
      </c>
      <c r="N34" s="19">
        <v>5713</v>
      </c>
      <c r="O34" s="19">
        <v>903.2</v>
      </c>
      <c r="P34" s="19">
        <v>2382.5</v>
      </c>
      <c r="Q34" s="19">
        <v>0</v>
      </c>
      <c r="R34" s="19">
        <v>9731.1</v>
      </c>
      <c r="S34" s="19">
        <v>0</v>
      </c>
      <c r="T34" s="284">
        <f t="shared" si="16"/>
        <v>110104.59999999999</v>
      </c>
      <c r="U34" s="19">
        <v>6349.2</v>
      </c>
      <c r="V34" s="19">
        <v>29456.7</v>
      </c>
      <c r="W34" s="19">
        <v>16498</v>
      </c>
      <c r="X34" s="19">
        <v>17203.599999999999</v>
      </c>
      <c r="Y34" s="19">
        <v>3345.7</v>
      </c>
      <c r="Z34" s="19">
        <v>4462.2</v>
      </c>
      <c r="AA34" s="19">
        <v>39424.1</v>
      </c>
      <c r="AB34" s="19">
        <v>5830.7</v>
      </c>
      <c r="AC34" s="285">
        <f t="shared" si="17"/>
        <v>122570.2</v>
      </c>
      <c r="AD34" s="286">
        <f t="shared" si="18"/>
        <v>-12465.600000000006</v>
      </c>
      <c r="AE34" s="287">
        <f t="shared" si="19"/>
        <v>-4.9664932229455706E-2</v>
      </c>
      <c r="AF34" s="3"/>
      <c r="AG34" s="3"/>
      <c r="AH34" s="3"/>
      <c r="AI34" s="3"/>
      <c r="AJ34" s="3"/>
      <c r="AK34" s="3"/>
      <c r="AL34" s="3"/>
      <c r="AM34" s="3"/>
      <c r="AN34" s="3"/>
      <c r="AO34" s="3"/>
      <c r="AP34" s="3"/>
      <c r="AQ34" s="3"/>
      <c r="AR34" s="3"/>
      <c r="AS34" s="3"/>
      <c r="AT34" s="3"/>
      <c r="AU34" s="3"/>
      <c r="AV34" s="3"/>
      <c r="AW34" s="3"/>
      <c r="AX34" s="3"/>
      <c r="AY34" s="3"/>
      <c r="AZ34" s="3"/>
      <c r="BA34" s="3"/>
      <c r="BB34" s="3"/>
      <c r="BC34" s="3"/>
      <c r="BD34" s="3"/>
      <c r="CI34" s="366" t="s">
        <v>1232</v>
      </c>
      <c r="CJ34" s="366"/>
      <c r="CK34" s="419">
        <f>(CJ12+CJ13)*1000</f>
        <v>2555000000</v>
      </c>
      <c r="CL34" s="366" t="s">
        <v>1233</v>
      </c>
      <c r="CM34" s="366"/>
      <c r="CN34" s="366"/>
      <c r="CO34" s="366"/>
      <c r="CP34" s="366"/>
      <c r="CQ34" s="366"/>
      <c r="CR34" s="366"/>
      <c r="CS34" s="366"/>
      <c r="CT34" s="366"/>
      <c r="CU34" s="366"/>
    </row>
    <row r="35" spans="1:99" ht="14.25" customHeight="1">
      <c r="A35" s="18">
        <v>38717</v>
      </c>
      <c r="B35" s="19">
        <v>47049.1</v>
      </c>
      <c r="C35" s="19">
        <v>2362.3000000000002</v>
      </c>
      <c r="D35" s="283">
        <f t="shared" si="14"/>
        <v>49411.4</v>
      </c>
      <c r="E35" s="19">
        <v>9371.2999999999993</v>
      </c>
      <c r="F35" s="19">
        <v>6168.9</v>
      </c>
      <c r="G35" s="19">
        <v>0</v>
      </c>
      <c r="H35" s="19">
        <v>1668.8</v>
      </c>
      <c r="I35" s="19">
        <v>16695.5</v>
      </c>
      <c r="J35" s="19">
        <v>14605.8</v>
      </c>
      <c r="K35" s="283">
        <f t="shared" si="15"/>
        <v>31301.3</v>
      </c>
      <c r="L35" s="19">
        <v>2.4</v>
      </c>
      <c r="M35" s="19">
        <v>74.5</v>
      </c>
      <c r="N35" s="19">
        <v>5282.1</v>
      </c>
      <c r="O35" s="19">
        <v>1021.4</v>
      </c>
      <c r="P35" s="19">
        <v>2478.5</v>
      </c>
      <c r="Q35" s="19">
        <v>0</v>
      </c>
      <c r="R35" s="19">
        <v>10022.799999999999</v>
      </c>
      <c r="S35" s="19">
        <v>0</v>
      </c>
      <c r="T35" s="284">
        <f t="shared" si="16"/>
        <v>116803.4</v>
      </c>
      <c r="U35" s="19">
        <v>4883.1000000000004</v>
      </c>
      <c r="V35" s="19">
        <v>30427.8</v>
      </c>
      <c r="W35" s="19">
        <v>15504.7</v>
      </c>
      <c r="X35" s="19">
        <v>19086.5</v>
      </c>
      <c r="Y35" s="19">
        <v>6185.2</v>
      </c>
      <c r="Z35" s="19">
        <v>4831.2</v>
      </c>
      <c r="AA35" s="19">
        <v>39514.300000000003</v>
      </c>
      <c r="AB35" s="19">
        <v>6267.9</v>
      </c>
      <c r="AC35" s="285">
        <f t="shared" si="17"/>
        <v>126700.7</v>
      </c>
      <c r="AD35" s="286">
        <f t="shared" si="18"/>
        <v>-9897.3000000000029</v>
      </c>
      <c r="AE35" s="287">
        <f t="shared" si="19"/>
        <v>-3.6654650318774455E-2</v>
      </c>
      <c r="AF35" s="3"/>
      <c r="AG35" s="3"/>
      <c r="AH35" s="3"/>
      <c r="AI35" s="3"/>
      <c r="AJ35" s="3"/>
      <c r="AK35" s="3"/>
      <c r="AL35" s="3"/>
      <c r="AM35" s="3"/>
      <c r="AN35" s="3"/>
      <c r="AO35" s="3"/>
      <c r="AP35" s="3"/>
      <c r="AQ35" s="3"/>
      <c r="AR35" s="3"/>
      <c r="AS35" s="3"/>
      <c r="AT35" s="3"/>
      <c r="AU35" s="3"/>
      <c r="AV35" s="3"/>
      <c r="AW35" s="3"/>
      <c r="AX35" s="3"/>
      <c r="AY35" s="3"/>
      <c r="AZ35" s="3"/>
      <c r="BA35" s="3"/>
      <c r="BB35" s="3"/>
      <c r="BC35" s="3"/>
      <c r="BD35" s="3"/>
      <c r="CI35" s="366"/>
      <c r="CJ35" s="366"/>
      <c r="CK35" s="366"/>
      <c r="CL35" s="366"/>
      <c r="CM35" s="366"/>
      <c r="CN35" s="366"/>
      <c r="CO35" s="366"/>
      <c r="CP35" s="366"/>
      <c r="CQ35" s="366"/>
      <c r="CR35" s="366"/>
      <c r="CS35" s="366"/>
      <c r="CT35" s="366"/>
      <c r="CU35" s="366"/>
    </row>
    <row r="36" spans="1:99" ht="14.25" customHeight="1">
      <c r="A36" s="18">
        <v>39082</v>
      </c>
      <c r="B36" s="19">
        <v>51273.7</v>
      </c>
      <c r="C36" s="19">
        <v>2576.6</v>
      </c>
      <c r="D36" s="283">
        <f t="shared" si="14"/>
        <v>53850.299999999996</v>
      </c>
      <c r="E36" s="19">
        <v>10606.9</v>
      </c>
      <c r="F36" s="19">
        <v>8304.6</v>
      </c>
      <c r="G36" s="19">
        <v>0</v>
      </c>
      <c r="H36" s="19">
        <v>1757.7</v>
      </c>
      <c r="I36" s="19">
        <v>18051.400000000001</v>
      </c>
      <c r="J36" s="19">
        <v>15825.8</v>
      </c>
      <c r="K36" s="283">
        <f t="shared" si="15"/>
        <v>33877.199999999997</v>
      </c>
      <c r="L36" s="19">
        <v>2</v>
      </c>
      <c r="M36" s="19">
        <v>166.4</v>
      </c>
      <c r="N36" s="19">
        <v>5105.3</v>
      </c>
      <c r="O36" s="19">
        <v>1132.2</v>
      </c>
      <c r="P36" s="19">
        <v>2573.6999999999998</v>
      </c>
      <c r="Q36" s="19">
        <v>0</v>
      </c>
      <c r="R36" s="19">
        <v>10319.299999999999</v>
      </c>
      <c r="S36" s="19">
        <v>0</v>
      </c>
      <c r="T36" s="284">
        <f t="shared" si="16"/>
        <v>127695.59999999999</v>
      </c>
      <c r="U36" s="19">
        <v>4328.7</v>
      </c>
      <c r="V36" s="19">
        <v>32220.400000000001</v>
      </c>
      <c r="W36" s="19">
        <v>16903</v>
      </c>
      <c r="X36" s="19">
        <v>21166.1</v>
      </c>
      <c r="Y36" s="19">
        <v>5583.2</v>
      </c>
      <c r="Z36" s="19">
        <v>4866.5</v>
      </c>
      <c r="AA36" s="19">
        <v>45143.8</v>
      </c>
      <c r="AB36" s="19">
        <v>6706.9</v>
      </c>
      <c r="AC36" s="285">
        <f t="shared" si="17"/>
        <v>136918.6</v>
      </c>
      <c r="AD36" s="286">
        <f t="shared" si="18"/>
        <v>-9223.0000000000146</v>
      </c>
      <c r="AE36" s="287">
        <f t="shared" si="19"/>
        <v>-3.1323363808934648E-2</v>
      </c>
      <c r="AF36" s="3"/>
      <c r="AG36" s="3"/>
      <c r="AH36" s="3"/>
      <c r="AI36" s="3"/>
      <c r="AJ36" s="3"/>
      <c r="AK36" s="3"/>
      <c r="AL36" s="3"/>
      <c r="AM36" s="3"/>
      <c r="AN36" s="3"/>
      <c r="AO36" s="3"/>
      <c r="AP36" s="3"/>
      <c r="AQ36" s="3"/>
      <c r="AR36" s="3"/>
      <c r="AS36" s="3" t="s">
        <v>9</v>
      </c>
      <c r="AT36" s="3" t="s">
        <v>1104</v>
      </c>
      <c r="AU36" s="3" t="s">
        <v>1105</v>
      </c>
      <c r="AV36" s="3" t="s">
        <v>1106</v>
      </c>
      <c r="AW36" s="3"/>
      <c r="AX36" s="3"/>
      <c r="AY36" s="3"/>
      <c r="AZ36" s="3"/>
      <c r="BA36" s="3"/>
      <c r="BB36" s="3"/>
      <c r="BC36" s="3"/>
      <c r="BD36" s="3"/>
      <c r="CI36" s="366"/>
      <c r="CJ36" s="682" t="s">
        <v>1205</v>
      </c>
      <c r="CK36" s="682"/>
      <c r="CL36" s="682"/>
      <c r="CM36" s="682"/>
      <c r="CN36" s="682"/>
      <c r="CO36" s="366"/>
      <c r="CP36" s="366"/>
      <c r="CQ36" s="366"/>
      <c r="CR36" s="366"/>
      <c r="CS36" s="366"/>
      <c r="CT36" s="366"/>
      <c r="CU36" s="366"/>
    </row>
    <row r="37" spans="1:99" ht="14.25" customHeight="1">
      <c r="A37" s="18">
        <v>39447</v>
      </c>
      <c r="B37" s="19">
        <v>55095.9</v>
      </c>
      <c r="C37" s="19">
        <v>2957.1</v>
      </c>
      <c r="D37" s="283">
        <f t="shared" si="14"/>
        <v>58053</v>
      </c>
      <c r="E37" s="19">
        <v>12547.5</v>
      </c>
      <c r="F37" s="19">
        <v>9862.1</v>
      </c>
      <c r="G37" s="19">
        <v>0</v>
      </c>
      <c r="H37" s="19">
        <v>1856.1</v>
      </c>
      <c r="I37" s="19">
        <v>19845.5</v>
      </c>
      <c r="J37" s="19">
        <v>17358</v>
      </c>
      <c r="K37" s="283">
        <f t="shared" si="15"/>
        <v>37203.5</v>
      </c>
      <c r="L37" s="19">
        <v>2.2000000000000002</v>
      </c>
      <c r="M37" s="19">
        <v>240.5</v>
      </c>
      <c r="N37" s="19">
        <v>5715.2</v>
      </c>
      <c r="O37" s="19">
        <v>1289.7</v>
      </c>
      <c r="P37" s="19">
        <v>2617.5</v>
      </c>
      <c r="Q37" s="19">
        <v>0</v>
      </c>
      <c r="R37" s="19">
        <v>10514.9</v>
      </c>
      <c r="S37" s="19">
        <v>0</v>
      </c>
      <c r="T37" s="284">
        <f t="shared" si="16"/>
        <v>139902.20000000001</v>
      </c>
      <c r="U37" s="19">
        <v>4216.7</v>
      </c>
      <c r="V37" s="19">
        <v>36599.599999999999</v>
      </c>
      <c r="W37" s="19">
        <v>20009.7</v>
      </c>
      <c r="X37" s="19">
        <v>23151.5</v>
      </c>
      <c r="Y37" s="19">
        <v>2827.9</v>
      </c>
      <c r="Z37" s="19">
        <v>5368.4</v>
      </c>
      <c r="AA37" s="19">
        <v>47138.7</v>
      </c>
      <c r="AB37" s="19">
        <v>7786.2</v>
      </c>
      <c r="AC37" s="285">
        <f t="shared" si="17"/>
        <v>147098.70000000001</v>
      </c>
      <c r="AD37" s="286">
        <f t="shared" si="18"/>
        <v>-7196.5</v>
      </c>
      <c r="AE37" s="287">
        <f t="shared" si="19"/>
        <v>-2.2294586019104029E-2</v>
      </c>
      <c r="AF37" s="3"/>
      <c r="AG37" s="3"/>
      <c r="AH37" s="3"/>
      <c r="AI37" s="3"/>
      <c r="AJ37" s="3"/>
      <c r="AK37" s="3"/>
      <c r="AL37" s="3"/>
      <c r="AM37" s="3"/>
      <c r="AN37" s="3"/>
      <c r="AO37" s="3"/>
      <c r="AP37" s="3"/>
      <c r="AQ37" s="3"/>
      <c r="AR37" s="3"/>
      <c r="AS37" s="18">
        <v>37621</v>
      </c>
      <c r="AT37" s="19">
        <f t="shared" ref="AT37:AT54" si="20">AV13-AV12</f>
        <v>6691.5592977695342</v>
      </c>
      <c r="AU37" s="19">
        <f t="shared" ref="AU37:AU54" si="21">-AD6</f>
        <v>6944.1000000000058</v>
      </c>
      <c r="AV37" s="19">
        <f t="shared" ref="AV37:AV54" si="22">AT37-AU37</f>
        <v>-252.54070223047165</v>
      </c>
      <c r="AW37" s="3"/>
      <c r="AX37" s="3"/>
      <c r="AY37" s="3"/>
      <c r="AZ37" s="3"/>
      <c r="BA37" s="3"/>
      <c r="BB37" s="3"/>
      <c r="BC37" s="3"/>
      <c r="BD37" s="3"/>
      <c r="CI37" s="385" t="s">
        <v>1195</v>
      </c>
      <c r="CJ37" s="385" t="s">
        <v>1206</v>
      </c>
      <c r="CK37" s="385" t="s">
        <v>1207</v>
      </c>
      <c r="CL37" s="385" t="s">
        <v>1208</v>
      </c>
      <c r="CM37" s="385" t="s">
        <v>1209</v>
      </c>
      <c r="CN37" s="385" t="s">
        <v>1210</v>
      </c>
      <c r="CO37" s="385" t="s">
        <v>1211</v>
      </c>
      <c r="CP37" s="385" t="s">
        <v>1212</v>
      </c>
      <c r="CQ37" s="385" t="s">
        <v>1200</v>
      </c>
      <c r="CR37" s="385" t="s">
        <v>1213</v>
      </c>
      <c r="CS37" s="366" t="s">
        <v>1214</v>
      </c>
      <c r="CT37" s="366"/>
      <c r="CU37" s="366"/>
    </row>
    <row r="38" spans="1:99" ht="14.25" customHeight="1">
      <c r="A38" s="18">
        <v>39813</v>
      </c>
      <c r="B38" s="19">
        <v>58485.1</v>
      </c>
      <c r="C38" s="19">
        <v>3303.6</v>
      </c>
      <c r="D38" s="283">
        <f t="shared" si="14"/>
        <v>61788.7</v>
      </c>
      <c r="E38" s="19">
        <v>13360.3</v>
      </c>
      <c r="F38" s="19">
        <v>10062.200000000001</v>
      </c>
      <c r="G38" s="19">
        <v>0</v>
      </c>
      <c r="H38" s="19">
        <v>1973.5</v>
      </c>
      <c r="I38" s="19">
        <v>21758.1</v>
      </c>
      <c r="J38" s="19">
        <v>18945.400000000001</v>
      </c>
      <c r="K38" s="283">
        <f t="shared" si="15"/>
        <v>40703.5</v>
      </c>
      <c r="L38" s="19">
        <v>2.6</v>
      </c>
      <c r="M38" s="19">
        <v>255.4</v>
      </c>
      <c r="N38" s="19">
        <v>4744.2</v>
      </c>
      <c r="O38" s="19">
        <v>1195.8</v>
      </c>
      <c r="P38" s="19">
        <v>2759.9</v>
      </c>
      <c r="Q38" s="19">
        <v>0</v>
      </c>
      <c r="R38" s="19">
        <v>12328.6</v>
      </c>
      <c r="S38" s="19">
        <v>0</v>
      </c>
      <c r="T38" s="284">
        <f t="shared" si="16"/>
        <v>149174.70000000001</v>
      </c>
      <c r="U38" s="19">
        <v>5119.7</v>
      </c>
      <c r="V38" s="19">
        <v>38903</v>
      </c>
      <c r="W38" s="19">
        <v>21416.400000000001</v>
      </c>
      <c r="X38" s="19">
        <v>25277.8</v>
      </c>
      <c r="Y38" s="19">
        <v>4881.8</v>
      </c>
      <c r="Z38" s="19">
        <v>6206.6</v>
      </c>
      <c r="AA38" s="19">
        <v>48699.3</v>
      </c>
      <c r="AB38" s="19">
        <v>8461.1</v>
      </c>
      <c r="AC38" s="285">
        <f t="shared" si="17"/>
        <v>158965.70000000001</v>
      </c>
      <c r="AD38" s="286">
        <f t="shared" si="18"/>
        <v>-9791</v>
      </c>
      <c r="AE38" s="287">
        <f t="shared" si="19"/>
        <v>-2.8237690069133133E-2</v>
      </c>
      <c r="AF38" s="3"/>
      <c r="AG38" s="3"/>
      <c r="AH38" s="3"/>
      <c r="AI38" s="3"/>
      <c r="AJ38" s="3"/>
      <c r="AK38" s="3"/>
      <c r="AL38" s="3"/>
      <c r="AM38" s="3"/>
      <c r="AN38" s="3"/>
      <c r="AO38" s="3"/>
      <c r="AP38" s="3"/>
      <c r="AQ38" s="3"/>
      <c r="AR38" s="3"/>
      <c r="AS38" s="18">
        <v>37986</v>
      </c>
      <c r="AT38" s="19">
        <f t="shared" si="20"/>
        <v>11119.142676079136</v>
      </c>
      <c r="AU38" s="19">
        <f t="shared" si="21"/>
        <v>10513.999999999985</v>
      </c>
      <c r="AV38" s="19">
        <f t="shared" si="22"/>
        <v>605.14267607915099</v>
      </c>
      <c r="AW38" s="3"/>
      <c r="AX38" s="3"/>
      <c r="AY38" s="3"/>
      <c r="AZ38" s="3"/>
      <c r="BA38" s="3"/>
      <c r="BB38" s="3"/>
      <c r="BC38" s="3"/>
      <c r="BD38" s="3"/>
      <c r="CI38" s="385"/>
      <c r="CJ38" s="682" t="s">
        <v>1215</v>
      </c>
      <c r="CK38" s="682"/>
      <c r="CL38" s="682"/>
      <c r="CM38" s="682"/>
      <c r="CN38" s="682"/>
      <c r="CO38" s="385"/>
      <c r="CP38" s="385"/>
      <c r="CQ38" s="385"/>
      <c r="CR38" s="385"/>
      <c r="CS38" s="366"/>
      <c r="CT38" s="366"/>
      <c r="CU38" s="366"/>
    </row>
    <row r="39" spans="1:99" ht="14.25" customHeight="1">
      <c r="A39" s="18">
        <v>40178</v>
      </c>
      <c r="B39" s="19">
        <v>52842.3</v>
      </c>
      <c r="C39" s="19">
        <v>3311.1</v>
      </c>
      <c r="D39" s="283">
        <f t="shared" si="14"/>
        <v>56153.4</v>
      </c>
      <c r="E39" s="19">
        <v>12804</v>
      </c>
      <c r="F39" s="19">
        <v>8459</v>
      </c>
      <c r="G39" s="19">
        <v>1057.4000000000001</v>
      </c>
      <c r="H39" s="19">
        <v>2021.7</v>
      </c>
      <c r="I39" s="19">
        <v>21374</v>
      </c>
      <c r="J39" s="19">
        <v>18620.8</v>
      </c>
      <c r="K39" s="283">
        <f t="shared" si="15"/>
        <v>39994.800000000003</v>
      </c>
      <c r="L39" s="19">
        <v>4.2</v>
      </c>
      <c r="M39" s="19">
        <v>434.1</v>
      </c>
      <c r="N39" s="19">
        <v>4799.7</v>
      </c>
      <c r="O39" s="19">
        <v>1292.5</v>
      </c>
      <c r="P39" s="19">
        <v>2629.4</v>
      </c>
      <c r="Q39" s="19">
        <v>0</v>
      </c>
      <c r="R39" s="19">
        <v>12013.7</v>
      </c>
      <c r="S39" s="19">
        <v>0</v>
      </c>
      <c r="T39" s="284">
        <f t="shared" si="16"/>
        <v>141663.9</v>
      </c>
      <c r="U39" s="19">
        <v>4696.8</v>
      </c>
      <c r="V39" s="19">
        <v>40880.800000000003</v>
      </c>
      <c r="W39" s="19">
        <v>20005.3</v>
      </c>
      <c r="X39" s="19">
        <v>24408.5</v>
      </c>
      <c r="Y39" s="19">
        <v>3659.6</v>
      </c>
      <c r="Z39" s="19">
        <v>7341.9</v>
      </c>
      <c r="AA39" s="19">
        <v>52616</v>
      </c>
      <c r="AB39" s="19">
        <v>8060.6</v>
      </c>
      <c r="AC39" s="285">
        <f t="shared" si="17"/>
        <v>161669.50000000003</v>
      </c>
      <c r="AD39" s="286">
        <f t="shared" si="18"/>
        <v>-20005.600000000035</v>
      </c>
      <c r="AE39" s="287">
        <f t="shared" si="19"/>
        <v>-6.0481768178698804E-2</v>
      </c>
      <c r="AF39" s="3"/>
      <c r="AG39" s="3"/>
      <c r="AH39" s="3"/>
      <c r="AI39" s="3"/>
      <c r="AJ39" s="3"/>
      <c r="AK39" s="3"/>
      <c r="AL39" s="3"/>
      <c r="AM39" s="3"/>
      <c r="AN39" s="3"/>
      <c r="AO39" s="3"/>
      <c r="AP39" s="3"/>
      <c r="AQ39" s="3"/>
      <c r="AR39" s="3"/>
      <c r="AS39" s="18">
        <v>38352</v>
      </c>
      <c r="AT39" s="19">
        <f t="shared" si="20"/>
        <v>12379.404531050503</v>
      </c>
      <c r="AU39" s="19">
        <f t="shared" si="21"/>
        <v>12465.600000000006</v>
      </c>
      <c r="AV39" s="19">
        <f t="shared" si="22"/>
        <v>-86.195468949503265</v>
      </c>
      <c r="AW39" s="3"/>
      <c r="AX39" s="3"/>
      <c r="AY39" s="3"/>
      <c r="AZ39" s="3"/>
      <c r="BA39" s="3"/>
      <c r="BB39" s="3"/>
      <c r="BC39" s="3"/>
      <c r="BD39" s="3"/>
      <c r="CI39" s="396">
        <v>40242</v>
      </c>
      <c r="CJ39" s="385" t="s">
        <v>1234</v>
      </c>
      <c r="CK39" s="366" t="s">
        <v>1235</v>
      </c>
      <c r="CL39" s="385" t="s">
        <v>1236</v>
      </c>
      <c r="CM39" s="397">
        <v>5000000000</v>
      </c>
      <c r="CN39" s="385" t="s">
        <v>1224</v>
      </c>
      <c r="CO39" s="398">
        <v>1</v>
      </c>
      <c r="CP39" s="385">
        <v>10</v>
      </c>
      <c r="CQ39" s="401">
        <v>43895</v>
      </c>
      <c r="CR39" s="402">
        <v>6.7500000000000004E-2</v>
      </c>
      <c r="CS39" s="366" t="s">
        <v>1220</v>
      </c>
      <c r="CT39" s="366"/>
      <c r="CU39" s="420"/>
    </row>
    <row r="40" spans="1:99" ht="14.25" customHeight="1">
      <c r="A40" s="18">
        <v>40543</v>
      </c>
      <c r="B40" s="19">
        <v>54344.800000000003</v>
      </c>
      <c r="C40" s="19">
        <v>3476.4</v>
      </c>
      <c r="D40" s="283">
        <f t="shared" si="14"/>
        <v>57821.200000000004</v>
      </c>
      <c r="E40" s="19">
        <v>11373.4</v>
      </c>
      <c r="F40" s="19">
        <v>6346.7</v>
      </c>
      <c r="G40" s="19">
        <v>1902.5</v>
      </c>
      <c r="H40" s="19">
        <v>2083</v>
      </c>
      <c r="I40" s="19">
        <v>20783.599999999999</v>
      </c>
      <c r="J40" s="19">
        <v>17928.8</v>
      </c>
      <c r="K40" s="283">
        <f t="shared" si="15"/>
        <v>38712.399999999994</v>
      </c>
      <c r="L40" s="19">
        <v>3.2</v>
      </c>
      <c r="M40" s="19">
        <v>925.3</v>
      </c>
      <c r="N40" s="19">
        <v>3434.7</v>
      </c>
      <c r="O40" s="19">
        <v>1210.4000000000001</v>
      </c>
      <c r="P40" s="19">
        <v>2357.5</v>
      </c>
      <c r="Q40" s="19">
        <v>0</v>
      </c>
      <c r="R40" s="19">
        <v>12196.3</v>
      </c>
      <c r="S40" s="19">
        <v>0</v>
      </c>
      <c r="T40" s="284">
        <f t="shared" si="16"/>
        <v>138366.6</v>
      </c>
      <c r="U40" s="19">
        <v>8518.7999999999993</v>
      </c>
      <c r="V40" s="19">
        <v>40110.1</v>
      </c>
      <c r="W40" s="19">
        <v>12790.6</v>
      </c>
      <c r="X40" s="19">
        <v>24987.5</v>
      </c>
      <c r="Y40" s="19">
        <v>5839.7</v>
      </c>
      <c r="Z40" s="19">
        <v>7860.2</v>
      </c>
      <c r="AA40" s="19">
        <v>52126.1</v>
      </c>
      <c r="AB40" s="19">
        <v>7393.6</v>
      </c>
      <c r="AC40" s="285">
        <f t="shared" si="17"/>
        <v>159626.6</v>
      </c>
      <c r="AD40" s="286">
        <f t="shared" si="18"/>
        <v>-21260</v>
      </c>
      <c r="AE40" s="287">
        <f t="shared" si="19"/>
        <v>-6.4654615903470061E-2</v>
      </c>
      <c r="AF40" s="3"/>
      <c r="AG40" s="3"/>
      <c r="AH40" s="3"/>
      <c r="AI40" s="3"/>
      <c r="AJ40" s="3"/>
      <c r="AK40" s="3"/>
      <c r="AL40" s="3"/>
      <c r="AM40" s="3"/>
      <c r="AN40" s="3"/>
      <c r="AO40" s="3"/>
      <c r="AP40" s="3"/>
      <c r="AQ40" s="3"/>
      <c r="AR40" s="3"/>
      <c r="AS40" s="18">
        <v>38717</v>
      </c>
      <c r="AT40" s="19">
        <f t="shared" si="20"/>
        <v>10232.286965108826</v>
      </c>
      <c r="AU40" s="19">
        <f t="shared" si="21"/>
        <v>9897.3000000000029</v>
      </c>
      <c r="AV40" s="19">
        <f t="shared" si="22"/>
        <v>334.98696510882291</v>
      </c>
      <c r="AW40" s="3"/>
      <c r="AX40" s="3"/>
      <c r="AY40" s="3"/>
      <c r="AZ40" s="3"/>
      <c r="BA40" s="3"/>
      <c r="BB40" s="3"/>
      <c r="BC40" s="3"/>
      <c r="BD40" s="3"/>
      <c r="CI40" s="396"/>
      <c r="CJ40" s="385" t="s">
        <v>1237</v>
      </c>
      <c r="CK40" s="366" t="s">
        <v>1238</v>
      </c>
      <c r="CL40" s="385" t="s">
        <v>1239</v>
      </c>
      <c r="CM40" s="397">
        <v>1000000000</v>
      </c>
      <c r="CN40" s="385" t="s">
        <v>1219</v>
      </c>
      <c r="CO40" s="398">
        <v>7.27</v>
      </c>
      <c r="CP40" s="385">
        <v>10</v>
      </c>
      <c r="CQ40" s="401">
        <v>43895</v>
      </c>
      <c r="CR40" s="402">
        <v>6.5000000000000002E-2</v>
      </c>
      <c r="CS40" s="366" t="s">
        <v>1220</v>
      </c>
      <c r="CT40" s="366"/>
      <c r="CU40" s="366"/>
    </row>
    <row r="41" spans="1:99" ht="14.25" customHeight="1">
      <c r="A41" s="18">
        <v>40908</v>
      </c>
      <c r="B41" s="19">
        <v>53773.9</v>
      </c>
      <c r="C41" s="19">
        <v>3532.5</v>
      </c>
      <c r="D41" s="283">
        <f t="shared" si="14"/>
        <v>57306.400000000001</v>
      </c>
      <c r="E41" s="19">
        <v>11484.7</v>
      </c>
      <c r="F41" s="19">
        <v>7740.8</v>
      </c>
      <c r="G41" s="19">
        <v>65.2</v>
      </c>
      <c r="H41" s="19">
        <v>2025.9</v>
      </c>
      <c r="I41" s="19">
        <v>20686.2</v>
      </c>
      <c r="J41" s="19">
        <v>17918.900000000001</v>
      </c>
      <c r="K41" s="283">
        <f t="shared" si="15"/>
        <v>38605.100000000006</v>
      </c>
      <c r="L41" s="19">
        <v>7.4</v>
      </c>
      <c r="M41" s="19">
        <v>1044</v>
      </c>
      <c r="N41" s="19">
        <v>2985.1</v>
      </c>
      <c r="O41" s="19">
        <v>1080.0999999999999</v>
      </c>
      <c r="P41" s="19">
        <v>2498.6999999999998</v>
      </c>
      <c r="Q41" s="19">
        <v>0</v>
      </c>
      <c r="R41" s="19">
        <v>11953.8</v>
      </c>
      <c r="S41" s="19">
        <v>0</v>
      </c>
      <c r="T41" s="284">
        <f t="shared" si="16"/>
        <v>136797.20000000001</v>
      </c>
      <c r="U41" s="19">
        <v>9622.7000000000007</v>
      </c>
      <c r="V41" s="19">
        <v>40460.199999999997</v>
      </c>
      <c r="W41" s="19">
        <v>12230.4</v>
      </c>
      <c r="X41" s="19">
        <v>26003.599999999999</v>
      </c>
      <c r="Y41" s="19">
        <v>3894.6</v>
      </c>
      <c r="Z41" s="19">
        <v>8948.1</v>
      </c>
      <c r="AA41" s="19">
        <v>54242.6</v>
      </c>
      <c r="AB41" s="19">
        <v>7763.9</v>
      </c>
      <c r="AC41" s="285">
        <f t="shared" si="17"/>
        <v>163166.1</v>
      </c>
      <c r="AD41" s="286">
        <f t="shared" si="18"/>
        <v>-26368.899999999994</v>
      </c>
      <c r="AE41" s="287">
        <f t="shared" si="19"/>
        <v>-7.9134839661361714E-2</v>
      </c>
      <c r="AF41" s="3"/>
      <c r="AG41" s="3"/>
      <c r="AH41" s="3"/>
      <c r="AI41" s="3"/>
      <c r="AJ41" s="3"/>
      <c r="AK41" s="3"/>
      <c r="AL41" s="3"/>
      <c r="AM41" s="3"/>
      <c r="AN41" s="3"/>
      <c r="AO41" s="3"/>
      <c r="AP41" s="3"/>
      <c r="AQ41" s="3"/>
      <c r="AR41" s="3"/>
      <c r="AS41" s="18">
        <v>39082</v>
      </c>
      <c r="AT41" s="19">
        <f t="shared" si="20"/>
        <v>2682.9048806465144</v>
      </c>
      <c r="AU41" s="19">
        <f t="shared" si="21"/>
        <v>9223.0000000000146</v>
      </c>
      <c r="AV41" s="19">
        <f t="shared" si="22"/>
        <v>-6540.0951193535002</v>
      </c>
      <c r="AW41" s="3"/>
      <c r="AX41" s="3"/>
      <c r="AY41" s="3"/>
      <c r="AZ41" s="3"/>
      <c r="BA41" s="3"/>
      <c r="BB41" s="3"/>
      <c r="BC41" s="3"/>
      <c r="BD41" s="3"/>
      <c r="CI41" s="396"/>
      <c r="CJ41" s="682" t="s">
        <v>1240</v>
      </c>
      <c r="CK41" s="682"/>
      <c r="CL41" s="682"/>
      <c r="CM41" s="682"/>
      <c r="CN41" s="682"/>
      <c r="CO41" s="385"/>
      <c r="CP41" s="385"/>
      <c r="CQ41" s="401"/>
      <c r="CR41" s="402" t="s">
        <v>1241</v>
      </c>
      <c r="CS41" s="366"/>
      <c r="CT41" s="366"/>
      <c r="CU41" s="366"/>
    </row>
    <row r="42" spans="1:99" ht="14.25" customHeight="1">
      <c r="A42" s="18">
        <v>41274</v>
      </c>
      <c r="B42" s="19">
        <v>56335.7</v>
      </c>
      <c r="C42" s="19">
        <v>3555.9</v>
      </c>
      <c r="D42" s="283">
        <f t="shared" si="14"/>
        <v>59891.6</v>
      </c>
      <c r="E42" s="19">
        <v>12191.2</v>
      </c>
      <c r="F42" s="19">
        <v>6597.3</v>
      </c>
      <c r="G42" s="19">
        <v>38.5</v>
      </c>
      <c r="H42" s="19">
        <v>2104.5</v>
      </c>
      <c r="I42" s="19">
        <v>19771.599999999999</v>
      </c>
      <c r="J42" s="19">
        <v>18074.3</v>
      </c>
      <c r="K42" s="283">
        <f t="shared" si="15"/>
        <v>37845.899999999994</v>
      </c>
      <c r="L42" s="19">
        <v>7.4</v>
      </c>
      <c r="M42" s="19">
        <v>2718.1</v>
      </c>
      <c r="N42" s="19">
        <v>4503.2</v>
      </c>
      <c r="O42" s="19">
        <v>1172.8</v>
      </c>
      <c r="P42" s="19">
        <v>2387</v>
      </c>
      <c r="Q42" s="19">
        <v>0</v>
      </c>
      <c r="R42" s="19">
        <v>12554.2</v>
      </c>
      <c r="S42" s="19">
        <v>0</v>
      </c>
      <c r="T42" s="284">
        <f t="shared" si="16"/>
        <v>142011.69999999998</v>
      </c>
      <c r="U42" s="19">
        <v>5716.1</v>
      </c>
      <c r="V42" s="19">
        <v>39910</v>
      </c>
      <c r="W42" s="19">
        <v>12472.3</v>
      </c>
      <c r="X42" s="19">
        <v>25763.599999999999</v>
      </c>
      <c r="Y42" s="19">
        <v>4649.3</v>
      </c>
      <c r="Z42" s="19">
        <v>10192.200000000001</v>
      </c>
      <c r="AA42" s="19">
        <v>53853.599999999999</v>
      </c>
      <c r="AB42" s="19">
        <v>7148.5</v>
      </c>
      <c r="AC42" s="285">
        <f t="shared" si="17"/>
        <v>159705.60000000001</v>
      </c>
      <c r="AD42" s="286">
        <f t="shared" si="18"/>
        <v>-17693.900000000023</v>
      </c>
      <c r="AE42" s="287">
        <f t="shared" si="19"/>
        <v>-5.3535237709838729E-2</v>
      </c>
      <c r="AF42" s="3"/>
      <c r="AG42" s="3"/>
      <c r="AH42" s="3"/>
      <c r="AI42" s="3"/>
      <c r="AJ42" s="3"/>
      <c r="AK42" s="3"/>
      <c r="AL42" s="3"/>
      <c r="AM42" s="3"/>
      <c r="AN42" s="3"/>
      <c r="AO42" s="3"/>
      <c r="AP42" s="3"/>
      <c r="AQ42" s="3"/>
      <c r="AR42" s="3"/>
      <c r="AS42" s="18">
        <v>39447</v>
      </c>
      <c r="AT42" s="19">
        <f t="shared" si="20"/>
        <v>6484.4089126058971</v>
      </c>
      <c r="AU42" s="19">
        <f t="shared" si="21"/>
        <v>7196.5</v>
      </c>
      <c r="AV42" s="19">
        <f t="shared" si="22"/>
        <v>-712.09108739410294</v>
      </c>
      <c r="AW42" s="3"/>
      <c r="AX42" s="3"/>
      <c r="AY42" s="3"/>
      <c r="AZ42" s="3"/>
      <c r="BA42" s="3"/>
      <c r="BB42" s="3"/>
      <c r="BC42" s="3"/>
      <c r="BD42" s="3"/>
      <c r="CI42" s="396">
        <v>40373</v>
      </c>
      <c r="CJ42" s="366"/>
      <c r="CK42" s="366"/>
      <c r="CL42" s="366"/>
      <c r="CM42" s="421">
        <v>1250000000</v>
      </c>
      <c r="CN42" s="385" t="s">
        <v>1242</v>
      </c>
      <c r="CO42" s="398">
        <v>5.74</v>
      </c>
      <c r="CP42" s="385">
        <v>10</v>
      </c>
      <c r="CQ42" s="401">
        <v>44026</v>
      </c>
      <c r="CR42" s="402">
        <v>6.6250000000000003E-2</v>
      </c>
      <c r="CS42" s="366"/>
      <c r="CT42" s="366"/>
      <c r="CU42" s="422" t="s">
        <v>1243</v>
      </c>
    </row>
    <row r="43" spans="1:99" ht="14.25" customHeight="1">
      <c r="A43" s="18">
        <v>41639</v>
      </c>
      <c r="B43" s="19">
        <v>58022.6</v>
      </c>
      <c r="C43" s="19">
        <v>3642.9</v>
      </c>
      <c r="D43" s="283">
        <f t="shared" si="14"/>
        <v>61665.5</v>
      </c>
      <c r="E43" s="19">
        <v>12761.9</v>
      </c>
      <c r="F43" s="19">
        <v>6741.8</v>
      </c>
      <c r="G43" s="19">
        <v>32</v>
      </c>
      <c r="H43" s="19">
        <v>2051.6999999999998</v>
      </c>
      <c r="I43" s="19">
        <v>18924.599999999999</v>
      </c>
      <c r="J43" s="19">
        <v>18224.7</v>
      </c>
      <c r="K43" s="283">
        <f t="shared" si="15"/>
        <v>37149.300000000003</v>
      </c>
      <c r="L43" s="19">
        <v>6.1</v>
      </c>
      <c r="M43" s="19">
        <v>895.3</v>
      </c>
      <c r="N43" s="19">
        <v>4340.1000000000004</v>
      </c>
      <c r="O43" s="19">
        <v>1284</v>
      </c>
      <c r="P43" s="19">
        <v>2283.4</v>
      </c>
      <c r="Q43" s="19">
        <v>0</v>
      </c>
      <c r="R43" s="19">
        <v>12928.1</v>
      </c>
      <c r="S43" s="19">
        <v>0</v>
      </c>
      <c r="T43" s="284">
        <f t="shared" si="16"/>
        <v>142139.20000000001</v>
      </c>
      <c r="U43" s="19">
        <v>4361.8</v>
      </c>
      <c r="V43" s="19">
        <v>38823.199999999997</v>
      </c>
      <c r="W43" s="19">
        <v>12995.2</v>
      </c>
      <c r="X43" s="19">
        <v>26343</v>
      </c>
      <c r="Y43" s="19">
        <v>6293.4</v>
      </c>
      <c r="Z43" s="19">
        <v>10383.9</v>
      </c>
      <c r="AA43" s="19">
        <v>54865.5</v>
      </c>
      <c r="AB43" s="19">
        <v>5750.5</v>
      </c>
      <c r="AC43" s="285">
        <f t="shared" si="17"/>
        <v>159816.5</v>
      </c>
      <c r="AD43" s="286">
        <f t="shared" si="18"/>
        <v>-17677.299999999988</v>
      </c>
      <c r="AE43" s="287">
        <f t="shared" si="19"/>
        <v>-5.33720301142903E-2</v>
      </c>
      <c r="AF43" s="3"/>
      <c r="AG43" s="3"/>
      <c r="AH43" s="3"/>
      <c r="AI43" s="3"/>
      <c r="AJ43" s="3"/>
      <c r="AK43" s="3"/>
      <c r="AL43" s="3"/>
      <c r="AM43" s="3"/>
      <c r="AN43" s="3"/>
      <c r="AO43" s="3"/>
      <c r="AP43" s="3"/>
      <c r="AQ43" s="3"/>
      <c r="AR43" s="3"/>
      <c r="AS43" s="18">
        <v>39813</v>
      </c>
      <c r="AT43" s="19">
        <f t="shared" si="20"/>
        <v>15627.346650719599</v>
      </c>
      <c r="AU43" s="19">
        <f t="shared" si="21"/>
        <v>9791</v>
      </c>
      <c r="AV43" s="19">
        <f t="shared" si="22"/>
        <v>5836.346650719599</v>
      </c>
      <c r="AW43" s="3"/>
      <c r="AX43" s="3"/>
      <c r="AY43" s="3"/>
      <c r="AZ43" s="3"/>
      <c r="BA43" s="3"/>
      <c r="BB43" s="3"/>
      <c r="BC43" s="3"/>
      <c r="BD43" s="3"/>
      <c r="CI43" s="366"/>
      <c r="CJ43" s="366"/>
      <c r="CK43" s="366"/>
      <c r="CL43" s="366"/>
      <c r="CM43" s="403"/>
      <c r="CN43" s="366"/>
      <c r="CO43" s="366"/>
      <c r="CP43" s="366"/>
      <c r="CQ43" s="366"/>
      <c r="CR43" s="366"/>
      <c r="CS43" s="366"/>
      <c r="CT43" s="366"/>
      <c r="CU43" s="423" t="s">
        <v>1244</v>
      </c>
    </row>
    <row r="44" spans="1:99" ht="14.25" customHeight="1">
      <c r="A44" s="18">
        <v>42004</v>
      </c>
      <c r="B44" s="19">
        <v>57545.1</v>
      </c>
      <c r="C44" s="19">
        <v>3744.6</v>
      </c>
      <c r="D44" s="283">
        <f t="shared" si="14"/>
        <v>61289.7</v>
      </c>
      <c r="E44" s="19">
        <v>12821.3</v>
      </c>
      <c r="F44" s="19">
        <v>5824.7</v>
      </c>
      <c r="G44" s="19">
        <v>119.3</v>
      </c>
      <c r="H44" s="19">
        <v>2075.6999999999998</v>
      </c>
      <c r="I44" s="19">
        <v>20278.099999999999</v>
      </c>
      <c r="J44" s="19">
        <v>18908.599999999999</v>
      </c>
      <c r="K44" s="283">
        <f t="shared" si="15"/>
        <v>39186.699999999997</v>
      </c>
      <c r="L44" s="19">
        <v>9.6</v>
      </c>
      <c r="M44" s="19">
        <v>938.5</v>
      </c>
      <c r="N44" s="19">
        <v>4719.8999999999996</v>
      </c>
      <c r="O44" s="19">
        <v>1695.7</v>
      </c>
      <c r="P44" s="19">
        <v>2446.5</v>
      </c>
      <c r="Q44" s="19">
        <v>0</v>
      </c>
      <c r="R44" s="19">
        <v>12626.5</v>
      </c>
      <c r="S44" s="19">
        <v>0</v>
      </c>
      <c r="T44" s="284">
        <f t="shared" si="16"/>
        <v>143754.1</v>
      </c>
      <c r="U44" s="19">
        <v>5641.5</v>
      </c>
      <c r="V44" s="19">
        <v>38011.4</v>
      </c>
      <c r="W44" s="19">
        <v>12732.5</v>
      </c>
      <c r="X44" s="19">
        <v>27463.4</v>
      </c>
      <c r="Y44" s="19">
        <v>5158.3</v>
      </c>
      <c r="Z44" s="19">
        <v>11388.5</v>
      </c>
      <c r="AA44" s="19">
        <v>56045.7</v>
      </c>
      <c r="AB44" s="19">
        <v>5037.8</v>
      </c>
      <c r="AC44" s="285">
        <f t="shared" si="17"/>
        <v>161479.09999999998</v>
      </c>
      <c r="AD44" s="286">
        <f t="shared" si="18"/>
        <v>-17724.999999999971</v>
      </c>
      <c r="AE44" s="287">
        <f t="shared" si="19"/>
        <v>-5.3494452053566122E-2</v>
      </c>
      <c r="AF44" s="3"/>
      <c r="AG44" s="3"/>
      <c r="AH44" s="3"/>
      <c r="AI44" s="3"/>
      <c r="AJ44" s="3"/>
      <c r="AK44" s="3"/>
      <c r="AL44" s="3"/>
      <c r="AM44" s="3"/>
      <c r="AN44" s="3"/>
      <c r="AO44" s="3"/>
      <c r="AP44" s="3"/>
      <c r="AQ44" s="3"/>
      <c r="AR44" s="3"/>
      <c r="AS44" s="18">
        <v>40178</v>
      </c>
      <c r="AT44" s="19">
        <f t="shared" si="20"/>
        <v>24772.83297960044</v>
      </c>
      <c r="AU44" s="19">
        <f t="shared" si="21"/>
        <v>20005.600000000035</v>
      </c>
      <c r="AV44" s="19">
        <f t="shared" si="22"/>
        <v>4767.2329796004051</v>
      </c>
      <c r="AW44" s="3"/>
      <c r="AX44" s="3"/>
      <c r="AY44" s="3"/>
      <c r="AZ44" s="3"/>
      <c r="BA44" s="3"/>
      <c r="BB44" s="3"/>
      <c r="BC44" s="3"/>
      <c r="BD44" s="3"/>
      <c r="CI44" s="366"/>
      <c r="CJ44" s="366"/>
      <c r="CK44" s="366"/>
      <c r="CL44" s="366"/>
      <c r="CM44" s="406">
        <f>CM39+CM40*CO40</f>
        <v>12270000000</v>
      </c>
      <c r="CN44" s="366"/>
      <c r="CO44" s="366"/>
      <c r="CP44" s="366"/>
      <c r="CQ44" s="366"/>
      <c r="CR44" s="403"/>
      <c r="CS44" s="366"/>
      <c r="CT44" s="366"/>
      <c r="CU44" s="423" t="s">
        <v>1245</v>
      </c>
    </row>
    <row r="45" spans="1:99" ht="14.25" customHeight="1">
      <c r="A45" s="18">
        <v>42369</v>
      </c>
      <c r="B45" s="19">
        <v>60488.1</v>
      </c>
      <c r="C45" s="19">
        <v>4346.6000000000004</v>
      </c>
      <c r="D45" s="283">
        <f t="shared" si="14"/>
        <v>64834.7</v>
      </c>
      <c r="E45" s="19">
        <v>12038.6</v>
      </c>
      <c r="F45" s="19">
        <v>6362.6</v>
      </c>
      <c r="G45" s="19">
        <v>306.3</v>
      </c>
      <c r="H45" s="19">
        <v>2109.3000000000002</v>
      </c>
      <c r="I45" s="19">
        <v>21062.9</v>
      </c>
      <c r="J45" s="19">
        <v>19651.5</v>
      </c>
      <c r="K45" s="283">
        <f t="shared" si="15"/>
        <v>40714.400000000001</v>
      </c>
      <c r="L45" s="19">
        <v>10.4</v>
      </c>
      <c r="M45" s="19">
        <v>1671.9</v>
      </c>
      <c r="N45" s="19">
        <v>7911.1</v>
      </c>
      <c r="O45" s="19">
        <v>1078.9000000000001</v>
      </c>
      <c r="P45" s="19">
        <v>2255.1</v>
      </c>
      <c r="Q45" s="19">
        <v>0</v>
      </c>
      <c r="R45" s="19">
        <v>14652.8</v>
      </c>
      <c r="S45" s="19">
        <v>0</v>
      </c>
      <c r="T45" s="284">
        <f t="shared" si="16"/>
        <v>153946.09999999998</v>
      </c>
      <c r="U45" s="19">
        <v>5005.8999999999996</v>
      </c>
      <c r="V45" s="19">
        <v>38987.5</v>
      </c>
      <c r="W45" s="19">
        <v>11829.4</v>
      </c>
      <c r="X45" s="19">
        <v>27950.400000000001</v>
      </c>
      <c r="Y45" s="19">
        <v>7960.1</v>
      </c>
      <c r="Z45" s="19">
        <v>11686.3</v>
      </c>
      <c r="AA45" s="19">
        <v>57742</v>
      </c>
      <c r="AB45" s="19">
        <v>4045.4</v>
      </c>
      <c r="AC45" s="285">
        <f t="shared" si="17"/>
        <v>165207.00000000003</v>
      </c>
      <c r="AD45" s="286">
        <f t="shared" si="18"/>
        <v>-11260.900000000052</v>
      </c>
      <c r="AE45" s="287">
        <f t="shared" si="19"/>
        <v>-3.3149926912521763E-2</v>
      </c>
      <c r="AF45" s="3"/>
      <c r="AG45" s="3"/>
      <c r="AH45" s="3"/>
      <c r="AI45" s="3"/>
      <c r="AJ45" s="3"/>
      <c r="AK45" s="3"/>
      <c r="AL45" s="3"/>
      <c r="AM45" s="3"/>
      <c r="AN45" s="3"/>
      <c r="AO45" s="3"/>
      <c r="AP45" s="3"/>
      <c r="AQ45" s="3"/>
      <c r="AR45" s="3"/>
      <c r="AS45" s="18">
        <v>40543</v>
      </c>
      <c r="AT45" s="19">
        <f t="shared" si="20"/>
        <v>29058.104883675289</v>
      </c>
      <c r="AU45" s="19">
        <f t="shared" si="21"/>
        <v>21260</v>
      </c>
      <c r="AV45" s="19">
        <f t="shared" si="22"/>
        <v>7798.1048836752889</v>
      </c>
      <c r="AW45" s="3"/>
      <c r="AX45" s="3"/>
      <c r="AY45" s="3"/>
      <c r="AZ45" s="3"/>
      <c r="BA45" s="3"/>
      <c r="BB45" s="3"/>
      <c r="BC45" s="3"/>
      <c r="BD45" s="3"/>
      <c r="CI45" s="366"/>
      <c r="CJ45" s="366"/>
      <c r="CK45" s="366"/>
      <c r="CL45" s="366"/>
      <c r="CM45" s="366"/>
      <c r="CN45" s="366"/>
      <c r="CO45" s="366"/>
      <c r="CP45" s="366"/>
      <c r="CQ45" s="366"/>
      <c r="CR45" s="366"/>
      <c r="CS45" s="366"/>
      <c r="CT45" s="366"/>
      <c r="CU45" s="423" t="s">
        <v>1246</v>
      </c>
    </row>
    <row r="46" spans="1:99" ht="14.25" customHeight="1">
      <c r="A46" s="18">
        <v>42735</v>
      </c>
      <c r="B46" s="19">
        <v>63093.5</v>
      </c>
      <c r="C46" s="19">
        <v>4526.6000000000004</v>
      </c>
      <c r="D46" s="283">
        <f t="shared" si="14"/>
        <v>67620.100000000006</v>
      </c>
      <c r="E46" s="19">
        <v>12765.3</v>
      </c>
      <c r="F46" s="19">
        <v>7745.2</v>
      </c>
      <c r="G46" s="19">
        <v>327.3</v>
      </c>
      <c r="H46" s="19">
        <v>2044.9</v>
      </c>
      <c r="I46" s="19">
        <v>20456.900000000001</v>
      </c>
      <c r="J46" s="19">
        <v>21273.1</v>
      </c>
      <c r="K46" s="283">
        <f t="shared" si="15"/>
        <v>41730</v>
      </c>
      <c r="L46" s="19">
        <v>14.2</v>
      </c>
      <c r="M46" s="19">
        <v>2429.4</v>
      </c>
      <c r="N46" s="19">
        <v>9225.5</v>
      </c>
      <c r="O46" s="19">
        <v>888.3</v>
      </c>
      <c r="P46" s="19">
        <v>2698.6</v>
      </c>
      <c r="Q46" s="19">
        <v>0</v>
      </c>
      <c r="R46" s="19">
        <v>15669.1</v>
      </c>
      <c r="S46" s="19">
        <v>0</v>
      </c>
      <c r="T46" s="284">
        <f t="shared" si="16"/>
        <v>163157.9</v>
      </c>
      <c r="U46" s="19">
        <v>6261.6</v>
      </c>
      <c r="V46" s="19">
        <v>40066.400000000001</v>
      </c>
      <c r="W46" s="19">
        <v>12278</v>
      </c>
      <c r="X46" s="19">
        <v>28786.1</v>
      </c>
      <c r="Y46" s="19">
        <v>8094.4</v>
      </c>
      <c r="Z46" s="19">
        <v>10863.8</v>
      </c>
      <c r="AA46" s="19">
        <v>56026.3</v>
      </c>
      <c r="AB46" s="19">
        <v>4665.6000000000004</v>
      </c>
      <c r="AC46" s="285">
        <f t="shared" si="17"/>
        <v>167042.20000000001</v>
      </c>
      <c r="AD46" s="286">
        <f t="shared" si="18"/>
        <v>-3884.3000000000175</v>
      </c>
      <c r="AE46" s="287">
        <f t="shared" si="19"/>
        <v>-1.1061066794052084E-2</v>
      </c>
      <c r="AF46" s="3"/>
      <c r="AG46" s="3"/>
      <c r="AH46" s="3"/>
      <c r="AI46" s="3"/>
      <c r="AJ46" s="3"/>
      <c r="AK46" s="3"/>
      <c r="AL46" s="3"/>
      <c r="AM46" s="3"/>
      <c r="AN46" s="3"/>
      <c r="AO46" s="3"/>
      <c r="AP46" s="3"/>
      <c r="AQ46" s="3"/>
      <c r="AR46" s="3"/>
      <c r="AS46" s="18">
        <v>40908</v>
      </c>
      <c r="AT46" s="19">
        <f t="shared" si="20"/>
        <v>24456.139782561426</v>
      </c>
      <c r="AU46" s="19">
        <f t="shared" si="21"/>
        <v>26368.899999999994</v>
      </c>
      <c r="AV46" s="19">
        <f t="shared" si="22"/>
        <v>-1912.7602174385684</v>
      </c>
      <c r="AW46" s="3"/>
      <c r="AX46" s="3"/>
      <c r="AY46" s="3"/>
      <c r="AZ46" s="3"/>
      <c r="BA46" s="3"/>
      <c r="BB46" s="3"/>
      <c r="BC46" s="3"/>
      <c r="BD46" s="3"/>
      <c r="CI46" s="366"/>
      <c r="CJ46" s="366"/>
      <c r="CK46" s="366"/>
      <c r="CL46" s="366"/>
      <c r="CM46" s="366"/>
      <c r="CN46" s="366"/>
      <c r="CO46" s="366"/>
      <c r="CP46" s="366"/>
      <c r="CQ46" s="366"/>
      <c r="CR46" s="366"/>
      <c r="CS46" s="366"/>
      <c r="CT46" s="366"/>
      <c r="CU46" s="423" t="s">
        <v>1247</v>
      </c>
    </row>
    <row r="47" spans="1:99" ht="14.25" customHeight="1">
      <c r="A47" s="18">
        <v>43100</v>
      </c>
      <c r="B47" s="19">
        <v>67313.3</v>
      </c>
      <c r="C47" s="19">
        <v>4210.6000000000004</v>
      </c>
      <c r="D47" s="283">
        <f t="shared" si="14"/>
        <v>71523.900000000009</v>
      </c>
      <c r="E47" s="19">
        <v>12097.8</v>
      </c>
      <c r="F47" s="19">
        <v>8462.1</v>
      </c>
      <c r="G47" s="19">
        <v>340.09999999999997</v>
      </c>
      <c r="H47" s="19">
        <v>2088.6999999999998</v>
      </c>
      <c r="I47" s="19">
        <v>21216.7</v>
      </c>
      <c r="J47" s="19">
        <v>22417.1</v>
      </c>
      <c r="K47" s="283">
        <f t="shared" si="15"/>
        <v>43633.8</v>
      </c>
      <c r="L47" s="19">
        <v>8.3000000000000007</v>
      </c>
      <c r="M47" s="19">
        <v>1614</v>
      </c>
      <c r="N47" s="19">
        <v>10113.799999999999</v>
      </c>
      <c r="O47" s="19">
        <v>899.3</v>
      </c>
      <c r="P47" s="19">
        <v>2805.7</v>
      </c>
      <c r="Q47" s="19">
        <v>0</v>
      </c>
      <c r="R47" s="19">
        <v>15526.6</v>
      </c>
      <c r="S47" s="19">
        <v>0</v>
      </c>
      <c r="T47" s="284">
        <f t="shared" si="16"/>
        <v>169114.10000000003</v>
      </c>
      <c r="U47" s="19">
        <v>4714.5</v>
      </c>
      <c r="V47" s="19">
        <v>41760.6</v>
      </c>
      <c r="W47" s="19">
        <v>10116.1</v>
      </c>
      <c r="X47" s="19">
        <v>29481</v>
      </c>
      <c r="Y47" s="19">
        <v>7535.5</v>
      </c>
      <c r="Z47" s="19">
        <v>9793</v>
      </c>
      <c r="AA47" s="19">
        <v>57188.6</v>
      </c>
      <c r="AB47" s="19">
        <v>5611</v>
      </c>
      <c r="AC47" s="285">
        <f t="shared" si="17"/>
        <v>166200.29999999999</v>
      </c>
      <c r="AD47" s="286">
        <f t="shared" si="18"/>
        <v>2913.8000000000466</v>
      </c>
      <c r="AE47" s="287">
        <f t="shared" si="19"/>
        <v>7.9519438666494774E-3</v>
      </c>
      <c r="AF47" s="3"/>
      <c r="AG47" s="3"/>
      <c r="AH47" s="3"/>
      <c r="AI47" s="3"/>
      <c r="AJ47" s="3"/>
      <c r="AK47" s="3"/>
      <c r="AL47" s="3"/>
      <c r="AM47" s="3"/>
      <c r="AN47" s="3"/>
      <c r="AO47" s="3"/>
      <c r="AP47" s="3"/>
      <c r="AQ47" s="3"/>
      <c r="AR47" s="3"/>
      <c r="AS47" s="18">
        <v>41274</v>
      </c>
      <c r="AT47" s="19">
        <f t="shared" si="20"/>
        <v>17272.568529483222</v>
      </c>
      <c r="AU47" s="19">
        <f t="shared" si="21"/>
        <v>17693.900000000023</v>
      </c>
      <c r="AV47" s="19">
        <f t="shared" si="22"/>
        <v>-421.33147051680135</v>
      </c>
      <c r="AW47" s="3"/>
      <c r="AX47" s="3"/>
      <c r="AY47" s="3"/>
      <c r="AZ47" s="3"/>
      <c r="BA47" s="3"/>
      <c r="BB47" s="3"/>
      <c r="BC47" s="3"/>
      <c r="BD47" s="3"/>
      <c r="CI47" s="366"/>
      <c r="CJ47" s="366"/>
      <c r="CK47" s="366"/>
      <c r="CL47" s="366"/>
      <c r="CM47" s="366"/>
      <c r="CN47" s="366"/>
      <c r="CO47" s="366"/>
      <c r="CP47" s="366"/>
      <c r="CQ47" s="366"/>
      <c r="CR47" s="366"/>
      <c r="CS47" s="366"/>
      <c r="CT47" s="366"/>
      <c r="CU47" s="423" t="s">
        <v>1248</v>
      </c>
    </row>
    <row r="48" spans="1:99" ht="14.25" customHeight="1">
      <c r="A48" s="18">
        <v>43465</v>
      </c>
      <c r="B48" s="19">
        <v>72248.3</v>
      </c>
      <c r="C48" s="19">
        <v>4417.8</v>
      </c>
      <c r="D48" s="283">
        <f t="shared" si="14"/>
        <v>76666.100000000006</v>
      </c>
      <c r="E48" s="19">
        <v>13582.6</v>
      </c>
      <c r="F48" s="19">
        <v>8730.2000000000007</v>
      </c>
      <c r="G48" s="19">
        <v>351.2</v>
      </c>
      <c r="H48" s="19">
        <v>2111.6</v>
      </c>
      <c r="I48" s="19">
        <v>22066.5</v>
      </c>
      <c r="J48" s="19">
        <v>23841.200000000001</v>
      </c>
      <c r="K48" s="283">
        <f t="shared" si="15"/>
        <v>45907.7</v>
      </c>
      <c r="L48" s="19">
        <v>8.4</v>
      </c>
      <c r="M48" s="19">
        <v>2137.3000000000002</v>
      </c>
      <c r="N48" s="19">
        <v>7748.3</v>
      </c>
      <c r="O48" s="19">
        <v>844.8</v>
      </c>
      <c r="P48" s="19">
        <v>2512.4</v>
      </c>
      <c r="Q48" s="19">
        <v>0</v>
      </c>
      <c r="R48" s="19">
        <v>16597.8</v>
      </c>
      <c r="S48" s="19">
        <v>0</v>
      </c>
      <c r="T48" s="284">
        <f t="shared" si="16"/>
        <v>177198.40000000005</v>
      </c>
      <c r="U48" s="19">
        <v>6909.9</v>
      </c>
      <c r="V48" s="19">
        <v>44491.4</v>
      </c>
      <c r="W48" s="19">
        <v>13603.1</v>
      </c>
      <c r="X48" s="19">
        <v>30844.1</v>
      </c>
      <c r="Y48" s="19">
        <v>5176.3</v>
      </c>
      <c r="Z48" s="19">
        <v>8932</v>
      </c>
      <c r="AA48" s="19">
        <v>59516.5</v>
      </c>
      <c r="AB48" s="19">
        <v>6733.3</v>
      </c>
      <c r="AC48" s="285">
        <f t="shared" si="17"/>
        <v>176206.59999999998</v>
      </c>
      <c r="AD48" s="286">
        <f t="shared" si="18"/>
        <v>991.80000000007567</v>
      </c>
      <c r="AE48" s="287">
        <f t="shared" si="19"/>
        <v>2.5897915924943463E-3</v>
      </c>
      <c r="AF48" s="3"/>
      <c r="AG48" s="3"/>
      <c r="AH48" s="3"/>
      <c r="AI48" s="3"/>
      <c r="AJ48" s="3"/>
      <c r="AK48" s="3"/>
      <c r="AL48" s="3"/>
      <c r="AM48" s="3"/>
      <c r="AN48" s="3"/>
      <c r="AO48" s="3"/>
      <c r="AP48" s="3"/>
      <c r="AQ48" s="3"/>
      <c r="AR48" s="3"/>
      <c r="AS48" s="18">
        <v>41639</v>
      </c>
      <c r="AT48" s="19">
        <f t="shared" si="20"/>
        <v>37146.800375040213</v>
      </c>
      <c r="AU48" s="19">
        <f t="shared" si="21"/>
        <v>17677.299999999988</v>
      </c>
      <c r="AV48" s="19">
        <f t="shared" si="22"/>
        <v>19469.500375040225</v>
      </c>
      <c r="AW48" s="3"/>
      <c r="AX48" s="3"/>
      <c r="AY48" s="3"/>
      <c r="AZ48" s="3"/>
      <c r="BA48" s="3"/>
      <c r="BB48" s="3"/>
      <c r="BC48" s="3"/>
      <c r="BD48" s="3"/>
      <c r="CI48" s="366"/>
      <c r="CJ48" s="366"/>
      <c r="CK48" s="366"/>
      <c r="CL48" s="366"/>
      <c r="CM48" s="366"/>
      <c r="CN48" s="366"/>
      <c r="CO48" s="366"/>
      <c r="CP48" s="366"/>
      <c r="CQ48" s="366"/>
      <c r="CR48" s="366"/>
      <c r="CS48" s="366"/>
      <c r="CT48" s="366"/>
      <c r="CU48" s="423" t="s">
        <v>1249</v>
      </c>
    </row>
    <row r="49" spans="1:99" ht="14.25" customHeight="1">
      <c r="A49" s="292">
        <v>43830</v>
      </c>
      <c r="B49" s="293">
        <v>76224</v>
      </c>
      <c r="C49" s="293">
        <v>5065</v>
      </c>
      <c r="D49" s="294">
        <f t="shared" si="14"/>
        <v>81289</v>
      </c>
      <c r="E49" s="295">
        <f>E48*(1+$E$94)</f>
        <v>14446.135489763501</v>
      </c>
      <c r="F49" s="295">
        <f>F48*(1+$E$94)</f>
        <v>9285.236409283445</v>
      </c>
      <c r="G49" s="295">
        <f>G48*(1+$E$94)</f>
        <v>373.52810095305324</v>
      </c>
      <c r="H49" s="295">
        <v>2151.6999999999998</v>
      </c>
      <c r="I49" s="293">
        <v>22417</v>
      </c>
      <c r="J49" s="293">
        <v>24947</v>
      </c>
      <c r="K49" s="296">
        <v>47364</v>
      </c>
      <c r="L49" s="293">
        <v>13</v>
      </c>
      <c r="M49" s="293">
        <v>3703</v>
      </c>
      <c r="N49" s="293">
        <v>9631</v>
      </c>
      <c r="O49" s="293">
        <v>839</v>
      </c>
      <c r="P49" s="293">
        <v>2640</v>
      </c>
      <c r="Q49" s="293">
        <v>0</v>
      </c>
      <c r="R49" s="293">
        <v>17970</v>
      </c>
      <c r="S49" s="293">
        <v>0</v>
      </c>
      <c r="T49" s="297">
        <f t="shared" si="16"/>
        <v>189705.60000000001</v>
      </c>
      <c r="U49" s="293">
        <v>7541</v>
      </c>
      <c r="V49" s="293">
        <v>47486</v>
      </c>
      <c r="W49" s="293">
        <v>17322</v>
      </c>
      <c r="X49" s="293">
        <v>33329</v>
      </c>
      <c r="Y49" s="293">
        <v>5371</v>
      </c>
      <c r="Z49" s="293">
        <v>8894</v>
      </c>
      <c r="AA49" s="293">
        <v>62205</v>
      </c>
      <c r="AB49" s="293">
        <v>6195</v>
      </c>
      <c r="AC49" s="298">
        <f t="shared" si="17"/>
        <v>188343</v>
      </c>
      <c r="AD49" s="286">
        <f t="shared" si="18"/>
        <v>1362.6000000000058</v>
      </c>
      <c r="AE49" s="287">
        <f t="shared" si="19"/>
        <v>3.4056297111703135E-3</v>
      </c>
      <c r="AF49" s="3"/>
      <c r="AG49" s="3"/>
      <c r="AH49" s="3"/>
      <c r="AI49" s="3"/>
      <c r="AJ49" s="3"/>
      <c r="AK49" s="3"/>
      <c r="AL49" s="3"/>
      <c r="AM49" s="3"/>
      <c r="AN49" s="3"/>
      <c r="AO49" s="3"/>
      <c r="AP49" s="3"/>
      <c r="AQ49" s="3"/>
      <c r="AR49" s="3"/>
      <c r="AS49" s="18">
        <v>42004</v>
      </c>
      <c r="AT49" s="19">
        <f t="shared" si="20"/>
        <v>11700.569470188522</v>
      </c>
      <c r="AU49" s="19">
        <f t="shared" si="21"/>
        <v>17724.999999999971</v>
      </c>
      <c r="AV49" s="19">
        <f t="shared" si="22"/>
        <v>-6024.4305298114487</v>
      </c>
      <c r="AW49" s="3"/>
      <c r="AX49" s="3"/>
      <c r="AY49" s="3"/>
      <c r="AZ49" s="3"/>
      <c r="BA49" s="3"/>
      <c r="BB49" s="3"/>
      <c r="BC49" s="3"/>
      <c r="BD49" s="3"/>
      <c r="CI49" s="366"/>
      <c r="CJ49" s="366"/>
      <c r="CK49" s="366"/>
      <c r="CL49" s="366"/>
      <c r="CM49" s="366"/>
      <c r="CN49" s="366"/>
      <c r="CO49" s="366"/>
      <c r="CP49" s="366"/>
      <c r="CQ49" s="366"/>
      <c r="CR49" s="366"/>
      <c r="CS49" s="366"/>
      <c r="CT49" s="366"/>
      <c r="CU49" s="423" t="s">
        <v>1250</v>
      </c>
    </row>
    <row r="50" spans="1:99" ht="14.25" customHeight="1" thickBot="1">
      <c r="A50" s="18">
        <v>44196</v>
      </c>
      <c r="B50" s="301"/>
      <c r="C50" s="301"/>
      <c r="D50" s="303">
        <f>SUM(bdp!AS109:AS112)*21%</f>
        <v>62510.513138128343</v>
      </c>
      <c r="E50" s="89">
        <f>AVERAGE(nezaposlenost!BF27:BI27)*AVERAGE(place!Z91:Z94)*12/1000000*9%</f>
        <v>13858.527360997261</v>
      </c>
      <c r="F50" s="64">
        <f>F49*70%</f>
        <v>6499.6654864984112</v>
      </c>
      <c r="G50" s="89">
        <f>G49</f>
        <v>373.52810095305324</v>
      </c>
      <c r="H50" s="89">
        <f>H49</f>
        <v>2151.6999999999998</v>
      </c>
      <c r="I50" s="301"/>
      <c r="J50" s="301"/>
      <c r="K50" s="303">
        <f>AVERAGE(nezaposlenost!BF27:BI27)*AVERAGE(place!Z91:Z94)*12/1000000*29%</f>
        <v>44655.254829880061</v>
      </c>
      <c r="L50" s="303">
        <f>L49</f>
        <v>13</v>
      </c>
      <c r="M50" s="307">
        <f>M49</f>
        <v>3703</v>
      </c>
      <c r="N50" s="307">
        <f>N49+8800</f>
        <v>18431</v>
      </c>
      <c r="O50" s="307">
        <f>O49</f>
        <v>839</v>
      </c>
      <c r="P50" s="307">
        <f>P49</f>
        <v>2640</v>
      </c>
      <c r="Q50" s="307">
        <f>Q49</f>
        <v>0</v>
      </c>
      <c r="R50" s="307">
        <f>R49</f>
        <v>17970</v>
      </c>
      <c r="S50" s="307">
        <f>S49</f>
        <v>0</v>
      </c>
      <c r="T50" s="308">
        <f t="shared" si="16"/>
        <v>173645.18891645715</v>
      </c>
      <c r="U50" s="89">
        <f>U49</f>
        <v>7541</v>
      </c>
      <c r="V50" s="89">
        <f>V49*102%</f>
        <v>48435.72</v>
      </c>
      <c r="W50" s="89">
        <f>W49</f>
        <v>17322</v>
      </c>
      <c r="X50" s="89">
        <f>X49*95%</f>
        <v>31662.55</v>
      </c>
      <c r="Y50" s="89">
        <f>Y49</f>
        <v>5371</v>
      </c>
      <c r="Z50" s="89">
        <f>Z49+CF30/1000000-CS30/1000000</f>
        <v>7817.7461250000006</v>
      </c>
      <c r="AA50" s="309">
        <v>66425</v>
      </c>
      <c r="AB50" s="89">
        <f>AB49+BU10/1000000</f>
        <v>15689.744903125</v>
      </c>
      <c r="AC50" s="310">
        <f>SUM(U50:AB50)</f>
        <v>200264.76102812501</v>
      </c>
      <c r="AD50" s="286">
        <f>T50-AC50</f>
        <v>-26619.572111667861</v>
      </c>
      <c r="AE50" s="287">
        <f t="shared" si="19"/>
        <v>-7.7397360589765457E-2</v>
      </c>
      <c r="AF50" s="3"/>
      <c r="AG50" s="3"/>
      <c r="AH50" s="3"/>
      <c r="AI50" s="3"/>
      <c r="AJ50" s="3"/>
      <c r="AK50" s="3"/>
      <c r="AL50" s="3"/>
      <c r="AM50" s="3"/>
      <c r="AN50" s="3"/>
      <c r="AO50" s="3"/>
      <c r="AP50" s="3"/>
      <c r="AQ50" s="3"/>
      <c r="AR50" s="3"/>
      <c r="AS50" s="18">
        <v>42369</v>
      </c>
      <c r="AT50" s="19">
        <f t="shared" si="20"/>
        <v>5802.4702626041835</v>
      </c>
      <c r="AU50" s="19">
        <f t="shared" si="21"/>
        <v>11260.900000000052</v>
      </c>
      <c r="AV50" s="19">
        <f t="shared" si="22"/>
        <v>-5458.4297373958689</v>
      </c>
      <c r="AW50" s="3"/>
      <c r="AX50" s="3"/>
      <c r="AY50" s="3"/>
      <c r="AZ50" s="3"/>
      <c r="BA50" s="3"/>
      <c r="BB50" s="3"/>
      <c r="BC50" s="3"/>
      <c r="BD50" s="3"/>
      <c r="CI50" s="366"/>
      <c r="CJ50" s="366"/>
      <c r="CK50" s="366"/>
      <c r="CL50" s="366"/>
      <c r="CM50" s="366"/>
      <c r="CN50" s="366"/>
      <c r="CO50" s="366"/>
      <c r="CP50" s="366"/>
      <c r="CQ50" s="366"/>
      <c r="CR50" s="366"/>
      <c r="CS50" s="366"/>
      <c r="CT50" s="366"/>
      <c r="CU50" s="424" t="s">
        <v>1251</v>
      </c>
    </row>
    <row r="51" spans="1:99" ht="14.25" customHeight="1">
      <c r="M51" s="632" t="s">
        <v>1102</v>
      </c>
      <c r="N51" s="633"/>
      <c r="O51" s="633"/>
      <c r="P51" s="633"/>
      <c r="Q51" s="633"/>
      <c r="R51" s="633"/>
      <c r="S51" s="634"/>
      <c r="T51" s="478"/>
      <c r="U51" s="659" t="s">
        <v>1103</v>
      </c>
      <c r="V51" s="633"/>
      <c r="W51" s="633"/>
      <c r="X51" s="633"/>
      <c r="Y51" s="633"/>
      <c r="Z51" s="633"/>
      <c r="AA51" s="633"/>
      <c r="AB51" s="634"/>
      <c r="AC51" s="478"/>
      <c r="AF51" s="3"/>
      <c r="AG51" s="3" t="s">
        <v>9</v>
      </c>
      <c r="AH51" s="3" t="s">
        <v>1302</v>
      </c>
      <c r="AI51" s="3" t="s">
        <v>1056</v>
      </c>
      <c r="AJ51" s="3" t="s">
        <v>1303</v>
      </c>
      <c r="AK51" s="3"/>
      <c r="AL51" s="3" t="s">
        <v>9</v>
      </c>
      <c r="AM51" s="3" t="s">
        <v>1303</v>
      </c>
      <c r="AN51" s="3" t="s">
        <v>1304</v>
      </c>
      <c r="AO51" s="3"/>
      <c r="AP51" s="3"/>
      <c r="AQ51" s="3"/>
      <c r="AR51" s="3"/>
      <c r="AS51" s="18">
        <v>42735</v>
      </c>
      <c r="AT51" s="19">
        <f t="shared" si="20"/>
        <v>-2657.4266513478942</v>
      </c>
      <c r="AU51" s="19">
        <f t="shared" si="21"/>
        <v>3884.3000000000175</v>
      </c>
      <c r="AV51" s="19">
        <f t="shared" si="22"/>
        <v>-6541.7266513479117</v>
      </c>
      <c r="AW51" s="3"/>
      <c r="AX51" s="3"/>
      <c r="AY51" s="3"/>
      <c r="AZ51" s="3"/>
      <c r="BA51" s="3"/>
      <c r="BB51" s="3"/>
      <c r="BC51" s="3"/>
      <c r="BD51" s="3"/>
    </row>
    <row r="52" spans="1:99" ht="14.25" customHeight="1">
      <c r="A52" s="3"/>
      <c r="B52" s="3"/>
      <c r="C52" s="3"/>
      <c r="D52" s="3"/>
      <c r="E52" s="3"/>
      <c r="F52" s="3"/>
      <c r="G52" s="3"/>
      <c r="H52" s="3"/>
      <c r="I52" s="3"/>
      <c r="J52" s="3"/>
      <c r="K52" s="3"/>
      <c r="L52" s="3"/>
      <c r="M52" s="257"/>
      <c r="N52" s="257"/>
      <c r="O52" s="257"/>
      <c r="P52" s="257"/>
      <c r="Q52" s="257"/>
      <c r="R52" s="257"/>
      <c r="S52" s="257"/>
      <c r="T52" s="3"/>
      <c r="U52" s="257"/>
      <c r="V52" s="257"/>
      <c r="W52" s="257"/>
      <c r="X52" s="257"/>
      <c r="Y52" s="257"/>
      <c r="Z52" s="257"/>
      <c r="AA52" s="257"/>
      <c r="AB52" s="257"/>
      <c r="AC52" s="3"/>
      <c r="AD52" s="3"/>
      <c r="AE52" s="3"/>
      <c r="AF52" s="3"/>
      <c r="AG52" s="18">
        <v>37621</v>
      </c>
      <c r="AH52" s="477">
        <f t="shared" ref="AH52:AH68" si="23">T32</f>
        <v>100126.7</v>
      </c>
      <c r="AI52" s="477">
        <f t="shared" ref="AI52:AI68" si="24">AC32</f>
        <v>107070.8</v>
      </c>
      <c r="AJ52" s="19">
        <f>AD32</f>
        <v>-6944.1000000000058</v>
      </c>
      <c r="AK52" s="3"/>
      <c r="AL52" s="18">
        <v>37621</v>
      </c>
      <c r="AM52" s="97">
        <f>AE6</f>
        <v>-3.2897126668182793E-2</v>
      </c>
      <c r="AN52" s="479">
        <f>AY13</f>
        <v>0.36798117134690034</v>
      </c>
      <c r="AO52" s="3"/>
      <c r="AP52" s="3"/>
      <c r="AQ52" s="3"/>
      <c r="AR52" s="3"/>
      <c r="AS52" s="18">
        <v>43100</v>
      </c>
      <c r="AT52" s="19">
        <f t="shared" si="20"/>
        <v>1166.8953191431356</v>
      </c>
      <c r="AU52" s="19">
        <f t="shared" si="21"/>
        <v>-2913.8000000000466</v>
      </c>
      <c r="AV52" s="19">
        <f t="shared" si="22"/>
        <v>4080.6953191431821</v>
      </c>
      <c r="AW52" s="3"/>
      <c r="AX52" s="3"/>
      <c r="AY52" s="3"/>
      <c r="AZ52" s="3"/>
      <c r="BA52" s="3"/>
      <c r="BB52" s="3"/>
      <c r="BC52" s="3"/>
      <c r="BD52" s="3"/>
    </row>
    <row r="53" spans="1:99" ht="14.25" customHeight="1">
      <c r="A53" s="654" t="s">
        <v>7</v>
      </c>
      <c r="B53" s="633"/>
      <c r="C53" s="633"/>
      <c r="D53" s="633"/>
      <c r="E53" s="633"/>
      <c r="F53" s="633"/>
      <c r="G53" s="633"/>
      <c r="H53" s="633"/>
      <c r="I53" s="633"/>
      <c r="J53" s="633"/>
      <c r="K53" s="633"/>
      <c r="L53" s="633"/>
      <c r="M53" s="633"/>
      <c r="N53" s="633"/>
      <c r="O53" s="633"/>
      <c r="P53" s="633"/>
      <c r="Q53" s="633"/>
      <c r="R53" s="633"/>
      <c r="S53" s="633"/>
      <c r="T53" s="633"/>
      <c r="U53" s="633"/>
      <c r="V53" s="633"/>
      <c r="W53" s="633"/>
      <c r="X53" s="633"/>
      <c r="Y53" s="633"/>
      <c r="Z53" s="633"/>
      <c r="AA53" s="633"/>
      <c r="AB53" s="633"/>
      <c r="AC53" s="633"/>
      <c r="AD53" s="633"/>
      <c r="AE53" s="634"/>
      <c r="AF53" s="3"/>
      <c r="AG53" s="18">
        <v>37986</v>
      </c>
      <c r="AH53" s="477">
        <f t="shared" si="23"/>
        <v>105878.9</v>
      </c>
      <c r="AI53" s="477">
        <f t="shared" si="24"/>
        <v>116392.89999999998</v>
      </c>
      <c r="AJ53" s="19">
        <f t="shared" ref="AJ53:AJ69" si="25">AD33</f>
        <v>-10513.999999999985</v>
      </c>
      <c r="AK53" s="3"/>
      <c r="AL53" s="18">
        <v>37986</v>
      </c>
      <c r="AM53" s="97">
        <f t="shared" ref="AM53:AM69" si="26">AE7</f>
        <v>-4.5207248349414537E-2</v>
      </c>
      <c r="AN53" s="479">
        <f t="shared" ref="AN53:AN69" si="27">AY14</f>
        <v>0.38179168144341324</v>
      </c>
      <c r="AO53" s="3"/>
      <c r="AP53" s="3"/>
      <c r="AQ53" s="3"/>
      <c r="AR53" s="3"/>
      <c r="AS53" s="18">
        <v>43465</v>
      </c>
      <c r="AT53" s="19">
        <f t="shared" si="20"/>
        <v>1218.107869726955</v>
      </c>
      <c r="AU53" s="19">
        <f t="shared" si="21"/>
        <v>-991.80000000007567</v>
      </c>
      <c r="AV53" s="19">
        <f t="shared" si="22"/>
        <v>2209.9078697270306</v>
      </c>
      <c r="AW53" s="3"/>
      <c r="AX53" s="3"/>
      <c r="AY53" s="3"/>
      <c r="AZ53" s="3"/>
      <c r="BA53" s="3"/>
      <c r="BB53" s="3"/>
      <c r="BC53" s="3"/>
      <c r="BD53" s="3"/>
    </row>
    <row r="54" spans="1:99" ht="14.25" customHeight="1">
      <c r="A54" s="3" t="s">
        <v>28</v>
      </c>
      <c r="B54" s="660" t="s">
        <v>1053</v>
      </c>
      <c r="C54" s="633"/>
      <c r="D54" s="633"/>
      <c r="E54" s="633"/>
      <c r="F54" s="633"/>
      <c r="G54" s="633"/>
      <c r="H54" s="633"/>
      <c r="I54" s="633"/>
      <c r="J54" s="633"/>
      <c r="K54" s="633"/>
      <c r="L54" s="634"/>
      <c r="M54" s="661" t="s">
        <v>1054</v>
      </c>
      <c r="N54" s="633"/>
      <c r="O54" s="633"/>
      <c r="P54" s="633"/>
      <c r="Q54" s="633"/>
      <c r="R54" s="633"/>
      <c r="S54" s="634"/>
      <c r="T54" s="662" t="s">
        <v>1055</v>
      </c>
      <c r="U54" s="663" t="s">
        <v>1056</v>
      </c>
      <c r="V54" s="664"/>
      <c r="W54" s="664"/>
      <c r="X54" s="664"/>
      <c r="Y54" s="664"/>
      <c r="Z54" s="664"/>
      <c r="AA54" s="664"/>
      <c r="AB54" s="665"/>
      <c r="AC54" s="657" t="s">
        <v>1057</v>
      </c>
      <c r="AD54" s="673" t="s">
        <v>1058</v>
      </c>
      <c r="AE54" s="3"/>
      <c r="AF54" s="3"/>
      <c r="AG54" s="18">
        <v>38352</v>
      </c>
      <c r="AH54" s="477">
        <f t="shared" si="23"/>
        <v>110104.59999999999</v>
      </c>
      <c r="AI54" s="477">
        <f t="shared" si="24"/>
        <v>122570.2</v>
      </c>
      <c r="AJ54" s="19">
        <f t="shared" si="25"/>
        <v>-12465.600000000006</v>
      </c>
      <c r="AK54" s="3"/>
      <c r="AL54" s="18">
        <v>38352</v>
      </c>
      <c r="AM54" s="97">
        <f t="shared" si="26"/>
        <v>-4.9664932229455706E-2</v>
      </c>
      <c r="AN54" s="479">
        <f t="shared" si="27"/>
        <v>0.40309439382790474</v>
      </c>
      <c r="AO54" s="3"/>
      <c r="AP54" s="3"/>
      <c r="AQ54" s="3"/>
      <c r="AR54" s="3"/>
      <c r="AS54" s="18">
        <v>43830</v>
      </c>
      <c r="AT54" s="19">
        <f t="shared" si="20"/>
        <v>6881.9216579805361</v>
      </c>
      <c r="AU54" s="19">
        <f t="shared" si="21"/>
        <v>-1362.6000000000058</v>
      </c>
      <c r="AV54" s="19">
        <f t="shared" si="22"/>
        <v>8244.5216579805419</v>
      </c>
      <c r="AW54" s="3"/>
      <c r="AX54" s="3"/>
      <c r="AY54" s="3"/>
      <c r="AZ54" s="3"/>
      <c r="BA54" s="3"/>
      <c r="BB54" s="3"/>
      <c r="BC54" s="3"/>
      <c r="BD54" s="3"/>
    </row>
    <row r="55" spans="1:99" ht="14.25" customHeight="1">
      <c r="A55" s="3" t="s">
        <v>29</v>
      </c>
      <c r="B55" s="671" t="s">
        <v>1059</v>
      </c>
      <c r="C55" s="633"/>
      <c r="D55" s="634"/>
      <c r="E55" s="655" t="s">
        <v>1060</v>
      </c>
      <c r="F55" s="633"/>
      <c r="G55" s="633"/>
      <c r="H55" s="634"/>
      <c r="I55" s="656" t="s">
        <v>1061</v>
      </c>
      <c r="J55" s="633"/>
      <c r="K55" s="634"/>
      <c r="L55" s="272" t="s">
        <v>1062</v>
      </c>
      <c r="M55" s="185" t="s">
        <v>1063</v>
      </c>
      <c r="N55" s="185" t="s">
        <v>1064</v>
      </c>
      <c r="O55" s="274" t="s">
        <v>1065</v>
      </c>
      <c r="P55" s="274" t="s">
        <v>1065</v>
      </c>
      <c r="Q55" s="185" t="s">
        <v>1066</v>
      </c>
      <c r="R55" s="185" t="s">
        <v>1067</v>
      </c>
      <c r="S55" s="185" t="s">
        <v>1068</v>
      </c>
      <c r="T55" s="658"/>
      <c r="U55" s="666"/>
      <c r="V55" s="641"/>
      <c r="W55" s="641"/>
      <c r="X55" s="641"/>
      <c r="Y55" s="641"/>
      <c r="Z55" s="641"/>
      <c r="AA55" s="641"/>
      <c r="AB55" s="667"/>
      <c r="AC55" s="658"/>
      <c r="AD55" s="658"/>
      <c r="AE55" s="185"/>
      <c r="AF55" s="3"/>
      <c r="AG55" s="18">
        <v>38717</v>
      </c>
      <c r="AH55" s="477">
        <f t="shared" si="23"/>
        <v>116803.4</v>
      </c>
      <c r="AI55" s="477">
        <f t="shared" si="24"/>
        <v>126700.7</v>
      </c>
      <c r="AJ55" s="19">
        <f t="shared" si="25"/>
        <v>-9897.3000000000029</v>
      </c>
      <c r="AK55" s="3"/>
      <c r="AL55" s="18">
        <v>38717</v>
      </c>
      <c r="AM55" s="97">
        <f t="shared" si="26"/>
        <v>-3.6654650318774455E-2</v>
      </c>
      <c r="AN55" s="479">
        <f t="shared" si="27"/>
        <v>0.41259305085363696</v>
      </c>
      <c r="AO55" s="3"/>
      <c r="AP55" s="3"/>
      <c r="AQ55" s="3"/>
      <c r="AR55" s="3"/>
      <c r="AS55" s="18"/>
      <c r="AT55" s="19"/>
      <c r="AU55" s="19"/>
      <c r="AV55" s="3"/>
      <c r="AW55" s="3"/>
      <c r="AX55" s="3"/>
      <c r="AY55" s="3"/>
      <c r="AZ55" s="3"/>
      <c r="BA55" s="3"/>
      <c r="BB55" s="3"/>
      <c r="BC55" s="3"/>
      <c r="BD55" s="3"/>
    </row>
    <row r="56" spans="1:99" ht="14.25" customHeight="1">
      <c r="A56" s="18" t="s">
        <v>30</v>
      </c>
      <c r="B56" s="185" t="s">
        <v>1069</v>
      </c>
      <c r="C56" s="185" t="s">
        <v>1070</v>
      </c>
      <c r="D56" s="275" t="s">
        <v>1059</v>
      </c>
      <c r="E56" s="672" t="s">
        <v>1071</v>
      </c>
      <c r="F56" s="633"/>
      <c r="G56" s="634"/>
      <c r="H56" s="185" t="s">
        <v>1072</v>
      </c>
      <c r="I56" s="185" t="s">
        <v>1073</v>
      </c>
      <c r="J56" s="185" t="s">
        <v>1074</v>
      </c>
      <c r="K56" s="276" t="s">
        <v>1061</v>
      </c>
      <c r="L56" s="185" t="s">
        <v>1075</v>
      </c>
      <c r="M56" s="185" t="s">
        <v>1076</v>
      </c>
      <c r="N56" s="185" t="s">
        <v>1064</v>
      </c>
      <c r="O56" s="185" t="s">
        <v>1077</v>
      </c>
      <c r="P56" s="185" t="s">
        <v>1078</v>
      </c>
      <c r="Q56" s="185" t="s">
        <v>1066</v>
      </c>
      <c r="R56" s="185" t="s">
        <v>1079</v>
      </c>
      <c r="S56" s="185" t="s">
        <v>1068</v>
      </c>
      <c r="T56" s="658"/>
      <c r="U56" s="668"/>
      <c r="V56" s="669"/>
      <c r="W56" s="669"/>
      <c r="X56" s="669"/>
      <c r="Y56" s="669"/>
      <c r="Z56" s="669"/>
      <c r="AA56" s="669"/>
      <c r="AB56" s="670"/>
      <c r="AC56" s="658"/>
      <c r="AD56" s="658"/>
      <c r="AE56" s="277"/>
      <c r="AF56" s="3"/>
      <c r="AG56" s="18">
        <v>39082</v>
      </c>
      <c r="AH56" s="477">
        <f t="shared" si="23"/>
        <v>127695.59999999999</v>
      </c>
      <c r="AI56" s="477">
        <f t="shared" si="24"/>
        <v>136918.6</v>
      </c>
      <c r="AJ56" s="19">
        <f t="shared" si="25"/>
        <v>-9223.0000000000146</v>
      </c>
      <c r="AK56" s="3"/>
      <c r="AL56" s="18">
        <v>39082</v>
      </c>
      <c r="AM56" s="97">
        <f t="shared" si="26"/>
        <v>-3.1323363808934648E-2</v>
      </c>
      <c r="AN56" s="479">
        <f t="shared" si="27"/>
        <v>0.3874722065102536</v>
      </c>
      <c r="AO56" s="3"/>
      <c r="AP56" s="3"/>
      <c r="AQ56" s="3"/>
      <c r="AR56" s="3"/>
      <c r="AT56" s="3"/>
      <c r="AU56" s="3"/>
      <c r="AV56" s="3"/>
      <c r="AW56" s="3"/>
      <c r="AX56" s="3"/>
      <c r="AY56" s="3"/>
      <c r="AZ56" s="3"/>
      <c r="BA56" s="3"/>
      <c r="BB56" s="3"/>
      <c r="BC56" s="3"/>
      <c r="BD56" s="3"/>
    </row>
    <row r="57" spans="1:99" ht="14.25" customHeight="1">
      <c r="A57" s="18"/>
      <c r="B57" s="185"/>
      <c r="C57" s="185"/>
      <c r="D57" s="275" t="s">
        <v>1059</v>
      </c>
      <c r="E57" s="185" t="s">
        <v>1083</v>
      </c>
      <c r="F57" s="185" t="s">
        <v>1084</v>
      </c>
      <c r="G57" s="185" t="s">
        <v>1085</v>
      </c>
      <c r="H57" s="185" t="s">
        <v>1072</v>
      </c>
      <c r="I57" s="185" t="s">
        <v>1073</v>
      </c>
      <c r="J57" s="185" t="s">
        <v>1074</v>
      </c>
      <c r="K57" s="276" t="s">
        <v>1061</v>
      </c>
      <c r="L57" s="185" t="s">
        <v>1075</v>
      </c>
      <c r="M57" s="185" t="s">
        <v>1076</v>
      </c>
      <c r="N57" s="185" t="s">
        <v>1064</v>
      </c>
      <c r="O57" s="185" t="s">
        <v>1077</v>
      </c>
      <c r="P57" s="185" t="s">
        <v>1078</v>
      </c>
      <c r="Q57" s="185" t="s">
        <v>1066</v>
      </c>
      <c r="R57" s="185" t="s">
        <v>1079</v>
      </c>
      <c r="S57" s="185" t="s">
        <v>1068</v>
      </c>
      <c r="T57" s="644"/>
      <c r="U57" s="185" t="s">
        <v>1063</v>
      </c>
      <c r="V57" s="185" t="s">
        <v>629</v>
      </c>
      <c r="W57" s="185" t="s">
        <v>1086</v>
      </c>
      <c r="X57" s="185" t="s">
        <v>1087</v>
      </c>
      <c r="Y57" s="185" t="s">
        <v>1064</v>
      </c>
      <c r="Z57" s="185" t="s">
        <v>1065</v>
      </c>
      <c r="AA57" s="185" t="s">
        <v>1088</v>
      </c>
      <c r="AB57" s="185" t="s">
        <v>1089</v>
      </c>
      <c r="AC57" s="644"/>
      <c r="AD57" s="644"/>
      <c r="AE57" s="279" t="s">
        <v>648</v>
      </c>
      <c r="AF57" s="3"/>
      <c r="AG57" s="18">
        <v>39447</v>
      </c>
      <c r="AH57" s="477">
        <f t="shared" si="23"/>
        <v>139902.20000000001</v>
      </c>
      <c r="AI57" s="477">
        <f t="shared" si="24"/>
        <v>147098.70000000001</v>
      </c>
      <c r="AJ57" s="19">
        <f t="shared" si="25"/>
        <v>-7196.5</v>
      </c>
      <c r="AK57" s="3"/>
      <c r="AL57" s="18">
        <v>39447</v>
      </c>
      <c r="AM57" s="97">
        <f t="shared" si="26"/>
        <v>-2.2294586019104029E-2</v>
      </c>
      <c r="AN57" s="479">
        <f t="shared" si="27"/>
        <v>0.37353404144202751</v>
      </c>
      <c r="AO57" s="3"/>
      <c r="AP57" s="3"/>
      <c r="AQ57" s="3"/>
      <c r="AR57" s="3"/>
      <c r="AT57" s="3"/>
      <c r="AU57" s="3"/>
      <c r="AV57" s="3"/>
      <c r="AW57" s="3"/>
      <c r="AX57" s="3"/>
      <c r="AY57" s="3"/>
      <c r="AZ57" s="3"/>
      <c r="BA57" s="3"/>
      <c r="BB57" s="3"/>
      <c r="BC57" s="3"/>
      <c r="BD57" s="3"/>
    </row>
    <row r="58" spans="1:99" ht="14.25" customHeight="1">
      <c r="A58" s="18">
        <v>37621</v>
      </c>
      <c r="B58" s="19">
        <v>39417.599999999999</v>
      </c>
      <c r="C58" s="19">
        <v>1917.1</v>
      </c>
      <c r="D58" s="283">
        <f t="shared" ref="D58:D75" si="28">B58+C58</f>
        <v>41334.699999999997</v>
      </c>
      <c r="E58" s="19">
        <v>8030.2</v>
      </c>
      <c r="F58" s="19">
        <v>3843.4</v>
      </c>
      <c r="G58" s="19">
        <v>0</v>
      </c>
      <c r="H58" s="19">
        <v>1193.9000000000001</v>
      </c>
      <c r="I58" s="19">
        <v>13164.6</v>
      </c>
      <c r="J58" s="19">
        <v>12035.5</v>
      </c>
      <c r="K58" s="283">
        <f t="shared" ref="K58:K74" si="29">I58+J58</f>
        <v>25200.1</v>
      </c>
      <c r="L58" s="19">
        <v>1.9</v>
      </c>
      <c r="M58" s="19">
        <v>1479.9</v>
      </c>
      <c r="N58" s="19">
        <v>7317.3</v>
      </c>
      <c r="O58" s="19">
        <v>579.79999999999995</v>
      </c>
      <c r="P58" s="19">
        <v>2100.9</v>
      </c>
      <c r="Q58" s="19">
        <v>0</v>
      </c>
      <c r="R58" s="19">
        <v>9044.6</v>
      </c>
      <c r="S58" s="19">
        <v>0</v>
      </c>
      <c r="T58" s="284">
        <f t="shared" ref="T58:T76" si="30">SUM(K58:S58,D58:H58)</f>
        <v>100126.7</v>
      </c>
      <c r="U58" s="19">
        <v>5268.2</v>
      </c>
      <c r="V58" s="19">
        <v>25388.3</v>
      </c>
      <c r="W58" s="19">
        <v>11745.8</v>
      </c>
      <c r="X58" s="19">
        <v>16633</v>
      </c>
      <c r="Y58" s="19">
        <v>2142.5</v>
      </c>
      <c r="Z58" s="19">
        <v>3498.1</v>
      </c>
      <c r="AA58" s="19">
        <v>37779.4</v>
      </c>
      <c r="AB58" s="19">
        <v>4615.5</v>
      </c>
      <c r="AC58" s="285">
        <f t="shared" ref="AC58:AC76" si="31">SUM(U58:AB58)</f>
        <v>107070.8</v>
      </c>
      <c r="AD58" s="286">
        <f t="shared" ref="AD58:AD76" si="32">T58-AC58</f>
        <v>-6944.1000000000058</v>
      </c>
      <c r="AE58" s="287">
        <f t="shared" ref="AE58:AE76" si="33">AD58/(C98+D98)</f>
        <v>-3.2897126668182793E-2</v>
      </c>
      <c r="AF58" s="3"/>
      <c r="AG58" s="18">
        <v>39813</v>
      </c>
      <c r="AH58" s="477">
        <f t="shared" si="23"/>
        <v>149174.70000000001</v>
      </c>
      <c r="AI58" s="477">
        <f t="shared" si="24"/>
        <v>158965.70000000001</v>
      </c>
      <c r="AJ58" s="19">
        <f t="shared" si="25"/>
        <v>-9791</v>
      </c>
      <c r="AK58" s="3"/>
      <c r="AL58" s="18">
        <v>39813</v>
      </c>
      <c r="AM58" s="97">
        <f t="shared" si="26"/>
        <v>-2.8237690069133133E-2</v>
      </c>
      <c r="AN58" s="479">
        <f t="shared" si="27"/>
        <v>0.39280963603624736</v>
      </c>
      <c r="AO58" s="3"/>
      <c r="AP58" s="3"/>
      <c r="AQ58" s="3"/>
      <c r="AR58" s="3"/>
      <c r="AT58" s="3"/>
      <c r="AU58" s="3"/>
      <c r="AV58" s="3"/>
      <c r="AW58" s="3"/>
      <c r="AX58" s="3"/>
      <c r="AY58" s="3"/>
      <c r="AZ58" s="3"/>
      <c r="BA58" s="3"/>
      <c r="BB58" s="3"/>
      <c r="BC58" s="3"/>
      <c r="BD58" s="3"/>
    </row>
    <row r="59" spans="1:99" ht="14.25" customHeight="1">
      <c r="A59" s="18">
        <v>37986</v>
      </c>
      <c r="B59" s="19">
        <v>42404.4</v>
      </c>
      <c r="C59" s="19">
        <v>2074.4</v>
      </c>
      <c r="D59" s="283">
        <f t="shared" si="28"/>
        <v>44478.8</v>
      </c>
      <c r="E59" s="19">
        <v>8440</v>
      </c>
      <c r="F59" s="19">
        <v>4491.8999999999996</v>
      </c>
      <c r="G59" s="19">
        <v>0</v>
      </c>
      <c r="H59" s="19">
        <v>1436.4</v>
      </c>
      <c r="I59" s="19">
        <v>14326.7</v>
      </c>
      <c r="J59" s="19">
        <v>13097.9</v>
      </c>
      <c r="K59" s="283">
        <f t="shared" si="29"/>
        <v>27424.6</v>
      </c>
      <c r="L59" s="19">
        <v>1.9</v>
      </c>
      <c r="M59" s="19">
        <v>1192.9000000000001</v>
      </c>
      <c r="N59" s="19">
        <v>6028.5</v>
      </c>
      <c r="O59" s="19">
        <v>752.1</v>
      </c>
      <c r="P59" s="19">
        <v>2293.4</v>
      </c>
      <c r="Q59" s="19">
        <v>0</v>
      </c>
      <c r="R59" s="19">
        <v>9338.4</v>
      </c>
      <c r="S59" s="19">
        <v>0</v>
      </c>
      <c r="T59" s="284">
        <f t="shared" si="30"/>
        <v>105878.9</v>
      </c>
      <c r="U59" s="19">
        <v>4953.8</v>
      </c>
      <c r="V59" s="19">
        <v>27265.8</v>
      </c>
      <c r="W59" s="19">
        <v>17123.3</v>
      </c>
      <c r="X59" s="19">
        <v>16853.2</v>
      </c>
      <c r="Y59" s="19">
        <v>6018.2</v>
      </c>
      <c r="Z59" s="19">
        <v>3901</v>
      </c>
      <c r="AA59" s="19">
        <v>35345.199999999997</v>
      </c>
      <c r="AB59" s="19">
        <v>4932.3999999999996</v>
      </c>
      <c r="AC59" s="285">
        <f t="shared" si="31"/>
        <v>116392.89999999998</v>
      </c>
      <c r="AD59" s="286">
        <f t="shared" si="32"/>
        <v>-10513.999999999985</v>
      </c>
      <c r="AE59" s="287">
        <f t="shared" si="33"/>
        <v>-4.5207248349414537E-2</v>
      </c>
      <c r="AF59" s="3"/>
      <c r="AG59" s="18">
        <v>40178</v>
      </c>
      <c r="AH59" s="477">
        <f t="shared" si="23"/>
        <v>141663.9</v>
      </c>
      <c r="AI59" s="477">
        <f t="shared" si="24"/>
        <v>161669.50000000003</v>
      </c>
      <c r="AJ59" s="19">
        <f t="shared" si="25"/>
        <v>-20005.600000000035</v>
      </c>
      <c r="AK59" s="3"/>
      <c r="AL59" s="18">
        <v>40178</v>
      </c>
      <c r="AM59" s="97">
        <f t="shared" si="26"/>
        <v>-6.0481768178698804E-2</v>
      </c>
      <c r="AN59" s="479">
        <f t="shared" si="27"/>
        <v>0.48666257148407827</v>
      </c>
      <c r="AO59" s="3"/>
      <c r="AP59" s="3"/>
      <c r="AQ59" s="3"/>
      <c r="AR59" s="3"/>
      <c r="AT59" s="3"/>
      <c r="AU59" s="3"/>
      <c r="AV59" s="3"/>
      <c r="AW59" s="3"/>
      <c r="AX59" s="3"/>
      <c r="AY59" s="3"/>
      <c r="AZ59" s="3"/>
      <c r="BA59" s="3"/>
      <c r="BB59" s="3"/>
      <c r="BC59" s="3"/>
      <c r="BD59" s="3"/>
    </row>
    <row r="60" spans="1:99" ht="14.25" customHeight="1">
      <c r="A60" s="18">
        <v>38352</v>
      </c>
      <c r="B60" s="19">
        <v>44086.8</v>
      </c>
      <c r="C60" s="19">
        <v>2352.9</v>
      </c>
      <c r="D60" s="283">
        <f t="shared" si="28"/>
        <v>46439.700000000004</v>
      </c>
      <c r="E60" s="19">
        <v>9258.6</v>
      </c>
      <c r="F60" s="19">
        <v>4587.7</v>
      </c>
      <c r="G60" s="19">
        <v>0</v>
      </c>
      <c r="H60" s="19">
        <v>1554.4</v>
      </c>
      <c r="I60" s="19">
        <v>15737.7</v>
      </c>
      <c r="J60" s="19">
        <v>13739.9</v>
      </c>
      <c r="K60" s="283">
        <f t="shared" si="29"/>
        <v>29477.599999999999</v>
      </c>
      <c r="L60" s="19">
        <v>2.2999999999999998</v>
      </c>
      <c r="M60" s="19">
        <v>54.5</v>
      </c>
      <c r="N60" s="19">
        <v>5713</v>
      </c>
      <c r="O60" s="19">
        <v>903.2</v>
      </c>
      <c r="P60" s="19">
        <v>2382.5</v>
      </c>
      <c r="Q60" s="19">
        <v>0</v>
      </c>
      <c r="R60" s="19">
        <v>9731.1</v>
      </c>
      <c r="S60" s="19">
        <v>0</v>
      </c>
      <c r="T60" s="284">
        <f t="shared" si="30"/>
        <v>110104.59999999999</v>
      </c>
      <c r="U60" s="19">
        <v>6349.2</v>
      </c>
      <c r="V60" s="19">
        <v>29456.7</v>
      </c>
      <c r="W60" s="19">
        <v>16498</v>
      </c>
      <c r="X60" s="19">
        <v>17203.599999999999</v>
      </c>
      <c r="Y60" s="19">
        <v>3345.7</v>
      </c>
      <c r="Z60" s="19">
        <v>4462.2</v>
      </c>
      <c r="AA60" s="19">
        <v>39424.1</v>
      </c>
      <c r="AB60" s="19">
        <v>5830.7</v>
      </c>
      <c r="AC60" s="285">
        <f t="shared" si="31"/>
        <v>122570.2</v>
      </c>
      <c r="AD60" s="286">
        <f t="shared" si="32"/>
        <v>-12465.600000000006</v>
      </c>
      <c r="AE60" s="287">
        <f t="shared" si="33"/>
        <v>-4.9664932229455706E-2</v>
      </c>
      <c r="AF60" s="3"/>
      <c r="AG60" s="18">
        <v>40543</v>
      </c>
      <c r="AH60" s="477">
        <f t="shared" si="23"/>
        <v>138366.6</v>
      </c>
      <c r="AI60" s="477">
        <f t="shared" si="24"/>
        <v>159626.6</v>
      </c>
      <c r="AJ60" s="19">
        <f t="shared" si="25"/>
        <v>-21260</v>
      </c>
      <c r="AK60" s="3"/>
      <c r="AL60" s="18">
        <v>40543</v>
      </c>
      <c r="AM60" s="97">
        <f t="shared" si="26"/>
        <v>-6.4654615903470061E-2</v>
      </c>
      <c r="AN60" s="479">
        <f t="shared" si="27"/>
        <v>0.57791327735781084</v>
      </c>
      <c r="AO60" s="3"/>
      <c r="AP60" s="3"/>
      <c r="AQ60" s="3"/>
      <c r="AR60" s="3"/>
      <c r="AT60" s="3"/>
      <c r="AU60" s="3"/>
      <c r="AV60" s="3"/>
      <c r="AW60" s="3"/>
      <c r="AX60" s="3"/>
      <c r="AY60" s="3"/>
      <c r="AZ60" s="3"/>
      <c r="BA60" s="3"/>
      <c r="BB60" s="3"/>
      <c r="BC60" s="3"/>
      <c r="BD60" s="3"/>
    </row>
    <row r="61" spans="1:99" ht="14.25" customHeight="1">
      <c r="A61" s="18">
        <v>38717</v>
      </c>
      <c r="B61" s="19">
        <v>47049.1</v>
      </c>
      <c r="C61" s="19">
        <v>2362.3000000000002</v>
      </c>
      <c r="D61" s="283">
        <f t="shared" si="28"/>
        <v>49411.4</v>
      </c>
      <c r="E61" s="19">
        <v>9371.2999999999993</v>
      </c>
      <c r="F61" s="19">
        <v>6168.9</v>
      </c>
      <c r="G61" s="19">
        <v>0</v>
      </c>
      <c r="H61" s="19">
        <v>1668.8</v>
      </c>
      <c r="I61" s="19">
        <v>16695.5</v>
      </c>
      <c r="J61" s="19">
        <v>14605.8</v>
      </c>
      <c r="K61" s="283">
        <f t="shared" si="29"/>
        <v>31301.3</v>
      </c>
      <c r="L61" s="19">
        <v>2.4</v>
      </c>
      <c r="M61" s="19">
        <v>74.5</v>
      </c>
      <c r="N61" s="19">
        <v>5282.1</v>
      </c>
      <c r="O61" s="19">
        <v>1021.4</v>
      </c>
      <c r="P61" s="19">
        <v>2478.5</v>
      </c>
      <c r="Q61" s="19">
        <v>0</v>
      </c>
      <c r="R61" s="19">
        <v>10022.799999999999</v>
      </c>
      <c r="S61" s="19">
        <v>0</v>
      </c>
      <c r="T61" s="284">
        <f t="shared" si="30"/>
        <v>116803.4</v>
      </c>
      <c r="U61" s="19">
        <v>4883.1000000000004</v>
      </c>
      <c r="V61" s="19">
        <v>30427.8</v>
      </c>
      <c r="W61" s="19">
        <v>15504.7</v>
      </c>
      <c r="X61" s="19">
        <v>19086.5</v>
      </c>
      <c r="Y61" s="19">
        <v>6185.2</v>
      </c>
      <c r="Z61" s="19">
        <v>4831.2</v>
      </c>
      <c r="AA61" s="19">
        <v>39514.300000000003</v>
      </c>
      <c r="AB61" s="19">
        <v>6267.9</v>
      </c>
      <c r="AC61" s="285">
        <f t="shared" si="31"/>
        <v>126700.7</v>
      </c>
      <c r="AD61" s="286">
        <f t="shared" si="32"/>
        <v>-9897.3000000000029</v>
      </c>
      <c r="AE61" s="287">
        <f t="shared" si="33"/>
        <v>-3.6654650318774455E-2</v>
      </c>
      <c r="AF61" s="3"/>
      <c r="AG61" s="18">
        <v>40908</v>
      </c>
      <c r="AH61" s="477">
        <f t="shared" si="23"/>
        <v>136797.20000000001</v>
      </c>
      <c r="AI61" s="477">
        <f t="shared" si="24"/>
        <v>163166.1</v>
      </c>
      <c r="AJ61" s="19">
        <f t="shared" si="25"/>
        <v>-26368.899999999994</v>
      </c>
      <c r="AK61" s="3"/>
      <c r="AL61" s="18">
        <v>40908</v>
      </c>
      <c r="AM61" s="97">
        <f t="shared" si="26"/>
        <v>-7.9134839661361714E-2</v>
      </c>
      <c r="AN61" s="479">
        <f t="shared" si="27"/>
        <v>0.64369286118885916</v>
      </c>
      <c r="AO61" s="3"/>
      <c r="AP61" s="3"/>
      <c r="AQ61" s="3"/>
      <c r="AR61" s="3"/>
      <c r="AT61" s="3"/>
      <c r="AU61" s="3"/>
      <c r="AV61" s="3"/>
      <c r="AW61" s="3"/>
      <c r="AX61" s="3"/>
      <c r="AY61" s="3"/>
      <c r="AZ61" s="3"/>
      <c r="BA61" s="3"/>
      <c r="BB61" s="3"/>
      <c r="BC61" s="3"/>
      <c r="BD61" s="3"/>
    </row>
    <row r="62" spans="1:99" ht="14.25" customHeight="1">
      <c r="A62" s="18">
        <v>39082</v>
      </c>
      <c r="B62" s="19">
        <v>51273.7</v>
      </c>
      <c r="C62" s="19">
        <v>2576.6</v>
      </c>
      <c r="D62" s="283">
        <f t="shared" si="28"/>
        <v>53850.299999999996</v>
      </c>
      <c r="E62" s="19">
        <v>10606.9</v>
      </c>
      <c r="F62" s="19">
        <v>8304.6</v>
      </c>
      <c r="G62" s="19">
        <v>0</v>
      </c>
      <c r="H62" s="19">
        <v>1757.7</v>
      </c>
      <c r="I62" s="19">
        <v>18051.400000000001</v>
      </c>
      <c r="J62" s="19">
        <v>15825.8</v>
      </c>
      <c r="K62" s="283">
        <f t="shared" si="29"/>
        <v>33877.199999999997</v>
      </c>
      <c r="L62" s="19">
        <v>2</v>
      </c>
      <c r="M62" s="19">
        <v>166.4</v>
      </c>
      <c r="N62" s="19">
        <v>5105.3</v>
      </c>
      <c r="O62" s="19">
        <v>1132.2</v>
      </c>
      <c r="P62" s="19">
        <v>2573.6999999999998</v>
      </c>
      <c r="Q62" s="19">
        <v>0</v>
      </c>
      <c r="R62" s="19">
        <v>10319.299999999999</v>
      </c>
      <c r="S62" s="19">
        <v>0</v>
      </c>
      <c r="T62" s="284">
        <f t="shared" si="30"/>
        <v>127695.59999999999</v>
      </c>
      <c r="U62" s="19">
        <v>4328.7</v>
      </c>
      <c r="V62" s="19">
        <v>32220.400000000001</v>
      </c>
      <c r="W62" s="19">
        <v>16903</v>
      </c>
      <c r="X62" s="19">
        <v>21166.1</v>
      </c>
      <c r="Y62" s="19">
        <v>5583.2</v>
      </c>
      <c r="Z62" s="19">
        <v>4866.5</v>
      </c>
      <c r="AA62" s="19">
        <v>45143.8</v>
      </c>
      <c r="AB62" s="19">
        <v>6706.9</v>
      </c>
      <c r="AC62" s="285">
        <f t="shared" si="31"/>
        <v>136918.6</v>
      </c>
      <c r="AD62" s="286">
        <f t="shared" si="32"/>
        <v>-9223.0000000000146</v>
      </c>
      <c r="AE62" s="287">
        <f t="shared" si="33"/>
        <v>-3.1323363808934648E-2</v>
      </c>
      <c r="AF62" s="3"/>
      <c r="AG62" s="18">
        <v>41274</v>
      </c>
      <c r="AH62" s="477">
        <f t="shared" si="23"/>
        <v>142011.69999999998</v>
      </c>
      <c r="AI62" s="477">
        <f t="shared" si="24"/>
        <v>159705.60000000001</v>
      </c>
      <c r="AJ62" s="19">
        <f t="shared" si="25"/>
        <v>-17693.900000000023</v>
      </c>
      <c r="AK62" s="3"/>
      <c r="AL62" s="18">
        <v>41274</v>
      </c>
      <c r="AM62" s="97">
        <f t="shared" si="26"/>
        <v>-5.3535237709838729E-2</v>
      </c>
      <c r="AN62" s="479">
        <f t="shared" si="27"/>
        <v>0.70122226222110329</v>
      </c>
      <c r="AO62" s="3"/>
      <c r="AP62" s="3"/>
      <c r="AQ62" s="3"/>
      <c r="AR62" s="3"/>
      <c r="AT62" s="3"/>
      <c r="AU62" s="3"/>
      <c r="AV62" s="3"/>
      <c r="AW62" s="3"/>
      <c r="AX62" s="3"/>
      <c r="AY62" s="3"/>
      <c r="AZ62" s="3"/>
      <c r="BA62" s="3"/>
      <c r="BB62" s="3"/>
      <c r="BC62" s="3"/>
      <c r="BD62" s="3"/>
    </row>
    <row r="63" spans="1:99" ht="14.25" customHeight="1">
      <c r="A63" s="18">
        <v>39447</v>
      </c>
      <c r="B63" s="19">
        <v>55095.9</v>
      </c>
      <c r="C63" s="19">
        <v>2957.1</v>
      </c>
      <c r="D63" s="283">
        <f t="shared" si="28"/>
        <v>58053</v>
      </c>
      <c r="E63" s="19">
        <v>12547.5</v>
      </c>
      <c r="F63" s="19">
        <v>9862.1</v>
      </c>
      <c r="G63" s="19">
        <v>0</v>
      </c>
      <c r="H63" s="19">
        <v>1856.1</v>
      </c>
      <c r="I63" s="19">
        <v>19845.5</v>
      </c>
      <c r="J63" s="19">
        <v>17358</v>
      </c>
      <c r="K63" s="283">
        <f t="shared" si="29"/>
        <v>37203.5</v>
      </c>
      <c r="L63" s="19">
        <v>2.2000000000000002</v>
      </c>
      <c r="M63" s="19">
        <v>240.5</v>
      </c>
      <c r="N63" s="19">
        <v>5715.2</v>
      </c>
      <c r="O63" s="19">
        <v>1289.7</v>
      </c>
      <c r="P63" s="19">
        <v>2617.5</v>
      </c>
      <c r="Q63" s="19">
        <v>0</v>
      </c>
      <c r="R63" s="19">
        <v>10514.9</v>
      </c>
      <c r="S63" s="19">
        <v>0</v>
      </c>
      <c r="T63" s="284">
        <f t="shared" si="30"/>
        <v>139902.20000000001</v>
      </c>
      <c r="U63" s="19">
        <v>4216.7</v>
      </c>
      <c r="V63" s="19">
        <v>36599.599999999999</v>
      </c>
      <c r="W63" s="19">
        <v>20009.7</v>
      </c>
      <c r="X63" s="19">
        <v>23151.5</v>
      </c>
      <c r="Y63" s="19">
        <v>2827.9</v>
      </c>
      <c r="Z63" s="19">
        <v>5368.4</v>
      </c>
      <c r="AA63" s="19">
        <v>47138.7</v>
      </c>
      <c r="AB63" s="19">
        <v>7786.2</v>
      </c>
      <c r="AC63" s="285">
        <f t="shared" si="31"/>
        <v>147098.70000000001</v>
      </c>
      <c r="AD63" s="286">
        <f t="shared" si="32"/>
        <v>-7196.5</v>
      </c>
      <c r="AE63" s="287">
        <f t="shared" si="33"/>
        <v>-2.2294586019104029E-2</v>
      </c>
      <c r="AF63" s="3"/>
      <c r="AG63" s="18">
        <v>41639</v>
      </c>
      <c r="AH63" s="477">
        <f t="shared" si="23"/>
        <v>142139.20000000001</v>
      </c>
      <c r="AI63" s="477">
        <f t="shared" si="24"/>
        <v>159816.5</v>
      </c>
      <c r="AJ63" s="19">
        <f t="shared" si="25"/>
        <v>-17677.299999999988</v>
      </c>
      <c r="AK63" s="3"/>
      <c r="AL63" s="18">
        <v>41639</v>
      </c>
      <c r="AM63" s="97">
        <f t="shared" si="26"/>
        <v>-5.33720301142903E-2</v>
      </c>
      <c r="AN63" s="479">
        <f t="shared" si="27"/>
        <v>0.81189614083040706</v>
      </c>
      <c r="AO63" s="3"/>
      <c r="AP63" s="3"/>
      <c r="AQ63" s="3"/>
      <c r="AR63" s="3"/>
      <c r="AS63" s="3"/>
      <c r="AT63" s="3"/>
      <c r="AU63" s="3"/>
      <c r="AV63" s="3"/>
      <c r="AW63" s="3"/>
      <c r="AX63" s="3"/>
      <c r="AY63" s="3"/>
      <c r="AZ63" s="3"/>
      <c r="BA63" s="3"/>
      <c r="BB63" s="3"/>
      <c r="BC63" s="3"/>
      <c r="BD63" s="3"/>
    </row>
    <row r="64" spans="1:99" ht="14.25" customHeight="1">
      <c r="A64" s="18">
        <v>39813</v>
      </c>
      <c r="B64" s="19">
        <v>58485.1</v>
      </c>
      <c r="C64" s="19">
        <v>3303.6</v>
      </c>
      <c r="D64" s="283">
        <f t="shared" si="28"/>
        <v>61788.7</v>
      </c>
      <c r="E64" s="19">
        <v>13360.3</v>
      </c>
      <c r="F64" s="19">
        <v>10062.200000000001</v>
      </c>
      <c r="G64" s="19">
        <v>0</v>
      </c>
      <c r="H64" s="19">
        <v>1973.5</v>
      </c>
      <c r="I64" s="19">
        <v>21758.1</v>
      </c>
      <c r="J64" s="19">
        <v>18945.400000000001</v>
      </c>
      <c r="K64" s="283">
        <f t="shared" si="29"/>
        <v>40703.5</v>
      </c>
      <c r="L64" s="19">
        <v>2.6</v>
      </c>
      <c r="M64" s="19">
        <v>255.4</v>
      </c>
      <c r="N64" s="19">
        <v>4744.2</v>
      </c>
      <c r="O64" s="19">
        <v>1195.8</v>
      </c>
      <c r="P64" s="19">
        <v>2759.9</v>
      </c>
      <c r="Q64" s="19">
        <v>0</v>
      </c>
      <c r="R64" s="19">
        <v>12328.6</v>
      </c>
      <c r="S64" s="19">
        <v>0</v>
      </c>
      <c r="T64" s="284">
        <f t="shared" si="30"/>
        <v>149174.70000000001</v>
      </c>
      <c r="U64" s="19">
        <v>5119.7</v>
      </c>
      <c r="V64" s="19">
        <v>38903</v>
      </c>
      <c r="W64" s="19">
        <v>21416.400000000001</v>
      </c>
      <c r="X64" s="19">
        <v>25277.8</v>
      </c>
      <c r="Y64" s="19">
        <v>4881.8</v>
      </c>
      <c r="Z64" s="19">
        <v>6206.6</v>
      </c>
      <c r="AA64" s="19">
        <v>48699.3</v>
      </c>
      <c r="AB64" s="19">
        <v>8461.1</v>
      </c>
      <c r="AC64" s="285">
        <f t="shared" si="31"/>
        <v>158965.70000000001</v>
      </c>
      <c r="AD64" s="286">
        <f t="shared" si="32"/>
        <v>-9791</v>
      </c>
      <c r="AE64" s="287">
        <f t="shared" si="33"/>
        <v>-2.8237690069133133E-2</v>
      </c>
      <c r="AF64" s="3"/>
      <c r="AG64" s="18">
        <v>42004</v>
      </c>
      <c r="AH64" s="477">
        <f t="shared" si="23"/>
        <v>143754.1</v>
      </c>
      <c r="AI64" s="477">
        <f t="shared" si="24"/>
        <v>161479.09999999998</v>
      </c>
      <c r="AJ64" s="19">
        <f t="shared" si="25"/>
        <v>-17724.999999999971</v>
      </c>
      <c r="AK64" s="3"/>
      <c r="AL64" s="18">
        <v>42004</v>
      </c>
      <c r="AM64" s="97">
        <f t="shared" si="26"/>
        <v>-5.3494452053566122E-2</v>
      </c>
      <c r="AN64" s="479">
        <f t="shared" si="27"/>
        <v>0.8468810924216772</v>
      </c>
      <c r="AO64" s="3"/>
      <c r="AP64" s="3"/>
      <c r="AQ64" s="3"/>
      <c r="AR64" s="3"/>
      <c r="AS64" s="3"/>
      <c r="AT64" s="3"/>
      <c r="AU64" s="3"/>
      <c r="AV64" s="3"/>
      <c r="AW64" s="3"/>
      <c r="AX64" s="3"/>
      <c r="AY64" s="3"/>
      <c r="AZ64" s="3"/>
      <c r="BA64" s="3"/>
      <c r="BB64" s="3"/>
      <c r="BC64" s="3"/>
      <c r="BD64" s="3"/>
    </row>
    <row r="65" spans="1:56" ht="14.25" customHeight="1">
      <c r="A65" s="18">
        <v>40178</v>
      </c>
      <c r="B65" s="19">
        <v>52842.3</v>
      </c>
      <c r="C65" s="19">
        <v>3311.1</v>
      </c>
      <c r="D65" s="283">
        <f t="shared" si="28"/>
        <v>56153.4</v>
      </c>
      <c r="E65" s="19">
        <v>12804</v>
      </c>
      <c r="F65" s="19">
        <v>8459</v>
      </c>
      <c r="G65" s="19">
        <v>1057.4000000000001</v>
      </c>
      <c r="H65" s="19">
        <v>2021.7</v>
      </c>
      <c r="I65" s="19">
        <v>21374</v>
      </c>
      <c r="J65" s="19">
        <v>18620.8</v>
      </c>
      <c r="K65" s="283">
        <f t="shared" si="29"/>
        <v>39994.800000000003</v>
      </c>
      <c r="L65" s="19">
        <v>4.2</v>
      </c>
      <c r="M65" s="19">
        <v>434.1</v>
      </c>
      <c r="N65" s="19">
        <v>4799.7</v>
      </c>
      <c r="O65" s="19">
        <v>1292.5</v>
      </c>
      <c r="P65" s="19">
        <v>2629.4</v>
      </c>
      <c r="Q65" s="19">
        <v>0</v>
      </c>
      <c r="R65" s="19">
        <v>12013.7</v>
      </c>
      <c r="S65" s="19">
        <v>0</v>
      </c>
      <c r="T65" s="284">
        <f t="shared" si="30"/>
        <v>141663.9</v>
      </c>
      <c r="U65" s="19">
        <v>4696.8</v>
      </c>
      <c r="V65" s="19">
        <v>40880.800000000003</v>
      </c>
      <c r="W65" s="19">
        <v>20005.3</v>
      </c>
      <c r="X65" s="19">
        <v>24408.5</v>
      </c>
      <c r="Y65" s="19">
        <v>3659.6</v>
      </c>
      <c r="Z65" s="19">
        <v>7341.9</v>
      </c>
      <c r="AA65" s="19">
        <v>52616</v>
      </c>
      <c r="AB65" s="19">
        <v>8060.6</v>
      </c>
      <c r="AC65" s="285">
        <f t="shared" si="31"/>
        <v>161669.50000000003</v>
      </c>
      <c r="AD65" s="286">
        <f t="shared" si="32"/>
        <v>-20005.600000000035</v>
      </c>
      <c r="AE65" s="287">
        <f t="shared" si="33"/>
        <v>-6.0481768178698804E-2</v>
      </c>
      <c r="AF65" s="3"/>
      <c r="AG65" s="18">
        <v>42369</v>
      </c>
      <c r="AH65" s="477">
        <f t="shared" si="23"/>
        <v>153946.09999999998</v>
      </c>
      <c r="AI65" s="477">
        <f t="shared" si="24"/>
        <v>165207.00000000003</v>
      </c>
      <c r="AJ65" s="19">
        <f t="shared" si="25"/>
        <v>-11260.900000000052</v>
      </c>
      <c r="AK65" s="3"/>
      <c r="AL65" s="18">
        <v>42369</v>
      </c>
      <c r="AM65" s="97">
        <f t="shared" si="26"/>
        <v>-3.3149926912521763E-2</v>
      </c>
      <c r="AN65" s="479">
        <f t="shared" si="27"/>
        <v>0.84313720727367536</v>
      </c>
      <c r="AO65" s="3"/>
      <c r="AP65" s="3"/>
      <c r="AQ65" s="3"/>
      <c r="AR65" s="3"/>
      <c r="AS65" s="3"/>
      <c r="AT65" s="3"/>
      <c r="AU65" s="3"/>
      <c r="AV65" s="3"/>
      <c r="AW65" s="3"/>
      <c r="AX65" s="3"/>
      <c r="AY65" s="3"/>
      <c r="AZ65" s="3"/>
      <c r="BA65" s="3"/>
      <c r="BB65" s="3"/>
      <c r="BC65" s="3"/>
      <c r="BD65" s="3"/>
    </row>
    <row r="66" spans="1:56" ht="14.25" customHeight="1">
      <c r="A66" s="18">
        <v>40543</v>
      </c>
      <c r="B66" s="19">
        <v>54344.800000000003</v>
      </c>
      <c r="C66" s="19">
        <v>3476.4</v>
      </c>
      <c r="D66" s="283">
        <f t="shared" si="28"/>
        <v>57821.200000000004</v>
      </c>
      <c r="E66" s="19">
        <v>11373.4</v>
      </c>
      <c r="F66" s="19">
        <v>6346.7</v>
      </c>
      <c r="G66" s="19">
        <v>1902.5</v>
      </c>
      <c r="H66" s="19">
        <v>2083</v>
      </c>
      <c r="I66" s="19">
        <v>20783.599999999999</v>
      </c>
      <c r="J66" s="19">
        <v>17928.8</v>
      </c>
      <c r="K66" s="283">
        <f t="shared" si="29"/>
        <v>38712.399999999994</v>
      </c>
      <c r="L66" s="19">
        <v>3.2</v>
      </c>
      <c r="M66" s="19">
        <v>925.3</v>
      </c>
      <c r="N66" s="19">
        <v>3434.7</v>
      </c>
      <c r="O66" s="19">
        <v>1210.4000000000001</v>
      </c>
      <c r="P66" s="19">
        <v>2357.5</v>
      </c>
      <c r="Q66" s="19">
        <v>0</v>
      </c>
      <c r="R66" s="19">
        <v>12196.3</v>
      </c>
      <c r="S66" s="19">
        <v>0</v>
      </c>
      <c r="T66" s="284">
        <f t="shared" si="30"/>
        <v>138366.6</v>
      </c>
      <c r="U66" s="19">
        <v>8518.7999999999993</v>
      </c>
      <c r="V66" s="19">
        <v>40110.1</v>
      </c>
      <c r="W66" s="19">
        <v>12790.6</v>
      </c>
      <c r="X66" s="19">
        <v>24987.5</v>
      </c>
      <c r="Y66" s="19">
        <v>5839.7</v>
      </c>
      <c r="Z66" s="19">
        <v>7860.2</v>
      </c>
      <c r="AA66" s="19">
        <v>52126.1</v>
      </c>
      <c r="AB66" s="19">
        <v>7393.6</v>
      </c>
      <c r="AC66" s="285">
        <f t="shared" si="31"/>
        <v>159626.6</v>
      </c>
      <c r="AD66" s="286">
        <f t="shared" si="32"/>
        <v>-21260</v>
      </c>
      <c r="AE66" s="287">
        <f t="shared" si="33"/>
        <v>-6.4654615903470061E-2</v>
      </c>
      <c r="AF66" s="3"/>
      <c r="AG66" s="18">
        <v>42735</v>
      </c>
      <c r="AH66" s="477">
        <f t="shared" si="23"/>
        <v>163157.9</v>
      </c>
      <c r="AI66" s="477">
        <f t="shared" si="24"/>
        <v>167042.20000000001</v>
      </c>
      <c r="AJ66" s="19">
        <f t="shared" si="25"/>
        <v>-3884.3000000000175</v>
      </c>
      <c r="AK66" s="3"/>
      <c r="AL66" s="18">
        <v>42735</v>
      </c>
      <c r="AM66" s="97">
        <f t="shared" si="26"/>
        <v>-1.1061066794052084E-2</v>
      </c>
      <c r="AN66" s="479">
        <f t="shared" si="27"/>
        <v>0.80802475984671418</v>
      </c>
      <c r="AO66" s="3"/>
      <c r="AP66" s="3"/>
      <c r="AQ66" s="3"/>
      <c r="AR66" s="3"/>
      <c r="AS66" s="3"/>
      <c r="AT66" s="3"/>
      <c r="AU66" s="3"/>
      <c r="AV66" s="3"/>
      <c r="AW66" s="3"/>
      <c r="AX66" s="3"/>
      <c r="AY66" s="3"/>
      <c r="AZ66" s="3"/>
      <c r="BA66" s="3"/>
      <c r="BB66" s="3"/>
      <c r="BC66" s="3"/>
      <c r="BD66" s="3"/>
    </row>
    <row r="67" spans="1:56" ht="14.25" customHeight="1">
      <c r="A67" s="18">
        <v>40908</v>
      </c>
      <c r="B67" s="19">
        <v>53773.9</v>
      </c>
      <c r="C67" s="19">
        <v>3532.5</v>
      </c>
      <c r="D67" s="283">
        <f t="shared" si="28"/>
        <v>57306.400000000001</v>
      </c>
      <c r="E67" s="19">
        <v>11484.7</v>
      </c>
      <c r="F67" s="19">
        <v>7740.8</v>
      </c>
      <c r="G67" s="19">
        <v>65.2</v>
      </c>
      <c r="H67" s="19">
        <v>2025.9</v>
      </c>
      <c r="I67" s="19">
        <v>20686.2</v>
      </c>
      <c r="J67" s="19">
        <v>17918.900000000001</v>
      </c>
      <c r="K67" s="283">
        <f t="shared" si="29"/>
        <v>38605.100000000006</v>
      </c>
      <c r="L67" s="19">
        <v>7.4</v>
      </c>
      <c r="M67" s="19">
        <v>1044</v>
      </c>
      <c r="N67" s="19">
        <v>2985.1</v>
      </c>
      <c r="O67" s="19">
        <v>1080.0999999999999</v>
      </c>
      <c r="P67" s="19">
        <v>2498.6999999999998</v>
      </c>
      <c r="Q67" s="19">
        <v>0</v>
      </c>
      <c r="R67" s="19">
        <v>11953.8</v>
      </c>
      <c r="S67" s="19">
        <v>0</v>
      </c>
      <c r="T67" s="284">
        <f t="shared" si="30"/>
        <v>136797.20000000001</v>
      </c>
      <c r="U67" s="19">
        <v>9622.7000000000007</v>
      </c>
      <c r="V67" s="19">
        <v>40460.199999999997</v>
      </c>
      <c r="W67" s="19">
        <v>12230.4</v>
      </c>
      <c r="X67" s="19">
        <v>26003.599999999999</v>
      </c>
      <c r="Y67" s="19">
        <v>3894.6</v>
      </c>
      <c r="Z67" s="19">
        <v>8948.1</v>
      </c>
      <c r="AA67" s="19">
        <v>54242.6</v>
      </c>
      <c r="AB67" s="19">
        <v>7763.9</v>
      </c>
      <c r="AC67" s="285">
        <f t="shared" si="31"/>
        <v>163166.1</v>
      </c>
      <c r="AD67" s="286">
        <f t="shared" si="32"/>
        <v>-26368.899999999994</v>
      </c>
      <c r="AE67" s="287">
        <f t="shared" si="33"/>
        <v>-7.9134839661361714E-2</v>
      </c>
      <c r="AF67" s="3"/>
      <c r="AG67" s="18">
        <v>43100</v>
      </c>
      <c r="AH67" s="477">
        <f t="shared" si="23"/>
        <v>169114.10000000003</v>
      </c>
      <c r="AI67" s="477">
        <f t="shared" si="24"/>
        <v>166200.29999999999</v>
      </c>
      <c r="AJ67" s="19">
        <f t="shared" si="25"/>
        <v>2913.8000000000466</v>
      </c>
      <c r="AK67" s="3"/>
      <c r="AL67" s="18">
        <v>43100</v>
      </c>
      <c r="AM67" s="97">
        <f t="shared" si="26"/>
        <v>7.9519438666494774E-3</v>
      </c>
      <c r="AN67" s="479">
        <f t="shared" si="27"/>
        <v>0.77756427697330743</v>
      </c>
      <c r="AO67" s="3"/>
      <c r="AP67" s="3"/>
      <c r="AQ67" s="3"/>
      <c r="AR67" s="3"/>
      <c r="AS67" s="3"/>
      <c r="AT67" s="3"/>
      <c r="AU67" s="3"/>
      <c r="AV67" s="3"/>
      <c r="AW67" s="3"/>
      <c r="AX67" s="3"/>
      <c r="AY67" s="3"/>
      <c r="AZ67" s="3"/>
      <c r="BA67" s="3"/>
      <c r="BB67" s="3"/>
      <c r="BC67" s="3"/>
      <c r="BD67" s="3"/>
    </row>
    <row r="68" spans="1:56" ht="14.25" customHeight="1">
      <c r="A68" s="18">
        <v>41274</v>
      </c>
      <c r="B68" s="19">
        <v>56335.7</v>
      </c>
      <c r="C68" s="19">
        <v>3555.9</v>
      </c>
      <c r="D68" s="283">
        <f t="shared" si="28"/>
        <v>59891.6</v>
      </c>
      <c r="E68" s="19">
        <v>12191.2</v>
      </c>
      <c r="F68" s="19">
        <v>6597.3</v>
      </c>
      <c r="G68" s="19">
        <v>38.5</v>
      </c>
      <c r="H68" s="19">
        <v>2104.5</v>
      </c>
      <c r="I68" s="19">
        <v>19771.599999999999</v>
      </c>
      <c r="J68" s="19">
        <v>18074.3</v>
      </c>
      <c r="K68" s="283">
        <f t="shared" si="29"/>
        <v>37845.899999999994</v>
      </c>
      <c r="L68" s="19">
        <v>7.4</v>
      </c>
      <c r="M68" s="19">
        <v>2718.1</v>
      </c>
      <c r="N68" s="19">
        <v>4503.2</v>
      </c>
      <c r="O68" s="19">
        <v>1172.8</v>
      </c>
      <c r="P68" s="19">
        <v>2387</v>
      </c>
      <c r="Q68" s="19">
        <v>0</v>
      </c>
      <c r="R68" s="19">
        <v>12554.2</v>
      </c>
      <c r="S68" s="19">
        <v>0</v>
      </c>
      <c r="T68" s="284">
        <f t="shared" si="30"/>
        <v>142011.69999999998</v>
      </c>
      <c r="U68" s="19">
        <v>5716.1</v>
      </c>
      <c r="V68" s="19">
        <v>39910</v>
      </c>
      <c r="W68" s="19">
        <v>12472.3</v>
      </c>
      <c r="X68" s="19">
        <v>25763.599999999999</v>
      </c>
      <c r="Y68" s="19">
        <v>4649.3</v>
      </c>
      <c r="Z68" s="19">
        <v>10192.200000000001</v>
      </c>
      <c r="AA68" s="19">
        <v>53853.599999999999</v>
      </c>
      <c r="AB68" s="19">
        <v>7148.5</v>
      </c>
      <c r="AC68" s="285">
        <f t="shared" si="31"/>
        <v>159705.60000000001</v>
      </c>
      <c r="AD68" s="286">
        <f t="shared" si="32"/>
        <v>-17693.900000000023</v>
      </c>
      <c r="AE68" s="287">
        <f t="shared" si="33"/>
        <v>-5.3535237709838729E-2</v>
      </c>
      <c r="AF68" s="3"/>
      <c r="AG68" s="18">
        <v>43465</v>
      </c>
      <c r="AH68" s="477">
        <f t="shared" si="23"/>
        <v>177198.40000000005</v>
      </c>
      <c r="AI68" s="477">
        <f t="shared" si="24"/>
        <v>176206.59999999998</v>
      </c>
      <c r="AJ68" s="19">
        <f t="shared" si="25"/>
        <v>991.80000000007567</v>
      </c>
      <c r="AK68" s="3"/>
      <c r="AL68" s="18">
        <v>43465</v>
      </c>
      <c r="AM68" s="97">
        <f t="shared" si="26"/>
        <v>2.5897915924943463E-3</v>
      </c>
      <c r="AN68" s="479">
        <f t="shared" si="27"/>
        <v>0.7478310245949783</v>
      </c>
      <c r="AO68" s="3"/>
      <c r="AP68" s="3"/>
      <c r="AQ68" s="3"/>
      <c r="AR68" s="3"/>
      <c r="AS68" s="3"/>
      <c r="AT68" s="3"/>
      <c r="AU68" s="3"/>
      <c r="AV68" s="3"/>
      <c r="AW68" s="3"/>
      <c r="AX68" s="3"/>
      <c r="AY68" s="3"/>
      <c r="AZ68" s="3"/>
      <c r="BA68" s="3"/>
      <c r="BB68" s="3"/>
      <c r="BC68" s="3"/>
      <c r="BD68" s="3"/>
    </row>
    <row r="69" spans="1:56" ht="14.25" customHeight="1">
      <c r="A69" s="18">
        <v>41639</v>
      </c>
      <c r="B69" s="19">
        <v>58022.6</v>
      </c>
      <c r="C69" s="19">
        <v>3642.9</v>
      </c>
      <c r="D69" s="283">
        <f t="shared" si="28"/>
        <v>61665.5</v>
      </c>
      <c r="E69" s="19">
        <v>12761.9</v>
      </c>
      <c r="F69" s="19">
        <v>6741.8</v>
      </c>
      <c r="G69" s="19">
        <v>32</v>
      </c>
      <c r="H69" s="19">
        <v>2051.6999999999998</v>
      </c>
      <c r="I69" s="19">
        <v>18924.599999999999</v>
      </c>
      <c r="J69" s="19">
        <v>18224.7</v>
      </c>
      <c r="K69" s="283">
        <f t="shared" si="29"/>
        <v>37149.300000000003</v>
      </c>
      <c r="L69" s="19">
        <v>6.1</v>
      </c>
      <c r="M69" s="19">
        <v>895.3</v>
      </c>
      <c r="N69" s="19">
        <v>4340.1000000000004</v>
      </c>
      <c r="O69" s="19">
        <v>1284</v>
      </c>
      <c r="P69" s="19">
        <v>2283.4</v>
      </c>
      <c r="Q69" s="19">
        <v>0</v>
      </c>
      <c r="R69" s="19">
        <v>12928.1</v>
      </c>
      <c r="S69" s="19">
        <v>0</v>
      </c>
      <c r="T69" s="284">
        <f t="shared" si="30"/>
        <v>142139.20000000001</v>
      </c>
      <c r="U69" s="19">
        <v>4361.8</v>
      </c>
      <c r="V69" s="19">
        <v>38823.199999999997</v>
      </c>
      <c r="W69" s="19">
        <v>12995.2</v>
      </c>
      <c r="X69" s="19">
        <v>26343</v>
      </c>
      <c r="Y69" s="19">
        <v>6293.4</v>
      </c>
      <c r="Z69" s="19">
        <v>10383.9</v>
      </c>
      <c r="AA69" s="19">
        <v>54865.5</v>
      </c>
      <c r="AB69" s="19">
        <v>5750.5</v>
      </c>
      <c r="AC69" s="285">
        <f t="shared" si="31"/>
        <v>159816.5</v>
      </c>
      <c r="AD69" s="286">
        <f t="shared" si="32"/>
        <v>-17677.299999999988</v>
      </c>
      <c r="AE69" s="287">
        <f t="shared" si="33"/>
        <v>-5.33720301142903E-2</v>
      </c>
      <c r="AF69" s="3"/>
      <c r="AG69" s="18">
        <v>43830</v>
      </c>
      <c r="AH69" s="477">
        <f>T49</f>
        <v>189705.60000000001</v>
      </c>
      <c r="AI69" s="477">
        <f>AC49</f>
        <v>188343</v>
      </c>
      <c r="AJ69" s="19">
        <f t="shared" si="25"/>
        <v>1362.6000000000058</v>
      </c>
      <c r="AK69" s="3"/>
      <c r="AL69" s="18">
        <v>43830</v>
      </c>
      <c r="AM69" s="97">
        <f t="shared" si="26"/>
        <v>3.4056297111703135E-3</v>
      </c>
      <c r="AN69" s="479">
        <f t="shared" si="27"/>
        <v>0.73236259075629795</v>
      </c>
      <c r="AO69" s="3"/>
      <c r="AP69" s="3"/>
      <c r="AQ69" s="3"/>
      <c r="AR69" s="3"/>
      <c r="AS69" s="3"/>
      <c r="AT69" s="3"/>
      <c r="AU69" s="3"/>
      <c r="AV69" s="3"/>
      <c r="AW69" s="3"/>
      <c r="AX69" s="3"/>
      <c r="AY69" s="3"/>
      <c r="AZ69" s="3"/>
      <c r="BA69" s="3"/>
      <c r="BB69" s="3"/>
      <c r="BC69" s="3"/>
      <c r="BD69" s="3"/>
    </row>
    <row r="70" spans="1:56" ht="14.25" customHeight="1">
      <c r="A70" s="18">
        <v>42004</v>
      </c>
      <c r="B70" s="19">
        <v>57545.1</v>
      </c>
      <c r="C70" s="19">
        <v>3744.6</v>
      </c>
      <c r="D70" s="283">
        <f t="shared" si="28"/>
        <v>61289.7</v>
      </c>
      <c r="E70" s="19">
        <v>12821.3</v>
      </c>
      <c r="F70" s="19">
        <v>5824.7</v>
      </c>
      <c r="G70" s="19">
        <v>119.3</v>
      </c>
      <c r="H70" s="19">
        <v>2075.6999999999998</v>
      </c>
      <c r="I70" s="19">
        <v>20278.099999999999</v>
      </c>
      <c r="J70" s="19">
        <v>18908.599999999999</v>
      </c>
      <c r="K70" s="283">
        <f t="shared" si="29"/>
        <v>39186.699999999997</v>
      </c>
      <c r="L70" s="19">
        <v>9.6</v>
      </c>
      <c r="M70" s="19">
        <v>938.5</v>
      </c>
      <c r="N70" s="19">
        <v>4719.8999999999996</v>
      </c>
      <c r="O70" s="19">
        <v>1695.7</v>
      </c>
      <c r="P70" s="19">
        <v>2446.5</v>
      </c>
      <c r="Q70" s="19">
        <v>0</v>
      </c>
      <c r="R70" s="19">
        <v>12626.5</v>
      </c>
      <c r="S70" s="19">
        <v>0</v>
      </c>
      <c r="T70" s="284">
        <f t="shared" si="30"/>
        <v>143754.1</v>
      </c>
      <c r="U70" s="19">
        <v>5641.5</v>
      </c>
      <c r="V70" s="19">
        <v>38011.4</v>
      </c>
      <c r="W70" s="19">
        <v>12732.5</v>
      </c>
      <c r="X70" s="19">
        <v>27463.4</v>
      </c>
      <c r="Y70" s="19">
        <v>5158.3</v>
      </c>
      <c r="Z70" s="19">
        <v>11388.5</v>
      </c>
      <c r="AA70" s="19">
        <v>56045.7</v>
      </c>
      <c r="AB70" s="19">
        <v>5037.8</v>
      </c>
      <c r="AC70" s="285">
        <f t="shared" si="31"/>
        <v>161479.09999999998</v>
      </c>
      <c r="AD70" s="286">
        <f t="shared" si="32"/>
        <v>-17724.999999999971</v>
      </c>
      <c r="AE70" s="287">
        <f t="shared" si="33"/>
        <v>-5.3494452053566122E-2</v>
      </c>
      <c r="AF70" s="3"/>
      <c r="AG70" s="18"/>
      <c r="AJ70" s="3"/>
      <c r="AK70" s="3"/>
      <c r="AL70" s="3"/>
      <c r="AM70" s="3"/>
      <c r="AN70" s="3"/>
      <c r="AO70" s="3"/>
      <c r="AP70" s="3"/>
      <c r="AQ70" s="3"/>
      <c r="AR70" s="3"/>
      <c r="AS70" s="3"/>
      <c r="AT70" s="3"/>
      <c r="AU70" s="3"/>
      <c r="AV70" s="3"/>
      <c r="AW70" s="3"/>
      <c r="AX70" s="3"/>
      <c r="AY70" s="3"/>
      <c r="AZ70" s="3"/>
      <c r="BA70" s="3"/>
      <c r="BB70" s="3"/>
      <c r="BC70" s="3"/>
      <c r="BD70" s="3"/>
    </row>
    <row r="71" spans="1:56" ht="14.25" customHeight="1">
      <c r="A71" s="18">
        <v>42369</v>
      </c>
      <c r="B71" s="19">
        <v>60488.1</v>
      </c>
      <c r="C71" s="19">
        <v>4346.6000000000004</v>
      </c>
      <c r="D71" s="283">
        <f t="shared" si="28"/>
        <v>64834.7</v>
      </c>
      <c r="E71" s="19">
        <v>12038.6</v>
      </c>
      <c r="F71" s="19">
        <v>6362.6</v>
      </c>
      <c r="G71" s="19">
        <v>306.3</v>
      </c>
      <c r="H71" s="19">
        <v>2109.3000000000002</v>
      </c>
      <c r="I71" s="19">
        <v>21062.9</v>
      </c>
      <c r="J71" s="19">
        <v>19651.5</v>
      </c>
      <c r="K71" s="283">
        <f t="shared" si="29"/>
        <v>40714.400000000001</v>
      </c>
      <c r="L71" s="19">
        <v>10.4</v>
      </c>
      <c r="M71" s="19">
        <v>1671.9</v>
      </c>
      <c r="N71" s="19">
        <v>7911.1</v>
      </c>
      <c r="O71" s="19">
        <v>1078.9000000000001</v>
      </c>
      <c r="P71" s="19">
        <v>2255.1</v>
      </c>
      <c r="Q71" s="19">
        <v>0</v>
      </c>
      <c r="R71" s="19">
        <v>14652.8</v>
      </c>
      <c r="S71" s="19">
        <v>0</v>
      </c>
      <c r="T71" s="284">
        <f t="shared" si="30"/>
        <v>153946.09999999998</v>
      </c>
      <c r="U71" s="19">
        <v>5005.8999999999996</v>
      </c>
      <c r="V71" s="19">
        <v>38987.5</v>
      </c>
      <c r="W71" s="19">
        <v>11829.4</v>
      </c>
      <c r="X71" s="19">
        <v>27950.400000000001</v>
      </c>
      <c r="Y71" s="19">
        <v>7960.1</v>
      </c>
      <c r="Z71" s="19">
        <v>11686.3</v>
      </c>
      <c r="AA71" s="19">
        <v>57742</v>
      </c>
      <c r="AB71" s="19">
        <v>4045.4</v>
      </c>
      <c r="AC71" s="285">
        <f t="shared" si="31"/>
        <v>165207.00000000003</v>
      </c>
      <c r="AD71" s="286">
        <f t="shared" si="32"/>
        <v>-11260.900000000052</v>
      </c>
      <c r="AE71" s="287">
        <f t="shared" si="33"/>
        <v>-3.3149926912521763E-2</v>
      </c>
      <c r="AQ71" s="3"/>
      <c r="AR71" s="3"/>
      <c r="AS71" s="3"/>
      <c r="AT71" s="3"/>
      <c r="AU71" s="3"/>
      <c r="AV71" s="3"/>
      <c r="AW71" s="3"/>
      <c r="AX71" s="3"/>
      <c r="AY71" s="3"/>
      <c r="AZ71" s="3"/>
      <c r="BA71" s="3"/>
      <c r="BB71" s="3"/>
      <c r="BC71" s="3"/>
      <c r="BD71" s="3"/>
    </row>
    <row r="72" spans="1:56" ht="14.25" customHeight="1">
      <c r="A72" s="18">
        <v>42735</v>
      </c>
      <c r="B72" s="19">
        <v>63093.5</v>
      </c>
      <c r="C72" s="19">
        <v>4526.6000000000004</v>
      </c>
      <c r="D72" s="283">
        <f t="shared" si="28"/>
        <v>67620.100000000006</v>
      </c>
      <c r="E72" s="19">
        <v>12765.3</v>
      </c>
      <c r="F72" s="19">
        <v>7745.2</v>
      </c>
      <c r="G72" s="19">
        <v>327.3</v>
      </c>
      <c r="H72" s="19">
        <v>2044.9</v>
      </c>
      <c r="I72" s="19">
        <v>20456.900000000001</v>
      </c>
      <c r="J72" s="19">
        <v>21273.1</v>
      </c>
      <c r="K72" s="283">
        <f t="shared" si="29"/>
        <v>41730</v>
      </c>
      <c r="L72" s="19">
        <v>14.2</v>
      </c>
      <c r="M72" s="19">
        <v>2429.4</v>
      </c>
      <c r="N72" s="19">
        <v>9225.5</v>
      </c>
      <c r="O72" s="19">
        <v>888.3</v>
      </c>
      <c r="P72" s="19">
        <v>2698.6</v>
      </c>
      <c r="Q72" s="19">
        <v>0</v>
      </c>
      <c r="R72" s="19">
        <v>15669.1</v>
      </c>
      <c r="S72" s="19">
        <v>0</v>
      </c>
      <c r="T72" s="284">
        <f t="shared" si="30"/>
        <v>163157.9</v>
      </c>
      <c r="U72" s="19">
        <v>6261.6</v>
      </c>
      <c r="V72" s="19">
        <v>40066.400000000001</v>
      </c>
      <c r="W72" s="19">
        <v>12278</v>
      </c>
      <c r="X72" s="19">
        <v>28786.1</v>
      </c>
      <c r="Y72" s="19">
        <v>8094.4</v>
      </c>
      <c r="Z72" s="19">
        <v>10863.8</v>
      </c>
      <c r="AA72" s="19">
        <v>56026.3</v>
      </c>
      <c r="AB72" s="19">
        <v>4665.6000000000004</v>
      </c>
      <c r="AC72" s="285">
        <f t="shared" si="31"/>
        <v>167042.20000000001</v>
      </c>
      <c r="AD72" s="286">
        <f t="shared" si="32"/>
        <v>-3884.3000000000175</v>
      </c>
      <c r="AE72" s="287">
        <f t="shared" si="33"/>
        <v>-1.1061066794052084E-2</v>
      </c>
      <c r="AG72" s="3" t="s">
        <v>9</v>
      </c>
      <c r="AH72" s="3" t="s">
        <v>1305</v>
      </c>
      <c r="AI72" s="3" t="s">
        <v>1302</v>
      </c>
      <c r="AJ72" s="3" t="s">
        <v>1056</v>
      </c>
      <c r="AK72" s="3" t="s">
        <v>1303</v>
      </c>
      <c r="AM72" s="3" t="s">
        <v>9</v>
      </c>
      <c r="AN72" s="353" t="s">
        <v>1305</v>
      </c>
      <c r="AO72" s="3" t="s">
        <v>1303</v>
      </c>
      <c r="AP72" s="3" t="s">
        <v>1304</v>
      </c>
      <c r="AQ72" s="3"/>
      <c r="AR72" s="3"/>
      <c r="AS72" s="3"/>
      <c r="AT72" s="3"/>
      <c r="AU72" s="3"/>
      <c r="AV72" s="3"/>
      <c r="AW72" s="3"/>
      <c r="AX72" s="3"/>
      <c r="AY72" s="3"/>
      <c r="AZ72" s="3"/>
      <c r="BA72" s="3"/>
      <c r="BB72" s="3"/>
      <c r="BC72" s="3"/>
      <c r="BD72" s="3"/>
    </row>
    <row r="73" spans="1:56" ht="14.25" customHeight="1">
      <c r="A73" s="18">
        <v>43100</v>
      </c>
      <c r="B73" s="19">
        <v>67313.3</v>
      </c>
      <c r="C73" s="19">
        <v>4210.6000000000004</v>
      </c>
      <c r="D73" s="283">
        <f t="shared" si="28"/>
        <v>71523.900000000009</v>
      </c>
      <c r="E73" s="19">
        <v>12097.8</v>
      </c>
      <c r="F73" s="19">
        <v>8462.1</v>
      </c>
      <c r="G73" s="19">
        <v>340.09999999999997</v>
      </c>
      <c r="H73" s="19">
        <v>2088.6999999999998</v>
      </c>
      <c r="I73" s="19">
        <v>21216.7</v>
      </c>
      <c r="J73" s="19">
        <v>22417.1</v>
      </c>
      <c r="K73" s="283">
        <f t="shared" si="29"/>
        <v>43633.8</v>
      </c>
      <c r="L73" s="19">
        <v>8.3000000000000007</v>
      </c>
      <c r="M73" s="19">
        <v>1614</v>
      </c>
      <c r="N73" s="19">
        <v>10113.799999999999</v>
      </c>
      <c r="O73" s="19">
        <v>899.3</v>
      </c>
      <c r="P73" s="19">
        <v>2805.7</v>
      </c>
      <c r="Q73" s="19">
        <v>0</v>
      </c>
      <c r="R73" s="19">
        <v>15526.6</v>
      </c>
      <c r="S73" s="19">
        <v>0</v>
      </c>
      <c r="T73" s="284">
        <f t="shared" si="30"/>
        <v>169114.10000000003</v>
      </c>
      <c r="U73" s="19">
        <v>4714.5</v>
      </c>
      <c r="V73" s="19">
        <v>41760.6</v>
      </c>
      <c r="W73" s="19">
        <v>10116.1</v>
      </c>
      <c r="X73" s="19">
        <v>29481</v>
      </c>
      <c r="Y73" s="19">
        <v>7535.5</v>
      </c>
      <c r="Z73" s="19">
        <v>9793</v>
      </c>
      <c r="AA73" s="19">
        <v>57188.6</v>
      </c>
      <c r="AB73" s="19">
        <v>5611</v>
      </c>
      <c r="AC73" s="285">
        <f t="shared" si="31"/>
        <v>166200.29999999999</v>
      </c>
      <c r="AD73" s="286">
        <f t="shared" si="32"/>
        <v>2913.8000000000466</v>
      </c>
      <c r="AE73" s="287">
        <f t="shared" si="33"/>
        <v>7.9519438666494774E-3</v>
      </c>
      <c r="AG73" s="18">
        <v>44196</v>
      </c>
      <c r="AH73" s="18" t="s">
        <v>1162</v>
      </c>
      <c r="AI73" s="478">
        <f>T24</f>
        <v>171204.8987578855</v>
      </c>
      <c r="AJ73" s="478">
        <f>AC24</f>
        <v>200264.76102812501</v>
      </c>
      <c r="AK73" s="478">
        <f>AD24</f>
        <v>-29059.862270239508</v>
      </c>
      <c r="AM73" s="18">
        <v>44196</v>
      </c>
      <c r="AN73" s="18" t="s">
        <v>1162</v>
      </c>
      <c r="AO73" s="481">
        <f>AE24</f>
        <v>-8.4492591743531423E-2</v>
      </c>
      <c r="AP73" s="93">
        <f>AY31</f>
        <v>0.93645845016172369</v>
      </c>
      <c r="AQ73" s="3"/>
      <c r="AR73" s="3"/>
      <c r="AS73" s="3"/>
      <c r="AT73" s="3"/>
      <c r="AU73" s="3"/>
      <c r="AV73" s="3"/>
      <c r="AW73" s="3"/>
      <c r="AX73" s="3"/>
      <c r="AY73" s="3"/>
      <c r="AZ73" s="3"/>
      <c r="BA73" s="3"/>
      <c r="BB73" s="3"/>
      <c r="BC73" s="3"/>
      <c r="BD73" s="3"/>
    </row>
    <row r="74" spans="1:56" ht="14.25" customHeight="1">
      <c r="A74" s="18">
        <v>43465</v>
      </c>
      <c r="B74" s="19">
        <v>72248.3</v>
      </c>
      <c r="C74" s="19">
        <v>4417.8</v>
      </c>
      <c r="D74" s="283">
        <f t="shared" si="28"/>
        <v>76666.100000000006</v>
      </c>
      <c r="E74" s="19">
        <v>13582.6</v>
      </c>
      <c r="F74" s="19">
        <v>8730.2000000000007</v>
      </c>
      <c r="G74" s="19">
        <v>351.2</v>
      </c>
      <c r="H74" s="19">
        <v>2111.6</v>
      </c>
      <c r="I74" s="19">
        <v>22066.5</v>
      </c>
      <c r="J74" s="19">
        <v>23841.200000000001</v>
      </c>
      <c r="K74" s="283">
        <f t="shared" si="29"/>
        <v>45907.7</v>
      </c>
      <c r="L74" s="19">
        <v>8.4</v>
      </c>
      <c r="M74" s="19">
        <v>2137.3000000000002</v>
      </c>
      <c r="N74" s="19">
        <v>7748.3</v>
      </c>
      <c r="O74" s="19">
        <v>844.8</v>
      </c>
      <c r="P74" s="19">
        <v>2512.4</v>
      </c>
      <c r="Q74" s="19">
        <v>0</v>
      </c>
      <c r="R74" s="19">
        <v>16597.8</v>
      </c>
      <c r="S74" s="19">
        <v>0</v>
      </c>
      <c r="T74" s="284">
        <f t="shared" si="30"/>
        <v>177198.40000000005</v>
      </c>
      <c r="U74" s="19">
        <v>6909.9</v>
      </c>
      <c r="V74" s="19">
        <v>44491.4</v>
      </c>
      <c r="W74" s="19">
        <v>13603.1</v>
      </c>
      <c r="X74" s="19">
        <v>30844.1</v>
      </c>
      <c r="Y74" s="19">
        <v>5176.3</v>
      </c>
      <c r="Z74" s="19">
        <v>8932</v>
      </c>
      <c r="AA74" s="19">
        <v>59516.5</v>
      </c>
      <c r="AB74" s="19">
        <v>6733.3</v>
      </c>
      <c r="AC74" s="285">
        <f t="shared" si="31"/>
        <v>176206.59999999998</v>
      </c>
      <c r="AD74" s="286">
        <f t="shared" si="32"/>
        <v>991.80000000007567</v>
      </c>
      <c r="AE74" s="287">
        <f t="shared" si="33"/>
        <v>2.5897915924943463E-3</v>
      </c>
      <c r="AG74" s="18">
        <v>44196</v>
      </c>
      <c r="AH74" s="18" t="s">
        <v>1164</v>
      </c>
      <c r="AI74" s="477">
        <f>T50</f>
        <v>173645.18891645715</v>
      </c>
      <c r="AJ74" s="477">
        <f>AC50</f>
        <v>200264.76102812501</v>
      </c>
      <c r="AK74" s="19">
        <f>AD50</f>
        <v>-26619.572111667861</v>
      </c>
      <c r="AM74" s="18">
        <v>44196</v>
      </c>
      <c r="AN74" s="18" t="s">
        <v>1164</v>
      </c>
      <c r="AO74" s="19">
        <f>AE50</f>
        <v>-7.7397360589765457E-2</v>
      </c>
      <c r="AP74" s="93">
        <f>AZ31</f>
        <v>0.90298331745248916</v>
      </c>
      <c r="AQ74" s="3"/>
      <c r="AR74" s="3"/>
      <c r="AS74" s="3"/>
      <c r="AT74" s="3"/>
      <c r="AU74" s="3"/>
      <c r="AV74" s="3"/>
      <c r="AW74" s="3"/>
      <c r="AX74" s="3"/>
      <c r="AY74" s="3"/>
      <c r="AZ74" s="3"/>
      <c r="BA74" s="3"/>
      <c r="BB74" s="3"/>
      <c r="BC74" s="3"/>
      <c r="BD74" s="3"/>
    </row>
    <row r="75" spans="1:56" ht="14.25" customHeight="1">
      <c r="A75" s="292">
        <v>43830</v>
      </c>
      <c r="B75" s="293">
        <v>76224</v>
      </c>
      <c r="C75" s="293">
        <v>5065</v>
      </c>
      <c r="D75" s="294">
        <f t="shared" si="28"/>
        <v>81289</v>
      </c>
      <c r="E75" s="295">
        <f>E74*(1+$E$94)</f>
        <v>14446.135489763501</v>
      </c>
      <c r="F75" s="295">
        <f>F74*(1+$E$94)</f>
        <v>9285.236409283445</v>
      </c>
      <c r="G75" s="295">
        <f>G74*(1+$E$94)</f>
        <v>373.52810095305324</v>
      </c>
      <c r="H75" s="295">
        <v>2151.6999999999998</v>
      </c>
      <c r="I75" s="293">
        <v>22417</v>
      </c>
      <c r="J75" s="293">
        <v>24947</v>
      </c>
      <c r="K75" s="296">
        <v>47364</v>
      </c>
      <c r="L75" s="293">
        <v>13</v>
      </c>
      <c r="M75" s="293">
        <v>3703</v>
      </c>
      <c r="N75" s="293">
        <v>9631</v>
      </c>
      <c r="O75" s="293">
        <v>839</v>
      </c>
      <c r="P75" s="293">
        <v>2640</v>
      </c>
      <c r="Q75" s="293">
        <v>0</v>
      </c>
      <c r="R75" s="293">
        <v>17970</v>
      </c>
      <c r="S75" s="293">
        <v>0</v>
      </c>
      <c r="T75" s="297">
        <f t="shared" si="30"/>
        <v>189705.60000000001</v>
      </c>
      <c r="U75" s="293">
        <v>7541</v>
      </c>
      <c r="V75" s="293">
        <v>47486</v>
      </c>
      <c r="W75" s="293">
        <v>17322</v>
      </c>
      <c r="X75" s="293">
        <v>33329</v>
      </c>
      <c r="Y75" s="293">
        <v>5371</v>
      </c>
      <c r="Z75" s="293">
        <v>8894</v>
      </c>
      <c r="AA75" s="293">
        <v>62205</v>
      </c>
      <c r="AB75" s="293">
        <v>6195</v>
      </c>
      <c r="AC75" s="298">
        <f t="shared" si="31"/>
        <v>188343</v>
      </c>
      <c r="AD75" s="286">
        <f t="shared" si="32"/>
        <v>1362.6000000000058</v>
      </c>
      <c r="AE75" s="287">
        <f t="shared" si="33"/>
        <v>3.4056297111703135E-3</v>
      </c>
      <c r="AG75" s="18">
        <v>44196</v>
      </c>
      <c r="AH75" s="18" t="s">
        <v>1163</v>
      </c>
      <c r="AI75" s="19">
        <f>T76</f>
        <v>176276.51125800813</v>
      </c>
      <c r="AJ75" s="19">
        <f>AC76</f>
        <v>200264.76102812501</v>
      </c>
      <c r="AK75" s="19">
        <f>AD76</f>
        <v>-23988.249770116876</v>
      </c>
      <c r="AM75" s="18">
        <v>44196</v>
      </c>
      <c r="AN75" s="18" t="s">
        <v>1163</v>
      </c>
      <c r="AO75" s="19">
        <f>AE76</f>
        <v>-6.974669651287517E-2</v>
      </c>
      <c r="AP75" s="93">
        <f>BA31</f>
        <v>0.86864856676839763</v>
      </c>
      <c r="AQ75" s="3"/>
      <c r="AR75" s="3"/>
      <c r="AS75" s="3"/>
      <c r="AT75" s="3"/>
      <c r="AU75" s="3"/>
      <c r="AV75" s="3"/>
      <c r="AW75" s="3"/>
      <c r="AX75" s="3"/>
      <c r="AY75" s="3"/>
      <c r="AZ75" s="3"/>
      <c r="BA75" s="3"/>
      <c r="BB75" s="3"/>
      <c r="BC75" s="3"/>
      <c r="BD75" s="3"/>
    </row>
    <row r="76" spans="1:56" ht="14.25" customHeight="1">
      <c r="A76" s="18">
        <v>44196</v>
      </c>
      <c r="B76" s="301"/>
      <c r="C76" s="301"/>
      <c r="D76" s="303">
        <f>SUM(bdp!AV109:AV112)*21%</f>
        <v>64445.069386084913</v>
      </c>
      <c r="E76" s="89">
        <f>AVERAGE(nezaposlenost!BJ27:BM27)*AVERAGE(place!AA91:AA94)*12/1000000*9%</f>
        <v>14023.550909480153</v>
      </c>
      <c r="F76" s="64">
        <f>F75*70%</f>
        <v>6499.6654864984112</v>
      </c>
      <c r="G76" s="89">
        <f>G75</f>
        <v>373.52810095305324</v>
      </c>
      <c r="H76" s="89">
        <f>H75</f>
        <v>2151.6999999999998</v>
      </c>
      <c r="I76" s="301"/>
      <c r="J76" s="301"/>
      <c r="K76" s="303">
        <f>AVERAGE(nezaposlenost!BJ27:BM27)*AVERAGE(place!AA91:AA94)*12/1000000*29%</f>
        <v>45186.997374991603</v>
      </c>
      <c r="L76" s="303">
        <f>L75</f>
        <v>13</v>
      </c>
      <c r="M76" s="307">
        <f>M75</f>
        <v>3703</v>
      </c>
      <c r="N76" s="307">
        <f>N75+8800</f>
        <v>18431</v>
      </c>
      <c r="O76" s="307">
        <f>O75</f>
        <v>839</v>
      </c>
      <c r="P76" s="307">
        <f>P75</f>
        <v>2640</v>
      </c>
      <c r="Q76" s="307">
        <f>Q75</f>
        <v>0</v>
      </c>
      <c r="R76" s="307">
        <f>R75</f>
        <v>17970</v>
      </c>
      <c r="S76" s="307">
        <f>S75</f>
        <v>0</v>
      </c>
      <c r="T76" s="308">
        <f t="shared" si="30"/>
        <v>176276.51125800813</v>
      </c>
      <c r="U76" s="89">
        <f>U75</f>
        <v>7541</v>
      </c>
      <c r="V76" s="89">
        <f>V75*102%</f>
        <v>48435.72</v>
      </c>
      <c r="W76" s="89">
        <f>W75</f>
        <v>17322</v>
      </c>
      <c r="X76" s="89">
        <f>X75*95%</f>
        <v>31662.55</v>
      </c>
      <c r="Y76" s="89">
        <f>Y75</f>
        <v>5371</v>
      </c>
      <c r="Z76" s="89">
        <f>Z75+CF30/1000000-CS30/1000000</f>
        <v>7817.7461250000006</v>
      </c>
      <c r="AA76" s="309">
        <v>66425</v>
      </c>
      <c r="AB76" s="89">
        <f>AB75+BU10/1000000</f>
        <v>15689.744903125</v>
      </c>
      <c r="AC76" s="310">
        <f t="shared" si="31"/>
        <v>200264.76102812501</v>
      </c>
      <c r="AD76" s="286">
        <f t="shared" si="32"/>
        <v>-23988.249770116876</v>
      </c>
      <c r="AE76" s="287">
        <f t="shared" si="33"/>
        <v>-6.974669651287517E-2</v>
      </c>
      <c r="AQ76" s="3"/>
      <c r="AR76" s="3"/>
      <c r="AS76" s="3"/>
      <c r="AT76" s="3"/>
      <c r="AU76" s="3"/>
      <c r="AV76" s="3"/>
      <c r="AW76" s="3"/>
      <c r="AX76" s="3"/>
      <c r="AY76" s="3"/>
      <c r="AZ76" s="3"/>
      <c r="BA76" s="3"/>
      <c r="BB76" s="3"/>
      <c r="BC76" s="3"/>
      <c r="BD76" s="3"/>
    </row>
    <row r="77" spans="1:56" ht="14.25" customHeight="1">
      <c r="M77" s="632" t="s">
        <v>1102</v>
      </c>
      <c r="N77" s="633"/>
      <c r="O77" s="633"/>
      <c r="P77" s="633"/>
      <c r="Q77" s="633"/>
      <c r="R77" s="633"/>
      <c r="S77" s="634"/>
      <c r="U77" s="659" t="s">
        <v>1103</v>
      </c>
      <c r="V77" s="633"/>
      <c r="W77" s="633"/>
      <c r="X77" s="633"/>
      <c r="Y77" s="633"/>
      <c r="Z77" s="633"/>
      <c r="AA77" s="633"/>
      <c r="AB77" s="634"/>
      <c r="AG77" s="18"/>
      <c r="AH77" s="18"/>
      <c r="AI77" s="480"/>
      <c r="AJ77" s="480"/>
      <c r="AK77" s="478"/>
      <c r="AQ77" s="3"/>
      <c r="AR77" s="3"/>
      <c r="AS77" s="3"/>
      <c r="AT77" s="3"/>
      <c r="AU77" s="3"/>
      <c r="AV77" s="3"/>
      <c r="AW77" s="3"/>
      <c r="AX77" s="3"/>
      <c r="AY77" s="3"/>
      <c r="AZ77" s="3"/>
      <c r="BA77" s="3"/>
      <c r="BB77" s="3"/>
      <c r="BC77" s="3"/>
      <c r="BD77" s="3"/>
    </row>
    <row r="78" spans="1:56" ht="14.25" customHeight="1">
      <c r="A78" s="3"/>
      <c r="B78" s="3"/>
      <c r="C78" s="3"/>
      <c r="D78" s="3"/>
      <c r="E78" s="3"/>
      <c r="F78" s="3"/>
      <c r="G78" s="3"/>
      <c r="H78" s="3"/>
      <c r="I78" s="3"/>
      <c r="J78" s="3"/>
      <c r="K78" s="3"/>
      <c r="L78" s="3"/>
      <c r="M78" s="257"/>
      <c r="N78" s="257"/>
      <c r="O78" s="257"/>
      <c r="P78" s="257"/>
      <c r="Q78" s="257"/>
      <c r="R78" s="257"/>
      <c r="S78" s="257"/>
      <c r="T78" s="3"/>
      <c r="U78" s="257"/>
      <c r="V78" s="257"/>
      <c r="W78" s="257"/>
      <c r="X78" s="257"/>
      <c r="Y78" s="257"/>
      <c r="Z78" s="257"/>
      <c r="AA78" s="257"/>
      <c r="AB78" s="257"/>
      <c r="AC78" s="3"/>
      <c r="AD78" s="3"/>
      <c r="AE78" s="3"/>
      <c r="AF78" s="3"/>
      <c r="AL78" s="3"/>
      <c r="AM78" s="3"/>
      <c r="AN78" s="3"/>
      <c r="AO78" s="3"/>
      <c r="AP78" s="3"/>
      <c r="AQ78" s="3"/>
      <c r="AR78" s="3"/>
      <c r="AS78" s="3"/>
      <c r="AT78" s="3"/>
      <c r="AU78" s="3"/>
      <c r="AV78" s="3"/>
      <c r="AW78" s="3"/>
      <c r="AX78" s="3"/>
      <c r="AY78" s="3"/>
      <c r="AZ78" s="3"/>
      <c r="BA78" s="3"/>
      <c r="BB78" s="3"/>
      <c r="BC78" s="3"/>
      <c r="BD78" s="3"/>
    </row>
    <row r="79" spans="1:56" ht="14.25" customHeight="1">
      <c r="A79" s="3"/>
      <c r="B79" s="3"/>
      <c r="C79" s="3"/>
      <c r="D79" s="3"/>
      <c r="E79" s="3"/>
      <c r="F79" s="3"/>
      <c r="G79" s="3"/>
      <c r="H79" s="3"/>
      <c r="I79" s="3"/>
      <c r="J79" s="3"/>
      <c r="K79" s="3"/>
      <c r="L79" s="3"/>
      <c r="M79" s="257"/>
      <c r="N79" s="257"/>
      <c r="O79" s="257"/>
      <c r="P79" s="257"/>
      <c r="Q79" s="257"/>
      <c r="R79" s="257"/>
      <c r="S79" s="257"/>
      <c r="T79" s="3"/>
      <c r="U79" s="257"/>
      <c r="V79" s="257"/>
      <c r="W79" s="257"/>
      <c r="X79" s="257"/>
      <c r="Y79" s="257"/>
      <c r="Z79" s="257"/>
      <c r="AA79" s="257"/>
      <c r="AB79" s="257"/>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4.25" customHeight="1">
      <c r="A80" s="3"/>
      <c r="B80" s="3"/>
      <c r="C80" s="3"/>
      <c r="D80" s="3"/>
      <c r="E80" s="3"/>
      <c r="F80" s="3"/>
      <c r="G80" s="3"/>
      <c r="H80" s="3"/>
      <c r="I80" s="3"/>
      <c r="J80" s="3"/>
      <c r="K80" s="3"/>
      <c r="L80" s="3"/>
      <c r="M80" s="257"/>
      <c r="N80" s="257"/>
      <c r="O80" s="257"/>
      <c r="P80" s="257"/>
      <c r="Q80" s="257"/>
      <c r="R80" s="257"/>
      <c r="S80" s="257"/>
      <c r="T80" s="3"/>
      <c r="U80" s="257"/>
      <c r="V80" s="257"/>
      <c r="W80" s="257"/>
      <c r="X80" s="257"/>
      <c r="Y80" s="257"/>
      <c r="Z80" s="257"/>
      <c r="AA80" s="257"/>
      <c r="AB80" s="257"/>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4.25" customHeight="1">
      <c r="A81" s="3"/>
      <c r="B81" s="3"/>
      <c r="C81" s="3"/>
      <c r="D81" s="3"/>
      <c r="E81" s="3"/>
      <c r="F81" s="3"/>
      <c r="G81" s="3"/>
      <c r="H81" s="3"/>
      <c r="I81" s="3"/>
      <c r="J81" s="3"/>
      <c r="K81" s="3"/>
      <c r="L81" s="3"/>
      <c r="M81" s="257"/>
      <c r="N81" s="257"/>
      <c r="O81" s="257"/>
      <c r="P81" s="257"/>
      <c r="Q81" s="257"/>
      <c r="R81" s="257"/>
      <c r="S81" s="257"/>
      <c r="T81" s="3"/>
      <c r="U81" s="257"/>
      <c r="V81" s="257"/>
      <c r="W81" s="257"/>
      <c r="X81" s="257"/>
      <c r="Y81" s="257"/>
      <c r="Z81" s="257"/>
      <c r="AA81" s="257"/>
      <c r="AB81" s="257"/>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4.25" customHeight="1">
      <c r="A82" s="3"/>
      <c r="B82" s="3"/>
      <c r="C82" s="3"/>
      <c r="D82" s="3"/>
      <c r="E82" s="3"/>
      <c r="F82" s="3"/>
      <c r="G82" s="3"/>
      <c r="H82" s="3"/>
      <c r="I82" s="3"/>
      <c r="J82" s="3"/>
      <c r="K82" s="3"/>
      <c r="L82" s="3"/>
      <c r="M82" s="257"/>
      <c r="N82" s="257"/>
      <c r="O82" s="257"/>
      <c r="P82" s="257"/>
      <c r="Q82" s="257"/>
      <c r="R82" s="257"/>
      <c r="S82" s="257"/>
      <c r="T82" s="3"/>
      <c r="U82" s="257"/>
      <c r="V82" s="257"/>
      <c r="W82" s="257"/>
      <c r="X82" s="257"/>
      <c r="Y82" s="257"/>
      <c r="Z82" s="257"/>
      <c r="AA82" s="257"/>
      <c r="AB82" s="257"/>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4.25" customHeight="1">
      <c r="A83" s="3"/>
      <c r="B83" s="3"/>
      <c r="C83" s="3"/>
      <c r="D83" s="3"/>
      <c r="E83" s="3"/>
      <c r="F83" s="3"/>
      <c r="G83" s="3"/>
      <c r="H83" s="3"/>
      <c r="I83" s="3"/>
      <c r="J83" s="3"/>
      <c r="K83" s="3"/>
      <c r="L83" s="3"/>
      <c r="M83" s="257"/>
      <c r="N83" s="257"/>
      <c r="O83" s="257"/>
      <c r="P83" s="257"/>
      <c r="Q83" s="257"/>
      <c r="R83" s="257"/>
      <c r="S83" s="257"/>
      <c r="T83" s="3"/>
      <c r="U83" s="257"/>
      <c r="V83" s="257"/>
      <c r="W83" s="257"/>
      <c r="X83" s="257"/>
      <c r="Y83" s="257"/>
      <c r="Z83" s="257"/>
      <c r="AA83" s="257"/>
      <c r="AB83" s="257"/>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4.25" customHeight="1">
      <c r="A84" s="3"/>
      <c r="B84" s="3"/>
      <c r="C84" s="3"/>
      <c r="D84" s="3"/>
      <c r="E84" s="3"/>
      <c r="F84" s="3"/>
      <c r="G84" s="3"/>
      <c r="H84" s="3"/>
      <c r="I84" s="3"/>
      <c r="J84" s="3"/>
      <c r="K84" s="3"/>
      <c r="L84" s="3"/>
      <c r="M84" s="257"/>
      <c r="N84" s="257"/>
      <c r="O84" s="257"/>
      <c r="P84" s="257"/>
      <c r="Q84" s="257"/>
      <c r="R84" s="257"/>
      <c r="S84" s="257"/>
      <c r="T84" s="3"/>
      <c r="U84" s="257"/>
      <c r="V84" s="257"/>
      <c r="W84" s="257"/>
      <c r="X84" s="257"/>
      <c r="Y84" s="257"/>
      <c r="Z84" s="257"/>
      <c r="AA84" s="257"/>
      <c r="AB84" s="257"/>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4.25" customHeight="1">
      <c r="A85" s="3"/>
      <c r="B85" s="3"/>
      <c r="C85" s="3"/>
      <c r="D85" s="3"/>
      <c r="E85" s="3"/>
      <c r="F85" s="3"/>
      <c r="G85" s="3"/>
      <c r="H85" s="3"/>
      <c r="I85" s="3"/>
      <c r="J85" s="3"/>
      <c r="K85" s="3"/>
      <c r="L85" s="3"/>
      <c r="M85" s="257"/>
      <c r="N85" s="257"/>
      <c r="O85" s="257"/>
      <c r="P85" s="257"/>
      <c r="Q85" s="257"/>
      <c r="R85" s="257"/>
      <c r="S85" s="257"/>
      <c r="T85" s="3"/>
      <c r="U85" s="257"/>
      <c r="V85" s="257"/>
      <c r="W85" s="257"/>
      <c r="X85" s="257"/>
      <c r="Y85" s="257"/>
      <c r="Z85" s="257"/>
      <c r="AA85" s="257"/>
      <c r="AB85" s="257"/>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4.25" customHeight="1">
      <c r="A86" s="3"/>
      <c r="B86" s="3"/>
      <c r="C86" s="3"/>
      <c r="D86" s="3"/>
      <c r="E86" s="3"/>
      <c r="F86" s="3"/>
      <c r="G86" s="3"/>
      <c r="H86" s="3"/>
      <c r="I86" s="3"/>
      <c r="J86" s="3"/>
      <c r="K86" s="3"/>
      <c r="L86" s="3"/>
      <c r="M86" s="257"/>
      <c r="N86" s="257"/>
      <c r="O86" s="257"/>
      <c r="P86" s="257"/>
      <c r="Q86" s="257"/>
      <c r="R86" s="257"/>
      <c r="S86" s="257"/>
      <c r="T86" s="3"/>
      <c r="U86" s="257"/>
      <c r="V86" s="257"/>
      <c r="W86" s="257"/>
      <c r="X86" s="257"/>
      <c r="Y86" s="257"/>
      <c r="Z86" s="257"/>
      <c r="AA86" s="257"/>
      <c r="AB86" s="257"/>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4.25" customHeight="1">
      <c r="A87" s="3"/>
      <c r="B87" s="3"/>
      <c r="C87" s="3"/>
      <c r="D87" s="3"/>
      <c r="E87" s="3"/>
      <c r="F87" s="3"/>
      <c r="G87" s="3"/>
      <c r="H87" s="3"/>
      <c r="I87" s="3"/>
      <c r="J87" s="3"/>
      <c r="K87" s="3"/>
      <c r="L87" s="3"/>
      <c r="M87" s="257"/>
      <c r="N87" s="257"/>
      <c r="O87" s="257"/>
      <c r="P87" s="257"/>
      <c r="Q87" s="257"/>
      <c r="R87" s="257"/>
      <c r="S87" s="257"/>
      <c r="T87" s="3"/>
      <c r="U87" s="257"/>
      <c r="V87" s="257"/>
      <c r="W87" s="257"/>
      <c r="X87" s="257"/>
      <c r="Y87" s="257"/>
      <c r="Z87" s="257"/>
      <c r="AA87" s="257"/>
      <c r="AB87" s="257"/>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4.25" customHeight="1">
      <c r="A88" s="3"/>
      <c r="B88" s="3"/>
      <c r="C88" s="3"/>
      <c r="D88" s="3"/>
      <c r="E88" s="3"/>
      <c r="F88" s="3"/>
      <c r="G88" s="3"/>
      <c r="H88" s="3"/>
      <c r="I88" s="3"/>
      <c r="J88" s="3"/>
      <c r="K88" s="3"/>
      <c r="L88" s="3"/>
      <c r="M88" s="257"/>
      <c r="N88" s="257"/>
      <c r="O88" s="257"/>
      <c r="P88" s="257"/>
      <c r="Q88" s="257"/>
      <c r="R88" s="257"/>
      <c r="S88" s="257"/>
      <c r="T88" s="3"/>
      <c r="U88" s="257"/>
      <c r="V88" s="257"/>
      <c r="W88" s="257"/>
      <c r="X88" s="257"/>
      <c r="Y88" s="257"/>
      <c r="Z88" s="257"/>
      <c r="AA88" s="257"/>
      <c r="AB88" s="257"/>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4.25" customHeight="1">
      <c r="A89" s="3"/>
      <c r="B89" s="3"/>
      <c r="C89" s="3"/>
      <c r="D89" s="3"/>
      <c r="E89" s="3"/>
      <c r="F89" s="3"/>
      <c r="G89" s="3"/>
      <c r="H89" s="3"/>
      <c r="I89" s="3"/>
      <c r="J89" s="3"/>
      <c r="K89" s="3"/>
      <c r="L89" s="3"/>
      <c r="M89" s="257"/>
      <c r="N89" s="257"/>
      <c r="O89" s="257"/>
      <c r="P89" s="257"/>
      <c r="Q89" s="257"/>
      <c r="R89" s="257"/>
      <c r="S89" s="257"/>
      <c r="T89" s="3"/>
      <c r="U89" s="257"/>
      <c r="V89" s="257"/>
      <c r="W89" s="257"/>
      <c r="X89" s="257"/>
      <c r="Y89" s="257"/>
      <c r="Z89" s="257"/>
      <c r="AA89" s="257"/>
      <c r="AB89" s="257"/>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4.25" customHeight="1">
      <c r="A90" s="3"/>
      <c r="B90" s="3"/>
      <c r="C90" s="3"/>
      <c r="D90" s="3"/>
      <c r="E90" s="3"/>
      <c r="F90" s="3"/>
      <c r="G90" s="3"/>
      <c r="H90" s="3"/>
      <c r="I90" s="3"/>
      <c r="J90" s="3"/>
      <c r="K90" s="3"/>
      <c r="L90" s="3"/>
      <c r="M90" s="257"/>
      <c r="N90" s="257"/>
      <c r="O90" s="257"/>
      <c r="P90" s="257"/>
      <c r="Q90" s="257"/>
      <c r="R90" s="257"/>
      <c r="S90" s="257"/>
      <c r="T90" s="3"/>
      <c r="U90" s="257"/>
      <c r="V90" s="257"/>
      <c r="W90" s="257"/>
      <c r="X90" s="257"/>
      <c r="Y90" s="257"/>
      <c r="Z90" s="257"/>
      <c r="AA90" s="257"/>
      <c r="AB90" s="257"/>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4.25" customHeight="1">
      <c r="A91" s="3"/>
      <c r="B91" s="3"/>
      <c r="C91" s="3"/>
      <c r="D91" s="3"/>
      <c r="E91" s="3"/>
      <c r="F91" s="3"/>
      <c r="G91" s="3"/>
      <c r="H91" s="3"/>
      <c r="I91" s="3"/>
      <c r="J91" s="3"/>
      <c r="K91" s="3"/>
      <c r="L91" s="3"/>
      <c r="M91" s="257"/>
      <c r="N91" s="257"/>
      <c r="O91" s="257"/>
      <c r="P91" s="257"/>
      <c r="Q91" s="257"/>
      <c r="R91" s="257"/>
      <c r="S91" s="257"/>
      <c r="T91" s="3"/>
      <c r="U91" s="257"/>
      <c r="V91" s="257"/>
      <c r="W91" s="257"/>
      <c r="X91" s="257"/>
      <c r="Y91" s="257"/>
      <c r="Z91" s="257"/>
      <c r="AA91" s="257"/>
      <c r="AB91" s="257"/>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4.25" customHeight="1">
      <c r="A92" s="3"/>
      <c r="B92" s="3"/>
      <c r="C92" s="3"/>
      <c r="D92" s="3"/>
      <c r="E92" s="3"/>
      <c r="F92" s="3"/>
      <c r="G92" s="3"/>
      <c r="H92" s="3"/>
      <c r="I92" s="3"/>
      <c r="J92" s="3"/>
      <c r="K92" s="3"/>
      <c r="L92" s="3"/>
      <c r="M92" s="257"/>
      <c r="N92" s="257"/>
      <c r="O92" s="257"/>
      <c r="P92" s="257"/>
      <c r="Q92" s="257"/>
      <c r="R92" s="257"/>
      <c r="S92" s="257"/>
      <c r="T92" s="3"/>
      <c r="U92" s="257"/>
      <c r="V92" s="257"/>
      <c r="W92" s="257"/>
      <c r="X92" s="257"/>
      <c r="Y92" s="257"/>
      <c r="Z92" s="257"/>
      <c r="AA92" s="257"/>
      <c r="AB92" s="257"/>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4.25" customHeight="1">
      <c r="E93" s="295">
        <v>24104.9</v>
      </c>
    </row>
    <row r="94" spans="1:56" ht="14.25" customHeight="1">
      <c r="E94" s="319">
        <f>E93/SUM(E22:G22)-1</f>
        <v>6.3576597246734812E-2</v>
      </c>
    </row>
    <row r="95" spans="1:56" ht="14.25" customHeight="1"/>
    <row r="96" spans="1:56" ht="14.25" customHeight="1"/>
    <row r="97" spans="1:27" ht="14.25" customHeight="1">
      <c r="A97" s="18" t="s">
        <v>30</v>
      </c>
      <c r="B97" s="185" t="s">
        <v>1069</v>
      </c>
      <c r="C97" s="3" t="s">
        <v>174</v>
      </c>
      <c r="D97" s="3" t="s">
        <v>1107</v>
      </c>
      <c r="E97" s="275" t="s">
        <v>1059</v>
      </c>
      <c r="I97" s="18" t="s">
        <v>30</v>
      </c>
      <c r="J97" s="276" t="s">
        <v>1061</v>
      </c>
      <c r="K97" s="3" t="s">
        <v>1108</v>
      </c>
      <c r="L97" s="3" t="s">
        <v>1109</v>
      </c>
      <c r="M97" s="3" t="s">
        <v>1110</v>
      </c>
      <c r="N97" s="3" t="s">
        <v>1111</v>
      </c>
      <c r="P97" s="3" t="s">
        <v>9</v>
      </c>
      <c r="Q97" s="185" t="s">
        <v>1083</v>
      </c>
      <c r="R97" s="3" t="s">
        <v>1111</v>
      </c>
      <c r="T97" s="185"/>
      <c r="U97" s="320"/>
      <c r="V97" s="321" t="s">
        <v>1112</v>
      </c>
      <c r="W97" s="320" t="s">
        <v>1113</v>
      </c>
      <c r="X97" s="320" t="s">
        <v>1114</v>
      </c>
      <c r="Y97" s="185" t="s">
        <v>1084</v>
      </c>
    </row>
    <row r="98" spans="1:27" ht="14.25" customHeight="1">
      <c r="A98" s="18">
        <v>37621</v>
      </c>
      <c r="B98" s="19">
        <v>39417.599999999999</v>
      </c>
      <c r="C98" s="20">
        <f>SUM(bdp!AP37:AP40)</f>
        <v>174599.10552021139</v>
      </c>
      <c r="D98" s="20">
        <f>SUM(bdp!AQ37:AQ40)</f>
        <v>36486.198981964175</v>
      </c>
      <c r="E98" s="19">
        <f t="shared" ref="E98:E115" si="34">B6+C6</f>
        <v>41334.699999999997</v>
      </c>
      <c r="F98" s="93">
        <f t="shared" ref="F98:F115" si="35">E98/C98</f>
        <v>0.23674061718039638</v>
      </c>
      <c r="G98" s="93">
        <f t="shared" ref="G98:G115" si="36">E98/D98-1</f>
        <v>0.13288588982460259</v>
      </c>
      <c r="I98" s="18">
        <v>37621</v>
      </c>
      <c r="J98" s="283">
        <v>25200.1</v>
      </c>
      <c r="K98" s="98"/>
      <c r="N98" s="18"/>
      <c r="P98" s="18">
        <v>37621</v>
      </c>
      <c r="Q98" s="19">
        <v>8030.2</v>
      </c>
      <c r="R98" s="19"/>
      <c r="T98" s="19"/>
      <c r="U98" s="322" t="s">
        <v>1115</v>
      </c>
      <c r="V98" s="323">
        <v>157</v>
      </c>
      <c r="W98" s="324">
        <v>158</v>
      </c>
      <c r="X98" s="324">
        <v>159</v>
      </c>
    </row>
    <row r="99" spans="1:27" ht="14.25" customHeight="1">
      <c r="A99" s="18">
        <v>37986</v>
      </c>
      <c r="B99" s="19">
        <v>42404.4</v>
      </c>
      <c r="C99" s="20">
        <f>SUM(bdp!AP41:AP44)</f>
        <v>193935.49902460154</v>
      </c>
      <c r="D99" s="20">
        <f>SUM(bdp!AQ41:AQ44)</f>
        <v>38637.824587919269</v>
      </c>
      <c r="E99" s="19">
        <f t="shared" si="34"/>
        <v>44478.8</v>
      </c>
      <c r="F99" s="93">
        <f t="shared" si="35"/>
        <v>0.22934841853970056</v>
      </c>
      <c r="G99" s="93">
        <f t="shared" si="36"/>
        <v>0.15117247087215691</v>
      </c>
      <c r="I99" s="18">
        <v>37986</v>
      </c>
      <c r="J99" s="283">
        <v>27424.6</v>
      </c>
      <c r="K99" s="98"/>
      <c r="M99" s="18"/>
      <c r="N99" s="19"/>
      <c r="O99" s="19"/>
      <c r="P99" s="18">
        <v>37986</v>
      </c>
      <c r="Q99" s="19">
        <v>8440</v>
      </c>
      <c r="R99" s="19"/>
      <c r="T99" s="19"/>
      <c r="U99" s="322" t="s">
        <v>1120</v>
      </c>
      <c r="V99" s="323">
        <v>145</v>
      </c>
      <c r="W99" s="324">
        <v>146</v>
      </c>
      <c r="X99" s="324">
        <v>147</v>
      </c>
    </row>
    <row r="100" spans="1:27" ht="14.25" customHeight="1">
      <c r="A100" s="18">
        <v>38352</v>
      </c>
      <c r="B100" s="19">
        <v>44086.8</v>
      </c>
      <c r="C100" s="20">
        <f>SUM(bdp!AP45:AP48)</f>
        <v>210899</v>
      </c>
      <c r="D100" s="20">
        <f>SUM(bdp!AQ45:AQ48)</f>
        <v>40095</v>
      </c>
      <c r="E100" s="19">
        <f t="shared" si="34"/>
        <v>46439.700000000004</v>
      </c>
      <c r="F100" s="93">
        <f t="shared" si="35"/>
        <v>0.22019876813071662</v>
      </c>
      <c r="G100" s="93">
        <f t="shared" si="36"/>
        <v>0.15824167601945383</v>
      </c>
      <c r="I100" s="18">
        <v>38352</v>
      </c>
      <c r="J100" s="283">
        <v>29477.599999999999</v>
      </c>
      <c r="K100" s="98"/>
      <c r="M100" s="18"/>
      <c r="N100" s="19"/>
      <c r="O100" s="19"/>
      <c r="P100" s="18">
        <v>38352</v>
      </c>
      <c r="Q100" s="19">
        <v>9258.6</v>
      </c>
      <c r="R100" s="19"/>
      <c r="T100" s="19"/>
      <c r="U100" s="322" t="s">
        <v>1122</v>
      </c>
      <c r="V100" s="323">
        <v>150</v>
      </c>
      <c r="W100" s="324">
        <v>151</v>
      </c>
      <c r="X100" s="324">
        <v>153</v>
      </c>
    </row>
    <row r="101" spans="1:27" ht="14.25" customHeight="1">
      <c r="A101" s="18">
        <v>38717</v>
      </c>
      <c r="B101" s="19">
        <v>47049.1</v>
      </c>
      <c r="C101" s="20">
        <f>SUM(bdp!AP49:AP52)</f>
        <v>227098.77506822781</v>
      </c>
      <c r="D101" s="20">
        <f>SUM(bdp!AQ49:AQ52)</f>
        <v>42916.077451879872</v>
      </c>
      <c r="E101" s="19">
        <f t="shared" si="34"/>
        <v>49411.4</v>
      </c>
      <c r="F101" s="93">
        <f t="shared" si="35"/>
        <v>0.21757669095817544</v>
      </c>
      <c r="G101" s="93">
        <f t="shared" si="36"/>
        <v>0.15134939942736114</v>
      </c>
      <c r="I101" s="18">
        <v>38717</v>
      </c>
      <c r="J101" s="283">
        <v>31301.3</v>
      </c>
      <c r="K101" s="98"/>
      <c r="M101" s="18"/>
      <c r="N101" s="19"/>
      <c r="O101" s="19"/>
      <c r="P101" s="18">
        <v>38717</v>
      </c>
      <c r="Q101" s="19">
        <v>9371.2999999999993</v>
      </c>
      <c r="R101" s="19"/>
      <c r="T101" s="19"/>
      <c r="U101" s="325" t="s">
        <v>1123</v>
      </c>
      <c r="V101" s="326">
        <v>181</v>
      </c>
      <c r="W101" s="327">
        <v>182</v>
      </c>
      <c r="X101" s="327">
        <v>184</v>
      </c>
    </row>
    <row r="102" spans="1:27" ht="14.25" customHeight="1">
      <c r="A102" s="18">
        <v>39082</v>
      </c>
      <c r="B102" s="19">
        <v>51273.7</v>
      </c>
      <c r="C102" s="20">
        <f>SUM(bdp!AP53:AP56)</f>
        <v>247176.29723377791</v>
      </c>
      <c r="D102" s="20">
        <f>SUM(bdp!AQ53:AQ56)</f>
        <v>47268.451939976338</v>
      </c>
      <c r="E102" s="19">
        <f t="shared" si="34"/>
        <v>53850.299999999996</v>
      </c>
      <c r="F102" s="93">
        <f t="shared" si="35"/>
        <v>0.21786190910153774</v>
      </c>
      <c r="G102" s="93">
        <f t="shared" si="36"/>
        <v>0.13924399445917102</v>
      </c>
      <c r="I102" s="18">
        <v>39082</v>
      </c>
      <c r="J102" s="283">
        <v>33877.199999999997</v>
      </c>
      <c r="K102" s="98"/>
      <c r="M102" s="18"/>
      <c r="N102" s="19"/>
      <c r="O102" s="19"/>
      <c r="P102" s="18">
        <v>39082</v>
      </c>
      <c r="Q102" s="19">
        <v>10606.9</v>
      </c>
      <c r="R102" s="19"/>
      <c r="T102" s="19"/>
      <c r="U102" s="328">
        <v>2001</v>
      </c>
      <c r="V102" s="329">
        <v>17174543601</v>
      </c>
      <c r="W102" s="330">
        <v>12074044910</v>
      </c>
      <c r="X102" s="330">
        <v>2602954975</v>
      </c>
    </row>
    <row r="103" spans="1:27" ht="14.25" customHeight="1">
      <c r="A103" s="18">
        <v>39447</v>
      </c>
      <c r="B103" s="19">
        <v>55095.9</v>
      </c>
      <c r="C103" s="20">
        <f>SUM(bdp!AP57:AP60)</f>
        <v>272580.74032397586</v>
      </c>
      <c r="D103" s="20">
        <f>SUM(bdp!AQ57:AQ60)</f>
        <v>50210.63125984199</v>
      </c>
      <c r="E103" s="19">
        <f t="shared" si="34"/>
        <v>58053</v>
      </c>
      <c r="F103" s="93">
        <f t="shared" si="35"/>
        <v>0.2129754286051212</v>
      </c>
      <c r="G103" s="93">
        <f t="shared" si="36"/>
        <v>0.15618940737019305</v>
      </c>
      <c r="I103" s="18">
        <v>39447</v>
      </c>
      <c r="J103" s="283">
        <v>37203.5</v>
      </c>
      <c r="K103" s="98"/>
      <c r="M103" s="18"/>
      <c r="N103" s="19"/>
      <c r="O103" s="19"/>
      <c r="P103" s="18">
        <v>39447</v>
      </c>
      <c r="Q103" s="19">
        <v>12547.5</v>
      </c>
      <c r="R103" s="19"/>
      <c r="T103" s="19"/>
      <c r="U103" s="331">
        <v>2002</v>
      </c>
      <c r="V103" s="332">
        <v>25639339851</v>
      </c>
      <c r="W103" s="333">
        <v>11652322334</v>
      </c>
      <c r="X103" s="333">
        <v>3221928786</v>
      </c>
    </row>
    <row r="104" spans="1:27" ht="14.25" customHeight="1">
      <c r="A104" s="18">
        <v>39813</v>
      </c>
      <c r="B104" s="19">
        <v>58485.1</v>
      </c>
      <c r="C104" s="20">
        <f>SUM(bdp!AP61:AP64)</f>
        <v>293609.35638710082</v>
      </c>
      <c r="D104" s="20">
        <f>SUM(bdp!AQ61:AQ64)</f>
        <v>53125.804174160134</v>
      </c>
      <c r="E104" s="19">
        <f t="shared" si="34"/>
        <v>61788.7</v>
      </c>
      <c r="F104" s="93">
        <f t="shared" si="35"/>
        <v>0.21044526904836255</v>
      </c>
      <c r="G104" s="93">
        <f t="shared" si="36"/>
        <v>0.16306380600735282</v>
      </c>
      <c r="I104" s="18">
        <v>39813</v>
      </c>
      <c r="J104" s="283">
        <v>40703.5</v>
      </c>
      <c r="K104" s="98"/>
      <c r="M104" s="18"/>
      <c r="N104" s="19"/>
      <c r="O104" s="19"/>
      <c r="P104" s="18">
        <v>39813</v>
      </c>
      <c r="Q104" s="19">
        <v>13360.3</v>
      </c>
      <c r="R104" s="19"/>
      <c r="T104" s="19"/>
      <c r="U104" s="328">
        <v>2008</v>
      </c>
      <c r="V104" s="329">
        <v>40315289961</v>
      </c>
      <c r="W104" s="330">
        <v>17230920402</v>
      </c>
      <c r="X104" s="330">
        <v>6770646446</v>
      </c>
      <c r="Y104" s="19">
        <v>10062.200000000001</v>
      </c>
      <c r="Z104" s="93"/>
    </row>
    <row r="105" spans="1:27" ht="14.25" customHeight="1">
      <c r="A105" s="18">
        <v>40178</v>
      </c>
      <c r="B105" s="19">
        <v>52842.3</v>
      </c>
      <c r="C105" s="20">
        <f>SUM(bdp!AP65:AP68)</f>
        <v>283030.87858804397</v>
      </c>
      <c r="D105" s="20">
        <f>SUM(bdp!AQ65:AQ68)</f>
        <v>47739.874358392655</v>
      </c>
      <c r="E105" s="19">
        <f t="shared" si="34"/>
        <v>56153.4</v>
      </c>
      <c r="F105" s="93">
        <f t="shared" si="35"/>
        <v>0.19840026035368455</v>
      </c>
      <c r="G105" s="93">
        <f t="shared" si="36"/>
        <v>0.17623686184101262</v>
      </c>
      <c r="I105" s="18">
        <v>40178</v>
      </c>
      <c r="J105" s="283">
        <v>39994.800000000003</v>
      </c>
      <c r="K105" s="98"/>
      <c r="M105" s="18"/>
      <c r="N105" s="19"/>
      <c r="O105" s="19"/>
      <c r="P105" s="18">
        <v>40178</v>
      </c>
      <c r="Q105" s="19">
        <v>12804</v>
      </c>
      <c r="R105" s="19"/>
      <c r="T105" s="19"/>
      <c r="U105" s="328">
        <v>2009</v>
      </c>
      <c r="V105" s="329">
        <v>31958883698</v>
      </c>
      <c r="W105" s="330">
        <v>22468639407</v>
      </c>
      <c r="X105" s="330">
        <v>5093376111</v>
      </c>
      <c r="Y105" s="19">
        <v>8459</v>
      </c>
      <c r="Z105" s="93">
        <f t="shared" ref="Z105:Z114" si="37">X105/X104-1</f>
        <v>-0.24772676410993322</v>
      </c>
      <c r="AA105" s="93">
        <f t="shared" ref="AA105:AA114" si="38">Y105/Y104-1</f>
        <v>-0.15932897378306932</v>
      </c>
    </row>
    <row r="106" spans="1:27" ht="14.25" customHeight="1">
      <c r="A106" s="18">
        <v>40543</v>
      </c>
      <c r="B106" s="19">
        <v>54344.800000000003</v>
      </c>
      <c r="C106" s="20">
        <f>SUM(bdp!AP69:AP72)</f>
        <v>279150.84717789636</v>
      </c>
      <c r="D106" s="20">
        <f>SUM(bdp!AQ69:AQ72)</f>
        <v>49673.316463279312</v>
      </c>
      <c r="E106" s="19">
        <f t="shared" si="34"/>
        <v>57821.200000000004</v>
      </c>
      <c r="F106" s="93">
        <f t="shared" si="35"/>
        <v>0.20713245395652299</v>
      </c>
      <c r="G106" s="93">
        <f t="shared" si="36"/>
        <v>0.16402938472497541</v>
      </c>
      <c r="I106" s="18">
        <v>40543</v>
      </c>
      <c r="J106" s="283">
        <v>38712.399999999994</v>
      </c>
      <c r="K106" s="98">
        <f>nezaposlenost!AN27</f>
        <v>1432454</v>
      </c>
      <c r="L106" s="19">
        <f>AVERAGE(place!Y51:Y54)</f>
        <v>7664.2781005445586</v>
      </c>
      <c r="M106" s="19">
        <f t="shared" ref="M106:M116" si="39">K106*L106*12</f>
        <v>131744709866.84946</v>
      </c>
      <c r="N106" s="97">
        <f t="shared" ref="N106:N115" si="40">J106/(M106/1000000)</f>
        <v>0.29384405673006148</v>
      </c>
      <c r="O106" s="19"/>
      <c r="P106" s="18">
        <v>40543</v>
      </c>
      <c r="Q106" s="19">
        <v>11373.4</v>
      </c>
      <c r="R106" s="97">
        <f t="shared" ref="R106:R115" si="41">Q106/(M106/1000000)</f>
        <v>8.6329083053845318E-2</v>
      </c>
      <c r="T106" s="19"/>
      <c r="U106" s="328">
        <v>2010</v>
      </c>
      <c r="V106" s="329">
        <v>34227918805</v>
      </c>
      <c r="W106" s="330">
        <v>29850754175</v>
      </c>
      <c r="X106" s="330">
        <v>6040234369</v>
      </c>
      <c r="Y106" s="19">
        <v>6346.7</v>
      </c>
      <c r="Z106" s="93">
        <f t="shared" si="37"/>
        <v>0.18589992911677999</v>
      </c>
      <c r="AA106" s="93">
        <f t="shared" si="38"/>
        <v>-0.24971036765575128</v>
      </c>
    </row>
    <row r="107" spans="1:27" ht="14.25" customHeight="1">
      <c r="A107" s="18">
        <v>40908</v>
      </c>
      <c r="B107" s="19">
        <v>53773.9</v>
      </c>
      <c r="C107" s="20">
        <f>SUM(bdp!AP73:AP76)</f>
        <v>284482.73633666727</v>
      </c>
      <c r="D107" s="20">
        <f>SUM(bdp!AQ73:AQ76)</f>
        <v>48732.066559747058</v>
      </c>
      <c r="E107" s="19">
        <f t="shared" si="34"/>
        <v>57306.400000000001</v>
      </c>
      <c r="F107" s="93">
        <f t="shared" si="35"/>
        <v>0.20144069456707389</v>
      </c>
      <c r="G107" s="93">
        <f t="shared" si="36"/>
        <v>0.17594848824522025</v>
      </c>
      <c r="I107" s="18">
        <v>40908</v>
      </c>
      <c r="J107" s="283">
        <v>38605.100000000006</v>
      </c>
      <c r="K107" s="98">
        <f>nezaposlenost!AO27</f>
        <v>1411238</v>
      </c>
      <c r="L107" s="19">
        <f>AVERAGE(place!Y55:Y58)</f>
        <v>7785.1248270702499</v>
      </c>
      <c r="M107" s="19">
        <f t="shared" si="39"/>
        <v>131839967888.45959</v>
      </c>
      <c r="N107" s="97">
        <f t="shared" si="40"/>
        <v>0.29281788078605292</v>
      </c>
      <c r="O107" s="19"/>
      <c r="P107" s="18">
        <v>40908</v>
      </c>
      <c r="Q107" s="19">
        <v>11484.7</v>
      </c>
      <c r="R107" s="97">
        <f t="shared" si="41"/>
        <v>8.7110913207415125E-2</v>
      </c>
      <c r="T107" s="19"/>
      <c r="U107" s="328">
        <v>2011</v>
      </c>
      <c r="V107" s="329">
        <v>38262449537</v>
      </c>
      <c r="W107" s="330">
        <v>25848960979</v>
      </c>
      <c r="X107" s="330">
        <v>5233555448</v>
      </c>
      <c r="Y107" s="19">
        <v>7740.8</v>
      </c>
      <c r="Z107" s="93">
        <f t="shared" si="37"/>
        <v>-0.13355093059634882</v>
      </c>
      <c r="AA107" s="93">
        <f t="shared" si="38"/>
        <v>0.21965745978224915</v>
      </c>
    </row>
    <row r="108" spans="1:27" ht="14.25" customHeight="1">
      <c r="A108" s="18">
        <v>41274</v>
      </c>
      <c r="B108" s="19">
        <v>56335.7</v>
      </c>
      <c r="C108" s="20">
        <f>SUM(bdp!AP77:AP80)</f>
        <v>278373.3521664642</v>
      </c>
      <c r="D108" s="20">
        <f>SUM(bdp!AQ77:AQ80)</f>
        <v>52136.061014832485</v>
      </c>
      <c r="E108" s="19">
        <f t="shared" si="34"/>
        <v>59891.6</v>
      </c>
      <c r="F108" s="93">
        <f t="shared" si="35"/>
        <v>0.21514846709962915</v>
      </c>
      <c r="G108" s="93">
        <f t="shared" si="36"/>
        <v>0.14875575243325523</v>
      </c>
      <c r="I108" s="18">
        <v>41274</v>
      </c>
      <c r="J108" s="283">
        <v>37845.899999999994</v>
      </c>
      <c r="K108" s="98">
        <f>nezaposlenost!AP27</f>
        <v>1395116</v>
      </c>
      <c r="L108" s="19">
        <f>AVERAGE(place!Y59:Y62)</f>
        <v>7859.6372707223645</v>
      </c>
      <c r="M108" s="19">
        <f t="shared" si="39"/>
        <v>131581268526.97324</v>
      </c>
      <c r="N108" s="97">
        <f t="shared" si="40"/>
        <v>0.28762376608523005</v>
      </c>
      <c r="O108" s="19"/>
      <c r="P108" s="18">
        <v>41274</v>
      </c>
      <c r="Q108" s="19">
        <v>12191.2</v>
      </c>
      <c r="R108" s="97">
        <f t="shared" si="41"/>
        <v>9.2651485553210719E-2</v>
      </c>
      <c r="T108" s="19"/>
      <c r="U108" s="328">
        <v>2012</v>
      </c>
      <c r="V108" s="329">
        <v>38388097074</v>
      </c>
      <c r="W108" s="330">
        <v>29195384274</v>
      </c>
      <c r="X108" s="330">
        <v>4251796966</v>
      </c>
      <c r="Y108" s="19">
        <v>6597.3</v>
      </c>
      <c r="Z108" s="93">
        <f t="shared" si="37"/>
        <v>-0.18758920044979721</v>
      </c>
      <c r="AA108" s="93">
        <f t="shared" si="38"/>
        <v>-0.1477237494832575</v>
      </c>
    </row>
    <row r="109" spans="1:27" ht="14.25" customHeight="1">
      <c r="A109" s="18">
        <v>41639</v>
      </c>
      <c r="B109" s="19">
        <v>58022.6</v>
      </c>
      <c r="C109" s="20">
        <f>SUM(bdp!AP81:AP84)</f>
        <v>276217.6131789909</v>
      </c>
      <c r="D109" s="20">
        <f>SUM(bdp!AQ81:AQ84)</f>
        <v>54991.448236623313</v>
      </c>
      <c r="E109" s="19">
        <f t="shared" si="34"/>
        <v>61665.5</v>
      </c>
      <c r="F109" s="93">
        <f t="shared" si="35"/>
        <v>0.22324970261777019</v>
      </c>
      <c r="G109" s="93">
        <f t="shared" si="36"/>
        <v>0.12136526637121525</v>
      </c>
      <c r="I109" s="18">
        <v>41639</v>
      </c>
      <c r="J109" s="283">
        <v>37149.300000000003</v>
      </c>
      <c r="K109" s="98">
        <f>nezaposlenost!AQ27</f>
        <v>1364298</v>
      </c>
      <c r="L109" s="19">
        <f>AVERAGE(place!Y63:Y66)</f>
        <v>7940.4737631517746</v>
      </c>
      <c r="M109" s="19">
        <f t="shared" si="39"/>
        <v>129998069689.44528</v>
      </c>
      <c r="N109" s="97">
        <f t="shared" si="40"/>
        <v>0.28576808939353199</v>
      </c>
      <c r="O109" s="19"/>
      <c r="P109" s="18">
        <v>41639</v>
      </c>
      <c r="Q109" s="19">
        <v>12761.9</v>
      </c>
      <c r="R109" s="97">
        <f t="shared" si="41"/>
        <v>9.8169919218701718E-2</v>
      </c>
      <c r="T109" s="19"/>
      <c r="U109" s="328">
        <v>2013</v>
      </c>
      <c r="V109" s="329">
        <v>34639382126</v>
      </c>
      <c r="W109" s="330">
        <v>27195939795</v>
      </c>
      <c r="X109" s="330">
        <v>3913950313</v>
      </c>
      <c r="Y109" s="19">
        <v>6741.8</v>
      </c>
      <c r="Z109" s="93">
        <f t="shared" si="37"/>
        <v>-7.945973330844136E-2</v>
      </c>
      <c r="AA109" s="93">
        <f t="shared" si="38"/>
        <v>2.1902899671077503E-2</v>
      </c>
    </row>
    <row r="110" spans="1:27" ht="14.25" customHeight="1">
      <c r="A110" s="18">
        <v>42004</v>
      </c>
      <c r="B110" s="19">
        <v>57545.1</v>
      </c>
      <c r="C110" s="20">
        <f>SUM(bdp!AP85:AP88)</f>
        <v>276364.80819106975</v>
      </c>
      <c r="D110" s="20">
        <f>SUM(bdp!AQ85:AQ88)</f>
        <v>54977.96324719501</v>
      </c>
      <c r="E110" s="19">
        <f t="shared" si="34"/>
        <v>61289.7</v>
      </c>
      <c r="F110" s="93">
        <f t="shared" si="35"/>
        <v>0.22177100044382739</v>
      </c>
      <c r="G110" s="93">
        <f t="shared" si="36"/>
        <v>0.11480484870685004</v>
      </c>
      <c r="I110" s="18">
        <v>42004</v>
      </c>
      <c r="J110" s="283">
        <v>39186.699999999997</v>
      </c>
      <c r="K110" s="98">
        <f>nezaposlenost!AR27</f>
        <v>1342149</v>
      </c>
      <c r="L110" s="19">
        <f>AVERAGE(place!Y67:Y70)</f>
        <v>7937.3439954093665</v>
      </c>
      <c r="M110" s="19">
        <f t="shared" si="39"/>
        <v>127837179673.13623</v>
      </c>
      <c r="N110" s="97">
        <f t="shared" si="40"/>
        <v>0.30653601792683094</v>
      </c>
      <c r="O110" s="19"/>
      <c r="P110" s="18">
        <v>42004</v>
      </c>
      <c r="Q110" s="19">
        <v>12821.3</v>
      </c>
      <c r="R110" s="97">
        <f t="shared" si="41"/>
        <v>0.10029398358742322</v>
      </c>
      <c r="T110" s="19"/>
      <c r="U110" s="328">
        <v>2014</v>
      </c>
      <c r="V110" s="329">
        <v>39146980459</v>
      </c>
      <c r="W110" s="330">
        <v>25239919793</v>
      </c>
      <c r="X110" s="330">
        <v>4152989268</v>
      </c>
      <c r="Y110" s="19">
        <v>5824.7</v>
      </c>
      <c r="Z110" s="93">
        <f t="shared" si="37"/>
        <v>6.1073579346688112E-2</v>
      </c>
      <c r="AA110" s="93">
        <f t="shared" si="38"/>
        <v>-0.13603192025868471</v>
      </c>
    </row>
    <row r="111" spans="1:27" ht="14.25" customHeight="1">
      <c r="A111" s="18">
        <v>42369</v>
      </c>
      <c r="B111" s="19">
        <v>60488.1</v>
      </c>
      <c r="C111" s="20">
        <f>SUM(bdp!AP89:AP92)</f>
        <v>281466.22983444075</v>
      </c>
      <c r="D111" s="20">
        <f>SUM(bdp!AQ89:AQ92)</f>
        <v>58229.843394199095</v>
      </c>
      <c r="E111" s="19">
        <f t="shared" si="34"/>
        <v>64834.7</v>
      </c>
      <c r="F111" s="93">
        <f t="shared" si="35"/>
        <v>0.23034628359549902</v>
      </c>
      <c r="G111" s="93">
        <f t="shared" si="36"/>
        <v>0.11342734619923234</v>
      </c>
      <c r="I111" s="18">
        <v>42369</v>
      </c>
      <c r="J111" s="283">
        <v>40714.400000000001</v>
      </c>
      <c r="K111" s="98">
        <f>nezaposlenost!AS27</f>
        <v>1391002</v>
      </c>
      <c r="L111" s="19">
        <f>AVERAGE(place!Y71:Y74)</f>
        <v>7615.4784026465786</v>
      </c>
      <c r="M111" s="19">
        <f t="shared" si="39"/>
        <v>127117748268.45836</v>
      </c>
      <c r="N111" s="97">
        <f t="shared" si="40"/>
        <v>0.32028887039452414</v>
      </c>
      <c r="O111" s="19"/>
      <c r="P111" s="18">
        <v>42369</v>
      </c>
      <c r="Q111" s="19">
        <v>12038.6</v>
      </c>
      <c r="R111" s="97">
        <f t="shared" si="41"/>
        <v>9.4704320710400205E-2</v>
      </c>
      <c r="T111" s="19"/>
      <c r="U111" s="328">
        <v>2015</v>
      </c>
      <c r="V111" s="329">
        <v>41857585940</v>
      </c>
      <c r="W111" s="330">
        <v>19164129346</v>
      </c>
      <c r="X111" s="330">
        <v>5553952492</v>
      </c>
      <c r="Y111" s="19">
        <v>6362.6</v>
      </c>
      <c r="Z111" s="93">
        <f t="shared" si="37"/>
        <v>0.3373385129585651</v>
      </c>
      <c r="AA111" s="93">
        <f t="shared" si="38"/>
        <v>9.2348103765000911E-2</v>
      </c>
    </row>
    <row r="112" spans="1:27" ht="14.25" customHeight="1">
      <c r="A112" s="18">
        <v>42735</v>
      </c>
      <c r="B112" s="19">
        <v>63093.5</v>
      </c>
      <c r="C112" s="20">
        <f>SUM(bdp!AP93:AP96)</f>
        <v>291037.11640469491</v>
      </c>
      <c r="D112" s="20">
        <f>SUM(bdp!AQ93:AQ96)</f>
        <v>60131.543212182136</v>
      </c>
      <c r="E112" s="19">
        <f t="shared" si="34"/>
        <v>67620.100000000006</v>
      </c>
      <c r="F112" s="93">
        <f t="shared" si="35"/>
        <v>0.23234184297638671</v>
      </c>
      <c r="G112" s="93">
        <f t="shared" si="36"/>
        <v>0.12453624816169273</v>
      </c>
      <c r="I112" s="18">
        <v>42735</v>
      </c>
      <c r="J112" s="283">
        <v>41730</v>
      </c>
      <c r="K112" s="98">
        <f>nezaposlenost!AT27</f>
        <v>1443141</v>
      </c>
      <c r="L112" s="19">
        <f>AVERAGE(place!Y75:Y78)</f>
        <v>7751.5772270301659</v>
      </c>
      <c r="M112" s="19">
        <f t="shared" si="39"/>
        <v>134239426931.92249</v>
      </c>
      <c r="N112" s="97">
        <f t="shared" si="40"/>
        <v>0.31086247128544986</v>
      </c>
      <c r="O112" s="19"/>
      <c r="P112" s="18">
        <v>42735</v>
      </c>
      <c r="Q112" s="19">
        <v>12765.3</v>
      </c>
      <c r="R112" s="97">
        <f t="shared" si="41"/>
        <v>9.5093522758211188E-2</v>
      </c>
      <c r="T112" s="19"/>
      <c r="U112" s="328">
        <v>2016</v>
      </c>
      <c r="V112" s="329">
        <v>45702436775</v>
      </c>
      <c r="W112" s="330">
        <v>14656839950</v>
      </c>
      <c r="X112" s="330">
        <v>7010340948</v>
      </c>
      <c r="Y112" s="19">
        <v>7745.2</v>
      </c>
      <c r="Z112" s="93">
        <f t="shared" si="37"/>
        <v>0.26222558765092141</v>
      </c>
      <c r="AA112" s="93">
        <f t="shared" si="38"/>
        <v>0.21730110332254093</v>
      </c>
    </row>
    <row r="113" spans="1:27" ht="14.25" customHeight="1">
      <c r="A113" s="18">
        <v>43100</v>
      </c>
      <c r="B113" s="19">
        <v>67313.3</v>
      </c>
      <c r="C113" s="20">
        <f>SUM(bdp!AP97:AP100)</f>
        <v>302659.21902899892</v>
      </c>
      <c r="D113" s="20">
        <f>SUM(bdp!AQ97:AQ100)</f>
        <v>63766.908828939042</v>
      </c>
      <c r="E113" s="19">
        <f t="shared" si="34"/>
        <v>71523.900000000009</v>
      </c>
      <c r="F113" s="93">
        <f t="shared" si="35"/>
        <v>0.2363182599541005</v>
      </c>
      <c r="G113" s="93">
        <f t="shared" si="36"/>
        <v>0.12164602790876766</v>
      </c>
      <c r="I113" s="18">
        <v>43100</v>
      </c>
      <c r="J113" s="283">
        <v>43633.8</v>
      </c>
      <c r="K113" s="98">
        <f>nezaposlenost!AU27</f>
        <v>1476832</v>
      </c>
      <c r="L113" s="19">
        <f>AVERAGE(place!Y79:Y82)</f>
        <v>8084.3837163625212</v>
      </c>
      <c r="M113" s="19">
        <f t="shared" si="39"/>
        <v>143271318871.23712</v>
      </c>
      <c r="N113" s="97">
        <f t="shared" si="40"/>
        <v>0.30455362834493904</v>
      </c>
      <c r="O113" s="19"/>
      <c r="P113" s="18">
        <v>43100</v>
      </c>
      <c r="Q113" s="19">
        <v>12097.8</v>
      </c>
      <c r="R113" s="97">
        <f t="shared" si="41"/>
        <v>8.443978945201662E-2</v>
      </c>
      <c r="T113" s="19"/>
      <c r="U113" s="328">
        <v>2017</v>
      </c>
      <c r="V113" s="329">
        <v>47579635894</v>
      </c>
      <c r="W113" s="330">
        <v>43876801811</v>
      </c>
      <c r="X113" s="330">
        <v>6759644150</v>
      </c>
      <c r="Y113" s="19">
        <v>8462.1</v>
      </c>
      <c r="Z113" s="93">
        <f t="shared" si="37"/>
        <v>-3.5760999337916988E-2</v>
      </c>
      <c r="AA113" s="93">
        <f t="shared" si="38"/>
        <v>9.2560553633218134E-2</v>
      </c>
    </row>
    <row r="114" spans="1:27" ht="14.25" customHeight="1">
      <c r="A114" s="18">
        <v>43465</v>
      </c>
      <c r="B114" s="19">
        <v>72248.3</v>
      </c>
      <c r="C114" s="20">
        <f>SUM(bdp!AP101:AP104)</f>
        <v>314886.43898161454</v>
      </c>
      <c r="D114" s="20">
        <f>SUM(bdp!AQ101:AQ104)</f>
        <v>68078.739712485665</v>
      </c>
      <c r="E114" s="19">
        <f t="shared" si="34"/>
        <v>76666.100000000006</v>
      </c>
      <c r="F114" s="93">
        <f t="shared" si="35"/>
        <v>0.24347221889881498</v>
      </c>
      <c r="G114" s="93">
        <f t="shared" si="36"/>
        <v>0.1261386495076291</v>
      </c>
      <c r="I114" s="18">
        <v>43465</v>
      </c>
      <c r="J114" s="283">
        <v>45907.7</v>
      </c>
      <c r="K114" s="98">
        <f>nezaposlenost!AV27</f>
        <v>1517580</v>
      </c>
      <c r="L114" s="19">
        <f>AVERAGE(place!Y83:Y86)</f>
        <v>8416.0218160967761</v>
      </c>
      <c r="M114" s="19">
        <f t="shared" si="39"/>
        <v>153263836652.06573</v>
      </c>
      <c r="N114" s="97">
        <f t="shared" si="40"/>
        <v>0.29953380394762052</v>
      </c>
      <c r="O114" s="19"/>
      <c r="P114" s="18">
        <v>43465</v>
      </c>
      <c r="Q114" s="19">
        <v>13582.6</v>
      </c>
      <c r="R114" s="97">
        <f t="shared" si="41"/>
        <v>8.8622341034269872E-2</v>
      </c>
      <c r="T114" s="19"/>
      <c r="U114" s="328">
        <v>2018</v>
      </c>
      <c r="V114" s="329">
        <v>54380814552</v>
      </c>
      <c r="W114" s="330">
        <v>18641045372</v>
      </c>
      <c r="X114" s="330">
        <v>7489570285</v>
      </c>
      <c r="Y114" s="19">
        <v>8730.2000000000007</v>
      </c>
      <c r="Z114" s="93">
        <f t="shared" si="37"/>
        <v>0.10798292318390756</v>
      </c>
      <c r="AA114" s="93">
        <f t="shared" si="38"/>
        <v>3.1682442892426277E-2</v>
      </c>
    </row>
    <row r="115" spans="1:27" ht="14.25" customHeight="1">
      <c r="A115" s="18">
        <v>43830</v>
      </c>
      <c r="B115" s="38">
        <v>76224</v>
      </c>
      <c r="C115" s="20">
        <f>SUM(bdp!AP105:AP108)</f>
        <v>328236.21135374584</v>
      </c>
      <c r="D115" s="20">
        <f>SUM(bdp!AQ105:AQ108)</f>
        <v>71866.006315643986</v>
      </c>
      <c r="E115" s="19">
        <f t="shared" si="34"/>
        <v>81289</v>
      </c>
      <c r="F115" s="93">
        <f t="shared" si="35"/>
        <v>0.2476539674423473</v>
      </c>
      <c r="G115" s="93">
        <f t="shared" si="36"/>
        <v>0.13111892767449906</v>
      </c>
      <c r="I115" s="334">
        <v>43830</v>
      </c>
      <c r="J115" s="296">
        <v>47364</v>
      </c>
      <c r="K115" s="98">
        <f>nezaposlenost!AZ27</f>
        <v>1562312</v>
      </c>
      <c r="L115" s="19">
        <f>AVERAGE(place!Y87:Y90)</f>
        <v>8979.7285465411169</v>
      </c>
      <c r="M115" s="19">
        <f t="shared" si="39"/>
        <v>168349651980.04495</v>
      </c>
      <c r="N115" s="97">
        <f t="shared" si="40"/>
        <v>0.28134302294616093</v>
      </c>
      <c r="O115" s="19"/>
      <c r="P115" s="292">
        <v>43830</v>
      </c>
      <c r="Q115" s="295">
        <v>14446.135489763499</v>
      </c>
      <c r="R115" s="97">
        <f t="shared" si="41"/>
        <v>8.5810308009878433E-2</v>
      </c>
      <c r="T115" s="19"/>
      <c r="U115" s="295"/>
    </row>
    <row r="116" spans="1:27" ht="14.25" customHeight="1">
      <c r="A116" s="18">
        <v>44196</v>
      </c>
      <c r="C116" s="20">
        <f>SUM(bdp!AP109:AP112)</f>
        <v>289225.63167962467</v>
      </c>
      <c r="D116" s="20">
        <f>SUM(bdp!AQ109:AQ112)</f>
        <v>54708.217082497962</v>
      </c>
      <c r="I116" s="18">
        <v>44196</v>
      </c>
      <c r="J116" s="283">
        <f>K116*L116*12/1000000*29%</f>
        <v>42793.259456308107</v>
      </c>
      <c r="K116" s="98">
        <f>nezaposlenost!BE27</f>
        <v>1422824.3332275506</v>
      </c>
      <c r="L116" s="19">
        <f>AVERAGE(place!Y91:Y94)</f>
        <v>8642.6084722459655</v>
      </c>
      <c r="M116" s="19">
        <f t="shared" si="39"/>
        <v>147562963642.44174</v>
      </c>
    </row>
    <row r="117" spans="1:27" ht="14.25" customHeight="1"/>
    <row r="118" spans="1:27" ht="14.25" customHeight="1">
      <c r="N118" s="335">
        <f>AVERAGE(N106:N115)</f>
        <v>0.29831716078404025</v>
      </c>
      <c r="R118" s="335">
        <f>AVERAGE(R106:R115)</f>
        <v>9.1322566658537246E-2</v>
      </c>
    </row>
    <row r="119" spans="1:27" ht="14.25" customHeight="1"/>
    <row r="120" spans="1:27" ht="14.25" customHeight="1"/>
    <row r="121" spans="1:27" ht="14.25" customHeight="1">
      <c r="A121" s="3"/>
    </row>
    <row r="122" spans="1:27" ht="14.25" customHeight="1">
      <c r="A122" s="18"/>
    </row>
    <row r="123" spans="1:27" ht="14.25" customHeight="1">
      <c r="A123" s="18"/>
    </row>
    <row r="124" spans="1:27" ht="14.25" customHeight="1">
      <c r="A124" s="18"/>
      <c r="J124" s="18"/>
      <c r="K124" s="18"/>
      <c r="L124" s="18"/>
      <c r="N124" s="18"/>
      <c r="O124" s="18"/>
      <c r="P124" s="18"/>
      <c r="Q124" s="18"/>
      <c r="R124" s="18"/>
      <c r="S124" s="18"/>
      <c r="T124" s="18"/>
    </row>
    <row r="125" spans="1:27" ht="14.25" customHeight="1">
      <c r="A125" s="18"/>
      <c r="J125" s="19"/>
      <c r="K125" s="19"/>
      <c r="L125" s="19"/>
      <c r="N125" s="19"/>
      <c r="O125" s="19"/>
      <c r="P125" s="19"/>
      <c r="Q125" s="19"/>
      <c r="R125" s="19"/>
      <c r="S125" s="19"/>
      <c r="T125" s="19"/>
    </row>
    <row r="126" spans="1:27" ht="14.25" customHeight="1">
      <c r="A126" s="18"/>
      <c r="J126" s="19"/>
      <c r="K126" s="19"/>
      <c r="L126" s="19"/>
      <c r="N126" s="19"/>
      <c r="O126" s="19"/>
      <c r="P126" s="19"/>
      <c r="Q126" s="19"/>
      <c r="R126" s="19"/>
      <c r="S126" s="19"/>
      <c r="T126" s="19"/>
    </row>
    <row r="127" spans="1:27" ht="14.25" customHeight="1">
      <c r="A127" s="18"/>
      <c r="J127" s="19"/>
      <c r="K127" s="19"/>
      <c r="L127" s="19"/>
      <c r="N127" s="19"/>
      <c r="O127" s="19"/>
      <c r="P127" s="19"/>
      <c r="Q127" s="19"/>
      <c r="R127" s="19"/>
      <c r="S127" s="19"/>
      <c r="T127" s="19"/>
    </row>
    <row r="128" spans="1:27" ht="14.25" customHeight="1">
      <c r="A128" s="18"/>
      <c r="J128" s="19"/>
      <c r="K128" s="19"/>
      <c r="L128" s="19"/>
      <c r="N128" s="19"/>
      <c r="O128" s="19"/>
      <c r="P128" s="19"/>
      <c r="Q128" s="19"/>
      <c r="R128" s="19"/>
      <c r="S128" s="19"/>
      <c r="T128" s="19"/>
    </row>
    <row r="129" spans="1:20" ht="14.25" customHeight="1">
      <c r="A129" s="18"/>
      <c r="J129" s="19"/>
      <c r="K129" s="19"/>
      <c r="L129" s="19"/>
      <c r="N129" s="19"/>
      <c r="O129" s="19"/>
      <c r="P129" s="19"/>
      <c r="Q129" s="19"/>
      <c r="R129" s="19"/>
      <c r="S129" s="19"/>
      <c r="T129" s="19"/>
    </row>
    <row r="130" spans="1:20" ht="14.25" customHeight="1">
      <c r="A130" s="18"/>
      <c r="J130" s="19"/>
      <c r="K130" s="19"/>
      <c r="L130" s="19"/>
      <c r="N130" s="19"/>
      <c r="O130" s="19"/>
      <c r="P130" s="19"/>
      <c r="Q130" s="19"/>
      <c r="R130" s="19"/>
      <c r="S130" s="19"/>
      <c r="T130" s="19"/>
    </row>
    <row r="131" spans="1:20" ht="14.25" customHeight="1">
      <c r="A131" s="18"/>
      <c r="J131" s="19"/>
      <c r="K131" s="19"/>
      <c r="L131" s="19"/>
      <c r="N131" s="19"/>
      <c r="O131" s="19"/>
      <c r="P131" s="19"/>
      <c r="Q131" s="19"/>
      <c r="R131" s="19"/>
      <c r="S131" s="19"/>
      <c r="T131" s="19"/>
    </row>
    <row r="132" spans="1:20" ht="14.25" customHeight="1">
      <c r="A132" s="18"/>
      <c r="J132" s="19"/>
      <c r="K132" s="19"/>
      <c r="L132" s="19"/>
      <c r="N132" s="19"/>
      <c r="O132" s="19"/>
      <c r="P132" s="19"/>
      <c r="Q132" s="19"/>
      <c r="R132" s="19"/>
      <c r="S132" s="19"/>
      <c r="T132" s="19"/>
    </row>
    <row r="133" spans="1:20" ht="14.25" customHeight="1">
      <c r="A133" s="18"/>
    </row>
    <row r="134" spans="1:20" ht="14.25" customHeight="1">
      <c r="A134" s="18"/>
    </row>
    <row r="135" spans="1:20" ht="14.25" customHeight="1">
      <c r="A135" s="18"/>
    </row>
    <row r="136" spans="1:20" ht="14.25" customHeight="1">
      <c r="A136" s="18"/>
    </row>
    <row r="137" spans="1:20" ht="14.25" customHeight="1">
      <c r="A137" s="18"/>
    </row>
    <row r="138" spans="1:20" ht="14.25" customHeight="1">
      <c r="A138" s="18"/>
    </row>
    <row r="139" spans="1:20" ht="14.25" customHeight="1"/>
    <row r="140" spans="1:20" ht="14.25" customHeight="1"/>
    <row r="141" spans="1:20" ht="14.25" customHeight="1"/>
    <row r="142" spans="1:20" ht="14.25" customHeight="1"/>
    <row r="143" spans="1:20" ht="14.25" customHeight="1"/>
    <row r="144" spans="1:20"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7">
    <mergeCell ref="BX3:BY3"/>
    <mergeCell ref="BZ3:BZ4"/>
    <mergeCell ref="CJ41:CN41"/>
    <mergeCell ref="CI1:CS1"/>
    <mergeCell ref="CO3:CO4"/>
    <mergeCell ref="CP3:CP4"/>
    <mergeCell ref="CJ32:CK32"/>
    <mergeCell ref="CJ36:CN36"/>
    <mergeCell ref="CJ38:CN38"/>
    <mergeCell ref="BH1:BJ1"/>
    <mergeCell ref="BL1:BU1"/>
    <mergeCell ref="BX21:CB21"/>
    <mergeCell ref="BW1:CG1"/>
    <mergeCell ref="CJ2:CN2"/>
    <mergeCell ref="CI3:CI4"/>
    <mergeCell ref="CJ3:CK3"/>
    <mergeCell ref="CL3:CL4"/>
    <mergeCell ref="CM3:CN3"/>
    <mergeCell ref="CC3:CC4"/>
    <mergeCell ref="CD3:CD4"/>
    <mergeCell ref="BX16:BY16"/>
    <mergeCell ref="BX17:BY17"/>
    <mergeCell ref="BX19:CB19"/>
    <mergeCell ref="BX2:CB2"/>
    <mergeCell ref="BW3:BW4"/>
    <mergeCell ref="M51:S51"/>
    <mergeCell ref="U51:AB51"/>
    <mergeCell ref="CA3:CB3"/>
    <mergeCell ref="AY4:BA4"/>
    <mergeCell ref="A1:AE1"/>
    <mergeCell ref="B2:L2"/>
    <mergeCell ref="M2:S2"/>
    <mergeCell ref="T2:T5"/>
    <mergeCell ref="U2:AB4"/>
    <mergeCell ref="AC2:AC5"/>
    <mergeCell ref="AD2:AD5"/>
    <mergeCell ref="B3:D3"/>
    <mergeCell ref="E3:H3"/>
    <mergeCell ref="I3:K3"/>
    <mergeCell ref="E4:G4"/>
    <mergeCell ref="AV4:AX4"/>
    <mergeCell ref="M25:S25"/>
    <mergeCell ref="U25:AB25"/>
    <mergeCell ref="A27:AE27"/>
    <mergeCell ref="B28:L28"/>
    <mergeCell ref="M28:S28"/>
    <mergeCell ref="T28:T31"/>
    <mergeCell ref="U28:AB30"/>
    <mergeCell ref="AC28:AC31"/>
    <mergeCell ref="AD28:AD31"/>
    <mergeCell ref="B29:D29"/>
    <mergeCell ref="E29:H29"/>
    <mergeCell ref="I29:K29"/>
    <mergeCell ref="E30:G30"/>
    <mergeCell ref="A53:AE53"/>
    <mergeCell ref="E55:H55"/>
    <mergeCell ref="I55:K55"/>
    <mergeCell ref="AC54:AC57"/>
    <mergeCell ref="M77:S77"/>
    <mergeCell ref="U77:AB77"/>
    <mergeCell ref="B54:L54"/>
    <mergeCell ref="M54:S54"/>
    <mergeCell ref="T54:T57"/>
    <mergeCell ref="U54:AB56"/>
    <mergeCell ref="B55:D55"/>
    <mergeCell ref="E56:G56"/>
    <mergeCell ref="AD54:AD57"/>
  </mergeCells>
  <conditionalFormatting sqref="AD6:AD24">
    <cfRule type="cellIs" dxfId="11" priority="1" operator="greaterThan">
      <formula>0</formula>
    </cfRule>
  </conditionalFormatting>
  <conditionalFormatting sqref="AD6:AD24">
    <cfRule type="cellIs" dxfId="10" priority="2" operator="lessThan">
      <formula>0</formula>
    </cfRule>
  </conditionalFormatting>
  <conditionalFormatting sqref="AE6:AE24">
    <cfRule type="cellIs" dxfId="9" priority="3" operator="greaterThan">
      <formula>0</formula>
    </cfRule>
  </conditionalFormatting>
  <conditionalFormatting sqref="AE6:AE24">
    <cfRule type="cellIs" dxfId="8" priority="4" operator="lessThan">
      <formula>0</formula>
    </cfRule>
  </conditionalFormatting>
  <conditionalFormatting sqref="AD32:AD50">
    <cfRule type="cellIs" dxfId="7" priority="5" operator="greaterThan">
      <formula>0</formula>
    </cfRule>
  </conditionalFormatting>
  <conditionalFormatting sqref="AD32:AD50">
    <cfRule type="cellIs" dxfId="6" priority="6" operator="lessThan">
      <formula>0</formula>
    </cfRule>
  </conditionalFormatting>
  <conditionalFormatting sqref="AE32:AE50">
    <cfRule type="cellIs" dxfId="5" priority="7" operator="greaterThan">
      <formula>0</formula>
    </cfRule>
  </conditionalFormatting>
  <conditionalFormatting sqref="AE32:AE50">
    <cfRule type="cellIs" dxfId="4" priority="8" operator="lessThan">
      <formula>0</formula>
    </cfRule>
  </conditionalFormatting>
  <conditionalFormatting sqref="AD58:AD76">
    <cfRule type="cellIs" dxfId="3" priority="9" operator="greaterThan">
      <formula>0</formula>
    </cfRule>
  </conditionalFormatting>
  <conditionalFormatting sqref="AD58:AD76">
    <cfRule type="cellIs" dxfId="2" priority="10" operator="lessThan">
      <formula>0</formula>
    </cfRule>
  </conditionalFormatting>
  <conditionalFormatting sqref="AE58:AE76">
    <cfRule type="cellIs" dxfId="1" priority="11" operator="greaterThan">
      <formula>0</formula>
    </cfRule>
  </conditionalFormatting>
  <conditionalFormatting sqref="AE58:AE76">
    <cfRule type="cellIs" dxfId="0" priority="12" operator="lessThan">
      <formula>0</formula>
    </cfRule>
  </conditionalFormatting>
  <hyperlinks>
    <hyperlink ref="BI14" r:id="rId1"/>
    <hyperlink ref="BI15" r:id="rId2"/>
  </hyperlinks>
  <pageMargins left="0.7" right="0.7" top="0.75" bottom="0.75" header="0" footer="0"/>
  <pageSetup orientation="landscape"/>
  <drawing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Q1000"/>
  <sheetViews>
    <sheetView topLeftCell="A58" workbookViewId="0">
      <selection activeCell="G79" sqref="D79:G79"/>
    </sheetView>
  </sheetViews>
  <sheetFormatPr defaultColWidth="12.625" defaultRowHeight="15" customHeight="1"/>
  <cols>
    <col min="1" max="1" width="9.25" customWidth="1"/>
    <col min="2" max="2" width="8.375" customWidth="1"/>
    <col min="3" max="3" width="7.875" customWidth="1"/>
    <col min="4" max="4" width="8.25" customWidth="1"/>
    <col min="5" max="6" width="8.5" customWidth="1"/>
    <col min="7" max="7" width="9.5" customWidth="1"/>
    <col min="8" max="8" width="10" customWidth="1"/>
    <col min="9" max="9" width="1.625" customWidth="1"/>
    <col min="10" max="10" width="10" customWidth="1"/>
    <col min="11" max="11" width="9.5" customWidth="1"/>
    <col min="12" max="12" width="8" customWidth="1"/>
    <col min="13" max="42" width="8.75" customWidth="1"/>
  </cols>
  <sheetData>
    <row r="1" spans="1:42" ht="13.5" customHeight="1">
      <c r="A1" s="258"/>
      <c r="B1" s="650" t="s">
        <v>5</v>
      </c>
      <c r="C1" s="633"/>
      <c r="D1" s="633"/>
      <c r="E1" s="633"/>
      <c r="F1" s="633"/>
      <c r="G1" s="633"/>
      <c r="H1" s="633"/>
      <c r="I1" s="633"/>
      <c r="J1" s="633"/>
      <c r="K1" s="633"/>
      <c r="L1" s="634"/>
      <c r="M1" s="300"/>
      <c r="N1" s="651" t="s">
        <v>6</v>
      </c>
      <c r="O1" s="633"/>
      <c r="P1" s="633"/>
      <c r="Q1" s="633"/>
      <c r="R1" s="633"/>
      <c r="S1" s="633"/>
      <c r="T1" s="633"/>
      <c r="U1" s="633"/>
      <c r="V1" s="633"/>
      <c r="W1" s="633"/>
      <c r="X1" s="634"/>
      <c r="Y1" s="300"/>
      <c r="Z1" s="652" t="s">
        <v>7</v>
      </c>
      <c r="AA1" s="633"/>
      <c r="AB1" s="633"/>
      <c r="AC1" s="633"/>
      <c r="AD1" s="633"/>
      <c r="AE1" s="633"/>
      <c r="AF1" s="633"/>
      <c r="AG1" s="633"/>
      <c r="AH1" s="633"/>
      <c r="AI1" s="633"/>
      <c r="AJ1" s="634"/>
      <c r="AK1" s="300"/>
      <c r="AL1" s="300"/>
      <c r="AM1" s="300"/>
      <c r="AN1" s="300"/>
      <c r="AO1" s="300"/>
      <c r="AP1" s="300"/>
    </row>
    <row r="2" spans="1:42" ht="13.5" customHeight="1">
      <c r="A2" s="300" t="s">
        <v>9</v>
      </c>
      <c r="B2" s="302" t="s">
        <v>1092</v>
      </c>
      <c r="C2" s="300" t="s">
        <v>1093</v>
      </c>
      <c r="D2" s="300" t="s">
        <v>1094</v>
      </c>
      <c r="E2" s="300" t="s">
        <v>1095</v>
      </c>
      <c r="F2" s="300" t="s">
        <v>1096</v>
      </c>
      <c r="G2" s="300" t="s">
        <v>1097</v>
      </c>
      <c r="H2" s="300" t="s">
        <v>1098</v>
      </c>
      <c r="I2" s="300"/>
      <c r="J2" s="300" t="s">
        <v>1099</v>
      </c>
      <c r="K2" s="300" t="s">
        <v>1100</v>
      </c>
      <c r="L2" s="300" t="s">
        <v>1101</v>
      </c>
      <c r="M2" s="300"/>
      <c r="N2" s="302" t="s">
        <v>1092</v>
      </c>
      <c r="O2" s="300" t="s">
        <v>1093</v>
      </c>
      <c r="P2" s="300" t="s">
        <v>1094</v>
      </c>
      <c r="Q2" s="300" t="s">
        <v>1095</v>
      </c>
      <c r="R2" s="300" t="s">
        <v>1096</v>
      </c>
      <c r="S2" s="300" t="s">
        <v>1097</v>
      </c>
      <c r="T2" s="300" t="s">
        <v>1098</v>
      </c>
      <c r="U2" s="300"/>
      <c r="V2" s="300" t="s">
        <v>1099</v>
      </c>
      <c r="W2" s="300" t="s">
        <v>1100</v>
      </c>
      <c r="X2" s="300" t="s">
        <v>1101</v>
      </c>
      <c r="Y2" s="300"/>
      <c r="Z2" s="302" t="s">
        <v>1092</v>
      </c>
      <c r="AA2" s="300" t="s">
        <v>1093</v>
      </c>
      <c r="AB2" s="300" t="s">
        <v>1094</v>
      </c>
      <c r="AC2" s="300" t="s">
        <v>1095</v>
      </c>
      <c r="AD2" s="300" t="s">
        <v>1096</v>
      </c>
      <c r="AE2" s="300" t="s">
        <v>1097</v>
      </c>
      <c r="AF2" s="300" t="s">
        <v>1098</v>
      </c>
      <c r="AG2" s="300"/>
      <c r="AH2" s="300" t="s">
        <v>1099</v>
      </c>
      <c r="AI2" s="300" t="s">
        <v>1100</v>
      </c>
      <c r="AJ2" s="300" t="s">
        <v>1101</v>
      </c>
      <c r="AK2" s="300"/>
      <c r="AL2" s="300"/>
      <c r="AM2" s="300" t="s">
        <v>9</v>
      </c>
      <c r="AN2" s="302" t="s">
        <v>1162</v>
      </c>
      <c r="AO2" s="302" t="s">
        <v>1164</v>
      </c>
      <c r="AP2" s="302" t="s">
        <v>1163</v>
      </c>
    </row>
    <row r="3" spans="1:42" ht="13.5" customHeight="1">
      <c r="A3" s="304">
        <v>37346</v>
      </c>
      <c r="B3" s="302">
        <v>6.86</v>
      </c>
      <c r="C3" s="300">
        <v>5</v>
      </c>
      <c r="D3" s="300">
        <v>37.4</v>
      </c>
      <c r="E3" s="305">
        <v>-1.3</v>
      </c>
      <c r="F3" s="305">
        <v>4.4340461538461502E-2</v>
      </c>
      <c r="G3" s="305">
        <v>3.95818489553263</v>
      </c>
      <c r="H3" s="300">
        <v>1</v>
      </c>
      <c r="I3" s="305"/>
      <c r="J3" s="306">
        <f t="shared" ref="J3:J78" si="0">$C$80+$B$83*C3+$B$84*D3+$B$85*E3+$B$86*H3</f>
        <v>5.4944638699999988</v>
      </c>
      <c r="K3" s="306">
        <f t="shared" ref="K3:K78" si="1">B3-J3</f>
        <v>1.3655361300000015</v>
      </c>
      <c r="L3" s="300"/>
      <c r="M3" s="300"/>
      <c r="N3" s="302">
        <v>6.86</v>
      </c>
      <c r="O3" s="300">
        <v>5</v>
      </c>
      <c r="P3" s="300">
        <v>37.4</v>
      </c>
      <c r="Q3" s="305">
        <v>-1.3</v>
      </c>
      <c r="R3" s="305">
        <v>4.4340461538461502E-2</v>
      </c>
      <c r="S3" s="305">
        <v>3.95818489553263</v>
      </c>
      <c r="T3" s="300">
        <v>1</v>
      </c>
      <c r="U3" s="305"/>
      <c r="V3" s="306">
        <f t="shared" ref="V3:V78" si="2">$C$80+$B$83*O3+$B$84*P3+$B$85*Q3+$B$86*T3</f>
        <v>5.4944638699999988</v>
      </c>
      <c r="W3" s="306">
        <f t="shared" ref="W3:W78" si="3">N3-V3</f>
        <v>1.3655361300000015</v>
      </c>
      <c r="X3" s="300"/>
      <c r="Y3" s="300"/>
      <c r="Z3" s="302">
        <v>6.86</v>
      </c>
      <c r="AA3" s="300">
        <v>5</v>
      </c>
      <c r="AB3" s="300">
        <v>37.4</v>
      </c>
      <c r="AC3" s="305">
        <v>-1.3</v>
      </c>
      <c r="AD3" s="305">
        <v>4.4340461538461502E-2</v>
      </c>
      <c r="AE3" s="305">
        <v>3.95818489553263</v>
      </c>
      <c r="AF3" s="300">
        <v>1</v>
      </c>
      <c r="AG3" s="305"/>
      <c r="AH3" s="306">
        <f t="shared" ref="AH3:AH78" si="4">$C$80+$B$83*AA3+$B$84*AB3+$B$85*AC3+$B$86*AF3</f>
        <v>5.4944638699999988</v>
      </c>
      <c r="AI3" s="306">
        <f t="shared" ref="AI3:AI78" si="5">Z3-AH3</f>
        <v>1.3655361300000015</v>
      </c>
      <c r="AJ3" s="300"/>
      <c r="AK3" s="300"/>
      <c r="AL3" s="300"/>
      <c r="AM3" s="304">
        <v>37346</v>
      </c>
      <c r="AN3" s="302">
        <v>6.86</v>
      </c>
      <c r="AO3" s="302">
        <v>6.86</v>
      </c>
      <c r="AP3" s="302">
        <v>6.86</v>
      </c>
    </row>
    <row r="4" spans="1:42" ht="13.5" customHeight="1">
      <c r="A4" s="304">
        <v>37437</v>
      </c>
      <c r="B4" s="302">
        <v>7.03</v>
      </c>
      <c r="C4" s="300">
        <v>5.21</v>
      </c>
      <c r="D4" s="300">
        <v>36.4</v>
      </c>
      <c r="E4" s="305">
        <v>-2.2250000000000001</v>
      </c>
      <c r="F4" s="305">
        <v>3.5902923076923103E-2</v>
      </c>
      <c r="G4" s="305">
        <v>4.0445352696171399</v>
      </c>
      <c r="H4" s="300">
        <v>1</v>
      </c>
      <c r="I4" s="305"/>
      <c r="J4" s="306">
        <f t="shared" si="0"/>
        <v>6.0100011054999989</v>
      </c>
      <c r="K4" s="306">
        <f t="shared" si="1"/>
        <v>1.0199988945000014</v>
      </c>
      <c r="L4" s="306">
        <f t="shared" ref="L4:L78" si="6">$B$89+$B$90*K3+$B$91*(C4-C3)+$B$92*(D4-D3)+$B$93*(E4-E3)+$B$94*(H4-H3)+$B$95*F4+$B$96*G4</f>
        <v>-0.15436587219774756</v>
      </c>
      <c r="M4" s="300"/>
      <c r="N4" s="302">
        <v>7.03</v>
      </c>
      <c r="O4" s="300">
        <v>5.21</v>
      </c>
      <c r="P4" s="300">
        <v>36.4</v>
      </c>
      <c r="Q4" s="305">
        <v>-2.2250000000000001</v>
      </c>
      <c r="R4" s="305">
        <v>3.5902923076923103E-2</v>
      </c>
      <c r="S4" s="305">
        <v>4.0445352696171399</v>
      </c>
      <c r="T4" s="300">
        <v>1</v>
      </c>
      <c r="U4" s="305"/>
      <c r="V4" s="306">
        <f t="shared" si="2"/>
        <v>6.0100011054999989</v>
      </c>
      <c r="W4" s="306">
        <f t="shared" si="3"/>
        <v>1.0199988945000014</v>
      </c>
      <c r="X4" s="306">
        <f t="shared" ref="X4:X78" si="7">$B$89+$B$90*W3+$B$91*(O4-O3)+$B$92*(P4-P3)+$B$93*(Q4-Q3)+$B$94*(T4-T3)+$B$95*R4+$B$96*S4</f>
        <v>-0.15436587219774756</v>
      </c>
      <c r="Y4" s="300"/>
      <c r="Z4" s="302">
        <v>7.03</v>
      </c>
      <c r="AA4" s="300">
        <v>5.21</v>
      </c>
      <c r="AB4" s="300">
        <v>36.4</v>
      </c>
      <c r="AC4" s="305">
        <v>-2.2250000000000001</v>
      </c>
      <c r="AD4" s="305">
        <v>3.5902923076923103E-2</v>
      </c>
      <c r="AE4" s="305">
        <v>4.0445352696171399</v>
      </c>
      <c r="AF4" s="300">
        <v>1</v>
      </c>
      <c r="AG4" s="305"/>
      <c r="AH4" s="306">
        <f t="shared" si="4"/>
        <v>6.0100011054999989</v>
      </c>
      <c r="AI4" s="306">
        <f t="shared" si="5"/>
        <v>1.0199988945000014</v>
      </c>
      <c r="AJ4" s="306">
        <f t="shared" ref="AJ4:AJ78" si="8">$B$89+$B$90*AI3+$B$91*(AA4-AA3)+$B$92*(AB4-AB3)+$B$93*(AC4-AC3)+$B$94*(AF4-AF3)+$B$95*AD4+$B$96*AE4</f>
        <v>-0.15436587219774756</v>
      </c>
      <c r="AK4" s="300"/>
      <c r="AL4" s="300"/>
      <c r="AM4" s="304">
        <v>37437</v>
      </c>
      <c r="AN4" s="302">
        <v>7.03</v>
      </c>
      <c r="AO4" s="302">
        <v>7.03</v>
      </c>
      <c r="AP4" s="302">
        <v>7.03</v>
      </c>
    </row>
    <row r="5" spans="1:42" ht="13.5" customHeight="1">
      <c r="A5" s="304">
        <v>37529</v>
      </c>
      <c r="B5" s="302">
        <v>7.22</v>
      </c>
      <c r="C5" s="300">
        <v>4.62</v>
      </c>
      <c r="D5" s="300">
        <v>35.9</v>
      </c>
      <c r="E5" s="305">
        <v>-3</v>
      </c>
      <c r="F5" s="305">
        <v>5.6005846153846198E-2</v>
      </c>
      <c r="G5" s="305">
        <v>4.8039781434042297</v>
      </c>
      <c r="H5" s="300">
        <v>1</v>
      </c>
      <c r="I5" s="305"/>
      <c r="J5" s="306">
        <f t="shared" si="0"/>
        <v>5.692372645999999</v>
      </c>
      <c r="K5" s="306">
        <f t="shared" si="1"/>
        <v>1.5276273540000007</v>
      </c>
      <c r="L5" s="306">
        <f t="shared" si="6"/>
        <v>-0.32083180591975524</v>
      </c>
      <c r="M5" s="300"/>
      <c r="N5" s="302">
        <v>7.22</v>
      </c>
      <c r="O5" s="300">
        <v>4.62</v>
      </c>
      <c r="P5" s="300">
        <v>35.9</v>
      </c>
      <c r="Q5" s="305">
        <v>-3</v>
      </c>
      <c r="R5" s="305">
        <v>5.6005846153846198E-2</v>
      </c>
      <c r="S5" s="305">
        <v>4.8039781434042297</v>
      </c>
      <c r="T5" s="300">
        <v>1</v>
      </c>
      <c r="U5" s="305"/>
      <c r="V5" s="306">
        <f t="shared" si="2"/>
        <v>5.692372645999999</v>
      </c>
      <c r="W5" s="306">
        <f t="shared" si="3"/>
        <v>1.5276273540000007</v>
      </c>
      <c r="X5" s="306">
        <f t="shared" si="7"/>
        <v>-0.32083180591975524</v>
      </c>
      <c r="Y5" s="300"/>
      <c r="Z5" s="302">
        <v>7.22</v>
      </c>
      <c r="AA5" s="300">
        <v>4.62</v>
      </c>
      <c r="AB5" s="300">
        <v>35.9</v>
      </c>
      <c r="AC5" s="305">
        <v>-3</v>
      </c>
      <c r="AD5" s="305">
        <v>5.6005846153846198E-2</v>
      </c>
      <c r="AE5" s="305">
        <v>4.8039781434042297</v>
      </c>
      <c r="AF5" s="300">
        <v>1</v>
      </c>
      <c r="AG5" s="305"/>
      <c r="AH5" s="306">
        <f t="shared" si="4"/>
        <v>5.692372645999999</v>
      </c>
      <c r="AI5" s="306">
        <f t="shared" si="5"/>
        <v>1.5276273540000007</v>
      </c>
      <c r="AJ5" s="306">
        <f t="shared" si="8"/>
        <v>-0.32083180591975524</v>
      </c>
      <c r="AK5" s="300"/>
      <c r="AL5" s="300"/>
      <c r="AM5" s="304">
        <v>37529</v>
      </c>
      <c r="AN5" s="302">
        <v>7.22</v>
      </c>
      <c r="AO5" s="302">
        <v>7.22</v>
      </c>
      <c r="AP5" s="302">
        <v>7.22</v>
      </c>
    </row>
    <row r="6" spans="1:42" ht="13.5" customHeight="1">
      <c r="A6" s="304">
        <v>37621</v>
      </c>
      <c r="B6" s="302">
        <v>6.81</v>
      </c>
      <c r="C6" s="300">
        <v>3.91</v>
      </c>
      <c r="D6" s="300">
        <v>36.799999999999997</v>
      </c>
      <c r="E6" s="305">
        <v>-3.4750000000000001</v>
      </c>
      <c r="F6" s="305">
        <v>4.5412769230769201E-2</v>
      </c>
      <c r="G6" s="305">
        <v>5.1158589981854501</v>
      </c>
      <c r="H6" s="300">
        <v>1</v>
      </c>
      <c r="I6" s="305"/>
      <c r="J6" s="306">
        <f t="shared" si="0"/>
        <v>5.1368167005000007</v>
      </c>
      <c r="K6" s="306">
        <f t="shared" si="1"/>
        <v>1.6731832994999989</v>
      </c>
      <c r="L6" s="306">
        <f t="shared" si="6"/>
        <v>-0.47498477861153443</v>
      </c>
      <c r="M6" s="300"/>
      <c r="N6" s="302">
        <v>6.81</v>
      </c>
      <c r="O6" s="300">
        <v>3.91</v>
      </c>
      <c r="P6" s="300">
        <v>36.799999999999997</v>
      </c>
      <c r="Q6" s="305">
        <v>-3.4750000000000001</v>
      </c>
      <c r="R6" s="305">
        <v>4.5412769230769201E-2</v>
      </c>
      <c r="S6" s="305">
        <v>5.1158589981854501</v>
      </c>
      <c r="T6" s="300">
        <v>1</v>
      </c>
      <c r="U6" s="305"/>
      <c r="V6" s="306">
        <f t="shared" si="2"/>
        <v>5.1368167005000007</v>
      </c>
      <c r="W6" s="306">
        <f t="shared" si="3"/>
        <v>1.6731832994999989</v>
      </c>
      <c r="X6" s="306">
        <f t="shared" si="7"/>
        <v>-0.47498477861153443</v>
      </c>
      <c r="Y6" s="300"/>
      <c r="Z6" s="302">
        <v>6.81</v>
      </c>
      <c r="AA6" s="300">
        <v>3.91</v>
      </c>
      <c r="AB6" s="300">
        <v>36.799999999999997</v>
      </c>
      <c r="AC6" s="305">
        <v>-3.4750000000000001</v>
      </c>
      <c r="AD6" s="305">
        <v>4.5412769230769201E-2</v>
      </c>
      <c r="AE6" s="305">
        <v>5.1158589981854501</v>
      </c>
      <c r="AF6" s="300">
        <v>1</v>
      </c>
      <c r="AG6" s="305"/>
      <c r="AH6" s="306">
        <f t="shared" si="4"/>
        <v>5.1368167005000007</v>
      </c>
      <c r="AI6" s="306">
        <f t="shared" si="5"/>
        <v>1.6731832994999989</v>
      </c>
      <c r="AJ6" s="306">
        <f t="shared" si="8"/>
        <v>-0.47498477861153443</v>
      </c>
      <c r="AK6" s="300"/>
      <c r="AL6" s="300"/>
      <c r="AM6" s="304">
        <v>37621</v>
      </c>
      <c r="AN6" s="302">
        <v>6.81</v>
      </c>
      <c r="AO6" s="302">
        <v>6.81</v>
      </c>
      <c r="AP6" s="302">
        <v>6.81</v>
      </c>
    </row>
    <row r="7" spans="1:42" ht="13.5" customHeight="1">
      <c r="A7" s="304">
        <v>37711</v>
      </c>
      <c r="B7" s="302">
        <v>6.18</v>
      </c>
      <c r="C7" s="300">
        <v>4.0199999999999996</v>
      </c>
      <c r="D7" s="300">
        <v>39.200000000000003</v>
      </c>
      <c r="E7" s="305">
        <v>-3.65</v>
      </c>
      <c r="F7" s="305">
        <v>3.3751538461538499E-2</v>
      </c>
      <c r="G7" s="305">
        <v>5.1765987072725599</v>
      </c>
      <c r="H7" s="300">
        <v>1</v>
      </c>
      <c r="I7" s="305"/>
      <c r="J7" s="306">
        <f t="shared" si="0"/>
        <v>5.2534811909999988</v>
      </c>
      <c r="K7" s="306">
        <f t="shared" si="1"/>
        <v>0.92651880900000094</v>
      </c>
      <c r="L7" s="306">
        <f t="shared" si="6"/>
        <v>-0.20984659765806257</v>
      </c>
      <c r="M7" s="300"/>
      <c r="N7" s="302">
        <v>6.18</v>
      </c>
      <c r="O7" s="300">
        <v>4.0199999999999996</v>
      </c>
      <c r="P7" s="300">
        <v>39.200000000000003</v>
      </c>
      <c r="Q7" s="305">
        <v>-3.65</v>
      </c>
      <c r="R7" s="305">
        <v>3.3751538461538499E-2</v>
      </c>
      <c r="S7" s="305">
        <v>5.1765987072725599</v>
      </c>
      <c r="T7" s="300">
        <v>1</v>
      </c>
      <c r="U7" s="305"/>
      <c r="V7" s="306">
        <f t="shared" si="2"/>
        <v>5.2534811909999988</v>
      </c>
      <c r="W7" s="306">
        <f t="shared" si="3"/>
        <v>0.92651880900000094</v>
      </c>
      <c r="X7" s="306">
        <f t="shared" si="7"/>
        <v>-0.20984659765806257</v>
      </c>
      <c r="Y7" s="300"/>
      <c r="Z7" s="302">
        <v>6.18</v>
      </c>
      <c r="AA7" s="300">
        <v>4.0199999999999996</v>
      </c>
      <c r="AB7" s="300">
        <v>39.200000000000003</v>
      </c>
      <c r="AC7" s="305">
        <v>-3.65</v>
      </c>
      <c r="AD7" s="305">
        <v>3.3751538461538499E-2</v>
      </c>
      <c r="AE7" s="305">
        <v>5.1765987072725599</v>
      </c>
      <c r="AF7" s="300">
        <v>1</v>
      </c>
      <c r="AG7" s="305"/>
      <c r="AH7" s="306">
        <f t="shared" si="4"/>
        <v>5.2534811909999988</v>
      </c>
      <c r="AI7" s="306">
        <f t="shared" si="5"/>
        <v>0.92651880900000094</v>
      </c>
      <c r="AJ7" s="306">
        <f t="shared" si="8"/>
        <v>-0.20984659765806257</v>
      </c>
      <c r="AK7" s="300"/>
      <c r="AL7" s="300"/>
      <c r="AM7" s="304">
        <v>37711</v>
      </c>
      <c r="AN7" s="302">
        <v>6.18</v>
      </c>
      <c r="AO7" s="302">
        <v>6.18</v>
      </c>
      <c r="AP7" s="302">
        <v>6.18</v>
      </c>
    </row>
    <row r="8" spans="1:42" ht="13.5" customHeight="1">
      <c r="A8" s="304">
        <v>37802</v>
      </c>
      <c r="B8" s="302">
        <v>5.89</v>
      </c>
      <c r="C8" s="300">
        <v>3.94</v>
      </c>
      <c r="D8" s="300">
        <v>38.700000000000003</v>
      </c>
      <c r="E8" s="305">
        <v>-4.4000000000000004</v>
      </c>
      <c r="F8" s="305">
        <v>3.23933076923077E-2</v>
      </c>
      <c r="G8" s="305">
        <v>5.61274595066135</v>
      </c>
      <c r="H8" s="300">
        <v>1</v>
      </c>
      <c r="I8" s="305"/>
      <c r="J8" s="306">
        <f t="shared" si="0"/>
        <v>5.4227696419999987</v>
      </c>
      <c r="K8" s="306">
        <f t="shared" si="1"/>
        <v>0.46723035800000101</v>
      </c>
      <c r="L8" s="306">
        <f t="shared" si="6"/>
        <v>-0.22147466641921046</v>
      </c>
      <c r="M8" s="300"/>
      <c r="N8" s="302">
        <v>5.89</v>
      </c>
      <c r="O8" s="300">
        <v>3.94</v>
      </c>
      <c r="P8" s="300">
        <v>38.700000000000003</v>
      </c>
      <c r="Q8" s="305">
        <v>-4.4000000000000004</v>
      </c>
      <c r="R8" s="305">
        <v>3.23933076923077E-2</v>
      </c>
      <c r="S8" s="305">
        <v>5.61274595066135</v>
      </c>
      <c r="T8" s="300">
        <v>1</v>
      </c>
      <c r="U8" s="305"/>
      <c r="V8" s="306">
        <f t="shared" si="2"/>
        <v>5.4227696419999987</v>
      </c>
      <c r="W8" s="306">
        <f t="shared" si="3"/>
        <v>0.46723035800000101</v>
      </c>
      <c r="X8" s="306">
        <f t="shared" si="7"/>
        <v>-0.22147466641921046</v>
      </c>
      <c r="Y8" s="300"/>
      <c r="Z8" s="302">
        <v>5.89</v>
      </c>
      <c r="AA8" s="300">
        <v>3.94</v>
      </c>
      <c r="AB8" s="300">
        <v>38.700000000000003</v>
      </c>
      <c r="AC8" s="305">
        <v>-4.4000000000000004</v>
      </c>
      <c r="AD8" s="305">
        <v>3.23933076923077E-2</v>
      </c>
      <c r="AE8" s="305">
        <v>5.61274595066135</v>
      </c>
      <c r="AF8" s="300">
        <v>1</v>
      </c>
      <c r="AG8" s="305"/>
      <c r="AH8" s="306">
        <f t="shared" si="4"/>
        <v>5.4227696419999987</v>
      </c>
      <c r="AI8" s="306">
        <f t="shared" si="5"/>
        <v>0.46723035800000101</v>
      </c>
      <c r="AJ8" s="306">
        <f t="shared" si="8"/>
        <v>-0.22147466641921046</v>
      </c>
      <c r="AK8" s="300"/>
      <c r="AL8" s="300"/>
      <c r="AM8" s="304">
        <v>37802</v>
      </c>
      <c r="AN8" s="302">
        <v>5.89</v>
      </c>
      <c r="AO8" s="302">
        <v>5.89</v>
      </c>
      <c r="AP8" s="302">
        <v>5.89</v>
      </c>
    </row>
    <row r="9" spans="1:42" ht="13.5" customHeight="1">
      <c r="A9" s="304">
        <v>37894</v>
      </c>
      <c r="B9" s="302">
        <v>5.7</v>
      </c>
      <c r="C9" s="300">
        <v>3.93</v>
      </c>
      <c r="D9" s="300">
        <v>38.299999999999997</v>
      </c>
      <c r="E9" s="305">
        <v>-5</v>
      </c>
      <c r="F9" s="305">
        <v>2.3047923076923101E-2</v>
      </c>
      <c r="G9" s="305">
        <v>5.3538403174051101</v>
      </c>
      <c r="H9" s="300">
        <v>1</v>
      </c>
      <c r="I9" s="305"/>
      <c r="J9" s="306">
        <f t="shared" si="0"/>
        <v>5.6105943239999991</v>
      </c>
      <c r="K9" s="306">
        <f t="shared" si="1"/>
        <v>8.9405676000001044E-2</v>
      </c>
      <c r="L9" s="306">
        <f t="shared" si="6"/>
        <v>-0.20196602369010824</v>
      </c>
      <c r="M9" s="300"/>
      <c r="N9" s="302">
        <v>5.7</v>
      </c>
      <c r="O9" s="300">
        <v>3.93</v>
      </c>
      <c r="P9" s="300">
        <v>38.299999999999997</v>
      </c>
      <c r="Q9" s="305">
        <v>-5</v>
      </c>
      <c r="R9" s="305">
        <v>2.3047923076923101E-2</v>
      </c>
      <c r="S9" s="305">
        <v>5.3538403174051101</v>
      </c>
      <c r="T9" s="300">
        <v>1</v>
      </c>
      <c r="U9" s="305"/>
      <c r="V9" s="306">
        <f t="shared" si="2"/>
        <v>5.6105943239999991</v>
      </c>
      <c r="W9" s="306">
        <f t="shared" si="3"/>
        <v>8.9405676000001044E-2</v>
      </c>
      <c r="X9" s="306">
        <f t="shared" si="7"/>
        <v>-0.20196602369010824</v>
      </c>
      <c r="Y9" s="300"/>
      <c r="Z9" s="302">
        <v>5.7</v>
      </c>
      <c r="AA9" s="300">
        <v>3.93</v>
      </c>
      <c r="AB9" s="300">
        <v>38.299999999999997</v>
      </c>
      <c r="AC9" s="305">
        <v>-5</v>
      </c>
      <c r="AD9" s="305">
        <v>2.3047923076923101E-2</v>
      </c>
      <c r="AE9" s="305">
        <v>5.3538403174051101</v>
      </c>
      <c r="AF9" s="300">
        <v>1</v>
      </c>
      <c r="AG9" s="305"/>
      <c r="AH9" s="306">
        <f t="shared" si="4"/>
        <v>5.6105943239999991</v>
      </c>
      <c r="AI9" s="306">
        <f t="shared" si="5"/>
        <v>8.9405676000001044E-2</v>
      </c>
      <c r="AJ9" s="306">
        <f t="shared" si="8"/>
        <v>-0.20196602369010824</v>
      </c>
      <c r="AK9" s="300"/>
      <c r="AL9" s="300"/>
      <c r="AM9" s="304">
        <v>37894</v>
      </c>
      <c r="AN9" s="302">
        <v>5.7</v>
      </c>
      <c r="AO9" s="302">
        <v>5.7</v>
      </c>
      <c r="AP9" s="302">
        <v>5.7</v>
      </c>
    </row>
    <row r="10" spans="1:42" ht="13.5" customHeight="1">
      <c r="A10" s="304">
        <v>37986</v>
      </c>
      <c r="B10" s="302">
        <v>5.48</v>
      </c>
      <c r="C10" s="300">
        <v>4.2699999999999996</v>
      </c>
      <c r="D10" s="300">
        <v>38.200000000000003</v>
      </c>
      <c r="E10" s="305">
        <v>-4.625</v>
      </c>
      <c r="F10" s="305">
        <v>2.1080076923076899E-2</v>
      </c>
      <c r="G10" s="305">
        <v>5.6406774349398603</v>
      </c>
      <c r="H10" s="300">
        <v>1</v>
      </c>
      <c r="I10" s="305"/>
      <c r="J10" s="306">
        <f t="shared" si="0"/>
        <v>5.8236578734999984</v>
      </c>
      <c r="K10" s="306">
        <f t="shared" si="1"/>
        <v>-0.34365787349999799</v>
      </c>
      <c r="L10" s="306">
        <f t="shared" si="6"/>
        <v>-6.5433864199618025E-2</v>
      </c>
      <c r="M10" s="300"/>
      <c r="N10" s="302">
        <v>5.48</v>
      </c>
      <c r="O10" s="300">
        <v>4.2699999999999996</v>
      </c>
      <c r="P10" s="300">
        <v>38.200000000000003</v>
      </c>
      <c r="Q10" s="305">
        <v>-4.625</v>
      </c>
      <c r="R10" s="305">
        <v>2.1080076923076899E-2</v>
      </c>
      <c r="S10" s="305">
        <v>5.6406774349398603</v>
      </c>
      <c r="T10" s="300">
        <v>1</v>
      </c>
      <c r="U10" s="305"/>
      <c r="V10" s="306">
        <f t="shared" si="2"/>
        <v>5.8236578734999984</v>
      </c>
      <c r="W10" s="306">
        <f t="shared" si="3"/>
        <v>-0.34365787349999799</v>
      </c>
      <c r="X10" s="306">
        <f t="shared" si="7"/>
        <v>-6.5433864199618025E-2</v>
      </c>
      <c r="Y10" s="300"/>
      <c r="Z10" s="302">
        <v>5.48</v>
      </c>
      <c r="AA10" s="300">
        <v>4.2699999999999996</v>
      </c>
      <c r="AB10" s="300">
        <v>38.200000000000003</v>
      </c>
      <c r="AC10" s="305">
        <v>-4.625</v>
      </c>
      <c r="AD10" s="305">
        <v>2.1080076923076899E-2</v>
      </c>
      <c r="AE10" s="305">
        <v>5.6406774349398603</v>
      </c>
      <c r="AF10" s="300">
        <v>1</v>
      </c>
      <c r="AG10" s="305"/>
      <c r="AH10" s="306">
        <f t="shared" si="4"/>
        <v>5.8236578734999984</v>
      </c>
      <c r="AI10" s="306">
        <f t="shared" si="5"/>
        <v>-0.34365787349999799</v>
      </c>
      <c r="AJ10" s="306">
        <f t="shared" si="8"/>
        <v>-6.5433864199618025E-2</v>
      </c>
      <c r="AK10" s="300"/>
      <c r="AL10" s="300"/>
      <c r="AM10" s="304">
        <v>37986</v>
      </c>
      <c r="AN10" s="302">
        <v>5.48</v>
      </c>
      <c r="AO10" s="302">
        <v>5.48</v>
      </c>
      <c r="AP10" s="302">
        <v>5.48</v>
      </c>
    </row>
    <row r="11" spans="1:42" ht="13.5" customHeight="1">
      <c r="A11" s="304">
        <v>38077</v>
      </c>
      <c r="B11" s="302">
        <v>5.57</v>
      </c>
      <c r="C11" s="300">
        <v>4.13</v>
      </c>
      <c r="D11" s="300">
        <v>38.5</v>
      </c>
      <c r="E11" s="305">
        <v>-4.3</v>
      </c>
      <c r="F11" s="305">
        <v>1.8234076923076901E-2</v>
      </c>
      <c r="G11" s="305">
        <v>5.3609649427818402</v>
      </c>
      <c r="H11" s="300">
        <v>1</v>
      </c>
      <c r="I11" s="305"/>
      <c r="J11" s="306">
        <f t="shared" si="0"/>
        <v>5.5792491739999992</v>
      </c>
      <c r="K11" s="306">
        <f t="shared" si="1"/>
        <v>-9.2491739999989164E-3</v>
      </c>
      <c r="L11" s="306">
        <f t="shared" si="6"/>
        <v>-0.22449540337204105</v>
      </c>
      <c r="M11" s="300"/>
      <c r="N11" s="302">
        <v>5.57</v>
      </c>
      <c r="O11" s="300">
        <v>4.13</v>
      </c>
      <c r="P11" s="300">
        <v>38.5</v>
      </c>
      <c r="Q11" s="305">
        <v>-4.3</v>
      </c>
      <c r="R11" s="305">
        <v>1.8234076923076901E-2</v>
      </c>
      <c r="S11" s="305">
        <v>5.3609649427818402</v>
      </c>
      <c r="T11" s="300">
        <v>1</v>
      </c>
      <c r="U11" s="305"/>
      <c r="V11" s="306">
        <f t="shared" si="2"/>
        <v>5.5792491739999992</v>
      </c>
      <c r="W11" s="306">
        <f t="shared" si="3"/>
        <v>-9.2491739999989164E-3</v>
      </c>
      <c r="X11" s="306">
        <f t="shared" si="7"/>
        <v>-0.22449540337204105</v>
      </c>
      <c r="Y11" s="300"/>
      <c r="Z11" s="302">
        <v>5.57</v>
      </c>
      <c r="AA11" s="300">
        <v>4.13</v>
      </c>
      <c r="AB11" s="300">
        <v>38.5</v>
      </c>
      <c r="AC11" s="305">
        <v>-4.3</v>
      </c>
      <c r="AD11" s="305">
        <v>1.8234076923076901E-2</v>
      </c>
      <c r="AE11" s="305">
        <v>5.3609649427818402</v>
      </c>
      <c r="AF11" s="300">
        <v>1</v>
      </c>
      <c r="AG11" s="305"/>
      <c r="AH11" s="306">
        <f t="shared" si="4"/>
        <v>5.5792491739999992</v>
      </c>
      <c r="AI11" s="306">
        <f t="shared" si="5"/>
        <v>-9.2491739999989164E-3</v>
      </c>
      <c r="AJ11" s="306">
        <f t="shared" si="8"/>
        <v>-0.22449540337204105</v>
      </c>
      <c r="AK11" s="300"/>
      <c r="AL11" s="300"/>
      <c r="AM11" s="304">
        <v>38077</v>
      </c>
      <c r="AN11" s="302">
        <v>5.57</v>
      </c>
      <c r="AO11" s="302">
        <v>5.57</v>
      </c>
      <c r="AP11" s="302">
        <v>5.57</v>
      </c>
    </row>
    <row r="12" spans="1:42" ht="13.5" customHeight="1">
      <c r="A12" s="304">
        <v>38168</v>
      </c>
      <c r="B12" s="302">
        <v>5.54</v>
      </c>
      <c r="C12" s="300">
        <v>4.32</v>
      </c>
      <c r="D12" s="300">
        <v>40.200000000000003</v>
      </c>
      <c r="E12" s="305">
        <v>-4.8</v>
      </c>
      <c r="F12" s="305">
        <v>1.7142384615384601E-2</v>
      </c>
      <c r="G12" s="305">
        <v>4.57258828716067</v>
      </c>
      <c r="H12" s="300">
        <v>1</v>
      </c>
      <c r="I12" s="305"/>
      <c r="J12" s="306">
        <f t="shared" si="0"/>
        <v>5.889684535999999</v>
      </c>
      <c r="K12" s="306">
        <f t="shared" si="1"/>
        <v>-0.34968453599999894</v>
      </c>
      <c r="L12" s="306">
        <f t="shared" si="6"/>
        <v>-8.1703910232557242E-2</v>
      </c>
      <c r="M12" s="300"/>
      <c r="N12" s="302">
        <v>5.54</v>
      </c>
      <c r="O12" s="300">
        <v>4.32</v>
      </c>
      <c r="P12" s="300">
        <v>40.200000000000003</v>
      </c>
      <c r="Q12" s="305">
        <v>-4.8</v>
      </c>
      <c r="R12" s="305">
        <v>1.7142384615384601E-2</v>
      </c>
      <c r="S12" s="305">
        <v>4.57258828716067</v>
      </c>
      <c r="T12" s="300">
        <v>1</v>
      </c>
      <c r="U12" s="305"/>
      <c r="V12" s="306">
        <f t="shared" si="2"/>
        <v>5.889684535999999</v>
      </c>
      <c r="W12" s="306">
        <f t="shared" si="3"/>
        <v>-0.34968453599999894</v>
      </c>
      <c r="X12" s="306">
        <f t="shared" si="7"/>
        <v>-8.1703910232557242E-2</v>
      </c>
      <c r="Y12" s="300"/>
      <c r="Z12" s="302">
        <v>5.54</v>
      </c>
      <c r="AA12" s="300">
        <v>4.32</v>
      </c>
      <c r="AB12" s="300">
        <v>40.200000000000003</v>
      </c>
      <c r="AC12" s="305">
        <v>-4.8</v>
      </c>
      <c r="AD12" s="305">
        <v>1.7142384615384601E-2</v>
      </c>
      <c r="AE12" s="305">
        <v>4.57258828716067</v>
      </c>
      <c r="AF12" s="300">
        <v>1</v>
      </c>
      <c r="AG12" s="305"/>
      <c r="AH12" s="306">
        <f t="shared" si="4"/>
        <v>5.889684535999999</v>
      </c>
      <c r="AI12" s="306">
        <f t="shared" si="5"/>
        <v>-0.34968453599999894</v>
      </c>
      <c r="AJ12" s="306">
        <f t="shared" si="8"/>
        <v>-8.1703910232557242E-2</v>
      </c>
      <c r="AK12" s="300"/>
      <c r="AL12" s="300"/>
      <c r="AM12" s="304">
        <v>38168</v>
      </c>
      <c r="AN12" s="302">
        <v>5.54</v>
      </c>
      <c r="AO12" s="302">
        <v>5.54</v>
      </c>
      <c r="AP12" s="302">
        <v>5.54</v>
      </c>
    </row>
    <row r="13" spans="1:42" ht="13.5" customHeight="1">
      <c r="A13" s="304">
        <v>38260</v>
      </c>
      <c r="B13" s="302">
        <v>5.68</v>
      </c>
      <c r="C13" s="300">
        <v>4.4800000000000004</v>
      </c>
      <c r="D13" s="300">
        <v>41</v>
      </c>
      <c r="E13" s="305">
        <v>-4.9000000000000004</v>
      </c>
      <c r="F13" s="305">
        <v>1.3644230769230801E-2</v>
      </c>
      <c r="G13" s="305">
        <v>4.1395348837209403</v>
      </c>
      <c r="H13" s="300">
        <v>1</v>
      </c>
      <c r="I13" s="305"/>
      <c r="J13" s="306">
        <f t="shared" si="0"/>
        <v>6.0614287740000012</v>
      </c>
      <c r="K13" s="306">
        <f t="shared" si="1"/>
        <v>-0.38142877400000152</v>
      </c>
      <c r="L13" s="306">
        <f t="shared" si="6"/>
        <v>-0.11476955595109065</v>
      </c>
      <c r="M13" s="300"/>
      <c r="N13" s="302">
        <v>5.68</v>
      </c>
      <c r="O13" s="300">
        <v>4.4800000000000004</v>
      </c>
      <c r="P13" s="300">
        <v>41</v>
      </c>
      <c r="Q13" s="305">
        <v>-4.9000000000000004</v>
      </c>
      <c r="R13" s="305">
        <v>1.3644230769230801E-2</v>
      </c>
      <c r="S13" s="305">
        <v>4.1395348837209403</v>
      </c>
      <c r="T13" s="300">
        <v>1</v>
      </c>
      <c r="U13" s="305"/>
      <c r="V13" s="306">
        <f t="shared" si="2"/>
        <v>6.0614287740000012</v>
      </c>
      <c r="W13" s="306">
        <f t="shared" si="3"/>
        <v>-0.38142877400000152</v>
      </c>
      <c r="X13" s="306">
        <f t="shared" si="7"/>
        <v>-0.11476955595109065</v>
      </c>
      <c r="Y13" s="300"/>
      <c r="Z13" s="302">
        <v>5.68</v>
      </c>
      <c r="AA13" s="300">
        <v>4.4800000000000004</v>
      </c>
      <c r="AB13" s="300">
        <v>41</v>
      </c>
      <c r="AC13" s="305">
        <v>-4.9000000000000004</v>
      </c>
      <c r="AD13" s="305">
        <v>1.3644230769230801E-2</v>
      </c>
      <c r="AE13" s="305">
        <v>4.1395348837209403</v>
      </c>
      <c r="AF13" s="300">
        <v>1</v>
      </c>
      <c r="AG13" s="305"/>
      <c r="AH13" s="306">
        <f t="shared" si="4"/>
        <v>6.0614287740000012</v>
      </c>
      <c r="AI13" s="306">
        <f t="shared" si="5"/>
        <v>-0.38142877400000152</v>
      </c>
      <c r="AJ13" s="306">
        <f t="shared" si="8"/>
        <v>-0.11476955595109065</v>
      </c>
      <c r="AK13" s="300"/>
      <c r="AL13" s="300"/>
      <c r="AM13" s="304">
        <v>38260</v>
      </c>
      <c r="AN13" s="302">
        <v>5.68</v>
      </c>
      <c r="AO13" s="302">
        <v>5.68</v>
      </c>
      <c r="AP13" s="302">
        <v>5.68</v>
      </c>
    </row>
    <row r="14" spans="1:42" ht="13.5" customHeight="1">
      <c r="A14" s="304">
        <v>38352</v>
      </c>
      <c r="B14" s="302">
        <v>5.27</v>
      </c>
      <c r="C14" s="300">
        <v>4.08</v>
      </c>
      <c r="D14" s="300">
        <v>40.299999999999997</v>
      </c>
      <c r="E14" s="305">
        <v>-5.05</v>
      </c>
      <c r="F14" s="305">
        <v>1.1427E-2</v>
      </c>
      <c r="G14" s="305">
        <v>4.1600537929466199</v>
      </c>
      <c r="H14" s="300">
        <v>1</v>
      </c>
      <c r="I14" s="305"/>
      <c r="J14" s="306">
        <f t="shared" si="0"/>
        <v>5.7340739289999991</v>
      </c>
      <c r="K14" s="306">
        <f t="shared" si="1"/>
        <v>-0.46407392899999955</v>
      </c>
      <c r="L14" s="306">
        <f t="shared" si="6"/>
        <v>-0.37423374170520851</v>
      </c>
      <c r="M14" s="300"/>
      <c r="N14" s="302">
        <v>5.27</v>
      </c>
      <c r="O14" s="300">
        <v>4.08</v>
      </c>
      <c r="P14" s="300">
        <v>40.299999999999997</v>
      </c>
      <c r="Q14" s="305">
        <v>-5.05</v>
      </c>
      <c r="R14" s="305">
        <v>1.1427E-2</v>
      </c>
      <c r="S14" s="305">
        <v>4.1600537929466199</v>
      </c>
      <c r="T14" s="300">
        <v>1</v>
      </c>
      <c r="U14" s="305"/>
      <c r="V14" s="306">
        <f t="shared" si="2"/>
        <v>5.7340739289999991</v>
      </c>
      <c r="W14" s="306">
        <f t="shared" si="3"/>
        <v>-0.46407392899999955</v>
      </c>
      <c r="X14" s="306">
        <f t="shared" si="7"/>
        <v>-0.37423374170520851</v>
      </c>
      <c r="Y14" s="300"/>
      <c r="Z14" s="302">
        <v>5.27</v>
      </c>
      <c r="AA14" s="300">
        <v>4.08</v>
      </c>
      <c r="AB14" s="300">
        <v>40.299999999999997</v>
      </c>
      <c r="AC14" s="305">
        <v>-5.05</v>
      </c>
      <c r="AD14" s="305">
        <v>1.1427E-2</v>
      </c>
      <c r="AE14" s="305">
        <v>4.1600537929466199</v>
      </c>
      <c r="AF14" s="300">
        <v>1</v>
      </c>
      <c r="AG14" s="305"/>
      <c r="AH14" s="306">
        <f t="shared" si="4"/>
        <v>5.7340739289999991</v>
      </c>
      <c r="AI14" s="306">
        <f t="shared" si="5"/>
        <v>-0.46407392899999955</v>
      </c>
      <c r="AJ14" s="306">
        <f t="shared" si="8"/>
        <v>-0.37423374170520851</v>
      </c>
      <c r="AK14" s="300"/>
      <c r="AL14" s="300"/>
      <c r="AM14" s="304">
        <v>38352</v>
      </c>
      <c r="AN14" s="302">
        <v>5.27</v>
      </c>
      <c r="AO14" s="302">
        <v>5.27</v>
      </c>
      <c r="AP14" s="302">
        <v>5.27</v>
      </c>
    </row>
    <row r="15" spans="1:42" ht="13.5" customHeight="1">
      <c r="A15" s="304">
        <v>38442</v>
      </c>
      <c r="B15" s="302">
        <v>4.75</v>
      </c>
      <c r="C15" s="300">
        <v>4.21</v>
      </c>
      <c r="D15" s="300">
        <v>42.1</v>
      </c>
      <c r="E15" s="305">
        <v>-5.375</v>
      </c>
      <c r="F15" s="305">
        <v>9.7549999999999998E-3</v>
      </c>
      <c r="G15" s="305">
        <v>3.3241660860743498</v>
      </c>
      <c r="H15" s="300">
        <v>1</v>
      </c>
      <c r="I15" s="305"/>
      <c r="J15" s="306">
        <f t="shared" si="0"/>
        <v>5.9289974404999981</v>
      </c>
      <c r="K15" s="306">
        <f t="shared" si="1"/>
        <v>-1.1789974404999981</v>
      </c>
      <c r="L15" s="306">
        <f t="shared" si="6"/>
        <v>-0.12061677351863256</v>
      </c>
      <c r="M15" s="300"/>
      <c r="N15" s="302">
        <v>4.75</v>
      </c>
      <c r="O15" s="300">
        <v>4.21</v>
      </c>
      <c r="P15" s="300">
        <v>42.1</v>
      </c>
      <c r="Q15" s="305">
        <v>-5.375</v>
      </c>
      <c r="R15" s="305">
        <v>9.7549999999999998E-3</v>
      </c>
      <c r="S15" s="305">
        <v>3.3241660860743498</v>
      </c>
      <c r="T15" s="300">
        <v>1</v>
      </c>
      <c r="U15" s="305"/>
      <c r="V15" s="306">
        <f t="shared" si="2"/>
        <v>5.9289974404999981</v>
      </c>
      <c r="W15" s="306">
        <f t="shared" si="3"/>
        <v>-1.1789974404999981</v>
      </c>
      <c r="X15" s="306">
        <f t="shared" si="7"/>
        <v>-0.12061677351863256</v>
      </c>
      <c r="Y15" s="300"/>
      <c r="Z15" s="302">
        <v>4.75</v>
      </c>
      <c r="AA15" s="300">
        <v>4.21</v>
      </c>
      <c r="AB15" s="300">
        <v>42.1</v>
      </c>
      <c r="AC15" s="305">
        <v>-5.375</v>
      </c>
      <c r="AD15" s="305">
        <v>9.7549999999999998E-3</v>
      </c>
      <c r="AE15" s="305">
        <v>3.3241660860743498</v>
      </c>
      <c r="AF15" s="300">
        <v>1</v>
      </c>
      <c r="AG15" s="305"/>
      <c r="AH15" s="306">
        <f t="shared" si="4"/>
        <v>5.9289974404999981</v>
      </c>
      <c r="AI15" s="306">
        <f t="shared" si="5"/>
        <v>-1.1789974404999981</v>
      </c>
      <c r="AJ15" s="306">
        <f t="shared" si="8"/>
        <v>-0.12061677351863256</v>
      </c>
      <c r="AK15" s="300"/>
      <c r="AL15" s="300"/>
      <c r="AM15" s="304">
        <v>38442</v>
      </c>
      <c r="AN15" s="302">
        <v>4.75</v>
      </c>
      <c r="AO15" s="302">
        <v>4.75</v>
      </c>
      <c r="AP15" s="302">
        <v>4.75</v>
      </c>
    </row>
    <row r="16" spans="1:42" ht="13.5" customHeight="1">
      <c r="A16" s="304">
        <v>38533</v>
      </c>
      <c r="B16" s="302">
        <v>4.37</v>
      </c>
      <c r="C16" s="300">
        <v>4.34</v>
      </c>
      <c r="D16" s="300">
        <v>42</v>
      </c>
      <c r="E16" s="305">
        <v>-4.55</v>
      </c>
      <c r="F16" s="305">
        <v>1.46297692307692E-2</v>
      </c>
      <c r="G16" s="305">
        <v>3.7179720152644</v>
      </c>
      <c r="H16" s="300">
        <v>1</v>
      </c>
      <c r="I16" s="305"/>
      <c r="J16" s="306">
        <f t="shared" si="0"/>
        <v>5.7958446370000001</v>
      </c>
      <c r="K16" s="306">
        <f t="shared" si="1"/>
        <v>-1.425844637</v>
      </c>
      <c r="L16" s="306">
        <f t="shared" si="6"/>
        <v>-9.3113799081711357E-2</v>
      </c>
      <c r="M16" s="300"/>
      <c r="N16" s="302">
        <v>4.37</v>
      </c>
      <c r="O16" s="300">
        <v>4.34</v>
      </c>
      <c r="P16" s="300">
        <v>42</v>
      </c>
      <c r="Q16" s="305">
        <v>-4.55</v>
      </c>
      <c r="R16" s="305">
        <v>1.46297692307692E-2</v>
      </c>
      <c r="S16" s="305">
        <v>3.7179720152644</v>
      </c>
      <c r="T16" s="300">
        <v>1</v>
      </c>
      <c r="U16" s="305"/>
      <c r="V16" s="306">
        <f t="shared" si="2"/>
        <v>5.7958446370000001</v>
      </c>
      <c r="W16" s="306">
        <f t="shared" si="3"/>
        <v>-1.425844637</v>
      </c>
      <c r="X16" s="306">
        <f t="shared" si="7"/>
        <v>-9.3113799081711357E-2</v>
      </c>
      <c r="Y16" s="300"/>
      <c r="Z16" s="302">
        <v>4.37</v>
      </c>
      <c r="AA16" s="300">
        <v>4.34</v>
      </c>
      <c r="AB16" s="300">
        <v>42</v>
      </c>
      <c r="AC16" s="305">
        <v>-4.55</v>
      </c>
      <c r="AD16" s="305">
        <v>1.46297692307692E-2</v>
      </c>
      <c r="AE16" s="305">
        <v>3.7179720152644</v>
      </c>
      <c r="AF16" s="300">
        <v>1</v>
      </c>
      <c r="AG16" s="305"/>
      <c r="AH16" s="306">
        <f t="shared" si="4"/>
        <v>5.7958446370000001</v>
      </c>
      <c r="AI16" s="306">
        <f t="shared" si="5"/>
        <v>-1.425844637</v>
      </c>
      <c r="AJ16" s="306">
        <f t="shared" si="8"/>
        <v>-9.3113799081711357E-2</v>
      </c>
      <c r="AK16" s="300"/>
      <c r="AL16" s="300"/>
      <c r="AM16" s="304">
        <v>38533</v>
      </c>
      <c r="AN16" s="302">
        <v>4.37</v>
      </c>
      <c r="AO16" s="302">
        <v>4.37</v>
      </c>
      <c r="AP16" s="302">
        <v>4.37</v>
      </c>
    </row>
    <row r="17" spans="1:42" ht="13.5" customHeight="1">
      <c r="A17" s="304">
        <v>38625</v>
      </c>
      <c r="B17" s="302">
        <v>4.28</v>
      </c>
      <c r="C17" s="300">
        <v>4.16</v>
      </c>
      <c r="D17" s="300">
        <v>41.7</v>
      </c>
      <c r="E17" s="305">
        <v>-3.8</v>
      </c>
      <c r="F17" s="305">
        <v>1.1696285714285701E-2</v>
      </c>
      <c r="G17" s="305">
        <v>4.2607346789801603</v>
      </c>
      <c r="H17" s="300">
        <v>1</v>
      </c>
      <c r="I17" s="305"/>
      <c r="J17" s="306">
        <f t="shared" si="0"/>
        <v>5.3894444379999999</v>
      </c>
      <c r="K17" s="306">
        <f t="shared" si="1"/>
        <v>-1.1094444379999997</v>
      </c>
      <c r="L17" s="306">
        <f t="shared" si="6"/>
        <v>-0.20037748011362294</v>
      </c>
      <c r="M17" s="300"/>
      <c r="N17" s="302">
        <v>4.28</v>
      </c>
      <c r="O17" s="300">
        <v>4.16</v>
      </c>
      <c r="P17" s="300">
        <v>41.7</v>
      </c>
      <c r="Q17" s="305">
        <v>-3.8</v>
      </c>
      <c r="R17" s="305">
        <v>1.1696285714285701E-2</v>
      </c>
      <c r="S17" s="305">
        <v>4.2607346789801603</v>
      </c>
      <c r="T17" s="300">
        <v>1</v>
      </c>
      <c r="U17" s="305"/>
      <c r="V17" s="306">
        <f t="shared" si="2"/>
        <v>5.3894444379999999</v>
      </c>
      <c r="W17" s="306">
        <f t="shared" si="3"/>
        <v>-1.1094444379999997</v>
      </c>
      <c r="X17" s="306">
        <f t="shared" si="7"/>
        <v>-0.20037748011362294</v>
      </c>
      <c r="Y17" s="300"/>
      <c r="Z17" s="302">
        <v>4.28</v>
      </c>
      <c r="AA17" s="300">
        <v>4.16</v>
      </c>
      <c r="AB17" s="300">
        <v>41.7</v>
      </c>
      <c r="AC17" s="305">
        <v>-3.8</v>
      </c>
      <c r="AD17" s="305">
        <v>1.1696285714285701E-2</v>
      </c>
      <c r="AE17" s="305">
        <v>4.2607346789801603</v>
      </c>
      <c r="AF17" s="300">
        <v>1</v>
      </c>
      <c r="AG17" s="305"/>
      <c r="AH17" s="306">
        <f t="shared" si="4"/>
        <v>5.3894444379999999</v>
      </c>
      <c r="AI17" s="306">
        <f t="shared" si="5"/>
        <v>-1.1094444379999997</v>
      </c>
      <c r="AJ17" s="306">
        <f t="shared" si="8"/>
        <v>-0.20037748011362294</v>
      </c>
      <c r="AK17" s="300"/>
      <c r="AL17" s="300"/>
      <c r="AM17" s="304">
        <v>38625</v>
      </c>
      <c r="AN17" s="302">
        <v>4.28</v>
      </c>
      <c r="AO17" s="302">
        <v>4.28</v>
      </c>
      <c r="AP17" s="302">
        <v>4.28</v>
      </c>
    </row>
    <row r="18" spans="1:42" ht="13.5" customHeight="1">
      <c r="A18" s="304">
        <v>38717</v>
      </c>
      <c r="B18" s="302">
        <v>3.97</v>
      </c>
      <c r="C18" s="300">
        <v>4.45</v>
      </c>
      <c r="D18" s="300">
        <v>41.3</v>
      </c>
      <c r="E18" s="305">
        <v>-3.9</v>
      </c>
      <c r="F18" s="305">
        <v>1.6896230769230799E-2</v>
      </c>
      <c r="G18" s="305">
        <v>4.3140726535688501</v>
      </c>
      <c r="H18" s="300">
        <v>1</v>
      </c>
      <c r="I18" s="305"/>
      <c r="J18" s="306">
        <f t="shared" si="0"/>
        <v>5.7100551100000008</v>
      </c>
      <c r="K18" s="306">
        <f t="shared" si="1"/>
        <v>-1.7400551100000006</v>
      </c>
      <c r="L18" s="306">
        <f t="shared" si="6"/>
        <v>2.6683143296791945E-2</v>
      </c>
      <c r="M18" s="300"/>
      <c r="N18" s="302">
        <v>3.97</v>
      </c>
      <c r="O18" s="300">
        <v>4.45</v>
      </c>
      <c r="P18" s="300">
        <v>41.3</v>
      </c>
      <c r="Q18" s="305">
        <v>-3.9</v>
      </c>
      <c r="R18" s="305">
        <v>1.6896230769230799E-2</v>
      </c>
      <c r="S18" s="305">
        <v>4.3140726535688501</v>
      </c>
      <c r="T18" s="300">
        <v>1</v>
      </c>
      <c r="U18" s="305"/>
      <c r="V18" s="306">
        <f t="shared" si="2"/>
        <v>5.7100551100000008</v>
      </c>
      <c r="W18" s="306">
        <f t="shared" si="3"/>
        <v>-1.7400551100000006</v>
      </c>
      <c r="X18" s="306">
        <f t="shared" si="7"/>
        <v>2.6683143296791945E-2</v>
      </c>
      <c r="Y18" s="300"/>
      <c r="Z18" s="302">
        <v>3.97</v>
      </c>
      <c r="AA18" s="300">
        <v>4.45</v>
      </c>
      <c r="AB18" s="300">
        <v>41.3</v>
      </c>
      <c r="AC18" s="305">
        <v>-3.9</v>
      </c>
      <c r="AD18" s="305">
        <v>1.6896230769230799E-2</v>
      </c>
      <c r="AE18" s="305">
        <v>4.3140726535688501</v>
      </c>
      <c r="AF18" s="300">
        <v>1</v>
      </c>
      <c r="AG18" s="305"/>
      <c r="AH18" s="306">
        <f t="shared" si="4"/>
        <v>5.7100551100000008</v>
      </c>
      <c r="AI18" s="306">
        <f t="shared" si="5"/>
        <v>-1.7400551100000006</v>
      </c>
      <c r="AJ18" s="306">
        <f t="shared" si="8"/>
        <v>2.6683143296791945E-2</v>
      </c>
      <c r="AK18" s="300"/>
      <c r="AL18" s="300"/>
      <c r="AM18" s="304">
        <v>38717</v>
      </c>
      <c r="AN18" s="302">
        <v>3.97</v>
      </c>
      <c r="AO18" s="302">
        <v>3.97</v>
      </c>
      <c r="AP18" s="302">
        <v>3.97</v>
      </c>
    </row>
    <row r="19" spans="1:42" ht="13.5" customHeight="1">
      <c r="A19" s="304">
        <v>38807</v>
      </c>
      <c r="B19" s="302">
        <v>4.04</v>
      </c>
      <c r="C19" s="300">
        <v>4.41</v>
      </c>
      <c r="D19" s="300">
        <v>40.6</v>
      </c>
      <c r="E19" s="305">
        <v>-3.1749999999999998</v>
      </c>
      <c r="F19" s="305">
        <v>2.16451538461538E-2</v>
      </c>
      <c r="G19" s="305">
        <v>5.5517043128923103</v>
      </c>
      <c r="H19" s="300">
        <v>1</v>
      </c>
      <c r="I19" s="305"/>
      <c r="J19" s="306">
        <f t="shared" si="0"/>
        <v>5.4549832105</v>
      </c>
      <c r="K19" s="306">
        <f t="shared" si="1"/>
        <v>-1.4149832105</v>
      </c>
      <c r="L19" s="306">
        <f t="shared" si="6"/>
        <v>-3.8516335380638311E-2</v>
      </c>
      <c r="M19" s="300"/>
      <c r="N19" s="302">
        <v>4.04</v>
      </c>
      <c r="O19" s="300">
        <v>4.41</v>
      </c>
      <c r="P19" s="300">
        <v>40.6</v>
      </c>
      <c r="Q19" s="305">
        <v>-3.1749999999999998</v>
      </c>
      <c r="R19" s="305">
        <v>2.16451538461538E-2</v>
      </c>
      <c r="S19" s="305">
        <v>5.5517043128923103</v>
      </c>
      <c r="T19" s="300">
        <v>1</v>
      </c>
      <c r="U19" s="305"/>
      <c r="V19" s="306">
        <f t="shared" si="2"/>
        <v>5.4549832105</v>
      </c>
      <c r="W19" s="306">
        <f t="shared" si="3"/>
        <v>-1.4149832105</v>
      </c>
      <c r="X19" s="306">
        <f t="shared" si="7"/>
        <v>-3.8516335380638311E-2</v>
      </c>
      <c r="Y19" s="300"/>
      <c r="Z19" s="302">
        <v>4.04</v>
      </c>
      <c r="AA19" s="300">
        <v>4.41</v>
      </c>
      <c r="AB19" s="300">
        <v>40.6</v>
      </c>
      <c r="AC19" s="305">
        <v>-3.1749999999999998</v>
      </c>
      <c r="AD19" s="305">
        <v>2.16451538461538E-2</v>
      </c>
      <c r="AE19" s="305">
        <v>5.5517043128923103</v>
      </c>
      <c r="AF19" s="300">
        <v>1</v>
      </c>
      <c r="AG19" s="305"/>
      <c r="AH19" s="306">
        <f t="shared" si="4"/>
        <v>5.4549832105</v>
      </c>
      <c r="AI19" s="306">
        <f t="shared" si="5"/>
        <v>-1.4149832105</v>
      </c>
      <c r="AJ19" s="306">
        <f t="shared" si="8"/>
        <v>-3.8516335380638311E-2</v>
      </c>
      <c r="AK19" s="300"/>
      <c r="AL19" s="300"/>
      <c r="AM19" s="304">
        <v>38807</v>
      </c>
      <c r="AN19" s="302">
        <v>4.04</v>
      </c>
      <c r="AO19" s="302">
        <v>4.04</v>
      </c>
      <c r="AP19" s="302">
        <v>4.04</v>
      </c>
    </row>
    <row r="20" spans="1:42" ht="13.5" customHeight="1">
      <c r="A20" s="304">
        <v>38898</v>
      </c>
      <c r="B20" s="302">
        <v>4.2</v>
      </c>
      <c r="C20" s="300">
        <v>4.99</v>
      </c>
      <c r="D20" s="300">
        <v>40.200000000000003</v>
      </c>
      <c r="E20" s="305">
        <v>-3.7749999999999999</v>
      </c>
      <c r="F20" s="305">
        <v>2.9307E-2</v>
      </c>
      <c r="G20" s="305">
        <v>5.3147849650758001</v>
      </c>
      <c r="H20" s="300">
        <v>1</v>
      </c>
      <c r="I20" s="305"/>
      <c r="J20" s="306">
        <f t="shared" si="0"/>
        <v>6.2152599944999984</v>
      </c>
      <c r="K20" s="306">
        <f t="shared" si="1"/>
        <v>-2.0152599944999983</v>
      </c>
      <c r="L20" s="306">
        <f t="shared" si="6"/>
        <v>0.28834993886080623</v>
      </c>
      <c r="M20" s="300"/>
      <c r="N20" s="302">
        <v>4.2</v>
      </c>
      <c r="O20" s="300">
        <v>4.99</v>
      </c>
      <c r="P20" s="300">
        <v>40.200000000000003</v>
      </c>
      <c r="Q20" s="305">
        <v>-3.7749999999999999</v>
      </c>
      <c r="R20" s="305">
        <v>2.9307E-2</v>
      </c>
      <c r="S20" s="305">
        <v>5.3147849650758001</v>
      </c>
      <c r="T20" s="300">
        <v>1</v>
      </c>
      <c r="U20" s="305"/>
      <c r="V20" s="306">
        <f t="shared" si="2"/>
        <v>6.2152599944999984</v>
      </c>
      <c r="W20" s="306">
        <f t="shared" si="3"/>
        <v>-2.0152599944999983</v>
      </c>
      <c r="X20" s="306">
        <f t="shared" si="7"/>
        <v>0.28834993886080623</v>
      </c>
      <c r="Y20" s="300"/>
      <c r="Z20" s="302">
        <v>4.2</v>
      </c>
      <c r="AA20" s="300">
        <v>4.99</v>
      </c>
      <c r="AB20" s="300">
        <v>40.200000000000003</v>
      </c>
      <c r="AC20" s="305">
        <v>-3.7749999999999999</v>
      </c>
      <c r="AD20" s="305">
        <v>2.9307E-2</v>
      </c>
      <c r="AE20" s="305">
        <v>5.3147849650758001</v>
      </c>
      <c r="AF20" s="300">
        <v>1</v>
      </c>
      <c r="AG20" s="305"/>
      <c r="AH20" s="306">
        <f t="shared" si="4"/>
        <v>6.2152599944999984</v>
      </c>
      <c r="AI20" s="306">
        <f t="shared" si="5"/>
        <v>-2.0152599944999983</v>
      </c>
      <c r="AJ20" s="306">
        <f t="shared" si="8"/>
        <v>0.28834993886080623</v>
      </c>
      <c r="AK20" s="300"/>
      <c r="AL20" s="300"/>
      <c r="AM20" s="304">
        <v>38898</v>
      </c>
      <c r="AN20" s="302">
        <v>4.2</v>
      </c>
      <c r="AO20" s="302">
        <v>4.2</v>
      </c>
      <c r="AP20" s="302">
        <v>4.2</v>
      </c>
    </row>
    <row r="21" spans="1:42" ht="13.5" customHeight="1">
      <c r="A21" s="304">
        <v>38990</v>
      </c>
      <c r="B21" s="302">
        <v>4.6399999999999997</v>
      </c>
      <c r="C21" s="300">
        <v>5.0999999999999996</v>
      </c>
      <c r="D21" s="300">
        <v>39.9</v>
      </c>
      <c r="E21" s="305">
        <v>-4.5</v>
      </c>
      <c r="F21" s="305">
        <v>3.1452615384615398E-2</v>
      </c>
      <c r="G21" s="305">
        <v>4.9716949410176801</v>
      </c>
      <c r="H21" s="300">
        <v>1</v>
      </c>
      <c r="I21" s="305"/>
      <c r="J21" s="306">
        <f t="shared" si="0"/>
        <v>6.5571940399999988</v>
      </c>
      <c r="K21" s="306">
        <f t="shared" si="1"/>
        <v>-1.9171940399999992</v>
      </c>
      <c r="L21" s="306">
        <f t="shared" si="6"/>
        <v>0.17819002280841076</v>
      </c>
      <c r="M21" s="300"/>
      <c r="N21" s="302">
        <v>4.6399999999999997</v>
      </c>
      <c r="O21" s="300">
        <v>5.0999999999999996</v>
      </c>
      <c r="P21" s="300">
        <v>39.9</v>
      </c>
      <c r="Q21" s="305">
        <v>-4.5</v>
      </c>
      <c r="R21" s="305">
        <v>3.1452615384615398E-2</v>
      </c>
      <c r="S21" s="305">
        <v>4.9716949410176801</v>
      </c>
      <c r="T21" s="300">
        <v>1</v>
      </c>
      <c r="U21" s="305"/>
      <c r="V21" s="306">
        <f t="shared" si="2"/>
        <v>6.5571940399999988</v>
      </c>
      <c r="W21" s="306">
        <f t="shared" si="3"/>
        <v>-1.9171940399999992</v>
      </c>
      <c r="X21" s="306">
        <f t="shared" si="7"/>
        <v>0.17819002280841076</v>
      </c>
      <c r="Y21" s="300"/>
      <c r="Z21" s="302">
        <v>4.6399999999999997</v>
      </c>
      <c r="AA21" s="300">
        <v>5.0999999999999996</v>
      </c>
      <c r="AB21" s="300">
        <v>39.9</v>
      </c>
      <c r="AC21" s="305">
        <v>-4.5</v>
      </c>
      <c r="AD21" s="305">
        <v>3.1452615384615398E-2</v>
      </c>
      <c r="AE21" s="305">
        <v>4.9716949410176801</v>
      </c>
      <c r="AF21" s="300">
        <v>1</v>
      </c>
      <c r="AG21" s="305"/>
      <c r="AH21" s="306">
        <f t="shared" si="4"/>
        <v>6.5571940399999988</v>
      </c>
      <c r="AI21" s="306">
        <f t="shared" si="5"/>
        <v>-1.9171940399999992</v>
      </c>
      <c r="AJ21" s="306">
        <f t="shared" si="8"/>
        <v>0.17819002280841076</v>
      </c>
      <c r="AK21" s="300"/>
      <c r="AL21" s="300"/>
      <c r="AM21" s="304">
        <v>38990</v>
      </c>
      <c r="AN21" s="302">
        <v>4.6399999999999997</v>
      </c>
      <c r="AO21" s="302">
        <v>4.6399999999999997</v>
      </c>
      <c r="AP21" s="302">
        <v>4.6399999999999997</v>
      </c>
    </row>
    <row r="22" spans="1:42" ht="13.5" customHeight="1">
      <c r="A22" s="304">
        <v>39082</v>
      </c>
      <c r="B22" s="302">
        <v>4.75</v>
      </c>
      <c r="C22" s="300">
        <v>4.7300000000000004</v>
      </c>
      <c r="D22" s="300">
        <v>38.700000000000003</v>
      </c>
      <c r="E22" s="305">
        <v>-3.2</v>
      </c>
      <c r="F22" s="305">
        <v>2.3993076923076902E-2</v>
      </c>
      <c r="G22" s="305">
        <v>5.00092146187081</v>
      </c>
      <c r="H22" s="300">
        <v>1</v>
      </c>
      <c r="I22" s="305"/>
      <c r="J22" s="306">
        <f t="shared" si="0"/>
        <v>5.809374064</v>
      </c>
      <c r="K22" s="306">
        <f t="shared" si="1"/>
        <v>-1.059374064</v>
      </c>
      <c r="L22" s="306">
        <f t="shared" si="6"/>
        <v>-0.18494520733344005</v>
      </c>
      <c r="M22" s="300"/>
      <c r="N22" s="302">
        <v>4.75</v>
      </c>
      <c r="O22" s="300">
        <v>4.7300000000000004</v>
      </c>
      <c r="P22" s="300">
        <v>38.700000000000003</v>
      </c>
      <c r="Q22" s="305">
        <v>-3.2</v>
      </c>
      <c r="R22" s="305">
        <v>2.3993076923076902E-2</v>
      </c>
      <c r="S22" s="305">
        <v>5.00092146187081</v>
      </c>
      <c r="T22" s="300">
        <v>1</v>
      </c>
      <c r="U22" s="305"/>
      <c r="V22" s="306">
        <f t="shared" si="2"/>
        <v>5.809374064</v>
      </c>
      <c r="W22" s="306">
        <f t="shared" si="3"/>
        <v>-1.059374064</v>
      </c>
      <c r="X22" s="306">
        <f t="shared" si="7"/>
        <v>-0.18494520733344005</v>
      </c>
      <c r="Y22" s="300"/>
      <c r="Z22" s="302">
        <v>4.75</v>
      </c>
      <c r="AA22" s="300">
        <v>4.7300000000000004</v>
      </c>
      <c r="AB22" s="300">
        <v>38.700000000000003</v>
      </c>
      <c r="AC22" s="305">
        <v>-3.2</v>
      </c>
      <c r="AD22" s="305">
        <v>2.3993076923076902E-2</v>
      </c>
      <c r="AE22" s="305">
        <v>5.00092146187081</v>
      </c>
      <c r="AF22" s="300">
        <v>1</v>
      </c>
      <c r="AG22" s="305"/>
      <c r="AH22" s="306">
        <f t="shared" si="4"/>
        <v>5.809374064</v>
      </c>
      <c r="AI22" s="306">
        <f t="shared" si="5"/>
        <v>-1.059374064</v>
      </c>
      <c r="AJ22" s="306">
        <f t="shared" si="8"/>
        <v>-0.18494520733344005</v>
      </c>
      <c r="AK22" s="300"/>
      <c r="AL22" s="300"/>
      <c r="AM22" s="304">
        <v>39082</v>
      </c>
      <c r="AN22" s="302">
        <v>4.75</v>
      </c>
      <c r="AO22" s="302">
        <v>4.75</v>
      </c>
      <c r="AP22" s="302">
        <v>4.75</v>
      </c>
    </row>
    <row r="23" spans="1:42" ht="13.5" customHeight="1">
      <c r="A23" s="304">
        <v>39172</v>
      </c>
      <c r="B23" s="302">
        <v>4.75</v>
      </c>
      <c r="C23" s="300">
        <v>4.76</v>
      </c>
      <c r="D23" s="300">
        <v>38.9</v>
      </c>
      <c r="E23" s="305">
        <v>-3.2</v>
      </c>
      <c r="F23" s="305">
        <v>2.3561153846153801E-2</v>
      </c>
      <c r="G23" s="305">
        <v>4.9792884553311998</v>
      </c>
      <c r="H23" s="300">
        <v>1</v>
      </c>
      <c r="I23" s="305"/>
      <c r="J23" s="306">
        <f t="shared" si="0"/>
        <v>5.8346929779999996</v>
      </c>
      <c r="K23" s="306">
        <f t="shared" si="1"/>
        <v>-1.0846929779999996</v>
      </c>
      <c r="L23" s="306">
        <f t="shared" si="6"/>
        <v>-3.481988098173934E-2</v>
      </c>
      <c r="M23" s="300"/>
      <c r="N23" s="302">
        <v>4.75</v>
      </c>
      <c r="O23" s="300">
        <v>4.76</v>
      </c>
      <c r="P23" s="300">
        <v>38.9</v>
      </c>
      <c r="Q23" s="305">
        <v>-3.2</v>
      </c>
      <c r="R23" s="305">
        <v>2.3561153846153801E-2</v>
      </c>
      <c r="S23" s="305">
        <v>4.9792884553311998</v>
      </c>
      <c r="T23" s="300">
        <v>1</v>
      </c>
      <c r="U23" s="305"/>
      <c r="V23" s="306">
        <f t="shared" si="2"/>
        <v>5.8346929779999996</v>
      </c>
      <c r="W23" s="306">
        <f t="shared" si="3"/>
        <v>-1.0846929779999996</v>
      </c>
      <c r="X23" s="306">
        <f t="shared" si="7"/>
        <v>-3.481988098173934E-2</v>
      </c>
      <c r="Y23" s="300"/>
      <c r="Z23" s="302">
        <v>4.75</v>
      </c>
      <c r="AA23" s="300">
        <v>4.76</v>
      </c>
      <c r="AB23" s="300">
        <v>38.9</v>
      </c>
      <c r="AC23" s="305">
        <v>-3.2</v>
      </c>
      <c r="AD23" s="305">
        <v>2.3561153846153801E-2</v>
      </c>
      <c r="AE23" s="305">
        <v>4.9792884553311998</v>
      </c>
      <c r="AF23" s="300">
        <v>1</v>
      </c>
      <c r="AG23" s="305"/>
      <c r="AH23" s="306">
        <f t="shared" si="4"/>
        <v>5.8346929779999996</v>
      </c>
      <c r="AI23" s="306">
        <f t="shared" si="5"/>
        <v>-1.0846929779999996</v>
      </c>
      <c r="AJ23" s="306">
        <f t="shared" si="8"/>
        <v>-3.481988098173934E-2</v>
      </c>
      <c r="AK23" s="300"/>
      <c r="AL23" s="300"/>
      <c r="AM23" s="304">
        <v>39172</v>
      </c>
      <c r="AN23" s="302">
        <v>4.75</v>
      </c>
      <c r="AO23" s="302">
        <v>4.75</v>
      </c>
      <c r="AP23" s="302">
        <v>4.75</v>
      </c>
    </row>
    <row r="24" spans="1:42" ht="13.5" customHeight="1">
      <c r="A24" s="304">
        <v>39263</v>
      </c>
      <c r="B24" s="302">
        <v>4.47</v>
      </c>
      <c r="C24" s="300">
        <v>4.6900000000000004</v>
      </c>
      <c r="D24" s="300">
        <v>38.6</v>
      </c>
      <c r="E24" s="305">
        <v>-2.8250000000000002</v>
      </c>
      <c r="F24" s="305">
        <v>2.80880769230769E-2</v>
      </c>
      <c r="G24" s="305">
        <v>5.4152313224095696</v>
      </c>
      <c r="H24" s="300">
        <v>1</v>
      </c>
      <c r="I24" s="305"/>
      <c r="J24" s="306">
        <f t="shared" si="0"/>
        <v>5.6537396495000003</v>
      </c>
      <c r="K24" s="306">
        <f t="shared" si="1"/>
        <v>-1.1837396495000005</v>
      </c>
      <c r="L24" s="306">
        <f t="shared" si="6"/>
        <v>-6.795268975374226E-2</v>
      </c>
      <c r="M24" s="300"/>
      <c r="N24" s="302">
        <v>4.47</v>
      </c>
      <c r="O24" s="300">
        <v>4.6900000000000004</v>
      </c>
      <c r="P24" s="300">
        <v>38.6</v>
      </c>
      <c r="Q24" s="305">
        <v>-2.8250000000000002</v>
      </c>
      <c r="R24" s="305">
        <v>2.80880769230769E-2</v>
      </c>
      <c r="S24" s="305">
        <v>5.4152313224095696</v>
      </c>
      <c r="T24" s="300">
        <v>1</v>
      </c>
      <c r="U24" s="305"/>
      <c r="V24" s="306">
        <f t="shared" si="2"/>
        <v>5.6537396495000003</v>
      </c>
      <c r="W24" s="306">
        <f t="shared" si="3"/>
        <v>-1.1837396495000005</v>
      </c>
      <c r="X24" s="306">
        <f t="shared" si="7"/>
        <v>-6.795268975374226E-2</v>
      </c>
      <c r="Y24" s="300"/>
      <c r="Z24" s="302">
        <v>4.47</v>
      </c>
      <c r="AA24" s="300">
        <v>4.6900000000000004</v>
      </c>
      <c r="AB24" s="300">
        <v>38.6</v>
      </c>
      <c r="AC24" s="305">
        <v>-2.8250000000000002</v>
      </c>
      <c r="AD24" s="305">
        <v>2.80880769230769E-2</v>
      </c>
      <c r="AE24" s="305">
        <v>5.4152313224095696</v>
      </c>
      <c r="AF24" s="300">
        <v>1</v>
      </c>
      <c r="AG24" s="305"/>
      <c r="AH24" s="306">
        <f t="shared" si="4"/>
        <v>5.6537396495000003</v>
      </c>
      <c r="AI24" s="306">
        <f t="shared" si="5"/>
        <v>-1.1837396495000005</v>
      </c>
      <c r="AJ24" s="306">
        <f t="shared" si="8"/>
        <v>-6.795268975374226E-2</v>
      </c>
      <c r="AK24" s="300"/>
      <c r="AL24" s="300"/>
      <c r="AM24" s="304">
        <v>39263</v>
      </c>
      <c r="AN24" s="302">
        <v>4.47</v>
      </c>
      <c r="AO24" s="302">
        <v>4.47</v>
      </c>
      <c r="AP24" s="302">
        <v>4.47</v>
      </c>
    </row>
    <row r="25" spans="1:42" ht="13.5" customHeight="1">
      <c r="A25" s="304">
        <v>39355</v>
      </c>
      <c r="B25" s="302">
        <v>5.04</v>
      </c>
      <c r="C25" s="300">
        <v>5.01</v>
      </c>
      <c r="D25" s="300">
        <v>37.700000000000003</v>
      </c>
      <c r="E25" s="305">
        <v>-2.0249999999999999</v>
      </c>
      <c r="F25" s="305">
        <v>6.5119769230769203E-2</v>
      </c>
      <c r="G25" s="305">
        <v>5.5491075836194597</v>
      </c>
      <c r="H25" s="300">
        <v>1</v>
      </c>
      <c r="I25" s="305"/>
      <c r="J25" s="306">
        <f t="shared" si="0"/>
        <v>5.7280056754999986</v>
      </c>
      <c r="K25" s="306">
        <f t="shared" si="1"/>
        <v>-0.68800567549999858</v>
      </c>
      <c r="L25" s="306">
        <f t="shared" si="6"/>
        <v>0.28067451651743719</v>
      </c>
      <c r="M25" s="300"/>
      <c r="N25" s="302">
        <v>5.04</v>
      </c>
      <c r="O25" s="300">
        <v>5.01</v>
      </c>
      <c r="P25" s="300">
        <v>37.700000000000003</v>
      </c>
      <c r="Q25" s="305">
        <v>-2.0249999999999999</v>
      </c>
      <c r="R25" s="305">
        <v>6.5119769230769203E-2</v>
      </c>
      <c r="S25" s="305">
        <v>5.5491075836194597</v>
      </c>
      <c r="T25" s="300">
        <v>1</v>
      </c>
      <c r="U25" s="305"/>
      <c r="V25" s="306">
        <f t="shared" si="2"/>
        <v>5.7280056754999986</v>
      </c>
      <c r="W25" s="306">
        <f t="shared" si="3"/>
        <v>-0.68800567549999858</v>
      </c>
      <c r="X25" s="306">
        <f t="shared" si="7"/>
        <v>0.28067451651743719</v>
      </c>
      <c r="Y25" s="300"/>
      <c r="Z25" s="302">
        <v>5.04</v>
      </c>
      <c r="AA25" s="300">
        <v>5.01</v>
      </c>
      <c r="AB25" s="300">
        <v>37.700000000000003</v>
      </c>
      <c r="AC25" s="305">
        <v>-2.0249999999999999</v>
      </c>
      <c r="AD25" s="305">
        <v>6.5119769230769203E-2</v>
      </c>
      <c r="AE25" s="305">
        <v>5.5491075836194597</v>
      </c>
      <c r="AF25" s="300">
        <v>1</v>
      </c>
      <c r="AG25" s="305"/>
      <c r="AH25" s="306">
        <f t="shared" si="4"/>
        <v>5.7280056754999986</v>
      </c>
      <c r="AI25" s="306">
        <f t="shared" si="5"/>
        <v>-0.68800567549999858</v>
      </c>
      <c r="AJ25" s="306">
        <f t="shared" si="8"/>
        <v>0.28067451651743719</v>
      </c>
      <c r="AK25" s="300"/>
      <c r="AL25" s="300"/>
      <c r="AM25" s="304">
        <v>39355</v>
      </c>
      <c r="AN25" s="302">
        <v>5.04</v>
      </c>
      <c r="AO25" s="302">
        <v>5.04</v>
      </c>
      <c r="AP25" s="302">
        <v>5.04</v>
      </c>
    </row>
    <row r="26" spans="1:42" ht="13.5" customHeight="1">
      <c r="A26" s="304">
        <v>39447</v>
      </c>
      <c r="B26" s="302">
        <v>5.22</v>
      </c>
      <c r="C26" s="300">
        <v>4.5199999999999996</v>
      </c>
      <c r="D26" s="300">
        <v>37.4</v>
      </c>
      <c r="E26" s="305">
        <v>-2.35</v>
      </c>
      <c r="F26" s="305">
        <v>7.3685307692307703E-2</v>
      </c>
      <c r="G26" s="305">
        <v>5.2665336219580396</v>
      </c>
      <c r="H26" s="300">
        <v>1</v>
      </c>
      <c r="I26" s="305"/>
      <c r="J26" s="306">
        <f t="shared" si="0"/>
        <v>5.3611519609999991</v>
      </c>
      <c r="K26" s="306">
        <f t="shared" si="1"/>
        <v>-0.14115196099999938</v>
      </c>
      <c r="L26" s="306">
        <f t="shared" si="6"/>
        <v>-3.6105818051287986E-5</v>
      </c>
      <c r="M26" s="300"/>
      <c r="N26" s="302">
        <v>5.22</v>
      </c>
      <c r="O26" s="300">
        <v>4.5199999999999996</v>
      </c>
      <c r="P26" s="300">
        <v>37.4</v>
      </c>
      <c r="Q26" s="305">
        <v>-2.35</v>
      </c>
      <c r="R26" s="305">
        <v>7.3685307692307703E-2</v>
      </c>
      <c r="S26" s="305">
        <v>5.2665336219580396</v>
      </c>
      <c r="T26" s="300">
        <v>1</v>
      </c>
      <c r="U26" s="305"/>
      <c r="V26" s="306">
        <f t="shared" si="2"/>
        <v>5.3611519609999991</v>
      </c>
      <c r="W26" s="306">
        <f t="shared" si="3"/>
        <v>-0.14115196099999938</v>
      </c>
      <c r="X26" s="306">
        <f t="shared" si="7"/>
        <v>-3.6105818051287986E-5</v>
      </c>
      <c r="Y26" s="300"/>
      <c r="Z26" s="302">
        <v>5.22</v>
      </c>
      <c r="AA26" s="300">
        <v>4.5199999999999996</v>
      </c>
      <c r="AB26" s="300">
        <v>37.4</v>
      </c>
      <c r="AC26" s="305">
        <v>-2.35</v>
      </c>
      <c r="AD26" s="305">
        <v>7.3685307692307703E-2</v>
      </c>
      <c r="AE26" s="305">
        <v>5.2665336219580396</v>
      </c>
      <c r="AF26" s="300">
        <v>1</v>
      </c>
      <c r="AG26" s="305"/>
      <c r="AH26" s="306">
        <f t="shared" si="4"/>
        <v>5.3611519609999991</v>
      </c>
      <c r="AI26" s="306">
        <f t="shared" si="5"/>
        <v>-0.14115196099999938</v>
      </c>
      <c r="AJ26" s="306">
        <f t="shared" si="8"/>
        <v>-3.6105818051287986E-5</v>
      </c>
      <c r="AK26" s="300"/>
      <c r="AL26" s="300"/>
      <c r="AM26" s="304">
        <v>39447</v>
      </c>
      <c r="AN26" s="302">
        <v>5.22</v>
      </c>
      <c r="AO26" s="302">
        <v>5.22</v>
      </c>
      <c r="AP26" s="302">
        <v>5.22</v>
      </c>
    </row>
    <row r="27" spans="1:42" ht="13.5" customHeight="1">
      <c r="A27" s="304">
        <v>39538</v>
      </c>
      <c r="B27" s="302">
        <v>5.55</v>
      </c>
      <c r="C27" s="300">
        <v>3.73</v>
      </c>
      <c r="D27" s="300">
        <v>36.9</v>
      </c>
      <c r="E27" s="305">
        <v>-1.6</v>
      </c>
      <c r="F27" s="305">
        <v>0.102550153846154</v>
      </c>
      <c r="G27" s="305">
        <v>4.43436633912824</v>
      </c>
      <c r="H27" s="300">
        <v>1</v>
      </c>
      <c r="I27" s="305"/>
      <c r="J27" s="306">
        <f t="shared" si="0"/>
        <v>4.3666833240000003</v>
      </c>
      <c r="K27" s="306">
        <f t="shared" si="1"/>
        <v>1.1833166759999996</v>
      </c>
      <c r="L27" s="306">
        <f t="shared" si="6"/>
        <v>-9.3109685923910848E-2</v>
      </c>
      <c r="M27" s="300"/>
      <c r="N27" s="302">
        <v>5.55</v>
      </c>
      <c r="O27" s="300">
        <v>3.73</v>
      </c>
      <c r="P27" s="300">
        <v>36.9</v>
      </c>
      <c r="Q27" s="305">
        <v>-1.6</v>
      </c>
      <c r="R27" s="305">
        <v>0.102550153846154</v>
      </c>
      <c r="S27" s="305">
        <v>4.43436633912824</v>
      </c>
      <c r="T27" s="300">
        <v>1</v>
      </c>
      <c r="U27" s="305"/>
      <c r="V27" s="306">
        <f t="shared" si="2"/>
        <v>4.3666833240000003</v>
      </c>
      <c r="W27" s="306">
        <f t="shared" si="3"/>
        <v>1.1833166759999996</v>
      </c>
      <c r="X27" s="306">
        <f t="shared" si="7"/>
        <v>-9.3109685923910848E-2</v>
      </c>
      <c r="Y27" s="300"/>
      <c r="Z27" s="302">
        <v>5.55</v>
      </c>
      <c r="AA27" s="300">
        <v>3.73</v>
      </c>
      <c r="AB27" s="300">
        <v>36.9</v>
      </c>
      <c r="AC27" s="305">
        <v>-1.6</v>
      </c>
      <c r="AD27" s="305">
        <v>0.102550153846154</v>
      </c>
      <c r="AE27" s="305">
        <v>4.43436633912824</v>
      </c>
      <c r="AF27" s="300">
        <v>1</v>
      </c>
      <c r="AG27" s="305"/>
      <c r="AH27" s="306">
        <f t="shared" si="4"/>
        <v>4.3666833240000003</v>
      </c>
      <c r="AI27" s="306">
        <f t="shared" si="5"/>
        <v>1.1833166759999996</v>
      </c>
      <c r="AJ27" s="306">
        <f t="shared" si="8"/>
        <v>-9.3109685923910848E-2</v>
      </c>
      <c r="AK27" s="300"/>
      <c r="AL27" s="300"/>
      <c r="AM27" s="304">
        <v>39538</v>
      </c>
      <c r="AN27" s="302">
        <v>5.55</v>
      </c>
      <c r="AO27" s="302">
        <v>5.55</v>
      </c>
      <c r="AP27" s="302">
        <v>5.55</v>
      </c>
    </row>
    <row r="28" spans="1:42" ht="13.5" customHeight="1">
      <c r="A28" s="304">
        <v>39629</v>
      </c>
      <c r="B28" s="302">
        <v>5.79</v>
      </c>
      <c r="C28" s="300">
        <v>3.65</v>
      </c>
      <c r="D28" s="300">
        <v>36.6</v>
      </c>
      <c r="E28" s="305">
        <v>-1.125</v>
      </c>
      <c r="F28" s="305">
        <v>9.6031692307692304E-2</v>
      </c>
      <c r="G28" s="305">
        <v>3.72279761128202</v>
      </c>
      <c r="H28" s="300">
        <v>1</v>
      </c>
      <c r="I28" s="305"/>
      <c r="J28" s="306">
        <f t="shared" si="0"/>
        <v>4.1443691474999991</v>
      </c>
      <c r="K28" s="306">
        <f t="shared" si="1"/>
        <v>1.645630852500001</v>
      </c>
      <c r="L28" s="306">
        <f t="shared" si="6"/>
        <v>1.8423395512296582E-2</v>
      </c>
      <c r="M28" s="300"/>
      <c r="N28" s="302">
        <v>5.79</v>
      </c>
      <c r="O28" s="300">
        <v>3.65</v>
      </c>
      <c r="P28" s="300">
        <v>36.6</v>
      </c>
      <c r="Q28" s="305">
        <v>-1.125</v>
      </c>
      <c r="R28" s="305">
        <v>9.6031692307692304E-2</v>
      </c>
      <c r="S28" s="305">
        <v>3.72279761128202</v>
      </c>
      <c r="T28" s="300">
        <v>1</v>
      </c>
      <c r="U28" s="305"/>
      <c r="V28" s="306">
        <f t="shared" si="2"/>
        <v>4.1443691474999991</v>
      </c>
      <c r="W28" s="306">
        <f t="shared" si="3"/>
        <v>1.645630852500001</v>
      </c>
      <c r="X28" s="306">
        <f t="shared" si="7"/>
        <v>1.8423395512296582E-2</v>
      </c>
      <c r="Y28" s="300"/>
      <c r="Z28" s="302">
        <v>5.79</v>
      </c>
      <c r="AA28" s="300">
        <v>3.65</v>
      </c>
      <c r="AB28" s="300">
        <v>36.6</v>
      </c>
      <c r="AC28" s="305">
        <v>-1.125</v>
      </c>
      <c r="AD28" s="305">
        <v>9.6031692307692304E-2</v>
      </c>
      <c r="AE28" s="305">
        <v>3.72279761128202</v>
      </c>
      <c r="AF28" s="300">
        <v>1</v>
      </c>
      <c r="AG28" s="305"/>
      <c r="AH28" s="306">
        <f t="shared" si="4"/>
        <v>4.1443691474999991</v>
      </c>
      <c r="AI28" s="306">
        <f t="shared" si="5"/>
        <v>1.645630852500001</v>
      </c>
      <c r="AJ28" s="306">
        <f t="shared" si="8"/>
        <v>1.8423395512296582E-2</v>
      </c>
      <c r="AK28" s="300"/>
      <c r="AL28" s="300"/>
      <c r="AM28" s="304">
        <v>39629</v>
      </c>
      <c r="AN28" s="302">
        <v>5.79</v>
      </c>
      <c r="AO28" s="302">
        <v>5.79</v>
      </c>
      <c r="AP28" s="302">
        <v>5.79</v>
      </c>
    </row>
    <row r="29" spans="1:42" ht="13.5" customHeight="1">
      <c r="A29" s="304">
        <v>39721</v>
      </c>
      <c r="B29" s="302">
        <v>5.81</v>
      </c>
      <c r="C29" s="300">
        <v>3.98</v>
      </c>
      <c r="D29" s="300">
        <v>35.9</v>
      </c>
      <c r="E29" s="305">
        <v>-1.425</v>
      </c>
      <c r="F29" s="305">
        <v>0.103906</v>
      </c>
      <c r="G29" s="305">
        <v>2.91990679246774</v>
      </c>
      <c r="H29" s="300">
        <v>1</v>
      </c>
      <c r="I29" s="305"/>
      <c r="J29" s="306">
        <f t="shared" si="0"/>
        <v>4.5727899015000002</v>
      </c>
      <c r="K29" s="306">
        <f t="shared" si="1"/>
        <v>1.2372100984999994</v>
      </c>
      <c r="L29" s="306">
        <f t="shared" si="6"/>
        <v>0.19847537985883096</v>
      </c>
      <c r="M29" s="300"/>
      <c r="N29" s="302">
        <v>5.81</v>
      </c>
      <c r="O29" s="300">
        <v>3.98</v>
      </c>
      <c r="P29" s="300">
        <v>35.9</v>
      </c>
      <c r="Q29" s="305">
        <v>-1.425</v>
      </c>
      <c r="R29" s="305">
        <v>0.103906</v>
      </c>
      <c r="S29" s="305">
        <v>2.91990679246774</v>
      </c>
      <c r="T29" s="300">
        <v>1</v>
      </c>
      <c r="U29" s="305"/>
      <c r="V29" s="306">
        <f t="shared" si="2"/>
        <v>4.5727899015000002</v>
      </c>
      <c r="W29" s="306">
        <f t="shared" si="3"/>
        <v>1.2372100984999994</v>
      </c>
      <c r="X29" s="306">
        <f t="shared" si="7"/>
        <v>0.19847537985883096</v>
      </c>
      <c r="Y29" s="300"/>
      <c r="Z29" s="302">
        <v>5.81</v>
      </c>
      <c r="AA29" s="300">
        <v>3.98</v>
      </c>
      <c r="AB29" s="300">
        <v>35.9</v>
      </c>
      <c r="AC29" s="305">
        <v>-1.425</v>
      </c>
      <c r="AD29" s="305">
        <v>0.103906</v>
      </c>
      <c r="AE29" s="305">
        <v>2.91990679246774</v>
      </c>
      <c r="AF29" s="300">
        <v>1</v>
      </c>
      <c r="AG29" s="305"/>
      <c r="AH29" s="306">
        <f t="shared" si="4"/>
        <v>4.5727899015000002</v>
      </c>
      <c r="AI29" s="306">
        <f t="shared" si="5"/>
        <v>1.2372100984999994</v>
      </c>
      <c r="AJ29" s="306">
        <f t="shared" si="8"/>
        <v>0.19847537985883096</v>
      </c>
      <c r="AK29" s="300"/>
      <c r="AL29" s="300"/>
      <c r="AM29" s="304">
        <v>39721</v>
      </c>
      <c r="AN29" s="302">
        <v>5.81</v>
      </c>
      <c r="AO29" s="302">
        <v>5.81</v>
      </c>
      <c r="AP29" s="302">
        <v>5.81</v>
      </c>
    </row>
    <row r="30" spans="1:42" ht="13.5" customHeight="1">
      <c r="A30" s="304">
        <v>39813</v>
      </c>
      <c r="B30" s="302">
        <v>6.26</v>
      </c>
      <c r="C30" s="300">
        <v>3.79</v>
      </c>
      <c r="D30" s="300">
        <v>39.299999999999997</v>
      </c>
      <c r="E30" s="305">
        <v>-2.875</v>
      </c>
      <c r="F30" s="305">
        <v>0.12999792307692301</v>
      </c>
      <c r="G30" s="305">
        <v>1.75955735234785</v>
      </c>
      <c r="H30" s="300">
        <v>1</v>
      </c>
      <c r="I30" s="305"/>
      <c r="J30" s="306">
        <f t="shared" si="0"/>
        <v>4.7830758944999996</v>
      </c>
      <c r="K30" s="306">
        <f t="shared" si="1"/>
        <v>1.4769241055000002</v>
      </c>
      <c r="L30" s="306">
        <f t="shared" si="6"/>
        <v>0.28035102861313044</v>
      </c>
      <c r="M30" s="300"/>
      <c r="N30" s="302">
        <v>6.26</v>
      </c>
      <c r="O30" s="300">
        <v>3.79</v>
      </c>
      <c r="P30" s="300">
        <v>39.299999999999997</v>
      </c>
      <c r="Q30" s="305">
        <v>-2.875</v>
      </c>
      <c r="R30" s="305">
        <v>0.12999792307692301</v>
      </c>
      <c r="S30" s="305">
        <v>1.75955735234785</v>
      </c>
      <c r="T30" s="300">
        <v>1</v>
      </c>
      <c r="U30" s="305"/>
      <c r="V30" s="306">
        <f t="shared" si="2"/>
        <v>4.7830758944999996</v>
      </c>
      <c r="W30" s="306">
        <f t="shared" si="3"/>
        <v>1.4769241055000002</v>
      </c>
      <c r="X30" s="306">
        <f t="shared" si="7"/>
        <v>0.28035102861313044</v>
      </c>
      <c r="Y30" s="300"/>
      <c r="Z30" s="302">
        <v>6.26</v>
      </c>
      <c r="AA30" s="300">
        <v>3.79</v>
      </c>
      <c r="AB30" s="300">
        <v>39.299999999999997</v>
      </c>
      <c r="AC30" s="305">
        <v>-2.875</v>
      </c>
      <c r="AD30" s="305">
        <v>0.12999792307692301</v>
      </c>
      <c r="AE30" s="305">
        <v>1.75955735234785</v>
      </c>
      <c r="AF30" s="300">
        <v>1</v>
      </c>
      <c r="AG30" s="305"/>
      <c r="AH30" s="306">
        <f t="shared" si="4"/>
        <v>4.7830758944999996</v>
      </c>
      <c r="AI30" s="306">
        <f t="shared" si="5"/>
        <v>1.4769241055000002</v>
      </c>
      <c r="AJ30" s="306">
        <f t="shared" si="8"/>
        <v>0.28035102861313044</v>
      </c>
      <c r="AK30" s="300"/>
      <c r="AL30" s="300"/>
      <c r="AM30" s="304">
        <v>39813</v>
      </c>
      <c r="AN30" s="302">
        <v>6.26</v>
      </c>
      <c r="AO30" s="302">
        <v>6.26</v>
      </c>
      <c r="AP30" s="302">
        <v>6.26</v>
      </c>
    </row>
    <row r="31" spans="1:42" ht="13.5" customHeight="1">
      <c r="A31" s="304">
        <v>39903</v>
      </c>
      <c r="B31" s="302">
        <v>6.83</v>
      </c>
      <c r="C31" s="300">
        <v>2.4900000000000002</v>
      </c>
      <c r="D31" s="300">
        <v>41.8</v>
      </c>
      <c r="E31" s="305">
        <v>-3.9</v>
      </c>
      <c r="F31" s="305">
        <v>0.118797384615385</v>
      </c>
      <c r="G31" s="305">
        <v>-1.0416879638527099</v>
      </c>
      <c r="H31" s="300">
        <v>1</v>
      </c>
      <c r="I31" s="305"/>
      <c r="J31" s="306">
        <f t="shared" si="0"/>
        <v>3.7988777720000004</v>
      </c>
      <c r="K31" s="306">
        <f t="shared" si="1"/>
        <v>3.0311222279999996</v>
      </c>
      <c r="L31" s="306">
        <f t="shared" si="6"/>
        <v>-0.34010327575673238</v>
      </c>
      <c r="M31" s="300"/>
      <c r="N31" s="302">
        <v>6.83</v>
      </c>
      <c r="O31" s="300">
        <v>2.4900000000000002</v>
      </c>
      <c r="P31" s="300">
        <v>41.8</v>
      </c>
      <c r="Q31" s="305">
        <v>-3.9</v>
      </c>
      <c r="R31" s="305">
        <v>0.118797384615385</v>
      </c>
      <c r="S31" s="305">
        <v>-1.0416879638527099</v>
      </c>
      <c r="T31" s="300">
        <v>1</v>
      </c>
      <c r="U31" s="305"/>
      <c r="V31" s="306">
        <f t="shared" si="2"/>
        <v>3.7988777720000004</v>
      </c>
      <c r="W31" s="306">
        <f t="shared" si="3"/>
        <v>3.0311222279999996</v>
      </c>
      <c r="X31" s="306">
        <f t="shared" si="7"/>
        <v>-0.34010327575673238</v>
      </c>
      <c r="Y31" s="300"/>
      <c r="Z31" s="302">
        <v>6.83</v>
      </c>
      <c r="AA31" s="300">
        <v>2.4900000000000002</v>
      </c>
      <c r="AB31" s="300">
        <v>41.8</v>
      </c>
      <c r="AC31" s="305">
        <v>-3.9</v>
      </c>
      <c r="AD31" s="305">
        <v>0.118797384615385</v>
      </c>
      <c r="AE31" s="305">
        <v>-1.0416879638527099</v>
      </c>
      <c r="AF31" s="300">
        <v>1</v>
      </c>
      <c r="AG31" s="305"/>
      <c r="AH31" s="306">
        <f t="shared" si="4"/>
        <v>3.7988777720000004</v>
      </c>
      <c r="AI31" s="306">
        <f t="shared" si="5"/>
        <v>3.0311222279999996</v>
      </c>
      <c r="AJ31" s="306">
        <f t="shared" si="8"/>
        <v>-0.34010327575673238</v>
      </c>
      <c r="AK31" s="300"/>
      <c r="AL31" s="300"/>
      <c r="AM31" s="304">
        <v>39903</v>
      </c>
      <c r="AN31" s="302">
        <v>6.83</v>
      </c>
      <c r="AO31" s="302">
        <v>6.83</v>
      </c>
      <c r="AP31" s="302">
        <v>6.83</v>
      </c>
    </row>
    <row r="32" spans="1:42" ht="13.5" customHeight="1">
      <c r="A32" s="304">
        <v>39994</v>
      </c>
      <c r="B32" s="302">
        <v>8.4</v>
      </c>
      <c r="C32" s="300">
        <v>2.9</v>
      </c>
      <c r="D32" s="300">
        <v>43.5</v>
      </c>
      <c r="E32" s="305">
        <v>-5.4749999999999996</v>
      </c>
      <c r="F32" s="305">
        <v>8.9392769230769206E-2</v>
      </c>
      <c r="G32" s="305">
        <v>-4.0245391803232202</v>
      </c>
      <c r="H32" s="300">
        <v>1</v>
      </c>
      <c r="I32" s="305"/>
      <c r="J32" s="306">
        <f t="shared" si="0"/>
        <v>4.663096252499999</v>
      </c>
      <c r="K32" s="306">
        <f t="shared" si="1"/>
        <v>3.7369037475000013</v>
      </c>
      <c r="L32" s="306">
        <f t="shared" si="6"/>
        <v>-5.5437627384198607E-3</v>
      </c>
      <c r="M32" s="300"/>
      <c r="N32" s="302">
        <v>8.4</v>
      </c>
      <c r="O32" s="300">
        <v>2.9</v>
      </c>
      <c r="P32" s="300">
        <v>43.5</v>
      </c>
      <c r="Q32" s="305">
        <v>-5.4749999999999996</v>
      </c>
      <c r="R32" s="305">
        <v>8.9392769230769206E-2</v>
      </c>
      <c r="S32" s="305">
        <v>-4.0245391803232202</v>
      </c>
      <c r="T32" s="300">
        <v>1</v>
      </c>
      <c r="U32" s="305"/>
      <c r="V32" s="306">
        <f t="shared" si="2"/>
        <v>4.663096252499999</v>
      </c>
      <c r="W32" s="306">
        <f t="shared" si="3"/>
        <v>3.7369037475000013</v>
      </c>
      <c r="X32" s="306">
        <f t="shared" si="7"/>
        <v>-5.5437627384198607E-3</v>
      </c>
      <c r="Y32" s="300"/>
      <c r="Z32" s="302">
        <v>8.4</v>
      </c>
      <c r="AA32" s="300">
        <v>2.9</v>
      </c>
      <c r="AB32" s="300">
        <v>43.5</v>
      </c>
      <c r="AC32" s="305">
        <v>-5.4749999999999996</v>
      </c>
      <c r="AD32" s="305">
        <v>8.9392769230769206E-2</v>
      </c>
      <c r="AE32" s="305">
        <v>-4.0245391803232202</v>
      </c>
      <c r="AF32" s="300">
        <v>1</v>
      </c>
      <c r="AG32" s="305"/>
      <c r="AH32" s="306">
        <f t="shared" si="4"/>
        <v>4.663096252499999</v>
      </c>
      <c r="AI32" s="306">
        <f t="shared" si="5"/>
        <v>3.7369037475000013</v>
      </c>
      <c r="AJ32" s="306">
        <f t="shared" si="8"/>
        <v>-5.5437627384198607E-3</v>
      </c>
      <c r="AK32" s="300"/>
      <c r="AL32" s="300"/>
      <c r="AM32" s="304">
        <v>39994</v>
      </c>
      <c r="AN32" s="302">
        <v>8.4</v>
      </c>
      <c r="AO32" s="302">
        <v>8.4</v>
      </c>
      <c r="AP32" s="302">
        <v>8.4</v>
      </c>
    </row>
    <row r="33" spans="1:42" ht="13.5" customHeight="1">
      <c r="A33" s="304">
        <v>40086</v>
      </c>
      <c r="B33" s="302">
        <v>8.5299999999999994</v>
      </c>
      <c r="C33" s="300">
        <v>3.54</v>
      </c>
      <c r="D33" s="300">
        <v>46</v>
      </c>
      <c r="E33" s="305">
        <v>-6.375</v>
      </c>
      <c r="F33" s="305">
        <v>6.7365230769230802E-2</v>
      </c>
      <c r="G33" s="305">
        <v>-6.4682786534282304</v>
      </c>
      <c r="H33" s="300">
        <v>1</v>
      </c>
      <c r="I33" s="305"/>
      <c r="J33" s="306">
        <f t="shared" si="0"/>
        <v>5.5216254244999998</v>
      </c>
      <c r="K33" s="306">
        <f t="shared" si="1"/>
        <v>3.0083745754999995</v>
      </c>
      <c r="L33" s="306">
        <f t="shared" si="6"/>
        <v>-0.16919022521516419</v>
      </c>
      <c r="M33" s="300"/>
      <c r="N33" s="302">
        <v>8.5299999999999994</v>
      </c>
      <c r="O33" s="300">
        <v>3.54</v>
      </c>
      <c r="P33" s="300">
        <v>46</v>
      </c>
      <c r="Q33" s="305">
        <v>-6.375</v>
      </c>
      <c r="R33" s="305">
        <v>6.7365230769230802E-2</v>
      </c>
      <c r="S33" s="305">
        <v>-6.4682786534282304</v>
      </c>
      <c r="T33" s="300">
        <v>1</v>
      </c>
      <c r="U33" s="305"/>
      <c r="V33" s="306">
        <f t="shared" si="2"/>
        <v>5.5216254244999998</v>
      </c>
      <c r="W33" s="306">
        <f t="shared" si="3"/>
        <v>3.0083745754999995</v>
      </c>
      <c r="X33" s="306">
        <f t="shared" si="7"/>
        <v>-0.16919022521516419</v>
      </c>
      <c r="Y33" s="300"/>
      <c r="Z33" s="302">
        <v>8.5299999999999994</v>
      </c>
      <c r="AA33" s="300">
        <v>3.54</v>
      </c>
      <c r="AB33" s="300">
        <v>46</v>
      </c>
      <c r="AC33" s="305">
        <v>-6.375</v>
      </c>
      <c r="AD33" s="305">
        <v>6.7365230769230802E-2</v>
      </c>
      <c r="AE33" s="305">
        <v>-6.4682786534282304</v>
      </c>
      <c r="AF33" s="300">
        <v>1</v>
      </c>
      <c r="AG33" s="305"/>
      <c r="AH33" s="306">
        <f t="shared" si="4"/>
        <v>5.5216254244999998</v>
      </c>
      <c r="AI33" s="306">
        <f t="shared" si="5"/>
        <v>3.0083745754999995</v>
      </c>
      <c r="AJ33" s="306">
        <f t="shared" si="8"/>
        <v>-0.16919022521516419</v>
      </c>
      <c r="AK33" s="300"/>
      <c r="AL33" s="300"/>
      <c r="AM33" s="304">
        <v>40086</v>
      </c>
      <c r="AN33" s="302">
        <v>8.5299999999999994</v>
      </c>
      <c r="AO33" s="302">
        <v>8.5299999999999994</v>
      </c>
      <c r="AP33" s="302">
        <v>8.5299999999999994</v>
      </c>
    </row>
    <row r="34" spans="1:42" ht="13.5" customHeight="1">
      <c r="A34" s="304">
        <v>40178</v>
      </c>
      <c r="B34" s="302">
        <v>8.64</v>
      </c>
      <c r="C34" s="300">
        <v>3.37</v>
      </c>
      <c r="D34" s="300">
        <v>48.7</v>
      </c>
      <c r="E34" s="305">
        <v>-6.05</v>
      </c>
      <c r="F34" s="305">
        <v>5.6991153846153803E-2</v>
      </c>
      <c r="G34" s="305">
        <v>-7.3595332880214803</v>
      </c>
      <c r="H34" s="300">
        <v>1</v>
      </c>
      <c r="I34" s="305"/>
      <c r="J34" s="306">
        <f t="shared" si="0"/>
        <v>5.2026431509999984</v>
      </c>
      <c r="K34" s="306">
        <f t="shared" si="1"/>
        <v>3.4373568490000022</v>
      </c>
      <c r="L34" s="306">
        <f t="shared" si="6"/>
        <v>-0.54672120891948517</v>
      </c>
      <c r="M34" s="300"/>
      <c r="N34" s="302">
        <v>8.64</v>
      </c>
      <c r="O34" s="300">
        <v>3.37</v>
      </c>
      <c r="P34" s="300">
        <v>48.7</v>
      </c>
      <c r="Q34" s="305">
        <v>-6.05</v>
      </c>
      <c r="R34" s="305">
        <v>5.6991153846153803E-2</v>
      </c>
      <c r="S34" s="305">
        <v>-7.3595332880214803</v>
      </c>
      <c r="T34" s="300">
        <v>1</v>
      </c>
      <c r="U34" s="305"/>
      <c r="V34" s="306">
        <f t="shared" si="2"/>
        <v>5.2026431509999984</v>
      </c>
      <c r="W34" s="306">
        <f t="shared" si="3"/>
        <v>3.4373568490000022</v>
      </c>
      <c r="X34" s="306">
        <f t="shared" si="7"/>
        <v>-0.54672120891948517</v>
      </c>
      <c r="Y34" s="300"/>
      <c r="Z34" s="302">
        <v>8.64</v>
      </c>
      <c r="AA34" s="300">
        <v>3.37</v>
      </c>
      <c r="AB34" s="300">
        <v>48.7</v>
      </c>
      <c r="AC34" s="305">
        <v>-6.05</v>
      </c>
      <c r="AD34" s="305">
        <v>5.6991153846153803E-2</v>
      </c>
      <c r="AE34" s="305">
        <v>-7.3595332880214803</v>
      </c>
      <c r="AF34" s="300">
        <v>1</v>
      </c>
      <c r="AG34" s="305"/>
      <c r="AH34" s="306">
        <f t="shared" si="4"/>
        <v>5.2026431509999984</v>
      </c>
      <c r="AI34" s="306">
        <f t="shared" si="5"/>
        <v>3.4373568490000022</v>
      </c>
      <c r="AJ34" s="306">
        <f t="shared" si="8"/>
        <v>-0.54672120891948517</v>
      </c>
      <c r="AK34" s="300"/>
      <c r="AL34" s="300"/>
      <c r="AM34" s="304">
        <v>40178</v>
      </c>
      <c r="AN34" s="302">
        <v>8.64</v>
      </c>
      <c r="AO34" s="302">
        <v>8.64</v>
      </c>
      <c r="AP34" s="302">
        <v>8.64</v>
      </c>
    </row>
    <row r="35" spans="1:42" ht="13.5" customHeight="1">
      <c r="A35" s="304">
        <v>40268</v>
      </c>
      <c r="B35" s="302">
        <v>5.95</v>
      </c>
      <c r="C35" s="300">
        <v>3.71</v>
      </c>
      <c r="D35" s="300">
        <v>50.7</v>
      </c>
      <c r="E35" s="305">
        <v>-6.8250000000000002</v>
      </c>
      <c r="F35" s="305">
        <v>3.60092307692308E-2</v>
      </c>
      <c r="G35" s="305">
        <v>-5.9357664535190002</v>
      </c>
      <c r="H35" s="300">
        <v>1</v>
      </c>
      <c r="I35" s="305"/>
      <c r="J35" s="306">
        <f t="shared" si="0"/>
        <v>5.7399941954999996</v>
      </c>
      <c r="K35" s="306">
        <f t="shared" si="1"/>
        <v>0.21000580450000061</v>
      </c>
      <c r="L35" s="306">
        <f t="shared" si="6"/>
        <v>-0.43884879481762368</v>
      </c>
      <c r="M35" s="300"/>
      <c r="N35" s="302">
        <v>5.95</v>
      </c>
      <c r="O35" s="300">
        <v>3.71</v>
      </c>
      <c r="P35" s="300">
        <v>50.7</v>
      </c>
      <c r="Q35" s="305">
        <v>-6.8250000000000002</v>
      </c>
      <c r="R35" s="305">
        <v>3.60092307692308E-2</v>
      </c>
      <c r="S35" s="305">
        <v>-5.9357664535190002</v>
      </c>
      <c r="T35" s="300">
        <v>1</v>
      </c>
      <c r="U35" s="305"/>
      <c r="V35" s="306">
        <f t="shared" si="2"/>
        <v>5.7399941954999996</v>
      </c>
      <c r="W35" s="306">
        <f t="shared" si="3"/>
        <v>0.21000580450000061</v>
      </c>
      <c r="X35" s="306">
        <f t="shared" si="7"/>
        <v>-0.43884879481762368</v>
      </c>
      <c r="Y35" s="300"/>
      <c r="Z35" s="302">
        <v>5.95</v>
      </c>
      <c r="AA35" s="300">
        <v>3.71</v>
      </c>
      <c r="AB35" s="300">
        <v>50.7</v>
      </c>
      <c r="AC35" s="305">
        <v>-6.8250000000000002</v>
      </c>
      <c r="AD35" s="305">
        <v>3.60092307692308E-2</v>
      </c>
      <c r="AE35" s="305">
        <v>-5.9357664535190002</v>
      </c>
      <c r="AF35" s="300">
        <v>1</v>
      </c>
      <c r="AG35" s="305"/>
      <c r="AH35" s="306">
        <f t="shared" si="4"/>
        <v>5.7399941954999996</v>
      </c>
      <c r="AI35" s="306">
        <f t="shared" si="5"/>
        <v>0.21000580450000061</v>
      </c>
      <c r="AJ35" s="306">
        <f t="shared" si="8"/>
        <v>-0.43884879481762368</v>
      </c>
      <c r="AK35" s="300"/>
      <c r="AL35" s="300"/>
      <c r="AM35" s="304">
        <v>40268</v>
      </c>
      <c r="AN35" s="302">
        <v>5.95</v>
      </c>
      <c r="AO35" s="302">
        <v>5.95</v>
      </c>
      <c r="AP35" s="302">
        <v>5.95</v>
      </c>
    </row>
    <row r="36" spans="1:42" ht="13.5" customHeight="1">
      <c r="A36" s="304">
        <v>40359</v>
      </c>
      <c r="B36" s="302">
        <v>6.22</v>
      </c>
      <c r="C36" s="300">
        <v>3.82</v>
      </c>
      <c r="D36" s="300">
        <v>51.7</v>
      </c>
      <c r="E36" s="305">
        <v>-6.125</v>
      </c>
      <c r="F36" s="305">
        <v>5.9723230769230799E-2</v>
      </c>
      <c r="G36" s="305">
        <v>-4.48563480790044</v>
      </c>
      <c r="H36" s="300">
        <v>1</v>
      </c>
      <c r="I36" s="305"/>
      <c r="J36" s="306">
        <f t="shared" si="0"/>
        <v>5.6061705634999992</v>
      </c>
      <c r="K36" s="306">
        <f t="shared" si="1"/>
        <v>0.61382943650000055</v>
      </c>
      <c r="L36" s="306">
        <f t="shared" si="6"/>
        <v>-0.10269587585029832</v>
      </c>
      <c r="M36" s="300"/>
      <c r="N36" s="302">
        <v>6.22</v>
      </c>
      <c r="O36" s="300">
        <v>3.82</v>
      </c>
      <c r="P36" s="300">
        <v>51.7</v>
      </c>
      <c r="Q36" s="305">
        <v>-6.125</v>
      </c>
      <c r="R36" s="305">
        <v>5.9723230769230799E-2</v>
      </c>
      <c r="S36" s="305">
        <v>-4.48563480790044</v>
      </c>
      <c r="T36" s="300">
        <v>1</v>
      </c>
      <c r="U36" s="305"/>
      <c r="V36" s="306">
        <f t="shared" si="2"/>
        <v>5.6061705634999992</v>
      </c>
      <c r="W36" s="306">
        <f t="shared" si="3"/>
        <v>0.61382943650000055</v>
      </c>
      <c r="X36" s="306">
        <f t="shared" si="7"/>
        <v>-0.10269587585029832</v>
      </c>
      <c r="Y36" s="300"/>
      <c r="Z36" s="302">
        <v>6.22</v>
      </c>
      <c r="AA36" s="300">
        <v>3.82</v>
      </c>
      <c r="AB36" s="300">
        <v>51.7</v>
      </c>
      <c r="AC36" s="305">
        <v>-6.125</v>
      </c>
      <c r="AD36" s="305">
        <v>5.9723230769230799E-2</v>
      </c>
      <c r="AE36" s="305">
        <v>-4.48563480790044</v>
      </c>
      <c r="AF36" s="300">
        <v>1</v>
      </c>
      <c r="AG36" s="305"/>
      <c r="AH36" s="306">
        <f t="shared" si="4"/>
        <v>5.6061705634999992</v>
      </c>
      <c r="AI36" s="306">
        <f t="shared" si="5"/>
        <v>0.61382943650000055</v>
      </c>
      <c r="AJ36" s="306">
        <f t="shared" si="8"/>
        <v>-0.10269587585029832</v>
      </c>
      <c r="AK36" s="300"/>
      <c r="AL36" s="300"/>
      <c r="AM36" s="304">
        <v>40359</v>
      </c>
      <c r="AN36" s="302">
        <v>6.22</v>
      </c>
      <c r="AO36" s="302">
        <v>6.22</v>
      </c>
      <c r="AP36" s="302">
        <v>6.22</v>
      </c>
    </row>
    <row r="37" spans="1:42" ht="13.5" customHeight="1">
      <c r="A37" s="304">
        <v>40451</v>
      </c>
      <c r="B37" s="302">
        <v>6.56</v>
      </c>
      <c r="C37" s="300">
        <v>2.99</v>
      </c>
      <c r="D37" s="300">
        <v>55.3</v>
      </c>
      <c r="E37" s="305">
        <v>-5.6749999999999998</v>
      </c>
      <c r="F37" s="305">
        <v>6.5836692307692304E-2</v>
      </c>
      <c r="G37" s="305">
        <v>-2.1600179659596899</v>
      </c>
      <c r="H37" s="300">
        <v>1</v>
      </c>
      <c r="I37" s="305"/>
      <c r="J37" s="306">
        <f t="shared" si="0"/>
        <v>4.5901956144999989</v>
      </c>
      <c r="K37" s="306">
        <f t="shared" si="1"/>
        <v>1.9698043855000007</v>
      </c>
      <c r="L37" s="306">
        <f t="shared" si="6"/>
        <v>-0.41446262001001855</v>
      </c>
      <c r="M37" s="300"/>
      <c r="N37" s="302">
        <v>6.56</v>
      </c>
      <c r="O37" s="300">
        <v>2.99</v>
      </c>
      <c r="P37" s="300">
        <v>55.3</v>
      </c>
      <c r="Q37" s="305">
        <v>-5.6749999999999998</v>
      </c>
      <c r="R37" s="305">
        <v>6.5836692307692304E-2</v>
      </c>
      <c r="S37" s="305">
        <v>-2.1600179659596899</v>
      </c>
      <c r="T37" s="300">
        <v>1</v>
      </c>
      <c r="U37" s="305"/>
      <c r="V37" s="306">
        <f t="shared" si="2"/>
        <v>4.5901956144999989</v>
      </c>
      <c r="W37" s="306">
        <f t="shared" si="3"/>
        <v>1.9698043855000007</v>
      </c>
      <c r="X37" s="306">
        <f t="shared" si="7"/>
        <v>-0.41446262001001855</v>
      </c>
      <c r="Y37" s="300"/>
      <c r="Z37" s="302">
        <v>6.56</v>
      </c>
      <c r="AA37" s="300">
        <v>2.99</v>
      </c>
      <c r="AB37" s="300">
        <v>55.3</v>
      </c>
      <c r="AC37" s="305">
        <v>-5.6749999999999998</v>
      </c>
      <c r="AD37" s="305">
        <v>6.5836692307692304E-2</v>
      </c>
      <c r="AE37" s="305">
        <v>-2.1600179659596899</v>
      </c>
      <c r="AF37" s="300">
        <v>1</v>
      </c>
      <c r="AG37" s="305"/>
      <c r="AH37" s="306">
        <f t="shared" si="4"/>
        <v>4.5901956144999989</v>
      </c>
      <c r="AI37" s="306">
        <f t="shared" si="5"/>
        <v>1.9698043855000007</v>
      </c>
      <c r="AJ37" s="306">
        <f t="shared" si="8"/>
        <v>-0.41446262001001855</v>
      </c>
      <c r="AK37" s="300"/>
      <c r="AL37" s="300"/>
      <c r="AM37" s="304">
        <v>40451</v>
      </c>
      <c r="AN37" s="302">
        <v>6.56</v>
      </c>
      <c r="AO37" s="302">
        <v>6.56</v>
      </c>
      <c r="AP37" s="302">
        <v>6.56</v>
      </c>
    </row>
    <row r="38" spans="1:42" ht="13.5" customHeight="1">
      <c r="A38" s="304">
        <v>40543</v>
      </c>
      <c r="B38" s="302">
        <v>6.41</v>
      </c>
      <c r="C38" s="300">
        <v>2.52</v>
      </c>
      <c r="D38" s="300">
        <v>57.8</v>
      </c>
      <c r="E38" s="305">
        <v>-6.65</v>
      </c>
      <c r="F38" s="305">
        <v>6.4980785714285699E-2</v>
      </c>
      <c r="G38" s="305">
        <v>-1.49638622617203</v>
      </c>
      <c r="H38" s="300">
        <v>1</v>
      </c>
      <c r="I38" s="305"/>
      <c r="J38" s="306">
        <f t="shared" si="0"/>
        <v>4.3954823309999984</v>
      </c>
      <c r="K38" s="306">
        <f t="shared" si="1"/>
        <v>2.0145176690000017</v>
      </c>
      <c r="L38" s="306">
        <f t="shared" si="6"/>
        <v>-0.36288124257543009</v>
      </c>
      <c r="M38" s="300"/>
      <c r="N38" s="302">
        <v>6.41</v>
      </c>
      <c r="O38" s="300">
        <v>2.52</v>
      </c>
      <c r="P38" s="300">
        <v>57.8</v>
      </c>
      <c r="Q38" s="305">
        <v>-6.65</v>
      </c>
      <c r="R38" s="305">
        <v>6.4980785714285699E-2</v>
      </c>
      <c r="S38" s="305">
        <v>-1.49638622617203</v>
      </c>
      <c r="T38" s="300">
        <v>1</v>
      </c>
      <c r="U38" s="305"/>
      <c r="V38" s="306">
        <f t="shared" si="2"/>
        <v>4.3954823309999984</v>
      </c>
      <c r="W38" s="306">
        <f t="shared" si="3"/>
        <v>2.0145176690000017</v>
      </c>
      <c r="X38" s="306">
        <f t="shared" si="7"/>
        <v>-0.36288124257543009</v>
      </c>
      <c r="Y38" s="300"/>
      <c r="Z38" s="302">
        <v>6.41</v>
      </c>
      <c r="AA38" s="300">
        <v>2.52</v>
      </c>
      <c r="AB38" s="300">
        <v>57.8</v>
      </c>
      <c r="AC38" s="305">
        <v>-6.65</v>
      </c>
      <c r="AD38" s="305">
        <v>6.4980785714285699E-2</v>
      </c>
      <c r="AE38" s="305">
        <v>-1.49638622617203</v>
      </c>
      <c r="AF38" s="300">
        <v>1</v>
      </c>
      <c r="AG38" s="305"/>
      <c r="AH38" s="306">
        <f t="shared" si="4"/>
        <v>4.3954823309999984</v>
      </c>
      <c r="AI38" s="306">
        <f t="shared" si="5"/>
        <v>2.0145176690000017</v>
      </c>
      <c r="AJ38" s="306">
        <f t="shared" si="8"/>
        <v>-0.36288124257543009</v>
      </c>
      <c r="AK38" s="300"/>
      <c r="AL38" s="300"/>
      <c r="AM38" s="304">
        <v>40543</v>
      </c>
      <c r="AN38" s="302">
        <v>6.41</v>
      </c>
      <c r="AO38" s="302">
        <v>6.41</v>
      </c>
      <c r="AP38" s="302">
        <v>6.41</v>
      </c>
    </row>
    <row r="39" spans="1:42" ht="13.5" customHeight="1">
      <c r="A39" s="304">
        <v>40633</v>
      </c>
      <c r="B39" s="302">
        <v>6.55</v>
      </c>
      <c r="C39" s="300">
        <v>3.37</v>
      </c>
      <c r="D39" s="300">
        <v>62.6</v>
      </c>
      <c r="E39" s="305">
        <v>-7.125</v>
      </c>
      <c r="F39" s="305">
        <v>5.1850833333333297E-2</v>
      </c>
      <c r="G39" s="305">
        <v>-1.45271643036778</v>
      </c>
      <c r="H39" s="300">
        <v>1</v>
      </c>
      <c r="I39" s="305"/>
      <c r="J39" s="306">
        <f t="shared" si="0"/>
        <v>5.2796465635000001</v>
      </c>
      <c r="K39" s="306">
        <f t="shared" si="1"/>
        <v>1.2703534364999998</v>
      </c>
      <c r="L39" s="306">
        <f t="shared" si="6"/>
        <v>0.11337177838077669</v>
      </c>
      <c r="M39" s="300"/>
      <c r="N39" s="302">
        <v>6.55</v>
      </c>
      <c r="O39" s="300">
        <v>3.37</v>
      </c>
      <c r="P39" s="300">
        <v>62.6</v>
      </c>
      <c r="Q39" s="305">
        <v>-7.125</v>
      </c>
      <c r="R39" s="305">
        <v>5.1850833333333297E-2</v>
      </c>
      <c r="S39" s="305">
        <v>-1.45271643036778</v>
      </c>
      <c r="T39" s="300">
        <v>1</v>
      </c>
      <c r="U39" s="305"/>
      <c r="V39" s="306">
        <f t="shared" si="2"/>
        <v>5.2796465635000001</v>
      </c>
      <c r="W39" s="306">
        <f t="shared" si="3"/>
        <v>1.2703534364999998</v>
      </c>
      <c r="X39" s="306">
        <f t="shared" si="7"/>
        <v>0.11337177838077669</v>
      </c>
      <c r="Y39" s="300"/>
      <c r="Z39" s="302">
        <v>6.55</v>
      </c>
      <c r="AA39" s="300">
        <v>3.37</v>
      </c>
      <c r="AB39" s="300">
        <v>62.6</v>
      </c>
      <c r="AC39" s="305">
        <v>-7.125</v>
      </c>
      <c r="AD39" s="305">
        <v>5.1850833333333297E-2</v>
      </c>
      <c r="AE39" s="305">
        <v>-1.45271643036778</v>
      </c>
      <c r="AF39" s="300">
        <v>1</v>
      </c>
      <c r="AG39" s="305"/>
      <c r="AH39" s="306">
        <f t="shared" si="4"/>
        <v>5.2796465635000001</v>
      </c>
      <c r="AI39" s="306">
        <f t="shared" si="5"/>
        <v>1.2703534364999998</v>
      </c>
      <c r="AJ39" s="306">
        <f t="shared" si="8"/>
        <v>0.11337177838077669</v>
      </c>
      <c r="AK39" s="300"/>
      <c r="AL39" s="300"/>
      <c r="AM39" s="304">
        <v>40633</v>
      </c>
      <c r="AN39" s="302">
        <v>6.55</v>
      </c>
      <c r="AO39" s="302">
        <v>6.55</v>
      </c>
      <c r="AP39" s="302">
        <v>6.55</v>
      </c>
    </row>
    <row r="40" spans="1:42" ht="13.5" customHeight="1">
      <c r="A40" s="304">
        <v>40724</v>
      </c>
      <c r="B40" s="302">
        <v>6.1</v>
      </c>
      <c r="C40" s="300">
        <v>3.43</v>
      </c>
      <c r="D40" s="300">
        <v>61.6</v>
      </c>
      <c r="E40" s="305">
        <v>-7.7</v>
      </c>
      <c r="F40" s="305">
        <v>5.37500769230769E-2</v>
      </c>
      <c r="G40" s="305">
        <v>-0.42446117994897598</v>
      </c>
      <c r="H40" s="300">
        <v>1</v>
      </c>
      <c r="I40" s="305"/>
      <c r="J40" s="306">
        <f t="shared" si="0"/>
        <v>5.5388411839999989</v>
      </c>
      <c r="K40" s="306">
        <f t="shared" si="1"/>
        <v>0.56115881600000073</v>
      </c>
      <c r="L40" s="306">
        <f t="shared" si="6"/>
        <v>-0.18724851239939971</v>
      </c>
      <c r="M40" s="300"/>
      <c r="N40" s="302">
        <v>6.1</v>
      </c>
      <c r="O40" s="300">
        <v>3.43</v>
      </c>
      <c r="P40" s="300">
        <v>61.6</v>
      </c>
      <c r="Q40" s="305">
        <v>-7.7</v>
      </c>
      <c r="R40" s="305">
        <v>5.37500769230769E-2</v>
      </c>
      <c r="S40" s="305">
        <v>-0.42446117994897598</v>
      </c>
      <c r="T40" s="300">
        <v>1</v>
      </c>
      <c r="U40" s="305"/>
      <c r="V40" s="306">
        <f t="shared" si="2"/>
        <v>5.5388411839999989</v>
      </c>
      <c r="W40" s="306">
        <f t="shared" si="3"/>
        <v>0.56115881600000073</v>
      </c>
      <c r="X40" s="306">
        <f t="shared" si="7"/>
        <v>-0.18724851239939971</v>
      </c>
      <c r="Y40" s="300"/>
      <c r="Z40" s="302">
        <v>6.1</v>
      </c>
      <c r="AA40" s="300">
        <v>3.43</v>
      </c>
      <c r="AB40" s="300">
        <v>61.6</v>
      </c>
      <c r="AC40" s="305">
        <v>-7.7</v>
      </c>
      <c r="AD40" s="305">
        <v>5.37500769230769E-2</v>
      </c>
      <c r="AE40" s="305">
        <v>-0.42446117994897598</v>
      </c>
      <c r="AF40" s="300">
        <v>1</v>
      </c>
      <c r="AG40" s="305"/>
      <c r="AH40" s="306">
        <f t="shared" si="4"/>
        <v>5.5388411839999989</v>
      </c>
      <c r="AI40" s="306">
        <f t="shared" si="5"/>
        <v>0.56115881600000073</v>
      </c>
      <c r="AJ40" s="306">
        <f t="shared" si="8"/>
        <v>-0.18724851239939971</v>
      </c>
      <c r="AK40" s="300"/>
      <c r="AL40" s="300"/>
      <c r="AM40" s="304">
        <v>40724</v>
      </c>
      <c r="AN40" s="302">
        <v>6.1</v>
      </c>
      <c r="AO40" s="302">
        <v>6.1</v>
      </c>
      <c r="AP40" s="302">
        <v>6.1</v>
      </c>
    </row>
    <row r="41" spans="1:42" ht="13.5" customHeight="1">
      <c r="A41" s="304">
        <v>40816</v>
      </c>
      <c r="B41" s="302">
        <v>6.24</v>
      </c>
      <c r="C41" s="300">
        <v>2.98</v>
      </c>
      <c r="D41" s="300">
        <v>63.8</v>
      </c>
      <c r="E41" s="305">
        <v>-8.0749999999999993</v>
      </c>
      <c r="F41" s="305">
        <v>0.102603428571429</v>
      </c>
      <c r="G41" s="305">
        <v>-0.68859731402907098</v>
      </c>
      <c r="H41" s="300">
        <v>1</v>
      </c>
      <c r="I41" s="305"/>
      <c r="J41" s="306">
        <f t="shared" si="0"/>
        <v>5.1792666664999985</v>
      </c>
      <c r="K41" s="306">
        <f t="shared" si="1"/>
        <v>1.0607333335000018</v>
      </c>
      <c r="L41" s="306">
        <f t="shared" si="6"/>
        <v>-8.5063585235112434E-3</v>
      </c>
      <c r="M41" s="300"/>
      <c r="N41" s="302">
        <v>6.24</v>
      </c>
      <c r="O41" s="300">
        <v>2.98</v>
      </c>
      <c r="P41" s="300">
        <v>63.8</v>
      </c>
      <c r="Q41" s="305">
        <v>-8.0749999999999993</v>
      </c>
      <c r="R41" s="305">
        <v>0.102603428571429</v>
      </c>
      <c r="S41" s="305">
        <v>-0.68859731402907098</v>
      </c>
      <c r="T41" s="300">
        <v>1</v>
      </c>
      <c r="U41" s="305"/>
      <c r="V41" s="306">
        <f t="shared" si="2"/>
        <v>5.1792666664999985</v>
      </c>
      <c r="W41" s="306">
        <f t="shared" si="3"/>
        <v>1.0607333335000018</v>
      </c>
      <c r="X41" s="306">
        <f t="shared" si="7"/>
        <v>-8.5063585235112434E-3</v>
      </c>
      <c r="Y41" s="300"/>
      <c r="Z41" s="302">
        <v>6.24</v>
      </c>
      <c r="AA41" s="300">
        <v>2.98</v>
      </c>
      <c r="AB41" s="300">
        <v>63.8</v>
      </c>
      <c r="AC41" s="305">
        <v>-8.0749999999999993</v>
      </c>
      <c r="AD41" s="305">
        <v>0.102603428571429</v>
      </c>
      <c r="AE41" s="305">
        <v>-0.68859731402907098</v>
      </c>
      <c r="AF41" s="300">
        <v>1</v>
      </c>
      <c r="AG41" s="305"/>
      <c r="AH41" s="306">
        <f t="shared" si="4"/>
        <v>5.1792666664999985</v>
      </c>
      <c r="AI41" s="306">
        <f t="shared" si="5"/>
        <v>1.0607333335000018</v>
      </c>
      <c r="AJ41" s="306">
        <f t="shared" si="8"/>
        <v>-8.5063585235112434E-3</v>
      </c>
      <c r="AK41" s="300"/>
      <c r="AL41" s="300"/>
      <c r="AM41" s="304">
        <v>40816</v>
      </c>
      <c r="AN41" s="302">
        <v>6.24</v>
      </c>
      <c r="AO41" s="302">
        <v>6.24</v>
      </c>
      <c r="AP41" s="302">
        <v>6.24</v>
      </c>
    </row>
    <row r="42" spans="1:42" ht="13.5" customHeight="1">
      <c r="A42" s="304">
        <v>40908</v>
      </c>
      <c r="B42" s="302">
        <v>6.81</v>
      </c>
      <c r="C42" s="300">
        <v>2.13</v>
      </c>
      <c r="D42" s="300">
        <v>64.400000000000006</v>
      </c>
      <c r="E42" s="305">
        <v>-8.125</v>
      </c>
      <c r="F42" s="305">
        <v>0.102258384615385</v>
      </c>
      <c r="G42" s="305">
        <v>-0.309897432373407</v>
      </c>
      <c r="H42" s="300">
        <v>1</v>
      </c>
      <c r="I42" s="305"/>
      <c r="J42" s="306">
        <f t="shared" si="0"/>
        <v>4.3590102114999993</v>
      </c>
      <c r="K42" s="306">
        <f t="shared" si="1"/>
        <v>2.4509897885000003</v>
      </c>
      <c r="L42" s="306">
        <f t="shared" si="6"/>
        <v>-0.26711034865785616</v>
      </c>
      <c r="M42" s="300"/>
      <c r="N42" s="302">
        <v>6.81</v>
      </c>
      <c r="O42" s="300">
        <v>2.13</v>
      </c>
      <c r="P42" s="300">
        <v>64.400000000000006</v>
      </c>
      <c r="Q42" s="305">
        <v>-8.125</v>
      </c>
      <c r="R42" s="305">
        <v>0.102258384615385</v>
      </c>
      <c r="S42" s="305">
        <v>-0.309897432373407</v>
      </c>
      <c r="T42" s="300">
        <v>1</v>
      </c>
      <c r="U42" s="305"/>
      <c r="V42" s="306">
        <f t="shared" si="2"/>
        <v>4.3590102114999993</v>
      </c>
      <c r="W42" s="306">
        <f t="shared" si="3"/>
        <v>2.4509897885000003</v>
      </c>
      <c r="X42" s="306">
        <f t="shared" si="7"/>
        <v>-0.26711034865785616</v>
      </c>
      <c r="Y42" s="300"/>
      <c r="Z42" s="302">
        <v>6.81</v>
      </c>
      <c r="AA42" s="300">
        <v>2.13</v>
      </c>
      <c r="AB42" s="300">
        <v>64.400000000000006</v>
      </c>
      <c r="AC42" s="305">
        <v>-8.125</v>
      </c>
      <c r="AD42" s="305">
        <v>0.102258384615385</v>
      </c>
      <c r="AE42" s="305">
        <v>-0.309897432373407</v>
      </c>
      <c r="AF42" s="300">
        <v>1</v>
      </c>
      <c r="AG42" s="305"/>
      <c r="AH42" s="306">
        <f t="shared" si="4"/>
        <v>4.3590102114999993</v>
      </c>
      <c r="AI42" s="306">
        <f t="shared" si="5"/>
        <v>2.4509897885000003</v>
      </c>
      <c r="AJ42" s="306">
        <f t="shared" si="8"/>
        <v>-0.26711034865785616</v>
      </c>
      <c r="AK42" s="300"/>
      <c r="AL42" s="300"/>
      <c r="AM42" s="304">
        <v>40908</v>
      </c>
      <c r="AN42" s="302">
        <v>6.81</v>
      </c>
      <c r="AO42" s="302">
        <v>6.81</v>
      </c>
      <c r="AP42" s="302">
        <v>6.81</v>
      </c>
    </row>
    <row r="43" spans="1:42" ht="13.5" customHeight="1">
      <c r="A43" s="304">
        <v>40999</v>
      </c>
      <c r="B43" s="302">
        <v>7.54</v>
      </c>
      <c r="C43" s="300">
        <v>1.94</v>
      </c>
      <c r="D43" s="300">
        <v>66.7</v>
      </c>
      <c r="E43" s="305">
        <v>-6.9749999999999996</v>
      </c>
      <c r="F43" s="305">
        <v>7.6845846153846195E-2</v>
      </c>
      <c r="G43" s="305">
        <v>-3.9672722328854E-2</v>
      </c>
      <c r="H43" s="300">
        <v>1</v>
      </c>
      <c r="I43" s="305"/>
      <c r="J43" s="306">
        <f t="shared" si="0"/>
        <v>3.7670196945000005</v>
      </c>
      <c r="K43" s="306">
        <f t="shared" si="1"/>
        <v>3.7729803054999995</v>
      </c>
      <c r="L43" s="306">
        <f t="shared" si="6"/>
        <v>-0.32360658432749151</v>
      </c>
      <c r="M43" s="300"/>
      <c r="N43" s="302">
        <v>7.54</v>
      </c>
      <c r="O43" s="300">
        <v>1.94</v>
      </c>
      <c r="P43" s="300">
        <v>66.7</v>
      </c>
      <c r="Q43" s="305">
        <v>-6.9749999999999996</v>
      </c>
      <c r="R43" s="305">
        <v>7.6845846153846195E-2</v>
      </c>
      <c r="S43" s="305">
        <v>-3.9672722328854E-2</v>
      </c>
      <c r="T43" s="300">
        <v>1</v>
      </c>
      <c r="U43" s="305"/>
      <c r="V43" s="306">
        <f t="shared" si="2"/>
        <v>3.7670196945000005</v>
      </c>
      <c r="W43" s="306">
        <f t="shared" si="3"/>
        <v>3.7729803054999995</v>
      </c>
      <c r="X43" s="306">
        <f t="shared" si="7"/>
        <v>-0.32360658432749151</v>
      </c>
      <c r="Y43" s="300"/>
      <c r="Z43" s="302">
        <v>7.54</v>
      </c>
      <c r="AA43" s="300">
        <v>1.94</v>
      </c>
      <c r="AB43" s="300">
        <v>66.7</v>
      </c>
      <c r="AC43" s="305">
        <v>-6.9749999999999996</v>
      </c>
      <c r="AD43" s="305">
        <v>7.6845846153846195E-2</v>
      </c>
      <c r="AE43" s="305">
        <v>-3.9672722328854E-2</v>
      </c>
      <c r="AF43" s="300">
        <v>1</v>
      </c>
      <c r="AG43" s="305"/>
      <c r="AH43" s="306">
        <f t="shared" si="4"/>
        <v>3.7670196945000005</v>
      </c>
      <c r="AI43" s="306">
        <f t="shared" si="5"/>
        <v>3.7729803054999995</v>
      </c>
      <c r="AJ43" s="306">
        <f t="shared" si="8"/>
        <v>-0.32360658432749151</v>
      </c>
      <c r="AK43" s="300"/>
      <c r="AL43" s="300"/>
      <c r="AM43" s="304">
        <v>40999</v>
      </c>
      <c r="AN43" s="302">
        <v>7.54</v>
      </c>
      <c r="AO43" s="302">
        <v>7.54</v>
      </c>
      <c r="AP43" s="302">
        <v>7.54</v>
      </c>
    </row>
    <row r="44" spans="1:42" ht="13.5" customHeight="1">
      <c r="A44" s="304">
        <v>41090</v>
      </c>
      <c r="B44" s="302">
        <v>6.59</v>
      </c>
      <c r="C44" s="300">
        <v>2.0299999999999998</v>
      </c>
      <c r="D44" s="300">
        <v>68.599999999999994</v>
      </c>
      <c r="E44" s="305">
        <v>-6.65</v>
      </c>
      <c r="F44" s="305">
        <v>7.5941307692307697E-2</v>
      </c>
      <c r="G44" s="305">
        <v>-1.0832338776172299</v>
      </c>
      <c r="H44" s="300">
        <v>1</v>
      </c>
      <c r="I44" s="305"/>
      <c r="J44" s="306">
        <f t="shared" si="0"/>
        <v>3.7154597289999995</v>
      </c>
      <c r="K44" s="306">
        <f t="shared" si="1"/>
        <v>2.8745402710000003</v>
      </c>
      <c r="L44" s="306">
        <f t="shared" si="6"/>
        <v>-0.34430898892257022</v>
      </c>
      <c r="M44" s="300"/>
      <c r="N44" s="302">
        <v>6.59</v>
      </c>
      <c r="O44" s="300">
        <v>2.0299999999999998</v>
      </c>
      <c r="P44" s="300">
        <v>68.599999999999994</v>
      </c>
      <c r="Q44" s="305">
        <v>-6.65</v>
      </c>
      <c r="R44" s="305">
        <v>7.5941307692307697E-2</v>
      </c>
      <c r="S44" s="305">
        <v>-1.0832338776172299</v>
      </c>
      <c r="T44" s="300">
        <v>1</v>
      </c>
      <c r="U44" s="305"/>
      <c r="V44" s="306">
        <f t="shared" si="2"/>
        <v>3.7154597289999995</v>
      </c>
      <c r="W44" s="306">
        <f t="shared" si="3"/>
        <v>2.8745402710000003</v>
      </c>
      <c r="X44" s="306">
        <f t="shared" si="7"/>
        <v>-0.34430898892257022</v>
      </c>
      <c r="Y44" s="300"/>
      <c r="Z44" s="302">
        <v>6.59</v>
      </c>
      <c r="AA44" s="300">
        <v>2.0299999999999998</v>
      </c>
      <c r="AB44" s="300">
        <v>68.599999999999994</v>
      </c>
      <c r="AC44" s="305">
        <v>-6.65</v>
      </c>
      <c r="AD44" s="305">
        <v>7.5941307692307697E-2</v>
      </c>
      <c r="AE44" s="305">
        <v>-1.0832338776172299</v>
      </c>
      <c r="AF44" s="300">
        <v>1</v>
      </c>
      <c r="AG44" s="305"/>
      <c r="AH44" s="306">
        <f t="shared" si="4"/>
        <v>3.7154597289999995</v>
      </c>
      <c r="AI44" s="306">
        <f t="shared" si="5"/>
        <v>2.8745402710000003</v>
      </c>
      <c r="AJ44" s="306">
        <f t="shared" si="8"/>
        <v>-0.34430898892257022</v>
      </c>
      <c r="AK44" s="300"/>
      <c r="AL44" s="300"/>
      <c r="AM44" s="304">
        <v>41090</v>
      </c>
      <c r="AN44" s="302">
        <v>6.59</v>
      </c>
      <c r="AO44" s="302">
        <v>6.59</v>
      </c>
      <c r="AP44" s="302">
        <v>6.59</v>
      </c>
    </row>
    <row r="45" spans="1:42" ht="13.5" customHeight="1">
      <c r="A45" s="304">
        <v>41182</v>
      </c>
      <c r="B45" s="302">
        <v>6.43</v>
      </c>
      <c r="C45" s="300">
        <v>1.5</v>
      </c>
      <c r="D45" s="300">
        <v>68.400000000000006</v>
      </c>
      <c r="E45" s="305">
        <v>-6.15</v>
      </c>
      <c r="F45" s="305">
        <v>5.88265384615385E-2</v>
      </c>
      <c r="G45" s="305">
        <v>-1.5803100172232001</v>
      </c>
      <c r="H45" s="300">
        <v>1</v>
      </c>
      <c r="I45" s="305"/>
      <c r="J45" s="306">
        <f t="shared" si="0"/>
        <v>3.0467205649999998</v>
      </c>
      <c r="K45" s="306">
        <f t="shared" si="1"/>
        <v>3.3832794349999999</v>
      </c>
      <c r="L45" s="306">
        <f t="shared" si="6"/>
        <v>-0.6405713067256662</v>
      </c>
      <c r="M45" s="300"/>
      <c r="N45" s="302">
        <v>6.43</v>
      </c>
      <c r="O45" s="300">
        <v>1.5</v>
      </c>
      <c r="P45" s="300">
        <v>68.400000000000006</v>
      </c>
      <c r="Q45" s="305">
        <v>-6.15</v>
      </c>
      <c r="R45" s="305">
        <v>5.88265384615385E-2</v>
      </c>
      <c r="S45" s="305">
        <v>-1.5803100172232001</v>
      </c>
      <c r="T45" s="300">
        <v>1</v>
      </c>
      <c r="U45" s="305"/>
      <c r="V45" s="306">
        <f t="shared" si="2"/>
        <v>3.0467205649999998</v>
      </c>
      <c r="W45" s="306">
        <f t="shared" si="3"/>
        <v>3.3832794349999999</v>
      </c>
      <c r="X45" s="306">
        <f t="shared" si="7"/>
        <v>-0.6405713067256662</v>
      </c>
      <c r="Y45" s="300"/>
      <c r="Z45" s="302">
        <v>6.43</v>
      </c>
      <c r="AA45" s="300">
        <v>1.5</v>
      </c>
      <c r="AB45" s="300">
        <v>68.400000000000006</v>
      </c>
      <c r="AC45" s="305">
        <v>-6.15</v>
      </c>
      <c r="AD45" s="305">
        <v>5.88265384615385E-2</v>
      </c>
      <c r="AE45" s="305">
        <v>-1.5803100172232001</v>
      </c>
      <c r="AF45" s="300">
        <v>1</v>
      </c>
      <c r="AG45" s="305"/>
      <c r="AH45" s="306">
        <f t="shared" si="4"/>
        <v>3.0467205649999998</v>
      </c>
      <c r="AI45" s="306">
        <f t="shared" si="5"/>
        <v>3.3832794349999999</v>
      </c>
      <c r="AJ45" s="306">
        <f t="shared" si="8"/>
        <v>-0.6405713067256662</v>
      </c>
      <c r="AK45" s="300"/>
      <c r="AL45" s="300"/>
      <c r="AM45" s="304">
        <v>41182</v>
      </c>
      <c r="AN45" s="302">
        <v>6.43</v>
      </c>
      <c r="AO45" s="302">
        <v>6.43</v>
      </c>
      <c r="AP45" s="302">
        <v>6.43</v>
      </c>
    </row>
    <row r="46" spans="1:42" ht="13.5" customHeight="1">
      <c r="A46" s="304">
        <v>41274</v>
      </c>
      <c r="B46" s="302">
        <v>4.78</v>
      </c>
      <c r="C46" s="300">
        <v>1.72</v>
      </c>
      <c r="D46" s="300">
        <v>70.099999999999994</v>
      </c>
      <c r="E46" s="305">
        <v>-5.5</v>
      </c>
      <c r="F46" s="305">
        <v>3.1239538461538499E-2</v>
      </c>
      <c r="G46" s="305">
        <v>-2.23761949128233</v>
      </c>
      <c r="H46" s="300">
        <v>1</v>
      </c>
      <c r="I46" s="305"/>
      <c r="J46" s="306">
        <f t="shared" si="0"/>
        <v>3.0221935559999999</v>
      </c>
      <c r="K46" s="306">
        <f t="shared" si="1"/>
        <v>1.7578064440000003</v>
      </c>
      <c r="L46" s="306">
        <f t="shared" si="6"/>
        <v>-0.53047016454127027</v>
      </c>
      <c r="M46" s="300"/>
      <c r="N46" s="302">
        <v>4.78</v>
      </c>
      <c r="O46" s="300">
        <v>1.72</v>
      </c>
      <c r="P46" s="300">
        <v>70.099999999999994</v>
      </c>
      <c r="Q46" s="305">
        <v>-5.5</v>
      </c>
      <c r="R46" s="305">
        <v>3.1239538461538499E-2</v>
      </c>
      <c r="S46" s="305">
        <v>-2.23761949128233</v>
      </c>
      <c r="T46" s="300">
        <v>1</v>
      </c>
      <c r="U46" s="305"/>
      <c r="V46" s="306">
        <f t="shared" si="2"/>
        <v>3.0221935559999999</v>
      </c>
      <c r="W46" s="306">
        <f t="shared" si="3"/>
        <v>1.7578064440000003</v>
      </c>
      <c r="X46" s="306">
        <f t="shared" si="7"/>
        <v>-0.53047016454127027</v>
      </c>
      <c r="Y46" s="300"/>
      <c r="Z46" s="302">
        <v>4.78</v>
      </c>
      <c r="AA46" s="300">
        <v>1.72</v>
      </c>
      <c r="AB46" s="300">
        <v>70.099999999999994</v>
      </c>
      <c r="AC46" s="305">
        <v>-5.5</v>
      </c>
      <c r="AD46" s="305">
        <v>3.1239538461538499E-2</v>
      </c>
      <c r="AE46" s="305">
        <v>-2.23761949128233</v>
      </c>
      <c r="AF46" s="300">
        <v>1</v>
      </c>
      <c r="AG46" s="305"/>
      <c r="AH46" s="306">
        <f t="shared" si="4"/>
        <v>3.0221935559999999</v>
      </c>
      <c r="AI46" s="306">
        <f t="shared" si="5"/>
        <v>1.7578064440000003</v>
      </c>
      <c r="AJ46" s="306">
        <f t="shared" si="8"/>
        <v>-0.53047016454127027</v>
      </c>
      <c r="AK46" s="300"/>
      <c r="AL46" s="300"/>
      <c r="AM46" s="304">
        <v>41274</v>
      </c>
      <c r="AN46" s="302">
        <v>4.78</v>
      </c>
      <c r="AO46" s="302">
        <v>4.78</v>
      </c>
      <c r="AP46" s="302">
        <v>4.78</v>
      </c>
    </row>
    <row r="47" spans="1:42" ht="13.5" customHeight="1">
      <c r="A47" s="304">
        <v>41364</v>
      </c>
      <c r="B47" s="302">
        <v>4.29</v>
      </c>
      <c r="C47" s="300">
        <v>1.89</v>
      </c>
      <c r="D47" s="300">
        <v>71.900000000000006</v>
      </c>
      <c r="E47" s="305">
        <v>-5.6</v>
      </c>
      <c r="F47" s="305">
        <v>4.14683076923077E-2</v>
      </c>
      <c r="G47" s="305">
        <v>-2.2345945198698498</v>
      </c>
      <c r="H47" s="300">
        <v>0</v>
      </c>
      <c r="I47" s="305"/>
      <c r="J47" s="306">
        <f t="shared" si="0"/>
        <v>5.3024825719999988</v>
      </c>
      <c r="K47" s="306">
        <f t="shared" si="1"/>
        <v>-1.0124825719999988</v>
      </c>
      <c r="L47" s="306">
        <f t="shared" si="6"/>
        <v>0.31244496107329184</v>
      </c>
      <c r="M47" s="300"/>
      <c r="N47" s="302">
        <v>4.29</v>
      </c>
      <c r="O47" s="300">
        <v>1.89</v>
      </c>
      <c r="P47" s="300">
        <v>71.900000000000006</v>
      </c>
      <c r="Q47" s="305">
        <v>-5.6</v>
      </c>
      <c r="R47" s="305">
        <v>4.14683076923077E-2</v>
      </c>
      <c r="S47" s="305">
        <v>-2.2345945198698498</v>
      </c>
      <c r="T47" s="300">
        <v>0</v>
      </c>
      <c r="U47" s="305"/>
      <c r="V47" s="306">
        <f t="shared" si="2"/>
        <v>5.3024825719999988</v>
      </c>
      <c r="W47" s="306">
        <f t="shared" si="3"/>
        <v>-1.0124825719999988</v>
      </c>
      <c r="X47" s="306">
        <f t="shared" si="7"/>
        <v>0.31244496107329184</v>
      </c>
      <c r="Y47" s="300"/>
      <c r="Z47" s="302">
        <v>4.29</v>
      </c>
      <c r="AA47" s="300">
        <v>1.89</v>
      </c>
      <c r="AB47" s="300">
        <v>71.900000000000006</v>
      </c>
      <c r="AC47" s="305">
        <v>-5.6</v>
      </c>
      <c r="AD47" s="305">
        <v>4.14683076923077E-2</v>
      </c>
      <c r="AE47" s="305">
        <v>-2.2345945198698498</v>
      </c>
      <c r="AF47" s="300">
        <v>0</v>
      </c>
      <c r="AG47" s="305"/>
      <c r="AH47" s="306">
        <f t="shared" si="4"/>
        <v>5.3024825719999988</v>
      </c>
      <c r="AI47" s="306">
        <f t="shared" si="5"/>
        <v>-1.0124825719999988</v>
      </c>
      <c r="AJ47" s="306">
        <f t="shared" si="8"/>
        <v>0.31244496107329184</v>
      </c>
      <c r="AK47" s="300"/>
      <c r="AL47" s="300"/>
      <c r="AM47" s="304">
        <v>41364</v>
      </c>
      <c r="AN47" s="302">
        <v>4.29</v>
      </c>
      <c r="AO47" s="302">
        <v>4.29</v>
      </c>
      <c r="AP47" s="302">
        <v>4.29</v>
      </c>
    </row>
    <row r="48" spans="1:42" ht="13.5" customHeight="1">
      <c r="A48" s="304">
        <v>41455</v>
      </c>
      <c r="B48" s="302">
        <v>4.34</v>
      </c>
      <c r="C48" s="300">
        <v>1.73</v>
      </c>
      <c r="D48" s="300">
        <v>74</v>
      </c>
      <c r="E48" s="305">
        <v>-5.2249999999999996</v>
      </c>
      <c r="F48" s="305">
        <v>3.9991538461538502E-2</v>
      </c>
      <c r="G48" s="305">
        <v>-1.4646969611863201</v>
      </c>
      <c r="H48" s="300">
        <v>0</v>
      </c>
      <c r="I48" s="305"/>
      <c r="J48" s="306">
        <f t="shared" si="0"/>
        <v>4.9887402014999997</v>
      </c>
      <c r="K48" s="306">
        <f t="shared" si="1"/>
        <v>-0.64874020149999989</v>
      </c>
      <c r="L48" s="306">
        <f t="shared" si="6"/>
        <v>-0.10786806599428916</v>
      </c>
      <c r="M48" s="300"/>
      <c r="N48" s="302">
        <v>4.34</v>
      </c>
      <c r="O48" s="300">
        <v>1.73</v>
      </c>
      <c r="P48" s="300">
        <v>74</v>
      </c>
      <c r="Q48" s="305">
        <v>-5.2249999999999996</v>
      </c>
      <c r="R48" s="305">
        <v>3.9991538461538502E-2</v>
      </c>
      <c r="S48" s="305">
        <v>-1.4646969611863201</v>
      </c>
      <c r="T48" s="300">
        <v>0</v>
      </c>
      <c r="U48" s="305"/>
      <c r="V48" s="306">
        <f t="shared" si="2"/>
        <v>4.9887402014999997</v>
      </c>
      <c r="W48" s="306">
        <f t="shared" si="3"/>
        <v>-0.64874020149999989</v>
      </c>
      <c r="X48" s="306">
        <f t="shared" si="7"/>
        <v>-0.10786806599428916</v>
      </c>
      <c r="Y48" s="300"/>
      <c r="Z48" s="302">
        <v>4.34</v>
      </c>
      <c r="AA48" s="300">
        <v>1.73</v>
      </c>
      <c r="AB48" s="300">
        <v>74</v>
      </c>
      <c r="AC48" s="305">
        <v>-5.2249999999999996</v>
      </c>
      <c r="AD48" s="305">
        <v>3.9991538461538502E-2</v>
      </c>
      <c r="AE48" s="305">
        <v>-1.4646969611863201</v>
      </c>
      <c r="AF48" s="300">
        <v>0</v>
      </c>
      <c r="AG48" s="305"/>
      <c r="AH48" s="306">
        <f t="shared" si="4"/>
        <v>4.9887402014999997</v>
      </c>
      <c r="AI48" s="306">
        <f t="shared" si="5"/>
        <v>-0.64874020149999989</v>
      </c>
      <c r="AJ48" s="306">
        <f t="shared" si="8"/>
        <v>-0.10786806599428916</v>
      </c>
      <c r="AK48" s="300"/>
      <c r="AL48" s="300"/>
      <c r="AM48" s="304">
        <v>41455</v>
      </c>
      <c r="AN48" s="302">
        <v>4.34</v>
      </c>
      <c r="AO48" s="302">
        <v>4.34</v>
      </c>
      <c r="AP48" s="302">
        <v>4.34</v>
      </c>
    </row>
    <row r="49" spans="1:42" ht="13.5" customHeight="1">
      <c r="A49" s="304">
        <v>41547</v>
      </c>
      <c r="B49" s="302">
        <v>4.91</v>
      </c>
      <c r="C49" s="300">
        <v>2.56</v>
      </c>
      <c r="D49" s="300">
        <v>76.599999999999994</v>
      </c>
      <c r="E49" s="305">
        <v>-5.35</v>
      </c>
      <c r="F49" s="305">
        <v>3.4322461538461503E-2</v>
      </c>
      <c r="G49" s="305">
        <v>-1.17846562375807</v>
      </c>
      <c r="H49" s="300">
        <v>0</v>
      </c>
      <c r="I49" s="305"/>
      <c r="J49" s="306">
        <f t="shared" si="0"/>
        <v>5.7843723530000002</v>
      </c>
      <c r="K49" s="306">
        <f t="shared" si="1"/>
        <v>-0.87437235300000005</v>
      </c>
      <c r="L49" s="306">
        <f t="shared" si="6"/>
        <v>0.26256094513131834</v>
      </c>
      <c r="M49" s="300"/>
      <c r="N49" s="302">
        <v>4.91</v>
      </c>
      <c r="O49" s="300">
        <v>2.56</v>
      </c>
      <c r="P49" s="300">
        <v>76.599999999999994</v>
      </c>
      <c r="Q49" s="305">
        <v>-5.35</v>
      </c>
      <c r="R49" s="305">
        <v>3.4322461538461503E-2</v>
      </c>
      <c r="S49" s="305">
        <v>-1.17846562375807</v>
      </c>
      <c r="T49" s="300">
        <v>0</v>
      </c>
      <c r="U49" s="305"/>
      <c r="V49" s="306">
        <f t="shared" si="2"/>
        <v>5.7843723530000002</v>
      </c>
      <c r="W49" s="306">
        <f t="shared" si="3"/>
        <v>-0.87437235300000005</v>
      </c>
      <c r="X49" s="306">
        <f t="shared" si="7"/>
        <v>0.26256094513131834</v>
      </c>
      <c r="Y49" s="300"/>
      <c r="Z49" s="302">
        <v>4.91</v>
      </c>
      <c r="AA49" s="300">
        <v>2.56</v>
      </c>
      <c r="AB49" s="300">
        <v>76.599999999999994</v>
      </c>
      <c r="AC49" s="305">
        <v>-5.35</v>
      </c>
      <c r="AD49" s="305">
        <v>3.4322461538461503E-2</v>
      </c>
      <c r="AE49" s="305">
        <v>-1.17846562375807</v>
      </c>
      <c r="AF49" s="300">
        <v>0</v>
      </c>
      <c r="AG49" s="305"/>
      <c r="AH49" s="306">
        <f t="shared" si="4"/>
        <v>5.7843723530000002</v>
      </c>
      <c r="AI49" s="306">
        <f t="shared" si="5"/>
        <v>-0.87437235300000005</v>
      </c>
      <c r="AJ49" s="306">
        <f t="shared" si="8"/>
        <v>0.26256094513131834</v>
      </c>
      <c r="AK49" s="300"/>
      <c r="AL49" s="300"/>
      <c r="AM49" s="304">
        <v>41547</v>
      </c>
      <c r="AN49" s="302">
        <v>4.91</v>
      </c>
      <c r="AO49" s="302">
        <v>4.91</v>
      </c>
      <c r="AP49" s="302">
        <v>4.91</v>
      </c>
    </row>
    <row r="50" spans="1:42" ht="13.5" customHeight="1">
      <c r="A50" s="304">
        <v>41639</v>
      </c>
      <c r="B50" s="302">
        <v>4.99</v>
      </c>
      <c r="C50" s="300">
        <v>2.6</v>
      </c>
      <c r="D50" s="300">
        <v>81.2</v>
      </c>
      <c r="E50" s="305">
        <v>-5.4749999999999996</v>
      </c>
      <c r="F50" s="305">
        <v>2.4435153846153801E-2</v>
      </c>
      <c r="G50" s="305">
        <v>-0.54838328147461801</v>
      </c>
      <c r="H50" s="300">
        <v>0</v>
      </c>
      <c r="I50" s="305"/>
      <c r="J50" s="306">
        <f t="shared" si="0"/>
        <v>5.7756126424999996</v>
      </c>
      <c r="K50" s="306">
        <f t="shared" si="1"/>
        <v>-0.7856126424999994</v>
      </c>
      <c r="L50" s="306">
        <f t="shared" si="6"/>
        <v>-5.0890366366386434E-2</v>
      </c>
      <c r="M50" s="300"/>
      <c r="N50" s="302">
        <v>4.99</v>
      </c>
      <c r="O50" s="300">
        <v>2.6</v>
      </c>
      <c r="P50" s="300">
        <v>81.2</v>
      </c>
      <c r="Q50" s="305">
        <v>-5.4749999999999996</v>
      </c>
      <c r="R50" s="305">
        <v>2.4435153846153801E-2</v>
      </c>
      <c r="S50" s="305">
        <v>-0.54838328147461801</v>
      </c>
      <c r="T50" s="300">
        <v>0</v>
      </c>
      <c r="U50" s="305"/>
      <c r="V50" s="306">
        <f t="shared" si="2"/>
        <v>5.7756126424999996</v>
      </c>
      <c r="W50" s="306">
        <f t="shared" si="3"/>
        <v>-0.7856126424999994</v>
      </c>
      <c r="X50" s="306">
        <f t="shared" si="7"/>
        <v>-5.0890366366386434E-2</v>
      </c>
      <c r="Y50" s="300"/>
      <c r="Z50" s="302">
        <v>4.99</v>
      </c>
      <c r="AA50" s="300">
        <v>2.6</v>
      </c>
      <c r="AB50" s="300">
        <v>81.2</v>
      </c>
      <c r="AC50" s="305">
        <v>-5.4749999999999996</v>
      </c>
      <c r="AD50" s="305">
        <v>2.4435153846153801E-2</v>
      </c>
      <c r="AE50" s="305">
        <v>-0.54838328147461801</v>
      </c>
      <c r="AF50" s="300">
        <v>0</v>
      </c>
      <c r="AG50" s="305"/>
      <c r="AH50" s="306">
        <f t="shared" si="4"/>
        <v>5.7756126424999996</v>
      </c>
      <c r="AI50" s="306">
        <f t="shared" si="5"/>
        <v>-0.7856126424999994</v>
      </c>
      <c r="AJ50" s="306">
        <f t="shared" si="8"/>
        <v>-5.0890366366386434E-2</v>
      </c>
      <c r="AK50" s="300"/>
      <c r="AL50" s="300"/>
      <c r="AM50" s="304">
        <v>41639</v>
      </c>
      <c r="AN50" s="302">
        <v>4.99</v>
      </c>
      <c r="AO50" s="302">
        <v>4.99</v>
      </c>
      <c r="AP50" s="302">
        <v>4.99</v>
      </c>
    </row>
    <row r="51" spans="1:42" ht="13.5" customHeight="1">
      <c r="A51" s="304">
        <v>41729</v>
      </c>
      <c r="B51" s="302">
        <v>5.1100000000000003</v>
      </c>
      <c r="C51" s="300">
        <v>2.84</v>
      </c>
      <c r="D51" s="300">
        <v>81.900000000000006</v>
      </c>
      <c r="E51" s="305">
        <v>-6</v>
      </c>
      <c r="F51" s="305">
        <v>2.6643461538461501E-2</v>
      </c>
      <c r="G51" s="305">
        <v>-0.52386588850803495</v>
      </c>
      <c r="H51" s="300">
        <v>0</v>
      </c>
      <c r="I51" s="305"/>
      <c r="J51" s="306">
        <f t="shared" si="0"/>
        <v>6.1614195619999998</v>
      </c>
      <c r="K51" s="306">
        <f t="shared" si="1"/>
        <v>-1.0514195619999995</v>
      </c>
      <c r="L51" s="306">
        <f t="shared" si="6"/>
        <v>-7.5626099732664931E-3</v>
      </c>
      <c r="M51" s="300"/>
      <c r="N51" s="302">
        <v>5.1100000000000003</v>
      </c>
      <c r="O51" s="300">
        <v>2.84</v>
      </c>
      <c r="P51" s="300">
        <v>81.900000000000006</v>
      </c>
      <c r="Q51" s="305">
        <v>-6</v>
      </c>
      <c r="R51" s="305">
        <v>2.6643461538461501E-2</v>
      </c>
      <c r="S51" s="305">
        <v>-0.52386588850803495</v>
      </c>
      <c r="T51" s="300">
        <v>0</v>
      </c>
      <c r="U51" s="305"/>
      <c r="V51" s="306">
        <f t="shared" si="2"/>
        <v>6.1614195619999998</v>
      </c>
      <c r="W51" s="306">
        <f t="shared" si="3"/>
        <v>-1.0514195619999995</v>
      </c>
      <c r="X51" s="306">
        <f t="shared" si="7"/>
        <v>-7.5626099732664931E-3</v>
      </c>
      <c r="Y51" s="300"/>
      <c r="Z51" s="302">
        <v>5.1100000000000003</v>
      </c>
      <c r="AA51" s="300">
        <v>2.84</v>
      </c>
      <c r="AB51" s="300">
        <v>81.900000000000006</v>
      </c>
      <c r="AC51" s="305">
        <v>-6</v>
      </c>
      <c r="AD51" s="305">
        <v>2.6643461538461501E-2</v>
      </c>
      <c r="AE51" s="305">
        <v>-0.52386588850803495</v>
      </c>
      <c r="AF51" s="300">
        <v>0</v>
      </c>
      <c r="AG51" s="305"/>
      <c r="AH51" s="306">
        <f t="shared" si="4"/>
        <v>6.1614195619999998</v>
      </c>
      <c r="AI51" s="306">
        <f t="shared" si="5"/>
        <v>-1.0514195619999995</v>
      </c>
      <c r="AJ51" s="306">
        <f t="shared" si="8"/>
        <v>-7.5626099732664931E-3</v>
      </c>
      <c r="AK51" s="300"/>
      <c r="AL51" s="300"/>
      <c r="AM51" s="304">
        <v>41729</v>
      </c>
      <c r="AN51" s="302">
        <v>5.1100000000000003</v>
      </c>
      <c r="AO51" s="302">
        <v>5.1100000000000003</v>
      </c>
      <c r="AP51" s="302">
        <v>5.1100000000000003</v>
      </c>
    </row>
    <row r="52" spans="1:42" ht="13.5" customHeight="1">
      <c r="A52" s="304">
        <v>41820</v>
      </c>
      <c r="B52" s="302">
        <v>4.41</v>
      </c>
      <c r="C52" s="300">
        <v>2.69</v>
      </c>
      <c r="D52" s="300">
        <v>82</v>
      </c>
      <c r="E52" s="305">
        <v>-6.2249999999999996</v>
      </c>
      <c r="F52" s="305">
        <v>1.84907692307692E-2</v>
      </c>
      <c r="G52" s="305">
        <v>-0.63686279517324296</v>
      </c>
      <c r="H52" s="300">
        <v>0</v>
      </c>
      <c r="I52" s="305"/>
      <c r="J52" s="306">
        <f t="shared" si="0"/>
        <v>6.0852175894999991</v>
      </c>
      <c r="K52" s="306">
        <f t="shared" si="1"/>
        <v>-1.675217589499999</v>
      </c>
      <c r="L52" s="306">
        <f t="shared" si="6"/>
        <v>-0.20862259676015982</v>
      </c>
      <c r="M52" s="300"/>
      <c r="N52" s="302">
        <v>4.41</v>
      </c>
      <c r="O52" s="300">
        <v>2.69</v>
      </c>
      <c r="P52" s="300">
        <v>82</v>
      </c>
      <c r="Q52" s="305">
        <v>-6.2249999999999996</v>
      </c>
      <c r="R52" s="305">
        <v>1.84907692307692E-2</v>
      </c>
      <c r="S52" s="305">
        <v>-0.63686279517324296</v>
      </c>
      <c r="T52" s="300">
        <v>0</v>
      </c>
      <c r="U52" s="305"/>
      <c r="V52" s="306">
        <f t="shared" si="2"/>
        <v>6.0852175894999991</v>
      </c>
      <c r="W52" s="306">
        <f t="shared" si="3"/>
        <v>-1.675217589499999</v>
      </c>
      <c r="X52" s="306">
        <f t="shared" si="7"/>
        <v>-0.20862259676015982</v>
      </c>
      <c r="Y52" s="300"/>
      <c r="Z52" s="302">
        <v>4.41</v>
      </c>
      <c r="AA52" s="300">
        <v>2.69</v>
      </c>
      <c r="AB52" s="300">
        <v>82</v>
      </c>
      <c r="AC52" s="305">
        <v>-6.2249999999999996</v>
      </c>
      <c r="AD52" s="305">
        <v>1.84907692307692E-2</v>
      </c>
      <c r="AE52" s="305">
        <v>-0.63686279517324296</v>
      </c>
      <c r="AF52" s="300">
        <v>0</v>
      </c>
      <c r="AG52" s="305"/>
      <c r="AH52" s="306">
        <f t="shared" si="4"/>
        <v>6.0852175894999991</v>
      </c>
      <c r="AI52" s="306">
        <f t="shared" si="5"/>
        <v>-1.675217589499999</v>
      </c>
      <c r="AJ52" s="306">
        <f t="shared" si="8"/>
        <v>-0.20862259676015982</v>
      </c>
      <c r="AK52" s="300"/>
      <c r="AL52" s="300"/>
      <c r="AM52" s="304">
        <v>41820</v>
      </c>
      <c r="AN52" s="302">
        <v>4.41</v>
      </c>
      <c r="AO52" s="302">
        <v>4.41</v>
      </c>
      <c r="AP52" s="302">
        <v>4.41</v>
      </c>
    </row>
    <row r="53" spans="1:42" ht="13.5" customHeight="1">
      <c r="A53" s="304">
        <v>41912</v>
      </c>
      <c r="B53" s="302">
        <v>3.72</v>
      </c>
      <c r="C53" s="300">
        <v>2.5299999999999998</v>
      </c>
      <c r="D53" s="300">
        <v>82.4</v>
      </c>
      <c r="E53" s="305">
        <v>-5.7</v>
      </c>
      <c r="F53" s="305">
        <v>2.09212307692308E-2</v>
      </c>
      <c r="G53" s="305">
        <v>-0.379302859623665</v>
      </c>
      <c r="H53" s="300">
        <v>0</v>
      </c>
      <c r="I53" s="305"/>
      <c r="J53" s="306">
        <f t="shared" si="0"/>
        <v>5.7561927839999996</v>
      </c>
      <c r="K53" s="306">
        <f t="shared" si="1"/>
        <v>-2.0361927839999994</v>
      </c>
      <c r="L53" s="306">
        <f t="shared" si="6"/>
        <v>-0.15695043705993955</v>
      </c>
      <c r="M53" s="300"/>
      <c r="N53" s="302">
        <v>3.72</v>
      </c>
      <c r="O53" s="300">
        <v>2.5299999999999998</v>
      </c>
      <c r="P53" s="300">
        <v>82.4</v>
      </c>
      <c r="Q53" s="305">
        <v>-5.7</v>
      </c>
      <c r="R53" s="305">
        <v>2.09212307692308E-2</v>
      </c>
      <c r="S53" s="305">
        <v>-0.379302859623665</v>
      </c>
      <c r="T53" s="300">
        <v>0</v>
      </c>
      <c r="U53" s="305"/>
      <c r="V53" s="306">
        <f t="shared" si="2"/>
        <v>5.7561927839999996</v>
      </c>
      <c r="W53" s="306">
        <f t="shared" si="3"/>
        <v>-2.0361927839999994</v>
      </c>
      <c r="X53" s="306">
        <f t="shared" si="7"/>
        <v>-0.15695043705993955</v>
      </c>
      <c r="Y53" s="300"/>
      <c r="Z53" s="302">
        <v>3.72</v>
      </c>
      <c r="AA53" s="300">
        <v>2.5299999999999998</v>
      </c>
      <c r="AB53" s="300">
        <v>82.4</v>
      </c>
      <c r="AC53" s="305">
        <v>-5.7</v>
      </c>
      <c r="AD53" s="305">
        <v>2.09212307692308E-2</v>
      </c>
      <c r="AE53" s="305">
        <v>-0.379302859623665</v>
      </c>
      <c r="AF53" s="300">
        <v>0</v>
      </c>
      <c r="AG53" s="305"/>
      <c r="AH53" s="306">
        <f t="shared" si="4"/>
        <v>5.7561927839999996</v>
      </c>
      <c r="AI53" s="306">
        <f t="shared" si="5"/>
        <v>-2.0361927839999994</v>
      </c>
      <c r="AJ53" s="306">
        <f t="shared" si="8"/>
        <v>-0.15695043705993955</v>
      </c>
      <c r="AK53" s="300"/>
      <c r="AL53" s="300"/>
      <c r="AM53" s="304">
        <v>41912</v>
      </c>
      <c r="AN53" s="302">
        <v>3.72</v>
      </c>
      <c r="AO53" s="302">
        <v>3.72</v>
      </c>
      <c r="AP53" s="302">
        <v>3.72</v>
      </c>
    </row>
    <row r="54" spans="1:42" ht="13.5" customHeight="1">
      <c r="A54" s="304">
        <v>42004</v>
      </c>
      <c r="B54" s="302">
        <v>3.54</v>
      </c>
      <c r="C54" s="300">
        <v>2.29</v>
      </c>
      <c r="D54" s="300">
        <v>84.7</v>
      </c>
      <c r="E54" s="305">
        <v>-5.625</v>
      </c>
      <c r="F54" s="305">
        <v>2.4350307692307699E-2</v>
      </c>
      <c r="G54" s="305">
        <v>-0.103831947763855</v>
      </c>
      <c r="H54" s="300">
        <v>0</v>
      </c>
      <c r="I54" s="305"/>
      <c r="J54" s="306">
        <f t="shared" si="0"/>
        <v>5.4560157794999995</v>
      </c>
      <c r="K54" s="306">
        <f t="shared" si="1"/>
        <v>-1.9160157794999995</v>
      </c>
      <c r="L54" s="306">
        <f t="shared" si="6"/>
        <v>-7.3926356081004257E-2</v>
      </c>
      <c r="M54" s="300"/>
      <c r="N54" s="302">
        <v>3.54</v>
      </c>
      <c r="O54" s="300">
        <v>2.29</v>
      </c>
      <c r="P54" s="300">
        <v>84.7</v>
      </c>
      <c r="Q54" s="305">
        <v>-5.625</v>
      </c>
      <c r="R54" s="305">
        <v>2.4350307692307699E-2</v>
      </c>
      <c r="S54" s="305">
        <v>-0.103831947763855</v>
      </c>
      <c r="T54" s="300">
        <v>0</v>
      </c>
      <c r="U54" s="305"/>
      <c r="V54" s="306">
        <f t="shared" si="2"/>
        <v>5.4560157794999995</v>
      </c>
      <c r="W54" s="306">
        <f t="shared" si="3"/>
        <v>-1.9160157794999995</v>
      </c>
      <c r="X54" s="306">
        <f t="shared" si="7"/>
        <v>-7.3926356081004257E-2</v>
      </c>
      <c r="Y54" s="300"/>
      <c r="Z54" s="302">
        <v>3.54</v>
      </c>
      <c r="AA54" s="300">
        <v>2.29</v>
      </c>
      <c r="AB54" s="300">
        <v>84.7</v>
      </c>
      <c r="AC54" s="305">
        <v>-5.625</v>
      </c>
      <c r="AD54" s="305">
        <v>2.4350307692307699E-2</v>
      </c>
      <c r="AE54" s="305">
        <v>-0.103831947763855</v>
      </c>
      <c r="AF54" s="300">
        <v>0</v>
      </c>
      <c r="AG54" s="305"/>
      <c r="AH54" s="306">
        <f t="shared" si="4"/>
        <v>5.4560157794999995</v>
      </c>
      <c r="AI54" s="306">
        <f t="shared" si="5"/>
        <v>-1.9160157794999995</v>
      </c>
      <c r="AJ54" s="306">
        <f t="shared" si="8"/>
        <v>-7.3926356081004257E-2</v>
      </c>
      <c r="AK54" s="300"/>
      <c r="AL54" s="300"/>
      <c r="AM54" s="304">
        <v>42004</v>
      </c>
      <c r="AN54" s="302">
        <v>3.54</v>
      </c>
      <c r="AO54" s="302">
        <v>3.54</v>
      </c>
      <c r="AP54" s="302">
        <v>3.54</v>
      </c>
    </row>
    <row r="55" spans="1:42" ht="13.5" customHeight="1">
      <c r="A55" s="304">
        <v>42094</v>
      </c>
      <c r="B55" s="302">
        <v>3.32</v>
      </c>
      <c r="C55" s="300">
        <v>1.87</v>
      </c>
      <c r="D55" s="300">
        <v>86.9</v>
      </c>
      <c r="E55" s="305">
        <v>-5.35</v>
      </c>
      <c r="F55" s="305">
        <v>3.8966538461538497E-2</v>
      </c>
      <c r="G55" s="305">
        <v>0.45715700614892302</v>
      </c>
      <c r="H55" s="300">
        <v>0</v>
      </c>
      <c r="I55" s="305"/>
      <c r="J55" s="306">
        <f t="shared" si="0"/>
        <v>4.9197702410000002</v>
      </c>
      <c r="K55" s="306">
        <f t="shared" si="1"/>
        <v>-1.5997702410000003</v>
      </c>
      <c r="L55" s="306">
        <f t="shared" si="6"/>
        <v>-8.3762028890887949E-2</v>
      </c>
      <c r="M55" s="300"/>
      <c r="N55" s="302">
        <v>3.32</v>
      </c>
      <c r="O55" s="300">
        <v>1.87</v>
      </c>
      <c r="P55" s="300">
        <v>86.9</v>
      </c>
      <c r="Q55" s="305">
        <v>-5.35</v>
      </c>
      <c r="R55" s="305">
        <v>3.8966538461538497E-2</v>
      </c>
      <c r="S55" s="305">
        <v>0.45715700614892302</v>
      </c>
      <c r="T55" s="300">
        <v>0</v>
      </c>
      <c r="U55" s="305"/>
      <c r="V55" s="306">
        <f t="shared" si="2"/>
        <v>4.9197702410000002</v>
      </c>
      <c r="W55" s="306">
        <f t="shared" si="3"/>
        <v>-1.5997702410000003</v>
      </c>
      <c r="X55" s="306">
        <f t="shared" si="7"/>
        <v>-8.3762028890887949E-2</v>
      </c>
      <c r="Y55" s="300"/>
      <c r="Z55" s="302">
        <v>3.32</v>
      </c>
      <c r="AA55" s="300">
        <v>1.87</v>
      </c>
      <c r="AB55" s="300">
        <v>86.9</v>
      </c>
      <c r="AC55" s="305">
        <v>-5.35</v>
      </c>
      <c r="AD55" s="305">
        <v>3.8966538461538497E-2</v>
      </c>
      <c r="AE55" s="305">
        <v>0.45715700614892302</v>
      </c>
      <c r="AF55" s="300">
        <v>0</v>
      </c>
      <c r="AG55" s="305"/>
      <c r="AH55" s="306">
        <f t="shared" si="4"/>
        <v>4.9197702410000002</v>
      </c>
      <c r="AI55" s="306">
        <f t="shared" si="5"/>
        <v>-1.5997702410000003</v>
      </c>
      <c r="AJ55" s="306">
        <f t="shared" si="8"/>
        <v>-8.3762028890887949E-2</v>
      </c>
      <c r="AK55" s="300"/>
      <c r="AL55" s="300"/>
      <c r="AM55" s="304">
        <v>42094</v>
      </c>
      <c r="AN55" s="302">
        <v>3.32</v>
      </c>
      <c r="AO55" s="302">
        <v>3.32</v>
      </c>
      <c r="AP55" s="302">
        <v>3.32</v>
      </c>
    </row>
    <row r="56" spans="1:42" ht="13.5" customHeight="1">
      <c r="A56" s="304">
        <v>42185</v>
      </c>
      <c r="B56" s="302">
        <v>3.17</v>
      </c>
      <c r="C56" s="300">
        <v>1.92</v>
      </c>
      <c r="D56" s="300">
        <v>84.8</v>
      </c>
      <c r="E56" s="305">
        <v>-4.875</v>
      </c>
      <c r="F56" s="305">
        <v>4.5242230769230798E-2</v>
      </c>
      <c r="G56" s="305">
        <v>1.02096781966343</v>
      </c>
      <c r="H56" s="300">
        <v>0</v>
      </c>
      <c r="I56" s="305"/>
      <c r="J56" s="306">
        <f t="shared" si="0"/>
        <v>4.8576889585000007</v>
      </c>
      <c r="K56" s="306">
        <f t="shared" si="1"/>
        <v>-1.6876889585000008</v>
      </c>
      <c r="L56" s="306">
        <f t="shared" si="6"/>
        <v>3.9116737575364657E-2</v>
      </c>
      <c r="M56" s="300"/>
      <c r="N56" s="302">
        <v>3.17</v>
      </c>
      <c r="O56" s="300">
        <v>1.92</v>
      </c>
      <c r="P56" s="300">
        <v>84.8</v>
      </c>
      <c r="Q56" s="305">
        <v>-4.875</v>
      </c>
      <c r="R56" s="305">
        <v>4.5242230769230798E-2</v>
      </c>
      <c r="S56" s="305">
        <v>1.02096781966343</v>
      </c>
      <c r="T56" s="300">
        <v>0</v>
      </c>
      <c r="U56" s="305"/>
      <c r="V56" s="306">
        <f t="shared" si="2"/>
        <v>4.8576889585000007</v>
      </c>
      <c r="W56" s="306">
        <f t="shared" si="3"/>
        <v>-1.6876889585000008</v>
      </c>
      <c r="X56" s="306">
        <f t="shared" si="7"/>
        <v>3.9116737575364657E-2</v>
      </c>
      <c r="Y56" s="300"/>
      <c r="Z56" s="302">
        <v>3.17</v>
      </c>
      <c r="AA56" s="300">
        <v>1.92</v>
      </c>
      <c r="AB56" s="300">
        <v>84.8</v>
      </c>
      <c r="AC56" s="305">
        <v>-4.875</v>
      </c>
      <c r="AD56" s="305">
        <v>4.5242230769230798E-2</v>
      </c>
      <c r="AE56" s="305">
        <v>1.02096781966343</v>
      </c>
      <c r="AF56" s="300">
        <v>0</v>
      </c>
      <c r="AG56" s="305"/>
      <c r="AH56" s="306">
        <f t="shared" si="4"/>
        <v>4.8576889585000007</v>
      </c>
      <c r="AI56" s="306">
        <f t="shared" si="5"/>
        <v>-1.6876889585000008</v>
      </c>
      <c r="AJ56" s="306">
        <f t="shared" si="8"/>
        <v>3.9116737575364657E-2</v>
      </c>
      <c r="AK56" s="300"/>
      <c r="AL56" s="300"/>
      <c r="AM56" s="304">
        <v>42185</v>
      </c>
      <c r="AN56" s="302">
        <v>3.17</v>
      </c>
      <c r="AO56" s="302">
        <v>3.17</v>
      </c>
      <c r="AP56" s="302">
        <v>3.17</v>
      </c>
    </row>
    <row r="57" spans="1:42" ht="13.5" customHeight="1">
      <c r="A57" s="304">
        <v>42277</v>
      </c>
      <c r="B57" s="302">
        <v>4.2300000000000004</v>
      </c>
      <c r="C57" s="300">
        <v>2.3199999999999998</v>
      </c>
      <c r="D57" s="300">
        <v>85</v>
      </c>
      <c r="E57" s="305">
        <v>-4.125</v>
      </c>
      <c r="F57" s="305">
        <v>6.3085692307692301E-2</v>
      </c>
      <c r="G57" s="305">
        <v>2.0512173583953701</v>
      </c>
      <c r="H57" s="300">
        <v>0</v>
      </c>
      <c r="I57" s="305"/>
      <c r="J57" s="306">
        <f t="shared" si="0"/>
        <v>5.0045662334999994</v>
      </c>
      <c r="K57" s="306">
        <f t="shared" si="1"/>
        <v>-0.77456623349999898</v>
      </c>
      <c r="L57" s="306">
        <f t="shared" si="6"/>
        <v>0.32913324031996183</v>
      </c>
      <c r="M57" s="300"/>
      <c r="N57" s="302">
        <v>4.2300000000000004</v>
      </c>
      <c r="O57" s="300">
        <v>2.3199999999999998</v>
      </c>
      <c r="P57" s="300">
        <v>85</v>
      </c>
      <c r="Q57" s="305">
        <v>-4.125</v>
      </c>
      <c r="R57" s="305">
        <v>6.3085692307692301E-2</v>
      </c>
      <c r="S57" s="305">
        <v>2.0512173583953701</v>
      </c>
      <c r="T57" s="300">
        <v>0</v>
      </c>
      <c r="U57" s="305"/>
      <c r="V57" s="306">
        <f t="shared" si="2"/>
        <v>5.0045662334999994</v>
      </c>
      <c r="W57" s="306">
        <f t="shared" si="3"/>
        <v>-0.77456623349999898</v>
      </c>
      <c r="X57" s="306">
        <f t="shared" si="7"/>
        <v>0.32913324031996183</v>
      </c>
      <c r="Y57" s="300"/>
      <c r="Z57" s="302">
        <v>4.2300000000000004</v>
      </c>
      <c r="AA57" s="300">
        <v>2.3199999999999998</v>
      </c>
      <c r="AB57" s="300">
        <v>85</v>
      </c>
      <c r="AC57" s="305">
        <v>-4.125</v>
      </c>
      <c r="AD57" s="305">
        <v>6.3085692307692301E-2</v>
      </c>
      <c r="AE57" s="305">
        <v>2.0512173583953701</v>
      </c>
      <c r="AF57" s="300">
        <v>0</v>
      </c>
      <c r="AG57" s="305"/>
      <c r="AH57" s="306">
        <f t="shared" si="4"/>
        <v>5.0045662334999994</v>
      </c>
      <c r="AI57" s="306">
        <f t="shared" si="5"/>
        <v>-0.77456623349999898</v>
      </c>
      <c r="AJ57" s="306">
        <f t="shared" si="8"/>
        <v>0.32913324031996183</v>
      </c>
      <c r="AK57" s="300"/>
      <c r="AL57" s="300"/>
      <c r="AM57" s="304">
        <v>42277</v>
      </c>
      <c r="AN57" s="302">
        <v>4.2300000000000004</v>
      </c>
      <c r="AO57" s="302">
        <v>4.2300000000000004</v>
      </c>
      <c r="AP57" s="302">
        <v>4.2300000000000004</v>
      </c>
    </row>
    <row r="58" spans="1:42" ht="13.5" customHeight="1">
      <c r="A58" s="304">
        <v>42369</v>
      </c>
      <c r="B58" s="302">
        <v>3.93</v>
      </c>
      <c r="C58" s="300">
        <v>2.06</v>
      </c>
      <c r="D58" s="300">
        <v>84.3</v>
      </c>
      <c r="E58" s="305">
        <v>-3.625</v>
      </c>
      <c r="F58" s="305">
        <v>5.96612307692308E-2</v>
      </c>
      <c r="G58" s="305">
        <v>2.4368633969106699</v>
      </c>
      <c r="H58" s="300">
        <v>0</v>
      </c>
      <c r="I58" s="305"/>
      <c r="J58" s="306">
        <f t="shared" si="0"/>
        <v>4.6072687254999991</v>
      </c>
      <c r="K58" s="306">
        <f t="shared" si="1"/>
        <v>-0.67726872549999895</v>
      </c>
      <c r="L58" s="306">
        <f t="shared" si="6"/>
        <v>-6.0955645279072997E-2</v>
      </c>
      <c r="M58" s="300"/>
      <c r="N58" s="302">
        <v>3.93</v>
      </c>
      <c r="O58" s="300">
        <v>2.06</v>
      </c>
      <c r="P58" s="300">
        <v>84.3</v>
      </c>
      <c r="Q58" s="305">
        <v>-3.625</v>
      </c>
      <c r="R58" s="305">
        <v>5.96612307692308E-2</v>
      </c>
      <c r="S58" s="305">
        <v>2.4368633969106699</v>
      </c>
      <c r="T58" s="300">
        <v>0</v>
      </c>
      <c r="U58" s="305"/>
      <c r="V58" s="306">
        <f t="shared" si="2"/>
        <v>4.6072687254999991</v>
      </c>
      <c r="W58" s="306">
        <f t="shared" si="3"/>
        <v>-0.67726872549999895</v>
      </c>
      <c r="X58" s="306">
        <f t="shared" si="7"/>
        <v>-6.0955645279072997E-2</v>
      </c>
      <c r="Y58" s="300"/>
      <c r="Z58" s="302">
        <v>3.93</v>
      </c>
      <c r="AA58" s="300">
        <v>2.06</v>
      </c>
      <c r="AB58" s="300">
        <v>84.3</v>
      </c>
      <c r="AC58" s="305">
        <v>-3.625</v>
      </c>
      <c r="AD58" s="305">
        <v>5.96612307692308E-2</v>
      </c>
      <c r="AE58" s="305">
        <v>2.4368633969106699</v>
      </c>
      <c r="AF58" s="300">
        <v>0</v>
      </c>
      <c r="AG58" s="305"/>
      <c r="AH58" s="306">
        <f t="shared" si="4"/>
        <v>4.6072687254999991</v>
      </c>
      <c r="AI58" s="306">
        <f t="shared" si="5"/>
        <v>-0.67726872549999895</v>
      </c>
      <c r="AJ58" s="306">
        <f t="shared" si="8"/>
        <v>-6.0955645279072997E-2</v>
      </c>
      <c r="AK58" s="300"/>
      <c r="AL58" s="300"/>
      <c r="AM58" s="304">
        <v>42369</v>
      </c>
      <c r="AN58" s="302">
        <v>3.93</v>
      </c>
      <c r="AO58" s="302">
        <v>3.93</v>
      </c>
      <c r="AP58" s="302">
        <v>3.93</v>
      </c>
    </row>
    <row r="59" spans="1:42" ht="13.5" customHeight="1">
      <c r="A59" s="304">
        <v>42460</v>
      </c>
      <c r="B59" s="302">
        <v>3.84</v>
      </c>
      <c r="C59" s="300">
        <v>2.08</v>
      </c>
      <c r="D59" s="300">
        <v>82.9</v>
      </c>
      <c r="E59" s="305">
        <v>-3.1</v>
      </c>
      <c r="F59" s="305">
        <v>6.9239384615384605E-2</v>
      </c>
      <c r="G59" s="305">
        <v>2.8610030855744899</v>
      </c>
      <c r="H59" s="300">
        <v>0</v>
      </c>
      <c r="I59" s="305"/>
      <c r="J59" s="306">
        <f t="shared" si="0"/>
        <v>4.486989704</v>
      </c>
      <c r="K59" s="306">
        <f t="shared" si="1"/>
        <v>-0.64698970400000011</v>
      </c>
      <c r="L59" s="306">
        <f t="shared" si="6"/>
        <v>9.0061055847216659E-2</v>
      </c>
      <c r="M59" s="300"/>
      <c r="N59" s="302">
        <v>3.84</v>
      </c>
      <c r="O59" s="300">
        <v>2.08</v>
      </c>
      <c r="P59" s="300">
        <v>82.9</v>
      </c>
      <c r="Q59" s="305">
        <v>-3.1</v>
      </c>
      <c r="R59" s="305">
        <v>6.9239384615384605E-2</v>
      </c>
      <c r="S59" s="305">
        <v>2.8610030855744899</v>
      </c>
      <c r="T59" s="300">
        <v>0</v>
      </c>
      <c r="U59" s="305"/>
      <c r="V59" s="306">
        <f t="shared" si="2"/>
        <v>4.486989704</v>
      </c>
      <c r="W59" s="306">
        <f t="shared" si="3"/>
        <v>-0.64698970400000011</v>
      </c>
      <c r="X59" s="306">
        <f t="shared" si="7"/>
        <v>9.0061055847216659E-2</v>
      </c>
      <c r="Y59" s="300"/>
      <c r="Z59" s="302">
        <v>3.84</v>
      </c>
      <c r="AA59" s="300">
        <v>2.08</v>
      </c>
      <c r="AB59" s="300">
        <v>82.9</v>
      </c>
      <c r="AC59" s="305">
        <v>-3.1</v>
      </c>
      <c r="AD59" s="305">
        <v>6.9239384615384605E-2</v>
      </c>
      <c r="AE59" s="305">
        <v>2.8610030855744899</v>
      </c>
      <c r="AF59" s="300">
        <v>0</v>
      </c>
      <c r="AG59" s="305"/>
      <c r="AH59" s="306">
        <f t="shared" si="4"/>
        <v>4.486989704</v>
      </c>
      <c r="AI59" s="306">
        <f t="shared" si="5"/>
        <v>-0.64698970400000011</v>
      </c>
      <c r="AJ59" s="306">
        <f t="shared" si="8"/>
        <v>9.0061055847216659E-2</v>
      </c>
      <c r="AK59" s="300"/>
      <c r="AL59" s="300"/>
      <c r="AM59" s="304">
        <v>42460</v>
      </c>
      <c r="AN59" s="302">
        <v>3.84</v>
      </c>
      <c r="AO59" s="302">
        <v>3.84</v>
      </c>
      <c r="AP59" s="302">
        <v>3.84</v>
      </c>
    </row>
    <row r="60" spans="1:42" ht="13.5" customHeight="1">
      <c r="A60" s="304">
        <v>42551</v>
      </c>
      <c r="B60" s="302">
        <v>3.62</v>
      </c>
      <c r="C60" s="300">
        <v>1.8</v>
      </c>
      <c r="D60" s="300">
        <v>81.7</v>
      </c>
      <c r="E60" s="305">
        <v>-1.7</v>
      </c>
      <c r="F60" s="305">
        <v>6.08181538461538E-2</v>
      </c>
      <c r="G60" s="305">
        <v>3.1666560657137999</v>
      </c>
      <c r="H60" s="300">
        <v>0</v>
      </c>
      <c r="I60" s="305"/>
      <c r="J60" s="306">
        <f t="shared" si="0"/>
        <v>3.7948346600000002</v>
      </c>
      <c r="K60" s="306">
        <f t="shared" si="1"/>
        <v>-0.17483466000000014</v>
      </c>
      <c r="L60" s="306">
        <f t="shared" si="6"/>
        <v>-0.11895683839707674</v>
      </c>
      <c r="M60" s="300"/>
      <c r="N60" s="302">
        <v>3.62</v>
      </c>
      <c r="O60" s="300">
        <v>1.8</v>
      </c>
      <c r="P60" s="300">
        <v>81.7</v>
      </c>
      <c r="Q60" s="305">
        <v>-1.7</v>
      </c>
      <c r="R60" s="305">
        <v>6.08181538461538E-2</v>
      </c>
      <c r="S60" s="305">
        <v>3.1666560657137999</v>
      </c>
      <c r="T60" s="300">
        <v>0</v>
      </c>
      <c r="U60" s="305"/>
      <c r="V60" s="306">
        <f t="shared" si="2"/>
        <v>3.7948346600000002</v>
      </c>
      <c r="W60" s="306">
        <f t="shared" si="3"/>
        <v>-0.17483466000000014</v>
      </c>
      <c r="X60" s="306">
        <f t="shared" si="7"/>
        <v>-0.11895683839707674</v>
      </c>
      <c r="Y60" s="300"/>
      <c r="Z60" s="302">
        <v>3.62</v>
      </c>
      <c r="AA60" s="300">
        <v>1.8</v>
      </c>
      <c r="AB60" s="300">
        <v>81.7</v>
      </c>
      <c r="AC60" s="305">
        <v>-1.7</v>
      </c>
      <c r="AD60" s="305">
        <v>6.08181538461538E-2</v>
      </c>
      <c r="AE60" s="305">
        <v>3.1666560657137999</v>
      </c>
      <c r="AF60" s="300">
        <v>0</v>
      </c>
      <c r="AG60" s="305"/>
      <c r="AH60" s="306">
        <f t="shared" si="4"/>
        <v>3.7948346600000002</v>
      </c>
      <c r="AI60" s="306">
        <f t="shared" si="5"/>
        <v>-0.17483466000000014</v>
      </c>
      <c r="AJ60" s="306">
        <f t="shared" si="8"/>
        <v>-0.11895683839707674</v>
      </c>
      <c r="AK60" s="300"/>
      <c r="AL60" s="300"/>
      <c r="AM60" s="304">
        <v>42551</v>
      </c>
      <c r="AN60" s="302">
        <v>3.62</v>
      </c>
      <c r="AO60" s="302">
        <v>3.62</v>
      </c>
      <c r="AP60" s="302">
        <v>3.62</v>
      </c>
    </row>
    <row r="61" spans="1:42" ht="13.5" customHeight="1">
      <c r="A61" s="304">
        <v>42643</v>
      </c>
      <c r="B61" s="302">
        <v>3.75</v>
      </c>
      <c r="C61" s="300">
        <v>1.49</v>
      </c>
      <c r="D61" s="300">
        <v>81.599999999999994</v>
      </c>
      <c r="E61" s="305">
        <v>-1.2749999999999999</v>
      </c>
      <c r="F61" s="305">
        <v>5.6249571428571399E-2</v>
      </c>
      <c r="G61" s="305">
        <v>3.0717329545454599</v>
      </c>
      <c r="H61" s="300">
        <v>0</v>
      </c>
      <c r="I61" s="305"/>
      <c r="J61" s="306">
        <f t="shared" si="0"/>
        <v>3.3614015045000003</v>
      </c>
      <c r="K61" s="306">
        <f t="shared" si="1"/>
        <v>0.3885984954999997</v>
      </c>
      <c r="L61" s="306">
        <f t="shared" si="6"/>
        <v>-0.1463804311797251</v>
      </c>
      <c r="M61" s="300"/>
      <c r="N61" s="302">
        <v>3.75</v>
      </c>
      <c r="O61" s="300">
        <v>1.49</v>
      </c>
      <c r="P61" s="300">
        <v>81.599999999999994</v>
      </c>
      <c r="Q61" s="305">
        <v>-1.2749999999999999</v>
      </c>
      <c r="R61" s="305">
        <v>5.6249571428571399E-2</v>
      </c>
      <c r="S61" s="305">
        <v>3.0717329545454599</v>
      </c>
      <c r="T61" s="300">
        <v>0</v>
      </c>
      <c r="U61" s="305"/>
      <c r="V61" s="306">
        <f t="shared" si="2"/>
        <v>3.3614015045000003</v>
      </c>
      <c r="W61" s="306">
        <f t="shared" si="3"/>
        <v>0.3885984954999997</v>
      </c>
      <c r="X61" s="306">
        <f t="shared" si="7"/>
        <v>-0.1463804311797251</v>
      </c>
      <c r="Y61" s="300"/>
      <c r="Z61" s="302">
        <v>3.75</v>
      </c>
      <c r="AA61" s="300">
        <v>1.49</v>
      </c>
      <c r="AB61" s="300">
        <v>81.599999999999994</v>
      </c>
      <c r="AC61" s="305">
        <v>-1.2749999999999999</v>
      </c>
      <c r="AD61" s="305">
        <v>5.6249571428571399E-2</v>
      </c>
      <c r="AE61" s="305">
        <v>3.0717329545454599</v>
      </c>
      <c r="AF61" s="300">
        <v>0</v>
      </c>
      <c r="AG61" s="305"/>
      <c r="AH61" s="306">
        <f t="shared" si="4"/>
        <v>3.3614015045000003</v>
      </c>
      <c r="AI61" s="306">
        <f t="shared" si="5"/>
        <v>0.3885984954999997</v>
      </c>
      <c r="AJ61" s="306">
        <f t="shared" si="8"/>
        <v>-0.1463804311797251</v>
      </c>
      <c r="AK61" s="300"/>
      <c r="AL61" s="300"/>
      <c r="AM61" s="304">
        <v>42643</v>
      </c>
      <c r="AN61" s="302">
        <v>3.75</v>
      </c>
      <c r="AO61" s="302">
        <v>3.75</v>
      </c>
      <c r="AP61" s="302">
        <v>3.75</v>
      </c>
    </row>
    <row r="62" spans="1:42" ht="13.5" customHeight="1">
      <c r="A62" s="304">
        <v>42735</v>
      </c>
      <c r="B62" s="302">
        <v>3.07</v>
      </c>
      <c r="C62" s="300">
        <v>1.76</v>
      </c>
      <c r="D62" s="300">
        <v>80.8</v>
      </c>
      <c r="E62" s="305">
        <v>-1.2749999999999999</v>
      </c>
      <c r="F62" s="305">
        <v>5.8695076923076898E-2</v>
      </c>
      <c r="G62" s="305">
        <v>3.4836344943958402</v>
      </c>
      <c r="H62" s="300">
        <v>0</v>
      </c>
      <c r="I62" s="305"/>
      <c r="J62" s="306">
        <f t="shared" si="0"/>
        <v>3.6385263904999996</v>
      </c>
      <c r="K62" s="306">
        <f t="shared" si="1"/>
        <v>-0.56852639049999976</v>
      </c>
      <c r="L62" s="306">
        <f t="shared" si="6"/>
        <v>5.7318306759888242E-2</v>
      </c>
      <c r="M62" s="300"/>
      <c r="N62" s="302">
        <v>3.07</v>
      </c>
      <c r="O62" s="300">
        <v>1.76</v>
      </c>
      <c r="P62" s="300">
        <v>80.8</v>
      </c>
      <c r="Q62" s="305">
        <v>-1.2749999999999999</v>
      </c>
      <c r="R62" s="305">
        <v>5.8695076923076898E-2</v>
      </c>
      <c r="S62" s="305">
        <v>3.4836344943958402</v>
      </c>
      <c r="T62" s="300">
        <v>0</v>
      </c>
      <c r="U62" s="305"/>
      <c r="V62" s="306">
        <f t="shared" si="2"/>
        <v>3.6385263904999996</v>
      </c>
      <c r="W62" s="306">
        <f t="shared" si="3"/>
        <v>-0.56852639049999976</v>
      </c>
      <c r="X62" s="306">
        <f t="shared" si="7"/>
        <v>5.7318306759888242E-2</v>
      </c>
      <c r="Y62" s="300"/>
      <c r="Z62" s="302">
        <v>3.07</v>
      </c>
      <c r="AA62" s="300">
        <v>1.76</v>
      </c>
      <c r="AB62" s="300">
        <v>80.8</v>
      </c>
      <c r="AC62" s="305">
        <v>-1.2749999999999999</v>
      </c>
      <c r="AD62" s="305">
        <v>5.8695076923076898E-2</v>
      </c>
      <c r="AE62" s="305">
        <v>3.4836344943958402</v>
      </c>
      <c r="AF62" s="300">
        <v>0</v>
      </c>
      <c r="AG62" s="305"/>
      <c r="AH62" s="306">
        <f t="shared" si="4"/>
        <v>3.6385263904999996</v>
      </c>
      <c r="AI62" s="306">
        <f t="shared" si="5"/>
        <v>-0.56852639049999976</v>
      </c>
      <c r="AJ62" s="306">
        <f t="shared" si="8"/>
        <v>5.7318306759888242E-2</v>
      </c>
      <c r="AK62" s="300"/>
      <c r="AL62" s="300"/>
      <c r="AM62" s="304">
        <v>42735</v>
      </c>
      <c r="AN62" s="302">
        <v>3.07</v>
      </c>
      <c r="AO62" s="302">
        <v>3.07</v>
      </c>
      <c r="AP62" s="302">
        <v>3.07</v>
      </c>
    </row>
    <row r="63" spans="1:42" ht="13.5" customHeight="1">
      <c r="A63" s="304">
        <v>42825</v>
      </c>
      <c r="B63" s="302">
        <v>2.8</v>
      </c>
      <c r="C63" s="300">
        <v>2.4300000000000002</v>
      </c>
      <c r="D63" s="300">
        <v>83.3</v>
      </c>
      <c r="E63" s="305">
        <v>-0.52500000000000002</v>
      </c>
      <c r="F63" s="305">
        <v>5.7224846153846202E-2</v>
      </c>
      <c r="G63" s="305">
        <v>3.4230892115446201</v>
      </c>
      <c r="H63" s="300">
        <v>0</v>
      </c>
      <c r="I63" s="305"/>
      <c r="J63" s="306">
        <f t="shared" si="0"/>
        <v>4.0038018415000014</v>
      </c>
      <c r="K63" s="306">
        <f t="shared" si="1"/>
        <v>-1.2038018415000016</v>
      </c>
      <c r="L63" s="306">
        <f t="shared" si="6"/>
        <v>0.336026887458447</v>
      </c>
      <c r="M63" s="300"/>
      <c r="N63" s="302">
        <v>2.8</v>
      </c>
      <c r="O63" s="300">
        <v>2.4300000000000002</v>
      </c>
      <c r="P63" s="300">
        <v>83.3</v>
      </c>
      <c r="Q63" s="305">
        <v>-0.52500000000000002</v>
      </c>
      <c r="R63" s="305">
        <v>5.7224846153846202E-2</v>
      </c>
      <c r="S63" s="305">
        <v>3.4230892115446201</v>
      </c>
      <c r="T63" s="300">
        <v>0</v>
      </c>
      <c r="U63" s="305"/>
      <c r="V63" s="306">
        <f t="shared" si="2"/>
        <v>4.0038018415000014</v>
      </c>
      <c r="W63" s="306">
        <f t="shared" si="3"/>
        <v>-1.2038018415000016</v>
      </c>
      <c r="X63" s="306">
        <f t="shared" si="7"/>
        <v>0.336026887458447</v>
      </c>
      <c r="Y63" s="300"/>
      <c r="Z63" s="302">
        <v>2.8</v>
      </c>
      <c r="AA63" s="300">
        <v>2.4300000000000002</v>
      </c>
      <c r="AB63" s="300">
        <v>83.3</v>
      </c>
      <c r="AC63" s="305">
        <v>-0.52500000000000002</v>
      </c>
      <c r="AD63" s="305">
        <v>5.7224846153846202E-2</v>
      </c>
      <c r="AE63" s="305">
        <v>3.4230892115446201</v>
      </c>
      <c r="AF63" s="300">
        <v>0</v>
      </c>
      <c r="AG63" s="305"/>
      <c r="AH63" s="306">
        <f t="shared" si="4"/>
        <v>4.0038018415000014</v>
      </c>
      <c r="AI63" s="306">
        <f t="shared" si="5"/>
        <v>-1.2038018415000016</v>
      </c>
      <c r="AJ63" s="306">
        <f t="shared" si="8"/>
        <v>0.336026887458447</v>
      </c>
      <c r="AK63" s="300"/>
      <c r="AL63" s="300"/>
      <c r="AM63" s="304">
        <v>42825</v>
      </c>
      <c r="AN63" s="302">
        <v>2.8</v>
      </c>
      <c r="AO63" s="302">
        <v>2.8</v>
      </c>
      <c r="AP63" s="302">
        <v>2.8</v>
      </c>
    </row>
    <row r="64" spans="1:42" ht="13.5" customHeight="1">
      <c r="A64" s="304">
        <v>42916</v>
      </c>
      <c r="B64" s="302">
        <v>2.98</v>
      </c>
      <c r="C64" s="300">
        <v>2.29</v>
      </c>
      <c r="D64" s="300">
        <v>78.7</v>
      </c>
      <c r="E64" s="305">
        <v>-0.57499999999999996</v>
      </c>
      <c r="F64" s="305">
        <v>4.4886000000000002E-2</v>
      </c>
      <c r="G64" s="305">
        <v>3.50301220736671</v>
      </c>
      <c r="H64" s="300">
        <v>0</v>
      </c>
      <c r="I64" s="305"/>
      <c r="J64" s="306">
        <f t="shared" si="0"/>
        <v>3.9709377444999996</v>
      </c>
      <c r="K64" s="306">
        <f t="shared" si="1"/>
        <v>-0.99093774449999961</v>
      </c>
      <c r="L64" s="306">
        <f t="shared" si="6"/>
        <v>-6.3659790763512705E-2</v>
      </c>
      <c r="M64" s="300"/>
      <c r="N64" s="302">
        <v>2.98</v>
      </c>
      <c r="O64" s="300">
        <v>2.29</v>
      </c>
      <c r="P64" s="300">
        <v>78.7</v>
      </c>
      <c r="Q64" s="305">
        <v>-0.57499999999999996</v>
      </c>
      <c r="R64" s="305">
        <v>4.4886000000000002E-2</v>
      </c>
      <c r="S64" s="305">
        <v>3.50301220736671</v>
      </c>
      <c r="T64" s="300">
        <v>0</v>
      </c>
      <c r="U64" s="305"/>
      <c r="V64" s="306">
        <f t="shared" si="2"/>
        <v>3.9709377444999996</v>
      </c>
      <c r="W64" s="306">
        <f t="shared" si="3"/>
        <v>-0.99093774449999961</v>
      </c>
      <c r="X64" s="306">
        <f t="shared" si="7"/>
        <v>-6.3659790763512705E-2</v>
      </c>
      <c r="Y64" s="300"/>
      <c r="Z64" s="302">
        <v>2.98</v>
      </c>
      <c r="AA64" s="300">
        <v>2.29</v>
      </c>
      <c r="AB64" s="300">
        <v>78.7</v>
      </c>
      <c r="AC64" s="305">
        <v>-0.57499999999999996</v>
      </c>
      <c r="AD64" s="305">
        <v>4.4886000000000002E-2</v>
      </c>
      <c r="AE64" s="305">
        <v>3.50301220736671</v>
      </c>
      <c r="AF64" s="300">
        <v>0</v>
      </c>
      <c r="AG64" s="305"/>
      <c r="AH64" s="306">
        <f t="shared" si="4"/>
        <v>3.9709377444999996</v>
      </c>
      <c r="AI64" s="306">
        <f t="shared" si="5"/>
        <v>-0.99093774449999961</v>
      </c>
      <c r="AJ64" s="306">
        <f t="shared" si="8"/>
        <v>-6.3659790763512705E-2</v>
      </c>
      <c r="AK64" s="300"/>
      <c r="AL64" s="300"/>
      <c r="AM64" s="304">
        <v>42916</v>
      </c>
      <c r="AN64" s="302">
        <v>2.98</v>
      </c>
      <c r="AO64" s="302">
        <v>2.98</v>
      </c>
      <c r="AP64" s="302">
        <v>2.98</v>
      </c>
    </row>
    <row r="65" spans="1:43" ht="13.5" customHeight="1">
      <c r="A65" s="304">
        <v>43008</v>
      </c>
      <c r="B65" s="302">
        <v>2.78</v>
      </c>
      <c r="C65" s="300">
        <v>2.31</v>
      </c>
      <c r="D65" s="300">
        <v>78.8</v>
      </c>
      <c r="E65" s="305">
        <v>-0.47499999999999998</v>
      </c>
      <c r="F65" s="305">
        <v>3.8931153846153803E-2</v>
      </c>
      <c r="G65" s="305">
        <v>3.50287290528679</v>
      </c>
      <c r="H65" s="300">
        <v>0</v>
      </c>
      <c r="I65" s="305"/>
      <c r="J65" s="306">
        <f t="shared" si="0"/>
        <v>3.9567902205000007</v>
      </c>
      <c r="K65" s="306">
        <f t="shared" si="1"/>
        <v>-1.1767902205000009</v>
      </c>
      <c r="L65" s="306">
        <f t="shared" si="6"/>
        <v>1.1021292815082635E-2</v>
      </c>
      <c r="M65" s="300"/>
      <c r="N65" s="302">
        <v>2.78</v>
      </c>
      <c r="O65" s="300">
        <v>2.31</v>
      </c>
      <c r="P65" s="300">
        <v>78.8</v>
      </c>
      <c r="Q65" s="305">
        <v>-0.47499999999999998</v>
      </c>
      <c r="R65" s="305">
        <v>3.8931153846153803E-2</v>
      </c>
      <c r="S65" s="305">
        <v>3.50287290528679</v>
      </c>
      <c r="T65" s="300">
        <v>0</v>
      </c>
      <c r="U65" s="305"/>
      <c r="V65" s="306">
        <f t="shared" si="2"/>
        <v>3.9567902205000007</v>
      </c>
      <c r="W65" s="306">
        <f t="shared" si="3"/>
        <v>-1.1767902205000009</v>
      </c>
      <c r="X65" s="306">
        <f t="shared" si="7"/>
        <v>1.1021292815082635E-2</v>
      </c>
      <c r="Y65" s="300"/>
      <c r="Z65" s="302">
        <v>2.78</v>
      </c>
      <c r="AA65" s="300">
        <v>2.31</v>
      </c>
      <c r="AB65" s="300">
        <v>78.8</v>
      </c>
      <c r="AC65" s="305">
        <v>-0.47499999999999998</v>
      </c>
      <c r="AD65" s="305">
        <v>3.8931153846153803E-2</v>
      </c>
      <c r="AE65" s="305">
        <v>3.50287290528679</v>
      </c>
      <c r="AF65" s="300">
        <v>0</v>
      </c>
      <c r="AG65" s="305"/>
      <c r="AH65" s="306">
        <f t="shared" si="4"/>
        <v>3.9567902205000007</v>
      </c>
      <c r="AI65" s="306">
        <f t="shared" si="5"/>
        <v>-1.1767902205000009</v>
      </c>
      <c r="AJ65" s="306">
        <f t="shared" si="8"/>
        <v>1.1021292815082635E-2</v>
      </c>
      <c r="AK65" s="300"/>
      <c r="AL65" s="300"/>
      <c r="AM65" s="304">
        <v>43008</v>
      </c>
      <c r="AN65" s="302">
        <v>2.78</v>
      </c>
      <c r="AO65" s="302">
        <v>2.78</v>
      </c>
      <c r="AP65" s="302">
        <v>2.78</v>
      </c>
    </row>
    <row r="66" spans="1:43" ht="13.5" customHeight="1">
      <c r="A66" s="304">
        <v>43100</v>
      </c>
      <c r="B66" s="302">
        <v>2.66</v>
      </c>
      <c r="C66" s="300">
        <v>2.36</v>
      </c>
      <c r="D66" s="300">
        <v>77.8</v>
      </c>
      <c r="E66" s="305">
        <v>0.52500000000000002</v>
      </c>
      <c r="F66" s="305">
        <v>3.3940538461538501E-2</v>
      </c>
      <c r="G66" s="305">
        <v>3.13915969435579</v>
      </c>
      <c r="H66" s="300">
        <v>0</v>
      </c>
      <c r="I66" s="305"/>
      <c r="J66" s="306">
        <f t="shared" si="0"/>
        <v>3.7076645104999999</v>
      </c>
      <c r="K66" s="306">
        <f t="shared" si="1"/>
        <v>-1.0476645104999998</v>
      </c>
      <c r="L66" s="306">
        <f t="shared" si="6"/>
        <v>-5.0007267487331093E-2</v>
      </c>
      <c r="M66" s="300"/>
      <c r="N66" s="302">
        <v>2.66</v>
      </c>
      <c r="O66" s="300">
        <v>2.36</v>
      </c>
      <c r="P66" s="300">
        <v>77.8</v>
      </c>
      <c r="Q66" s="305">
        <v>0.52500000000000002</v>
      </c>
      <c r="R66" s="305">
        <v>3.3940538461538501E-2</v>
      </c>
      <c r="S66" s="305">
        <v>3.13915969435579</v>
      </c>
      <c r="T66" s="300">
        <v>0</v>
      </c>
      <c r="U66" s="305"/>
      <c r="V66" s="306">
        <f t="shared" si="2"/>
        <v>3.7076645104999999</v>
      </c>
      <c r="W66" s="306">
        <f t="shared" si="3"/>
        <v>-1.0476645104999998</v>
      </c>
      <c r="X66" s="306">
        <f t="shared" si="7"/>
        <v>-5.0007267487331093E-2</v>
      </c>
      <c r="Y66" s="300"/>
      <c r="Z66" s="302">
        <v>2.66</v>
      </c>
      <c r="AA66" s="300">
        <v>2.36</v>
      </c>
      <c r="AB66" s="300">
        <v>77.8</v>
      </c>
      <c r="AC66" s="305">
        <v>0.52500000000000002</v>
      </c>
      <c r="AD66" s="305">
        <v>3.3940538461538501E-2</v>
      </c>
      <c r="AE66" s="305">
        <v>3.13915969435579</v>
      </c>
      <c r="AF66" s="300">
        <v>0</v>
      </c>
      <c r="AG66" s="305"/>
      <c r="AH66" s="306">
        <f t="shared" si="4"/>
        <v>3.7076645104999999</v>
      </c>
      <c r="AI66" s="306">
        <f t="shared" si="5"/>
        <v>-1.0476645104999998</v>
      </c>
      <c r="AJ66" s="306">
        <f t="shared" si="8"/>
        <v>-5.0007267487331093E-2</v>
      </c>
      <c r="AK66" s="300"/>
      <c r="AL66" s="300"/>
      <c r="AM66" s="304">
        <v>43100</v>
      </c>
      <c r="AN66" s="302">
        <v>2.66</v>
      </c>
      <c r="AO66" s="302">
        <v>2.66</v>
      </c>
      <c r="AP66" s="302">
        <v>2.66</v>
      </c>
    </row>
    <row r="67" spans="1:43" ht="13.5" customHeight="1">
      <c r="A67" s="304">
        <v>43190</v>
      </c>
      <c r="B67" s="302">
        <v>2.35</v>
      </c>
      <c r="C67" s="300">
        <v>2.58</v>
      </c>
      <c r="D67" s="300">
        <v>76.599999999999994</v>
      </c>
      <c r="E67" s="305">
        <v>0.85</v>
      </c>
      <c r="F67" s="305">
        <v>3.3842076923076898E-2</v>
      </c>
      <c r="G67" s="305">
        <v>2.9620365046810502</v>
      </c>
      <c r="H67" s="300">
        <v>0</v>
      </c>
      <c r="I67" s="305"/>
      <c r="J67" s="306">
        <f t="shared" si="0"/>
        <v>3.8409647689999997</v>
      </c>
      <c r="K67" s="306">
        <f t="shared" si="1"/>
        <v>-1.4909647689999996</v>
      </c>
      <c r="L67" s="306">
        <f t="shared" si="6"/>
        <v>3.2194551432441494E-2</v>
      </c>
      <c r="M67" s="300"/>
      <c r="N67" s="302">
        <v>2.35</v>
      </c>
      <c r="O67" s="300">
        <v>2.58</v>
      </c>
      <c r="P67" s="300">
        <v>76.599999999999994</v>
      </c>
      <c r="Q67" s="305">
        <v>0.85</v>
      </c>
      <c r="R67" s="305">
        <v>3.3842076923076898E-2</v>
      </c>
      <c r="S67" s="305">
        <v>2.9620365046810502</v>
      </c>
      <c r="T67" s="300">
        <v>0</v>
      </c>
      <c r="U67" s="305"/>
      <c r="V67" s="306">
        <f t="shared" si="2"/>
        <v>3.8409647689999997</v>
      </c>
      <c r="W67" s="306">
        <f t="shared" si="3"/>
        <v>-1.4909647689999996</v>
      </c>
      <c r="X67" s="306">
        <f t="shared" si="7"/>
        <v>3.2194551432441494E-2</v>
      </c>
      <c r="Y67" s="300"/>
      <c r="Z67" s="302">
        <v>2.35</v>
      </c>
      <c r="AA67" s="300">
        <v>2.58</v>
      </c>
      <c r="AB67" s="300">
        <v>76.599999999999994</v>
      </c>
      <c r="AC67" s="305">
        <v>0.85</v>
      </c>
      <c r="AD67" s="305">
        <v>3.3842076923076898E-2</v>
      </c>
      <c r="AE67" s="305">
        <v>2.9620365046810502</v>
      </c>
      <c r="AF67" s="300">
        <v>0</v>
      </c>
      <c r="AG67" s="305"/>
      <c r="AH67" s="306">
        <f t="shared" si="4"/>
        <v>3.8409647689999997</v>
      </c>
      <c r="AI67" s="306">
        <f t="shared" si="5"/>
        <v>-1.4909647689999996</v>
      </c>
      <c r="AJ67" s="306">
        <f t="shared" si="8"/>
        <v>3.2194551432441494E-2</v>
      </c>
      <c r="AK67" s="300"/>
      <c r="AL67" s="300"/>
      <c r="AM67" s="304">
        <v>43190</v>
      </c>
      <c r="AN67" s="302">
        <v>2.35</v>
      </c>
      <c r="AO67" s="302">
        <v>2.35</v>
      </c>
      <c r="AP67" s="302">
        <v>2.35</v>
      </c>
    </row>
    <row r="68" spans="1:43" ht="13.5" customHeight="1">
      <c r="A68" s="304">
        <v>43281</v>
      </c>
      <c r="B68" s="302">
        <v>2.12</v>
      </c>
      <c r="C68" s="300">
        <v>2.87</v>
      </c>
      <c r="D68" s="300">
        <v>76.5</v>
      </c>
      <c r="E68" s="305">
        <v>1.125</v>
      </c>
      <c r="F68" s="305">
        <v>4.59947692307692E-2</v>
      </c>
      <c r="G68" s="305">
        <v>2.9160045185624699</v>
      </c>
      <c r="H68" s="300">
        <v>0</v>
      </c>
      <c r="I68" s="305"/>
      <c r="J68" s="306">
        <f t="shared" si="0"/>
        <v>4.0371736984999993</v>
      </c>
      <c r="K68" s="306">
        <f t="shared" si="1"/>
        <v>-1.9171736984999992</v>
      </c>
      <c r="L68" s="306">
        <f t="shared" si="6"/>
        <v>0.19779012860002029</v>
      </c>
      <c r="M68" s="300"/>
      <c r="N68" s="302">
        <v>2.12</v>
      </c>
      <c r="O68" s="300">
        <v>2.87</v>
      </c>
      <c r="P68" s="300">
        <v>76.5</v>
      </c>
      <c r="Q68" s="305">
        <v>1.125</v>
      </c>
      <c r="R68" s="305">
        <v>4.59947692307692E-2</v>
      </c>
      <c r="S68" s="305">
        <v>2.9160045185624699</v>
      </c>
      <c r="T68" s="300">
        <v>0</v>
      </c>
      <c r="U68" s="305"/>
      <c r="V68" s="306">
        <f t="shared" si="2"/>
        <v>4.0371736984999993</v>
      </c>
      <c r="W68" s="306">
        <f t="shared" si="3"/>
        <v>-1.9171736984999992</v>
      </c>
      <c r="X68" s="306">
        <f t="shared" si="7"/>
        <v>0.19779012860002029</v>
      </c>
      <c r="Y68" s="300"/>
      <c r="Z68" s="302">
        <v>2.12</v>
      </c>
      <c r="AA68" s="300">
        <v>2.87</v>
      </c>
      <c r="AB68" s="300">
        <v>76.5</v>
      </c>
      <c r="AC68" s="305">
        <v>1.125</v>
      </c>
      <c r="AD68" s="305">
        <v>4.59947692307692E-2</v>
      </c>
      <c r="AE68" s="305">
        <v>2.9160045185624699</v>
      </c>
      <c r="AF68" s="300">
        <v>0</v>
      </c>
      <c r="AG68" s="305"/>
      <c r="AH68" s="306">
        <f t="shared" si="4"/>
        <v>4.0371736984999993</v>
      </c>
      <c r="AI68" s="306">
        <f t="shared" si="5"/>
        <v>-1.9171736984999992</v>
      </c>
      <c r="AJ68" s="306">
        <f t="shared" si="8"/>
        <v>0.19779012860002029</v>
      </c>
      <c r="AK68" s="300"/>
      <c r="AL68" s="300"/>
      <c r="AM68" s="304">
        <v>43281</v>
      </c>
      <c r="AN68" s="302">
        <v>2.12</v>
      </c>
      <c r="AO68" s="302">
        <v>2.12</v>
      </c>
      <c r="AP68" s="302">
        <v>2.12</v>
      </c>
    </row>
    <row r="69" spans="1:43" ht="13.5" customHeight="1">
      <c r="A69" s="304">
        <v>43373</v>
      </c>
      <c r="B69" s="302">
        <v>2.2599999999999998</v>
      </c>
      <c r="C69" s="300">
        <v>2.89</v>
      </c>
      <c r="D69" s="300">
        <v>74.900000000000006</v>
      </c>
      <c r="E69" s="305">
        <v>1.25</v>
      </c>
      <c r="F69" s="305">
        <v>4.5364076923076903E-2</v>
      </c>
      <c r="G69" s="305">
        <v>2.7670390743670801</v>
      </c>
      <c r="H69" s="300">
        <v>0</v>
      </c>
      <c r="I69" s="305"/>
      <c r="J69" s="306">
        <f t="shared" si="0"/>
        <v>4.0473165769999992</v>
      </c>
      <c r="K69" s="306">
        <f t="shared" si="1"/>
        <v>-1.7873165769999995</v>
      </c>
      <c r="L69" s="306">
        <f t="shared" si="6"/>
        <v>0.11356011928057275</v>
      </c>
      <c r="M69" s="300"/>
      <c r="N69" s="302">
        <v>2.2599999999999998</v>
      </c>
      <c r="O69" s="300">
        <v>2.89</v>
      </c>
      <c r="P69" s="300">
        <v>74.900000000000006</v>
      </c>
      <c r="Q69" s="305">
        <v>1.25</v>
      </c>
      <c r="R69" s="305">
        <v>4.5364076923076903E-2</v>
      </c>
      <c r="S69" s="305">
        <v>2.7670390743670801</v>
      </c>
      <c r="T69" s="300">
        <v>0</v>
      </c>
      <c r="U69" s="305"/>
      <c r="V69" s="306">
        <f t="shared" si="2"/>
        <v>4.0473165769999992</v>
      </c>
      <c r="W69" s="306">
        <f t="shared" si="3"/>
        <v>-1.7873165769999995</v>
      </c>
      <c r="X69" s="306">
        <f t="shared" si="7"/>
        <v>0.11356011928057275</v>
      </c>
      <c r="Y69" s="300"/>
      <c r="Z69" s="302">
        <v>2.2599999999999998</v>
      </c>
      <c r="AA69" s="300">
        <v>2.89</v>
      </c>
      <c r="AB69" s="300">
        <v>74.900000000000006</v>
      </c>
      <c r="AC69" s="305">
        <v>1.25</v>
      </c>
      <c r="AD69" s="305">
        <v>4.5364076923076903E-2</v>
      </c>
      <c r="AE69" s="305">
        <v>2.7670390743670801</v>
      </c>
      <c r="AF69" s="300">
        <v>0</v>
      </c>
      <c r="AG69" s="305"/>
      <c r="AH69" s="306">
        <f t="shared" si="4"/>
        <v>4.0473165769999992</v>
      </c>
      <c r="AI69" s="306">
        <f t="shared" si="5"/>
        <v>-1.7873165769999995</v>
      </c>
      <c r="AJ69" s="306">
        <f t="shared" si="8"/>
        <v>0.11356011928057275</v>
      </c>
      <c r="AK69" s="300"/>
      <c r="AL69" s="300"/>
      <c r="AM69" s="304">
        <v>43373</v>
      </c>
      <c r="AN69" s="302">
        <v>2.2599999999999998</v>
      </c>
      <c r="AO69" s="302">
        <v>2.2599999999999998</v>
      </c>
      <c r="AP69" s="302">
        <v>2.2599999999999998</v>
      </c>
    </row>
    <row r="70" spans="1:43" ht="13.5" customHeight="1">
      <c r="A70" s="304">
        <v>43465</v>
      </c>
      <c r="B70" s="302">
        <v>2.09</v>
      </c>
      <c r="C70" s="300">
        <v>3.15</v>
      </c>
      <c r="D70" s="300">
        <v>74.7</v>
      </c>
      <c r="E70" s="305">
        <v>-7.4999999999999803E-2</v>
      </c>
      <c r="F70" s="305">
        <v>5.8940076923076901E-2</v>
      </c>
      <c r="G70" s="305">
        <v>2.6947568562496498</v>
      </c>
      <c r="H70" s="300">
        <v>0</v>
      </c>
      <c r="I70" s="305"/>
      <c r="J70" s="306">
        <f t="shared" si="0"/>
        <v>4.7228445025000001</v>
      </c>
      <c r="K70" s="306">
        <f t="shared" si="1"/>
        <v>-2.6328445025000002</v>
      </c>
      <c r="L70" s="306">
        <f t="shared" si="6"/>
        <v>0.36507129180559794</v>
      </c>
      <c r="M70" s="300"/>
      <c r="N70" s="302">
        <v>2.09</v>
      </c>
      <c r="O70" s="300">
        <v>3.15</v>
      </c>
      <c r="P70" s="300">
        <v>74.7</v>
      </c>
      <c r="Q70" s="305">
        <v>-7.4999999999999803E-2</v>
      </c>
      <c r="R70" s="305">
        <v>5.8940076923076901E-2</v>
      </c>
      <c r="S70" s="305">
        <v>2.6947568562496498</v>
      </c>
      <c r="T70" s="300">
        <v>0</v>
      </c>
      <c r="U70" s="305"/>
      <c r="V70" s="306">
        <f t="shared" si="2"/>
        <v>4.7228445025000001</v>
      </c>
      <c r="W70" s="306">
        <f t="shared" si="3"/>
        <v>-2.6328445025000002</v>
      </c>
      <c r="X70" s="306">
        <f t="shared" si="7"/>
        <v>0.36507129180559794</v>
      </c>
      <c r="Y70" s="300"/>
      <c r="Z70" s="302">
        <v>2.09</v>
      </c>
      <c r="AA70" s="300">
        <v>3.15</v>
      </c>
      <c r="AB70" s="300">
        <v>74.7</v>
      </c>
      <c r="AC70" s="305">
        <v>-7.4999999999999803E-2</v>
      </c>
      <c r="AD70" s="305">
        <v>5.8940076923076901E-2</v>
      </c>
      <c r="AE70" s="305">
        <v>2.6947568562496498</v>
      </c>
      <c r="AF70" s="300">
        <v>0</v>
      </c>
      <c r="AG70" s="305"/>
      <c r="AH70" s="306">
        <f t="shared" si="4"/>
        <v>4.7228445025000001</v>
      </c>
      <c r="AI70" s="306">
        <f t="shared" si="5"/>
        <v>-2.6328445025000002</v>
      </c>
      <c r="AJ70" s="306">
        <f t="shared" si="8"/>
        <v>0.36507129180559794</v>
      </c>
      <c r="AK70" s="300"/>
      <c r="AL70" s="300"/>
      <c r="AM70" s="304">
        <v>43465</v>
      </c>
      <c r="AN70" s="302">
        <v>2.09</v>
      </c>
      <c r="AO70" s="302">
        <v>2.09</v>
      </c>
      <c r="AP70" s="302">
        <v>2.09</v>
      </c>
    </row>
    <row r="71" spans="1:43" ht="13.5" customHeight="1">
      <c r="A71" s="304">
        <v>43555</v>
      </c>
      <c r="B71" s="302">
        <v>2.23</v>
      </c>
      <c r="C71" s="300">
        <v>2.71</v>
      </c>
      <c r="D71" s="300">
        <v>74.599999999999994</v>
      </c>
      <c r="E71" s="305">
        <v>0.1</v>
      </c>
      <c r="F71" s="305">
        <v>6.0284769230769197E-2</v>
      </c>
      <c r="G71" s="305">
        <v>3.1047695644654998</v>
      </c>
      <c r="H71" s="300">
        <v>0</v>
      </c>
      <c r="I71" s="305"/>
      <c r="J71" s="306">
        <f t="shared" si="0"/>
        <v>4.2424235079999999</v>
      </c>
      <c r="K71" s="306">
        <f t="shared" si="1"/>
        <v>-2.0124235079999999</v>
      </c>
      <c r="L71" s="306">
        <f t="shared" si="6"/>
        <v>0.11457373122410017</v>
      </c>
      <c r="M71" s="300"/>
      <c r="N71" s="302">
        <v>2.23</v>
      </c>
      <c r="O71" s="300">
        <v>2.71</v>
      </c>
      <c r="P71" s="300">
        <v>74.599999999999994</v>
      </c>
      <c r="Q71" s="305">
        <v>0.1</v>
      </c>
      <c r="R71" s="305">
        <v>6.0284769230769197E-2</v>
      </c>
      <c r="S71" s="305">
        <v>3.1047695644654998</v>
      </c>
      <c r="T71" s="300">
        <v>0</v>
      </c>
      <c r="U71" s="305"/>
      <c r="V71" s="306">
        <f t="shared" si="2"/>
        <v>4.2424235079999999</v>
      </c>
      <c r="W71" s="306">
        <f t="shared" si="3"/>
        <v>-2.0124235079999999</v>
      </c>
      <c r="X71" s="306">
        <f t="shared" si="7"/>
        <v>0.11457373122410017</v>
      </c>
      <c r="Y71" s="300"/>
      <c r="Z71" s="302">
        <v>2.23</v>
      </c>
      <c r="AA71" s="300">
        <v>2.71</v>
      </c>
      <c r="AB71" s="300">
        <v>74.599999999999994</v>
      </c>
      <c r="AC71" s="305">
        <v>0.1</v>
      </c>
      <c r="AD71" s="305">
        <v>6.0284769230769197E-2</v>
      </c>
      <c r="AE71" s="305">
        <v>3.1047695644654998</v>
      </c>
      <c r="AF71" s="300">
        <v>0</v>
      </c>
      <c r="AG71" s="305"/>
      <c r="AH71" s="306">
        <f t="shared" si="4"/>
        <v>4.2424235079999999</v>
      </c>
      <c r="AI71" s="306">
        <f t="shared" si="5"/>
        <v>-2.0124235079999999</v>
      </c>
      <c r="AJ71" s="306">
        <f t="shared" si="8"/>
        <v>0.11457373122410017</v>
      </c>
      <c r="AK71" s="300"/>
      <c r="AL71" s="300"/>
      <c r="AM71" s="304">
        <v>43555</v>
      </c>
      <c r="AN71" s="302">
        <v>2.23</v>
      </c>
      <c r="AO71" s="302">
        <v>2.23</v>
      </c>
      <c r="AP71" s="302">
        <v>2.23</v>
      </c>
    </row>
    <row r="72" spans="1:43" ht="13.5" customHeight="1">
      <c r="A72" s="304">
        <v>43646</v>
      </c>
      <c r="B72" s="302">
        <v>1.82</v>
      </c>
      <c r="C72" s="300">
        <v>2.5299999999999998</v>
      </c>
      <c r="D72" s="300">
        <v>75.900000000000006</v>
      </c>
      <c r="E72" s="305">
        <v>0.17499999999999999</v>
      </c>
      <c r="F72" s="305">
        <v>4.6494692307692299E-2</v>
      </c>
      <c r="G72" s="305">
        <v>2.9059383836880399</v>
      </c>
      <c r="H72" s="300">
        <v>1</v>
      </c>
      <c r="I72" s="305"/>
      <c r="J72" s="306">
        <f t="shared" si="0"/>
        <v>1.9016197714999996</v>
      </c>
      <c r="K72" s="306">
        <f t="shared" si="1"/>
        <v>-8.1619771499999549E-2</v>
      </c>
      <c r="L72" s="306">
        <f t="shared" si="6"/>
        <v>-0.48515270555836409</v>
      </c>
      <c r="M72" s="300"/>
      <c r="N72" s="302">
        <v>1.82</v>
      </c>
      <c r="O72" s="300">
        <v>2.5299999999999998</v>
      </c>
      <c r="P72" s="300">
        <v>75.900000000000006</v>
      </c>
      <c r="Q72" s="305">
        <v>0.17499999999999999</v>
      </c>
      <c r="R72" s="305">
        <v>4.6494692307692299E-2</v>
      </c>
      <c r="S72" s="305">
        <v>2.9059383836880399</v>
      </c>
      <c r="T72" s="300">
        <v>1</v>
      </c>
      <c r="U72" s="305"/>
      <c r="V72" s="306">
        <f t="shared" si="2"/>
        <v>1.9016197714999996</v>
      </c>
      <c r="W72" s="306">
        <f t="shared" si="3"/>
        <v>-8.1619771499999549E-2</v>
      </c>
      <c r="X72" s="306">
        <f t="shared" si="7"/>
        <v>-0.48515270555836409</v>
      </c>
      <c r="Y72" s="300"/>
      <c r="Z72" s="302">
        <v>1.82</v>
      </c>
      <c r="AA72" s="300">
        <v>2.5299999999999998</v>
      </c>
      <c r="AB72" s="300">
        <v>75.900000000000006</v>
      </c>
      <c r="AC72" s="305">
        <v>0.17499999999999999</v>
      </c>
      <c r="AD72" s="305">
        <v>4.6494692307692299E-2</v>
      </c>
      <c r="AE72" s="305">
        <v>2.9059383836880399</v>
      </c>
      <c r="AF72" s="300">
        <v>1</v>
      </c>
      <c r="AG72" s="305"/>
      <c r="AH72" s="306">
        <f t="shared" si="4"/>
        <v>1.9016197714999996</v>
      </c>
      <c r="AI72" s="306">
        <f t="shared" si="5"/>
        <v>-8.1619771499999549E-2</v>
      </c>
      <c r="AJ72" s="306">
        <f t="shared" si="8"/>
        <v>-0.48515270555836409</v>
      </c>
      <c r="AK72" s="300"/>
      <c r="AL72" s="300"/>
      <c r="AM72" s="304">
        <v>43646</v>
      </c>
      <c r="AN72" s="302">
        <v>1.82</v>
      </c>
      <c r="AO72" s="302">
        <v>1.82</v>
      </c>
      <c r="AP72" s="302">
        <v>1.82</v>
      </c>
    </row>
    <row r="73" spans="1:43" ht="13.5" customHeight="1">
      <c r="A73" s="304">
        <v>43738</v>
      </c>
      <c r="B73" s="302">
        <v>1.06</v>
      </c>
      <c r="C73" s="300">
        <v>2.06</v>
      </c>
      <c r="D73" s="300">
        <v>74.900000000000006</v>
      </c>
      <c r="E73" s="305">
        <v>-0.17499999999999999</v>
      </c>
      <c r="F73" s="305">
        <v>5.4876769230769201E-2</v>
      </c>
      <c r="G73" s="305">
        <v>2.8795001158278</v>
      </c>
      <c r="H73" s="300">
        <v>1</v>
      </c>
      <c r="I73" s="305"/>
      <c r="J73" s="306">
        <f t="shared" si="0"/>
        <v>1.5753466504999993</v>
      </c>
      <c r="K73" s="306">
        <f t="shared" si="1"/>
        <v>-0.51534665049999928</v>
      </c>
      <c r="L73" s="306">
        <f t="shared" si="6"/>
        <v>-0.20897941716235871</v>
      </c>
      <c r="M73" s="300"/>
      <c r="N73" s="302">
        <v>1.06</v>
      </c>
      <c r="O73" s="300">
        <v>2.06</v>
      </c>
      <c r="P73" s="300">
        <v>74.900000000000006</v>
      </c>
      <c r="Q73" s="305">
        <v>-0.17499999999999999</v>
      </c>
      <c r="R73" s="305">
        <v>5.4876769230769201E-2</v>
      </c>
      <c r="S73" s="305">
        <v>2.8795001158278</v>
      </c>
      <c r="T73" s="300">
        <v>1</v>
      </c>
      <c r="U73" s="305"/>
      <c r="V73" s="306">
        <f t="shared" si="2"/>
        <v>1.5753466504999993</v>
      </c>
      <c r="W73" s="306">
        <f t="shared" si="3"/>
        <v>-0.51534665049999928</v>
      </c>
      <c r="X73" s="306">
        <f t="shared" si="7"/>
        <v>-0.20897941716235871</v>
      </c>
      <c r="Y73" s="300"/>
      <c r="Z73" s="302">
        <v>1.06</v>
      </c>
      <c r="AA73" s="300">
        <v>2.06</v>
      </c>
      <c r="AB73" s="300">
        <v>74.900000000000006</v>
      </c>
      <c r="AC73" s="305">
        <v>-0.17499999999999999</v>
      </c>
      <c r="AD73" s="305">
        <v>5.4876769230769201E-2</v>
      </c>
      <c r="AE73" s="305">
        <v>2.8795001158278</v>
      </c>
      <c r="AF73" s="300">
        <v>1</v>
      </c>
      <c r="AG73" s="305"/>
      <c r="AH73" s="306">
        <f t="shared" si="4"/>
        <v>1.5753466504999993</v>
      </c>
      <c r="AI73" s="306">
        <f t="shared" si="5"/>
        <v>-0.51534665049999928</v>
      </c>
      <c r="AJ73" s="306">
        <f t="shared" si="8"/>
        <v>-0.20897941716235871</v>
      </c>
      <c r="AK73" s="300"/>
      <c r="AL73" s="300"/>
      <c r="AM73" s="304">
        <v>43738</v>
      </c>
      <c r="AN73" s="302">
        <v>1.06</v>
      </c>
      <c r="AO73" s="302">
        <v>1.06</v>
      </c>
      <c r="AP73" s="302">
        <v>1.06</v>
      </c>
    </row>
    <row r="74" spans="1:43" ht="13.5" customHeight="1">
      <c r="A74" s="304">
        <v>43830</v>
      </c>
      <c r="B74" s="302">
        <v>0.47</v>
      </c>
      <c r="C74" s="521">
        <v>1.7</v>
      </c>
      <c r="D74" s="300">
        <v>73.2</v>
      </c>
      <c r="E74" s="305">
        <v>0.22500000000000001</v>
      </c>
      <c r="F74" s="305">
        <v>4.4184384615384598E-2</v>
      </c>
      <c r="G74" s="305">
        <v>2.9360188896999699</v>
      </c>
      <c r="H74" s="300">
        <v>1</v>
      </c>
      <c r="I74" s="305"/>
      <c r="J74" s="306">
        <f t="shared" si="0"/>
        <v>1.1316257325000003</v>
      </c>
      <c r="K74" s="306">
        <f t="shared" si="1"/>
        <v>-0.66162573250000034</v>
      </c>
      <c r="L74" s="306">
        <f t="shared" si="6"/>
        <v>-0.2209874597924269</v>
      </c>
      <c r="M74" s="300"/>
      <c r="N74" s="302">
        <v>0.47</v>
      </c>
      <c r="O74" s="300">
        <v>1.7</v>
      </c>
      <c r="P74" s="300">
        <v>73.2</v>
      </c>
      <c r="Q74" s="305">
        <v>0.22500000000000001</v>
      </c>
      <c r="R74" s="305">
        <v>4.4184384615384598E-2</v>
      </c>
      <c r="S74" s="305">
        <v>2.9360188896999699</v>
      </c>
      <c r="T74" s="300">
        <v>1</v>
      </c>
      <c r="U74" s="305"/>
      <c r="V74" s="306">
        <f t="shared" si="2"/>
        <v>1.1316257325000003</v>
      </c>
      <c r="W74" s="306">
        <f t="shared" si="3"/>
        <v>-0.66162573250000034</v>
      </c>
      <c r="X74" s="306">
        <f t="shared" si="7"/>
        <v>-0.2209874597924269</v>
      </c>
      <c r="Y74" s="300"/>
      <c r="Z74" s="302">
        <v>0.47</v>
      </c>
      <c r="AA74" s="300">
        <v>1.7</v>
      </c>
      <c r="AB74" s="300">
        <v>73.2</v>
      </c>
      <c r="AC74" s="305">
        <v>0.22500000000000001</v>
      </c>
      <c r="AD74" s="305">
        <v>4.4184384615384598E-2</v>
      </c>
      <c r="AE74" s="305">
        <v>2.9360188896999699</v>
      </c>
      <c r="AF74" s="300">
        <v>1</v>
      </c>
      <c r="AG74" s="305"/>
      <c r="AH74" s="306">
        <f t="shared" si="4"/>
        <v>1.1316257325000003</v>
      </c>
      <c r="AI74" s="306">
        <f t="shared" si="5"/>
        <v>-0.66162573250000034</v>
      </c>
      <c r="AJ74" s="306">
        <f t="shared" si="8"/>
        <v>-0.2209874597924269</v>
      </c>
      <c r="AK74" s="300"/>
      <c r="AL74" s="300"/>
      <c r="AM74" s="304">
        <v>43830</v>
      </c>
      <c r="AN74" s="302">
        <v>0.47</v>
      </c>
      <c r="AO74" s="302">
        <v>0.47</v>
      </c>
      <c r="AP74" s="302">
        <v>0.47</v>
      </c>
    </row>
    <row r="75" spans="1:43" ht="13.5" customHeight="1">
      <c r="A75" s="313">
        <v>43921</v>
      </c>
      <c r="B75" s="302">
        <v>0.61</v>
      </c>
      <c r="C75" s="521">
        <v>1.7546999999999999</v>
      </c>
      <c r="D75" s="315">
        <f>D74+(D$78-D$74)*bdp!$AQ118</f>
        <v>76.926080604940907</v>
      </c>
      <c r="E75" s="316">
        <f>E$78*bdp!$AQ118</f>
        <v>-1.5398053106034004</v>
      </c>
      <c r="F75" s="305">
        <v>5.9538229999999998E-2</v>
      </c>
      <c r="G75" s="305">
        <f>bdp!BF109*100</f>
        <v>3.7407013065001715</v>
      </c>
      <c r="H75" s="300">
        <v>1</v>
      </c>
      <c r="I75" s="317"/>
      <c r="J75" s="306">
        <f t="shared" si="0"/>
        <v>1.672818420777102</v>
      </c>
      <c r="K75" s="306">
        <f t="shared" si="1"/>
        <v>-1.0628184207771021</v>
      </c>
      <c r="L75" s="306">
        <f t="shared" si="6"/>
        <v>0.25430083145139221</v>
      </c>
      <c r="M75" s="300"/>
      <c r="N75" s="302">
        <v>0.61</v>
      </c>
      <c r="O75" s="300">
        <v>1.75</v>
      </c>
      <c r="P75" s="315">
        <f>P74+(P$78-P$74)*bdp!$AQ118</f>
        <v>76.316024905912371</v>
      </c>
      <c r="Q75" s="316">
        <f>Q$78*bdp!$AQ118</f>
        <v>-1.4105007836019079</v>
      </c>
      <c r="R75" s="305">
        <v>5.9538229999999998E-2</v>
      </c>
      <c r="S75" s="316">
        <f>bdp!BG109*100</f>
        <v>3.7407013065001715</v>
      </c>
      <c r="T75" s="317">
        <v>1</v>
      </c>
      <c r="U75" s="317"/>
      <c r="V75" s="318">
        <f t="shared" si="2"/>
        <v>1.6388795890047128</v>
      </c>
      <c r="W75" s="318">
        <f t="shared" si="3"/>
        <v>-1.0288795890047129</v>
      </c>
      <c r="X75" s="318">
        <f t="shared" si="7"/>
        <v>0.23645027654994299</v>
      </c>
      <c r="Y75" s="300"/>
      <c r="Z75" s="302">
        <v>0.61</v>
      </c>
      <c r="AA75" s="300">
        <v>1.75</v>
      </c>
      <c r="AB75" s="315">
        <f>AB74+(AB$78-AB$74)*bdp!$AQ118</f>
        <v>75.690303403581311</v>
      </c>
      <c r="AC75" s="316">
        <f>AC$78*bdp!$AQ118</f>
        <v>-1.2710739660295824</v>
      </c>
      <c r="AD75" s="305">
        <v>5.9538229999999998E-2</v>
      </c>
      <c r="AE75" s="316">
        <f>bdp!BH109*100</f>
        <v>3.7407013065001715</v>
      </c>
      <c r="AF75" s="317">
        <v>1</v>
      </c>
      <c r="AG75" s="317"/>
      <c r="AH75" s="318">
        <f t="shared" si="4"/>
        <v>1.6065932013575686</v>
      </c>
      <c r="AI75" s="318">
        <f t="shared" si="5"/>
        <v>-0.99659320135756857</v>
      </c>
      <c r="AJ75" s="318">
        <f t="shared" si="8"/>
        <v>0.21978651280992301</v>
      </c>
      <c r="AK75" s="300"/>
      <c r="AL75" s="300"/>
      <c r="AM75" s="313">
        <v>43921</v>
      </c>
      <c r="AN75" s="302">
        <v>0.61</v>
      </c>
      <c r="AO75" s="302">
        <v>0.61</v>
      </c>
      <c r="AP75" s="302">
        <v>0.61</v>
      </c>
      <c r="AQ75" s="353"/>
    </row>
    <row r="76" spans="1:43" ht="13.5" customHeight="1">
      <c r="A76" s="313">
        <v>44012</v>
      </c>
      <c r="B76" s="302">
        <v>1.24</v>
      </c>
      <c r="C76" s="521">
        <v>0.65549999999999997</v>
      </c>
      <c r="D76" s="315">
        <f>D75+(D$78-D$74)*bdp!$AQ119</f>
        <v>90.750654662048134</v>
      </c>
      <c r="E76" s="316">
        <f>E$78*bdp!$AQ119+E75</f>
        <v>-7.2528198175188505</v>
      </c>
      <c r="F76" s="316">
        <f>F75</f>
        <v>5.9538229999999998E-2</v>
      </c>
      <c r="G76" s="316">
        <f>bdp!BF110*100</f>
        <v>-3.7587124190491705</v>
      </c>
      <c r="H76" s="317">
        <v>1</v>
      </c>
      <c r="I76" s="317"/>
      <c r="J76" s="318">
        <f t="shared" si="0"/>
        <v>2.1530584913603188</v>
      </c>
      <c r="K76" s="318">
        <f t="shared" si="1"/>
        <v>-0.9130584913603188</v>
      </c>
      <c r="L76" s="318">
        <f t="shared" si="6"/>
        <v>7.1183021964709478E-2</v>
      </c>
      <c r="M76" s="300"/>
      <c r="N76" s="302">
        <v>1.24</v>
      </c>
      <c r="O76" s="521">
        <f>+C76</f>
        <v>0.65549999999999997</v>
      </c>
      <c r="P76" s="315">
        <f>P75+(P$78-P$74)*bdp!$AQ119</f>
        <v>87.877158880967457</v>
      </c>
      <c r="Q76" s="316">
        <f>Q$78*bdp!$AQ119+Q75</f>
        <v>-6.6437672123139606</v>
      </c>
      <c r="R76" s="316">
        <f>$R$75</f>
        <v>5.9538229999999998E-2</v>
      </c>
      <c r="S76" s="316">
        <f>bdp!BG110*100</f>
        <v>-3.7587124190491705</v>
      </c>
      <c r="T76" s="317">
        <v>1</v>
      </c>
      <c r="U76" s="317"/>
      <c r="V76" s="318">
        <f t="shared" si="2"/>
        <v>2.0146787645888913</v>
      </c>
      <c r="W76" s="318">
        <f t="shared" si="3"/>
        <v>-0.77467876458889129</v>
      </c>
      <c r="X76" s="318">
        <f t="shared" si="7"/>
        <v>1.019267196847555E-2</v>
      </c>
      <c r="Y76" s="300"/>
      <c r="Z76" s="302">
        <v>1.24</v>
      </c>
      <c r="AA76" s="521">
        <f>+C76</f>
        <v>0.65549999999999997</v>
      </c>
      <c r="AB76" s="315">
        <f>AB75+(AB$78-AB$74)*bdp!$AQ119</f>
        <v>84.929873739720591</v>
      </c>
      <c r="AC76" s="316">
        <f>AC$78*bdp!$AQ119+AC75</f>
        <v>-5.9870364044523647</v>
      </c>
      <c r="AD76" s="316">
        <f>$AD$75</f>
        <v>5.9538229999999998E-2</v>
      </c>
      <c r="AE76" s="316">
        <f>bdp!BH110*100</f>
        <v>-3.7587124190491705</v>
      </c>
      <c r="AF76" s="317">
        <v>1</v>
      </c>
      <c r="AG76" s="317"/>
      <c r="AH76" s="318">
        <f t="shared" si="4"/>
        <v>1.8626028167071804</v>
      </c>
      <c r="AI76" s="318">
        <f t="shared" si="5"/>
        <v>-0.62260281670718043</v>
      </c>
      <c r="AJ76" s="318">
        <f t="shared" si="8"/>
        <v>-5.5300430594725128E-2</v>
      </c>
      <c r="AK76" s="300"/>
      <c r="AL76" s="300"/>
      <c r="AM76" s="313">
        <v>44012</v>
      </c>
      <c r="AN76" s="302">
        <v>1.24</v>
      </c>
      <c r="AO76" s="302">
        <v>1.24</v>
      </c>
      <c r="AP76" s="302">
        <v>1.24</v>
      </c>
    </row>
    <row r="77" spans="1:43" ht="13.5" customHeight="1">
      <c r="A77" s="313">
        <v>44104</v>
      </c>
      <c r="B77" s="314">
        <f>B76+L77</f>
        <v>1.712841307489849</v>
      </c>
      <c r="C77" s="315">
        <f>$C$75</f>
        <v>1.7546999999999999</v>
      </c>
      <c r="D77" s="315">
        <f>D76+(D$78-D$74)*bdp!$AQ120</f>
        <v>93.862695163486777</v>
      </c>
      <c r="E77" s="316">
        <f>E$78*bdp!$AQ120+E76</f>
        <v>-8.5388726432612199</v>
      </c>
      <c r="F77" s="316">
        <f>F76</f>
        <v>5.9538229999999998E-2</v>
      </c>
      <c r="G77" s="316">
        <f>bdp!BF111*100</f>
        <v>-10.652973909474351</v>
      </c>
      <c r="H77" s="317">
        <v>1</v>
      </c>
      <c r="I77" s="317"/>
      <c r="J77" s="318">
        <f t="shared" si="0"/>
        <v>3.5677531345731643</v>
      </c>
      <c r="K77" s="318">
        <f t="shared" si="1"/>
        <v>-1.8549118270833154</v>
      </c>
      <c r="L77" s="318">
        <f t="shared" si="6"/>
        <v>0.47284130748984898</v>
      </c>
      <c r="M77" s="300"/>
      <c r="N77" s="314">
        <f>N76+X77</f>
        <v>1.7039082004908401</v>
      </c>
      <c r="O77" s="315">
        <f>$O$75</f>
        <v>1.75</v>
      </c>
      <c r="P77" s="315">
        <f>P76+(P$78-P$74)*bdp!$AQ120</f>
        <v>90.479677918755328</v>
      </c>
      <c r="Q77" s="316">
        <f>Q$78*bdp!$AQ120+Q76</f>
        <v>-7.8218242731460341</v>
      </c>
      <c r="R77" s="316">
        <f>$R$75</f>
        <v>5.9538229999999998E-2</v>
      </c>
      <c r="S77" s="316">
        <f>bdp!BG111*100</f>
        <v>-9.1141177307075054</v>
      </c>
      <c r="T77" s="317">
        <v>1</v>
      </c>
      <c r="U77" s="317"/>
      <c r="V77" s="318">
        <f t="shared" si="2"/>
        <v>3.4002760308574165</v>
      </c>
      <c r="W77" s="318">
        <f t="shared" si="3"/>
        <v>-1.6963678303665763</v>
      </c>
      <c r="X77" s="318">
        <f t="shared" si="7"/>
        <v>0.46390820049084003</v>
      </c>
      <c r="Y77" s="300"/>
      <c r="Z77" s="314">
        <f>Z76+AJ77</f>
        <v>1.6980323791879877</v>
      </c>
      <c r="AA77" s="315">
        <f>$AA$75</f>
        <v>1.75</v>
      </c>
      <c r="AB77" s="315">
        <f>AB76+(AB$78-AB$74)*bdp!$AQ120</f>
        <v>87.009787159344114</v>
      </c>
      <c r="AC77" s="316">
        <f>AC$78*bdp!$AQ120+AC76</f>
        <v>-7.0486435144442972</v>
      </c>
      <c r="AD77" s="316">
        <f>$AD$75</f>
        <v>5.9538229999999998E-2</v>
      </c>
      <c r="AE77" s="316">
        <f>bdp!BH111*100</f>
        <v>-7.3442996304154518</v>
      </c>
      <c r="AF77" s="317">
        <v>1</v>
      </c>
      <c r="AG77" s="317"/>
      <c r="AH77" s="318">
        <f t="shared" si="4"/>
        <v>3.2212343362149345</v>
      </c>
      <c r="AI77" s="318">
        <f t="shared" si="5"/>
        <v>-1.5232019570269468</v>
      </c>
      <c r="AJ77" s="318">
        <f t="shared" si="8"/>
        <v>0.45803237918798756</v>
      </c>
      <c r="AK77" s="300"/>
      <c r="AL77" s="300"/>
      <c r="AM77" s="313">
        <v>44104</v>
      </c>
      <c r="AN77" s="314">
        <f>B77</f>
        <v>1.712841307489849</v>
      </c>
      <c r="AO77" s="314">
        <f>N77</f>
        <v>1.7039082004908401</v>
      </c>
      <c r="AP77" s="314">
        <f>Z77</f>
        <v>1.6980323791879877</v>
      </c>
    </row>
    <row r="78" spans="1:43" ht="13.5" customHeight="1">
      <c r="A78" s="313">
        <v>44196</v>
      </c>
      <c r="B78" s="314">
        <f>B77+L78</f>
        <v>1.6728332801114423</v>
      </c>
      <c r="C78" s="315">
        <f>$C$75</f>
        <v>1.7546999999999999</v>
      </c>
      <c r="D78" s="315">
        <f>javne_financije!AY31*100</f>
        <v>93.645845016172373</v>
      </c>
      <c r="E78" s="316">
        <f>javne_financije!AH24*100</f>
        <v>-8.4492591743531431</v>
      </c>
      <c r="F78" s="316">
        <f>F77</f>
        <v>5.9538229999999998E-2</v>
      </c>
      <c r="G78" s="316">
        <f>bdp!BF112*100</f>
        <v>-14.038504768718841</v>
      </c>
      <c r="H78" s="317">
        <v>1</v>
      </c>
      <c r="I78" s="317"/>
      <c r="J78" s="318">
        <f t="shared" si="0"/>
        <v>3.5434910915056181</v>
      </c>
      <c r="K78" s="318">
        <f t="shared" si="1"/>
        <v>-1.8706578113941759</v>
      </c>
      <c r="L78" s="318">
        <f t="shared" si="6"/>
        <v>-4.000802737840678E-2</v>
      </c>
      <c r="M78" s="300"/>
      <c r="N78" s="314">
        <f>N77+X78</f>
        <v>1.6827392291892114</v>
      </c>
      <c r="O78" s="315">
        <f>$O$75</f>
        <v>1.75</v>
      </c>
      <c r="P78" s="315">
        <f>javne_financije!AZ31*100</f>
        <v>90.298331745248916</v>
      </c>
      <c r="Q78" s="316">
        <f>javne_financije!AI24*100</f>
        <v>-7.739736058976546</v>
      </c>
      <c r="R78" s="316">
        <f>$R$75</f>
        <v>5.9538229999999998E-2</v>
      </c>
      <c r="S78" s="316">
        <f>bdp!BG112*100</f>
        <v>-11.527211660713677</v>
      </c>
      <c r="T78" s="317">
        <v>1</v>
      </c>
      <c r="U78" s="317"/>
      <c r="V78" s="318">
        <f t="shared" si="2"/>
        <v>3.3777237624229834</v>
      </c>
      <c r="W78" s="318">
        <f t="shared" si="3"/>
        <v>-1.6949845332337721</v>
      </c>
      <c r="X78" s="318">
        <f t="shared" si="7"/>
        <v>-2.1168971301628731E-2</v>
      </c>
      <c r="Y78" s="300"/>
      <c r="Z78" s="314">
        <f>Z77+AJ78</f>
        <v>1.6973551560480951</v>
      </c>
      <c r="AA78" s="315">
        <f>$AA$75</f>
        <v>1.75</v>
      </c>
      <c r="AB78" s="315">
        <f>javne_financije!BA31*100</f>
        <v>86.864856676839764</v>
      </c>
      <c r="AC78" s="316">
        <f>javne_financije!AJ24*100</f>
        <v>-6.9746696512875168</v>
      </c>
      <c r="AD78" s="316">
        <f>$AD$75</f>
        <v>5.9538229999999998E-2</v>
      </c>
      <c r="AE78" s="316">
        <f>bdp!BH112*100</f>
        <v>-8.7872904803352974</v>
      </c>
      <c r="AF78" s="317">
        <v>1</v>
      </c>
      <c r="AG78" s="317"/>
      <c r="AH78" s="318">
        <f t="shared" si="4"/>
        <v>3.20056106844094</v>
      </c>
      <c r="AI78" s="318">
        <f t="shared" si="5"/>
        <v>-1.503205912392845</v>
      </c>
      <c r="AJ78" s="318">
        <f t="shared" si="8"/>
        <v>-6.7722313989265759E-4</v>
      </c>
      <c r="AK78" s="300"/>
      <c r="AL78" s="300"/>
      <c r="AM78" s="313">
        <v>44196</v>
      </c>
      <c r="AN78" s="314">
        <f>B78</f>
        <v>1.6728332801114423</v>
      </c>
      <c r="AO78" s="314">
        <f>N78</f>
        <v>1.6827392291892114</v>
      </c>
      <c r="AP78" s="314">
        <f>Z78</f>
        <v>1.6973551560480951</v>
      </c>
    </row>
    <row r="79" spans="1:43" ht="13.5" customHeight="1">
      <c r="A79" s="258"/>
      <c r="B79" s="258"/>
      <c r="C79" s="258"/>
      <c r="D79" s="258"/>
      <c r="E79" s="258"/>
      <c r="F79" s="258"/>
      <c r="G79" s="258"/>
      <c r="H79" s="258"/>
      <c r="I79" s="258"/>
      <c r="J79" s="300"/>
      <c r="K79" s="300"/>
      <c r="L79" s="300"/>
      <c r="M79" s="300"/>
      <c r="N79" s="300"/>
      <c r="O79" s="300"/>
      <c r="P79" s="300"/>
      <c r="Q79" s="300"/>
      <c r="R79" s="300"/>
      <c r="S79" s="300"/>
      <c r="T79" s="300"/>
      <c r="U79" s="300"/>
      <c r="V79" s="300"/>
      <c r="W79" s="300"/>
      <c r="X79" s="300"/>
      <c r="Y79" s="300"/>
      <c r="Z79" s="300"/>
      <c r="AA79" s="300"/>
      <c r="AB79" s="300"/>
      <c r="AC79" s="300"/>
      <c r="AD79" s="300"/>
      <c r="AE79" s="300"/>
      <c r="AF79" s="300"/>
      <c r="AG79" s="300"/>
      <c r="AH79" s="300"/>
      <c r="AI79" s="300"/>
      <c r="AJ79" s="300"/>
      <c r="AK79" s="300"/>
      <c r="AL79" s="300"/>
      <c r="AM79" s="300"/>
      <c r="AN79" s="300"/>
      <c r="AO79" s="300"/>
      <c r="AP79" s="300"/>
    </row>
    <row r="80" spans="1:43" ht="13.5" customHeight="1">
      <c r="A80" s="248" t="s">
        <v>1116</v>
      </c>
      <c r="B80" s="105" t="s">
        <v>1117</v>
      </c>
      <c r="C80" s="249">
        <v>3.0579130000000001</v>
      </c>
      <c r="J80" s="300"/>
      <c r="K80" s="300"/>
      <c r="L80" s="300"/>
      <c r="M80" s="300"/>
      <c r="N80" s="300"/>
      <c r="O80" s="300"/>
      <c r="P80" s="300"/>
      <c r="Q80" s="300"/>
      <c r="R80" s="300"/>
      <c r="S80" s="300"/>
      <c r="T80" s="300"/>
      <c r="U80" s="300"/>
      <c r="V80" s="300"/>
      <c r="W80" s="300"/>
      <c r="X80" s="300"/>
      <c r="Y80" s="300"/>
      <c r="Z80" s="300"/>
      <c r="AA80" s="300"/>
      <c r="AB80" s="300"/>
      <c r="AC80" s="300"/>
      <c r="AD80" s="300"/>
      <c r="AE80" s="300"/>
      <c r="AF80" s="300"/>
      <c r="AG80" s="300"/>
      <c r="AH80" s="300"/>
      <c r="AI80" s="300"/>
      <c r="AJ80" s="300"/>
      <c r="AK80" s="300"/>
      <c r="AL80" s="300"/>
      <c r="AM80" s="300"/>
      <c r="AN80" s="300"/>
      <c r="AO80" s="300"/>
      <c r="AP80" s="300"/>
    </row>
    <row r="81" spans="1:42" ht="13.5" customHeight="1">
      <c r="J81" s="300"/>
      <c r="K81" s="300"/>
      <c r="L81" s="300"/>
      <c r="M81" s="300"/>
      <c r="N81" s="300"/>
      <c r="O81" s="300"/>
      <c r="P81" s="300"/>
      <c r="Q81" s="300"/>
      <c r="R81" s="300"/>
      <c r="S81" s="300"/>
      <c r="T81" s="300"/>
      <c r="U81" s="300"/>
      <c r="V81" s="300"/>
      <c r="W81" s="300"/>
      <c r="X81" s="300"/>
      <c r="Y81" s="300"/>
      <c r="Z81" s="300"/>
      <c r="AA81" s="300"/>
      <c r="AB81" s="300"/>
      <c r="AC81" s="300"/>
      <c r="AD81" s="300"/>
      <c r="AE81" s="300"/>
      <c r="AF81" s="300"/>
      <c r="AG81" s="300"/>
      <c r="AH81" s="300"/>
      <c r="AI81" s="300"/>
      <c r="AJ81" s="300"/>
      <c r="AK81" s="300"/>
      <c r="AL81" s="300"/>
      <c r="AM81" s="300"/>
      <c r="AN81" s="300"/>
      <c r="AO81" s="300"/>
      <c r="AP81" s="300"/>
    </row>
    <row r="82" spans="1:42" ht="13.5" customHeight="1">
      <c r="A82" s="248" t="s">
        <v>1118</v>
      </c>
      <c r="B82" s="105" t="s">
        <v>189</v>
      </c>
      <c r="C82" s="105" t="s">
        <v>190</v>
      </c>
      <c r="D82" s="105" t="s">
        <v>1119</v>
      </c>
      <c r="E82" s="105" t="s">
        <v>192</v>
      </c>
      <c r="F82" s="105"/>
      <c r="J82" s="505" t="s">
        <v>9</v>
      </c>
      <c r="K82" s="505" t="s">
        <v>1337</v>
      </c>
      <c r="L82" s="300"/>
      <c r="M82" s="300"/>
      <c r="N82" s="300"/>
      <c r="O82" s="300"/>
      <c r="P82" s="300"/>
      <c r="Q82" s="300"/>
      <c r="R82" s="300"/>
      <c r="S82" s="300"/>
      <c r="T82" s="300"/>
      <c r="U82" s="300"/>
      <c r="V82" s="300"/>
      <c r="W82" s="300"/>
      <c r="X82" s="300"/>
      <c r="Y82" s="300"/>
      <c r="Z82" s="300"/>
      <c r="AA82" s="300"/>
      <c r="AB82" s="300"/>
      <c r="AC82" s="300"/>
      <c r="AD82" s="300"/>
      <c r="AE82" s="300"/>
      <c r="AF82" s="300"/>
      <c r="AG82" s="300"/>
      <c r="AH82" s="300"/>
      <c r="AI82" s="300"/>
      <c r="AJ82" s="300"/>
      <c r="AK82" s="300"/>
      <c r="AL82" s="300"/>
      <c r="AM82" s="300"/>
      <c r="AN82" s="300"/>
      <c r="AO82" s="300"/>
      <c r="AP82" s="300"/>
    </row>
    <row r="83" spans="1:42" ht="13.5" customHeight="1">
      <c r="A83" s="105" t="s">
        <v>1093</v>
      </c>
      <c r="B83" s="249">
        <v>0.97025779999999995</v>
      </c>
      <c r="C83" s="249">
        <v>3.60544E-2</v>
      </c>
      <c r="D83" s="249">
        <v>26.911000000000001</v>
      </c>
      <c r="E83" s="249" t="s">
        <v>1121</v>
      </c>
      <c r="F83" s="249" t="s">
        <v>194</v>
      </c>
      <c r="J83" s="506">
        <v>44012</v>
      </c>
      <c r="K83" s="507">
        <f>B76-$B$75</f>
        <v>0.63</v>
      </c>
      <c r="L83" s="300"/>
      <c r="M83" s="300"/>
      <c r="N83" s="300"/>
      <c r="O83" s="300"/>
      <c r="P83" s="300"/>
      <c r="Q83" s="300"/>
      <c r="R83" s="300"/>
      <c r="S83" s="300"/>
      <c r="T83" s="300"/>
      <c r="U83" s="300"/>
      <c r="V83" s="300"/>
      <c r="W83" s="300"/>
      <c r="X83" s="300"/>
      <c r="Y83" s="300"/>
      <c r="Z83" s="300"/>
      <c r="AA83" s="300"/>
      <c r="AB83" s="300"/>
      <c r="AC83" s="300"/>
      <c r="AD83" s="300"/>
      <c r="AE83" s="300"/>
      <c r="AF83" s="300"/>
      <c r="AG83" s="300"/>
      <c r="AH83" s="300"/>
      <c r="AI83" s="300"/>
      <c r="AJ83" s="300"/>
      <c r="AK83" s="300"/>
      <c r="AL83" s="300"/>
      <c r="AM83" s="300"/>
      <c r="AN83" s="300"/>
      <c r="AO83" s="300"/>
      <c r="AP83" s="300"/>
    </row>
    <row r="84" spans="1:42" ht="13.5" customHeight="1">
      <c r="A84" s="105" t="s">
        <v>1094</v>
      </c>
      <c r="B84" s="249">
        <v>-1.8944099999999998E-2</v>
      </c>
      <c r="C84" s="249">
        <v>2.8914000000000001E-3</v>
      </c>
      <c r="D84" s="249">
        <v>-6.5519999999999996</v>
      </c>
      <c r="E84" s="249">
        <v>7.4630000000000005E-11</v>
      </c>
      <c r="F84" s="249" t="s">
        <v>194</v>
      </c>
      <c r="J84" s="506">
        <v>44104</v>
      </c>
      <c r="K84" s="507">
        <f>B77-$B$75</f>
        <v>1.1028413074898489</v>
      </c>
      <c r="L84" s="300"/>
      <c r="M84" s="300"/>
      <c r="N84" s="300"/>
      <c r="O84" s="300"/>
      <c r="P84" s="300"/>
      <c r="Q84" s="300"/>
      <c r="R84" s="300"/>
      <c r="S84" s="300"/>
      <c r="T84" s="300"/>
      <c r="U84" s="300"/>
      <c r="V84" s="300"/>
      <c r="W84" s="300"/>
      <c r="X84" s="300"/>
      <c r="Y84" s="300"/>
      <c r="Z84" s="300"/>
      <c r="AA84" s="300"/>
      <c r="AB84" s="300"/>
      <c r="AC84" s="300"/>
      <c r="AD84" s="300"/>
      <c r="AE84" s="300"/>
      <c r="AF84" s="300"/>
      <c r="AG84" s="300"/>
      <c r="AH84" s="300"/>
      <c r="AI84" s="300"/>
      <c r="AJ84" s="300"/>
      <c r="AK84" s="300"/>
      <c r="AL84" s="300"/>
      <c r="AM84" s="300"/>
      <c r="AN84" s="300"/>
      <c r="AO84" s="300"/>
      <c r="AP84" s="300"/>
    </row>
    <row r="85" spans="1:42" ht="13.5" customHeight="1">
      <c r="A85" s="105" t="s">
        <v>1095</v>
      </c>
      <c r="B85" s="249">
        <v>-0.31658269999999999</v>
      </c>
      <c r="C85" s="249">
        <v>1.16563E-2</v>
      </c>
      <c r="D85" s="249">
        <v>-27.16</v>
      </c>
      <c r="E85" s="249" t="s">
        <v>1121</v>
      </c>
      <c r="F85" s="249" t="s">
        <v>194</v>
      </c>
      <c r="J85" s="506">
        <v>44196</v>
      </c>
      <c r="K85" s="507">
        <f>B78-$B$75</f>
        <v>1.0628332801114424</v>
      </c>
      <c r="L85" s="300"/>
      <c r="M85" s="300"/>
      <c r="N85" s="300"/>
      <c r="O85" s="300"/>
      <c r="P85" s="300"/>
      <c r="Q85" s="300"/>
      <c r="R85" s="300"/>
      <c r="S85" s="300"/>
      <c r="T85" s="300"/>
      <c r="U85" s="300"/>
      <c r="V85" s="300"/>
      <c r="W85" s="300"/>
      <c r="X85" s="300"/>
      <c r="Y85" s="300"/>
      <c r="Z85" s="300"/>
      <c r="AA85" s="300"/>
      <c r="AB85" s="300"/>
      <c r="AC85" s="300"/>
      <c r="AD85" s="300"/>
      <c r="AE85" s="300"/>
      <c r="AF85" s="300"/>
      <c r="AG85" s="300"/>
      <c r="AH85" s="300"/>
      <c r="AI85" s="300"/>
      <c r="AJ85" s="300"/>
      <c r="AK85" s="300"/>
      <c r="AL85" s="300"/>
      <c r="AM85" s="300"/>
      <c r="AN85" s="300"/>
      <c r="AO85" s="300"/>
      <c r="AP85" s="300"/>
    </row>
    <row r="86" spans="1:42" ht="13.5" customHeight="1">
      <c r="A86" s="105" t="s">
        <v>1098</v>
      </c>
      <c r="B86" s="249">
        <v>-2.1177863000000001</v>
      </c>
      <c r="C86" s="249">
        <v>0.1610471</v>
      </c>
      <c r="D86" s="249">
        <v>-13.15</v>
      </c>
      <c r="E86" s="249" t="s">
        <v>1121</v>
      </c>
      <c r="F86" s="249" t="s">
        <v>194</v>
      </c>
      <c r="J86" s="300"/>
      <c r="K86" s="300"/>
      <c r="L86" s="300"/>
      <c r="M86" s="300"/>
      <c r="N86" s="300"/>
      <c r="O86" s="300"/>
      <c r="P86" s="300"/>
      <c r="Q86" s="300"/>
      <c r="R86" s="300"/>
      <c r="S86" s="300"/>
      <c r="T86" s="300"/>
      <c r="U86" s="300"/>
      <c r="V86" s="300"/>
      <c r="W86" s="300"/>
      <c r="X86" s="300"/>
      <c r="Y86" s="300"/>
      <c r="Z86" s="300"/>
      <c r="AA86" s="300"/>
      <c r="AB86" s="300"/>
      <c r="AC86" s="300"/>
      <c r="AD86" s="300"/>
      <c r="AE86" s="300"/>
      <c r="AF86" s="300"/>
      <c r="AG86" s="300"/>
      <c r="AH86" s="300"/>
      <c r="AI86" s="300"/>
      <c r="AJ86" s="300"/>
      <c r="AK86" s="300"/>
      <c r="AL86" s="300"/>
      <c r="AM86" s="300"/>
      <c r="AN86" s="300"/>
      <c r="AO86" s="300"/>
      <c r="AP86" s="300"/>
    </row>
    <row r="87" spans="1:42" ht="13.5" customHeight="1">
      <c r="F87" s="300"/>
      <c r="J87" s="300"/>
      <c r="K87" s="300"/>
      <c r="L87" s="300"/>
      <c r="M87" s="300"/>
      <c r="N87" s="300"/>
      <c r="O87" s="300"/>
      <c r="P87" s="300"/>
      <c r="Q87" s="300"/>
      <c r="R87" s="300"/>
      <c r="S87" s="300"/>
      <c r="T87" s="300"/>
      <c r="U87" s="300"/>
      <c r="V87" s="300"/>
      <c r="W87" s="300"/>
      <c r="X87" s="300"/>
      <c r="Y87" s="300"/>
      <c r="Z87" s="300"/>
      <c r="AA87" s="300"/>
      <c r="AB87" s="300"/>
      <c r="AC87" s="300"/>
      <c r="AD87" s="300"/>
      <c r="AE87" s="300"/>
      <c r="AF87" s="300"/>
      <c r="AG87" s="300"/>
      <c r="AH87" s="300"/>
      <c r="AI87" s="300"/>
      <c r="AJ87" s="300"/>
      <c r="AK87" s="300"/>
      <c r="AL87" s="300"/>
      <c r="AM87" s="300"/>
      <c r="AN87" s="300"/>
      <c r="AO87" s="300"/>
      <c r="AP87" s="300"/>
    </row>
    <row r="88" spans="1:42" ht="13.5" customHeight="1">
      <c r="A88" s="248" t="s">
        <v>1124</v>
      </c>
      <c r="B88" s="105" t="s">
        <v>189</v>
      </c>
      <c r="C88" s="105" t="s">
        <v>190</v>
      </c>
      <c r="D88" s="105" t="s">
        <v>191</v>
      </c>
      <c r="E88" s="105" t="s">
        <v>192</v>
      </c>
      <c r="F88" s="105"/>
      <c r="J88" s="300"/>
      <c r="K88" s="300"/>
      <c r="L88" s="300"/>
      <c r="M88" s="300"/>
      <c r="N88" s="300"/>
      <c r="O88" s="300"/>
      <c r="P88" s="300"/>
      <c r="Q88" s="300"/>
      <c r="R88" s="300"/>
      <c r="S88" s="300"/>
      <c r="T88" s="300"/>
      <c r="U88" s="300"/>
      <c r="V88" s="300"/>
      <c r="W88" s="300"/>
      <c r="X88" s="300"/>
      <c r="Y88" s="300"/>
      <c r="Z88" s="300"/>
      <c r="AA88" s="300"/>
      <c r="AB88" s="300"/>
      <c r="AC88" s="300"/>
      <c r="AD88" s="300"/>
      <c r="AE88" s="300"/>
      <c r="AF88" s="300"/>
      <c r="AG88" s="300"/>
      <c r="AH88" s="300"/>
      <c r="AI88" s="300"/>
      <c r="AJ88" s="300"/>
      <c r="AK88" s="300"/>
      <c r="AL88" s="300"/>
      <c r="AM88" s="300"/>
      <c r="AN88" s="300"/>
      <c r="AO88" s="300"/>
      <c r="AP88" s="300"/>
    </row>
    <row r="89" spans="1:42" ht="13.5" customHeight="1">
      <c r="A89" s="105" t="s">
        <v>193</v>
      </c>
      <c r="B89" s="249">
        <v>-0.37261499999999997</v>
      </c>
      <c r="C89" s="249">
        <v>3.0293E-2</v>
      </c>
      <c r="D89" s="249">
        <v>-12.3</v>
      </c>
      <c r="E89" s="249" t="s">
        <v>972</v>
      </c>
      <c r="F89" s="249" t="s">
        <v>194</v>
      </c>
      <c r="J89" s="300"/>
      <c r="K89" s="300"/>
      <c r="L89" s="300"/>
      <c r="M89" s="300"/>
      <c r="N89" s="300"/>
      <c r="O89" s="300"/>
      <c r="P89" s="300"/>
      <c r="Q89" s="300"/>
      <c r="R89" s="300"/>
      <c r="S89" s="300"/>
      <c r="T89" s="300"/>
      <c r="U89" s="300"/>
      <c r="V89" s="300"/>
      <c r="W89" s="300"/>
      <c r="X89" s="300"/>
      <c r="Y89" s="300"/>
      <c r="Z89" s="300"/>
      <c r="AA89" s="300"/>
      <c r="AB89" s="300"/>
      <c r="AC89" s="300"/>
      <c r="AD89" s="300"/>
      <c r="AE89" s="300"/>
      <c r="AF89" s="300"/>
      <c r="AG89" s="300"/>
      <c r="AH89" s="300"/>
      <c r="AI89" s="300"/>
      <c r="AJ89" s="300"/>
      <c r="AK89" s="300"/>
      <c r="AL89" s="300"/>
      <c r="AM89" s="300"/>
      <c r="AN89" s="300"/>
      <c r="AO89" s="300"/>
      <c r="AP89" s="300"/>
    </row>
    <row r="90" spans="1:42" ht="13.5" customHeight="1">
      <c r="A90" s="105" t="s">
        <v>1125</v>
      </c>
      <c r="B90" s="249">
        <v>-0.11357399999999999</v>
      </c>
      <c r="C90" s="249">
        <v>1.0109999999999999E-2</v>
      </c>
      <c r="D90" s="249">
        <v>-11.234</v>
      </c>
      <c r="E90" s="249" t="s">
        <v>972</v>
      </c>
      <c r="F90" s="249" t="s">
        <v>194</v>
      </c>
      <c r="J90" s="300"/>
      <c r="K90" s="300"/>
      <c r="L90" s="300"/>
      <c r="M90" s="300"/>
      <c r="N90" s="300"/>
      <c r="O90" s="300"/>
      <c r="P90" s="300"/>
      <c r="Q90" s="300"/>
      <c r="R90" s="300"/>
      <c r="S90" s="300"/>
      <c r="T90" s="300"/>
      <c r="U90" s="300"/>
      <c r="V90" s="300"/>
      <c r="W90" s="300"/>
      <c r="X90" s="300"/>
      <c r="Y90" s="300"/>
      <c r="Z90" s="300"/>
      <c r="AA90" s="300"/>
      <c r="AB90" s="300"/>
      <c r="AC90" s="300"/>
      <c r="AD90" s="300"/>
      <c r="AE90" s="300"/>
      <c r="AF90" s="300"/>
      <c r="AG90" s="300"/>
      <c r="AH90" s="300"/>
      <c r="AI90" s="300"/>
      <c r="AJ90" s="300"/>
      <c r="AK90" s="300"/>
      <c r="AL90" s="300"/>
      <c r="AM90" s="300"/>
      <c r="AN90" s="300"/>
      <c r="AO90" s="300"/>
      <c r="AP90" s="300"/>
    </row>
    <row r="91" spans="1:42" ht="13.5" customHeight="1">
      <c r="A91" s="105" t="s">
        <v>1126</v>
      </c>
      <c r="B91" s="249">
        <v>0.41077200000000003</v>
      </c>
      <c r="C91" s="249">
        <v>3.313E-2</v>
      </c>
      <c r="D91" s="249">
        <v>12.398999999999999</v>
      </c>
      <c r="E91" s="249" t="s">
        <v>972</v>
      </c>
      <c r="F91" s="249" t="s">
        <v>194</v>
      </c>
      <c r="J91" s="300"/>
      <c r="K91" s="300"/>
      <c r="L91" s="300"/>
      <c r="M91" s="300"/>
      <c r="N91" s="300"/>
      <c r="O91" s="300"/>
      <c r="P91" s="300"/>
      <c r="Q91" s="300"/>
      <c r="R91" s="300"/>
      <c r="S91" s="300"/>
      <c r="T91" s="300"/>
      <c r="U91" s="300"/>
      <c r="V91" s="300"/>
      <c r="W91" s="300"/>
      <c r="X91" s="300"/>
      <c r="Y91" s="300"/>
      <c r="Z91" s="300"/>
      <c r="AA91" s="300"/>
      <c r="AB91" s="300"/>
      <c r="AC91" s="300"/>
      <c r="AD91" s="300"/>
      <c r="AE91" s="300"/>
      <c r="AF91" s="300"/>
      <c r="AG91" s="300"/>
      <c r="AH91" s="300"/>
      <c r="AI91" s="300"/>
      <c r="AJ91" s="300"/>
      <c r="AK91" s="300"/>
      <c r="AL91" s="300"/>
      <c r="AM91" s="300"/>
      <c r="AN91" s="300"/>
      <c r="AO91" s="300"/>
      <c r="AP91" s="300"/>
    </row>
    <row r="92" spans="1:42" ht="13.5" customHeight="1">
      <c r="A92" s="105" t="s">
        <v>1127</v>
      </c>
      <c r="B92" s="249">
        <v>1.5656E-2</v>
      </c>
      <c r="C92" s="249">
        <v>6.2899999999999996E-3</v>
      </c>
      <c r="D92" s="249">
        <v>2.4889999999999999</v>
      </c>
      <c r="E92" s="249">
        <v>1.2895E-2</v>
      </c>
      <c r="F92" s="249" t="s">
        <v>963</v>
      </c>
      <c r="J92" s="300"/>
      <c r="K92" s="300"/>
      <c r="L92" s="300"/>
      <c r="M92" s="300"/>
      <c r="N92" s="300"/>
      <c r="O92" s="300"/>
      <c r="P92" s="300"/>
      <c r="Q92" s="300"/>
      <c r="R92" s="300"/>
      <c r="S92" s="300"/>
      <c r="T92" s="300"/>
      <c r="U92" s="300"/>
      <c r="V92" s="300"/>
      <c r="W92" s="300"/>
      <c r="X92" s="300"/>
      <c r="Y92" s="300"/>
      <c r="Z92" s="300"/>
      <c r="AA92" s="300"/>
      <c r="AB92" s="300"/>
      <c r="AC92" s="300"/>
      <c r="AD92" s="300"/>
      <c r="AE92" s="300"/>
      <c r="AF92" s="300"/>
      <c r="AG92" s="300"/>
      <c r="AH92" s="300"/>
      <c r="AI92" s="300"/>
      <c r="AJ92" s="300"/>
      <c r="AK92" s="300"/>
      <c r="AL92" s="300"/>
      <c r="AM92" s="300"/>
      <c r="AN92" s="300"/>
      <c r="AO92" s="300"/>
      <c r="AP92" s="300"/>
    </row>
    <row r="93" spans="1:42" ht="13.5" customHeight="1">
      <c r="A93" s="105" t="s">
        <v>1128</v>
      </c>
      <c r="B93" s="249">
        <v>-4.9255E-2</v>
      </c>
      <c r="C93" s="249">
        <v>1.4029E-2</v>
      </c>
      <c r="D93" s="249">
        <v>-3.5110000000000001</v>
      </c>
      <c r="E93" s="249">
        <v>4.5800000000000002E-4</v>
      </c>
      <c r="F93" s="249" t="s">
        <v>194</v>
      </c>
      <c r="J93" s="300"/>
      <c r="K93" s="300"/>
      <c r="L93" s="300"/>
      <c r="M93" s="300"/>
      <c r="N93" s="300"/>
      <c r="O93" s="300"/>
      <c r="P93" s="300"/>
      <c r="Q93" s="300"/>
      <c r="R93" s="300"/>
      <c r="S93" s="300"/>
      <c r="T93" s="300"/>
      <c r="U93" s="300"/>
      <c r="V93" s="300"/>
      <c r="W93" s="300"/>
      <c r="X93" s="300"/>
      <c r="Y93" s="300"/>
      <c r="Z93" s="300"/>
      <c r="AA93" s="300"/>
      <c r="AB93" s="300"/>
      <c r="AC93" s="300"/>
      <c r="AD93" s="300"/>
      <c r="AE93" s="300"/>
      <c r="AF93" s="300"/>
      <c r="AG93" s="300"/>
      <c r="AH93" s="300"/>
      <c r="AI93" s="300"/>
      <c r="AJ93" s="300"/>
      <c r="AK93" s="300"/>
      <c r="AL93" s="300"/>
      <c r="AM93" s="300"/>
      <c r="AN93" s="300"/>
      <c r="AO93" s="300"/>
      <c r="AP93" s="300"/>
    </row>
    <row r="94" spans="1:42" ht="13.5" customHeight="1">
      <c r="A94" s="105" t="s">
        <v>1129</v>
      </c>
      <c r="B94" s="249">
        <v>-0.58350500000000005</v>
      </c>
      <c r="C94" s="249">
        <v>0.13388800000000001</v>
      </c>
      <c r="D94" s="249">
        <v>-4.3579999999999997</v>
      </c>
      <c r="E94" s="249">
        <v>1.3900000000000001E-5</v>
      </c>
      <c r="F94" s="249" t="s">
        <v>194</v>
      </c>
      <c r="J94" s="300"/>
      <c r="K94" s="300"/>
      <c r="L94" s="300"/>
      <c r="M94" s="300"/>
      <c r="N94" s="300"/>
      <c r="O94" s="300"/>
      <c r="P94" s="300"/>
      <c r="Q94" s="300"/>
      <c r="R94" s="300"/>
      <c r="S94" s="300"/>
      <c r="T94" s="300"/>
      <c r="U94" s="300"/>
      <c r="V94" s="300"/>
      <c r="W94" s="300"/>
      <c r="X94" s="300"/>
      <c r="Y94" s="300"/>
      <c r="Z94" s="300"/>
      <c r="AA94" s="300"/>
      <c r="AB94" s="300"/>
      <c r="AC94" s="300"/>
      <c r="AD94" s="300"/>
      <c r="AE94" s="300"/>
      <c r="AF94" s="300"/>
      <c r="AG94" s="300"/>
      <c r="AH94" s="300"/>
      <c r="AI94" s="300"/>
      <c r="AJ94" s="300"/>
      <c r="AK94" s="300"/>
      <c r="AL94" s="300"/>
      <c r="AM94" s="300"/>
      <c r="AN94" s="300"/>
      <c r="AO94" s="300"/>
      <c r="AP94" s="300"/>
    </row>
    <row r="95" spans="1:42" ht="13.5" customHeight="1">
      <c r="A95" s="105" t="s">
        <v>1096</v>
      </c>
      <c r="B95" s="249">
        <v>5.5517079999999996</v>
      </c>
      <c r="C95" s="249">
        <v>0.52125299999999997</v>
      </c>
      <c r="D95" s="249">
        <v>10.651</v>
      </c>
      <c r="E95" s="249" t="s">
        <v>972</v>
      </c>
      <c r="F95" s="249" t="s">
        <v>194</v>
      </c>
      <c r="J95" s="300"/>
      <c r="K95" s="300"/>
      <c r="L95" s="300"/>
      <c r="M95" s="300"/>
      <c r="N95" s="300"/>
      <c r="O95" s="300"/>
      <c r="P95" s="300"/>
      <c r="Q95" s="300"/>
      <c r="R95" s="300"/>
      <c r="S95" s="300"/>
      <c r="T95" s="300"/>
      <c r="U95" s="300"/>
      <c r="V95" s="300"/>
      <c r="W95" s="300"/>
      <c r="X95" s="300"/>
      <c r="Y95" s="300"/>
      <c r="Z95" s="300"/>
      <c r="AA95" s="300"/>
      <c r="AB95" s="300"/>
      <c r="AC95" s="300"/>
      <c r="AD95" s="300"/>
      <c r="AE95" s="300"/>
      <c r="AF95" s="300"/>
      <c r="AG95" s="300"/>
      <c r="AH95" s="300"/>
      <c r="AI95" s="300"/>
      <c r="AJ95" s="300"/>
      <c r="AK95" s="300"/>
      <c r="AL95" s="300"/>
      <c r="AM95" s="300"/>
      <c r="AN95" s="300"/>
      <c r="AO95" s="300"/>
      <c r="AP95" s="300"/>
    </row>
    <row r="96" spans="1:42" ht="13.5" customHeight="1">
      <c r="A96" s="105" t="s">
        <v>1097</v>
      </c>
      <c r="B96" s="249">
        <v>1.4303E-2</v>
      </c>
      <c r="C96" s="249">
        <v>4.2560000000000002E-3</v>
      </c>
      <c r="D96" s="249">
        <v>3.3610000000000002</v>
      </c>
      <c r="E96" s="249">
        <v>7.9299999999999998E-4</v>
      </c>
      <c r="F96" s="249" t="s">
        <v>194</v>
      </c>
      <c r="J96" s="300"/>
      <c r="K96" s="300"/>
      <c r="L96" s="300"/>
      <c r="M96" s="300"/>
      <c r="N96" s="300"/>
      <c r="O96" s="300"/>
      <c r="P96" s="300"/>
      <c r="Q96" s="300"/>
      <c r="R96" s="300"/>
      <c r="S96" s="300"/>
      <c r="T96" s="300"/>
      <c r="U96" s="300"/>
      <c r="V96" s="300"/>
      <c r="W96" s="300"/>
      <c r="X96" s="300"/>
      <c r="Y96" s="300"/>
      <c r="Z96" s="300"/>
      <c r="AA96" s="300"/>
      <c r="AB96" s="300"/>
      <c r="AC96" s="300"/>
      <c r="AD96" s="300"/>
      <c r="AE96" s="300"/>
      <c r="AF96" s="300"/>
      <c r="AG96" s="300"/>
      <c r="AH96" s="300"/>
      <c r="AI96" s="300"/>
      <c r="AJ96" s="300"/>
      <c r="AK96" s="300"/>
      <c r="AL96" s="300"/>
      <c r="AM96" s="300"/>
      <c r="AN96" s="300"/>
      <c r="AO96" s="300"/>
      <c r="AP96" s="300"/>
    </row>
    <row r="97" spans="10:42" ht="13.5" customHeight="1">
      <c r="J97" s="300"/>
      <c r="K97" s="300"/>
      <c r="L97" s="300"/>
      <c r="M97" s="300"/>
      <c r="N97" s="300"/>
      <c r="O97" s="300"/>
      <c r="P97" s="300"/>
      <c r="Q97" s="300"/>
      <c r="R97" s="300"/>
      <c r="S97" s="300"/>
      <c r="T97" s="300"/>
      <c r="U97" s="300"/>
      <c r="V97" s="300"/>
      <c r="W97" s="300"/>
      <c r="X97" s="300"/>
      <c r="Y97" s="300"/>
      <c r="Z97" s="300"/>
      <c r="AA97" s="300"/>
      <c r="AB97" s="300"/>
      <c r="AC97" s="300"/>
      <c r="AD97" s="300"/>
      <c r="AE97" s="300"/>
      <c r="AF97" s="300"/>
      <c r="AG97" s="300"/>
      <c r="AH97" s="300"/>
      <c r="AI97" s="300"/>
      <c r="AJ97" s="300"/>
      <c r="AK97" s="300"/>
      <c r="AL97" s="300"/>
      <c r="AM97" s="300"/>
      <c r="AN97" s="300"/>
      <c r="AO97" s="300"/>
      <c r="AP97" s="300"/>
    </row>
    <row r="98" spans="10:42" ht="13.5" customHeight="1">
      <c r="J98" s="300"/>
      <c r="K98" s="300"/>
      <c r="L98" s="300"/>
      <c r="M98" s="300"/>
      <c r="N98" s="300"/>
      <c r="O98" s="300"/>
      <c r="P98" s="300"/>
      <c r="Q98" s="300"/>
      <c r="R98" s="300"/>
      <c r="S98" s="300"/>
      <c r="T98" s="300"/>
      <c r="U98" s="300"/>
      <c r="V98" s="300"/>
      <c r="W98" s="300"/>
      <c r="X98" s="300"/>
      <c r="Y98" s="300"/>
      <c r="Z98" s="300"/>
      <c r="AA98" s="300"/>
      <c r="AB98" s="300"/>
      <c r="AC98" s="300"/>
      <c r="AD98" s="300"/>
      <c r="AE98" s="300"/>
      <c r="AF98" s="300"/>
      <c r="AG98" s="300"/>
      <c r="AH98" s="300"/>
      <c r="AI98" s="300"/>
      <c r="AJ98" s="300"/>
      <c r="AK98" s="300"/>
      <c r="AL98" s="300"/>
      <c r="AM98" s="300"/>
      <c r="AN98" s="300"/>
      <c r="AO98" s="300"/>
      <c r="AP98" s="300"/>
    </row>
    <row r="99" spans="10:42" ht="13.5" customHeight="1">
      <c r="J99" s="300"/>
      <c r="K99" s="300"/>
      <c r="L99" s="300"/>
      <c r="M99" s="300"/>
      <c r="N99" s="300"/>
      <c r="O99" s="300"/>
      <c r="P99" s="300"/>
      <c r="Q99" s="300"/>
      <c r="R99" s="300"/>
      <c r="S99" s="300"/>
      <c r="T99" s="300"/>
      <c r="U99" s="300"/>
      <c r="V99" s="300"/>
      <c r="W99" s="300"/>
      <c r="X99" s="300"/>
      <c r="Y99" s="300"/>
      <c r="Z99" s="300"/>
      <c r="AA99" s="300"/>
      <c r="AB99" s="300"/>
      <c r="AC99" s="300"/>
      <c r="AD99" s="300"/>
      <c r="AE99" s="300"/>
      <c r="AF99" s="300"/>
      <c r="AG99" s="300"/>
      <c r="AH99" s="300"/>
      <c r="AI99" s="300"/>
      <c r="AJ99" s="300"/>
      <c r="AK99" s="300"/>
      <c r="AL99" s="300"/>
      <c r="AM99" s="300"/>
      <c r="AN99" s="300"/>
      <c r="AO99" s="300"/>
      <c r="AP99" s="300"/>
    </row>
    <row r="100" spans="10:42" ht="13.5" customHeight="1">
      <c r="J100" s="300"/>
      <c r="K100" s="300"/>
      <c r="L100" s="300"/>
      <c r="M100" s="300"/>
      <c r="N100" s="300"/>
      <c r="O100" s="300"/>
      <c r="P100" s="300"/>
      <c r="Q100" s="300"/>
      <c r="R100" s="300"/>
      <c r="S100" s="300"/>
      <c r="T100" s="300"/>
      <c r="U100" s="300"/>
      <c r="V100" s="300"/>
      <c r="W100" s="300"/>
      <c r="X100" s="300"/>
      <c r="Y100" s="300"/>
      <c r="Z100" s="300"/>
      <c r="AA100" s="300"/>
      <c r="AB100" s="300"/>
      <c r="AC100" s="300"/>
      <c r="AD100" s="300"/>
      <c r="AE100" s="300"/>
      <c r="AF100" s="300"/>
      <c r="AG100" s="300"/>
      <c r="AH100" s="300"/>
      <c r="AI100" s="300"/>
      <c r="AJ100" s="300"/>
      <c r="AK100" s="300"/>
      <c r="AL100" s="300"/>
      <c r="AM100" s="300"/>
      <c r="AN100" s="300"/>
      <c r="AO100" s="300"/>
      <c r="AP100" s="300"/>
    </row>
    <row r="101" spans="10:42" ht="13.5" customHeight="1">
      <c r="J101" s="300"/>
      <c r="K101" s="300"/>
      <c r="L101" s="300"/>
      <c r="M101" s="300"/>
      <c r="N101" s="300"/>
      <c r="O101" s="300"/>
      <c r="P101" s="300"/>
      <c r="Q101" s="300"/>
      <c r="R101" s="300"/>
      <c r="S101" s="300"/>
      <c r="T101" s="300"/>
      <c r="U101" s="300"/>
      <c r="V101" s="300"/>
      <c r="W101" s="300"/>
      <c r="X101" s="300"/>
      <c r="Y101" s="300"/>
      <c r="Z101" s="300"/>
      <c r="AA101" s="300"/>
      <c r="AB101" s="300"/>
      <c r="AC101" s="300"/>
      <c r="AD101" s="300"/>
      <c r="AE101" s="300"/>
      <c r="AF101" s="300"/>
      <c r="AG101" s="300"/>
      <c r="AH101" s="300"/>
      <c r="AI101" s="300"/>
      <c r="AJ101" s="300"/>
      <c r="AK101" s="300"/>
      <c r="AL101" s="300"/>
      <c r="AM101" s="300"/>
      <c r="AN101" s="300"/>
      <c r="AO101" s="300"/>
      <c r="AP101" s="300"/>
    </row>
    <row r="102" spans="10:42" ht="13.5" customHeight="1">
      <c r="J102" s="300"/>
      <c r="K102" s="300"/>
      <c r="L102" s="300"/>
      <c r="M102" s="300"/>
      <c r="N102" s="300"/>
      <c r="O102" s="300"/>
      <c r="P102" s="300"/>
      <c r="Q102" s="300"/>
      <c r="R102" s="300"/>
      <c r="S102" s="300"/>
      <c r="T102" s="300"/>
      <c r="U102" s="300"/>
      <c r="V102" s="300"/>
      <c r="W102" s="300"/>
      <c r="X102" s="300"/>
      <c r="Y102" s="300"/>
      <c r="Z102" s="300"/>
      <c r="AA102" s="300"/>
      <c r="AB102" s="300"/>
      <c r="AC102" s="300"/>
      <c r="AD102" s="300"/>
      <c r="AE102" s="300"/>
      <c r="AF102" s="300"/>
      <c r="AG102" s="300"/>
      <c r="AH102" s="300"/>
      <c r="AI102" s="300"/>
      <c r="AJ102" s="300"/>
      <c r="AK102" s="300"/>
      <c r="AL102" s="300"/>
      <c r="AM102" s="300"/>
      <c r="AN102" s="300"/>
      <c r="AO102" s="300"/>
      <c r="AP102" s="300"/>
    </row>
    <row r="103" spans="10:42" ht="13.5" customHeight="1">
      <c r="J103" s="300"/>
      <c r="K103" s="300"/>
      <c r="L103" s="300"/>
      <c r="M103" s="300"/>
      <c r="N103" s="300"/>
      <c r="O103" s="300"/>
      <c r="P103" s="300"/>
      <c r="Q103" s="300"/>
      <c r="R103" s="300"/>
      <c r="S103" s="300"/>
      <c r="T103" s="300"/>
      <c r="U103" s="300"/>
      <c r="V103" s="300"/>
      <c r="W103" s="300"/>
      <c r="X103" s="300"/>
      <c r="Y103" s="300"/>
      <c r="Z103" s="300"/>
      <c r="AA103" s="300"/>
      <c r="AB103" s="300"/>
      <c r="AC103" s="300"/>
      <c r="AD103" s="300"/>
      <c r="AE103" s="300"/>
      <c r="AF103" s="300"/>
      <c r="AG103" s="300"/>
      <c r="AH103" s="300"/>
      <c r="AI103" s="300"/>
      <c r="AJ103" s="300"/>
      <c r="AK103" s="300"/>
      <c r="AL103" s="300"/>
      <c r="AM103" s="300"/>
      <c r="AN103" s="300"/>
      <c r="AO103" s="300"/>
      <c r="AP103" s="300"/>
    </row>
    <row r="104" spans="10:42" ht="13.5" customHeight="1">
      <c r="J104" s="300"/>
      <c r="K104" s="300"/>
      <c r="L104" s="300"/>
      <c r="M104" s="300"/>
      <c r="N104" s="300"/>
      <c r="O104" s="300"/>
      <c r="P104" s="300"/>
      <c r="Q104" s="300"/>
      <c r="R104" s="300"/>
      <c r="S104" s="300"/>
      <c r="T104" s="300"/>
      <c r="U104" s="300"/>
      <c r="V104" s="300"/>
      <c r="W104" s="300"/>
      <c r="X104" s="300"/>
      <c r="Y104" s="300"/>
      <c r="Z104" s="300"/>
      <c r="AA104" s="300"/>
      <c r="AB104" s="300"/>
      <c r="AC104" s="300"/>
      <c r="AD104" s="300"/>
      <c r="AE104" s="300"/>
      <c r="AF104" s="300"/>
      <c r="AG104" s="300"/>
      <c r="AH104" s="300"/>
      <c r="AI104" s="300"/>
      <c r="AJ104" s="300"/>
      <c r="AK104" s="300"/>
      <c r="AL104" s="300"/>
      <c r="AM104" s="300"/>
      <c r="AN104" s="300"/>
      <c r="AO104" s="300"/>
      <c r="AP104" s="300"/>
    </row>
    <row r="105" spans="10:42" ht="13.5" customHeight="1">
      <c r="J105" s="300"/>
      <c r="K105" s="300"/>
      <c r="L105" s="300"/>
      <c r="M105" s="300"/>
      <c r="N105" s="300"/>
      <c r="O105" s="300"/>
      <c r="P105" s="300"/>
      <c r="Q105" s="300"/>
      <c r="R105" s="300"/>
      <c r="S105" s="300"/>
      <c r="T105" s="300"/>
      <c r="U105" s="300"/>
      <c r="V105" s="300"/>
      <c r="W105" s="300"/>
      <c r="X105" s="300"/>
      <c r="Y105" s="300"/>
      <c r="Z105" s="300"/>
      <c r="AA105" s="300"/>
      <c r="AB105" s="300"/>
      <c r="AC105" s="300"/>
      <c r="AD105" s="300"/>
      <c r="AE105" s="300"/>
      <c r="AF105" s="300"/>
      <c r="AG105" s="300"/>
      <c r="AH105" s="300"/>
      <c r="AI105" s="300"/>
      <c r="AJ105" s="300"/>
      <c r="AK105" s="300"/>
      <c r="AL105" s="300"/>
      <c r="AM105" s="300"/>
      <c r="AN105" s="300"/>
      <c r="AO105" s="300"/>
      <c r="AP105" s="300"/>
    </row>
    <row r="106" spans="10:42" ht="13.5" customHeight="1">
      <c r="J106" s="300"/>
      <c r="K106" s="300"/>
      <c r="L106" s="300"/>
      <c r="M106" s="300"/>
      <c r="N106" s="300"/>
      <c r="O106" s="300"/>
      <c r="P106" s="300"/>
      <c r="Q106" s="300"/>
      <c r="R106" s="300"/>
      <c r="S106" s="300"/>
      <c r="T106" s="300"/>
      <c r="U106" s="300"/>
      <c r="V106" s="300"/>
      <c r="W106" s="300"/>
      <c r="X106" s="300"/>
      <c r="Y106" s="300"/>
      <c r="Z106" s="300"/>
      <c r="AA106" s="300"/>
      <c r="AB106" s="300"/>
      <c r="AC106" s="300"/>
      <c r="AD106" s="300"/>
      <c r="AE106" s="300"/>
      <c r="AF106" s="300"/>
      <c r="AG106" s="300"/>
      <c r="AH106" s="300"/>
      <c r="AI106" s="300"/>
      <c r="AJ106" s="300"/>
      <c r="AK106" s="300"/>
      <c r="AL106" s="300"/>
      <c r="AM106" s="300"/>
      <c r="AN106" s="300"/>
      <c r="AO106" s="300"/>
      <c r="AP106" s="300"/>
    </row>
    <row r="107" spans="10:42" ht="13.5" customHeight="1">
      <c r="J107" s="300"/>
      <c r="K107" s="300"/>
      <c r="L107" s="300"/>
      <c r="M107" s="300"/>
      <c r="N107" s="300"/>
      <c r="O107" s="300"/>
      <c r="P107" s="300"/>
      <c r="Q107" s="300"/>
      <c r="R107" s="300"/>
      <c r="S107" s="300"/>
      <c r="T107" s="300"/>
      <c r="U107" s="300"/>
      <c r="V107" s="300"/>
      <c r="W107" s="300"/>
      <c r="X107" s="300"/>
      <c r="Y107" s="300"/>
      <c r="Z107" s="300"/>
      <c r="AA107" s="300"/>
      <c r="AB107" s="300"/>
      <c r="AC107" s="300"/>
      <c r="AD107" s="300"/>
      <c r="AE107" s="300"/>
      <c r="AF107" s="300"/>
      <c r="AG107" s="300"/>
      <c r="AH107" s="300"/>
      <c r="AI107" s="300"/>
      <c r="AJ107" s="300"/>
      <c r="AK107" s="300"/>
      <c r="AL107" s="300"/>
      <c r="AM107" s="300"/>
      <c r="AN107" s="300"/>
      <c r="AO107" s="300"/>
      <c r="AP107" s="300"/>
    </row>
    <row r="108" spans="10:42" ht="13.5" customHeight="1">
      <c r="J108" s="300"/>
      <c r="K108" s="300"/>
      <c r="L108" s="300"/>
      <c r="M108" s="300"/>
      <c r="N108" s="300"/>
      <c r="O108" s="300"/>
      <c r="P108" s="300"/>
      <c r="Q108" s="300"/>
      <c r="R108" s="300"/>
      <c r="S108" s="300"/>
      <c r="T108" s="300"/>
      <c r="U108" s="300"/>
      <c r="V108" s="300"/>
      <c r="W108" s="300"/>
      <c r="X108" s="300"/>
      <c r="Y108" s="300"/>
      <c r="Z108" s="300"/>
      <c r="AA108" s="300"/>
      <c r="AB108" s="300"/>
      <c r="AC108" s="300"/>
      <c r="AD108" s="300"/>
      <c r="AE108" s="300"/>
      <c r="AF108" s="300"/>
      <c r="AG108" s="300"/>
      <c r="AH108" s="300"/>
      <c r="AI108" s="300"/>
      <c r="AJ108" s="300"/>
      <c r="AK108" s="300"/>
      <c r="AL108" s="300"/>
      <c r="AM108" s="300"/>
      <c r="AN108" s="300"/>
      <c r="AO108" s="300"/>
      <c r="AP108" s="300"/>
    </row>
    <row r="109" spans="10:42" ht="13.5" customHeight="1">
      <c r="J109" s="300"/>
      <c r="K109" s="300"/>
      <c r="L109" s="300"/>
      <c r="M109" s="300"/>
      <c r="N109" s="300"/>
      <c r="O109" s="300"/>
      <c r="P109" s="300"/>
      <c r="Q109" s="300"/>
      <c r="R109" s="300"/>
      <c r="S109" s="300"/>
      <c r="T109" s="300"/>
      <c r="U109" s="300"/>
      <c r="V109" s="300"/>
      <c r="W109" s="300"/>
      <c r="X109" s="300"/>
      <c r="Y109" s="300"/>
      <c r="Z109" s="300"/>
      <c r="AA109" s="300"/>
      <c r="AB109" s="300"/>
      <c r="AC109" s="300"/>
      <c r="AD109" s="300"/>
      <c r="AE109" s="300"/>
      <c r="AF109" s="300"/>
      <c r="AG109" s="300"/>
      <c r="AH109" s="300"/>
      <c r="AI109" s="300"/>
      <c r="AJ109" s="300"/>
      <c r="AK109" s="300"/>
      <c r="AL109" s="300"/>
      <c r="AM109" s="300"/>
      <c r="AN109" s="300"/>
      <c r="AO109" s="300"/>
      <c r="AP109" s="300"/>
    </row>
    <row r="110" spans="10:42" ht="13.5" customHeight="1">
      <c r="J110" s="300"/>
      <c r="K110" s="300"/>
      <c r="L110" s="300"/>
      <c r="M110" s="300"/>
      <c r="N110" s="300"/>
      <c r="O110" s="300"/>
      <c r="P110" s="300"/>
      <c r="Q110" s="300"/>
      <c r="R110" s="300"/>
      <c r="S110" s="300"/>
      <c r="T110" s="300"/>
      <c r="U110" s="300"/>
      <c r="V110" s="300"/>
      <c r="W110" s="300"/>
      <c r="X110" s="300"/>
      <c r="Y110" s="300"/>
      <c r="Z110" s="300"/>
      <c r="AA110" s="300"/>
      <c r="AB110" s="300"/>
      <c r="AC110" s="300"/>
      <c r="AD110" s="300"/>
      <c r="AE110" s="300"/>
      <c r="AF110" s="300"/>
      <c r="AG110" s="300"/>
      <c r="AH110" s="300"/>
      <c r="AI110" s="300"/>
      <c r="AJ110" s="300"/>
      <c r="AK110" s="300"/>
      <c r="AL110" s="300"/>
      <c r="AM110" s="300"/>
      <c r="AN110" s="300"/>
      <c r="AO110" s="300"/>
      <c r="AP110" s="300"/>
    </row>
    <row r="111" spans="10:42" ht="13.5" customHeight="1">
      <c r="J111" s="300"/>
      <c r="K111" s="300"/>
      <c r="L111" s="300"/>
      <c r="M111" s="300"/>
      <c r="N111" s="300"/>
      <c r="O111" s="300"/>
      <c r="P111" s="300"/>
      <c r="Q111" s="300"/>
      <c r="R111" s="300"/>
      <c r="S111" s="300"/>
      <c r="T111" s="300"/>
      <c r="U111" s="300"/>
      <c r="V111" s="300"/>
      <c r="W111" s="300"/>
      <c r="X111" s="300"/>
      <c r="Y111" s="300"/>
      <c r="Z111" s="300"/>
      <c r="AA111" s="300"/>
      <c r="AB111" s="300"/>
      <c r="AC111" s="300"/>
      <c r="AD111" s="300"/>
      <c r="AE111" s="300"/>
      <c r="AF111" s="300"/>
      <c r="AG111" s="300"/>
      <c r="AH111" s="300"/>
      <c r="AI111" s="300"/>
      <c r="AJ111" s="300"/>
      <c r="AK111" s="300"/>
      <c r="AL111" s="300"/>
      <c r="AM111" s="300"/>
      <c r="AN111" s="300"/>
      <c r="AO111" s="300"/>
      <c r="AP111" s="300"/>
    </row>
    <row r="112" spans="10:42" ht="13.5" customHeight="1">
      <c r="J112" s="300"/>
      <c r="K112" s="300"/>
      <c r="L112" s="300"/>
      <c r="M112" s="300"/>
      <c r="N112" s="300"/>
      <c r="O112" s="300"/>
      <c r="P112" s="300"/>
      <c r="Q112" s="300"/>
      <c r="R112" s="300"/>
      <c r="S112" s="300"/>
      <c r="T112" s="300"/>
      <c r="U112" s="300"/>
      <c r="V112" s="300"/>
      <c r="W112" s="300"/>
      <c r="X112" s="300"/>
      <c r="Y112" s="300"/>
      <c r="Z112" s="300"/>
      <c r="AA112" s="300"/>
      <c r="AB112" s="300"/>
      <c r="AC112" s="300"/>
      <c r="AD112" s="300"/>
      <c r="AE112" s="300"/>
      <c r="AF112" s="300"/>
      <c r="AG112" s="300"/>
      <c r="AH112" s="300"/>
      <c r="AI112" s="300"/>
      <c r="AJ112" s="300"/>
      <c r="AK112" s="300"/>
      <c r="AL112" s="300"/>
      <c r="AM112" s="300"/>
      <c r="AN112" s="300"/>
      <c r="AO112" s="300"/>
      <c r="AP112" s="300"/>
    </row>
    <row r="113" spans="10:42" ht="13.5" customHeight="1">
      <c r="J113" s="300"/>
      <c r="K113" s="300"/>
      <c r="L113" s="300"/>
      <c r="M113" s="300"/>
      <c r="N113" s="300"/>
      <c r="O113" s="300"/>
      <c r="P113" s="300"/>
      <c r="Q113" s="300"/>
      <c r="R113" s="300"/>
      <c r="S113" s="300"/>
      <c r="T113" s="300"/>
      <c r="U113" s="300"/>
      <c r="V113" s="300"/>
      <c r="W113" s="300"/>
      <c r="X113" s="300"/>
      <c r="Y113" s="300"/>
      <c r="Z113" s="300"/>
      <c r="AA113" s="300"/>
      <c r="AB113" s="300"/>
      <c r="AC113" s="300"/>
      <c r="AD113" s="300"/>
      <c r="AE113" s="300"/>
      <c r="AF113" s="300"/>
      <c r="AG113" s="300"/>
      <c r="AH113" s="300"/>
      <c r="AI113" s="300"/>
      <c r="AJ113" s="300"/>
      <c r="AK113" s="300"/>
      <c r="AL113" s="300"/>
      <c r="AM113" s="300"/>
      <c r="AN113" s="300"/>
      <c r="AO113" s="300"/>
      <c r="AP113" s="300"/>
    </row>
    <row r="114" spans="10:42" ht="13.5" customHeight="1">
      <c r="J114" s="300"/>
      <c r="K114" s="300"/>
      <c r="L114" s="300"/>
      <c r="M114" s="300"/>
      <c r="N114" s="300"/>
      <c r="O114" s="300"/>
      <c r="P114" s="300"/>
      <c r="Q114" s="300"/>
      <c r="R114" s="300"/>
      <c r="S114" s="300"/>
      <c r="T114" s="300"/>
      <c r="U114" s="300"/>
      <c r="V114" s="300"/>
      <c r="W114" s="300"/>
      <c r="X114" s="300"/>
      <c r="Y114" s="300"/>
      <c r="Z114" s="300"/>
      <c r="AA114" s="300"/>
      <c r="AB114" s="300"/>
      <c r="AC114" s="300"/>
      <c r="AD114" s="300"/>
      <c r="AE114" s="300"/>
      <c r="AF114" s="300"/>
      <c r="AG114" s="300"/>
      <c r="AH114" s="300"/>
      <c r="AI114" s="300"/>
      <c r="AJ114" s="300"/>
      <c r="AK114" s="300"/>
      <c r="AL114" s="300"/>
      <c r="AM114" s="300"/>
      <c r="AN114" s="300"/>
      <c r="AO114" s="300"/>
      <c r="AP114" s="300"/>
    </row>
    <row r="115" spans="10:42" ht="13.5" customHeight="1">
      <c r="J115" s="300"/>
      <c r="K115" s="300"/>
      <c r="L115" s="300"/>
      <c r="M115" s="300"/>
      <c r="N115" s="300"/>
      <c r="O115" s="300"/>
      <c r="P115" s="300"/>
      <c r="Q115" s="300"/>
      <c r="R115" s="300"/>
      <c r="S115" s="300"/>
      <c r="T115" s="300"/>
      <c r="U115" s="300"/>
      <c r="V115" s="300"/>
      <c r="W115" s="300"/>
      <c r="X115" s="300"/>
      <c r="Y115" s="300"/>
      <c r="Z115" s="300"/>
      <c r="AA115" s="300"/>
      <c r="AB115" s="300"/>
      <c r="AC115" s="300"/>
      <c r="AD115" s="300"/>
      <c r="AE115" s="300"/>
      <c r="AF115" s="300"/>
      <c r="AG115" s="300"/>
      <c r="AH115" s="300"/>
      <c r="AI115" s="300"/>
      <c r="AJ115" s="300"/>
      <c r="AK115" s="300"/>
      <c r="AL115" s="300"/>
      <c r="AM115" s="300"/>
      <c r="AN115" s="300"/>
      <c r="AO115" s="300"/>
      <c r="AP115" s="300"/>
    </row>
    <row r="116" spans="10:42" ht="13.5" customHeight="1">
      <c r="J116" s="300"/>
      <c r="K116" s="300"/>
      <c r="L116" s="300"/>
      <c r="M116" s="300"/>
      <c r="N116" s="300"/>
      <c r="O116" s="300"/>
      <c r="P116" s="300"/>
      <c r="Q116" s="300"/>
      <c r="R116" s="300"/>
      <c r="S116" s="300"/>
      <c r="T116" s="300"/>
      <c r="U116" s="300"/>
      <c r="V116" s="300"/>
      <c r="W116" s="300"/>
      <c r="X116" s="300"/>
      <c r="Y116" s="300"/>
      <c r="Z116" s="300"/>
      <c r="AA116" s="300"/>
      <c r="AB116" s="300"/>
      <c r="AC116" s="300"/>
      <c r="AD116" s="300"/>
      <c r="AE116" s="300"/>
      <c r="AF116" s="300"/>
      <c r="AG116" s="300"/>
      <c r="AH116" s="300"/>
      <c r="AI116" s="300"/>
      <c r="AJ116" s="300"/>
      <c r="AK116" s="300"/>
      <c r="AL116" s="300"/>
      <c r="AM116" s="300"/>
      <c r="AN116" s="300"/>
      <c r="AO116" s="300"/>
      <c r="AP116" s="300"/>
    </row>
    <row r="117" spans="10:42" ht="13.5" customHeight="1">
      <c r="J117" s="300"/>
      <c r="K117" s="300"/>
      <c r="L117" s="300"/>
      <c r="M117" s="300"/>
      <c r="N117" s="300"/>
      <c r="O117" s="300"/>
      <c r="P117" s="300"/>
      <c r="Q117" s="300"/>
      <c r="R117" s="300"/>
      <c r="S117" s="300"/>
      <c r="T117" s="300"/>
      <c r="U117" s="300"/>
      <c r="V117" s="300"/>
      <c r="W117" s="300"/>
      <c r="X117" s="300"/>
      <c r="Y117" s="300"/>
      <c r="Z117" s="300"/>
      <c r="AA117" s="300"/>
      <c r="AB117" s="300"/>
      <c r="AC117" s="300"/>
      <c r="AD117" s="300"/>
      <c r="AE117" s="300"/>
      <c r="AF117" s="300"/>
      <c r="AG117" s="300"/>
      <c r="AH117" s="300"/>
      <c r="AI117" s="300"/>
      <c r="AJ117" s="300"/>
      <c r="AK117" s="300"/>
      <c r="AL117" s="300"/>
      <c r="AM117" s="300"/>
      <c r="AN117" s="300"/>
      <c r="AO117" s="300"/>
      <c r="AP117" s="300"/>
    </row>
    <row r="118" spans="10:42" ht="13.5" customHeight="1">
      <c r="J118" s="300"/>
      <c r="K118" s="300"/>
      <c r="L118" s="300"/>
      <c r="M118" s="300"/>
      <c r="N118" s="300"/>
      <c r="O118" s="300"/>
      <c r="P118" s="300"/>
      <c r="Q118" s="300"/>
      <c r="R118" s="300"/>
      <c r="S118" s="300"/>
      <c r="T118" s="300"/>
      <c r="U118" s="300"/>
      <c r="V118" s="300"/>
      <c r="W118" s="300"/>
      <c r="X118" s="300"/>
      <c r="Y118" s="300"/>
      <c r="Z118" s="300"/>
      <c r="AA118" s="300"/>
      <c r="AB118" s="300"/>
      <c r="AC118" s="300"/>
      <c r="AD118" s="300"/>
      <c r="AE118" s="300"/>
      <c r="AF118" s="300"/>
      <c r="AG118" s="300"/>
      <c r="AH118" s="300"/>
      <c r="AI118" s="300"/>
      <c r="AJ118" s="300"/>
      <c r="AK118" s="300"/>
      <c r="AL118" s="300"/>
      <c r="AM118" s="300"/>
      <c r="AN118" s="300"/>
      <c r="AO118" s="300"/>
      <c r="AP118" s="300"/>
    </row>
    <row r="119" spans="10:42" ht="13.5" customHeight="1">
      <c r="J119" s="300"/>
      <c r="K119" s="300"/>
      <c r="L119" s="300"/>
      <c r="M119" s="300"/>
      <c r="N119" s="300"/>
      <c r="O119" s="300"/>
      <c r="P119" s="300"/>
      <c r="Q119" s="300"/>
      <c r="R119" s="300"/>
      <c r="S119" s="300"/>
      <c r="T119" s="300"/>
      <c r="U119" s="300"/>
      <c r="V119" s="300"/>
      <c r="W119" s="300"/>
      <c r="X119" s="300"/>
      <c r="Y119" s="300"/>
      <c r="Z119" s="300"/>
      <c r="AA119" s="300"/>
      <c r="AB119" s="300"/>
      <c r="AC119" s="300"/>
      <c r="AD119" s="300"/>
      <c r="AE119" s="300"/>
      <c r="AF119" s="300"/>
      <c r="AG119" s="300"/>
      <c r="AH119" s="300"/>
      <c r="AI119" s="300"/>
      <c r="AJ119" s="300"/>
      <c r="AK119" s="300"/>
      <c r="AL119" s="300"/>
      <c r="AM119" s="300"/>
      <c r="AN119" s="300"/>
      <c r="AO119" s="300"/>
      <c r="AP119" s="300"/>
    </row>
    <row r="120" spans="10:42" ht="13.5" customHeight="1">
      <c r="J120" s="300"/>
      <c r="K120" s="300"/>
      <c r="L120" s="300"/>
      <c r="M120" s="300"/>
      <c r="N120" s="300"/>
      <c r="O120" s="300"/>
      <c r="P120" s="300"/>
      <c r="Q120" s="300"/>
      <c r="R120" s="300"/>
      <c r="S120" s="300"/>
      <c r="T120" s="300"/>
      <c r="U120" s="300"/>
      <c r="V120" s="300"/>
      <c r="W120" s="300"/>
      <c r="X120" s="300"/>
      <c r="Y120" s="300"/>
      <c r="Z120" s="300"/>
      <c r="AA120" s="300"/>
      <c r="AB120" s="300"/>
      <c r="AC120" s="300"/>
      <c r="AD120" s="300"/>
      <c r="AE120" s="300"/>
      <c r="AF120" s="300"/>
      <c r="AG120" s="300"/>
      <c r="AH120" s="300"/>
      <c r="AI120" s="300"/>
      <c r="AJ120" s="300"/>
      <c r="AK120" s="300"/>
      <c r="AL120" s="300"/>
      <c r="AM120" s="300"/>
      <c r="AN120" s="300"/>
      <c r="AO120" s="300"/>
      <c r="AP120" s="300"/>
    </row>
    <row r="121" spans="10:42" ht="13.5" customHeight="1">
      <c r="J121" s="300"/>
      <c r="K121" s="300"/>
      <c r="L121" s="300"/>
      <c r="M121" s="300"/>
      <c r="N121" s="300"/>
      <c r="O121" s="300"/>
      <c r="P121" s="300"/>
      <c r="Q121" s="300"/>
      <c r="R121" s="300"/>
      <c r="S121" s="300"/>
      <c r="T121" s="300"/>
      <c r="U121" s="300"/>
      <c r="V121" s="300"/>
      <c r="W121" s="300"/>
      <c r="X121" s="300"/>
      <c r="Y121" s="300"/>
      <c r="Z121" s="300"/>
      <c r="AA121" s="300"/>
      <c r="AB121" s="300"/>
      <c r="AC121" s="300"/>
      <c r="AD121" s="300"/>
      <c r="AE121" s="300"/>
      <c r="AF121" s="300"/>
      <c r="AG121" s="300"/>
      <c r="AH121" s="300"/>
      <c r="AI121" s="300"/>
      <c r="AJ121" s="300"/>
      <c r="AK121" s="300"/>
      <c r="AL121" s="300"/>
      <c r="AM121" s="300"/>
      <c r="AN121" s="300"/>
      <c r="AO121" s="300"/>
      <c r="AP121" s="300"/>
    </row>
    <row r="122" spans="10:42" ht="13.5" customHeight="1">
      <c r="J122" s="300"/>
      <c r="K122" s="300"/>
      <c r="L122" s="300"/>
      <c r="M122" s="300"/>
      <c r="N122" s="300"/>
      <c r="O122" s="300"/>
      <c r="P122" s="300"/>
      <c r="Q122" s="300"/>
      <c r="R122" s="300"/>
      <c r="S122" s="300"/>
      <c r="T122" s="300"/>
      <c r="U122" s="300"/>
      <c r="V122" s="300"/>
      <c r="W122" s="300"/>
      <c r="X122" s="300"/>
      <c r="Y122" s="300"/>
      <c r="Z122" s="300"/>
      <c r="AA122" s="300"/>
      <c r="AB122" s="300"/>
      <c r="AC122" s="300"/>
      <c r="AD122" s="300"/>
      <c r="AE122" s="300"/>
      <c r="AF122" s="300"/>
      <c r="AG122" s="300"/>
      <c r="AH122" s="300"/>
      <c r="AI122" s="300"/>
      <c r="AJ122" s="300"/>
      <c r="AK122" s="300"/>
      <c r="AL122" s="300"/>
      <c r="AM122" s="300"/>
      <c r="AN122" s="300"/>
      <c r="AO122" s="300"/>
      <c r="AP122" s="300"/>
    </row>
    <row r="123" spans="10:42" ht="13.5" customHeight="1">
      <c r="J123" s="300"/>
      <c r="K123" s="300"/>
      <c r="L123" s="300"/>
      <c r="M123" s="300"/>
      <c r="N123" s="300"/>
      <c r="O123" s="300"/>
      <c r="P123" s="300"/>
      <c r="Q123" s="300"/>
      <c r="R123" s="300"/>
      <c r="S123" s="300"/>
      <c r="T123" s="300"/>
      <c r="U123" s="300"/>
      <c r="V123" s="300"/>
      <c r="W123" s="300"/>
      <c r="X123" s="300"/>
      <c r="Y123" s="300"/>
      <c r="Z123" s="300"/>
      <c r="AA123" s="300"/>
      <c r="AB123" s="300"/>
      <c r="AC123" s="300"/>
      <c r="AD123" s="300"/>
      <c r="AE123" s="300"/>
      <c r="AF123" s="300"/>
      <c r="AG123" s="300"/>
      <c r="AH123" s="300"/>
      <c r="AI123" s="300"/>
      <c r="AJ123" s="300"/>
      <c r="AK123" s="300"/>
      <c r="AL123" s="300"/>
      <c r="AM123" s="300"/>
      <c r="AN123" s="300"/>
      <c r="AO123" s="300"/>
      <c r="AP123" s="300"/>
    </row>
    <row r="124" spans="10:42" ht="13.5" customHeight="1">
      <c r="J124" s="300"/>
      <c r="K124" s="300"/>
      <c r="L124" s="300"/>
      <c r="M124" s="300"/>
      <c r="N124" s="300"/>
      <c r="O124" s="300"/>
      <c r="P124" s="300"/>
      <c r="Q124" s="300"/>
      <c r="R124" s="300"/>
      <c r="S124" s="300"/>
      <c r="T124" s="300"/>
      <c r="U124" s="300"/>
      <c r="V124" s="300"/>
      <c r="W124" s="300"/>
      <c r="X124" s="300"/>
      <c r="Y124" s="300"/>
      <c r="Z124" s="300"/>
      <c r="AA124" s="300"/>
      <c r="AB124" s="300"/>
      <c r="AC124" s="300"/>
      <c r="AD124" s="300"/>
      <c r="AE124" s="300"/>
      <c r="AF124" s="300"/>
      <c r="AG124" s="300"/>
      <c r="AH124" s="300"/>
      <c r="AI124" s="300"/>
      <c r="AJ124" s="300"/>
      <c r="AK124" s="300"/>
      <c r="AL124" s="300"/>
      <c r="AM124" s="300"/>
      <c r="AN124" s="300"/>
      <c r="AO124" s="300"/>
      <c r="AP124" s="300"/>
    </row>
    <row r="125" spans="10:42" ht="13.5" customHeight="1">
      <c r="J125" s="300"/>
      <c r="K125" s="300"/>
      <c r="L125" s="300"/>
      <c r="M125" s="300"/>
      <c r="N125" s="300"/>
      <c r="O125" s="300"/>
      <c r="P125" s="300"/>
      <c r="Q125" s="300"/>
      <c r="R125" s="300"/>
      <c r="S125" s="300"/>
      <c r="T125" s="300"/>
      <c r="U125" s="300"/>
      <c r="V125" s="300"/>
      <c r="W125" s="300"/>
      <c r="X125" s="300"/>
      <c r="Y125" s="300"/>
      <c r="Z125" s="300"/>
      <c r="AA125" s="300"/>
      <c r="AB125" s="300"/>
      <c r="AC125" s="300"/>
      <c r="AD125" s="300"/>
      <c r="AE125" s="300"/>
      <c r="AF125" s="300"/>
      <c r="AG125" s="300"/>
      <c r="AH125" s="300"/>
      <c r="AI125" s="300"/>
      <c r="AJ125" s="300"/>
      <c r="AK125" s="300"/>
      <c r="AL125" s="300"/>
      <c r="AM125" s="300"/>
      <c r="AN125" s="300"/>
      <c r="AO125" s="300"/>
      <c r="AP125" s="300"/>
    </row>
    <row r="126" spans="10:42" ht="13.5" customHeight="1">
      <c r="J126" s="300"/>
      <c r="K126" s="300"/>
      <c r="L126" s="300"/>
      <c r="M126" s="300"/>
      <c r="N126" s="300"/>
      <c r="O126" s="300"/>
      <c r="P126" s="300"/>
      <c r="Q126" s="300"/>
      <c r="R126" s="300"/>
      <c r="S126" s="300"/>
      <c r="T126" s="300"/>
      <c r="U126" s="300"/>
      <c r="V126" s="300"/>
      <c r="W126" s="300"/>
      <c r="X126" s="300"/>
      <c r="Y126" s="300"/>
      <c r="Z126" s="300"/>
      <c r="AA126" s="300"/>
      <c r="AB126" s="300"/>
      <c r="AC126" s="300"/>
      <c r="AD126" s="300"/>
      <c r="AE126" s="300"/>
      <c r="AF126" s="300"/>
      <c r="AG126" s="300"/>
      <c r="AH126" s="300"/>
      <c r="AI126" s="300"/>
      <c r="AJ126" s="300"/>
      <c r="AK126" s="300"/>
      <c r="AL126" s="300"/>
      <c r="AM126" s="300"/>
      <c r="AN126" s="300"/>
      <c r="AO126" s="300"/>
      <c r="AP126" s="300"/>
    </row>
    <row r="127" spans="10:42" ht="13.5" customHeight="1">
      <c r="J127" s="300"/>
      <c r="K127" s="300"/>
      <c r="L127" s="300"/>
      <c r="M127" s="300"/>
      <c r="N127" s="300"/>
      <c r="O127" s="300"/>
      <c r="P127" s="300"/>
      <c r="Q127" s="300"/>
      <c r="R127" s="300"/>
      <c r="S127" s="300"/>
      <c r="T127" s="300"/>
      <c r="U127" s="300"/>
      <c r="V127" s="300"/>
      <c r="W127" s="300"/>
      <c r="X127" s="300"/>
      <c r="Y127" s="300"/>
      <c r="Z127" s="300"/>
      <c r="AA127" s="300"/>
      <c r="AB127" s="300"/>
      <c r="AC127" s="300"/>
      <c r="AD127" s="300"/>
      <c r="AE127" s="300"/>
      <c r="AF127" s="300"/>
      <c r="AG127" s="300"/>
      <c r="AH127" s="300"/>
      <c r="AI127" s="300"/>
      <c r="AJ127" s="300"/>
      <c r="AK127" s="300"/>
      <c r="AL127" s="300"/>
      <c r="AM127" s="300"/>
      <c r="AN127" s="300"/>
      <c r="AO127" s="300"/>
      <c r="AP127" s="300"/>
    </row>
    <row r="128" spans="10:42" ht="13.5" customHeight="1">
      <c r="J128" s="300"/>
      <c r="K128" s="300"/>
      <c r="L128" s="300"/>
      <c r="M128" s="300"/>
      <c r="N128" s="300"/>
      <c r="O128" s="300"/>
      <c r="P128" s="300"/>
      <c r="Q128" s="300"/>
      <c r="R128" s="300"/>
      <c r="S128" s="300"/>
      <c r="T128" s="300"/>
      <c r="U128" s="300"/>
      <c r="V128" s="300"/>
      <c r="W128" s="300"/>
      <c r="X128" s="300"/>
      <c r="Y128" s="300"/>
      <c r="Z128" s="300"/>
      <c r="AA128" s="300"/>
      <c r="AB128" s="300"/>
      <c r="AC128" s="300"/>
      <c r="AD128" s="300"/>
      <c r="AE128" s="300"/>
      <c r="AF128" s="300"/>
      <c r="AG128" s="300"/>
      <c r="AH128" s="300"/>
      <c r="AI128" s="300"/>
      <c r="AJ128" s="300"/>
      <c r="AK128" s="300"/>
      <c r="AL128" s="300"/>
      <c r="AM128" s="300"/>
      <c r="AN128" s="300"/>
      <c r="AO128" s="300"/>
      <c r="AP128" s="300"/>
    </row>
    <row r="129" spans="10:42" ht="13.5" customHeight="1">
      <c r="J129" s="300"/>
      <c r="K129" s="300"/>
      <c r="L129" s="300"/>
      <c r="M129" s="300"/>
      <c r="N129" s="300"/>
      <c r="O129" s="300"/>
      <c r="P129" s="300"/>
      <c r="Q129" s="300"/>
      <c r="R129" s="300"/>
      <c r="S129" s="300"/>
      <c r="T129" s="300"/>
      <c r="U129" s="300"/>
      <c r="V129" s="300"/>
      <c r="W129" s="300"/>
      <c r="X129" s="300"/>
      <c r="Y129" s="300"/>
      <c r="Z129" s="300"/>
      <c r="AA129" s="300"/>
      <c r="AB129" s="300"/>
      <c r="AC129" s="300"/>
      <c r="AD129" s="300"/>
      <c r="AE129" s="300"/>
      <c r="AF129" s="300"/>
      <c r="AG129" s="300"/>
      <c r="AH129" s="300"/>
      <c r="AI129" s="300"/>
      <c r="AJ129" s="300"/>
      <c r="AK129" s="300"/>
      <c r="AL129" s="300"/>
      <c r="AM129" s="300"/>
      <c r="AN129" s="300"/>
      <c r="AO129" s="300"/>
      <c r="AP129" s="300"/>
    </row>
    <row r="130" spans="10:42" ht="13.5" customHeight="1">
      <c r="J130" s="300"/>
      <c r="K130" s="300"/>
      <c r="L130" s="300"/>
      <c r="M130" s="300"/>
      <c r="N130" s="300"/>
      <c r="O130" s="300"/>
      <c r="P130" s="300"/>
      <c r="Q130" s="300"/>
      <c r="R130" s="300"/>
      <c r="S130" s="300"/>
      <c r="T130" s="300"/>
      <c r="U130" s="300"/>
      <c r="V130" s="300"/>
      <c r="W130" s="300"/>
      <c r="X130" s="300"/>
      <c r="Y130" s="300"/>
      <c r="Z130" s="300"/>
      <c r="AA130" s="300"/>
      <c r="AB130" s="300"/>
      <c r="AC130" s="300"/>
      <c r="AD130" s="300"/>
      <c r="AE130" s="300"/>
      <c r="AF130" s="300"/>
      <c r="AG130" s="300"/>
      <c r="AH130" s="300"/>
      <c r="AI130" s="300"/>
      <c r="AJ130" s="300"/>
      <c r="AK130" s="300"/>
      <c r="AL130" s="300"/>
      <c r="AM130" s="300"/>
      <c r="AN130" s="300"/>
      <c r="AO130" s="300"/>
      <c r="AP130" s="300"/>
    </row>
    <row r="131" spans="10:42" ht="13.5" customHeight="1">
      <c r="J131" s="300"/>
      <c r="K131" s="300"/>
      <c r="L131" s="300"/>
      <c r="M131" s="300"/>
      <c r="N131" s="300"/>
      <c r="O131" s="300"/>
      <c r="P131" s="300"/>
      <c r="Q131" s="300"/>
      <c r="R131" s="300"/>
      <c r="S131" s="300"/>
      <c r="T131" s="300"/>
      <c r="U131" s="300"/>
      <c r="V131" s="300"/>
      <c r="W131" s="300"/>
      <c r="X131" s="300"/>
      <c r="Y131" s="300"/>
      <c r="Z131" s="300"/>
      <c r="AA131" s="300"/>
      <c r="AB131" s="300"/>
      <c r="AC131" s="300"/>
      <c r="AD131" s="300"/>
      <c r="AE131" s="300"/>
      <c r="AF131" s="300"/>
      <c r="AG131" s="300"/>
      <c r="AH131" s="300"/>
      <c r="AI131" s="300"/>
      <c r="AJ131" s="300"/>
      <c r="AK131" s="300"/>
      <c r="AL131" s="300"/>
      <c r="AM131" s="300"/>
      <c r="AN131" s="300"/>
      <c r="AO131" s="300"/>
      <c r="AP131" s="300"/>
    </row>
    <row r="132" spans="10:42" ht="13.5" customHeight="1">
      <c r="J132" s="300"/>
      <c r="K132" s="300"/>
      <c r="L132" s="300"/>
      <c r="M132" s="300"/>
      <c r="N132" s="300"/>
      <c r="O132" s="300"/>
      <c r="P132" s="300"/>
      <c r="Q132" s="300"/>
      <c r="R132" s="300"/>
      <c r="S132" s="300"/>
      <c r="T132" s="300"/>
      <c r="U132" s="300"/>
      <c r="V132" s="300"/>
      <c r="W132" s="300"/>
      <c r="X132" s="300"/>
      <c r="Y132" s="300"/>
      <c r="Z132" s="300"/>
      <c r="AA132" s="300"/>
      <c r="AB132" s="300"/>
      <c r="AC132" s="300"/>
      <c r="AD132" s="300"/>
      <c r="AE132" s="300"/>
      <c r="AF132" s="300"/>
      <c r="AG132" s="300"/>
      <c r="AH132" s="300"/>
      <c r="AI132" s="300"/>
      <c r="AJ132" s="300"/>
      <c r="AK132" s="300"/>
      <c r="AL132" s="300"/>
      <c r="AM132" s="300"/>
      <c r="AN132" s="300"/>
      <c r="AO132" s="300"/>
      <c r="AP132" s="300"/>
    </row>
    <row r="133" spans="10:42" ht="13.5" customHeight="1">
      <c r="J133" s="300"/>
      <c r="K133" s="300"/>
      <c r="L133" s="300"/>
      <c r="M133" s="300"/>
      <c r="N133" s="300"/>
      <c r="O133" s="300"/>
      <c r="P133" s="300"/>
      <c r="Q133" s="300"/>
      <c r="R133" s="300"/>
      <c r="S133" s="300"/>
      <c r="T133" s="300"/>
      <c r="U133" s="300"/>
      <c r="V133" s="300"/>
      <c r="W133" s="300"/>
      <c r="X133" s="300"/>
      <c r="Y133" s="300"/>
      <c r="Z133" s="300"/>
      <c r="AA133" s="300"/>
      <c r="AB133" s="300"/>
      <c r="AC133" s="300"/>
      <c r="AD133" s="300"/>
      <c r="AE133" s="300"/>
      <c r="AF133" s="300"/>
      <c r="AG133" s="300"/>
      <c r="AH133" s="300"/>
      <c r="AI133" s="300"/>
      <c r="AJ133" s="300"/>
      <c r="AK133" s="300"/>
      <c r="AL133" s="300"/>
      <c r="AM133" s="300"/>
      <c r="AN133" s="300"/>
      <c r="AO133" s="300"/>
      <c r="AP133" s="300"/>
    </row>
    <row r="134" spans="10:42" ht="13.5" customHeight="1">
      <c r="J134" s="300"/>
      <c r="K134" s="300"/>
      <c r="L134" s="300"/>
      <c r="M134" s="300"/>
      <c r="N134" s="300"/>
      <c r="O134" s="300"/>
      <c r="P134" s="300"/>
      <c r="Q134" s="300"/>
      <c r="R134" s="300"/>
      <c r="S134" s="300"/>
      <c r="T134" s="300"/>
      <c r="U134" s="300"/>
      <c r="V134" s="300"/>
      <c r="W134" s="300"/>
      <c r="X134" s="300"/>
      <c r="Y134" s="300"/>
      <c r="Z134" s="300"/>
      <c r="AA134" s="300"/>
      <c r="AB134" s="300"/>
      <c r="AC134" s="300"/>
      <c r="AD134" s="300"/>
      <c r="AE134" s="300"/>
      <c r="AF134" s="300"/>
      <c r="AG134" s="300"/>
      <c r="AH134" s="300"/>
      <c r="AI134" s="300"/>
      <c r="AJ134" s="300"/>
      <c r="AK134" s="300"/>
      <c r="AL134" s="300"/>
      <c r="AM134" s="300"/>
      <c r="AN134" s="300"/>
      <c r="AO134" s="300"/>
      <c r="AP134" s="300"/>
    </row>
    <row r="135" spans="10:42" ht="13.5" customHeight="1">
      <c r="J135" s="300"/>
      <c r="K135" s="300"/>
      <c r="L135" s="300"/>
      <c r="M135" s="300"/>
      <c r="N135" s="300"/>
      <c r="O135" s="300"/>
      <c r="P135" s="300"/>
      <c r="Q135" s="300"/>
      <c r="R135" s="300"/>
      <c r="S135" s="300"/>
      <c r="T135" s="300"/>
      <c r="U135" s="300"/>
      <c r="V135" s="300"/>
      <c r="W135" s="300"/>
      <c r="X135" s="300"/>
      <c r="Y135" s="300"/>
      <c r="Z135" s="300"/>
      <c r="AA135" s="300"/>
      <c r="AB135" s="300"/>
      <c r="AC135" s="300"/>
      <c r="AD135" s="300"/>
      <c r="AE135" s="300"/>
      <c r="AF135" s="300"/>
      <c r="AG135" s="300"/>
      <c r="AH135" s="300"/>
      <c r="AI135" s="300"/>
      <c r="AJ135" s="300"/>
      <c r="AK135" s="300"/>
      <c r="AL135" s="300"/>
      <c r="AM135" s="300"/>
      <c r="AN135" s="300"/>
      <c r="AO135" s="300"/>
      <c r="AP135" s="300"/>
    </row>
    <row r="136" spans="10:42" ht="13.5" customHeight="1">
      <c r="J136" s="300"/>
      <c r="K136" s="300"/>
      <c r="L136" s="300"/>
      <c r="M136" s="300"/>
      <c r="N136" s="300"/>
      <c r="O136" s="300"/>
      <c r="P136" s="300"/>
      <c r="Q136" s="300"/>
      <c r="R136" s="300"/>
      <c r="S136" s="300"/>
      <c r="T136" s="300"/>
      <c r="U136" s="300"/>
      <c r="V136" s="300"/>
      <c r="W136" s="300"/>
      <c r="X136" s="300"/>
      <c r="Y136" s="300"/>
      <c r="Z136" s="300"/>
      <c r="AA136" s="300"/>
      <c r="AB136" s="300"/>
      <c r="AC136" s="300"/>
      <c r="AD136" s="300"/>
      <c r="AE136" s="300"/>
      <c r="AF136" s="300"/>
      <c r="AG136" s="300"/>
      <c r="AH136" s="300"/>
      <c r="AI136" s="300"/>
      <c r="AJ136" s="300"/>
      <c r="AK136" s="300"/>
      <c r="AL136" s="300"/>
      <c r="AM136" s="300"/>
      <c r="AN136" s="300"/>
      <c r="AO136" s="300"/>
      <c r="AP136" s="300"/>
    </row>
    <row r="137" spans="10:42" ht="13.5" customHeight="1">
      <c r="J137" s="300"/>
      <c r="K137" s="300"/>
      <c r="L137" s="300"/>
      <c r="M137" s="300"/>
      <c r="N137" s="300"/>
      <c r="O137" s="300"/>
      <c r="P137" s="300"/>
      <c r="Q137" s="300"/>
      <c r="R137" s="300"/>
      <c r="S137" s="300"/>
      <c r="T137" s="300"/>
      <c r="U137" s="300"/>
      <c r="V137" s="300"/>
      <c r="W137" s="300"/>
      <c r="X137" s="300"/>
      <c r="Y137" s="300"/>
      <c r="Z137" s="300"/>
      <c r="AA137" s="300"/>
      <c r="AB137" s="300"/>
      <c r="AC137" s="300"/>
      <c r="AD137" s="300"/>
      <c r="AE137" s="300"/>
      <c r="AF137" s="300"/>
      <c r="AG137" s="300"/>
      <c r="AH137" s="300"/>
      <c r="AI137" s="300"/>
      <c r="AJ137" s="300"/>
      <c r="AK137" s="300"/>
      <c r="AL137" s="300"/>
      <c r="AM137" s="300"/>
      <c r="AN137" s="300"/>
      <c r="AO137" s="300"/>
      <c r="AP137" s="300"/>
    </row>
    <row r="138" spans="10:42" ht="13.5" customHeight="1">
      <c r="J138" s="300"/>
      <c r="K138" s="300"/>
      <c r="L138" s="300"/>
      <c r="M138" s="300"/>
      <c r="N138" s="300"/>
      <c r="O138" s="300"/>
      <c r="P138" s="300"/>
      <c r="Q138" s="300"/>
      <c r="R138" s="300"/>
      <c r="S138" s="300"/>
      <c r="T138" s="300"/>
      <c r="U138" s="300"/>
      <c r="V138" s="300"/>
      <c r="W138" s="300"/>
      <c r="X138" s="300"/>
      <c r="Y138" s="300"/>
      <c r="Z138" s="300"/>
      <c r="AA138" s="300"/>
      <c r="AB138" s="300"/>
      <c r="AC138" s="300"/>
      <c r="AD138" s="300"/>
      <c r="AE138" s="300"/>
      <c r="AF138" s="300"/>
      <c r="AG138" s="300"/>
      <c r="AH138" s="300"/>
      <c r="AI138" s="300"/>
      <c r="AJ138" s="300"/>
      <c r="AK138" s="300"/>
      <c r="AL138" s="300"/>
      <c r="AM138" s="300"/>
      <c r="AN138" s="300"/>
      <c r="AO138" s="300"/>
      <c r="AP138" s="300"/>
    </row>
    <row r="139" spans="10:42" ht="13.5" customHeight="1">
      <c r="J139" s="300"/>
      <c r="K139" s="300"/>
      <c r="L139" s="300"/>
      <c r="M139" s="300"/>
      <c r="N139" s="300"/>
      <c r="O139" s="300"/>
      <c r="P139" s="300"/>
      <c r="Q139" s="300"/>
      <c r="R139" s="300"/>
      <c r="S139" s="300"/>
      <c r="T139" s="300"/>
      <c r="U139" s="300"/>
      <c r="V139" s="300"/>
      <c r="W139" s="300"/>
      <c r="X139" s="300"/>
      <c r="Y139" s="300"/>
      <c r="Z139" s="300"/>
      <c r="AA139" s="300"/>
      <c r="AB139" s="300"/>
      <c r="AC139" s="300"/>
      <c r="AD139" s="300"/>
      <c r="AE139" s="300"/>
      <c r="AF139" s="300"/>
      <c r="AG139" s="300"/>
      <c r="AH139" s="300"/>
      <c r="AI139" s="300"/>
      <c r="AJ139" s="300"/>
      <c r="AK139" s="300"/>
      <c r="AL139" s="300"/>
      <c r="AM139" s="300"/>
      <c r="AN139" s="300"/>
      <c r="AO139" s="300"/>
      <c r="AP139" s="300"/>
    </row>
    <row r="140" spans="10:42" ht="13.5" customHeight="1">
      <c r="J140" s="300"/>
      <c r="K140" s="300"/>
      <c r="L140" s="300"/>
      <c r="M140" s="300"/>
      <c r="N140" s="300"/>
      <c r="O140" s="300"/>
      <c r="P140" s="300"/>
      <c r="Q140" s="300"/>
      <c r="R140" s="300"/>
      <c r="S140" s="300"/>
      <c r="T140" s="300"/>
      <c r="U140" s="300"/>
      <c r="V140" s="300"/>
      <c r="W140" s="300"/>
      <c r="X140" s="300"/>
      <c r="Y140" s="300"/>
      <c r="Z140" s="300"/>
      <c r="AA140" s="300"/>
      <c r="AB140" s="300"/>
      <c r="AC140" s="300"/>
      <c r="AD140" s="300"/>
      <c r="AE140" s="300"/>
      <c r="AF140" s="300"/>
      <c r="AG140" s="300"/>
      <c r="AH140" s="300"/>
      <c r="AI140" s="300"/>
      <c r="AJ140" s="300"/>
      <c r="AK140" s="300"/>
      <c r="AL140" s="300"/>
      <c r="AM140" s="300"/>
      <c r="AN140" s="300"/>
      <c r="AO140" s="300"/>
      <c r="AP140" s="300"/>
    </row>
    <row r="141" spans="10:42" ht="13.5" customHeight="1">
      <c r="J141" s="300"/>
      <c r="K141" s="300"/>
      <c r="L141" s="300"/>
      <c r="M141" s="300"/>
      <c r="N141" s="300"/>
      <c r="O141" s="300"/>
      <c r="P141" s="300"/>
      <c r="Q141" s="300"/>
      <c r="R141" s="300"/>
      <c r="S141" s="300"/>
      <c r="T141" s="300"/>
      <c r="U141" s="300"/>
      <c r="V141" s="300"/>
      <c r="W141" s="300"/>
      <c r="X141" s="300"/>
      <c r="Y141" s="300"/>
      <c r="Z141" s="300"/>
      <c r="AA141" s="300"/>
      <c r="AB141" s="300"/>
      <c r="AC141" s="300"/>
      <c r="AD141" s="300"/>
      <c r="AE141" s="300"/>
      <c r="AF141" s="300"/>
      <c r="AG141" s="300"/>
      <c r="AH141" s="300"/>
      <c r="AI141" s="300"/>
      <c r="AJ141" s="300"/>
      <c r="AK141" s="300"/>
      <c r="AL141" s="300"/>
      <c r="AM141" s="300"/>
      <c r="AN141" s="300"/>
      <c r="AO141" s="300"/>
      <c r="AP141" s="300"/>
    </row>
    <row r="142" spans="10:42" ht="13.5" customHeight="1">
      <c r="J142" s="300"/>
      <c r="K142" s="300"/>
      <c r="L142" s="300"/>
      <c r="M142" s="300"/>
      <c r="N142" s="300"/>
      <c r="O142" s="300"/>
      <c r="P142" s="300"/>
      <c r="Q142" s="300"/>
      <c r="R142" s="300"/>
      <c r="S142" s="300"/>
      <c r="T142" s="300"/>
      <c r="U142" s="300"/>
      <c r="V142" s="300"/>
      <c r="W142" s="300"/>
      <c r="X142" s="300"/>
      <c r="Y142" s="300"/>
      <c r="Z142" s="300"/>
      <c r="AA142" s="300"/>
      <c r="AB142" s="300"/>
      <c r="AC142" s="300"/>
      <c r="AD142" s="300"/>
      <c r="AE142" s="300"/>
      <c r="AF142" s="300"/>
      <c r="AG142" s="300"/>
      <c r="AH142" s="300"/>
      <c r="AI142" s="300"/>
      <c r="AJ142" s="300"/>
      <c r="AK142" s="300"/>
      <c r="AL142" s="300"/>
      <c r="AM142" s="300"/>
      <c r="AN142" s="300"/>
      <c r="AO142" s="300"/>
      <c r="AP142" s="300"/>
    </row>
    <row r="143" spans="10:42" ht="13.5" customHeight="1">
      <c r="J143" s="300"/>
      <c r="K143" s="300"/>
      <c r="L143" s="300"/>
      <c r="M143" s="300"/>
      <c r="N143" s="300"/>
      <c r="O143" s="300"/>
      <c r="P143" s="300"/>
      <c r="Q143" s="300"/>
      <c r="R143" s="300"/>
      <c r="S143" s="300"/>
      <c r="T143" s="300"/>
      <c r="U143" s="300"/>
      <c r="V143" s="300"/>
      <c r="W143" s="300"/>
      <c r="X143" s="300"/>
      <c r="Y143" s="300"/>
      <c r="Z143" s="300"/>
      <c r="AA143" s="300"/>
      <c r="AB143" s="300"/>
      <c r="AC143" s="300"/>
      <c r="AD143" s="300"/>
      <c r="AE143" s="300"/>
      <c r="AF143" s="300"/>
      <c r="AG143" s="300"/>
      <c r="AH143" s="300"/>
      <c r="AI143" s="300"/>
      <c r="AJ143" s="300"/>
      <c r="AK143" s="300"/>
      <c r="AL143" s="300"/>
      <c r="AM143" s="300"/>
      <c r="AN143" s="300"/>
      <c r="AO143" s="300"/>
      <c r="AP143" s="300"/>
    </row>
    <row r="144" spans="10:42" ht="13.5" customHeight="1">
      <c r="J144" s="300"/>
      <c r="K144" s="300"/>
      <c r="L144" s="300"/>
      <c r="M144" s="300"/>
      <c r="N144" s="300"/>
      <c r="O144" s="300"/>
      <c r="P144" s="300"/>
      <c r="Q144" s="300"/>
      <c r="R144" s="300"/>
      <c r="S144" s="300"/>
      <c r="T144" s="300"/>
      <c r="U144" s="300"/>
      <c r="V144" s="300"/>
      <c r="W144" s="300"/>
      <c r="X144" s="300"/>
      <c r="Y144" s="300"/>
      <c r="Z144" s="300"/>
      <c r="AA144" s="300"/>
      <c r="AB144" s="300"/>
      <c r="AC144" s="300"/>
      <c r="AD144" s="300"/>
      <c r="AE144" s="300"/>
      <c r="AF144" s="300"/>
      <c r="AG144" s="300"/>
      <c r="AH144" s="300"/>
      <c r="AI144" s="300"/>
      <c r="AJ144" s="300"/>
      <c r="AK144" s="300"/>
      <c r="AL144" s="300"/>
      <c r="AM144" s="300"/>
      <c r="AN144" s="300"/>
      <c r="AO144" s="300"/>
      <c r="AP144" s="300"/>
    </row>
    <row r="145" spans="10:42" ht="13.5" customHeight="1">
      <c r="J145" s="300"/>
      <c r="K145" s="300"/>
      <c r="L145" s="300"/>
      <c r="M145" s="300"/>
      <c r="N145" s="300"/>
      <c r="O145" s="300"/>
      <c r="P145" s="300"/>
      <c r="Q145" s="300"/>
      <c r="R145" s="300"/>
      <c r="S145" s="300"/>
      <c r="T145" s="300"/>
      <c r="U145" s="300"/>
      <c r="V145" s="300"/>
      <c r="W145" s="300"/>
      <c r="X145" s="300"/>
      <c r="Y145" s="300"/>
      <c r="Z145" s="300"/>
      <c r="AA145" s="300"/>
      <c r="AB145" s="300"/>
      <c r="AC145" s="300"/>
      <c r="AD145" s="300"/>
      <c r="AE145" s="300"/>
      <c r="AF145" s="300"/>
      <c r="AG145" s="300"/>
      <c r="AH145" s="300"/>
      <c r="AI145" s="300"/>
      <c r="AJ145" s="300"/>
      <c r="AK145" s="300"/>
      <c r="AL145" s="300"/>
      <c r="AM145" s="300"/>
      <c r="AN145" s="300"/>
      <c r="AO145" s="300"/>
      <c r="AP145" s="300"/>
    </row>
    <row r="146" spans="10:42" ht="13.5" customHeight="1">
      <c r="J146" s="300"/>
      <c r="K146" s="300"/>
      <c r="L146" s="300"/>
      <c r="M146" s="300"/>
      <c r="N146" s="300"/>
      <c r="O146" s="300"/>
      <c r="P146" s="300"/>
      <c r="Q146" s="300"/>
      <c r="R146" s="300"/>
      <c r="S146" s="300"/>
      <c r="T146" s="300"/>
      <c r="U146" s="300"/>
      <c r="V146" s="300"/>
      <c r="W146" s="300"/>
      <c r="X146" s="300"/>
      <c r="Y146" s="300"/>
      <c r="Z146" s="300"/>
      <c r="AA146" s="300"/>
      <c r="AB146" s="300"/>
      <c r="AC146" s="300"/>
      <c r="AD146" s="300"/>
      <c r="AE146" s="300"/>
      <c r="AF146" s="300"/>
      <c r="AG146" s="300"/>
      <c r="AH146" s="300"/>
      <c r="AI146" s="300"/>
      <c r="AJ146" s="300"/>
      <c r="AK146" s="300"/>
      <c r="AL146" s="300"/>
      <c r="AM146" s="300"/>
      <c r="AN146" s="300"/>
      <c r="AO146" s="300"/>
      <c r="AP146" s="300"/>
    </row>
    <row r="147" spans="10:42" ht="13.5" customHeight="1">
      <c r="J147" s="300"/>
      <c r="K147" s="300"/>
      <c r="L147" s="300"/>
      <c r="M147" s="300"/>
      <c r="N147" s="300"/>
      <c r="O147" s="300"/>
      <c r="P147" s="300"/>
      <c r="Q147" s="300"/>
      <c r="R147" s="300"/>
      <c r="S147" s="300"/>
      <c r="T147" s="300"/>
      <c r="U147" s="300"/>
      <c r="V147" s="300"/>
      <c r="W147" s="300"/>
      <c r="X147" s="300"/>
      <c r="Y147" s="300"/>
      <c r="Z147" s="300"/>
      <c r="AA147" s="300"/>
      <c r="AB147" s="300"/>
      <c r="AC147" s="300"/>
      <c r="AD147" s="300"/>
      <c r="AE147" s="300"/>
      <c r="AF147" s="300"/>
      <c r="AG147" s="300"/>
      <c r="AH147" s="300"/>
      <c r="AI147" s="300"/>
      <c r="AJ147" s="300"/>
      <c r="AK147" s="300"/>
      <c r="AL147" s="300"/>
      <c r="AM147" s="300"/>
      <c r="AN147" s="300"/>
      <c r="AO147" s="300"/>
      <c r="AP147" s="300"/>
    </row>
    <row r="148" spans="10:42" ht="13.5" customHeight="1">
      <c r="J148" s="300"/>
      <c r="K148" s="300"/>
      <c r="L148" s="300"/>
      <c r="M148" s="300"/>
      <c r="N148" s="300"/>
      <c r="O148" s="300"/>
      <c r="P148" s="300"/>
      <c r="Q148" s="300"/>
      <c r="R148" s="300"/>
      <c r="S148" s="300"/>
      <c r="T148" s="300"/>
      <c r="U148" s="300"/>
      <c r="V148" s="300"/>
      <c r="W148" s="300"/>
      <c r="X148" s="300"/>
      <c r="Y148" s="300"/>
      <c r="Z148" s="300"/>
      <c r="AA148" s="300"/>
      <c r="AB148" s="300"/>
      <c r="AC148" s="300"/>
      <c r="AD148" s="300"/>
      <c r="AE148" s="300"/>
      <c r="AF148" s="300"/>
      <c r="AG148" s="300"/>
      <c r="AH148" s="300"/>
      <c r="AI148" s="300"/>
      <c r="AJ148" s="300"/>
      <c r="AK148" s="300"/>
      <c r="AL148" s="300"/>
      <c r="AM148" s="300"/>
      <c r="AN148" s="300"/>
      <c r="AO148" s="300"/>
      <c r="AP148" s="300"/>
    </row>
    <row r="149" spans="10:42" ht="13.5" customHeight="1">
      <c r="J149" s="300"/>
      <c r="K149" s="300"/>
      <c r="L149" s="300"/>
      <c r="M149" s="300"/>
      <c r="N149" s="300"/>
      <c r="O149" s="300"/>
      <c r="P149" s="300"/>
      <c r="Q149" s="300"/>
      <c r="R149" s="300"/>
      <c r="S149" s="300"/>
      <c r="T149" s="300"/>
      <c r="U149" s="300"/>
      <c r="V149" s="300"/>
      <c r="W149" s="300"/>
      <c r="X149" s="300"/>
      <c r="Y149" s="300"/>
      <c r="Z149" s="300"/>
      <c r="AA149" s="300"/>
      <c r="AB149" s="300"/>
      <c r="AC149" s="300"/>
      <c r="AD149" s="300"/>
      <c r="AE149" s="300"/>
      <c r="AF149" s="300"/>
      <c r="AG149" s="300"/>
      <c r="AH149" s="300"/>
      <c r="AI149" s="300"/>
      <c r="AJ149" s="300"/>
      <c r="AK149" s="300"/>
      <c r="AL149" s="300"/>
      <c r="AM149" s="300"/>
      <c r="AN149" s="300"/>
      <c r="AO149" s="300"/>
      <c r="AP149" s="300"/>
    </row>
    <row r="150" spans="10:42" ht="13.5" customHeight="1">
      <c r="J150" s="300"/>
      <c r="K150" s="300"/>
      <c r="L150" s="300"/>
      <c r="M150" s="300"/>
      <c r="N150" s="300"/>
      <c r="O150" s="300"/>
      <c r="P150" s="300"/>
      <c r="Q150" s="300"/>
      <c r="R150" s="300"/>
      <c r="S150" s="300"/>
      <c r="T150" s="300"/>
      <c r="U150" s="300"/>
      <c r="V150" s="300"/>
      <c r="W150" s="300"/>
      <c r="X150" s="300"/>
      <c r="Y150" s="300"/>
      <c r="Z150" s="300"/>
      <c r="AA150" s="300"/>
      <c r="AB150" s="300"/>
      <c r="AC150" s="300"/>
      <c r="AD150" s="300"/>
      <c r="AE150" s="300"/>
      <c r="AF150" s="300"/>
      <c r="AG150" s="300"/>
      <c r="AH150" s="300"/>
      <c r="AI150" s="300"/>
      <c r="AJ150" s="300"/>
      <c r="AK150" s="300"/>
      <c r="AL150" s="300"/>
      <c r="AM150" s="300"/>
      <c r="AN150" s="300"/>
      <c r="AO150" s="300"/>
      <c r="AP150" s="300"/>
    </row>
    <row r="151" spans="10:42" ht="13.5" customHeight="1">
      <c r="J151" s="300"/>
      <c r="K151" s="300"/>
      <c r="L151" s="300"/>
      <c r="M151" s="300"/>
      <c r="N151" s="300"/>
      <c r="O151" s="300"/>
      <c r="P151" s="300"/>
      <c r="Q151" s="300"/>
      <c r="R151" s="300"/>
      <c r="S151" s="300"/>
      <c r="T151" s="300"/>
      <c r="U151" s="300"/>
      <c r="V151" s="300"/>
      <c r="W151" s="300"/>
      <c r="X151" s="300"/>
      <c r="Y151" s="300"/>
      <c r="Z151" s="300"/>
      <c r="AA151" s="300"/>
      <c r="AB151" s="300"/>
      <c r="AC151" s="300"/>
      <c r="AD151" s="300"/>
      <c r="AE151" s="300"/>
      <c r="AF151" s="300"/>
      <c r="AG151" s="300"/>
      <c r="AH151" s="300"/>
      <c r="AI151" s="300"/>
      <c r="AJ151" s="300"/>
      <c r="AK151" s="300"/>
      <c r="AL151" s="300"/>
      <c r="AM151" s="300"/>
      <c r="AN151" s="300"/>
      <c r="AO151" s="300"/>
      <c r="AP151" s="300"/>
    </row>
    <row r="152" spans="10:42" ht="13.5" customHeight="1">
      <c r="J152" s="300"/>
      <c r="K152" s="300"/>
      <c r="L152" s="300"/>
      <c r="M152" s="300"/>
      <c r="N152" s="300"/>
      <c r="O152" s="300"/>
      <c r="P152" s="300"/>
      <c r="Q152" s="300"/>
      <c r="R152" s="300"/>
      <c r="S152" s="300"/>
      <c r="T152" s="300"/>
      <c r="U152" s="300"/>
      <c r="V152" s="300"/>
      <c r="W152" s="300"/>
      <c r="X152" s="300"/>
      <c r="Y152" s="300"/>
      <c r="Z152" s="300"/>
      <c r="AA152" s="300"/>
      <c r="AB152" s="300"/>
      <c r="AC152" s="300"/>
      <c r="AD152" s="300"/>
      <c r="AE152" s="300"/>
      <c r="AF152" s="300"/>
      <c r="AG152" s="300"/>
      <c r="AH152" s="300"/>
      <c r="AI152" s="300"/>
      <c r="AJ152" s="300"/>
      <c r="AK152" s="300"/>
      <c r="AL152" s="300"/>
      <c r="AM152" s="300"/>
      <c r="AN152" s="300"/>
      <c r="AO152" s="300"/>
      <c r="AP152" s="300"/>
    </row>
    <row r="153" spans="10:42" ht="13.5" customHeight="1">
      <c r="J153" s="300"/>
      <c r="K153" s="300"/>
      <c r="L153" s="300"/>
      <c r="M153" s="300"/>
      <c r="N153" s="300"/>
      <c r="O153" s="300"/>
      <c r="P153" s="300"/>
      <c r="Q153" s="300"/>
      <c r="R153" s="300"/>
      <c r="S153" s="300"/>
      <c r="T153" s="300"/>
      <c r="U153" s="300"/>
      <c r="V153" s="300"/>
      <c r="W153" s="300"/>
      <c r="X153" s="300"/>
      <c r="Y153" s="300"/>
      <c r="Z153" s="300"/>
      <c r="AA153" s="300"/>
      <c r="AB153" s="300"/>
      <c r="AC153" s="300"/>
      <c r="AD153" s="300"/>
      <c r="AE153" s="300"/>
      <c r="AF153" s="300"/>
      <c r="AG153" s="300"/>
      <c r="AH153" s="300"/>
      <c r="AI153" s="300"/>
      <c r="AJ153" s="300"/>
      <c r="AK153" s="300"/>
      <c r="AL153" s="300"/>
      <c r="AM153" s="300"/>
      <c r="AN153" s="300"/>
      <c r="AO153" s="300"/>
      <c r="AP153" s="300"/>
    </row>
    <row r="154" spans="10:42" ht="13.5" customHeight="1">
      <c r="J154" s="300"/>
      <c r="K154" s="300"/>
      <c r="L154" s="300"/>
      <c r="M154" s="300"/>
      <c r="N154" s="300"/>
      <c r="O154" s="300"/>
      <c r="P154" s="300"/>
      <c r="Q154" s="300"/>
      <c r="R154" s="300"/>
      <c r="S154" s="300"/>
      <c r="T154" s="300"/>
      <c r="U154" s="300"/>
      <c r="V154" s="300"/>
      <c r="W154" s="300"/>
      <c r="X154" s="300"/>
      <c r="Y154" s="300"/>
      <c r="Z154" s="300"/>
      <c r="AA154" s="300"/>
      <c r="AB154" s="300"/>
      <c r="AC154" s="300"/>
      <c r="AD154" s="300"/>
      <c r="AE154" s="300"/>
      <c r="AF154" s="300"/>
      <c r="AG154" s="300"/>
      <c r="AH154" s="300"/>
      <c r="AI154" s="300"/>
      <c r="AJ154" s="300"/>
      <c r="AK154" s="300"/>
      <c r="AL154" s="300"/>
      <c r="AM154" s="300"/>
      <c r="AN154" s="300"/>
      <c r="AO154" s="300"/>
      <c r="AP154" s="300"/>
    </row>
    <row r="155" spans="10:42" ht="13.5" customHeight="1">
      <c r="J155" s="300"/>
      <c r="K155" s="300"/>
      <c r="L155" s="300"/>
      <c r="M155" s="300"/>
      <c r="N155" s="300"/>
      <c r="O155" s="300"/>
      <c r="P155" s="300"/>
      <c r="Q155" s="300"/>
      <c r="R155" s="300"/>
      <c r="S155" s="300"/>
      <c r="T155" s="300"/>
      <c r="U155" s="300"/>
      <c r="V155" s="300"/>
      <c r="W155" s="300"/>
      <c r="X155" s="300"/>
      <c r="Y155" s="300"/>
      <c r="Z155" s="300"/>
      <c r="AA155" s="300"/>
      <c r="AB155" s="300"/>
      <c r="AC155" s="300"/>
      <c r="AD155" s="300"/>
      <c r="AE155" s="300"/>
      <c r="AF155" s="300"/>
      <c r="AG155" s="300"/>
      <c r="AH155" s="300"/>
      <c r="AI155" s="300"/>
      <c r="AJ155" s="300"/>
      <c r="AK155" s="300"/>
      <c r="AL155" s="300"/>
      <c r="AM155" s="300"/>
      <c r="AN155" s="300"/>
      <c r="AO155" s="300"/>
      <c r="AP155" s="300"/>
    </row>
    <row r="156" spans="10:42" ht="13.5" customHeight="1">
      <c r="J156" s="300"/>
      <c r="K156" s="300"/>
      <c r="L156" s="300"/>
      <c r="M156" s="300"/>
      <c r="N156" s="300"/>
      <c r="O156" s="300"/>
      <c r="P156" s="300"/>
      <c r="Q156" s="300"/>
      <c r="R156" s="300"/>
      <c r="S156" s="300"/>
      <c r="T156" s="300"/>
      <c r="U156" s="300"/>
      <c r="V156" s="300"/>
      <c r="W156" s="300"/>
      <c r="X156" s="300"/>
      <c r="Y156" s="300"/>
      <c r="Z156" s="300"/>
      <c r="AA156" s="300"/>
      <c r="AB156" s="300"/>
      <c r="AC156" s="300"/>
      <c r="AD156" s="300"/>
      <c r="AE156" s="300"/>
      <c r="AF156" s="300"/>
      <c r="AG156" s="300"/>
      <c r="AH156" s="300"/>
      <c r="AI156" s="300"/>
      <c r="AJ156" s="300"/>
      <c r="AK156" s="300"/>
      <c r="AL156" s="300"/>
      <c r="AM156" s="300"/>
      <c r="AN156" s="300"/>
      <c r="AO156" s="300"/>
      <c r="AP156" s="300"/>
    </row>
    <row r="157" spans="10:42" ht="13.5" customHeight="1">
      <c r="J157" s="300"/>
      <c r="K157" s="300"/>
      <c r="L157" s="300"/>
      <c r="M157" s="300"/>
      <c r="N157" s="300"/>
      <c r="O157" s="300"/>
      <c r="P157" s="300"/>
      <c r="Q157" s="300"/>
      <c r="R157" s="300"/>
      <c r="S157" s="300"/>
      <c r="T157" s="300"/>
      <c r="U157" s="300"/>
      <c r="V157" s="300"/>
      <c r="W157" s="300"/>
      <c r="X157" s="300"/>
      <c r="Y157" s="300"/>
      <c r="Z157" s="300"/>
      <c r="AA157" s="300"/>
      <c r="AB157" s="300"/>
      <c r="AC157" s="300"/>
      <c r="AD157" s="300"/>
      <c r="AE157" s="300"/>
      <c r="AF157" s="300"/>
      <c r="AG157" s="300"/>
      <c r="AH157" s="300"/>
      <c r="AI157" s="300"/>
      <c r="AJ157" s="300"/>
      <c r="AK157" s="300"/>
      <c r="AL157" s="300"/>
      <c r="AM157" s="300"/>
      <c r="AN157" s="300"/>
      <c r="AO157" s="300"/>
      <c r="AP157" s="300"/>
    </row>
    <row r="158" spans="10:42" ht="13.5" customHeight="1">
      <c r="J158" s="300"/>
      <c r="K158" s="300"/>
      <c r="L158" s="300"/>
      <c r="M158" s="300"/>
      <c r="N158" s="300"/>
      <c r="O158" s="300"/>
      <c r="P158" s="300"/>
      <c r="Q158" s="300"/>
      <c r="R158" s="300"/>
      <c r="S158" s="300"/>
      <c r="T158" s="300"/>
      <c r="U158" s="300"/>
      <c r="V158" s="300"/>
      <c r="W158" s="300"/>
      <c r="X158" s="300"/>
      <c r="Y158" s="300"/>
      <c r="Z158" s="300"/>
      <c r="AA158" s="300"/>
      <c r="AB158" s="300"/>
      <c r="AC158" s="300"/>
      <c r="AD158" s="300"/>
      <c r="AE158" s="300"/>
      <c r="AF158" s="300"/>
      <c r="AG158" s="300"/>
      <c r="AH158" s="300"/>
      <c r="AI158" s="300"/>
      <c r="AJ158" s="300"/>
      <c r="AK158" s="300"/>
      <c r="AL158" s="300"/>
      <c r="AM158" s="300"/>
      <c r="AN158" s="300"/>
      <c r="AO158" s="300"/>
      <c r="AP158" s="300"/>
    </row>
    <row r="159" spans="10:42" ht="13.5" customHeight="1">
      <c r="J159" s="300"/>
      <c r="K159" s="300"/>
      <c r="L159" s="300"/>
      <c r="M159" s="300"/>
      <c r="N159" s="300"/>
      <c r="O159" s="300"/>
      <c r="P159" s="300"/>
      <c r="Q159" s="300"/>
      <c r="R159" s="300"/>
      <c r="S159" s="300"/>
      <c r="T159" s="300"/>
      <c r="U159" s="300"/>
      <c r="V159" s="300"/>
      <c r="W159" s="300"/>
      <c r="X159" s="300"/>
      <c r="Y159" s="300"/>
      <c r="Z159" s="300"/>
      <c r="AA159" s="300"/>
      <c r="AB159" s="300"/>
      <c r="AC159" s="300"/>
      <c r="AD159" s="300"/>
      <c r="AE159" s="300"/>
      <c r="AF159" s="300"/>
      <c r="AG159" s="300"/>
      <c r="AH159" s="300"/>
      <c r="AI159" s="300"/>
      <c r="AJ159" s="300"/>
      <c r="AK159" s="300"/>
      <c r="AL159" s="300"/>
      <c r="AM159" s="300"/>
      <c r="AN159" s="300"/>
      <c r="AO159" s="300"/>
      <c r="AP159" s="300"/>
    </row>
    <row r="160" spans="10:42" ht="13.5" customHeight="1">
      <c r="J160" s="300"/>
      <c r="K160" s="300"/>
      <c r="L160" s="300"/>
      <c r="M160" s="300"/>
      <c r="N160" s="300"/>
      <c r="O160" s="300"/>
      <c r="P160" s="300"/>
      <c r="Q160" s="300"/>
      <c r="R160" s="300"/>
      <c r="S160" s="300"/>
      <c r="T160" s="300"/>
      <c r="U160" s="300"/>
      <c r="V160" s="300"/>
      <c r="W160" s="300"/>
      <c r="X160" s="300"/>
      <c r="Y160" s="300"/>
      <c r="Z160" s="300"/>
      <c r="AA160" s="300"/>
      <c r="AB160" s="300"/>
      <c r="AC160" s="300"/>
      <c r="AD160" s="300"/>
      <c r="AE160" s="300"/>
      <c r="AF160" s="300"/>
      <c r="AG160" s="300"/>
      <c r="AH160" s="300"/>
      <c r="AI160" s="300"/>
      <c r="AJ160" s="300"/>
      <c r="AK160" s="300"/>
      <c r="AL160" s="300"/>
      <c r="AM160" s="300"/>
      <c r="AN160" s="300"/>
      <c r="AO160" s="300"/>
      <c r="AP160" s="300"/>
    </row>
    <row r="161" spans="10:42" ht="13.5" customHeight="1">
      <c r="J161" s="300"/>
      <c r="K161" s="300"/>
      <c r="L161" s="300"/>
      <c r="M161" s="300"/>
      <c r="N161" s="300"/>
      <c r="O161" s="300"/>
      <c r="P161" s="300"/>
      <c r="Q161" s="300"/>
      <c r="R161" s="300"/>
      <c r="S161" s="300"/>
      <c r="T161" s="300"/>
      <c r="U161" s="300"/>
      <c r="V161" s="300"/>
      <c r="W161" s="300"/>
      <c r="X161" s="300"/>
      <c r="Y161" s="300"/>
      <c r="Z161" s="300"/>
      <c r="AA161" s="300"/>
      <c r="AB161" s="300"/>
      <c r="AC161" s="300"/>
      <c r="AD161" s="300"/>
      <c r="AE161" s="300"/>
      <c r="AF161" s="300"/>
      <c r="AG161" s="300"/>
      <c r="AH161" s="300"/>
      <c r="AI161" s="300"/>
      <c r="AJ161" s="300"/>
      <c r="AK161" s="300"/>
      <c r="AL161" s="300"/>
      <c r="AM161" s="300"/>
      <c r="AN161" s="300"/>
      <c r="AO161" s="300"/>
      <c r="AP161" s="300"/>
    </row>
    <row r="162" spans="10:42" ht="13.5" customHeight="1">
      <c r="J162" s="300"/>
      <c r="K162" s="300"/>
      <c r="L162" s="300"/>
      <c r="M162" s="300"/>
      <c r="N162" s="300"/>
      <c r="O162" s="300"/>
      <c r="P162" s="300"/>
      <c r="Q162" s="300"/>
      <c r="R162" s="300"/>
      <c r="S162" s="300"/>
      <c r="T162" s="300"/>
      <c r="U162" s="300"/>
      <c r="V162" s="300"/>
      <c r="W162" s="300"/>
      <c r="X162" s="300"/>
      <c r="Y162" s="300"/>
      <c r="Z162" s="300"/>
      <c r="AA162" s="300"/>
      <c r="AB162" s="300"/>
      <c r="AC162" s="300"/>
      <c r="AD162" s="300"/>
      <c r="AE162" s="300"/>
      <c r="AF162" s="300"/>
      <c r="AG162" s="300"/>
      <c r="AH162" s="300"/>
      <c r="AI162" s="300"/>
      <c r="AJ162" s="300"/>
      <c r="AK162" s="300"/>
      <c r="AL162" s="300"/>
      <c r="AM162" s="300"/>
      <c r="AN162" s="300"/>
      <c r="AO162" s="300"/>
      <c r="AP162" s="300"/>
    </row>
    <row r="163" spans="10:42" ht="13.5" customHeight="1">
      <c r="J163" s="300"/>
      <c r="K163" s="300"/>
      <c r="L163" s="300"/>
      <c r="M163" s="300"/>
      <c r="N163" s="300"/>
      <c r="O163" s="300"/>
      <c r="P163" s="300"/>
      <c r="Q163" s="300"/>
      <c r="R163" s="300"/>
      <c r="S163" s="300"/>
      <c r="T163" s="300"/>
      <c r="U163" s="300"/>
      <c r="V163" s="300"/>
      <c r="W163" s="300"/>
      <c r="X163" s="300"/>
      <c r="Y163" s="300"/>
      <c r="Z163" s="300"/>
      <c r="AA163" s="300"/>
      <c r="AB163" s="300"/>
      <c r="AC163" s="300"/>
      <c r="AD163" s="300"/>
      <c r="AE163" s="300"/>
      <c r="AF163" s="300"/>
      <c r="AG163" s="300"/>
      <c r="AH163" s="300"/>
      <c r="AI163" s="300"/>
      <c r="AJ163" s="300"/>
      <c r="AK163" s="300"/>
      <c r="AL163" s="300"/>
      <c r="AM163" s="300"/>
      <c r="AN163" s="300"/>
      <c r="AO163" s="300"/>
      <c r="AP163" s="300"/>
    </row>
    <row r="164" spans="10:42" ht="13.5" customHeight="1">
      <c r="J164" s="300"/>
      <c r="K164" s="300"/>
      <c r="L164" s="300"/>
      <c r="M164" s="300"/>
      <c r="N164" s="300"/>
      <c r="O164" s="300"/>
      <c r="P164" s="300"/>
      <c r="Q164" s="300"/>
      <c r="R164" s="300"/>
      <c r="S164" s="300"/>
      <c r="T164" s="300"/>
      <c r="U164" s="300"/>
      <c r="V164" s="300"/>
      <c r="W164" s="300"/>
      <c r="X164" s="300"/>
      <c r="Y164" s="300"/>
      <c r="Z164" s="300"/>
      <c r="AA164" s="300"/>
      <c r="AB164" s="300"/>
      <c r="AC164" s="300"/>
      <c r="AD164" s="300"/>
      <c r="AE164" s="300"/>
      <c r="AF164" s="300"/>
      <c r="AG164" s="300"/>
      <c r="AH164" s="300"/>
      <c r="AI164" s="300"/>
      <c r="AJ164" s="300"/>
      <c r="AK164" s="300"/>
      <c r="AL164" s="300"/>
      <c r="AM164" s="300"/>
      <c r="AN164" s="300"/>
      <c r="AO164" s="300"/>
      <c r="AP164" s="300"/>
    </row>
    <row r="165" spans="10:42" ht="13.5" customHeight="1">
      <c r="J165" s="300"/>
      <c r="K165" s="300"/>
      <c r="L165" s="300"/>
      <c r="M165" s="300"/>
      <c r="N165" s="300"/>
      <c r="O165" s="300"/>
      <c r="P165" s="300"/>
      <c r="Q165" s="300"/>
      <c r="R165" s="300"/>
      <c r="S165" s="300"/>
      <c r="T165" s="300"/>
      <c r="U165" s="300"/>
      <c r="V165" s="300"/>
      <c r="W165" s="300"/>
      <c r="X165" s="300"/>
      <c r="Y165" s="300"/>
      <c r="Z165" s="300"/>
      <c r="AA165" s="300"/>
      <c r="AB165" s="300"/>
      <c r="AC165" s="300"/>
      <c r="AD165" s="300"/>
      <c r="AE165" s="300"/>
      <c r="AF165" s="300"/>
      <c r="AG165" s="300"/>
      <c r="AH165" s="300"/>
      <c r="AI165" s="300"/>
      <c r="AJ165" s="300"/>
      <c r="AK165" s="300"/>
      <c r="AL165" s="300"/>
      <c r="AM165" s="300"/>
      <c r="AN165" s="300"/>
      <c r="AO165" s="300"/>
      <c r="AP165" s="300"/>
    </row>
    <row r="166" spans="10:42" ht="13.5" customHeight="1">
      <c r="J166" s="300"/>
      <c r="K166" s="300"/>
      <c r="L166" s="300"/>
      <c r="M166" s="300"/>
      <c r="N166" s="300"/>
      <c r="O166" s="300"/>
      <c r="P166" s="300"/>
      <c r="Q166" s="300"/>
      <c r="R166" s="300"/>
      <c r="S166" s="300"/>
      <c r="T166" s="300"/>
      <c r="U166" s="300"/>
      <c r="V166" s="300"/>
      <c r="W166" s="300"/>
      <c r="X166" s="300"/>
      <c r="Y166" s="300"/>
      <c r="Z166" s="300"/>
      <c r="AA166" s="300"/>
      <c r="AB166" s="300"/>
      <c r="AC166" s="300"/>
      <c r="AD166" s="300"/>
      <c r="AE166" s="300"/>
      <c r="AF166" s="300"/>
      <c r="AG166" s="300"/>
      <c r="AH166" s="300"/>
      <c r="AI166" s="300"/>
      <c r="AJ166" s="300"/>
      <c r="AK166" s="300"/>
      <c r="AL166" s="300"/>
      <c r="AM166" s="300"/>
      <c r="AN166" s="300"/>
      <c r="AO166" s="300"/>
      <c r="AP166" s="300"/>
    </row>
    <row r="167" spans="10:42" ht="13.5" customHeight="1">
      <c r="J167" s="300"/>
      <c r="K167" s="300"/>
      <c r="L167" s="300"/>
      <c r="M167" s="300"/>
      <c r="N167" s="300"/>
      <c r="O167" s="300"/>
      <c r="P167" s="300"/>
      <c r="Q167" s="300"/>
      <c r="R167" s="300"/>
      <c r="S167" s="300"/>
      <c r="T167" s="300"/>
      <c r="U167" s="300"/>
      <c r="V167" s="300"/>
      <c r="W167" s="300"/>
      <c r="X167" s="300"/>
      <c r="Y167" s="300"/>
      <c r="Z167" s="300"/>
      <c r="AA167" s="300"/>
      <c r="AB167" s="300"/>
      <c r="AC167" s="300"/>
      <c r="AD167" s="300"/>
      <c r="AE167" s="300"/>
      <c r="AF167" s="300"/>
      <c r="AG167" s="300"/>
      <c r="AH167" s="300"/>
      <c r="AI167" s="300"/>
      <c r="AJ167" s="300"/>
      <c r="AK167" s="300"/>
      <c r="AL167" s="300"/>
      <c r="AM167" s="300"/>
      <c r="AN167" s="300"/>
      <c r="AO167" s="300"/>
      <c r="AP167" s="300"/>
    </row>
    <row r="168" spans="10:42" ht="13.5" customHeight="1">
      <c r="J168" s="300"/>
      <c r="K168" s="300"/>
      <c r="L168" s="300"/>
      <c r="M168" s="300"/>
      <c r="N168" s="300"/>
      <c r="O168" s="300"/>
      <c r="P168" s="300"/>
      <c r="Q168" s="300"/>
      <c r="R168" s="300"/>
      <c r="S168" s="300"/>
      <c r="T168" s="300"/>
      <c r="U168" s="300"/>
      <c r="V168" s="300"/>
      <c r="W168" s="300"/>
      <c r="X168" s="300"/>
      <c r="Y168" s="300"/>
      <c r="Z168" s="300"/>
      <c r="AA168" s="300"/>
      <c r="AB168" s="300"/>
      <c r="AC168" s="300"/>
      <c r="AD168" s="300"/>
      <c r="AE168" s="300"/>
      <c r="AF168" s="300"/>
      <c r="AG168" s="300"/>
      <c r="AH168" s="300"/>
      <c r="AI168" s="300"/>
      <c r="AJ168" s="300"/>
      <c r="AK168" s="300"/>
      <c r="AL168" s="300"/>
      <c r="AM168" s="300"/>
      <c r="AN168" s="300"/>
      <c r="AO168" s="300"/>
      <c r="AP168" s="300"/>
    </row>
    <row r="169" spans="10:42" ht="13.5" customHeight="1">
      <c r="J169" s="300"/>
      <c r="K169" s="300"/>
      <c r="L169" s="300"/>
      <c r="M169" s="300"/>
      <c r="N169" s="300"/>
      <c r="O169" s="300"/>
      <c r="P169" s="300"/>
      <c r="Q169" s="300"/>
      <c r="R169" s="300"/>
      <c r="S169" s="300"/>
      <c r="T169" s="300"/>
      <c r="U169" s="300"/>
      <c r="V169" s="300"/>
      <c r="W169" s="300"/>
      <c r="X169" s="300"/>
      <c r="Y169" s="300"/>
      <c r="Z169" s="300"/>
      <c r="AA169" s="300"/>
      <c r="AB169" s="300"/>
      <c r="AC169" s="300"/>
      <c r="AD169" s="300"/>
      <c r="AE169" s="300"/>
      <c r="AF169" s="300"/>
      <c r="AG169" s="300"/>
      <c r="AH169" s="300"/>
      <c r="AI169" s="300"/>
      <c r="AJ169" s="300"/>
      <c r="AK169" s="300"/>
      <c r="AL169" s="300"/>
      <c r="AM169" s="300"/>
      <c r="AN169" s="300"/>
      <c r="AO169" s="300"/>
      <c r="AP169" s="300"/>
    </row>
    <row r="170" spans="10:42" ht="13.5" customHeight="1">
      <c r="J170" s="300"/>
      <c r="K170" s="300"/>
      <c r="L170" s="300"/>
      <c r="M170" s="300"/>
      <c r="N170" s="300"/>
      <c r="O170" s="300"/>
      <c r="P170" s="300"/>
      <c r="Q170" s="300"/>
      <c r="R170" s="300"/>
      <c r="S170" s="300"/>
      <c r="T170" s="300"/>
      <c r="U170" s="300"/>
      <c r="V170" s="300"/>
      <c r="W170" s="300"/>
      <c r="X170" s="300"/>
      <c r="Y170" s="300"/>
      <c r="Z170" s="300"/>
      <c r="AA170" s="300"/>
      <c r="AB170" s="300"/>
      <c r="AC170" s="300"/>
      <c r="AD170" s="300"/>
      <c r="AE170" s="300"/>
      <c r="AF170" s="300"/>
      <c r="AG170" s="300"/>
      <c r="AH170" s="300"/>
      <c r="AI170" s="300"/>
      <c r="AJ170" s="300"/>
      <c r="AK170" s="300"/>
      <c r="AL170" s="300"/>
      <c r="AM170" s="300"/>
      <c r="AN170" s="300"/>
      <c r="AO170" s="300"/>
      <c r="AP170" s="300"/>
    </row>
    <row r="171" spans="10:42" ht="13.5" customHeight="1">
      <c r="J171" s="300"/>
      <c r="K171" s="300"/>
      <c r="L171" s="300"/>
      <c r="M171" s="300"/>
      <c r="N171" s="300"/>
      <c r="O171" s="300"/>
      <c r="P171" s="300"/>
      <c r="Q171" s="300"/>
      <c r="R171" s="300"/>
      <c r="S171" s="300"/>
      <c r="T171" s="300"/>
      <c r="U171" s="300"/>
      <c r="V171" s="300"/>
      <c r="W171" s="300"/>
      <c r="X171" s="300"/>
      <c r="Y171" s="300"/>
      <c r="Z171" s="300"/>
      <c r="AA171" s="300"/>
      <c r="AB171" s="300"/>
      <c r="AC171" s="300"/>
      <c r="AD171" s="300"/>
      <c r="AE171" s="300"/>
      <c r="AF171" s="300"/>
      <c r="AG171" s="300"/>
      <c r="AH171" s="300"/>
      <c r="AI171" s="300"/>
      <c r="AJ171" s="300"/>
      <c r="AK171" s="300"/>
      <c r="AL171" s="300"/>
      <c r="AM171" s="300"/>
      <c r="AN171" s="300"/>
      <c r="AO171" s="300"/>
      <c r="AP171" s="300"/>
    </row>
    <row r="172" spans="10:42" ht="13.5" customHeight="1">
      <c r="J172" s="300"/>
      <c r="K172" s="300"/>
      <c r="L172" s="300"/>
      <c r="M172" s="300"/>
      <c r="N172" s="300"/>
      <c r="O172" s="300"/>
      <c r="P172" s="300"/>
      <c r="Q172" s="300"/>
      <c r="R172" s="300"/>
      <c r="S172" s="300"/>
      <c r="T172" s="300"/>
      <c r="U172" s="300"/>
      <c r="V172" s="300"/>
      <c r="W172" s="300"/>
      <c r="X172" s="300"/>
      <c r="Y172" s="300"/>
      <c r="Z172" s="300"/>
      <c r="AA172" s="300"/>
      <c r="AB172" s="300"/>
      <c r="AC172" s="300"/>
      <c r="AD172" s="300"/>
      <c r="AE172" s="300"/>
      <c r="AF172" s="300"/>
      <c r="AG172" s="300"/>
      <c r="AH172" s="300"/>
      <c r="AI172" s="300"/>
      <c r="AJ172" s="300"/>
      <c r="AK172" s="300"/>
      <c r="AL172" s="300"/>
      <c r="AM172" s="300"/>
      <c r="AN172" s="300"/>
      <c r="AO172" s="300"/>
      <c r="AP172" s="300"/>
    </row>
    <row r="173" spans="10:42" ht="13.5" customHeight="1">
      <c r="J173" s="300"/>
      <c r="K173" s="300"/>
      <c r="L173" s="300"/>
      <c r="M173" s="300"/>
      <c r="N173" s="300"/>
      <c r="O173" s="300"/>
      <c r="P173" s="300"/>
      <c r="Q173" s="300"/>
      <c r="R173" s="300"/>
      <c r="S173" s="300"/>
      <c r="T173" s="300"/>
      <c r="U173" s="300"/>
      <c r="V173" s="300"/>
      <c r="W173" s="300"/>
      <c r="X173" s="300"/>
      <c r="Y173" s="300"/>
      <c r="Z173" s="300"/>
      <c r="AA173" s="300"/>
      <c r="AB173" s="300"/>
      <c r="AC173" s="300"/>
      <c r="AD173" s="300"/>
      <c r="AE173" s="300"/>
      <c r="AF173" s="300"/>
      <c r="AG173" s="300"/>
      <c r="AH173" s="300"/>
      <c r="AI173" s="300"/>
      <c r="AJ173" s="300"/>
      <c r="AK173" s="300"/>
      <c r="AL173" s="300"/>
      <c r="AM173" s="300"/>
      <c r="AN173" s="300"/>
      <c r="AO173" s="300"/>
      <c r="AP173" s="300"/>
    </row>
    <row r="174" spans="10:42" ht="13.5" customHeight="1">
      <c r="J174" s="300"/>
      <c r="K174" s="300"/>
      <c r="L174" s="300"/>
      <c r="M174" s="300"/>
      <c r="N174" s="300"/>
      <c r="O174" s="300"/>
      <c r="P174" s="300"/>
      <c r="Q174" s="300"/>
      <c r="R174" s="300"/>
      <c r="S174" s="300"/>
      <c r="T174" s="300"/>
      <c r="U174" s="300"/>
      <c r="V174" s="300"/>
      <c r="W174" s="300"/>
      <c r="X174" s="300"/>
      <c r="Y174" s="300"/>
      <c r="Z174" s="300"/>
      <c r="AA174" s="300"/>
      <c r="AB174" s="300"/>
      <c r="AC174" s="300"/>
      <c r="AD174" s="300"/>
      <c r="AE174" s="300"/>
      <c r="AF174" s="300"/>
      <c r="AG174" s="300"/>
      <c r="AH174" s="300"/>
      <c r="AI174" s="300"/>
      <c r="AJ174" s="300"/>
      <c r="AK174" s="300"/>
      <c r="AL174" s="300"/>
      <c r="AM174" s="300"/>
      <c r="AN174" s="300"/>
      <c r="AO174" s="300"/>
      <c r="AP174" s="300"/>
    </row>
    <row r="175" spans="10:42" ht="13.5" customHeight="1">
      <c r="J175" s="300"/>
      <c r="K175" s="300"/>
      <c r="L175" s="300"/>
      <c r="M175" s="300"/>
      <c r="N175" s="300"/>
      <c r="O175" s="300"/>
      <c r="P175" s="300"/>
      <c r="Q175" s="300"/>
      <c r="R175" s="300"/>
      <c r="S175" s="300"/>
      <c r="T175" s="300"/>
      <c r="U175" s="300"/>
      <c r="V175" s="300"/>
      <c r="W175" s="300"/>
      <c r="X175" s="300"/>
      <c r="Y175" s="300"/>
      <c r="Z175" s="300"/>
      <c r="AA175" s="300"/>
      <c r="AB175" s="300"/>
      <c r="AC175" s="300"/>
      <c r="AD175" s="300"/>
      <c r="AE175" s="300"/>
      <c r="AF175" s="300"/>
      <c r="AG175" s="300"/>
      <c r="AH175" s="300"/>
      <c r="AI175" s="300"/>
      <c r="AJ175" s="300"/>
      <c r="AK175" s="300"/>
      <c r="AL175" s="300"/>
      <c r="AM175" s="300"/>
      <c r="AN175" s="300"/>
      <c r="AO175" s="300"/>
      <c r="AP175" s="300"/>
    </row>
    <row r="176" spans="10:42" ht="13.5" customHeight="1">
      <c r="J176" s="300"/>
      <c r="K176" s="300"/>
      <c r="L176" s="300"/>
      <c r="M176" s="300"/>
      <c r="N176" s="300"/>
      <c r="O176" s="300"/>
      <c r="P176" s="300"/>
      <c r="Q176" s="300"/>
      <c r="R176" s="300"/>
      <c r="S176" s="300"/>
      <c r="T176" s="300"/>
      <c r="U176" s="300"/>
      <c r="V176" s="300"/>
      <c r="W176" s="300"/>
      <c r="X176" s="300"/>
      <c r="Y176" s="300"/>
      <c r="Z176" s="300"/>
      <c r="AA176" s="300"/>
      <c r="AB176" s="300"/>
      <c r="AC176" s="300"/>
      <c r="AD176" s="300"/>
      <c r="AE176" s="300"/>
      <c r="AF176" s="300"/>
      <c r="AG176" s="300"/>
      <c r="AH176" s="300"/>
      <c r="AI176" s="300"/>
      <c r="AJ176" s="300"/>
      <c r="AK176" s="300"/>
      <c r="AL176" s="300"/>
      <c r="AM176" s="300"/>
      <c r="AN176" s="300"/>
      <c r="AO176" s="300"/>
      <c r="AP176" s="300"/>
    </row>
    <row r="177" spans="10:42" ht="13.5" customHeight="1">
      <c r="J177" s="300"/>
      <c r="K177" s="300"/>
      <c r="L177" s="300"/>
      <c r="M177" s="300"/>
      <c r="N177" s="300"/>
      <c r="O177" s="300"/>
      <c r="P177" s="300"/>
      <c r="Q177" s="300"/>
      <c r="R177" s="300"/>
      <c r="S177" s="300"/>
      <c r="T177" s="300"/>
      <c r="U177" s="300"/>
      <c r="V177" s="300"/>
      <c r="W177" s="300"/>
      <c r="X177" s="300"/>
      <c r="Y177" s="300"/>
      <c r="Z177" s="300"/>
      <c r="AA177" s="300"/>
      <c r="AB177" s="300"/>
      <c r="AC177" s="300"/>
      <c r="AD177" s="300"/>
      <c r="AE177" s="300"/>
      <c r="AF177" s="300"/>
      <c r="AG177" s="300"/>
      <c r="AH177" s="300"/>
      <c r="AI177" s="300"/>
      <c r="AJ177" s="300"/>
      <c r="AK177" s="300"/>
      <c r="AL177" s="300"/>
      <c r="AM177" s="300"/>
      <c r="AN177" s="300"/>
      <c r="AO177" s="300"/>
      <c r="AP177" s="300"/>
    </row>
    <row r="178" spans="10:42" ht="13.5" customHeight="1">
      <c r="J178" s="300"/>
      <c r="K178" s="300"/>
      <c r="L178" s="300"/>
      <c r="M178" s="300"/>
      <c r="N178" s="300"/>
      <c r="O178" s="300"/>
      <c r="P178" s="300"/>
      <c r="Q178" s="300"/>
      <c r="R178" s="300"/>
      <c r="S178" s="300"/>
      <c r="T178" s="300"/>
      <c r="U178" s="300"/>
      <c r="V178" s="300"/>
      <c r="W178" s="300"/>
      <c r="X178" s="300"/>
      <c r="Y178" s="300"/>
      <c r="Z178" s="300"/>
      <c r="AA178" s="300"/>
      <c r="AB178" s="300"/>
      <c r="AC178" s="300"/>
      <c r="AD178" s="300"/>
      <c r="AE178" s="300"/>
      <c r="AF178" s="300"/>
      <c r="AG178" s="300"/>
      <c r="AH178" s="300"/>
      <c r="AI178" s="300"/>
      <c r="AJ178" s="300"/>
      <c r="AK178" s="300"/>
      <c r="AL178" s="300"/>
      <c r="AM178" s="300"/>
      <c r="AN178" s="300"/>
      <c r="AO178" s="300"/>
      <c r="AP178" s="300"/>
    </row>
    <row r="179" spans="10:42" ht="13.5" customHeight="1">
      <c r="J179" s="300"/>
      <c r="K179" s="300"/>
      <c r="L179" s="300"/>
      <c r="M179" s="300"/>
      <c r="N179" s="300"/>
      <c r="O179" s="300"/>
      <c r="P179" s="300"/>
      <c r="Q179" s="300"/>
      <c r="R179" s="300"/>
      <c r="S179" s="300"/>
      <c r="T179" s="300"/>
      <c r="U179" s="300"/>
      <c r="V179" s="300"/>
      <c r="W179" s="300"/>
      <c r="X179" s="300"/>
      <c r="Y179" s="300"/>
      <c r="Z179" s="300"/>
      <c r="AA179" s="300"/>
      <c r="AB179" s="300"/>
      <c r="AC179" s="300"/>
      <c r="AD179" s="300"/>
      <c r="AE179" s="300"/>
      <c r="AF179" s="300"/>
      <c r="AG179" s="300"/>
      <c r="AH179" s="300"/>
      <c r="AI179" s="300"/>
      <c r="AJ179" s="300"/>
      <c r="AK179" s="300"/>
      <c r="AL179" s="300"/>
      <c r="AM179" s="300"/>
      <c r="AN179" s="300"/>
      <c r="AO179" s="300"/>
      <c r="AP179" s="300"/>
    </row>
    <row r="180" spans="10:42" ht="13.5" customHeight="1">
      <c r="J180" s="300"/>
      <c r="K180" s="300"/>
      <c r="L180" s="300"/>
      <c r="M180" s="300"/>
      <c r="N180" s="300"/>
      <c r="O180" s="300"/>
      <c r="P180" s="300"/>
      <c r="Q180" s="300"/>
      <c r="R180" s="300"/>
      <c r="S180" s="300"/>
      <c r="T180" s="300"/>
      <c r="U180" s="300"/>
      <c r="V180" s="300"/>
      <c r="W180" s="300"/>
      <c r="X180" s="300"/>
      <c r="Y180" s="300"/>
      <c r="Z180" s="300"/>
      <c r="AA180" s="300"/>
      <c r="AB180" s="300"/>
      <c r="AC180" s="300"/>
      <c r="AD180" s="300"/>
      <c r="AE180" s="300"/>
      <c r="AF180" s="300"/>
      <c r="AG180" s="300"/>
      <c r="AH180" s="300"/>
      <c r="AI180" s="300"/>
      <c r="AJ180" s="300"/>
      <c r="AK180" s="300"/>
      <c r="AL180" s="300"/>
      <c r="AM180" s="300"/>
      <c r="AN180" s="300"/>
      <c r="AO180" s="300"/>
      <c r="AP180" s="300"/>
    </row>
    <row r="181" spans="10:42" ht="13.5" customHeight="1">
      <c r="J181" s="300"/>
      <c r="K181" s="300"/>
      <c r="L181" s="300"/>
      <c r="M181" s="300"/>
      <c r="N181" s="300"/>
      <c r="O181" s="300"/>
      <c r="P181" s="300"/>
      <c r="Q181" s="300"/>
      <c r="R181" s="300"/>
      <c r="S181" s="300"/>
      <c r="T181" s="300"/>
      <c r="U181" s="300"/>
      <c r="V181" s="300"/>
      <c r="W181" s="300"/>
      <c r="X181" s="300"/>
      <c r="Y181" s="300"/>
      <c r="Z181" s="300"/>
      <c r="AA181" s="300"/>
      <c r="AB181" s="300"/>
      <c r="AC181" s="300"/>
      <c r="AD181" s="300"/>
      <c r="AE181" s="300"/>
      <c r="AF181" s="300"/>
      <c r="AG181" s="300"/>
      <c r="AH181" s="300"/>
      <c r="AI181" s="300"/>
      <c r="AJ181" s="300"/>
      <c r="AK181" s="300"/>
      <c r="AL181" s="300"/>
      <c r="AM181" s="300"/>
      <c r="AN181" s="300"/>
      <c r="AO181" s="300"/>
      <c r="AP181" s="300"/>
    </row>
    <row r="182" spans="10:42" ht="13.5" customHeight="1">
      <c r="J182" s="300"/>
      <c r="K182" s="300"/>
      <c r="L182" s="300"/>
      <c r="M182" s="300"/>
      <c r="N182" s="300"/>
      <c r="O182" s="300"/>
      <c r="P182" s="300"/>
      <c r="Q182" s="300"/>
      <c r="R182" s="300"/>
      <c r="S182" s="300"/>
      <c r="T182" s="300"/>
      <c r="U182" s="300"/>
      <c r="V182" s="300"/>
      <c r="W182" s="300"/>
      <c r="X182" s="300"/>
      <c r="Y182" s="300"/>
      <c r="Z182" s="300"/>
      <c r="AA182" s="300"/>
      <c r="AB182" s="300"/>
      <c r="AC182" s="300"/>
      <c r="AD182" s="300"/>
      <c r="AE182" s="300"/>
      <c r="AF182" s="300"/>
      <c r="AG182" s="300"/>
      <c r="AH182" s="300"/>
      <c r="AI182" s="300"/>
      <c r="AJ182" s="300"/>
      <c r="AK182" s="300"/>
      <c r="AL182" s="300"/>
      <c r="AM182" s="300"/>
      <c r="AN182" s="300"/>
      <c r="AO182" s="300"/>
      <c r="AP182" s="300"/>
    </row>
    <row r="183" spans="10:42" ht="13.5" customHeight="1">
      <c r="J183" s="300"/>
      <c r="K183" s="300"/>
      <c r="L183" s="300"/>
      <c r="M183" s="300"/>
      <c r="N183" s="300"/>
      <c r="O183" s="300"/>
      <c r="P183" s="300"/>
      <c r="Q183" s="300"/>
      <c r="R183" s="300"/>
      <c r="S183" s="300"/>
      <c r="T183" s="300"/>
      <c r="U183" s="300"/>
      <c r="V183" s="300"/>
      <c r="W183" s="300"/>
      <c r="X183" s="300"/>
      <c r="Y183" s="300"/>
      <c r="Z183" s="300"/>
      <c r="AA183" s="300"/>
      <c r="AB183" s="300"/>
      <c r="AC183" s="300"/>
      <c r="AD183" s="300"/>
      <c r="AE183" s="300"/>
      <c r="AF183" s="300"/>
      <c r="AG183" s="300"/>
      <c r="AH183" s="300"/>
      <c r="AI183" s="300"/>
      <c r="AJ183" s="300"/>
      <c r="AK183" s="300"/>
      <c r="AL183" s="300"/>
      <c r="AM183" s="300"/>
      <c r="AN183" s="300"/>
      <c r="AO183" s="300"/>
      <c r="AP183" s="300"/>
    </row>
    <row r="184" spans="10:42" ht="13.5" customHeight="1">
      <c r="J184" s="300"/>
      <c r="K184" s="300"/>
      <c r="L184" s="300"/>
      <c r="M184" s="300"/>
      <c r="N184" s="300"/>
      <c r="O184" s="300"/>
      <c r="P184" s="300"/>
      <c r="Q184" s="300"/>
      <c r="R184" s="300"/>
      <c r="S184" s="300"/>
      <c r="T184" s="300"/>
      <c r="U184" s="300"/>
      <c r="V184" s="300"/>
      <c r="W184" s="300"/>
      <c r="X184" s="300"/>
      <c r="Y184" s="300"/>
      <c r="Z184" s="300"/>
      <c r="AA184" s="300"/>
      <c r="AB184" s="300"/>
      <c r="AC184" s="300"/>
      <c r="AD184" s="300"/>
      <c r="AE184" s="300"/>
      <c r="AF184" s="300"/>
      <c r="AG184" s="300"/>
      <c r="AH184" s="300"/>
      <c r="AI184" s="300"/>
      <c r="AJ184" s="300"/>
      <c r="AK184" s="300"/>
      <c r="AL184" s="300"/>
      <c r="AM184" s="300"/>
      <c r="AN184" s="300"/>
      <c r="AO184" s="300"/>
      <c r="AP184" s="300"/>
    </row>
    <row r="185" spans="10:42" ht="13.5" customHeight="1">
      <c r="J185" s="300"/>
      <c r="K185" s="300"/>
      <c r="L185" s="300"/>
      <c r="M185" s="300"/>
      <c r="N185" s="300"/>
      <c r="O185" s="300"/>
      <c r="P185" s="300"/>
      <c r="Q185" s="300"/>
      <c r="R185" s="300"/>
      <c r="S185" s="300"/>
      <c r="T185" s="300"/>
      <c r="U185" s="300"/>
      <c r="V185" s="300"/>
      <c r="W185" s="300"/>
      <c r="X185" s="300"/>
      <c r="Y185" s="300"/>
      <c r="Z185" s="300"/>
      <c r="AA185" s="300"/>
      <c r="AB185" s="300"/>
      <c r="AC185" s="300"/>
      <c r="AD185" s="300"/>
      <c r="AE185" s="300"/>
      <c r="AF185" s="300"/>
      <c r="AG185" s="300"/>
      <c r="AH185" s="300"/>
      <c r="AI185" s="300"/>
      <c r="AJ185" s="300"/>
      <c r="AK185" s="300"/>
      <c r="AL185" s="300"/>
      <c r="AM185" s="300"/>
      <c r="AN185" s="300"/>
      <c r="AO185" s="300"/>
      <c r="AP185" s="300"/>
    </row>
    <row r="186" spans="10:42" ht="13.5" customHeight="1">
      <c r="J186" s="300"/>
      <c r="K186" s="300"/>
      <c r="L186" s="300"/>
      <c r="M186" s="300"/>
      <c r="N186" s="300"/>
      <c r="O186" s="300"/>
      <c r="P186" s="300"/>
      <c r="Q186" s="300"/>
      <c r="R186" s="300"/>
      <c r="S186" s="300"/>
      <c r="T186" s="300"/>
      <c r="U186" s="300"/>
      <c r="V186" s="300"/>
      <c r="W186" s="300"/>
      <c r="X186" s="300"/>
      <c r="Y186" s="300"/>
      <c r="Z186" s="300"/>
      <c r="AA186" s="300"/>
      <c r="AB186" s="300"/>
      <c r="AC186" s="300"/>
      <c r="AD186" s="300"/>
      <c r="AE186" s="300"/>
      <c r="AF186" s="300"/>
      <c r="AG186" s="300"/>
      <c r="AH186" s="300"/>
      <c r="AI186" s="300"/>
      <c r="AJ186" s="300"/>
      <c r="AK186" s="300"/>
      <c r="AL186" s="300"/>
      <c r="AM186" s="300"/>
      <c r="AN186" s="300"/>
      <c r="AO186" s="300"/>
      <c r="AP186" s="300"/>
    </row>
    <row r="187" spans="10:42" ht="13.5" customHeight="1">
      <c r="J187" s="300"/>
      <c r="K187" s="300"/>
      <c r="L187" s="300"/>
      <c r="M187" s="300"/>
      <c r="N187" s="300"/>
      <c r="O187" s="300"/>
      <c r="P187" s="300"/>
      <c r="Q187" s="300"/>
      <c r="R187" s="300"/>
      <c r="S187" s="300"/>
      <c r="T187" s="300"/>
      <c r="U187" s="300"/>
      <c r="V187" s="300"/>
      <c r="W187" s="300"/>
      <c r="X187" s="300"/>
      <c r="Y187" s="300"/>
      <c r="Z187" s="300"/>
      <c r="AA187" s="300"/>
      <c r="AB187" s="300"/>
      <c r="AC187" s="300"/>
      <c r="AD187" s="300"/>
      <c r="AE187" s="300"/>
      <c r="AF187" s="300"/>
      <c r="AG187" s="300"/>
      <c r="AH187" s="300"/>
      <c r="AI187" s="300"/>
      <c r="AJ187" s="300"/>
      <c r="AK187" s="300"/>
      <c r="AL187" s="300"/>
      <c r="AM187" s="300"/>
      <c r="AN187" s="300"/>
      <c r="AO187" s="300"/>
      <c r="AP187" s="300"/>
    </row>
    <row r="188" spans="10:42" ht="13.5" customHeight="1">
      <c r="J188" s="300"/>
      <c r="K188" s="300"/>
      <c r="L188" s="300"/>
      <c r="M188" s="300"/>
      <c r="N188" s="300"/>
      <c r="O188" s="300"/>
      <c r="P188" s="300"/>
      <c r="Q188" s="300"/>
      <c r="R188" s="300"/>
      <c r="S188" s="300"/>
      <c r="T188" s="300"/>
      <c r="U188" s="300"/>
      <c r="V188" s="300"/>
      <c r="W188" s="300"/>
      <c r="X188" s="300"/>
      <c r="Y188" s="300"/>
      <c r="Z188" s="300"/>
      <c r="AA188" s="300"/>
      <c r="AB188" s="300"/>
      <c r="AC188" s="300"/>
      <c r="AD188" s="300"/>
      <c r="AE188" s="300"/>
      <c r="AF188" s="300"/>
      <c r="AG188" s="300"/>
      <c r="AH188" s="300"/>
      <c r="AI188" s="300"/>
      <c r="AJ188" s="300"/>
      <c r="AK188" s="300"/>
      <c r="AL188" s="300"/>
      <c r="AM188" s="300"/>
      <c r="AN188" s="300"/>
      <c r="AO188" s="300"/>
      <c r="AP188" s="300"/>
    </row>
    <row r="189" spans="10:42" ht="13.5" customHeight="1">
      <c r="J189" s="300"/>
      <c r="K189" s="300"/>
      <c r="L189" s="300"/>
      <c r="M189" s="300"/>
      <c r="N189" s="300"/>
      <c r="O189" s="300"/>
      <c r="P189" s="300"/>
      <c r="Q189" s="300"/>
      <c r="R189" s="300"/>
      <c r="S189" s="300"/>
      <c r="T189" s="300"/>
      <c r="U189" s="300"/>
      <c r="V189" s="300"/>
      <c r="W189" s="300"/>
      <c r="X189" s="300"/>
      <c r="Y189" s="300"/>
      <c r="Z189" s="300"/>
      <c r="AA189" s="300"/>
      <c r="AB189" s="300"/>
      <c r="AC189" s="300"/>
      <c r="AD189" s="300"/>
      <c r="AE189" s="300"/>
      <c r="AF189" s="300"/>
      <c r="AG189" s="300"/>
      <c r="AH189" s="300"/>
      <c r="AI189" s="300"/>
      <c r="AJ189" s="300"/>
      <c r="AK189" s="300"/>
      <c r="AL189" s="300"/>
      <c r="AM189" s="300"/>
      <c r="AN189" s="300"/>
      <c r="AO189" s="300"/>
      <c r="AP189" s="300"/>
    </row>
    <row r="190" spans="10:42" ht="13.5" customHeight="1">
      <c r="J190" s="300"/>
      <c r="K190" s="300"/>
      <c r="L190" s="300"/>
      <c r="M190" s="300"/>
      <c r="N190" s="300"/>
      <c r="O190" s="300"/>
      <c r="P190" s="300"/>
      <c r="Q190" s="300"/>
      <c r="R190" s="300"/>
      <c r="S190" s="300"/>
      <c r="T190" s="300"/>
      <c r="U190" s="300"/>
      <c r="V190" s="300"/>
      <c r="W190" s="300"/>
      <c r="X190" s="300"/>
      <c r="Y190" s="300"/>
      <c r="Z190" s="300"/>
      <c r="AA190" s="300"/>
      <c r="AB190" s="300"/>
      <c r="AC190" s="300"/>
      <c r="AD190" s="300"/>
      <c r="AE190" s="300"/>
      <c r="AF190" s="300"/>
      <c r="AG190" s="300"/>
      <c r="AH190" s="300"/>
      <c r="AI190" s="300"/>
      <c r="AJ190" s="300"/>
      <c r="AK190" s="300"/>
      <c r="AL190" s="300"/>
      <c r="AM190" s="300"/>
      <c r="AN190" s="300"/>
      <c r="AO190" s="300"/>
      <c r="AP190" s="300"/>
    </row>
    <row r="191" spans="10:42" ht="13.5" customHeight="1">
      <c r="J191" s="300"/>
      <c r="K191" s="300"/>
      <c r="L191" s="300"/>
      <c r="M191" s="300"/>
      <c r="N191" s="300"/>
      <c r="O191" s="300"/>
      <c r="P191" s="300"/>
      <c r="Q191" s="300"/>
      <c r="R191" s="300"/>
      <c r="S191" s="300"/>
      <c r="T191" s="300"/>
      <c r="U191" s="300"/>
      <c r="V191" s="300"/>
      <c r="W191" s="300"/>
      <c r="X191" s="300"/>
      <c r="Y191" s="300"/>
      <c r="Z191" s="300"/>
      <c r="AA191" s="300"/>
      <c r="AB191" s="300"/>
      <c r="AC191" s="300"/>
      <c r="AD191" s="300"/>
      <c r="AE191" s="300"/>
      <c r="AF191" s="300"/>
      <c r="AG191" s="300"/>
      <c r="AH191" s="300"/>
      <c r="AI191" s="300"/>
      <c r="AJ191" s="300"/>
      <c r="AK191" s="300"/>
      <c r="AL191" s="300"/>
      <c r="AM191" s="300"/>
      <c r="AN191" s="300"/>
      <c r="AO191" s="300"/>
      <c r="AP191" s="300"/>
    </row>
    <row r="192" spans="10:42" ht="13.5" customHeight="1">
      <c r="J192" s="300"/>
      <c r="K192" s="300"/>
      <c r="L192" s="300"/>
      <c r="M192" s="300"/>
      <c r="N192" s="300"/>
      <c r="O192" s="300"/>
      <c r="P192" s="300"/>
      <c r="Q192" s="300"/>
      <c r="R192" s="300"/>
      <c r="S192" s="300"/>
      <c r="T192" s="300"/>
      <c r="U192" s="300"/>
      <c r="V192" s="300"/>
      <c r="W192" s="300"/>
      <c r="X192" s="300"/>
      <c r="Y192" s="300"/>
      <c r="Z192" s="300"/>
      <c r="AA192" s="300"/>
      <c r="AB192" s="300"/>
      <c r="AC192" s="300"/>
      <c r="AD192" s="300"/>
      <c r="AE192" s="300"/>
      <c r="AF192" s="300"/>
      <c r="AG192" s="300"/>
      <c r="AH192" s="300"/>
      <c r="AI192" s="300"/>
      <c r="AJ192" s="300"/>
      <c r="AK192" s="300"/>
      <c r="AL192" s="300"/>
      <c r="AM192" s="300"/>
      <c r="AN192" s="300"/>
      <c r="AO192" s="300"/>
      <c r="AP192" s="300"/>
    </row>
    <row r="193" spans="10:42" ht="13.5" customHeight="1">
      <c r="J193" s="300"/>
      <c r="K193" s="300"/>
      <c r="L193" s="300"/>
      <c r="M193" s="300"/>
      <c r="N193" s="300"/>
      <c r="O193" s="300"/>
      <c r="P193" s="300"/>
      <c r="Q193" s="300"/>
      <c r="R193" s="300"/>
      <c r="S193" s="300"/>
      <c r="T193" s="300"/>
      <c r="U193" s="300"/>
      <c r="V193" s="300"/>
      <c r="W193" s="300"/>
      <c r="X193" s="300"/>
      <c r="Y193" s="300"/>
      <c r="Z193" s="300"/>
      <c r="AA193" s="300"/>
      <c r="AB193" s="300"/>
      <c r="AC193" s="300"/>
      <c r="AD193" s="300"/>
      <c r="AE193" s="300"/>
      <c r="AF193" s="300"/>
      <c r="AG193" s="300"/>
      <c r="AH193" s="300"/>
      <c r="AI193" s="300"/>
      <c r="AJ193" s="300"/>
      <c r="AK193" s="300"/>
      <c r="AL193" s="300"/>
      <c r="AM193" s="300"/>
      <c r="AN193" s="300"/>
      <c r="AO193" s="300"/>
      <c r="AP193" s="300"/>
    </row>
    <row r="194" spans="10:42" ht="13.5" customHeight="1">
      <c r="J194" s="300"/>
      <c r="K194" s="300"/>
      <c r="L194" s="300"/>
      <c r="M194" s="300"/>
      <c r="N194" s="300"/>
      <c r="O194" s="300"/>
      <c r="P194" s="300"/>
      <c r="Q194" s="300"/>
      <c r="R194" s="300"/>
      <c r="S194" s="300"/>
      <c r="T194" s="300"/>
      <c r="U194" s="300"/>
      <c r="V194" s="300"/>
      <c r="W194" s="300"/>
      <c r="X194" s="300"/>
      <c r="Y194" s="300"/>
      <c r="Z194" s="300"/>
      <c r="AA194" s="300"/>
      <c r="AB194" s="300"/>
      <c r="AC194" s="300"/>
      <c r="AD194" s="300"/>
      <c r="AE194" s="300"/>
      <c r="AF194" s="300"/>
      <c r="AG194" s="300"/>
      <c r="AH194" s="300"/>
      <c r="AI194" s="300"/>
      <c r="AJ194" s="300"/>
      <c r="AK194" s="300"/>
      <c r="AL194" s="300"/>
      <c r="AM194" s="300"/>
      <c r="AN194" s="300"/>
      <c r="AO194" s="300"/>
      <c r="AP194" s="300"/>
    </row>
    <row r="195" spans="10:42" ht="13.5" customHeight="1">
      <c r="J195" s="300"/>
      <c r="K195" s="300"/>
      <c r="L195" s="300"/>
      <c r="M195" s="300"/>
      <c r="N195" s="300"/>
      <c r="O195" s="300"/>
      <c r="P195" s="300"/>
      <c r="Q195" s="300"/>
      <c r="R195" s="300"/>
      <c r="S195" s="300"/>
      <c r="T195" s="300"/>
      <c r="U195" s="300"/>
      <c r="V195" s="300"/>
      <c r="W195" s="300"/>
      <c r="X195" s="300"/>
      <c r="Y195" s="300"/>
      <c r="Z195" s="300"/>
      <c r="AA195" s="300"/>
      <c r="AB195" s="300"/>
      <c r="AC195" s="300"/>
      <c r="AD195" s="300"/>
      <c r="AE195" s="300"/>
      <c r="AF195" s="300"/>
      <c r="AG195" s="300"/>
      <c r="AH195" s="300"/>
      <c r="AI195" s="300"/>
      <c r="AJ195" s="300"/>
      <c r="AK195" s="300"/>
      <c r="AL195" s="300"/>
      <c r="AM195" s="300"/>
      <c r="AN195" s="300"/>
      <c r="AO195" s="300"/>
      <c r="AP195" s="300"/>
    </row>
    <row r="196" spans="10:42" ht="13.5" customHeight="1">
      <c r="J196" s="300"/>
      <c r="K196" s="300"/>
      <c r="L196" s="300"/>
      <c r="M196" s="300"/>
      <c r="N196" s="300"/>
      <c r="O196" s="300"/>
      <c r="P196" s="300"/>
      <c r="Q196" s="300"/>
      <c r="R196" s="300"/>
      <c r="S196" s="300"/>
      <c r="T196" s="300"/>
      <c r="U196" s="300"/>
      <c r="V196" s="300"/>
      <c r="W196" s="300"/>
      <c r="X196" s="300"/>
      <c r="Y196" s="300"/>
      <c r="Z196" s="300"/>
      <c r="AA196" s="300"/>
      <c r="AB196" s="300"/>
      <c r="AC196" s="300"/>
      <c r="AD196" s="300"/>
      <c r="AE196" s="300"/>
      <c r="AF196" s="300"/>
      <c r="AG196" s="300"/>
      <c r="AH196" s="300"/>
      <c r="AI196" s="300"/>
      <c r="AJ196" s="300"/>
      <c r="AK196" s="300"/>
      <c r="AL196" s="300"/>
      <c r="AM196" s="300"/>
      <c r="AN196" s="300"/>
      <c r="AO196" s="300"/>
      <c r="AP196" s="300"/>
    </row>
    <row r="197" spans="10:42" ht="13.5" customHeight="1">
      <c r="J197" s="300"/>
      <c r="K197" s="300"/>
      <c r="L197" s="300"/>
      <c r="M197" s="300"/>
      <c r="N197" s="300"/>
      <c r="O197" s="300"/>
      <c r="P197" s="300"/>
      <c r="Q197" s="300"/>
      <c r="R197" s="300"/>
      <c r="S197" s="300"/>
      <c r="T197" s="300"/>
      <c r="U197" s="300"/>
      <c r="V197" s="300"/>
      <c r="W197" s="300"/>
      <c r="X197" s="300"/>
      <c r="Y197" s="300"/>
      <c r="Z197" s="300"/>
      <c r="AA197" s="300"/>
      <c r="AB197" s="300"/>
      <c r="AC197" s="300"/>
      <c r="AD197" s="300"/>
      <c r="AE197" s="300"/>
      <c r="AF197" s="300"/>
      <c r="AG197" s="300"/>
      <c r="AH197" s="300"/>
      <c r="AI197" s="300"/>
      <c r="AJ197" s="300"/>
      <c r="AK197" s="300"/>
      <c r="AL197" s="300"/>
      <c r="AM197" s="300"/>
      <c r="AN197" s="300"/>
      <c r="AO197" s="300"/>
      <c r="AP197" s="300"/>
    </row>
    <row r="198" spans="10:42" ht="13.5" customHeight="1">
      <c r="J198" s="300"/>
      <c r="K198" s="300"/>
      <c r="L198" s="300"/>
      <c r="M198" s="300"/>
      <c r="N198" s="300"/>
      <c r="O198" s="300"/>
      <c r="P198" s="300"/>
      <c r="Q198" s="300"/>
      <c r="R198" s="300"/>
      <c r="S198" s="300"/>
      <c r="T198" s="300"/>
      <c r="U198" s="300"/>
      <c r="V198" s="300"/>
      <c r="W198" s="300"/>
      <c r="X198" s="300"/>
      <c r="Y198" s="300"/>
      <c r="Z198" s="300"/>
      <c r="AA198" s="300"/>
      <c r="AB198" s="300"/>
      <c r="AC198" s="300"/>
      <c r="AD198" s="300"/>
      <c r="AE198" s="300"/>
      <c r="AF198" s="300"/>
      <c r="AG198" s="300"/>
      <c r="AH198" s="300"/>
      <c r="AI198" s="300"/>
      <c r="AJ198" s="300"/>
      <c r="AK198" s="300"/>
      <c r="AL198" s="300"/>
      <c r="AM198" s="300"/>
      <c r="AN198" s="300"/>
      <c r="AO198" s="300"/>
      <c r="AP198" s="300"/>
    </row>
    <row r="199" spans="10:42" ht="13.5" customHeight="1">
      <c r="J199" s="300"/>
      <c r="K199" s="300"/>
      <c r="L199" s="300"/>
      <c r="M199" s="300"/>
      <c r="N199" s="300"/>
      <c r="O199" s="300"/>
      <c r="P199" s="300"/>
      <c r="Q199" s="300"/>
      <c r="R199" s="300"/>
      <c r="S199" s="300"/>
      <c r="T199" s="300"/>
      <c r="U199" s="300"/>
      <c r="V199" s="300"/>
      <c r="W199" s="300"/>
      <c r="X199" s="300"/>
      <c r="Y199" s="300"/>
      <c r="Z199" s="300"/>
      <c r="AA199" s="300"/>
      <c r="AB199" s="300"/>
      <c r="AC199" s="300"/>
      <c r="AD199" s="300"/>
      <c r="AE199" s="300"/>
      <c r="AF199" s="300"/>
      <c r="AG199" s="300"/>
      <c r="AH199" s="300"/>
      <c r="AI199" s="300"/>
      <c r="AJ199" s="300"/>
      <c r="AK199" s="300"/>
      <c r="AL199" s="300"/>
      <c r="AM199" s="300"/>
      <c r="AN199" s="300"/>
      <c r="AO199" s="300"/>
      <c r="AP199" s="300"/>
    </row>
    <row r="200" spans="10:42" ht="13.5" customHeight="1">
      <c r="J200" s="300"/>
      <c r="K200" s="300"/>
      <c r="L200" s="300"/>
      <c r="M200" s="300"/>
      <c r="N200" s="300"/>
      <c r="O200" s="300"/>
      <c r="P200" s="300"/>
      <c r="Q200" s="300"/>
      <c r="R200" s="300"/>
      <c r="S200" s="300"/>
      <c r="T200" s="300"/>
      <c r="U200" s="300"/>
      <c r="V200" s="300"/>
      <c r="W200" s="300"/>
      <c r="X200" s="300"/>
      <c r="Y200" s="300"/>
      <c r="Z200" s="300"/>
      <c r="AA200" s="300"/>
      <c r="AB200" s="300"/>
      <c r="AC200" s="300"/>
      <c r="AD200" s="300"/>
      <c r="AE200" s="300"/>
      <c r="AF200" s="300"/>
      <c r="AG200" s="300"/>
      <c r="AH200" s="300"/>
      <c r="AI200" s="300"/>
      <c r="AJ200" s="300"/>
      <c r="AK200" s="300"/>
      <c r="AL200" s="300"/>
      <c r="AM200" s="300"/>
      <c r="AN200" s="300"/>
      <c r="AO200" s="300"/>
      <c r="AP200" s="300"/>
    </row>
    <row r="201" spans="10:42" ht="13.5" customHeight="1">
      <c r="J201" s="300"/>
      <c r="K201" s="300"/>
      <c r="L201" s="300"/>
      <c r="M201" s="300"/>
      <c r="N201" s="300"/>
      <c r="O201" s="300"/>
      <c r="P201" s="300"/>
      <c r="Q201" s="300"/>
      <c r="R201" s="300"/>
      <c r="S201" s="300"/>
      <c r="T201" s="300"/>
      <c r="U201" s="300"/>
      <c r="V201" s="300"/>
      <c r="W201" s="300"/>
      <c r="X201" s="300"/>
      <c r="Y201" s="300"/>
      <c r="Z201" s="300"/>
      <c r="AA201" s="300"/>
      <c r="AB201" s="300"/>
      <c r="AC201" s="300"/>
      <c r="AD201" s="300"/>
      <c r="AE201" s="300"/>
      <c r="AF201" s="300"/>
      <c r="AG201" s="300"/>
      <c r="AH201" s="300"/>
      <c r="AI201" s="300"/>
      <c r="AJ201" s="300"/>
      <c r="AK201" s="300"/>
      <c r="AL201" s="300"/>
      <c r="AM201" s="300"/>
      <c r="AN201" s="300"/>
      <c r="AO201" s="300"/>
      <c r="AP201" s="300"/>
    </row>
    <row r="202" spans="10:42" ht="13.5" customHeight="1">
      <c r="J202" s="300"/>
      <c r="K202" s="300"/>
      <c r="L202" s="300"/>
      <c r="M202" s="300"/>
      <c r="N202" s="300"/>
      <c r="O202" s="300"/>
      <c r="P202" s="300"/>
      <c r="Q202" s="300"/>
      <c r="R202" s="300"/>
      <c r="S202" s="300"/>
      <c r="T202" s="300"/>
      <c r="U202" s="300"/>
      <c r="V202" s="300"/>
      <c r="W202" s="300"/>
      <c r="X202" s="300"/>
      <c r="Y202" s="300"/>
      <c r="Z202" s="300"/>
      <c r="AA202" s="300"/>
      <c r="AB202" s="300"/>
      <c r="AC202" s="300"/>
      <c r="AD202" s="300"/>
      <c r="AE202" s="300"/>
      <c r="AF202" s="300"/>
      <c r="AG202" s="300"/>
      <c r="AH202" s="300"/>
      <c r="AI202" s="300"/>
      <c r="AJ202" s="300"/>
      <c r="AK202" s="300"/>
      <c r="AL202" s="300"/>
      <c r="AM202" s="300"/>
      <c r="AN202" s="300"/>
      <c r="AO202" s="300"/>
      <c r="AP202" s="300"/>
    </row>
    <row r="203" spans="10:42" ht="13.5" customHeight="1">
      <c r="J203" s="300"/>
      <c r="K203" s="300"/>
      <c r="L203" s="300"/>
      <c r="M203" s="300"/>
      <c r="N203" s="300"/>
      <c r="O203" s="300"/>
      <c r="P203" s="300"/>
      <c r="Q203" s="300"/>
      <c r="R203" s="300"/>
      <c r="S203" s="300"/>
      <c r="T203" s="300"/>
      <c r="U203" s="300"/>
      <c r="V203" s="300"/>
      <c r="W203" s="300"/>
      <c r="X203" s="300"/>
      <c r="Y203" s="300"/>
      <c r="Z203" s="300"/>
      <c r="AA203" s="300"/>
      <c r="AB203" s="300"/>
      <c r="AC203" s="300"/>
      <c r="AD203" s="300"/>
      <c r="AE203" s="300"/>
      <c r="AF203" s="300"/>
      <c r="AG203" s="300"/>
      <c r="AH203" s="300"/>
      <c r="AI203" s="300"/>
      <c r="AJ203" s="300"/>
      <c r="AK203" s="300"/>
      <c r="AL203" s="300"/>
      <c r="AM203" s="300"/>
      <c r="AN203" s="300"/>
      <c r="AO203" s="300"/>
      <c r="AP203" s="300"/>
    </row>
    <row r="204" spans="10:42" ht="13.5" customHeight="1">
      <c r="J204" s="300"/>
      <c r="K204" s="300"/>
      <c r="L204" s="300"/>
      <c r="M204" s="300"/>
      <c r="N204" s="300"/>
      <c r="O204" s="300"/>
      <c r="P204" s="300"/>
      <c r="Q204" s="300"/>
      <c r="R204" s="300"/>
      <c r="S204" s="300"/>
      <c r="T204" s="300"/>
      <c r="U204" s="300"/>
      <c r="V204" s="300"/>
      <c r="W204" s="300"/>
      <c r="X204" s="300"/>
      <c r="Y204" s="300"/>
      <c r="Z204" s="300"/>
      <c r="AA204" s="300"/>
      <c r="AB204" s="300"/>
      <c r="AC204" s="300"/>
      <c r="AD204" s="300"/>
      <c r="AE204" s="300"/>
      <c r="AF204" s="300"/>
      <c r="AG204" s="300"/>
      <c r="AH204" s="300"/>
      <c r="AI204" s="300"/>
      <c r="AJ204" s="300"/>
      <c r="AK204" s="300"/>
      <c r="AL204" s="300"/>
      <c r="AM204" s="300"/>
      <c r="AN204" s="300"/>
      <c r="AO204" s="300"/>
      <c r="AP204" s="300"/>
    </row>
    <row r="205" spans="10:42" ht="13.5" customHeight="1">
      <c r="J205" s="300"/>
      <c r="K205" s="300"/>
      <c r="L205" s="300"/>
      <c r="M205" s="300"/>
      <c r="N205" s="300"/>
      <c r="O205" s="300"/>
      <c r="P205" s="300"/>
      <c r="Q205" s="300"/>
      <c r="R205" s="300"/>
      <c r="S205" s="300"/>
      <c r="T205" s="300"/>
      <c r="U205" s="300"/>
      <c r="V205" s="300"/>
      <c r="W205" s="300"/>
      <c r="X205" s="300"/>
      <c r="Y205" s="300"/>
      <c r="Z205" s="300"/>
      <c r="AA205" s="300"/>
      <c r="AB205" s="300"/>
      <c r="AC205" s="300"/>
      <c r="AD205" s="300"/>
      <c r="AE205" s="300"/>
      <c r="AF205" s="300"/>
      <c r="AG205" s="300"/>
      <c r="AH205" s="300"/>
      <c r="AI205" s="300"/>
      <c r="AJ205" s="300"/>
      <c r="AK205" s="300"/>
      <c r="AL205" s="300"/>
      <c r="AM205" s="300"/>
      <c r="AN205" s="300"/>
      <c r="AO205" s="300"/>
      <c r="AP205" s="300"/>
    </row>
    <row r="206" spans="10:42" ht="13.5" customHeight="1">
      <c r="J206" s="300"/>
      <c r="K206" s="300"/>
      <c r="L206" s="300"/>
      <c r="M206" s="300"/>
      <c r="N206" s="300"/>
      <c r="O206" s="300"/>
      <c r="P206" s="300"/>
      <c r="Q206" s="300"/>
      <c r="R206" s="300"/>
      <c r="S206" s="300"/>
      <c r="T206" s="300"/>
      <c r="U206" s="300"/>
      <c r="V206" s="300"/>
      <c r="W206" s="300"/>
      <c r="X206" s="300"/>
      <c r="Y206" s="300"/>
      <c r="Z206" s="300"/>
      <c r="AA206" s="300"/>
      <c r="AB206" s="300"/>
      <c r="AC206" s="300"/>
      <c r="AD206" s="300"/>
      <c r="AE206" s="300"/>
      <c r="AF206" s="300"/>
      <c r="AG206" s="300"/>
      <c r="AH206" s="300"/>
      <c r="AI206" s="300"/>
      <c r="AJ206" s="300"/>
      <c r="AK206" s="300"/>
      <c r="AL206" s="300"/>
      <c r="AM206" s="300"/>
      <c r="AN206" s="300"/>
      <c r="AO206" s="300"/>
      <c r="AP206" s="300"/>
    </row>
    <row r="207" spans="10:42" ht="13.5" customHeight="1">
      <c r="J207" s="300"/>
      <c r="K207" s="300"/>
      <c r="L207" s="300"/>
      <c r="M207" s="300"/>
      <c r="N207" s="300"/>
      <c r="O207" s="300"/>
      <c r="P207" s="300"/>
      <c r="Q207" s="300"/>
      <c r="R207" s="300"/>
      <c r="S207" s="300"/>
      <c r="T207" s="300"/>
      <c r="U207" s="300"/>
      <c r="V207" s="300"/>
      <c r="W207" s="300"/>
      <c r="X207" s="300"/>
      <c r="Y207" s="300"/>
      <c r="Z207" s="300"/>
      <c r="AA207" s="300"/>
      <c r="AB207" s="300"/>
      <c r="AC207" s="300"/>
      <c r="AD207" s="300"/>
      <c r="AE207" s="300"/>
      <c r="AF207" s="300"/>
      <c r="AG207" s="300"/>
      <c r="AH207" s="300"/>
      <c r="AI207" s="300"/>
      <c r="AJ207" s="300"/>
      <c r="AK207" s="300"/>
      <c r="AL207" s="300"/>
      <c r="AM207" s="300"/>
      <c r="AN207" s="300"/>
      <c r="AO207" s="300"/>
      <c r="AP207" s="300"/>
    </row>
    <row r="208" spans="10:42" ht="13.5" customHeight="1">
      <c r="J208" s="300"/>
      <c r="K208" s="300"/>
      <c r="L208" s="300"/>
      <c r="M208" s="300"/>
      <c r="N208" s="300"/>
      <c r="O208" s="300"/>
      <c r="P208" s="300"/>
      <c r="Q208" s="300"/>
      <c r="R208" s="300"/>
      <c r="S208" s="300"/>
      <c r="T208" s="300"/>
      <c r="U208" s="300"/>
      <c r="V208" s="300"/>
      <c r="W208" s="300"/>
      <c r="X208" s="300"/>
      <c r="Y208" s="300"/>
      <c r="Z208" s="300"/>
      <c r="AA208" s="300"/>
      <c r="AB208" s="300"/>
      <c r="AC208" s="300"/>
      <c r="AD208" s="300"/>
      <c r="AE208" s="300"/>
      <c r="AF208" s="300"/>
      <c r="AG208" s="300"/>
      <c r="AH208" s="300"/>
      <c r="AI208" s="300"/>
      <c r="AJ208" s="300"/>
      <c r="AK208" s="300"/>
      <c r="AL208" s="300"/>
      <c r="AM208" s="300"/>
      <c r="AN208" s="300"/>
      <c r="AO208" s="300"/>
      <c r="AP208" s="300"/>
    </row>
    <row r="209" spans="10:42" ht="13.5" customHeight="1">
      <c r="J209" s="300"/>
      <c r="K209" s="300"/>
      <c r="L209" s="300"/>
      <c r="M209" s="300"/>
      <c r="N209" s="300"/>
      <c r="O209" s="300"/>
      <c r="P209" s="300"/>
      <c r="Q209" s="300"/>
      <c r="R209" s="300"/>
      <c r="S209" s="300"/>
      <c r="T209" s="300"/>
      <c r="U209" s="300"/>
      <c r="V209" s="300"/>
      <c r="W209" s="300"/>
      <c r="X209" s="300"/>
      <c r="Y209" s="300"/>
      <c r="Z209" s="300"/>
      <c r="AA209" s="300"/>
      <c r="AB209" s="300"/>
      <c r="AC209" s="300"/>
      <c r="AD209" s="300"/>
      <c r="AE209" s="300"/>
      <c r="AF209" s="300"/>
      <c r="AG209" s="300"/>
      <c r="AH209" s="300"/>
      <c r="AI209" s="300"/>
      <c r="AJ209" s="300"/>
      <c r="AK209" s="300"/>
      <c r="AL209" s="300"/>
      <c r="AM209" s="300"/>
      <c r="AN209" s="300"/>
      <c r="AO209" s="300"/>
      <c r="AP209" s="300"/>
    </row>
    <row r="210" spans="10:42" ht="13.5" customHeight="1">
      <c r="J210" s="300"/>
      <c r="K210" s="300"/>
      <c r="L210" s="300"/>
      <c r="M210" s="300"/>
      <c r="N210" s="300"/>
      <c r="O210" s="300"/>
      <c r="P210" s="300"/>
      <c r="Q210" s="300"/>
      <c r="R210" s="300"/>
      <c r="S210" s="300"/>
      <c r="T210" s="300"/>
      <c r="U210" s="300"/>
      <c r="V210" s="300"/>
      <c r="W210" s="300"/>
      <c r="X210" s="300"/>
      <c r="Y210" s="300"/>
      <c r="Z210" s="300"/>
      <c r="AA210" s="300"/>
      <c r="AB210" s="300"/>
      <c r="AC210" s="300"/>
      <c r="AD210" s="300"/>
      <c r="AE210" s="300"/>
      <c r="AF210" s="300"/>
      <c r="AG210" s="300"/>
      <c r="AH210" s="300"/>
      <c r="AI210" s="300"/>
      <c r="AJ210" s="300"/>
      <c r="AK210" s="300"/>
      <c r="AL210" s="300"/>
      <c r="AM210" s="300"/>
      <c r="AN210" s="300"/>
      <c r="AO210" s="300"/>
      <c r="AP210" s="300"/>
    </row>
    <row r="211" spans="10:42" ht="13.5" customHeight="1">
      <c r="J211" s="300"/>
      <c r="K211" s="300"/>
      <c r="L211" s="300"/>
      <c r="M211" s="300"/>
      <c r="N211" s="300"/>
      <c r="O211" s="300"/>
      <c r="P211" s="300"/>
      <c r="Q211" s="300"/>
      <c r="R211" s="300"/>
      <c r="S211" s="300"/>
      <c r="T211" s="300"/>
      <c r="U211" s="300"/>
      <c r="V211" s="300"/>
      <c r="W211" s="300"/>
      <c r="X211" s="300"/>
      <c r="Y211" s="300"/>
      <c r="Z211" s="300"/>
      <c r="AA211" s="300"/>
      <c r="AB211" s="300"/>
      <c r="AC211" s="300"/>
      <c r="AD211" s="300"/>
      <c r="AE211" s="300"/>
      <c r="AF211" s="300"/>
      <c r="AG211" s="300"/>
      <c r="AH211" s="300"/>
      <c r="AI211" s="300"/>
      <c r="AJ211" s="300"/>
      <c r="AK211" s="300"/>
      <c r="AL211" s="300"/>
      <c r="AM211" s="300"/>
      <c r="AN211" s="300"/>
      <c r="AO211" s="300"/>
      <c r="AP211" s="300"/>
    </row>
    <row r="212" spans="10:42" ht="13.5" customHeight="1">
      <c r="J212" s="300"/>
      <c r="K212" s="300"/>
      <c r="L212" s="300"/>
      <c r="M212" s="300"/>
      <c r="N212" s="300"/>
      <c r="O212" s="300"/>
      <c r="P212" s="300"/>
      <c r="Q212" s="300"/>
      <c r="R212" s="300"/>
      <c r="S212" s="300"/>
      <c r="T212" s="300"/>
      <c r="U212" s="300"/>
      <c r="V212" s="300"/>
      <c r="W212" s="300"/>
      <c r="X212" s="300"/>
      <c r="Y212" s="300"/>
      <c r="Z212" s="300"/>
      <c r="AA212" s="300"/>
      <c r="AB212" s="300"/>
      <c r="AC212" s="300"/>
      <c r="AD212" s="300"/>
      <c r="AE212" s="300"/>
      <c r="AF212" s="300"/>
      <c r="AG212" s="300"/>
      <c r="AH212" s="300"/>
      <c r="AI212" s="300"/>
      <c r="AJ212" s="300"/>
      <c r="AK212" s="300"/>
      <c r="AL212" s="300"/>
      <c r="AM212" s="300"/>
      <c r="AN212" s="300"/>
      <c r="AO212" s="300"/>
      <c r="AP212" s="300"/>
    </row>
    <row r="213" spans="10:42" ht="13.5" customHeight="1">
      <c r="J213" s="300"/>
      <c r="K213" s="300"/>
      <c r="L213" s="300"/>
      <c r="M213" s="300"/>
      <c r="N213" s="300"/>
      <c r="O213" s="300"/>
      <c r="P213" s="300"/>
      <c r="Q213" s="300"/>
      <c r="R213" s="300"/>
      <c r="S213" s="300"/>
      <c r="T213" s="300"/>
      <c r="U213" s="300"/>
      <c r="V213" s="300"/>
      <c r="W213" s="300"/>
      <c r="X213" s="300"/>
      <c r="Y213" s="300"/>
      <c r="Z213" s="300"/>
      <c r="AA213" s="300"/>
      <c r="AB213" s="300"/>
      <c r="AC213" s="300"/>
      <c r="AD213" s="300"/>
      <c r="AE213" s="300"/>
      <c r="AF213" s="300"/>
      <c r="AG213" s="300"/>
      <c r="AH213" s="300"/>
      <c r="AI213" s="300"/>
      <c r="AJ213" s="300"/>
      <c r="AK213" s="300"/>
      <c r="AL213" s="300"/>
      <c r="AM213" s="300"/>
      <c r="AN213" s="300"/>
      <c r="AO213" s="300"/>
      <c r="AP213" s="300"/>
    </row>
    <row r="214" spans="10:42" ht="13.5" customHeight="1">
      <c r="J214" s="300"/>
      <c r="K214" s="300"/>
      <c r="L214" s="300"/>
      <c r="M214" s="300"/>
      <c r="N214" s="300"/>
      <c r="O214" s="300"/>
      <c r="P214" s="300"/>
      <c r="Q214" s="300"/>
      <c r="R214" s="300"/>
      <c r="S214" s="300"/>
      <c r="T214" s="300"/>
      <c r="U214" s="300"/>
      <c r="V214" s="300"/>
      <c r="W214" s="300"/>
      <c r="X214" s="300"/>
      <c r="Y214" s="300"/>
      <c r="Z214" s="300"/>
      <c r="AA214" s="300"/>
      <c r="AB214" s="300"/>
      <c r="AC214" s="300"/>
      <c r="AD214" s="300"/>
      <c r="AE214" s="300"/>
      <c r="AF214" s="300"/>
      <c r="AG214" s="300"/>
      <c r="AH214" s="300"/>
      <c r="AI214" s="300"/>
      <c r="AJ214" s="300"/>
      <c r="AK214" s="300"/>
      <c r="AL214" s="300"/>
      <c r="AM214" s="300"/>
      <c r="AN214" s="300"/>
      <c r="AO214" s="300"/>
      <c r="AP214" s="300"/>
    </row>
    <row r="215" spans="10:42" ht="13.5" customHeight="1">
      <c r="J215" s="300"/>
      <c r="K215" s="300"/>
      <c r="L215" s="300"/>
      <c r="M215" s="300"/>
      <c r="N215" s="300"/>
      <c r="O215" s="300"/>
      <c r="P215" s="300"/>
      <c r="Q215" s="300"/>
      <c r="R215" s="300"/>
      <c r="S215" s="300"/>
      <c r="T215" s="300"/>
      <c r="U215" s="300"/>
      <c r="V215" s="300"/>
      <c r="W215" s="300"/>
      <c r="X215" s="300"/>
      <c r="Y215" s="300"/>
      <c r="Z215" s="300"/>
      <c r="AA215" s="300"/>
      <c r="AB215" s="300"/>
      <c r="AC215" s="300"/>
      <c r="AD215" s="300"/>
      <c r="AE215" s="300"/>
      <c r="AF215" s="300"/>
      <c r="AG215" s="300"/>
      <c r="AH215" s="300"/>
      <c r="AI215" s="300"/>
      <c r="AJ215" s="300"/>
      <c r="AK215" s="300"/>
      <c r="AL215" s="300"/>
      <c r="AM215" s="300"/>
      <c r="AN215" s="300"/>
      <c r="AO215" s="300"/>
      <c r="AP215" s="300"/>
    </row>
    <row r="216" spans="10:42" ht="13.5" customHeight="1">
      <c r="J216" s="300"/>
      <c r="K216" s="300"/>
      <c r="L216" s="300"/>
      <c r="M216" s="300"/>
      <c r="N216" s="300"/>
      <c r="O216" s="300"/>
      <c r="P216" s="300"/>
      <c r="Q216" s="300"/>
      <c r="R216" s="300"/>
      <c r="S216" s="300"/>
      <c r="T216" s="300"/>
      <c r="U216" s="300"/>
      <c r="V216" s="300"/>
      <c r="W216" s="300"/>
      <c r="X216" s="300"/>
      <c r="Y216" s="300"/>
      <c r="Z216" s="300"/>
      <c r="AA216" s="300"/>
      <c r="AB216" s="300"/>
      <c r="AC216" s="300"/>
      <c r="AD216" s="300"/>
      <c r="AE216" s="300"/>
      <c r="AF216" s="300"/>
      <c r="AG216" s="300"/>
      <c r="AH216" s="300"/>
      <c r="AI216" s="300"/>
      <c r="AJ216" s="300"/>
      <c r="AK216" s="300"/>
      <c r="AL216" s="300"/>
      <c r="AM216" s="300"/>
      <c r="AN216" s="300"/>
      <c r="AO216" s="300"/>
      <c r="AP216" s="300"/>
    </row>
    <row r="217" spans="10:42" ht="13.5" customHeight="1">
      <c r="J217" s="300"/>
      <c r="K217" s="300"/>
      <c r="L217" s="300"/>
      <c r="M217" s="300"/>
      <c r="N217" s="300"/>
      <c r="O217" s="300"/>
      <c r="P217" s="300"/>
      <c r="Q217" s="300"/>
      <c r="R217" s="300"/>
      <c r="S217" s="300"/>
      <c r="T217" s="300"/>
      <c r="U217" s="300"/>
      <c r="V217" s="300"/>
      <c r="W217" s="300"/>
      <c r="X217" s="300"/>
      <c r="Y217" s="300"/>
      <c r="Z217" s="300"/>
      <c r="AA217" s="300"/>
      <c r="AB217" s="300"/>
      <c r="AC217" s="300"/>
      <c r="AD217" s="300"/>
      <c r="AE217" s="300"/>
      <c r="AF217" s="300"/>
      <c r="AG217" s="300"/>
      <c r="AH217" s="300"/>
      <c r="AI217" s="300"/>
      <c r="AJ217" s="300"/>
      <c r="AK217" s="300"/>
      <c r="AL217" s="300"/>
      <c r="AM217" s="300"/>
      <c r="AN217" s="300"/>
      <c r="AO217" s="300"/>
      <c r="AP217" s="300"/>
    </row>
    <row r="218" spans="10:42" ht="13.5" customHeight="1">
      <c r="J218" s="300"/>
      <c r="K218" s="300"/>
      <c r="L218" s="300"/>
      <c r="M218" s="300"/>
      <c r="N218" s="300"/>
      <c r="O218" s="300"/>
      <c r="P218" s="300"/>
      <c r="Q218" s="300"/>
      <c r="R218" s="300"/>
      <c r="S218" s="300"/>
      <c r="T218" s="300"/>
      <c r="U218" s="300"/>
      <c r="V218" s="300"/>
      <c r="W218" s="300"/>
      <c r="X218" s="300"/>
      <c r="Y218" s="300"/>
      <c r="Z218" s="300"/>
      <c r="AA218" s="300"/>
      <c r="AB218" s="300"/>
      <c r="AC218" s="300"/>
      <c r="AD218" s="300"/>
      <c r="AE218" s="300"/>
      <c r="AF218" s="300"/>
      <c r="AG218" s="300"/>
      <c r="AH218" s="300"/>
      <c r="AI218" s="300"/>
      <c r="AJ218" s="300"/>
      <c r="AK218" s="300"/>
      <c r="AL218" s="300"/>
      <c r="AM218" s="300"/>
      <c r="AN218" s="300"/>
      <c r="AO218" s="300"/>
      <c r="AP218" s="300"/>
    </row>
    <row r="219" spans="10:42" ht="13.5" customHeight="1">
      <c r="J219" s="300"/>
      <c r="K219" s="300"/>
      <c r="L219" s="300"/>
      <c r="M219" s="300"/>
      <c r="N219" s="300"/>
      <c r="O219" s="300"/>
      <c r="P219" s="300"/>
      <c r="Q219" s="300"/>
      <c r="R219" s="300"/>
      <c r="S219" s="300"/>
      <c r="T219" s="300"/>
      <c r="U219" s="300"/>
      <c r="V219" s="300"/>
      <c r="W219" s="300"/>
      <c r="X219" s="300"/>
      <c r="Y219" s="300"/>
      <c r="Z219" s="300"/>
      <c r="AA219" s="300"/>
      <c r="AB219" s="300"/>
      <c r="AC219" s="300"/>
      <c r="AD219" s="300"/>
      <c r="AE219" s="300"/>
      <c r="AF219" s="300"/>
      <c r="AG219" s="300"/>
      <c r="AH219" s="300"/>
      <c r="AI219" s="300"/>
      <c r="AJ219" s="300"/>
      <c r="AK219" s="300"/>
      <c r="AL219" s="300"/>
      <c r="AM219" s="300"/>
      <c r="AN219" s="300"/>
      <c r="AO219" s="300"/>
      <c r="AP219" s="300"/>
    </row>
    <row r="220" spans="10:42" ht="13.5" customHeight="1">
      <c r="J220" s="300"/>
      <c r="K220" s="300"/>
      <c r="L220" s="300"/>
      <c r="M220" s="300"/>
      <c r="N220" s="300"/>
      <c r="O220" s="300"/>
      <c r="P220" s="300"/>
      <c r="Q220" s="300"/>
      <c r="R220" s="300"/>
      <c r="S220" s="300"/>
      <c r="T220" s="300"/>
      <c r="U220" s="300"/>
      <c r="V220" s="300"/>
      <c r="W220" s="300"/>
      <c r="X220" s="300"/>
      <c r="Y220" s="300"/>
      <c r="Z220" s="300"/>
      <c r="AA220" s="300"/>
      <c r="AB220" s="300"/>
      <c r="AC220" s="300"/>
      <c r="AD220" s="300"/>
      <c r="AE220" s="300"/>
      <c r="AF220" s="300"/>
      <c r="AG220" s="300"/>
      <c r="AH220" s="300"/>
      <c r="AI220" s="300"/>
      <c r="AJ220" s="300"/>
      <c r="AK220" s="300"/>
      <c r="AL220" s="300"/>
      <c r="AM220" s="300"/>
      <c r="AN220" s="300"/>
      <c r="AO220" s="300"/>
      <c r="AP220" s="300"/>
    </row>
    <row r="221" spans="10:42" ht="13.5" customHeight="1">
      <c r="J221" s="300"/>
      <c r="K221" s="300"/>
      <c r="L221" s="300"/>
      <c r="M221" s="300"/>
      <c r="N221" s="300"/>
      <c r="O221" s="300"/>
      <c r="P221" s="300"/>
      <c r="Q221" s="300"/>
      <c r="R221" s="300"/>
      <c r="S221" s="300"/>
      <c r="T221" s="300"/>
      <c r="U221" s="300"/>
      <c r="V221" s="300"/>
      <c r="W221" s="300"/>
      <c r="X221" s="300"/>
      <c r="Y221" s="300"/>
      <c r="Z221" s="300"/>
      <c r="AA221" s="300"/>
      <c r="AB221" s="300"/>
      <c r="AC221" s="300"/>
      <c r="AD221" s="300"/>
      <c r="AE221" s="300"/>
      <c r="AF221" s="300"/>
      <c r="AG221" s="300"/>
      <c r="AH221" s="300"/>
      <c r="AI221" s="300"/>
      <c r="AJ221" s="300"/>
      <c r="AK221" s="300"/>
      <c r="AL221" s="300"/>
      <c r="AM221" s="300"/>
      <c r="AN221" s="300"/>
      <c r="AO221" s="300"/>
      <c r="AP221" s="300"/>
    </row>
    <row r="222" spans="10:42" ht="13.5" customHeight="1">
      <c r="J222" s="300"/>
      <c r="K222" s="300"/>
      <c r="L222" s="300"/>
      <c r="M222" s="300"/>
      <c r="N222" s="300"/>
      <c r="O222" s="300"/>
      <c r="P222" s="300"/>
      <c r="Q222" s="300"/>
      <c r="R222" s="300"/>
      <c r="S222" s="300"/>
      <c r="T222" s="300"/>
      <c r="U222" s="300"/>
      <c r="V222" s="300"/>
      <c r="W222" s="300"/>
      <c r="X222" s="300"/>
      <c r="Y222" s="300"/>
      <c r="Z222" s="300"/>
      <c r="AA222" s="300"/>
      <c r="AB222" s="300"/>
      <c r="AC222" s="300"/>
      <c r="AD222" s="300"/>
      <c r="AE222" s="300"/>
      <c r="AF222" s="300"/>
      <c r="AG222" s="300"/>
      <c r="AH222" s="300"/>
      <c r="AI222" s="300"/>
      <c r="AJ222" s="300"/>
      <c r="AK222" s="300"/>
      <c r="AL222" s="300"/>
      <c r="AM222" s="300"/>
      <c r="AN222" s="300"/>
      <c r="AO222" s="300"/>
      <c r="AP222" s="300"/>
    </row>
    <row r="223" spans="10:42" ht="13.5" customHeight="1">
      <c r="J223" s="300"/>
      <c r="K223" s="300"/>
      <c r="L223" s="300"/>
      <c r="M223" s="300"/>
      <c r="N223" s="300"/>
      <c r="O223" s="300"/>
      <c r="P223" s="300"/>
      <c r="Q223" s="300"/>
      <c r="R223" s="300"/>
      <c r="S223" s="300"/>
      <c r="T223" s="300"/>
      <c r="U223" s="300"/>
      <c r="V223" s="300"/>
      <c r="W223" s="300"/>
      <c r="X223" s="300"/>
      <c r="Y223" s="300"/>
      <c r="Z223" s="300"/>
      <c r="AA223" s="300"/>
      <c r="AB223" s="300"/>
      <c r="AC223" s="300"/>
      <c r="AD223" s="300"/>
      <c r="AE223" s="300"/>
      <c r="AF223" s="300"/>
      <c r="AG223" s="300"/>
      <c r="AH223" s="300"/>
      <c r="AI223" s="300"/>
      <c r="AJ223" s="300"/>
      <c r="AK223" s="300"/>
      <c r="AL223" s="300"/>
      <c r="AM223" s="300"/>
      <c r="AN223" s="300"/>
      <c r="AO223" s="300"/>
      <c r="AP223" s="300"/>
    </row>
    <row r="224" spans="10:42" ht="13.5" customHeight="1">
      <c r="J224" s="300"/>
      <c r="K224" s="300"/>
      <c r="L224" s="300"/>
      <c r="M224" s="300"/>
      <c r="N224" s="300"/>
      <c r="O224" s="300"/>
      <c r="P224" s="300"/>
      <c r="Q224" s="300"/>
      <c r="R224" s="300"/>
      <c r="S224" s="300"/>
      <c r="T224" s="300"/>
      <c r="U224" s="300"/>
      <c r="V224" s="300"/>
      <c r="W224" s="300"/>
      <c r="X224" s="300"/>
      <c r="Y224" s="300"/>
      <c r="Z224" s="300"/>
      <c r="AA224" s="300"/>
      <c r="AB224" s="300"/>
      <c r="AC224" s="300"/>
      <c r="AD224" s="300"/>
      <c r="AE224" s="300"/>
      <c r="AF224" s="300"/>
      <c r="AG224" s="300"/>
      <c r="AH224" s="300"/>
      <c r="AI224" s="300"/>
      <c r="AJ224" s="300"/>
      <c r="AK224" s="300"/>
      <c r="AL224" s="300"/>
      <c r="AM224" s="300"/>
      <c r="AN224" s="300"/>
      <c r="AO224" s="300"/>
      <c r="AP224" s="300"/>
    </row>
    <row r="225" spans="10:42" ht="13.5" customHeight="1">
      <c r="J225" s="300"/>
      <c r="K225" s="300"/>
      <c r="L225" s="300"/>
      <c r="M225" s="300"/>
      <c r="N225" s="300"/>
      <c r="O225" s="300"/>
      <c r="P225" s="300"/>
      <c r="Q225" s="300"/>
      <c r="R225" s="300"/>
      <c r="S225" s="300"/>
      <c r="T225" s="300"/>
      <c r="U225" s="300"/>
      <c r="V225" s="300"/>
      <c r="W225" s="300"/>
      <c r="X225" s="300"/>
      <c r="Y225" s="300"/>
      <c r="Z225" s="300"/>
      <c r="AA225" s="300"/>
      <c r="AB225" s="300"/>
      <c r="AC225" s="300"/>
      <c r="AD225" s="300"/>
      <c r="AE225" s="300"/>
      <c r="AF225" s="300"/>
      <c r="AG225" s="300"/>
      <c r="AH225" s="300"/>
      <c r="AI225" s="300"/>
      <c r="AJ225" s="300"/>
      <c r="AK225" s="300"/>
      <c r="AL225" s="300"/>
      <c r="AM225" s="300"/>
      <c r="AN225" s="300"/>
      <c r="AO225" s="300"/>
      <c r="AP225" s="300"/>
    </row>
    <row r="226" spans="10:42" ht="13.5" customHeight="1">
      <c r="J226" s="300"/>
      <c r="K226" s="300"/>
      <c r="L226" s="300"/>
      <c r="M226" s="300"/>
      <c r="N226" s="300"/>
      <c r="O226" s="300"/>
      <c r="P226" s="300"/>
      <c r="Q226" s="300"/>
      <c r="R226" s="300"/>
      <c r="S226" s="300"/>
      <c r="T226" s="300"/>
      <c r="U226" s="300"/>
      <c r="V226" s="300"/>
      <c r="W226" s="300"/>
      <c r="X226" s="300"/>
      <c r="Y226" s="300"/>
      <c r="Z226" s="300"/>
      <c r="AA226" s="300"/>
      <c r="AB226" s="300"/>
      <c r="AC226" s="300"/>
      <c r="AD226" s="300"/>
      <c r="AE226" s="300"/>
      <c r="AF226" s="300"/>
      <c r="AG226" s="300"/>
      <c r="AH226" s="300"/>
      <c r="AI226" s="300"/>
      <c r="AJ226" s="300"/>
      <c r="AK226" s="300"/>
      <c r="AL226" s="300"/>
      <c r="AM226" s="300"/>
      <c r="AN226" s="300"/>
      <c r="AO226" s="300"/>
      <c r="AP226" s="300"/>
    </row>
    <row r="227" spans="10:42" ht="13.5" customHeight="1">
      <c r="J227" s="300"/>
      <c r="K227" s="300"/>
      <c r="L227" s="300"/>
      <c r="M227" s="300"/>
      <c r="N227" s="300"/>
      <c r="O227" s="300"/>
      <c r="P227" s="300"/>
      <c r="Q227" s="300"/>
      <c r="R227" s="300"/>
      <c r="S227" s="300"/>
      <c r="T227" s="300"/>
      <c r="U227" s="300"/>
      <c r="V227" s="300"/>
      <c r="W227" s="300"/>
      <c r="X227" s="300"/>
      <c r="Y227" s="300"/>
      <c r="Z227" s="300"/>
      <c r="AA227" s="300"/>
      <c r="AB227" s="300"/>
      <c r="AC227" s="300"/>
      <c r="AD227" s="300"/>
      <c r="AE227" s="300"/>
      <c r="AF227" s="300"/>
      <c r="AG227" s="300"/>
      <c r="AH227" s="300"/>
      <c r="AI227" s="300"/>
      <c r="AJ227" s="300"/>
      <c r="AK227" s="300"/>
      <c r="AL227" s="300"/>
      <c r="AM227" s="300"/>
      <c r="AN227" s="300"/>
      <c r="AO227" s="300"/>
      <c r="AP227" s="300"/>
    </row>
    <row r="228" spans="10:42" ht="13.5" customHeight="1">
      <c r="J228" s="300"/>
      <c r="K228" s="300"/>
      <c r="L228" s="300"/>
      <c r="M228" s="300"/>
      <c r="N228" s="300"/>
      <c r="O228" s="300"/>
      <c r="P228" s="300"/>
      <c r="Q228" s="300"/>
      <c r="R228" s="300"/>
      <c r="S228" s="300"/>
      <c r="T228" s="300"/>
      <c r="U228" s="300"/>
      <c r="V228" s="300"/>
      <c r="W228" s="300"/>
      <c r="X228" s="300"/>
      <c r="Y228" s="300"/>
      <c r="Z228" s="300"/>
      <c r="AA228" s="300"/>
      <c r="AB228" s="300"/>
      <c r="AC228" s="300"/>
      <c r="AD228" s="300"/>
      <c r="AE228" s="300"/>
      <c r="AF228" s="300"/>
      <c r="AG228" s="300"/>
      <c r="AH228" s="300"/>
      <c r="AI228" s="300"/>
      <c r="AJ228" s="300"/>
      <c r="AK228" s="300"/>
      <c r="AL228" s="300"/>
      <c r="AM228" s="300"/>
      <c r="AN228" s="300"/>
      <c r="AO228" s="300"/>
      <c r="AP228" s="300"/>
    </row>
    <row r="229" spans="10:42" ht="13.5" customHeight="1">
      <c r="J229" s="300"/>
      <c r="K229" s="300"/>
      <c r="L229" s="300"/>
      <c r="M229" s="300"/>
      <c r="N229" s="300"/>
      <c r="O229" s="300"/>
      <c r="P229" s="300"/>
      <c r="Q229" s="300"/>
      <c r="R229" s="300"/>
      <c r="S229" s="300"/>
      <c r="T229" s="300"/>
      <c r="U229" s="300"/>
      <c r="V229" s="300"/>
      <c r="W229" s="300"/>
      <c r="X229" s="300"/>
      <c r="Y229" s="300"/>
      <c r="Z229" s="300"/>
      <c r="AA229" s="300"/>
      <c r="AB229" s="300"/>
      <c r="AC229" s="300"/>
      <c r="AD229" s="300"/>
      <c r="AE229" s="300"/>
      <c r="AF229" s="300"/>
      <c r="AG229" s="300"/>
      <c r="AH229" s="300"/>
      <c r="AI229" s="300"/>
      <c r="AJ229" s="300"/>
      <c r="AK229" s="300"/>
      <c r="AL229" s="300"/>
      <c r="AM229" s="300"/>
      <c r="AN229" s="300"/>
      <c r="AO229" s="300"/>
      <c r="AP229" s="300"/>
    </row>
    <row r="230" spans="10:42" ht="13.5" customHeight="1">
      <c r="J230" s="300"/>
      <c r="K230" s="300"/>
      <c r="L230" s="300"/>
      <c r="M230" s="300"/>
      <c r="N230" s="300"/>
      <c r="O230" s="300"/>
      <c r="P230" s="300"/>
      <c r="Q230" s="300"/>
      <c r="R230" s="300"/>
      <c r="S230" s="300"/>
      <c r="T230" s="300"/>
      <c r="U230" s="300"/>
      <c r="V230" s="300"/>
      <c r="W230" s="300"/>
      <c r="X230" s="300"/>
      <c r="Y230" s="300"/>
      <c r="Z230" s="300"/>
      <c r="AA230" s="300"/>
      <c r="AB230" s="300"/>
      <c r="AC230" s="300"/>
      <c r="AD230" s="300"/>
      <c r="AE230" s="300"/>
      <c r="AF230" s="300"/>
      <c r="AG230" s="300"/>
      <c r="AH230" s="300"/>
      <c r="AI230" s="300"/>
      <c r="AJ230" s="300"/>
      <c r="AK230" s="300"/>
      <c r="AL230" s="300"/>
      <c r="AM230" s="300"/>
      <c r="AN230" s="300"/>
      <c r="AO230" s="300"/>
      <c r="AP230" s="300"/>
    </row>
    <row r="231" spans="10:42" ht="13.5" customHeight="1">
      <c r="J231" s="300"/>
      <c r="K231" s="300"/>
      <c r="L231" s="300"/>
      <c r="M231" s="300"/>
      <c r="N231" s="300"/>
      <c r="O231" s="300"/>
      <c r="P231" s="300"/>
      <c r="Q231" s="300"/>
      <c r="R231" s="300"/>
      <c r="S231" s="300"/>
      <c r="T231" s="300"/>
      <c r="U231" s="300"/>
      <c r="V231" s="300"/>
      <c r="W231" s="300"/>
      <c r="X231" s="300"/>
      <c r="Y231" s="300"/>
      <c r="Z231" s="300"/>
      <c r="AA231" s="300"/>
      <c r="AB231" s="300"/>
      <c r="AC231" s="300"/>
      <c r="AD231" s="300"/>
      <c r="AE231" s="300"/>
      <c r="AF231" s="300"/>
      <c r="AG231" s="300"/>
      <c r="AH231" s="300"/>
      <c r="AI231" s="300"/>
      <c r="AJ231" s="300"/>
      <c r="AK231" s="300"/>
      <c r="AL231" s="300"/>
      <c r="AM231" s="300"/>
      <c r="AN231" s="300"/>
      <c r="AO231" s="300"/>
      <c r="AP231" s="300"/>
    </row>
    <row r="232" spans="10:42" ht="13.5" customHeight="1">
      <c r="J232" s="300"/>
      <c r="K232" s="300"/>
      <c r="L232" s="300"/>
      <c r="M232" s="300"/>
      <c r="N232" s="300"/>
      <c r="O232" s="300"/>
      <c r="P232" s="300"/>
      <c r="Q232" s="300"/>
      <c r="R232" s="300"/>
      <c r="S232" s="300"/>
      <c r="T232" s="300"/>
      <c r="U232" s="300"/>
      <c r="V232" s="300"/>
      <c r="W232" s="300"/>
      <c r="X232" s="300"/>
      <c r="Y232" s="300"/>
      <c r="Z232" s="300"/>
      <c r="AA232" s="300"/>
      <c r="AB232" s="300"/>
      <c r="AC232" s="300"/>
      <c r="AD232" s="300"/>
      <c r="AE232" s="300"/>
      <c r="AF232" s="300"/>
      <c r="AG232" s="300"/>
      <c r="AH232" s="300"/>
      <c r="AI232" s="300"/>
      <c r="AJ232" s="300"/>
      <c r="AK232" s="300"/>
      <c r="AL232" s="300"/>
      <c r="AM232" s="300"/>
      <c r="AN232" s="300"/>
      <c r="AO232" s="300"/>
      <c r="AP232" s="300"/>
    </row>
    <row r="233" spans="10:42" ht="13.5" customHeight="1">
      <c r="J233" s="300"/>
      <c r="K233" s="300"/>
      <c r="L233" s="300"/>
      <c r="M233" s="300"/>
      <c r="N233" s="300"/>
      <c r="O233" s="300"/>
      <c r="P233" s="300"/>
      <c r="Q233" s="300"/>
      <c r="R233" s="300"/>
      <c r="S233" s="300"/>
      <c r="T233" s="300"/>
      <c r="U233" s="300"/>
      <c r="V233" s="300"/>
      <c r="W233" s="300"/>
      <c r="X233" s="300"/>
      <c r="Y233" s="300"/>
      <c r="Z233" s="300"/>
      <c r="AA233" s="300"/>
      <c r="AB233" s="300"/>
      <c r="AC233" s="300"/>
      <c r="AD233" s="300"/>
      <c r="AE233" s="300"/>
      <c r="AF233" s="300"/>
      <c r="AG233" s="300"/>
      <c r="AH233" s="300"/>
      <c r="AI233" s="300"/>
      <c r="AJ233" s="300"/>
      <c r="AK233" s="300"/>
      <c r="AL233" s="300"/>
      <c r="AM233" s="300"/>
      <c r="AN233" s="300"/>
      <c r="AO233" s="300"/>
      <c r="AP233" s="300"/>
    </row>
    <row r="234" spans="10:42" ht="13.5" customHeight="1">
      <c r="J234" s="300"/>
      <c r="K234" s="300"/>
      <c r="L234" s="300"/>
      <c r="M234" s="300"/>
      <c r="N234" s="300"/>
      <c r="O234" s="300"/>
      <c r="P234" s="300"/>
      <c r="Q234" s="300"/>
      <c r="R234" s="300"/>
      <c r="S234" s="300"/>
      <c r="T234" s="300"/>
      <c r="U234" s="300"/>
      <c r="V234" s="300"/>
      <c r="W234" s="300"/>
      <c r="X234" s="300"/>
      <c r="Y234" s="300"/>
      <c r="Z234" s="300"/>
      <c r="AA234" s="300"/>
      <c r="AB234" s="300"/>
      <c r="AC234" s="300"/>
      <c r="AD234" s="300"/>
      <c r="AE234" s="300"/>
      <c r="AF234" s="300"/>
      <c r="AG234" s="300"/>
      <c r="AH234" s="300"/>
      <c r="AI234" s="300"/>
      <c r="AJ234" s="300"/>
      <c r="AK234" s="300"/>
      <c r="AL234" s="300"/>
      <c r="AM234" s="300"/>
      <c r="AN234" s="300"/>
      <c r="AO234" s="300"/>
      <c r="AP234" s="300"/>
    </row>
    <row r="235" spans="10:42" ht="13.5" customHeight="1">
      <c r="J235" s="300"/>
      <c r="K235" s="300"/>
      <c r="L235" s="300"/>
      <c r="M235" s="300"/>
      <c r="N235" s="300"/>
      <c r="O235" s="300"/>
      <c r="P235" s="300"/>
      <c r="Q235" s="300"/>
      <c r="R235" s="300"/>
      <c r="S235" s="300"/>
      <c r="T235" s="300"/>
      <c r="U235" s="300"/>
      <c r="V235" s="300"/>
      <c r="W235" s="300"/>
      <c r="X235" s="300"/>
      <c r="Y235" s="300"/>
      <c r="Z235" s="300"/>
      <c r="AA235" s="300"/>
      <c r="AB235" s="300"/>
      <c r="AC235" s="300"/>
      <c r="AD235" s="300"/>
      <c r="AE235" s="300"/>
      <c r="AF235" s="300"/>
      <c r="AG235" s="300"/>
      <c r="AH235" s="300"/>
      <c r="AI235" s="300"/>
      <c r="AJ235" s="300"/>
      <c r="AK235" s="300"/>
      <c r="AL235" s="300"/>
      <c r="AM235" s="300"/>
      <c r="AN235" s="300"/>
      <c r="AO235" s="300"/>
      <c r="AP235" s="300"/>
    </row>
    <row r="236" spans="10:42" ht="13.5" customHeight="1">
      <c r="J236" s="300"/>
      <c r="K236" s="300"/>
      <c r="L236" s="300"/>
      <c r="M236" s="300"/>
      <c r="N236" s="300"/>
      <c r="O236" s="300"/>
      <c r="P236" s="300"/>
      <c r="Q236" s="300"/>
      <c r="R236" s="300"/>
      <c r="S236" s="300"/>
      <c r="T236" s="300"/>
      <c r="U236" s="300"/>
      <c r="V236" s="300"/>
      <c r="W236" s="300"/>
      <c r="X236" s="300"/>
      <c r="Y236" s="300"/>
      <c r="Z236" s="300"/>
      <c r="AA236" s="300"/>
      <c r="AB236" s="300"/>
      <c r="AC236" s="300"/>
      <c r="AD236" s="300"/>
      <c r="AE236" s="300"/>
      <c r="AF236" s="300"/>
      <c r="AG236" s="300"/>
      <c r="AH236" s="300"/>
      <c r="AI236" s="300"/>
      <c r="AJ236" s="300"/>
      <c r="AK236" s="300"/>
      <c r="AL236" s="300"/>
      <c r="AM236" s="300"/>
      <c r="AN236" s="300"/>
      <c r="AO236" s="300"/>
      <c r="AP236" s="300"/>
    </row>
    <row r="237" spans="10:42" ht="13.5" customHeight="1">
      <c r="J237" s="300"/>
      <c r="K237" s="300"/>
      <c r="L237" s="300"/>
      <c r="M237" s="300"/>
      <c r="N237" s="300"/>
      <c r="O237" s="300"/>
      <c r="P237" s="300"/>
      <c r="Q237" s="300"/>
      <c r="R237" s="300"/>
      <c r="S237" s="300"/>
      <c r="T237" s="300"/>
      <c r="U237" s="300"/>
      <c r="V237" s="300"/>
      <c r="W237" s="300"/>
      <c r="X237" s="300"/>
      <c r="Y237" s="300"/>
      <c r="Z237" s="300"/>
      <c r="AA237" s="300"/>
      <c r="AB237" s="300"/>
      <c r="AC237" s="300"/>
      <c r="AD237" s="300"/>
      <c r="AE237" s="300"/>
      <c r="AF237" s="300"/>
      <c r="AG237" s="300"/>
      <c r="AH237" s="300"/>
      <c r="AI237" s="300"/>
      <c r="AJ237" s="300"/>
      <c r="AK237" s="300"/>
      <c r="AL237" s="300"/>
      <c r="AM237" s="300"/>
      <c r="AN237" s="300"/>
      <c r="AO237" s="300"/>
      <c r="AP237" s="300"/>
    </row>
    <row r="238" spans="10:42" ht="13.5" customHeight="1">
      <c r="J238" s="300"/>
      <c r="K238" s="300"/>
      <c r="L238" s="300"/>
      <c r="M238" s="300"/>
      <c r="N238" s="300"/>
      <c r="O238" s="300"/>
      <c r="P238" s="300"/>
      <c r="Q238" s="300"/>
      <c r="R238" s="300"/>
      <c r="S238" s="300"/>
      <c r="T238" s="300"/>
      <c r="U238" s="300"/>
      <c r="V238" s="300"/>
      <c r="W238" s="300"/>
      <c r="X238" s="300"/>
      <c r="Y238" s="300"/>
      <c r="Z238" s="300"/>
      <c r="AA238" s="300"/>
      <c r="AB238" s="300"/>
      <c r="AC238" s="300"/>
      <c r="AD238" s="300"/>
      <c r="AE238" s="300"/>
      <c r="AF238" s="300"/>
      <c r="AG238" s="300"/>
      <c r="AH238" s="300"/>
      <c r="AI238" s="300"/>
      <c r="AJ238" s="300"/>
      <c r="AK238" s="300"/>
      <c r="AL238" s="300"/>
      <c r="AM238" s="300"/>
      <c r="AN238" s="300"/>
      <c r="AO238" s="300"/>
      <c r="AP238" s="300"/>
    </row>
    <row r="239" spans="10:42" ht="13.5" customHeight="1">
      <c r="J239" s="300"/>
      <c r="K239" s="300"/>
      <c r="L239" s="300"/>
      <c r="M239" s="300"/>
      <c r="N239" s="300"/>
      <c r="O239" s="300"/>
      <c r="P239" s="300"/>
      <c r="Q239" s="300"/>
      <c r="R239" s="300"/>
      <c r="S239" s="300"/>
      <c r="T239" s="300"/>
      <c r="U239" s="300"/>
      <c r="V239" s="300"/>
      <c r="W239" s="300"/>
      <c r="X239" s="300"/>
      <c r="Y239" s="300"/>
      <c r="Z239" s="300"/>
      <c r="AA239" s="300"/>
      <c r="AB239" s="300"/>
      <c r="AC239" s="300"/>
      <c r="AD239" s="300"/>
      <c r="AE239" s="300"/>
      <c r="AF239" s="300"/>
      <c r="AG239" s="300"/>
      <c r="AH239" s="300"/>
      <c r="AI239" s="300"/>
      <c r="AJ239" s="300"/>
      <c r="AK239" s="300"/>
      <c r="AL239" s="300"/>
      <c r="AM239" s="300"/>
      <c r="AN239" s="300"/>
      <c r="AO239" s="300"/>
      <c r="AP239" s="300"/>
    </row>
    <row r="240" spans="10:42" ht="13.5" customHeight="1">
      <c r="J240" s="300"/>
      <c r="K240" s="300"/>
      <c r="L240" s="300"/>
      <c r="M240" s="300"/>
      <c r="N240" s="300"/>
      <c r="O240" s="300"/>
      <c r="P240" s="300"/>
      <c r="Q240" s="300"/>
      <c r="R240" s="300"/>
      <c r="S240" s="300"/>
      <c r="T240" s="300"/>
      <c r="U240" s="300"/>
      <c r="V240" s="300"/>
      <c r="W240" s="300"/>
      <c r="X240" s="300"/>
      <c r="Y240" s="300"/>
      <c r="Z240" s="300"/>
      <c r="AA240" s="300"/>
      <c r="AB240" s="300"/>
      <c r="AC240" s="300"/>
      <c r="AD240" s="300"/>
      <c r="AE240" s="300"/>
      <c r="AF240" s="300"/>
      <c r="AG240" s="300"/>
      <c r="AH240" s="300"/>
      <c r="AI240" s="300"/>
      <c r="AJ240" s="300"/>
      <c r="AK240" s="300"/>
      <c r="AL240" s="300"/>
      <c r="AM240" s="300"/>
      <c r="AN240" s="300"/>
      <c r="AO240" s="300"/>
      <c r="AP240" s="300"/>
    </row>
    <row r="241" spans="10:42" ht="13.5" customHeight="1">
      <c r="J241" s="300"/>
      <c r="K241" s="300"/>
      <c r="L241" s="300"/>
      <c r="M241" s="300"/>
      <c r="N241" s="300"/>
      <c r="O241" s="300"/>
      <c r="P241" s="300"/>
      <c r="Q241" s="300"/>
      <c r="R241" s="300"/>
      <c r="S241" s="300"/>
      <c r="T241" s="300"/>
      <c r="U241" s="300"/>
      <c r="V241" s="300"/>
      <c r="W241" s="300"/>
      <c r="X241" s="300"/>
      <c r="Y241" s="300"/>
      <c r="Z241" s="300"/>
      <c r="AA241" s="300"/>
      <c r="AB241" s="300"/>
      <c r="AC241" s="300"/>
      <c r="AD241" s="300"/>
      <c r="AE241" s="300"/>
      <c r="AF241" s="300"/>
      <c r="AG241" s="300"/>
      <c r="AH241" s="300"/>
      <c r="AI241" s="300"/>
      <c r="AJ241" s="300"/>
      <c r="AK241" s="300"/>
      <c r="AL241" s="300"/>
      <c r="AM241" s="300"/>
      <c r="AN241" s="300"/>
      <c r="AO241" s="300"/>
      <c r="AP241" s="300"/>
    </row>
    <row r="242" spans="10:42" ht="13.5" customHeight="1">
      <c r="J242" s="300"/>
      <c r="K242" s="300"/>
      <c r="L242" s="300"/>
      <c r="M242" s="300"/>
      <c r="N242" s="300"/>
      <c r="O242" s="300"/>
      <c r="P242" s="300"/>
      <c r="Q242" s="300"/>
      <c r="R242" s="300"/>
      <c r="S242" s="300"/>
      <c r="T242" s="300"/>
      <c r="U242" s="300"/>
      <c r="V242" s="300"/>
      <c r="W242" s="300"/>
      <c r="X242" s="300"/>
      <c r="Y242" s="300"/>
      <c r="Z242" s="300"/>
      <c r="AA242" s="300"/>
      <c r="AB242" s="300"/>
      <c r="AC242" s="300"/>
      <c r="AD242" s="300"/>
      <c r="AE242" s="300"/>
      <c r="AF242" s="300"/>
      <c r="AG242" s="300"/>
      <c r="AH242" s="300"/>
      <c r="AI242" s="300"/>
      <c r="AJ242" s="300"/>
      <c r="AK242" s="300"/>
      <c r="AL242" s="300"/>
      <c r="AM242" s="300"/>
      <c r="AN242" s="300"/>
      <c r="AO242" s="300"/>
      <c r="AP242" s="300"/>
    </row>
    <row r="243" spans="10:42" ht="13.5" customHeight="1">
      <c r="J243" s="300"/>
      <c r="K243" s="300"/>
      <c r="L243" s="300"/>
      <c r="M243" s="300"/>
      <c r="N243" s="300"/>
      <c r="O243" s="300"/>
      <c r="P243" s="300"/>
      <c r="Q243" s="300"/>
      <c r="R243" s="300"/>
      <c r="S243" s="300"/>
      <c r="T243" s="300"/>
      <c r="U243" s="300"/>
      <c r="V243" s="300"/>
      <c r="W243" s="300"/>
      <c r="X243" s="300"/>
      <c r="Y243" s="300"/>
      <c r="Z243" s="300"/>
      <c r="AA243" s="300"/>
      <c r="AB243" s="300"/>
      <c r="AC243" s="300"/>
      <c r="AD243" s="300"/>
      <c r="AE243" s="300"/>
      <c r="AF243" s="300"/>
      <c r="AG243" s="300"/>
      <c r="AH243" s="300"/>
      <c r="AI243" s="300"/>
      <c r="AJ243" s="300"/>
      <c r="AK243" s="300"/>
      <c r="AL243" s="300"/>
      <c r="AM243" s="300"/>
      <c r="AN243" s="300"/>
      <c r="AO243" s="300"/>
      <c r="AP243" s="300"/>
    </row>
    <row r="244" spans="10:42" ht="13.5" customHeight="1">
      <c r="J244" s="300"/>
      <c r="K244" s="300"/>
      <c r="L244" s="300"/>
      <c r="M244" s="300"/>
      <c r="N244" s="300"/>
      <c r="O244" s="300"/>
      <c r="P244" s="300"/>
      <c r="Q244" s="300"/>
      <c r="R244" s="300"/>
      <c r="S244" s="300"/>
      <c r="T244" s="300"/>
      <c r="U244" s="300"/>
      <c r="V244" s="300"/>
      <c r="W244" s="300"/>
      <c r="X244" s="300"/>
      <c r="Y244" s="300"/>
      <c r="Z244" s="300"/>
      <c r="AA244" s="300"/>
      <c r="AB244" s="300"/>
      <c r="AC244" s="300"/>
      <c r="AD244" s="300"/>
      <c r="AE244" s="300"/>
      <c r="AF244" s="300"/>
      <c r="AG244" s="300"/>
      <c r="AH244" s="300"/>
      <c r="AI244" s="300"/>
      <c r="AJ244" s="300"/>
      <c r="AK244" s="300"/>
      <c r="AL244" s="300"/>
      <c r="AM244" s="300"/>
      <c r="AN244" s="300"/>
      <c r="AO244" s="300"/>
      <c r="AP244" s="300"/>
    </row>
    <row r="245" spans="10:42" ht="13.5" customHeight="1">
      <c r="J245" s="300"/>
      <c r="K245" s="300"/>
      <c r="L245" s="300"/>
      <c r="M245" s="300"/>
      <c r="N245" s="300"/>
      <c r="O245" s="300"/>
      <c r="P245" s="300"/>
      <c r="Q245" s="300"/>
      <c r="R245" s="300"/>
      <c r="S245" s="300"/>
      <c r="T245" s="300"/>
      <c r="U245" s="300"/>
      <c r="V245" s="300"/>
      <c r="W245" s="300"/>
      <c r="X245" s="300"/>
      <c r="Y245" s="300"/>
      <c r="Z245" s="300"/>
      <c r="AA245" s="300"/>
      <c r="AB245" s="300"/>
      <c r="AC245" s="300"/>
      <c r="AD245" s="300"/>
      <c r="AE245" s="300"/>
      <c r="AF245" s="300"/>
      <c r="AG245" s="300"/>
      <c r="AH245" s="300"/>
      <c r="AI245" s="300"/>
      <c r="AJ245" s="300"/>
      <c r="AK245" s="300"/>
      <c r="AL245" s="300"/>
      <c r="AM245" s="300"/>
      <c r="AN245" s="300"/>
      <c r="AO245" s="300"/>
      <c r="AP245" s="300"/>
    </row>
    <row r="246" spans="10:42" ht="13.5" customHeight="1">
      <c r="J246" s="300"/>
      <c r="K246" s="300"/>
      <c r="L246" s="300"/>
      <c r="M246" s="300"/>
      <c r="N246" s="300"/>
      <c r="O246" s="300"/>
      <c r="P246" s="300"/>
      <c r="Q246" s="300"/>
      <c r="R246" s="300"/>
      <c r="S246" s="300"/>
      <c r="T246" s="300"/>
      <c r="U246" s="300"/>
      <c r="V246" s="300"/>
      <c r="W246" s="300"/>
      <c r="X246" s="300"/>
      <c r="Y246" s="300"/>
      <c r="Z246" s="300"/>
      <c r="AA246" s="300"/>
      <c r="AB246" s="300"/>
      <c r="AC246" s="300"/>
      <c r="AD246" s="300"/>
      <c r="AE246" s="300"/>
      <c r="AF246" s="300"/>
      <c r="AG246" s="300"/>
      <c r="AH246" s="300"/>
      <c r="AI246" s="300"/>
      <c r="AJ246" s="300"/>
      <c r="AK246" s="300"/>
      <c r="AL246" s="300"/>
      <c r="AM246" s="300"/>
      <c r="AN246" s="300"/>
      <c r="AO246" s="300"/>
      <c r="AP246" s="300"/>
    </row>
    <row r="247" spans="10:42" ht="13.5" customHeight="1">
      <c r="J247" s="300"/>
      <c r="K247" s="300"/>
      <c r="L247" s="300"/>
      <c r="M247" s="300"/>
      <c r="N247" s="300"/>
      <c r="O247" s="300"/>
      <c r="P247" s="300"/>
      <c r="Q247" s="300"/>
      <c r="R247" s="300"/>
      <c r="S247" s="300"/>
      <c r="T247" s="300"/>
      <c r="U247" s="300"/>
      <c r="V247" s="300"/>
      <c r="W247" s="300"/>
      <c r="X247" s="300"/>
      <c r="Y247" s="300"/>
      <c r="Z247" s="300"/>
      <c r="AA247" s="300"/>
      <c r="AB247" s="300"/>
      <c r="AC247" s="300"/>
      <c r="AD247" s="300"/>
      <c r="AE247" s="300"/>
      <c r="AF247" s="300"/>
      <c r="AG247" s="300"/>
      <c r="AH247" s="300"/>
      <c r="AI247" s="300"/>
      <c r="AJ247" s="300"/>
      <c r="AK247" s="300"/>
      <c r="AL247" s="300"/>
      <c r="AM247" s="300"/>
      <c r="AN247" s="300"/>
      <c r="AO247" s="300"/>
      <c r="AP247" s="300"/>
    </row>
    <row r="248" spans="10:42" ht="13.5" customHeight="1">
      <c r="J248" s="300"/>
      <c r="K248" s="300"/>
      <c r="L248" s="300"/>
      <c r="M248" s="300"/>
      <c r="N248" s="300"/>
      <c r="O248" s="300"/>
      <c r="P248" s="300"/>
      <c r="Q248" s="300"/>
      <c r="R248" s="300"/>
      <c r="S248" s="300"/>
      <c r="T248" s="300"/>
      <c r="U248" s="300"/>
      <c r="V248" s="300"/>
      <c r="W248" s="300"/>
      <c r="X248" s="300"/>
      <c r="Y248" s="300"/>
      <c r="Z248" s="300"/>
      <c r="AA248" s="300"/>
      <c r="AB248" s="300"/>
      <c r="AC248" s="300"/>
      <c r="AD248" s="300"/>
      <c r="AE248" s="300"/>
      <c r="AF248" s="300"/>
      <c r="AG248" s="300"/>
      <c r="AH248" s="300"/>
      <c r="AI248" s="300"/>
      <c r="AJ248" s="300"/>
      <c r="AK248" s="300"/>
      <c r="AL248" s="300"/>
      <c r="AM248" s="300"/>
      <c r="AN248" s="300"/>
      <c r="AO248" s="300"/>
      <c r="AP248" s="300"/>
    </row>
    <row r="249" spans="10:42" ht="13.5" customHeight="1">
      <c r="J249" s="300"/>
      <c r="K249" s="300"/>
      <c r="L249" s="300"/>
      <c r="M249" s="300"/>
      <c r="N249" s="300"/>
      <c r="O249" s="300"/>
      <c r="P249" s="300"/>
      <c r="Q249" s="300"/>
      <c r="R249" s="300"/>
      <c r="S249" s="300"/>
      <c r="T249" s="300"/>
      <c r="U249" s="300"/>
      <c r="V249" s="300"/>
      <c r="W249" s="300"/>
      <c r="X249" s="300"/>
      <c r="Y249" s="300"/>
      <c r="Z249" s="300"/>
      <c r="AA249" s="300"/>
      <c r="AB249" s="300"/>
      <c r="AC249" s="300"/>
      <c r="AD249" s="300"/>
      <c r="AE249" s="300"/>
      <c r="AF249" s="300"/>
      <c r="AG249" s="300"/>
      <c r="AH249" s="300"/>
      <c r="AI249" s="300"/>
      <c r="AJ249" s="300"/>
      <c r="AK249" s="300"/>
      <c r="AL249" s="300"/>
      <c r="AM249" s="300"/>
      <c r="AN249" s="300"/>
      <c r="AO249" s="300"/>
      <c r="AP249" s="300"/>
    </row>
    <row r="250" spans="10:42" ht="13.5" customHeight="1">
      <c r="J250" s="300"/>
      <c r="K250" s="300"/>
      <c r="L250" s="300"/>
      <c r="M250" s="300"/>
      <c r="N250" s="300"/>
      <c r="O250" s="300"/>
      <c r="P250" s="300"/>
      <c r="Q250" s="300"/>
      <c r="R250" s="300"/>
      <c r="S250" s="300"/>
      <c r="T250" s="300"/>
      <c r="U250" s="300"/>
      <c r="V250" s="300"/>
      <c r="W250" s="300"/>
      <c r="X250" s="300"/>
      <c r="Y250" s="300"/>
      <c r="Z250" s="300"/>
      <c r="AA250" s="300"/>
      <c r="AB250" s="300"/>
      <c r="AC250" s="300"/>
      <c r="AD250" s="300"/>
      <c r="AE250" s="300"/>
      <c r="AF250" s="300"/>
      <c r="AG250" s="300"/>
      <c r="AH250" s="300"/>
      <c r="AI250" s="300"/>
      <c r="AJ250" s="300"/>
      <c r="AK250" s="300"/>
      <c r="AL250" s="300"/>
      <c r="AM250" s="300"/>
      <c r="AN250" s="300"/>
      <c r="AO250" s="300"/>
      <c r="AP250" s="300"/>
    </row>
    <row r="251" spans="10:42" ht="13.5" customHeight="1">
      <c r="J251" s="300"/>
      <c r="K251" s="300"/>
      <c r="L251" s="300"/>
      <c r="M251" s="300"/>
      <c r="N251" s="300"/>
      <c r="O251" s="300"/>
      <c r="P251" s="300"/>
      <c r="Q251" s="300"/>
      <c r="R251" s="300"/>
      <c r="S251" s="300"/>
      <c r="T251" s="300"/>
      <c r="U251" s="300"/>
      <c r="V251" s="300"/>
      <c r="W251" s="300"/>
      <c r="X251" s="300"/>
      <c r="Y251" s="300"/>
      <c r="Z251" s="300"/>
      <c r="AA251" s="300"/>
      <c r="AB251" s="300"/>
      <c r="AC251" s="300"/>
      <c r="AD251" s="300"/>
      <c r="AE251" s="300"/>
      <c r="AF251" s="300"/>
      <c r="AG251" s="300"/>
      <c r="AH251" s="300"/>
      <c r="AI251" s="300"/>
      <c r="AJ251" s="300"/>
      <c r="AK251" s="300"/>
      <c r="AL251" s="300"/>
      <c r="AM251" s="300"/>
      <c r="AN251" s="300"/>
      <c r="AO251" s="300"/>
      <c r="AP251" s="300"/>
    </row>
    <row r="252" spans="10:42" ht="13.5" customHeight="1">
      <c r="J252" s="300"/>
      <c r="K252" s="300"/>
      <c r="L252" s="300"/>
      <c r="M252" s="300"/>
      <c r="N252" s="300"/>
      <c r="O252" s="300"/>
      <c r="P252" s="300"/>
      <c r="Q252" s="300"/>
      <c r="R252" s="300"/>
      <c r="S252" s="300"/>
      <c r="T252" s="300"/>
      <c r="U252" s="300"/>
      <c r="V252" s="300"/>
      <c r="W252" s="300"/>
      <c r="X252" s="300"/>
      <c r="Y252" s="300"/>
      <c r="Z252" s="300"/>
      <c r="AA252" s="300"/>
      <c r="AB252" s="300"/>
      <c r="AC252" s="300"/>
      <c r="AD252" s="300"/>
      <c r="AE252" s="300"/>
      <c r="AF252" s="300"/>
      <c r="AG252" s="300"/>
      <c r="AH252" s="300"/>
      <c r="AI252" s="300"/>
      <c r="AJ252" s="300"/>
      <c r="AK252" s="300"/>
      <c r="AL252" s="300"/>
      <c r="AM252" s="300"/>
      <c r="AN252" s="300"/>
      <c r="AO252" s="300"/>
      <c r="AP252" s="300"/>
    </row>
    <row r="253" spans="10:42" ht="13.5" customHeight="1">
      <c r="J253" s="300"/>
      <c r="K253" s="300"/>
      <c r="L253" s="300"/>
      <c r="M253" s="300"/>
      <c r="N253" s="300"/>
      <c r="O253" s="300"/>
      <c r="P253" s="300"/>
      <c r="Q253" s="300"/>
      <c r="R253" s="300"/>
      <c r="S253" s="300"/>
      <c r="T253" s="300"/>
      <c r="U253" s="300"/>
      <c r="V253" s="300"/>
      <c r="W253" s="300"/>
      <c r="X253" s="300"/>
      <c r="Y253" s="300"/>
      <c r="Z253" s="300"/>
      <c r="AA253" s="300"/>
      <c r="AB253" s="300"/>
      <c r="AC253" s="300"/>
      <c r="AD253" s="300"/>
      <c r="AE253" s="300"/>
      <c r="AF253" s="300"/>
      <c r="AG253" s="300"/>
      <c r="AH253" s="300"/>
      <c r="AI253" s="300"/>
      <c r="AJ253" s="300"/>
      <c r="AK253" s="300"/>
      <c r="AL253" s="300"/>
      <c r="AM253" s="300"/>
      <c r="AN253" s="300"/>
      <c r="AO253" s="300"/>
      <c r="AP253" s="300"/>
    </row>
    <row r="254" spans="10:42" ht="13.5" customHeight="1">
      <c r="J254" s="300"/>
      <c r="K254" s="300"/>
      <c r="L254" s="300"/>
      <c r="M254" s="300"/>
      <c r="N254" s="300"/>
      <c r="O254" s="300"/>
      <c r="P254" s="300"/>
      <c r="Q254" s="300"/>
      <c r="R254" s="300"/>
      <c r="S254" s="300"/>
      <c r="T254" s="300"/>
      <c r="U254" s="300"/>
      <c r="V254" s="300"/>
      <c r="W254" s="300"/>
      <c r="X254" s="300"/>
      <c r="Y254" s="300"/>
      <c r="Z254" s="300"/>
      <c r="AA254" s="300"/>
      <c r="AB254" s="300"/>
      <c r="AC254" s="300"/>
      <c r="AD254" s="300"/>
      <c r="AE254" s="300"/>
      <c r="AF254" s="300"/>
      <c r="AG254" s="300"/>
      <c r="AH254" s="300"/>
      <c r="AI254" s="300"/>
      <c r="AJ254" s="300"/>
      <c r="AK254" s="300"/>
      <c r="AL254" s="300"/>
      <c r="AM254" s="300"/>
      <c r="AN254" s="300"/>
      <c r="AO254" s="300"/>
      <c r="AP254" s="300"/>
    </row>
    <row r="255" spans="10:42" ht="13.5" customHeight="1">
      <c r="J255" s="300"/>
      <c r="K255" s="300"/>
      <c r="L255" s="300"/>
      <c r="M255" s="300"/>
      <c r="N255" s="300"/>
      <c r="O255" s="300"/>
      <c r="P255" s="300"/>
      <c r="Q255" s="300"/>
      <c r="R255" s="300"/>
      <c r="S255" s="300"/>
      <c r="T255" s="300"/>
      <c r="U255" s="300"/>
      <c r="V255" s="300"/>
      <c r="W255" s="300"/>
      <c r="X255" s="300"/>
      <c r="Y255" s="300"/>
      <c r="Z255" s="300"/>
      <c r="AA255" s="300"/>
      <c r="AB255" s="300"/>
      <c r="AC255" s="300"/>
      <c r="AD255" s="300"/>
      <c r="AE255" s="300"/>
      <c r="AF255" s="300"/>
      <c r="AG255" s="300"/>
      <c r="AH255" s="300"/>
      <c r="AI255" s="300"/>
      <c r="AJ255" s="300"/>
      <c r="AK255" s="300"/>
      <c r="AL255" s="300"/>
      <c r="AM255" s="300"/>
      <c r="AN255" s="300"/>
      <c r="AO255" s="300"/>
      <c r="AP255" s="300"/>
    </row>
    <row r="256" spans="10:42" ht="13.5" customHeight="1">
      <c r="J256" s="300"/>
      <c r="K256" s="300"/>
      <c r="L256" s="300"/>
      <c r="M256" s="300"/>
      <c r="N256" s="300"/>
      <c r="O256" s="300"/>
      <c r="P256" s="300"/>
      <c r="Q256" s="300"/>
      <c r="R256" s="300"/>
      <c r="S256" s="300"/>
      <c r="T256" s="300"/>
      <c r="U256" s="300"/>
      <c r="V256" s="300"/>
      <c r="W256" s="300"/>
      <c r="X256" s="300"/>
      <c r="Y256" s="300"/>
      <c r="Z256" s="300"/>
      <c r="AA256" s="300"/>
      <c r="AB256" s="300"/>
      <c r="AC256" s="300"/>
      <c r="AD256" s="300"/>
      <c r="AE256" s="300"/>
      <c r="AF256" s="300"/>
      <c r="AG256" s="300"/>
      <c r="AH256" s="300"/>
      <c r="AI256" s="300"/>
      <c r="AJ256" s="300"/>
      <c r="AK256" s="300"/>
      <c r="AL256" s="300"/>
      <c r="AM256" s="300"/>
      <c r="AN256" s="300"/>
      <c r="AO256" s="300"/>
      <c r="AP256" s="300"/>
    </row>
    <row r="257" spans="10:42" ht="13.5" customHeight="1">
      <c r="J257" s="300"/>
      <c r="K257" s="300"/>
      <c r="L257" s="300"/>
      <c r="M257" s="300"/>
      <c r="N257" s="300"/>
      <c r="O257" s="300"/>
      <c r="P257" s="300"/>
      <c r="Q257" s="300"/>
      <c r="R257" s="300"/>
      <c r="S257" s="300"/>
      <c r="T257" s="300"/>
      <c r="U257" s="300"/>
      <c r="V257" s="300"/>
      <c r="W257" s="300"/>
      <c r="X257" s="300"/>
      <c r="Y257" s="300"/>
      <c r="Z257" s="300"/>
      <c r="AA257" s="300"/>
      <c r="AB257" s="300"/>
      <c r="AC257" s="300"/>
      <c r="AD257" s="300"/>
      <c r="AE257" s="300"/>
      <c r="AF257" s="300"/>
      <c r="AG257" s="300"/>
      <c r="AH257" s="300"/>
      <c r="AI257" s="300"/>
      <c r="AJ257" s="300"/>
      <c r="AK257" s="300"/>
      <c r="AL257" s="300"/>
      <c r="AM257" s="300"/>
      <c r="AN257" s="300"/>
      <c r="AO257" s="300"/>
      <c r="AP257" s="300"/>
    </row>
    <row r="258" spans="10:42" ht="13.5" customHeight="1">
      <c r="J258" s="300"/>
      <c r="K258" s="300"/>
      <c r="L258" s="300"/>
      <c r="M258" s="300"/>
      <c r="N258" s="300"/>
      <c r="O258" s="300"/>
      <c r="P258" s="300"/>
      <c r="Q258" s="300"/>
      <c r="R258" s="300"/>
      <c r="S258" s="300"/>
      <c r="T258" s="300"/>
      <c r="U258" s="300"/>
      <c r="V258" s="300"/>
      <c r="W258" s="300"/>
      <c r="X258" s="300"/>
      <c r="Y258" s="300"/>
      <c r="Z258" s="300"/>
      <c r="AA258" s="300"/>
      <c r="AB258" s="300"/>
      <c r="AC258" s="300"/>
      <c r="AD258" s="300"/>
      <c r="AE258" s="300"/>
      <c r="AF258" s="300"/>
      <c r="AG258" s="300"/>
      <c r="AH258" s="300"/>
      <c r="AI258" s="300"/>
      <c r="AJ258" s="300"/>
      <c r="AK258" s="300"/>
      <c r="AL258" s="300"/>
      <c r="AM258" s="300"/>
      <c r="AN258" s="300"/>
      <c r="AO258" s="300"/>
      <c r="AP258" s="300"/>
    </row>
    <row r="259" spans="10:42" ht="13.5" customHeight="1">
      <c r="J259" s="300"/>
      <c r="K259" s="300"/>
      <c r="L259" s="300"/>
      <c r="M259" s="300"/>
      <c r="N259" s="300"/>
      <c r="O259" s="300"/>
      <c r="P259" s="300"/>
      <c r="Q259" s="300"/>
      <c r="R259" s="300"/>
      <c r="S259" s="300"/>
      <c r="T259" s="300"/>
      <c r="U259" s="300"/>
      <c r="V259" s="300"/>
      <c r="W259" s="300"/>
      <c r="X259" s="300"/>
      <c r="Y259" s="300"/>
      <c r="Z259" s="300"/>
      <c r="AA259" s="300"/>
      <c r="AB259" s="300"/>
      <c r="AC259" s="300"/>
      <c r="AD259" s="300"/>
      <c r="AE259" s="300"/>
      <c r="AF259" s="300"/>
      <c r="AG259" s="300"/>
      <c r="AH259" s="300"/>
      <c r="AI259" s="300"/>
      <c r="AJ259" s="300"/>
      <c r="AK259" s="300"/>
      <c r="AL259" s="300"/>
      <c r="AM259" s="300"/>
      <c r="AN259" s="300"/>
      <c r="AO259" s="300"/>
      <c r="AP259" s="300"/>
    </row>
    <row r="260" spans="10:42" ht="13.5" customHeight="1">
      <c r="J260" s="300"/>
      <c r="K260" s="300"/>
      <c r="L260" s="300"/>
      <c r="M260" s="300"/>
      <c r="N260" s="300"/>
      <c r="O260" s="300"/>
      <c r="P260" s="300"/>
      <c r="Q260" s="300"/>
      <c r="R260" s="300"/>
      <c r="S260" s="300"/>
      <c r="T260" s="300"/>
      <c r="U260" s="300"/>
      <c r="V260" s="300"/>
      <c r="W260" s="300"/>
      <c r="X260" s="300"/>
      <c r="Y260" s="300"/>
      <c r="Z260" s="300"/>
      <c r="AA260" s="300"/>
      <c r="AB260" s="300"/>
      <c r="AC260" s="300"/>
      <c r="AD260" s="300"/>
      <c r="AE260" s="300"/>
      <c r="AF260" s="300"/>
      <c r="AG260" s="300"/>
      <c r="AH260" s="300"/>
      <c r="AI260" s="300"/>
      <c r="AJ260" s="300"/>
      <c r="AK260" s="300"/>
      <c r="AL260" s="300"/>
      <c r="AM260" s="300"/>
      <c r="AN260" s="300"/>
      <c r="AO260" s="300"/>
      <c r="AP260" s="300"/>
    </row>
    <row r="261" spans="10:42" ht="13.5" customHeight="1">
      <c r="J261" s="300"/>
      <c r="K261" s="300"/>
      <c r="L261" s="300"/>
      <c r="M261" s="300"/>
      <c r="N261" s="300"/>
      <c r="O261" s="300"/>
      <c r="P261" s="300"/>
      <c r="Q261" s="300"/>
      <c r="R261" s="300"/>
      <c r="S261" s="300"/>
      <c r="T261" s="300"/>
      <c r="U261" s="300"/>
      <c r="V261" s="300"/>
      <c r="W261" s="300"/>
      <c r="X261" s="300"/>
      <c r="Y261" s="300"/>
      <c r="Z261" s="300"/>
      <c r="AA261" s="300"/>
      <c r="AB261" s="300"/>
      <c r="AC261" s="300"/>
      <c r="AD261" s="300"/>
      <c r="AE261" s="300"/>
      <c r="AF261" s="300"/>
      <c r="AG261" s="300"/>
      <c r="AH261" s="300"/>
      <c r="AI261" s="300"/>
      <c r="AJ261" s="300"/>
      <c r="AK261" s="300"/>
      <c r="AL261" s="300"/>
      <c r="AM261" s="300"/>
      <c r="AN261" s="300"/>
      <c r="AO261" s="300"/>
      <c r="AP261" s="300"/>
    </row>
    <row r="262" spans="10:42" ht="13.5" customHeight="1">
      <c r="J262" s="300"/>
      <c r="K262" s="300"/>
      <c r="L262" s="300"/>
      <c r="M262" s="300"/>
      <c r="N262" s="300"/>
      <c r="O262" s="300"/>
      <c r="P262" s="300"/>
      <c r="Q262" s="300"/>
      <c r="R262" s="300"/>
      <c r="S262" s="300"/>
      <c r="T262" s="300"/>
      <c r="U262" s="300"/>
      <c r="V262" s="300"/>
      <c r="W262" s="300"/>
      <c r="X262" s="300"/>
      <c r="Y262" s="300"/>
      <c r="Z262" s="300"/>
      <c r="AA262" s="300"/>
      <c r="AB262" s="300"/>
      <c r="AC262" s="300"/>
      <c r="AD262" s="300"/>
      <c r="AE262" s="300"/>
      <c r="AF262" s="300"/>
      <c r="AG262" s="300"/>
      <c r="AH262" s="300"/>
      <c r="AI262" s="300"/>
      <c r="AJ262" s="300"/>
      <c r="AK262" s="300"/>
      <c r="AL262" s="300"/>
      <c r="AM262" s="300"/>
      <c r="AN262" s="300"/>
      <c r="AO262" s="300"/>
      <c r="AP262" s="300"/>
    </row>
    <row r="263" spans="10:42" ht="13.5" customHeight="1">
      <c r="J263" s="300"/>
      <c r="K263" s="300"/>
      <c r="L263" s="300"/>
      <c r="M263" s="300"/>
      <c r="N263" s="300"/>
      <c r="O263" s="300"/>
      <c r="P263" s="300"/>
      <c r="Q263" s="300"/>
      <c r="R263" s="300"/>
      <c r="S263" s="300"/>
      <c r="T263" s="300"/>
      <c r="U263" s="300"/>
      <c r="V263" s="300"/>
      <c r="W263" s="300"/>
      <c r="X263" s="300"/>
      <c r="Y263" s="300"/>
      <c r="Z263" s="300"/>
      <c r="AA263" s="300"/>
      <c r="AB263" s="300"/>
      <c r="AC263" s="300"/>
      <c r="AD263" s="300"/>
      <c r="AE263" s="300"/>
      <c r="AF263" s="300"/>
      <c r="AG263" s="300"/>
      <c r="AH263" s="300"/>
      <c r="AI263" s="300"/>
      <c r="AJ263" s="300"/>
      <c r="AK263" s="300"/>
      <c r="AL263" s="300"/>
      <c r="AM263" s="300"/>
      <c r="AN263" s="300"/>
      <c r="AO263" s="300"/>
      <c r="AP263" s="300"/>
    </row>
    <row r="264" spans="10:42" ht="13.5" customHeight="1">
      <c r="J264" s="300"/>
      <c r="K264" s="300"/>
      <c r="L264" s="300"/>
      <c r="M264" s="300"/>
      <c r="N264" s="300"/>
      <c r="O264" s="300"/>
      <c r="P264" s="300"/>
      <c r="Q264" s="300"/>
      <c r="R264" s="300"/>
      <c r="S264" s="300"/>
      <c r="T264" s="300"/>
      <c r="U264" s="300"/>
      <c r="V264" s="300"/>
      <c r="W264" s="300"/>
      <c r="X264" s="300"/>
      <c r="Y264" s="300"/>
      <c r="Z264" s="300"/>
      <c r="AA264" s="300"/>
      <c r="AB264" s="300"/>
      <c r="AC264" s="300"/>
      <c r="AD264" s="300"/>
      <c r="AE264" s="300"/>
      <c r="AF264" s="300"/>
      <c r="AG264" s="300"/>
      <c r="AH264" s="300"/>
      <c r="AI264" s="300"/>
      <c r="AJ264" s="300"/>
      <c r="AK264" s="300"/>
      <c r="AL264" s="300"/>
      <c r="AM264" s="300"/>
      <c r="AN264" s="300"/>
      <c r="AO264" s="300"/>
      <c r="AP264" s="300"/>
    </row>
    <row r="265" spans="10:42" ht="13.5" customHeight="1">
      <c r="J265" s="300"/>
      <c r="K265" s="300"/>
      <c r="L265" s="300"/>
      <c r="M265" s="300"/>
      <c r="N265" s="300"/>
      <c r="O265" s="300"/>
      <c r="P265" s="300"/>
      <c r="Q265" s="300"/>
      <c r="R265" s="300"/>
      <c r="S265" s="300"/>
      <c r="T265" s="300"/>
      <c r="U265" s="300"/>
      <c r="V265" s="300"/>
      <c r="W265" s="300"/>
      <c r="X265" s="300"/>
      <c r="Y265" s="300"/>
      <c r="Z265" s="300"/>
      <c r="AA265" s="300"/>
      <c r="AB265" s="300"/>
      <c r="AC265" s="300"/>
      <c r="AD265" s="300"/>
      <c r="AE265" s="300"/>
      <c r="AF265" s="300"/>
      <c r="AG265" s="300"/>
      <c r="AH265" s="300"/>
      <c r="AI265" s="300"/>
      <c r="AJ265" s="300"/>
      <c r="AK265" s="300"/>
      <c r="AL265" s="300"/>
      <c r="AM265" s="300"/>
      <c r="AN265" s="300"/>
      <c r="AO265" s="300"/>
      <c r="AP265" s="300"/>
    </row>
    <row r="266" spans="10:42" ht="13.5" customHeight="1">
      <c r="J266" s="300"/>
      <c r="K266" s="300"/>
      <c r="L266" s="300"/>
      <c r="M266" s="300"/>
      <c r="N266" s="300"/>
      <c r="O266" s="300"/>
      <c r="P266" s="300"/>
      <c r="Q266" s="300"/>
      <c r="R266" s="300"/>
      <c r="S266" s="300"/>
      <c r="T266" s="300"/>
      <c r="U266" s="300"/>
      <c r="V266" s="300"/>
      <c r="W266" s="300"/>
      <c r="X266" s="300"/>
      <c r="Y266" s="300"/>
      <c r="Z266" s="300"/>
      <c r="AA266" s="300"/>
      <c r="AB266" s="300"/>
      <c r="AC266" s="300"/>
      <c r="AD266" s="300"/>
      <c r="AE266" s="300"/>
      <c r="AF266" s="300"/>
      <c r="AG266" s="300"/>
      <c r="AH266" s="300"/>
      <c r="AI266" s="300"/>
      <c r="AJ266" s="300"/>
      <c r="AK266" s="300"/>
      <c r="AL266" s="300"/>
      <c r="AM266" s="300"/>
      <c r="AN266" s="300"/>
      <c r="AO266" s="300"/>
      <c r="AP266" s="300"/>
    </row>
    <row r="267" spans="10:42" ht="13.5" customHeight="1">
      <c r="J267" s="300"/>
      <c r="K267" s="300"/>
      <c r="L267" s="300"/>
      <c r="M267" s="300"/>
      <c r="N267" s="300"/>
      <c r="O267" s="300"/>
      <c r="P267" s="300"/>
      <c r="Q267" s="300"/>
      <c r="R267" s="300"/>
      <c r="S267" s="300"/>
      <c r="T267" s="300"/>
      <c r="U267" s="300"/>
      <c r="V267" s="300"/>
      <c r="W267" s="300"/>
      <c r="X267" s="300"/>
      <c r="Y267" s="300"/>
      <c r="Z267" s="300"/>
      <c r="AA267" s="300"/>
      <c r="AB267" s="300"/>
      <c r="AC267" s="300"/>
      <c r="AD267" s="300"/>
      <c r="AE267" s="300"/>
      <c r="AF267" s="300"/>
      <c r="AG267" s="300"/>
      <c r="AH267" s="300"/>
      <c r="AI267" s="300"/>
      <c r="AJ267" s="300"/>
      <c r="AK267" s="300"/>
      <c r="AL267" s="300"/>
      <c r="AM267" s="300"/>
      <c r="AN267" s="300"/>
      <c r="AO267" s="300"/>
      <c r="AP267" s="300"/>
    </row>
    <row r="268" spans="10:42" ht="13.5" customHeight="1">
      <c r="J268" s="300"/>
      <c r="K268" s="300"/>
      <c r="L268" s="300"/>
      <c r="M268" s="300"/>
      <c r="N268" s="300"/>
      <c r="O268" s="300"/>
      <c r="P268" s="300"/>
      <c r="Q268" s="300"/>
      <c r="R268" s="300"/>
      <c r="S268" s="300"/>
      <c r="T268" s="300"/>
      <c r="U268" s="300"/>
      <c r="V268" s="300"/>
      <c r="W268" s="300"/>
      <c r="X268" s="300"/>
      <c r="Y268" s="300"/>
      <c r="Z268" s="300"/>
      <c r="AA268" s="300"/>
      <c r="AB268" s="300"/>
      <c r="AC268" s="300"/>
      <c r="AD268" s="300"/>
      <c r="AE268" s="300"/>
      <c r="AF268" s="300"/>
      <c r="AG268" s="300"/>
      <c r="AH268" s="300"/>
      <c r="AI268" s="300"/>
      <c r="AJ268" s="300"/>
      <c r="AK268" s="300"/>
      <c r="AL268" s="300"/>
      <c r="AM268" s="300"/>
      <c r="AN268" s="300"/>
      <c r="AO268" s="300"/>
      <c r="AP268" s="300"/>
    </row>
    <row r="269" spans="10:42" ht="13.5" customHeight="1">
      <c r="J269" s="300"/>
      <c r="K269" s="300"/>
      <c r="L269" s="300"/>
      <c r="M269" s="300"/>
      <c r="N269" s="300"/>
      <c r="O269" s="300"/>
      <c r="P269" s="300"/>
      <c r="Q269" s="300"/>
      <c r="R269" s="300"/>
      <c r="S269" s="300"/>
      <c r="T269" s="300"/>
      <c r="U269" s="300"/>
      <c r="V269" s="300"/>
      <c r="W269" s="300"/>
      <c r="X269" s="300"/>
      <c r="Y269" s="300"/>
      <c r="Z269" s="300"/>
      <c r="AA269" s="300"/>
      <c r="AB269" s="300"/>
      <c r="AC269" s="300"/>
      <c r="AD269" s="300"/>
      <c r="AE269" s="300"/>
      <c r="AF269" s="300"/>
      <c r="AG269" s="300"/>
      <c r="AH269" s="300"/>
      <c r="AI269" s="300"/>
      <c r="AJ269" s="300"/>
      <c r="AK269" s="300"/>
      <c r="AL269" s="300"/>
      <c r="AM269" s="300"/>
      <c r="AN269" s="300"/>
      <c r="AO269" s="300"/>
      <c r="AP269" s="300"/>
    </row>
    <row r="270" spans="10:42" ht="13.5" customHeight="1">
      <c r="J270" s="300"/>
      <c r="K270" s="300"/>
      <c r="L270" s="300"/>
      <c r="M270" s="300"/>
      <c r="N270" s="300"/>
      <c r="O270" s="300"/>
      <c r="P270" s="300"/>
      <c r="Q270" s="300"/>
      <c r="R270" s="300"/>
      <c r="S270" s="300"/>
      <c r="T270" s="300"/>
      <c r="U270" s="300"/>
      <c r="V270" s="300"/>
      <c r="W270" s="300"/>
      <c r="X270" s="300"/>
      <c r="Y270" s="300"/>
      <c r="Z270" s="300"/>
      <c r="AA270" s="300"/>
      <c r="AB270" s="300"/>
      <c r="AC270" s="300"/>
      <c r="AD270" s="300"/>
      <c r="AE270" s="300"/>
      <c r="AF270" s="300"/>
      <c r="AG270" s="300"/>
      <c r="AH270" s="300"/>
      <c r="AI270" s="300"/>
      <c r="AJ270" s="300"/>
      <c r="AK270" s="300"/>
      <c r="AL270" s="300"/>
      <c r="AM270" s="300"/>
      <c r="AN270" s="300"/>
      <c r="AO270" s="300"/>
      <c r="AP270" s="300"/>
    </row>
    <row r="271" spans="10:42" ht="13.5" customHeight="1">
      <c r="J271" s="300"/>
      <c r="K271" s="300"/>
      <c r="L271" s="300"/>
      <c r="M271" s="300"/>
      <c r="N271" s="300"/>
      <c r="O271" s="300"/>
      <c r="P271" s="300"/>
      <c r="Q271" s="300"/>
      <c r="R271" s="300"/>
      <c r="S271" s="300"/>
      <c r="T271" s="300"/>
      <c r="U271" s="300"/>
      <c r="V271" s="300"/>
      <c r="W271" s="300"/>
      <c r="X271" s="300"/>
      <c r="Y271" s="300"/>
      <c r="Z271" s="300"/>
      <c r="AA271" s="300"/>
      <c r="AB271" s="300"/>
      <c r="AC271" s="300"/>
      <c r="AD271" s="300"/>
      <c r="AE271" s="300"/>
      <c r="AF271" s="300"/>
      <c r="AG271" s="300"/>
      <c r="AH271" s="300"/>
      <c r="AI271" s="300"/>
      <c r="AJ271" s="300"/>
      <c r="AK271" s="300"/>
      <c r="AL271" s="300"/>
      <c r="AM271" s="300"/>
      <c r="AN271" s="300"/>
      <c r="AO271" s="300"/>
      <c r="AP271" s="300"/>
    </row>
    <row r="272" spans="10:42" ht="13.5" customHeight="1">
      <c r="J272" s="300"/>
      <c r="K272" s="300"/>
      <c r="L272" s="300"/>
      <c r="M272" s="300"/>
      <c r="N272" s="300"/>
      <c r="O272" s="300"/>
      <c r="P272" s="300"/>
      <c r="Q272" s="300"/>
      <c r="R272" s="300"/>
      <c r="S272" s="300"/>
      <c r="T272" s="300"/>
      <c r="U272" s="300"/>
      <c r="V272" s="300"/>
      <c r="W272" s="300"/>
      <c r="X272" s="300"/>
      <c r="Y272" s="300"/>
      <c r="Z272" s="300"/>
      <c r="AA272" s="300"/>
      <c r="AB272" s="300"/>
      <c r="AC272" s="300"/>
      <c r="AD272" s="300"/>
      <c r="AE272" s="300"/>
      <c r="AF272" s="300"/>
      <c r="AG272" s="300"/>
      <c r="AH272" s="300"/>
      <c r="AI272" s="300"/>
      <c r="AJ272" s="300"/>
      <c r="AK272" s="300"/>
      <c r="AL272" s="300"/>
      <c r="AM272" s="300"/>
      <c r="AN272" s="300"/>
      <c r="AO272" s="300"/>
      <c r="AP272" s="300"/>
    </row>
    <row r="273" spans="10:42" ht="13.5" customHeight="1">
      <c r="J273" s="300"/>
      <c r="K273" s="300"/>
      <c r="L273" s="300"/>
      <c r="M273" s="300"/>
      <c r="N273" s="300"/>
      <c r="O273" s="300"/>
      <c r="P273" s="300"/>
      <c r="Q273" s="300"/>
      <c r="R273" s="300"/>
      <c r="S273" s="300"/>
      <c r="T273" s="300"/>
      <c r="U273" s="300"/>
      <c r="V273" s="300"/>
      <c r="W273" s="300"/>
      <c r="X273" s="300"/>
      <c r="Y273" s="300"/>
      <c r="Z273" s="300"/>
      <c r="AA273" s="300"/>
      <c r="AB273" s="300"/>
      <c r="AC273" s="300"/>
      <c r="AD273" s="300"/>
      <c r="AE273" s="300"/>
      <c r="AF273" s="300"/>
      <c r="AG273" s="300"/>
      <c r="AH273" s="300"/>
      <c r="AI273" s="300"/>
      <c r="AJ273" s="300"/>
      <c r="AK273" s="300"/>
      <c r="AL273" s="300"/>
      <c r="AM273" s="300"/>
      <c r="AN273" s="300"/>
      <c r="AO273" s="300"/>
      <c r="AP273" s="300"/>
    </row>
    <row r="274" spans="10:42" ht="13.5" customHeight="1">
      <c r="J274" s="300"/>
      <c r="K274" s="300"/>
      <c r="L274" s="300"/>
      <c r="M274" s="300"/>
      <c r="N274" s="300"/>
      <c r="O274" s="300"/>
      <c r="P274" s="300"/>
      <c r="Q274" s="300"/>
      <c r="R274" s="300"/>
      <c r="S274" s="300"/>
      <c r="T274" s="300"/>
      <c r="U274" s="300"/>
      <c r="V274" s="300"/>
      <c r="W274" s="300"/>
      <c r="X274" s="300"/>
      <c r="Y274" s="300"/>
      <c r="Z274" s="300"/>
      <c r="AA274" s="300"/>
      <c r="AB274" s="300"/>
      <c r="AC274" s="300"/>
      <c r="AD274" s="300"/>
      <c r="AE274" s="300"/>
      <c r="AF274" s="300"/>
      <c r="AG274" s="300"/>
      <c r="AH274" s="300"/>
      <c r="AI274" s="300"/>
      <c r="AJ274" s="300"/>
      <c r="AK274" s="300"/>
      <c r="AL274" s="300"/>
      <c r="AM274" s="300"/>
      <c r="AN274" s="300"/>
      <c r="AO274" s="300"/>
      <c r="AP274" s="300"/>
    </row>
    <row r="275" spans="10:42" ht="13.5" customHeight="1">
      <c r="J275" s="300"/>
      <c r="K275" s="300"/>
      <c r="L275" s="300"/>
      <c r="M275" s="300"/>
      <c r="N275" s="300"/>
      <c r="O275" s="300"/>
      <c r="P275" s="300"/>
      <c r="Q275" s="300"/>
      <c r="R275" s="300"/>
      <c r="S275" s="300"/>
      <c r="T275" s="300"/>
      <c r="U275" s="300"/>
      <c r="V275" s="300"/>
      <c r="W275" s="300"/>
      <c r="X275" s="300"/>
      <c r="Y275" s="300"/>
      <c r="Z275" s="300"/>
      <c r="AA275" s="300"/>
      <c r="AB275" s="300"/>
      <c r="AC275" s="300"/>
      <c r="AD275" s="300"/>
      <c r="AE275" s="300"/>
      <c r="AF275" s="300"/>
      <c r="AG275" s="300"/>
      <c r="AH275" s="300"/>
      <c r="AI275" s="300"/>
      <c r="AJ275" s="300"/>
      <c r="AK275" s="300"/>
      <c r="AL275" s="300"/>
      <c r="AM275" s="300"/>
      <c r="AN275" s="300"/>
      <c r="AO275" s="300"/>
      <c r="AP275" s="300"/>
    </row>
    <row r="276" spans="10:42" ht="13.5" customHeight="1">
      <c r="J276" s="300"/>
      <c r="K276" s="300"/>
      <c r="L276" s="300"/>
      <c r="M276" s="300"/>
      <c r="N276" s="300"/>
      <c r="O276" s="300"/>
      <c r="P276" s="300"/>
      <c r="Q276" s="300"/>
      <c r="R276" s="300"/>
      <c r="S276" s="300"/>
      <c r="T276" s="300"/>
      <c r="U276" s="300"/>
      <c r="V276" s="300"/>
      <c r="W276" s="300"/>
      <c r="X276" s="300"/>
      <c r="Y276" s="300"/>
      <c r="Z276" s="300"/>
      <c r="AA276" s="300"/>
      <c r="AB276" s="300"/>
      <c r="AC276" s="300"/>
      <c r="AD276" s="300"/>
      <c r="AE276" s="300"/>
      <c r="AF276" s="300"/>
      <c r="AG276" s="300"/>
      <c r="AH276" s="300"/>
      <c r="AI276" s="300"/>
      <c r="AJ276" s="300"/>
      <c r="AK276" s="300"/>
      <c r="AL276" s="300"/>
      <c r="AM276" s="300"/>
      <c r="AN276" s="300"/>
      <c r="AO276" s="300"/>
      <c r="AP276" s="300"/>
    </row>
    <row r="277" spans="10:42" ht="13.5" customHeight="1">
      <c r="J277" s="300"/>
      <c r="K277" s="300"/>
      <c r="L277" s="300"/>
      <c r="M277" s="300"/>
      <c r="N277" s="300"/>
      <c r="O277" s="300"/>
      <c r="P277" s="300"/>
      <c r="Q277" s="300"/>
      <c r="R277" s="300"/>
      <c r="S277" s="300"/>
      <c r="T277" s="300"/>
      <c r="U277" s="300"/>
      <c r="V277" s="300"/>
      <c r="W277" s="300"/>
      <c r="X277" s="300"/>
      <c r="Y277" s="300"/>
      <c r="Z277" s="300"/>
      <c r="AA277" s="300"/>
      <c r="AB277" s="300"/>
      <c r="AC277" s="300"/>
      <c r="AD277" s="300"/>
      <c r="AE277" s="300"/>
      <c r="AF277" s="300"/>
      <c r="AG277" s="300"/>
      <c r="AH277" s="300"/>
      <c r="AI277" s="300"/>
      <c r="AJ277" s="300"/>
      <c r="AK277" s="300"/>
      <c r="AL277" s="300"/>
      <c r="AM277" s="300"/>
      <c r="AN277" s="300"/>
      <c r="AO277" s="300"/>
      <c r="AP277" s="300"/>
    </row>
    <row r="278" spans="10:42" ht="13.5" customHeight="1">
      <c r="J278" s="300"/>
      <c r="K278" s="300"/>
      <c r="L278" s="300"/>
      <c r="M278" s="300"/>
      <c r="N278" s="300"/>
      <c r="O278" s="300"/>
      <c r="P278" s="300"/>
      <c r="Q278" s="300"/>
      <c r="R278" s="300"/>
      <c r="S278" s="300"/>
      <c r="T278" s="300"/>
      <c r="U278" s="300"/>
      <c r="V278" s="300"/>
      <c r="W278" s="300"/>
      <c r="X278" s="300"/>
      <c r="Y278" s="300"/>
      <c r="Z278" s="300"/>
      <c r="AA278" s="300"/>
      <c r="AB278" s="300"/>
      <c r="AC278" s="300"/>
      <c r="AD278" s="300"/>
      <c r="AE278" s="300"/>
      <c r="AF278" s="300"/>
      <c r="AG278" s="300"/>
      <c r="AH278" s="300"/>
      <c r="AI278" s="300"/>
      <c r="AJ278" s="300"/>
      <c r="AK278" s="300"/>
      <c r="AL278" s="300"/>
      <c r="AM278" s="300"/>
      <c r="AN278" s="300"/>
      <c r="AO278" s="300"/>
      <c r="AP278" s="300"/>
    </row>
    <row r="279" spans="10:42" ht="13.5" customHeight="1">
      <c r="J279" s="300"/>
      <c r="K279" s="300"/>
      <c r="L279" s="300"/>
      <c r="M279" s="300"/>
      <c r="N279" s="300"/>
      <c r="O279" s="300"/>
      <c r="P279" s="300"/>
      <c r="Q279" s="300"/>
      <c r="R279" s="300"/>
      <c r="S279" s="300"/>
      <c r="T279" s="300"/>
      <c r="U279" s="300"/>
      <c r="V279" s="300"/>
      <c r="W279" s="300"/>
      <c r="X279" s="300"/>
      <c r="Y279" s="300"/>
      <c r="Z279" s="300"/>
      <c r="AA279" s="300"/>
      <c r="AB279" s="300"/>
      <c r="AC279" s="300"/>
      <c r="AD279" s="300"/>
      <c r="AE279" s="300"/>
      <c r="AF279" s="300"/>
      <c r="AG279" s="300"/>
      <c r="AH279" s="300"/>
      <c r="AI279" s="300"/>
      <c r="AJ279" s="300"/>
      <c r="AK279" s="300"/>
      <c r="AL279" s="300"/>
      <c r="AM279" s="300"/>
      <c r="AN279" s="300"/>
      <c r="AO279" s="300"/>
      <c r="AP279" s="300"/>
    </row>
    <row r="280" spans="10:42" ht="13.5" customHeight="1">
      <c r="J280" s="300"/>
      <c r="K280" s="300"/>
      <c r="L280" s="300"/>
      <c r="M280" s="300"/>
      <c r="N280" s="300"/>
      <c r="O280" s="300"/>
      <c r="P280" s="300"/>
      <c r="Q280" s="300"/>
      <c r="R280" s="300"/>
      <c r="S280" s="300"/>
      <c r="T280" s="300"/>
      <c r="U280" s="300"/>
      <c r="V280" s="300"/>
      <c r="W280" s="300"/>
      <c r="X280" s="300"/>
      <c r="Y280" s="300"/>
      <c r="Z280" s="300"/>
      <c r="AA280" s="300"/>
      <c r="AB280" s="300"/>
      <c r="AC280" s="300"/>
      <c r="AD280" s="300"/>
      <c r="AE280" s="300"/>
      <c r="AF280" s="300"/>
      <c r="AG280" s="300"/>
      <c r="AH280" s="300"/>
      <c r="AI280" s="300"/>
      <c r="AJ280" s="300"/>
      <c r="AK280" s="300"/>
      <c r="AL280" s="300"/>
      <c r="AM280" s="300"/>
      <c r="AN280" s="300"/>
      <c r="AO280" s="300"/>
      <c r="AP280" s="300"/>
    </row>
    <row r="281" spans="10:42" ht="13.5" customHeight="1">
      <c r="J281" s="300"/>
      <c r="K281" s="300"/>
      <c r="L281" s="300"/>
      <c r="M281" s="300"/>
      <c r="N281" s="300"/>
      <c r="O281" s="300"/>
      <c r="P281" s="300"/>
      <c r="Q281" s="300"/>
      <c r="R281" s="300"/>
      <c r="S281" s="300"/>
      <c r="T281" s="300"/>
      <c r="U281" s="300"/>
      <c r="V281" s="300"/>
      <c r="W281" s="300"/>
      <c r="X281" s="300"/>
      <c r="Y281" s="300"/>
      <c r="Z281" s="300"/>
      <c r="AA281" s="300"/>
      <c r="AB281" s="300"/>
      <c r="AC281" s="300"/>
      <c r="AD281" s="300"/>
      <c r="AE281" s="300"/>
      <c r="AF281" s="300"/>
      <c r="AG281" s="300"/>
      <c r="AH281" s="300"/>
      <c r="AI281" s="300"/>
      <c r="AJ281" s="300"/>
      <c r="AK281" s="300"/>
      <c r="AL281" s="300"/>
      <c r="AM281" s="300"/>
      <c r="AN281" s="300"/>
      <c r="AO281" s="300"/>
      <c r="AP281" s="300"/>
    </row>
    <row r="282" spans="10:42" ht="13.5" customHeight="1">
      <c r="J282" s="300"/>
      <c r="K282" s="300"/>
      <c r="L282" s="300"/>
      <c r="M282" s="300"/>
      <c r="N282" s="300"/>
      <c r="O282" s="300"/>
      <c r="P282" s="300"/>
      <c r="Q282" s="300"/>
      <c r="R282" s="300"/>
      <c r="S282" s="300"/>
      <c r="T282" s="300"/>
      <c r="U282" s="300"/>
      <c r="V282" s="300"/>
      <c r="W282" s="300"/>
      <c r="X282" s="300"/>
      <c r="Y282" s="300"/>
      <c r="Z282" s="300"/>
      <c r="AA282" s="300"/>
      <c r="AB282" s="300"/>
      <c r="AC282" s="300"/>
      <c r="AD282" s="300"/>
      <c r="AE282" s="300"/>
      <c r="AF282" s="300"/>
      <c r="AG282" s="300"/>
      <c r="AH282" s="300"/>
      <c r="AI282" s="300"/>
      <c r="AJ282" s="300"/>
      <c r="AK282" s="300"/>
      <c r="AL282" s="300"/>
      <c r="AM282" s="300"/>
      <c r="AN282" s="300"/>
      <c r="AO282" s="300"/>
      <c r="AP282" s="300"/>
    </row>
    <row r="283" spans="10:42" ht="13.5" customHeight="1">
      <c r="J283" s="300"/>
      <c r="K283" s="300"/>
      <c r="L283" s="300"/>
      <c r="M283" s="300"/>
      <c r="N283" s="300"/>
      <c r="O283" s="300"/>
      <c r="P283" s="300"/>
      <c r="Q283" s="300"/>
      <c r="R283" s="300"/>
      <c r="S283" s="300"/>
      <c r="T283" s="300"/>
      <c r="U283" s="300"/>
      <c r="V283" s="300"/>
      <c r="W283" s="300"/>
      <c r="X283" s="300"/>
      <c r="Y283" s="300"/>
      <c r="Z283" s="300"/>
      <c r="AA283" s="300"/>
      <c r="AB283" s="300"/>
      <c r="AC283" s="300"/>
      <c r="AD283" s="300"/>
      <c r="AE283" s="300"/>
      <c r="AF283" s="300"/>
      <c r="AG283" s="300"/>
      <c r="AH283" s="300"/>
      <c r="AI283" s="300"/>
      <c r="AJ283" s="300"/>
      <c r="AK283" s="300"/>
      <c r="AL283" s="300"/>
      <c r="AM283" s="300"/>
      <c r="AN283" s="300"/>
      <c r="AO283" s="300"/>
      <c r="AP283" s="300"/>
    </row>
    <row r="284" spans="10:42" ht="13.5" customHeight="1">
      <c r="J284" s="300"/>
      <c r="K284" s="300"/>
      <c r="L284" s="300"/>
      <c r="M284" s="300"/>
      <c r="N284" s="300"/>
      <c r="O284" s="300"/>
      <c r="P284" s="300"/>
      <c r="Q284" s="300"/>
      <c r="R284" s="300"/>
      <c r="S284" s="300"/>
      <c r="T284" s="300"/>
      <c r="U284" s="300"/>
      <c r="V284" s="300"/>
      <c r="W284" s="300"/>
      <c r="X284" s="300"/>
      <c r="Y284" s="300"/>
      <c r="Z284" s="300"/>
      <c r="AA284" s="300"/>
      <c r="AB284" s="300"/>
      <c r="AC284" s="300"/>
      <c r="AD284" s="300"/>
      <c r="AE284" s="300"/>
      <c r="AF284" s="300"/>
      <c r="AG284" s="300"/>
      <c r="AH284" s="300"/>
      <c r="AI284" s="300"/>
      <c r="AJ284" s="300"/>
      <c r="AK284" s="300"/>
      <c r="AL284" s="300"/>
      <c r="AM284" s="300"/>
      <c r="AN284" s="300"/>
      <c r="AO284" s="300"/>
      <c r="AP284" s="300"/>
    </row>
    <row r="285" spans="10:42" ht="13.5" customHeight="1">
      <c r="J285" s="300"/>
      <c r="K285" s="300"/>
      <c r="L285" s="300"/>
      <c r="M285" s="300"/>
      <c r="N285" s="300"/>
      <c r="O285" s="300"/>
      <c r="P285" s="300"/>
      <c r="Q285" s="300"/>
      <c r="R285" s="300"/>
      <c r="S285" s="300"/>
      <c r="T285" s="300"/>
      <c r="U285" s="300"/>
      <c r="V285" s="300"/>
      <c r="W285" s="300"/>
      <c r="X285" s="300"/>
      <c r="Y285" s="300"/>
      <c r="Z285" s="300"/>
      <c r="AA285" s="300"/>
      <c r="AB285" s="300"/>
      <c r="AC285" s="300"/>
      <c r="AD285" s="300"/>
      <c r="AE285" s="300"/>
      <c r="AF285" s="300"/>
      <c r="AG285" s="300"/>
      <c r="AH285" s="300"/>
      <c r="AI285" s="300"/>
      <c r="AJ285" s="300"/>
      <c r="AK285" s="300"/>
      <c r="AL285" s="300"/>
      <c r="AM285" s="300"/>
      <c r="AN285" s="300"/>
      <c r="AO285" s="300"/>
      <c r="AP285" s="300"/>
    </row>
    <row r="286" spans="10:42" ht="13.5" customHeight="1">
      <c r="J286" s="300"/>
      <c r="K286" s="300"/>
      <c r="L286" s="300"/>
      <c r="M286" s="300"/>
      <c r="N286" s="300"/>
      <c r="O286" s="300"/>
      <c r="P286" s="300"/>
      <c r="Q286" s="300"/>
      <c r="R286" s="300"/>
      <c r="S286" s="300"/>
      <c r="T286" s="300"/>
      <c r="U286" s="300"/>
      <c r="V286" s="300"/>
      <c r="W286" s="300"/>
      <c r="X286" s="300"/>
      <c r="Y286" s="300"/>
      <c r="Z286" s="300"/>
      <c r="AA286" s="300"/>
      <c r="AB286" s="300"/>
      <c r="AC286" s="300"/>
      <c r="AD286" s="300"/>
      <c r="AE286" s="300"/>
      <c r="AF286" s="300"/>
      <c r="AG286" s="300"/>
      <c r="AH286" s="300"/>
      <c r="AI286" s="300"/>
      <c r="AJ286" s="300"/>
      <c r="AK286" s="300"/>
      <c r="AL286" s="300"/>
      <c r="AM286" s="300"/>
      <c r="AN286" s="300"/>
      <c r="AO286" s="300"/>
      <c r="AP286" s="300"/>
    </row>
    <row r="287" spans="10:42" ht="13.5" customHeight="1">
      <c r="J287" s="300"/>
      <c r="K287" s="300"/>
      <c r="L287" s="300"/>
      <c r="M287" s="300"/>
      <c r="N287" s="300"/>
      <c r="O287" s="300"/>
      <c r="P287" s="300"/>
      <c r="Q287" s="300"/>
      <c r="R287" s="300"/>
      <c r="S287" s="300"/>
      <c r="T287" s="300"/>
      <c r="U287" s="300"/>
      <c r="V287" s="300"/>
      <c r="W287" s="300"/>
      <c r="X287" s="300"/>
      <c r="Y287" s="300"/>
      <c r="Z287" s="300"/>
      <c r="AA287" s="300"/>
      <c r="AB287" s="300"/>
      <c r="AC287" s="300"/>
      <c r="AD287" s="300"/>
      <c r="AE287" s="300"/>
      <c r="AF287" s="300"/>
      <c r="AG287" s="300"/>
      <c r="AH287" s="300"/>
      <c r="AI287" s="300"/>
      <c r="AJ287" s="300"/>
      <c r="AK287" s="300"/>
      <c r="AL287" s="300"/>
      <c r="AM287" s="300"/>
      <c r="AN287" s="300"/>
      <c r="AO287" s="300"/>
      <c r="AP287" s="300"/>
    </row>
    <row r="288" spans="10:42" ht="13.5" customHeight="1">
      <c r="J288" s="300"/>
      <c r="K288" s="300"/>
      <c r="L288" s="300"/>
      <c r="M288" s="300"/>
      <c r="N288" s="300"/>
      <c r="O288" s="300"/>
      <c r="P288" s="300"/>
      <c r="Q288" s="300"/>
      <c r="R288" s="300"/>
      <c r="S288" s="300"/>
      <c r="T288" s="300"/>
      <c r="U288" s="300"/>
      <c r="V288" s="300"/>
      <c r="W288" s="300"/>
      <c r="X288" s="300"/>
      <c r="Y288" s="300"/>
      <c r="Z288" s="300"/>
      <c r="AA288" s="300"/>
      <c r="AB288" s="300"/>
      <c r="AC288" s="300"/>
      <c r="AD288" s="300"/>
      <c r="AE288" s="300"/>
      <c r="AF288" s="300"/>
      <c r="AG288" s="300"/>
      <c r="AH288" s="300"/>
      <c r="AI288" s="300"/>
      <c r="AJ288" s="300"/>
      <c r="AK288" s="300"/>
      <c r="AL288" s="300"/>
      <c r="AM288" s="300"/>
      <c r="AN288" s="300"/>
      <c r="AO288" s="300"/>
      <c r="AP288" s="300"/>
    </row>
    <row r="289" spans="10:42" ht="13.5" customHeight="1">
      <c r="J289" s="300"/>
      <c r="K289" s="300"/>
      <c r="L289" s="300"/>
      <c r="M289" s="300"/>
      <c r="N289" s="300"/>
      <c r="O289" s="300"/>
      <c r="P289" s="300"/>
      <c r="Q289" s="300"/>
      <c r="R289" s="300"/>
      <c r="S289" s="300"/>
      <c r="T289" s="300"/>
      <c r="U289" s="300"/>
      <c r="V289" s="300"/>
      <c r="W289" s="300"/>
      <c r="X289" s="300"/>
      <c r="Y289" s="300"/>
      <c r="Z289" s="300"/>
      <c r="AA289" s="300"/>
      <c r="AB289" s="300"/>
      <c r="AC289" s="300"/>
      <c r="AD289" s="300"/>
      <c r="AE289" s="300"/>
      <c r="AF289" s="300"/>
      <c r="AG289" s="300"/>
      <c r="AH289" s="300"/>
      <c r="AI289" s="300"/>
      <c r="AJ289" s="300"/>
      <c r="AK289" s="300"/>
      <c r="AL289" s="300"/>
      <c r="AM289" s="300"/>
      <c r="AN289" s="300"/>
      <c r="AO289" s="300"/>
      <c r="AP289" s="300"/>
    </row>
    <row r="290" spans="10:42" ht="13.5" customHeight="1">
      <c r="J290" s="300"/>
      <c r="K290" s="300"/>
      <c r="L290" s="300"/>
      <c r="M290" s="300"/>
      <c r="N290" s="300"/>
      <c r="O290" s="300"/>
      <c r="P290" s="300"/>
      <c r="Q290" s="300"/>
      <c r="R290" s="300"/>
      <c r="S290" s="300"/>
      <c r="T290" s="300"/>
      <c r="U290" s="300"/>
      <c r="V290" s="300"/>
      <c r="W290" s="300"/>
      <c r="X290" s="300"/>
      <c r="Y290" s="300"/>
      <c r="Z290" s="300"/>
      <c r="AA290" s="300"/>
      <c r="AB290" s="300"/>
      <c r="AC290" s="300"/>
      <c r="AD290" s="300"/>
      <c r="AE290" s="300"/>
      <c r="AF290" s="300"/>
      <c r="AG290" s="300"/>
      <c r="AH290" s="300"/>
      <c r="AI290" s="300"/>
      <c r="AJ290" s="300"/>
      <c r="AK290" s="300"/>
      <c r="AL290" s="300"/>
      <c r="AM290" s="300"/>
      <c r="AN290" s="300"/>
      <c r="AO290" s="300"/>
      <c r="AP290" s="300"/>
    </row>
    <row r="291" spans="10:42" ht="13.5" customHeight="1">
      <c r="J291" s="300"/>
      <c r="K291" s="300"/>
      <c r="L291" s="300"/>
      <c r="M291" s="300"/>
      <c r="N291" s="300"/>
      <c r="O291" s="300"/>
      <c r="P291" s="300"/>
      <c r="Q291" s="300"/>
      <c r="R291" s="300"/>
      <c r="S291" s="300"/>
      <c r="T291" s="300"/>
      <c r="U291" s="300"/>
      <c r="V291" s="300"/>
      <c r="W291" s="300"/>
      <c r="X291" s="300"/>
      <c r="Y291" s="300"/>
      <c r="Z291" s="300"/>
      <c r="AA291" s="300"/>
      <c r="AB291" s="300"/>
      <c r="AC291" s="300"/>
      <c r="AD291" s="300"/>
      <c r="AE291" s="300"/>
      <c r="AF291" s="300"/>
      <c r="AG291" s="300"/>
      <c r="AH291" s="300"/>
      <c r="AI291" s="300"/>
      <c r="AJ291" s="300"/>
      <c r="AK291" s="300"/>
      <c r="AL291" s="300"/>
      <c r="AM291" s="300"/>
      <c r="AN291" s="300"/>
      <c r="AO291" s="300"/>
      <c r="AP291" s="300"/>
    </row>
    <row r="292" spans="10:42" ht="13.5" customHeight="1">
      <c r="J292" s="300"/>
      <c r="K292" s="300"/>
      <c r="L292" s="300"/>
      <c r="M292" s="300"/>
      <c r="N292" s="300"/>
      <c r="O292" s="300"/>
      <c r="P292" s="300"/>
      <c r="Q292" s="300"/>
      <c r="R292" s="300"/>
      <c r="S292" s="300"/>
      <c r="T292" s="300"/>
      <c r="U292" s="300"/>
      <c r="V292" s="300"/>
      <c r="W292" s="300"/>
      <c r="X292" s="300"/>
      <c r="Y292" s="300"/>
      <c r="Z292" s="300"/>
      <c r="AA292" s="300"/>
      <c r="AB292" s="300"/>
      <c r="AC292" s="300"/>
      <c r="AD292" s="300"/>
      <c r="AE292" s="300"/>
      <c r="AF292" s="300"/>
      <c r="AG292" s="300"/>
      <c r="AH292" s="300"/>
      <c r="AI292" s="300"/>
      <c r="AJ292" s="300"/>
      <c r="AK292" s="300"/>
      <c r="AL292" s="300"/>
      <c r="AM292" s="300"/>
      <c r="AN292" s="300"/>
      <c r="AO292" s="300"/>
      <c r="AP292" s="300"/>
    </row>
    <row r="293" spans="10:42" ht="13.5" customHeight="1">
      <c r="J293" s="300"/>
      <c r="K293" s="300"/>
      <c r="L293" s="300"/>
      <c r="M293" s="300"/>
      <c r="N293" s="300"/>
      <c r="O293" s="300"/>
      <c r="P293" s="300"/>
      <c r="Q293" s="300"/>
      <c r="R293" s="300"/>
      <c r="S293" s="300"/>
      <c r="T293" s="300"/>
      <c r="U293" s="300"/>
      <c r="V293" s="300"/>
      <c r="W293" s="300"/>
      <c r="X293" s="300"/>
      <c r="Y293" s="300"/>
      <c r="Z293" s="300"/>
      <c r="AA293" s="300"/>
      <c r="AB293" s="300"/>
      <c r="AC293" s="300"/>
      <c r="AD293" s="300"/>
      <c r="AE293" s="300"/>
      <c r="AF293" s="300"/>
      <c r="AG293" s="300"/>
      <c r="AH293" s="300"/>
      <c r="AI293" s="300"/>
      <c r="AJ293" s="300"/>
      <c r="AK293" s="300"/>
      <c r="AL293" s="300"/>
      <c r="AM293" s="300"/>
      <c r="AN293" s="300"/>
      <c r="AO293" s="300"/>
      <c r="AP293" s="300"/>
    </row>
    <row r="294" spans="10:42" ht="13.5" customHeight="1">
      <c r="J294" s="300"/>
      <c r="K294" s="300"/>
      <c r="L294" s="300"/>
      <c r="M294" s="300"/>
      <c r="N294" s="300"/>
      <c r="O294" s="300"/>
      <c r="P294" s="300"/>
      <c r="Q294" s="300"/>
      <c r="R294" s="300"/>
      <c r="S294" s="300"/>
      <c r="T294" s="300"/>
      <c r="U294" s="300"/>
      <c r="V294" s="300"/>
      <c r="W294" s="300"/>
      <c r="X294" s="300"/>
      <c r="Y294" s="300"/>
      <c r="Z294" s="300"/>
      <c r="AA294" s="300"/>
      <c r="AB294" s="300"/>
      <c r="AC294" s="300"/>
      <c r="AD294" s="300"/>
      <c r="AE294" s="300"/>
      <c r="AF294" s="300"/>
      <c r="AG294" s="300"/>
      <c r="AH294" s="300"/>
      <c r="AI294" s="300"/>
      <c r="AJ294" s="300"/>
      <c r="AK294" s="300"/>
      <c r="AL294" s="300"/>
      <c r="AM294" s="300"/>
      <c r="AN294" s="300"/>
      <c r="AO294" s="300"/>
      <c r="AP294" s="300"/>
    </row>
    <row r="295" spans="10:42" ht="13.5" customHeight="1">
      <c r="J295" s="300"/>
      <c r="K295" s="300"/>
      <c r="L295" s="300"/>
      <c r="M295" s="300"/>
      <c r="N295" s="300"/>
      <c r="O295" s="300"/>
      <c r="P295" s="300"/>
      <c r="Q295" s="300"/>
      <c r="R295" s="300"/>
      <c r="S295" s="300"/>
      <c r="T295" s="300"/>
      <c r="U295" s="300"/>
      <c r="V295" s="300"/>
      <c r="W295" s="300"/>
      <c r="X295" s="300"/>
      <c r="Y295" s="300"/>
      <c r="Z295" s="300"/>
      <c r="AA295" s="300"/>
      <c r="AB295" s="300"/>
      <c r="AC295" s="300"/>
      <c r="AD295" s="300"/>
      <c r="AE295" s="300"/>
      <c r="AF295" s="300"/>
      <c r="AG295" s="300"/>
      <c r="AH295" s="300"/>
      <c r="AI295" s="300"/>
      <c r="AJ295" s="300"/>
      <c r="AK295" s="300"/>
      <c r="AL295" s="300"/>
      <c r="AM295" s="300"/>
      <c r="AN295" s="300"/>
      <c r="AO295" s="300"/>
      <c r="AP295" s="300"/>
    </row>
    <row r="296" spans="10:42" ht="13.5" customHeight="1">
      <c r="J296" s="300"/>
      <c r="K296" s="300"/>
      <c r="L296" s="300"/>
      <c r="M296" s="300"/>
      <c r="N296" s="300"/>
      <c r="O296" s="300"/>
      <c r="P296" s="300"/>
      <c r="Q296" s="300"/>
      <c r="R296" s="300"/>
      <c r="S296" s="300"/>
      <c r="T296" s="300"/>
      <c r="U296" s="300"/>
      <c r="V296" s="300"/>
      <c r="W296" s="300"/>
      <c r="X296" s="300"/>
      <c r="Y296" s="300"/>
      <c r="Z296" s="300"/>
      <c r="AA296" s="300"/>
      <c r="AB296" s="300"/>
      <c r="AC296" s="300"/>
      <c r="AD296" s="300"/>
      <c r="AE296" s="300"/>
      <c r="AF296" s="300"/>
      <c r="AG296" s="300"/>
      <c r="AH296" s="300"/>
      <c r="AI296" s="300"/>
      <c r="AJ296" s="300"/>
      <c r="AK296" s="300"/>
      <c r="AL296" s="300"/>
      <c r="AM296" s="300"/>
      <c r="AN296" s="300"/>
      <c r="AO296" s="300"/>
      <c r="AP296" s="300"/>
    </row>
    <row r="297" spans="10:42" ht="13.5" customHeight="1">
      <c r="J297" s="300"/>
      <c r="K297" s="300"/>
      <c r="L297" s="300"/>
      <c r="M297" s="300"/>
      <c r="N297" s="300"/>
      <c r="O297" s="300"/>
      <c r="P297" s="300"/>
      <c r="Q297" s="300"/>
      <c r="R297" s="300"/>
      <c r="S297" s="300"/>
      <c r="T297" s="300"/>
      <c r="U297" s="300"/>
      <c r="V297" s="300"/>
      <c r="W297" s="300"/>
      <c r="X297" s="300"/>
      <c r="Y297" s="300"/>
      <c r="Z297" s="300"/>
      <c r="AA297" s="300"/>
      <c r="AB297" s="300"/>
      <c r="AC297" s="300"/>
      <c r="AD297" s="300"/>
      <c r="AE297" s="300"/>
      <c r="AF297" s="300"/>
      <c r="AG297" s="300"/>
      <c r="AH297" s="300"/>
      <c r="AI297" s="300"/>
      <c r="AJ297" s="300"/>
      <c r="AK297" s="300"/>
      <c r="AL297" s="300"/>
      <c r="AM297" s="300"/>
      <c r="AN297" s="300"/>
      <c r="AO297" s="300"/>
      <c r="AP297" s="300"/>
    </row>
    <row r="298" spans="10:42" ht="13.5" customHeight="1">
      <c r="J298" s="300"/>
      <c r="K298" s="300"/>
      <c r="L298" s="300"/>
      <c r="M298" s="300"/>
      <c r="N298" s="300"/>
      <c r="O298" s="300"/>
      <c r="P298" s="300"/>
      <c r="Q298" s="300"/>
      <c r="R298" s="300"/>
      <c r="S298" s="300"/>
      <c r="T298" s="300"/>
      <c r="U298" s="300"/>
      <c r="V298" s="300"/>
      <c r="W298" s="300"/>
      <c r="X298" s="300"/>
      <c r="Y298" s="300"/>
      <c r="Z298" s="300"/>
      <c r="AA298" s="300"/>
      <c r="AB298" s="300"/>
      <c r="AC298" s="300"/>
      <c r="AD298" s="300"/>
      <c r="AE298" s="300"/>
      <c r="AF298" s="300"/>
      <c r="AG298" s="300"/>
      <c r="AH298" s="300"/>
      <c r="AI298" s="300"/>
      <c r="AJ298" s="300"/>
      <c r="AK298" s="300"/>
      <c r="AL298" s="300"/>
      <c r="AM298" s="300"/>
      <c r="AN298" s="300"/>
      <c r="AO298" s="300"/>
      <c r="AP298" s="300"/>
    </row>
    <row r="299" spans="10:42" ht="13.5" customHeight="1">
      <c r="J299" s="300"/>
      <c r="K299" s="300"/>
      <c r="L299" s="300"/>
      <c r="M299" s="300"/>
      <c r="N299" s="300"/>
      <c r="O299" s="300"/>
      <c r="P299" s="300"/>
      <c r="Q299" s="300"/>
      <c r="R299" s="300"/>
      <c r="S299" s="300"/>
      <c r="T299" s="300"/>
      <c r="U299" s="300"/>
      <c r="V299" s="300"/>
      <c r="W299" s="300"/>
      <c r="X299" s="300"/>
      <c r="Y299" s="300"/>
      <c r="Z299" s="300"/>
      <c r="AA299" s="300"/>
      <c r="AB299" s="300"/>
      <c r="AC299" s="300"/>
      <c r="AD299" s="300"/>
      <c r="AE299" s="300"/>
      <c r="AF299" s="300"/>
      <c r="AG299" s="300"/>
      <c r="AH299" s="300"/>
      <c r="AI299" s="300"/>
      <c r="AJ299" s="300"/>
      <c r="AK299" s="300"/>
      <c r="AL299" s="300"/>
      <c r="AM299" s="300"/>
      <c r="AN299" s="300"/>
      <c r="AO299" s="300"/>
      <c r="AP299" s="300"/>
    </row>
    <row r="300" spans="10:42" ht="13.5" customHeight="1">
      <c r="J300" s="300"/>
      <c r="K300" s="300"/>
      <c r="L300" s="300"/>
      <c r="M300" s="300"/>
      <c r="N300" s="300"/>
      <c r="O300" s="300"/>
      <c r="P300" s="300"/>
      <c r="Q300" s="300"/>
      <c r="R300" s="300"/>
      <c r="S300" s="300"/>
      <c r="T300" s="300"/>
      <c r="U300" s="300"/>
      <c r="V300" s="300"/>
      <c r="W300" s="300"/>
      <c r="X300" s="300"/>
      <c r="Y300" s="300"/>
      <c r="Z300" s="300"/>
      <c r="AA300" s="300"/>
      <c r="AB300" s="300"/>
      <c r="AC300" s="300"/>
      <c r="AD300" s="300"/>
      <c r="AE300" s="300"/>
      <c r="AF300" s="300"/>
      <c r="AG300" s="300"/>
      <c r="AH300" s="300"/>
      <c r="AI300" s="300"/>
      <c r="AJ300" s="300"/>
      <c r="AK300" s="300"/>
      <c r="AL300" s="300"/>
      <c r="AM300" s="300"/>
      <c r="AN300" s="300"/>
      <c r="AO300" s="300"/>
      <c r="AP300" s="300"/>
    </row>
    <row r="301" spans="10:42" ht="13.5" customHeight="1">
      <c r="J301" s="300"/>
      <c r="K301" s="300"/>
      <c r="L301" s="300"/>
      <c r="M301" s="300"/>
      <c r="N301" s="300"/>
      <c r="O301" s="300"/>
      <c r="P301" s="300"/>
      <c r="Q301" s="300"/>
      <c r="R301" s="300"/>
      <c r="S301" s="300"/>
      <c r="T301" s="300"/>
      <c r="U301" s="300"/>
      <c r="V301" s="300"/>
      <c r="W301" s="300"/>
      <c r="X301" s="300"/>
      <c r="Y301" s="300"/>
      <c r="Z301" s="300"/>
      <c r="AA301" s="300"/>
      <c r="AB301" s="300"/>
      <c r="AC301" s="300"/>
      <c r="AD301" s="300"/>
      <c r="AE301" s="300"/>
      <c r="AF301" s="300"/>
      <c r="AG301" s="300"/>
      <c r="AH301" s="300"/>
      <c r="AI301" s="300"/>
      <c r="AJ301" s="300"/>
      <c r="AK301" s="300"/>
      <c r="AL301" s="300"/>
      <c r="AM301" s="300"/>
      <c r="AN301" s="300"/>
      <c r="AO301" s="300"/>
      <c r="AP301" s="300"/>
    </row>
    <row r="302" spans="10:42" ht="13.5" customHeight="1">
      <c r="J302" s="300"/>
      <c r="K302" s="300"/>
      <c r="L302" s="300"/>
      <c r="M302" s="300"/>
      <c r="N302" s="300"/>
      <c r="O302" s="300"/>
      <c r="P302" s="300"/>
      <c r="Q302" s="300"/>
      <c r="R302" s="300"/>
      <c r="S302" s="300"/>
      <c r="T302" s="300"/>
      <c r="U302" s="300"/>
      <c r="V302" s="300"/>
      <c r="W302" s="300"/>
      <c r="X302" s="300"/>
      <c r="Y302" s="300"/>
      <c r="Z302" s="300"/>
      <c r="AA302" s="300"/>
      <c r="AB302" s="300"/>
      <c r="AC302" s="300"/>
      <c r="AD302" s="300"/>
      <c r="AE302" s="300"/>
      <c r="AF302" s="300"/>
      <c r="AG302" s="300"/>
      <c r="AH302" s="300"/>
      <c r="AI302" s="300"/>
      <c r="AJ302" s="300"/>
      <c r="AK302" s="300"/>
      <c r="AL302" s="300"/>
      <c r="AM302" s="300"/>
      <c r="AN302" s="300"/>
      <c r="AO302" s="300"/>
      <c r="AP302" s="300"/>
    </row>
    <row r="303" spans="10:42" ht="13.5" customHeight="1">
      <c r="J303" s="300"/>
      <c r="K303" s="300"/>
      <c r="L303" s="300"/>
      <c r="M303" s="300"/>
      <c r="N303" s="300"/>
      <c r="O303" s="300"/>
      <c r="P303" s="300"/>
      <c r="Q303" s="300"/>
      <c r="R303" s="300"/>
      <c r="S303" s="300"/>
      <c r="T303" s="300"/>
      <c r="U303" s="300"/>
      <c r="V303" s="300"/>
      <c r="W303" s="300"/>
      <c r="X303" s="300"/>
      <c r="Y303" s="300"/>
      <c r="Z303" s="300"/>
      <c r="AA303" s="300"/>
      <c r="AB303" s="300"/>
      <c r="AC303" s="300"/>
      <c r="AD303" s="300"/>
      <c r="AE303" s="300"/>
      <c r="AF303" s="300"/>
      <c r="AG303" s="300"/>
      <c r="AH303" s="300"/>
      <c r="AI303" s="300"/>
      <c r="AJ303" s="300"/>
      <c r="AK303" s="300"/>
      <c r="AL303" s="300"/>
      <c r="AM303" s="300"/>
      <c r="AN303" s="300"/>
      <c r="AO303" s="300"/>
      <c r="AP303" s="300"/>
    </row>
    <row r="304" spans="10:42" ht="13.5" customHeight="1">
      <c r="J304" s="300"/>
      <c r="K304" s="300"/>
      <c r="L304" s="300"/>
      <c r="M304" s="300"/>
      <c r="N304" s="300"/>
      <c r="O304" s="300"/>
      <c r="P304" s="300"/>
      <c r="Q304" s="300"/>
      <c r="R304" s="300"/>
      <c r="S304" s="300"/>
      <c r="T304" s="300"/>
      <c r="U304" s="300"/>
      <c r="V304" s="300"/>
      <c r="W304" s="300"/>
      <c r="X304" s="300"/>
      <c r="Y304" s="300"/>
      <c r="Z304" s="300"/>
      <c r="AA304" s="300"/>
      <c r="AB304" s="300"/>
      <c r="AC304" s="300"/>
      <c r="AD304" s="300"/>
      <c r="AE304" s="300"/>
      <c r="AF304" s="300"/>
      <c r="AG304" s="300"/>
      <c r="AH304" s="300"/>
      <c r="AI304" s="300"/>
      <c r="AJ304" s="300"/>
      <c r="AK304" s="300"/>
      <c r="AL304" s="300"/>
      <c r="AM304" s="300"/>
      <c r="AN304" s="300"/>
      <c r="AO304" s="300"/>
      <c r="AP304" s="300"/>
    </row>
    <row r="305" spans="10:42" ht="13.5" customHeight="1">
      <c r="J305" s="300"/>
      <c r="K305" s="300"/>
      <c r="L305" s="300"/>
      <c r="M305" s="300"/>
      <c r="N305" s="300"/>
      <c r="O305" s="300"/>
      <c r="P305" s="300"/>
      <c r="Q305" s="300"/>
      <c r="R305" s="300"/>
      <c r="S305" s="300"/>
      <c r="T305" s="300"/>
      <c r="U305" s="300"/>
      <c r="V305" s="300"/>
      <c r="W305" s="300"/>
      <c r="X305" s="300"/>
      <c r="Y305" s="300"/>
      <c r="Z305" s="300"/>
      <c r="AA305" s="300"/>
      <c r="AB305" s="300"/>
      <c r="AC305" s="300"/>
      <c r="AD305" s="300"/>
      <c r="AE305" s="300"/>
      <c r="AF305" s="300"/>
      <c r="AG305" s="300"/>
      <c r="AH305" s="300"/>
      <c r="AI305" s="300"/>
      <c r="AJ305" s="300"/>
      <c r="AK305" s="300"/>
      <c r="AL305" s="300"/>
      <c r="AM305" s="300"/>
      <c r="AN305" s="300"/>
      <c r="AO305" s="300"/>
      <c r="AP305" s="300"/>
    </row>
    <row r="306" spans="10:42" ht="13.5" customHeight="1">
      <c r="J306" s="300"/>
      <c r="K306" s="300"/>
      <c r="L306" s="300"/>
      <c r="M306" s="300"/>
      <c r="N306" s="300"/>
      <c r="O306" s="300"/>
      <c r="P306" s="300"/>
      <c r="Q306" s="300"/>
      <c r="R306" s="300"/>
      <c r="S306" s="300"/>
      <c r="T306" s="300"/>
      <c r="U306" s="300"/>
      <c r="V306" s="300"/>
      <c r="W306" s="300"/>
      <c r="X306" s="300"/>
      <c r="Y306" s="300"/>
      <c r="Z306" s="300"/>
      <c r="AA306" s="300"/>
      <c r="AB306" s="300"/>
      <c r="AC306" s="300"/>
      <c r="AD306" s="300"/>
      <c r="AE306" s="300"/>
      <c r="AF306" s="300"/>
      <c r="AG306" s="300"/>
      <c r="AH306" s="300"/>
      <c r="AI306" s="300"/>
      <c r="AJ306" s="300"/>
      <c r="AK306" s="300"/>
      <c r="AL306" s="300"/>
      <c r="AM306" s="300"/>
      <c r="AN306" s="300"/>
      <c r="AO306" s="300"/>
      <c r="AP306" s="300"/>
    </row>
    <row r="307" spans="10:42" ht="13.5" customHeight="1">
      <c r="J307" s="300"/>
      <c r="K307" s="300"/>
      <c r="L307" s="300"/>
      <c r="M307" s="300"/>
      <c r="N307" s="300"/>
      <c r="O307" s="300"/>
      <c r="P307" s="300"/>
      <c r="Q307" s="300"/>
      <c r="R307" s="300"/>
      <c r="S307" s="300"/>
      <c r="T307" s="300"/>
      <c r="U307" s="300"/>
      <c r="V307" s="300"/>
      <c r="W307" s="300"/>
      <c r="X307" s="300"/>
      <c r="Y307" s="300"/>
      <c r="Z307" s="300"/>
      <c r="AA307" s="300"/>
      <c r="AB307" s="300"/>
      <c r="AC307" s="300"/>
      <c r="AD307" s="300"/>
      <c r="AE307" s="300"/>
      <c r="AF307" s="300"/>
      <c r="AG307" s="300"/>
      <c r="AH307" s="300"/>
      <c r="AI307" s="300"/>
      <c r="AJ307" s="300"/>
      <c r="AK307" s="300"/>
      <c r="AL307" s="300"/>
      <c r="AM307" s="300"/>
      <c r="AN307" s="300"/>
      <c r="AO307" s="300"/>
      <c r="AP307" s="300"/>
    </row>
    <row r="308" spans="10:42" ht="13.5" customHeight="1">
      <c r="J308" s="300"/>
      <c r="K308" s="300"/>
      <c r="L308" s="300"/>
      <c r="M308" s="300"/>
      <c r="N308" s="300"/>
      <c r="O308" s="300"/>
      <c r="P308" s="300"/>
      <c r="Q308" s="300"/>
      <c r="R308" s="300"/>
      <c r="S308" s="300"/>
      <c r="T308" s="300"/>
      <c r="U308" s="300"/>
      <c r="V308" s="300"/>
      <c r="W308" s="300"/>
      <c r="X308" s="300"/>
      <c r="Y308" s="300"/>
      <c r="Z308" s="300"/>
      <c r="AA308" s="300"/>
      <c r="AB308" s="300"/>
      <c r="AC308" s="300"/>
      <c r="AD308" s="300"/>
      <c r="AE308" s="300"/>
      <c r="AF308" s="300"/>
      <c r="AG308" s="300"/>
      <c r="AH308" s="300"/>
      <c r="AI308" s="300"/>
      <c r="AJ308" s="300"/>
      <c r="AK308" s="300"/>
      <c r="AL308" s="300"/>
      <c r="AM308" s="300"/>
      <c r="AN308" s="300"/>
      <c r="AO308" s="300"/>
      <c r="AP308" s="300"/>
    </row>
    <row r="309" spans="10:42" ht="13.5" customHeight="1">
      <c r="J309" s="300"/>
      <c r="K309" s="300"/>
      <c r="L309" s="300"/>
      <c r="M309" s="300"/>
      <c r="N309" s="300"/>
      <c r="O309" s="300"/>
      <c r="P309" s="300"/>
      <c r="Q309" s="300"/>
      <c r="R309" s="300"/>
      <c r="S309" s="300"/>
      <c r="T309" s="300"/>
      <c r="U309" s="300"/>
      <c r="V309" s="300"/>
      <c r="W309" s="300"/>
      <c r="X309" s="300"/>
      <c r="Y309" s="300"/>
      <c r="Z309" s="300"/>
      <c r="AA309" s="300"/>
      <c r="AB309" s="300"/>
      <c r="AC309" s="300"/>
      <c r="AD309" s="300"/>
      <c r="AE309" s="300"/>
      <c r="AF309" s="300"/>
      <c r="AG309" s="300"/>
      <c r="AH309" s="300"/>
      <c r="AI309" s="300"/>
      <c r="AJ309" s="300"/>
      <c r="AK309" s="300"/>
      <c r="AL309" s="300"/>
      <c r="AM309" s="300"/>
      <c r="AN309" s="300"/>
      <c r="AO309" s="300"/>
      <c r="AP309" s="300"/>
    </row>
    <row r="310" spans="10:42" ht="13.5" customHeight="1">
      <c r="J310" s="300"/>
      <c r="K310" s="300"/>
      <c r="L310" s="300"/>
      <c r="M310" s="300"/>
      <c r="N310" s="300"/>
      <c r="O310" s="300"/>
      <c r="P310" s="300"/>
      <c r="Q310" s="300"/>
      <c r="R310" s="300"/>
      <c r="S310" s="300"/>
      <c r="T310" s="300"/>
      <c r="U310" s="300"/>
      <c r="V310" s="300"/>
      <c r="W310" s="300"/>
      <c r="X310" s="300"/>
      <c r="Y310" s="300"/>
      <c r="Z310" s="300"/>
      <c r="AA310" s="300"/>
      <c r="AB310" s="300"/>
      <c r="AC310" s="300"/>
      <c r="AD310" s="300"/>
      <c r="AE310" s="300"/>
      <c r="AF310" s="300"/>
      <c r="AG310" s="300"/>
      <c r="AH310" s="300"/>
      <c r="AI310" s="300"/>
      <c r="AJ310" s="300"/>
      <c r="AK310" s="300"/>
      <c r="AL310" s="300"/>
      <c r="AM310" s="300"/>
      <c r="AN310" s="300"/>
      <c r="AO310" s="300"/>
      <c r="AP310" s="300"/>
    </row>
    <row r="311" spans="10:42" ht="13.5" customHeight="1">
      <c r="J311" s="300"/>
      <c r="K311" s="300"/>
      <c r="L311" s="300"/>
      <c r="M311" s="300"/>
      <c r="N311" s="300"/>
      <c r="O311" s="300"/>
      <c r="P311" s="300"/>
      <c r="Q311" s="300"/>
      <c r="R311" s="300"/>
      <c r="S311" s="300"/>
      <c r="T311" s="300"/>
      <c r="U311" s="300"/>
      <c r="V311" s="300"/>
      <c r="W311" s="300"/>
      <c r="X311" s="300"/>
      <c r="Y311" s="300"/>
      <c r="Z311" s="300"/>
      <c r="AA311" s="300"/>
      <c r="AB311" s="300"/>
      <c r="AC311" s="300"/>
      <c r="AD311" s="300"/>
      <c r="AE311" s="300"/>
      <c r="AF311" s="300"/>
      <c r="AG311" s="300"/>
      <c r="AH311" s="300"/>
      <c r="AI311" s="300"/>
      <c r="AJ311" s="300"/>
      <c r="AK311" s="300"/>
      <c r="AL311" s="300"/>
      <c r="AM311" s="300"/>
      <c r="AN311" s="300"/>
      <c r="AO311" s="300"/>
      <c r="AP311" s="300"/>
    </row>
    <row r="312" spans="10:42" ht="13.5" customHeight="1">
      <c r="J312" s="300"/>
      <c r="K312" s="300"/>
      <c r="L312" s="300"/>
      <c r="M312" s="300"/>
      <c r="N312" s="300"/>
      <c r="O312" s="300"/>
      <c r="P312" s="300"/>
      <c r="Q312" s="300"/>
      <c r="R312" s="300"/>
      <c r="S312" s="300"/>
      <c r="T312" s="300"/>
      <c r="U312" s="300"/>
      <c r="V312" s="300"/>
      <c r="W312" s="300"/>
      <c r="X312" s="300"/>
      <c r="Y312" s="300"/>
      <c r="Z312" s="300"/>
      <c r="AA312" s="300"/>
      <c r="AB312" s="300"/>
      <c r="AC312" s="300"/>
      <c r="AD312" s="300"/>
      <c r="AE312" s="300"/>
      <c r="AF312" s="300"/>
      <c r="AG312" s="300"/>
      <c r="AH312" s="300"/>
      <c r="AI312" s="300"/>
      <c r="AJ312" s="300"/>
      <c r="AK312" s="300"/>
      <c r="AL312" s="300"/>
      <c r="AM312" s="300"/>
      <c r="AN312" s="300"/>
      <c r="AO312" s="300"/>
      <c r="AP312" s="300"/>
    </row>
    <row r="313" spans="10:42" ht="13.5" customHeight="1">
      <c r="J313" s="300"/>
      <c r="K313" s="300"/>
      <c r="L313" s="300"/>
      <c r="M313" s="300"/>
      <c r="N313" s="300"/>
      <c r="O313" s="300"/>
      <c r="P313" s="300"/>
      <c r="Q313" s="300"/>
      <c r="R313" s="300"/>
      <c r="S313" s="300"/>
      <c r="T313" s="300"/>
      <c r="U313" s="300"/>
      <c r="V313" s="300"/>
      <c r="W313" s="300"/>
      <c r="X313" s="300"/>
      <c r="Y313" s="300"/>
      <c r="Z313" s="300"/>
      <c r="AA313" s="300"/>
      <c r="AB313" s="300"/>
      <c r="AC313" s="300"/>
      <c r="AD313" s="300"/>
      <c r="AE313" s="300"/>
      <c r="AF313" s="300"/>
      <c r="AG313" s="300"/>
      <c r="AH313" s="300"/>
      <c r="AI313" s="300"/>
      <c r="AJ313" s="300"/>
      <c r="AK313" s="300"/>
      <c r="AL313" s="300"/>
      <c r="AM313" s="300"/>
      <c r="AN313" s="300"/>
      <c r="AO313" s="300"/>
      <c r="AP313" s="300"/>
    </row>
    <row r="314" spans="10:42" ht="13.5" customHeight="1">
      <c r="J314" s="300"/>
      <c r="K314" s="300"/>
      <c r="L314" s="300"/>
      <c r="M314" s="300"/>
      <c r="N314" s="300"/>
      <c r="O314" s="300"/>
      <c r="P314" s="300"/>
      <c r="Q314" s="300"/>
      <c r="R314" s="300"/>
      <c r="S314" s="300"/>
      <c r="T314" s="300"/>
      <c r="U314" s="300"/>
      <c r="V314" s="300"/>
      <c r="W314" s="300"/>
      <c r="X314" s="300"/>
      <c r="Y314" s="300"/>
      <c r="Z314" s="300"/>
      <c r="AA314" s="300"/>
      <c r="AB314" s="300"/>
      <c r="AC314" s="300"/>
      <c r="AD314" s="300"/>
      <c r="AE314" s="300"/>
      <c r="AF314" s="300"/>
      <c r="AG314" s="300"/>
      <c r="AH314" s="300"/>
      <c r="AI314" s="300"/>
      <c r="AJ314" s="300"/>
      <c r="AK314" s="300"/>
      <c r="AL314" s="300"/>
      <c r="AM314" s="300"/>
      <c r="AN314" s="300"/>
      <c r="AO314" s="300"/>
      <c r="AP314" s="300"/>
    </row>
    <row r="315" spans="10:42" ht="13.5" customHeight="1">
      <c r="J315" s="300"/>
      <c r="K315" s="300"/>
      <c r="L315" s="300"/>
      <c r="M315" s="300"/>
      <c r="N315" s="300"/>
      <c r="O315" s="300"/>
      <c r="P315" s="300"/>
      <c r="Q315" s="300"/>
      <c r="R315" s="300"/>
      <c r="S315" s="300"/>
      <c r="T315" s="300"/>
      <c r="U315" s="300"/>
      <c r="V315" s="300"/>
      <c r="W315" s="300"/>
      <c r="X315" s="300"/>
      <c r="Y315" s="300"/>
      <c r="Z315" s="300"/>
      <c r="AA315" s="300"/>
      <c r="AB315" s="300"/>
      <c r="AC315" s="300"/>
      <c r="AD315" s="300"/>
      <c r="AE315" s="300"/>
      <c r="AF315" s="300"/>
      <c r="AG315" s="300"/>
      <c r="AH315" s="300"/>
      <c r="AI315" s="300"/>
      <c r="AJ315" s="300"/>
      <c r="AK315" s="300"/>
      <c r="AL315" s="300"/>
      <c r="AM315" s="300"/>
      <c r="AN315" s="300"/>
      <c r="AO315" s="300"/>
      <c r="AP315" s="300"/>
    </row>
    <row r="316" spans="10:42" ht="13.5" customHeight="1">
      <c r="J316" s="300"/>
      <c r="K316" s="300"/>
      <c r="L316" s="300"/>
      <c r="M316" s="300"/>
      <c r="N316" s="300"/>
      <c r="O316" s="300"/>
      <c r="P316" s="300"/>
      <c r="Q316" s="300"/>
      <c r="R316" s="300"/>
      <c r="S316" s="300"/>
      <c r="T316" s="300"/>
      <c r="U316" s="300"/>
      <c r="V316" s="300"/>
      <c r="W316" s="300"/>
      <c r="X316" s="300"/>
      <c r="Y316" s="300"/>
      <c r="Z316" s="300"/>
      <c r="AA316" s="300"/>
      <c r="AB316" s="300"/>
      <c r="AC316" s="300"/>
      <c r="AD316" s="300"/>
      <c r="AE316" s="300"/>
      <c r="AF316" s="300"/>
      <c r="AG316" s="300"/>
      <c r="AH316" s="300"/>
      <c r="AI316" s="300"/>
      <c r="AJ316" s="300"/>
      <c r="AK316" s="300"/>
      <c r="AL316" s="300"/>
      <c r="AM316" s="300"/>
      <c r="AN316" s="300"/>
      <c r="AO316" s="300"/>
      <c r="AP316" s="300"/>
    </row>
    <row r="317" spans="10:42" ht="13.5" customHeight="1">
      <c r="J317" s="300"/>
      <c r="K317" s="300"/>
      <c r="L317" s="300"/>
      <c r="M317" s="300"/>
      <c r="N317" s="300"/>
      <c r="O317" s="300"/>
      <c r="P317" s="300"/>
      <c r="Q317" s="300"/>
      <c r="R317" s="300"/>
      <c r="S317" s="300"/>
      <c r="T317" s="300"/>
      <c r="U317" s="300"/>
      <c r="V317" s="300"/>
      <c r="W317" s="300"/>
      <c r="X317" s="300"/>
      <c r="Y317" s="300"/>
      <c r="Z317" s="300"/>
      <c r="AA317" s="300"/>
      <c r="AB317" s="300"/>
      <c r="AC317" s="300"/>
      <c r="AD317" s="300"/>
      <c r="AE317" s="300"/>
      <c r="AF317" s="300"/>
      <c r="AG317" s="300"/>
      <c r="AH317" s="300"/>
      <c r="AI317" s="300"/>
      <c r="AJ317" s="300"/>
      <c r="AK317" s="300"/>
      <c r="AL317" s="300"/>
      <c r="AM317" s="300"/>
      <c r="AN317" s="300"/>
      <c r="AO317" s="300"/>
      <c r="AP317" s="300"/>
    </row>
    <row r="318" spans="10:42" ht="13.5" customHeight="1">
      <c r="J318" s="300"/>
      <c r="K318" s="300"/>
      <c r="L318" s="300"/>
      <c r="M318" s="300"/>
      <c r="N318" s="300"/>
      <c r="O318" s="300"/>
      <c r="P318" s="300"/>
      <c r="Q318" s="300"/>
      <c r="R318" s="300"/>
      <c r="S318" s="300"/>
      <c r="T318" s="300"/>
      <c r="U318" s="300"/>
      <c r="V318" s="300"/>
      <c r="W318" s="300"/>
      <c r="X318" s="300"/>
      <c r="Y318" s="300"/>
      <c r="Z318" s="300"/>
      <c r="AA318" s="300"/>
      <c r="AB318" s="300"/>
      <c r="AC318" s="300"/>
      <c r="AD318" s="300"/>
      <c r="AE318" s="300"/>
      <c r="AF318" s="300"/>
      <c r="AG318" s="300"/>
      <c r="AH318" s="300"/>
      <c r="AI318" s="300"/>
      <c r="AJ318" s="300"/>
      <c r="AK318" s="300"/>
      <c r="AL318" s="300"/>
      <c r="AM318" s="300"/>
      <c r="AN318" s="300"/>
      <c r="AO318" s="300"/>
      <c r="AP318" s="300"/>
    </row>
    <row r="319" spans="10:42" ht="13.5" customHeight="1">
      <c r="J319" s="300"/>
      <c r="K319" s="300"/>
      <c r="L319" s="300"/>
      <c r="M319" s="300"/>
      <c r="N319" s="300"/>
      <c r="O319" s="300"/>
      <c r="P319" s="300"/>
      <c r="Q319" s="300"/>
      <c r="R319" s="300"/>
      <c r="S319" s="300"/>
      <c r="T319" s="300"/>
      <c r="U319" s="300"/>
      <c r="V319" s="300"/>
      <c r="W319" s="300"/>
      <c r="X319" s="300"/>
      <c r="Y319" s="300"/>
      <c r="Z319" s="300"/>
      <c r="AA319" s="300"/>
      <c r="AB319" s="300"/>
      <c r="AC319" s="300"/>
      <c r="AD319" s="300"/>
      <c r="AE319" s="300"/>
      <c r="AF319" s="300"/>
      <c r="AG319" s="300"/>
      <c r="AH319" s="300"/>
      <c r="AI319" s="300"/>
      <c r="AJ319" s="300"/>
      <c r="AK319" s="300"/>
      <c r="AL319" s="300"/>
      <c r="AM319" s="300"/>
      <c r="AN319" s="300"/>
      <c r="AO319" s="300"/>
      <c r="AP319" s="300"/>
    </row>
    <row r="320" spans="10:42" ht="13.5" customHeight="1">
      <c r="J320" s="300"/>
      <c r="K320" s="300"/>
      <c r="L320" s="300"/>
      <c r="M320" s="300"/>
      <c r="N320" s="300"/>
      <c r="O320" s="300"/>
      <c r="P320" s="300"/>
      <c r="Q320" s="300"/>
      <c r="R320" s="300"/>
      <c r="S320" s="300"/>
      <c r="T320" s="300"/>
      <c r="U320" s="300"/>
      <c r="V320" s="300"/>
      <c r="W320" s="300"/>
      <c r="X320" s="300"/>
      <c r="Y320" s="300"/>
      <c r="Z320" s="300"/>
      <c r="AA320" s="300"/>
      <c r="AB320" s="300"/>
      <c r="AC320" s="300"/>
      <c r="AD320" s="300"/>
      <c r="AE320" s="300"/>
      <c r="AF320" s="300"/>
      <c r="AG320" s="300"/>
      <c r="AH320" s="300"/>
      <c r="AI320" s="300"/>
      <c r="AJ320" s="300"/>
      <c r="AK320" s="300"/>
      <c r="AL320" s="300"/>
      <c r="AM320" s="300"/>
      <c r="AN320" s="300"/>
      <c r="AO320" s="300"/>
      <c r="AP320" s="300"/>
    </row>
    <row r="321" spans="10:42" ht="13.5" customHeight="1">
      <c r="J321" s="300"/>
      <c r="K321" s="300"/>
      <c r="L321" s="300"/>
      <c r="M321" s="300"/>
      <c r="N321" s="300"/>
      <c r="O321" s="300"/>
      <c r="P321" s="300"/>
      <c r="Q321" s="300"/>
      <c r="R321" s="300"/>
      <c r="S321" s="300"/>
      <c r="T321" s="300"/>
      <c r="U321" s="300"/>
      <c r="V321" s="300"/>
      <c r="W321" s="300"/>
      <c r="X321" s="300"/>
      <c r="Y321" s="300"/>
      <c r="Z321" s="300"/>
      <c r="AA321" s="300"/>
      <c r="AB321" s="300"/>
      <c r="AC321" s="300"/>
      <c r="AD321" s="300"/>
      <c r="AE321" s="300"/>
      <c r="AF321" s="300"/>
      <c r="AG321" s="300"/>
      <c r="AH321" s="300"/>
      <c r="AI321" s="300"/>
      <c r="AJ321" s="300"/>
      <c r="AK321" s="300"/>
      <c r="AL321" s="300"/>
      <c r="AM321" s="300"/>
      <c r="AN321" s="300"/>
      <c r="AO321" s="300"/>
      <c r="AP321" s="300"/>
    </row>
    <row r="322" spans="10:42" ht="13.5" customHeight="1">
      <c r="J322" s="300"/>
      <c r="K322" s="300"/>
      <c r="L322" s="300"/>
      <c r="M322" s="300"/>
      <c r="N322" s="300"/>
      <c r="O322" s="300"/>
      <c r="P322" s="300"/>
      <c r="Q322" s="300"/>
      <c r="R322" s="300"/>
      <c r="S322" s="300"/>
      <c r="T322" s="300"/>
      <c r="U322" s="300"/>
      <c r="V322" s="300"/>
      <c r="W322" s="300"/>
      <c r="X322" s="300"/>
      <c r="Y322" s="300"/>
      <c r="Z322" s="300"/>
      <c r="AA322" s="300"/>
      <c r="AB322" s="300"/>
      <c r="AC322" s="300"/>
      <c r="AD322" s="300"/>
      <c r="AE322" s="300"/>
      <c r="AF322" s="300"/>
      <c r="AG322" s="300"/>
      <c r="AH322" s="300"/>
      <c r="AI322" s="300"/>
      <c r="AJ322" s="300"/>
      <c r="AK322" s="300"/>
      <c r="AL322" s="300"/>
      <c r="AM322" s="300"/>
      <c r="AN322" s="300"/>
      <c r="AO322" s="300"/>
      <c r="AP322" s="300"/>
    </row>
    <row r="323" spans="10:42" ht="13.5" customHeight="1">
      <c r="J323" s="300"/>
      <c r="K323" s="300"/>
      <c r="L323" s="300"/>
      <c r="M323" s="300"/>
      <c r="N323" s="300"/>
      <c r="O323" s="300"/>
      <c r="P323" s="300"/>
      <c r="Q323" s="300"/>
      <c r="R323" s="300"/>
      <c r="S323" s="300"/>
      <c r="T323" s="300"/>
      <c r="U323" s="300"/>
      <c r="V323" s="300"/>
      <c r="W323" s="300"/>
      <c r="X323" s="300"/>
      <c r="Y323" s="300"/>
      <c r="Z323" s="300"/>
      <c r="AA323" s="300"/>
      <c r="AB323" s="300"/>
      <c r="AC323" s="300"/>
      <c r="AD323" s="300"/>
      <c r="AE323" s="300"/>
      <c r="AF323" s="300"/>
      <c r="AG323" s="300"/>
      <c r="AH323" s="300"/>
      <c r="AI323" s="300"/>
      <c r="AJ323" s="300"/>
      <c r="AK323" s="300"/>
      <c r="AL323" s="300"/>
      <c r="AM323" s="300"/>
      <c r="AN323" s="300"/>
      <c r="AO323" s="300"/>
      <c r="AP323" s="300"/>
    </row>
    <row r="324" spans="10:42" ht="13.5" customHeight="1">
      <c r="J324" s="300"/>
      <c r="K324" s="300"/>
      <c r="L324" s="300"/>
      <c r="M324" s="300"/>
      <c r="N324" s="300"/>
      <c r="O324" s="300"/>
      <c r="P324" s="300"/>
      <c r="Q324" s="300"/>
      <c r="R324" s="300"/>
      <c r="S324" s="300"/>
      <c r="T324" s="300"/>
      <c r="U324" s="300"/>
      <c r="V324" s="300"/>
      <c r="W324" s="300"/>
      <c r="X324" s="300"/>
      <c r="Y324" s="300"/>
      <c r="Z324" s="300"/>
      <c r="AA324" s="300"/>
      <c r="AB324" s="300"/>
      <c r="AC324" s="300"/>
      <c r="AD324" s="300"/>
      <c r="AE324" s="300"/>
      <c r="AF324" s="300"/>
      <c r="AG324" s="300"/>
      <c r="AH324" s="300"/>
      <c r="AI324" s="300"/>
      <c r="AJ324" s="300"/>
      <c r="AK324" s="300"/>
      <c r="AL324" s="300"/>
      <c r="AM324" s="300"/>
      <c r="AN324" s="300"/>
      <c r="AO324" s="300"/>
      <c r="AP324" s="300"/>
    </row>
    <row r="325" spans="10:42" ht="13.5" customHeight="1">
      <c r="J325" s="300"/>
      <c r="K325" s="300"/>
      <c r="L325" s="300"/>
      <c r="M325" s="300"/>
      <c r="N325" s="300"/>
      <c r="O325" s="300"/>
      <c r="P325" s="300"/>
      <c r="Q325" s="300"/>
      <c r="R325" s="300"/>
      <c r="S325" s="300"/>
      <c r="T325" s="300"/>
      <c r="U325" s="300"/>
      <c r="V325" s="300"/>
      <c r="W325" s="300"/>
      <c r="X325" s="300"/>
      <c r="Y325" s="300"/>
      <c r="Z325" s="300"/>
      <c r="AA325" s="300"/>
      <c r="AB325" s="300"/>
      <c r="AC325" s="300"/>
      <c r="AD325" s="300"/>
      <c r="AE325" s="300"/>
      <c r="AF325" s="300"/>
      <c r="AG325" s="300"/>
      <c r="AH325" s="300"/>
      <c r="AI325" s="300"/>
      <c r="AJ325" s="300"/>
      <c r="AK325" s="300"/>
      <c r="AL325" s="300"/>
      <c r="AM325" s="300"/>
      <c r="AN325" s="300"/>
      <c r="AO325" s="300"/>
      <c r="AP325" s="300"/>
    </row>
    <row r="326" spans="10:42" ht="13.5" customHeight="1">
      <c r="J326" s="300"/>
      <c r="K326" s="300"/>
      <c r="L326" s="300"/>
      <c r="M326" s="300"/>
      <c r="N326" s="300"/>
      <c r="O326" s="300"/>
      <c r="P326" s="300"/>
      <c r="Q326" s="300"/>
      <c r="R326" s="300"/>
      <c r="S326" s="300"/>
      <c r="T326" s="300"/>
      <c r="U326" s="300"/>
      <c r="V326" s="300"/>
      <c r="W326" s="300"/>
      <c r="X326" s="300"/>
      <c r="Y326" s="300"/>
      <c r="Z326" s="300"/>
      <c r="AA326" s="300"/>
      <c r="AB326" s="300"/>
      <c r="AC326" s="300"/>
      <c r="AD326" s="300"/>
      <c r="AE326" s="300"/>
      <c r="AF326" s="300"/>
      <c r="AG326" s="300"/>
      <c r="AH326" s="300"/>
      <c r="AI326" s="300"/>
      <c r="AJ326" s="300"/>
      <c r="AK326" s="300"/>
      <c r="AL326" s="300"/>
      <c r="AM326" s="300"/>
      <c r="AN326" s="300"/>
      <c r="AO326" s="300"/>
      <c r="AP326" s="300"/>
    </row>
    <row r="327" spans="10:42" ht="13.5" customHeight="1">
      <c r="J327" s="300"/>
      <c r="K327" s="300"/>
      <c r="L327" s="300"/>
      <c r="M327" s="300"/>
      <c r="N327" s="300"/>
      <c r="O327" s="300"/>
      <c r="P327" s="300"/>
      <c r="Q327" s="300"/>
      <c r="R327" s="300"/>
      <c r="S327" s="300"/>
      <c r="T327" s="300"/>
      <c r="U327" s="300"/>
      <c r="V327" s="300"/>
      <c r="W327" s="300"/>
      <c r="X327" s="300"/>
      <c r="Y327" s="300"/>
      <c r="Z327" s="300"/>
      <c r="AA327" s="300"/>
      <c r="AB327" s="300"/>
      <c r="AC327" s="300"/>
      <c r="AD327" s="300"/>
      <c r="AE327" s="300"/>
      <c r="AF327" s="300"/>
      <c r="AG327" s="300"/>
      <c r="AH327" s="300"/>
      <c r="AI327" s="300"/>
      <c r="AJ327" s="300"/>
      <c r="AK327" s="300"/>
      <c r="AL327" s="300"/>
      <c r="AM327" s="300"/>
      <c r="AN327" s="300"/>
      <c r="AO327" s="300"/>
      <c r="AP327" s="300"/>
    </row>
    <row r="328" spans="10:42" ht="13.5" customHeight="1">
      <c r="J328" s="300"/>
      <c r="K328" s="300"/>
      <c r="L328" s="300"/>
      <c r="M328" s="300"/>
      <c r="N328" s="300"/>
      <c r="O328" s="300"/>
      <c r="P328" s="300"/>
      <c r="Q328" s="300"/>
      <c r="R328" s="300"/>
      <c r="S328" s="300"/>
      <c r="T328" s="300"/>
      <c r="U328" s="300"/>
      <c r="V328" s="300"/>
      <c r="W328" s="300"/>
      <c r="X328" s="300"/>
      <c r="Y328" s="300"/>
      <c r="Z328" s="300"/>
      <c r="AA328" s="300"/>
      <c r="AB328" s="300"/>
      <c r="AC328" s="300"/>
      <c r="AD328" s="300"/>
      <c r="AE328" s="300"/>
      <c r="AF328" s="300"/>
      <c r="AG328" s="300"/>
      <c r="AH328" s="300"/>
      <c r="AI328" s="300"/>
      <c r="AJ328" s="300"/>
      <c r="AK328" s="300"/>
      <c r="AL328" s="300"/>
      <c r="AM328" s="300"/>
      <c r="AN328" s="300"/>
      <c r="AO328" s="300"/>
      <c r="AP328" s="300"/>
    </row>
    <row r="329" spans="10:42" ht="13.5" customHeight="1">
      <c r="J329" s="300"/>
      <c r="K329" s="300"/>
      <c r="L329" s="300"/>
      <c r="M329" s="300"/>
      <c r="N329" s="300"/>
      <c r="O329" s="300"/>
      <c r="P329" s="300"/>
      <c r="Q329" s="300"/>
      <c r="R329" s="300"/>
      <c r="S329" s="300"/>
      <c r="T329" s="300"/>
      <c r="U329" s="300"/>
      <c r="V329" s="300"/>
      <c r="W329" s="300"/>
      <c r="X329" s="300"/>
      <c r="Y329" s="300"/>
      <c r="Z329" s="300"/>
      <c r="AA329" s="300"/>
      <c r="AB329" s="300"/>
      <c r="AC329" s="300"/>
      <c r="AD329" s="300"/>
      <c r="AE329" s="300"/>
      <c r="AF329" s="300"/>
      <c r="AG329" s="300"/>
      <c r="AH329" s="300"/>
      <c r="AI329" s="300"/>
      <c r="AJ329" s="300"/>
      <c r="AK329" s="300"/>
      <c r="AL329" s="300"/>
      <c r="AM329" s="300"/>
      <c r="AN329" s="300"/>
      <c r="AO329" s="300"/>
      <c r="AP329" s="300"/>
    </row>
    <row r="330" spans="10:42" ht="13.5" customHeight="1">
      <c r="J330" s="300"/>
      <c r="K330" s="300"/>
      <c r="L330" s="300"/>
      <c r="M330" s="300"/>
      <c r="N330" s="300"/>
      <c r="O330" s="300"/>
      <c r="P330" s="300"/>
      <c r="Q330" s="300"/>
      <c r="R330" s="300"/>
      <c r="S330" s="300"/>
      <c r="T330" s="300"/>
      <c r="U330" s="300"/>
      <c r="V330" s="300"/>
      <c r="W330" s="300"/>
      <c r="X330" s="300"/>
      <c r="Y330" s="300"/>
      <c r="Z330" s="300"/>
      <c r="AA330" s="300"/>
      <c r="AB330" s="300"/>
      <c r="AC330" s="300"/>
      <c r="AD330" s="300"/>
      <c r="AE330" s="300"/>
      <c r="AF330" s="300"/>
      <c r="AG330" s="300"/>
      <c r="AH330" s="300"/>
      <c r="AI330" s="300"/>
      <c r="AJ330" s="300"/>
      <c r="AK330" s="300"/>
      <c r="AL330" s="300"/>
      <c r="AM330" s="300"/>
      <c r="AN330" s="300"/>
      <c r="AO330" s="300"/>
      <c r="AP330" s="300"/>
    </row>
    <row r="331" spans="10:42" ht="13.5" customHeight="1">
      <c r="J331" s="300"/>
      <c r="K331" s="300"/>
      <c r="L331" s="300"/>
      <c r="M331" s="300"/>
      <c r="N331" s="300"/>
      <c r="O331" s="300"/>
      <c r="P331" s="300"/>
      <c r="Q331" s="300"/>
      <c r="R331" s="300"/>
      <c r="S331" s="300"/>
      <c r="T331" s="300"/>
      <c r="U331" s="300"/>
      <c r="V331" s="300"/>
      <c r="W331" s="300"/>
      <c r="X331" s="300"/>
      <c r="Y331" s="300"/>
      <c r="Z331" s="300"/>
      <c r="AA331" s="300"/>
      <c r="AB331" s="300"/>
      <c r="AC331" s="300"/>
      <c r="AD331" s="300"/>
      <c r="AE331" s="300"/>
      <c r="AF331" s="300"/>
      <c r="AG331" s="300"/>
      <c r="AH331" s="300"/>
      <c r="AI331" s="300"/>
      <c r="AJ331" s="300"/>
      <c r="AK331" s="300"/>
      <c r="AL331" s="300"/>
      <c r="AM331" s="300"/>
      <c r="AN331" s="300"/>
      <c r="AO331" s="300"/>
      <c r="AP331" s="300"/>
    </row>
    <row r="332" spans="10:42" ht="13.5" customHeight="1">
      <c r="J332" s="300"/>
      <c r="K332" s="300"/>
      <c r="L332" s="300"/>
      <c r="M332" s="300"/>
      <c r="N332" s="300"/>
      <c r="O332" s="300"/>
      <c r="P332" s="300"/>
      <c r="Q332" s="300"/>
      <c r="R332" s="300"/>
      <c r="S332" s="300"/>
      <c r="T332" s="300"/>
      <c r="U332" s="300"/>
      <c r="V332" s="300"/>
      <c r="W332" s="300"/>
      <c r="X332" s="300"/>
      <c r="Y332" s="300"/>
      <c r="Z332" s="300"/>
      <c r="AA332" s="300"/>
      <c r="AB332" s="300"/>
      <c r="AC332" s="300"/>
      <c r="AD332" s="300"/>
      <c r="AE332" s="300"/>
      <c r="AF332" s="300"/>
      <c r="AG332" s="300"/>
      <c r="AH332" s="300"/>
      <c r="AI332" s="300"/>
      <c r="AJ332" s="300"/>
      <c r="AK332" s="300"/>
      <c r="AL332" s="300"/>
      <c r="AM332" s="300"/>
      <c r="AN332" s="300"/>
      <c r="AO332" s="300"/>
      <c r="AP332" s="300"/>
    </row>
    <row r="333" spans="10:42" ht="13.5" customHeight="1">
      <c r="J333" s="300"/>
      <c r="K333" s="300"/>
      <c r="L333" s="300"/>
      <c r="M333" s="300"/>
      <c r="N333" s="300"/>
      <c r="O333" s="300"/>
      <c r="P333" s="300"/>
      <c r="Q333" s="300"/>
      <c r="R333" s="300"/>
      <c r="S333" s="300"/>
      <c r="T333" s="300"/>
      <c r="U333" s="300"/>
      <c r="V333" s="300"/>
      <c r="W333" s="300"/>
      <c r="X333" s="300"/>
      <c r="Y333" s="300"/>
      <c r="Z333" s="300"/>
      <c r="AA333" s="300"/>
      <c r="AB333" s="300"/>
      <c r="AC333" s="300"/>
      <c r="AD333" s="300"/>
      <c r="AE333" s="300"/>
      <c r="AF333" s="300"/>
      <c r="AG333" s="300"/>
      <c r="AH333" s="300"/>
      <c r="AI333" s="300"/>
      <c r="AJ333" s="300"/>
      <c r="AK333" s="300"/>
      <c r="AL333" s="300"/>
      <c r="AM333" s="300"/>
      <c r="AN333" s="300"/>
      <c r="AO333" s="300"/>
      <c r="AP333" s="300"/>
    </row>
    <row r="334" spans="10:42" ht="13.5" customHeight="1">
      <c r="J334" s="300"/>
      <c r="K334" s="300"/>
      <c r="L334" s="300"/>
      <c r="M334" s="300"/>
      <c r="N334" s="300"/>
      <c r="O334" s="300"/>
      <c r="P334" s="300"/>
      <c r="Q334" s="300"/>
      <c r="R334" s="300"/>
      <c r="S334" s="300"/>
      <c r="T334" s="300"/>
      <c r="U334" s="300"/>
      <c r="V334" s="300"/>
      <c r="W334" s="300"/>
      <c r="X334" s="300"/>
      <c r="Y334" s="300"/>
      <c r="Z334" s="300"/>
      <c r="AA334" s="300"/>
      <c r="AB334" s="300"/>
      <c r="AC334" s="300"/>
      <c r="AD334" s="300"/>
      <c r="AE334" s="300"/>
      <c r="AF334" s="300"/>
      <c r="AG334" s="300"/>
      <c r="AH334" s="300"/>
      <c r="AI334" s="300"/>
      <c r="AJ334" s="300"/>
      <c r="AK334" s="300"/>
      <c r="AL334" s="300"/>
      <c r="AM334" s="300"/>
      <c r="AN334" s="300"/>
      <c r="AO334" s="300"/>
      <c r="AP334" s="300"/>
    </row>
    <row r="335" spans="10:42" ht="13.5" customHeight="1">
      <c r="J335" s="300"/>
      <c r="K335" s="300"/>
      <c r="L335" s="300"/>
      <c r="M335" s="300"/>
      <c r="N335" s="300"/>
      <c r="O335" s="300"/>
      <c r="P335" s="300"/>
      <c r="Q335" s="300"/>
      <c r="R335" s="300"/>
      <c r="S335" s="300"/>
      <c r="T335" s="300"/>
      <c r="U335" s="300"/>
      <c r="V335" s="300"/>
      <c r="W335" s="300"/>
      <c r="X335" s="300"/>
      <c r="Y335" s="300"/>
      <c r="Z335" s="300"/>
      <c r="AA335" s="300"/>
      <c r="AB335" s="300"/>
      <c r="AC335" s="300"/>
      <c r="AD335" s="300"/>
      <c r="AE335" s="300"/>
      <c r="AF335" s="300"/>
      <c r="AG335" s="300"/>
      <c r="AH335" s="300"/>
      <c r="AI335" s="300"/>
      <c r="AJ335" s="300"/>
      <c r="AK335" s="300"/>
      <c r="AL335" s="300"/>
      <c r="AM335" s="300"/>
      <c r="AN335" s="300"/>
      <c r="AO335" s="300"/>
      <c r="AP335" s="300"/>
    </row>
    <row r="336" spans="10:42" ht="13.5" customHeight="1">
      <c r="J336" s="300"/>
      <c r="K336" s="300"/>
      <c r="L336" s="300"/>
      <c r="M336" s="300"/>
      <c r="N336" s="300"/>
      <c r="O336" s="300"/>
      <c r="P336" s="300"/>
      <c r="Q336" s="300"/>
      <c r="R336" s="300"/>
      <c r="S336" s="300"/>
      <c r="T336" s="300"/>
      <c r="U336" s="300"/>
      <c r="V336" s="300"/>
      <c r="W336" s="300"/>
      <c r="X336" s="300"/>
      <c r="Y336" s="300"/>
      <c r="Z336" s="300"/>
      <c r="AA336" s="300"/>
      <c r="AB336" s="300"/>
      <c r="AC336" s="300"/>
      <c r="AD336" s="300"/>
      <c r="AE336" s="300"/>
      <c r="AF336" s="300"/>
      <c r="AG336" s="300"/>
      <c r="AH336" s="300"/>
      <c r="AI336" s="300"/>
      <c r="AJ336" s="300"/>
      <c r="AK336" s="300"/>
      <c r="AL336" s="300"/>
      <c r="AM336" s="300"/>
      <c r="AN336" s="300"/>
      <c r="AO336" s="300"/>
      <c r="AP336" s="300"/>
    </row>
    <row r="337" spans="10:42" ht="13.5" customHeight="1">
      <c r="J337" s="300"/>
      <c r="K337" s="300"/>
      <c r="L337" s="300"/>
      <c r="M337" s="300"/>
      <c r="N337" s="300"/>
      <c r="O337" s="300"/>
      <c r="P337" s="300"/>
      <c r="Q337" s="300"/>
      <c r="R337" s="300"/>
      <c r="S337" s="300"/>
      <c r="T337" s="300"/>
      <c r="U337" s="300"/>
      <c r="V337" s="300"/>
      <c r="W337" s="300"/>
      <c r="X337" s="300"/>
      <c r="Y337" s="300"/>
      <c r="Z337" s="300"/>
      <c r="AA337" s="300"/>
      <c r="AB337" s="300"/>
      <c r="AC337" s="300"/>
      <c r="AD337" s="300"/>
      <c r="AE337" s="300"/>
      <c r="AF337" s="300"/>
      <c r="AG337" s="300"/>
      <c r="AH337" s="300"/>
      <c r="AI337" s="300"/>
      <c r="AJ337" s="300"/>
      <c r="AK337" s="300"/>
      <c r="AL337" s="300"/>
      <c r="AM337" s="300"/>
      <c r="AN337" s="300"/>
      <c r="AO337" s="300"/>
      <c r="AP337" s="300"/>
    </row>
    <row r="338" spans="10:42" ht="13.5" customHeight="1">
      <c r="J338" s="300"/>
      <c r="K338" s="300"/>
      <c r="L338" s="300"/>
      <c r="M338" s="300"/>
      <c r="N338" s="300"/>
      <c r="O338" s="300"/>
      <c r="P338" s="300"/>
      <c r="Q338" s="300"/>
      <c r="R338" s="300"/>
      <c r="S338" s="300"/>
      <c r="T338" s="300"/>
      <c r="U338" s="300"/>
      <c r="V338" s="300"/>
      <c r="W338" s="300"/>
      <c r="X338" s="300"/>
      <c r="Y338" s="300"/>
      <c r="Z338" s="300"/>
      <c r="AA338" s="300"/>
      <c r="AB338" s="300"/>
      <c r="AC338" s="300"/>
      <c r="AD338" s="300"/>
      <c r="AE338" s="300"/>
      <c r="AF338" s="300"/>
      <c r="AG338" s="300"/>
      <c r="AH338" s="300"/>
      <c r="AI338" s="300"/>
      <c r="AJ338" s="300"/>
      <c r="AK338" s="300"/>
      <c r="AL338" s="300"/>
      <c r="AM338" s="300"/>
      <c r="AN338" s="300"/>
      <c r="AO338" s="300"/>
      <c r="AP338" s="300"/>
    </row>
    <row r="339" spans="10:42" ht="13.5" customHeight="1">
      <c r="J339" s="300"/>
      <c r="K339" s="300"/>
      <c r="L339" s="300"/>
      <c r="M339" s="300"/>
      <c r="N339" s="300"/>
      <c r="O339" s="300"/>
      <c r="P339" s="300"/>
      <c r="Q339" s="300"/>
      <c r="R339" s="300"/>
      <c r="S339" s="300"/>
      <c r="T339" s="300"/>
      <c r="U339" s="300"/>
      <c r="V339" s="300"/>
      <c r="W339" s="300"/>
      <c r="X339" s="300"/>
      <c r="Y339" s="300"/>
      <c r="Z339" s="300"/>
      <c r="AA339" s="300"/>
      <c r="AB339" s="300"/>
      <c r="AC339" s="300"/>
      <c r="AD339" s="300"/>
      <c r="AE339" s="300"/>
      <c r="AF339" s="300"/>
      <c r="AG339" s="300"/>
      <c r="AH339" s="300"/>
      <c r="AI339" s="300"/>
      <c r="AJ339" s="300"/>
      <c r="AK339" s="300"/>
      <c r="AL339" s="300"/>
      <c r="AM339" s="300"/>
      <c r="AN339" s="300"/>
      <c r="AO339" s="300"/>
      <c r="AP339" s="300"/>
    </row>
    <row r="340" spans="10:42" ht="13.5" customHeight="1">
      <c r="J340" s="300"/>
      <c r="K340" s="300"/>
      <c r="L340" s="300"/>
      <c r="M340" s="300"/>
      <c r="N340" s="300"/>
      <c r="O340" s="300"/>
      <c r="P340" s="300"/>
      <c r="Q340" s="300"/>
      <c r="R340" s="300"/>
      <c r="S340" s="300"/>
      <c r="T340" s="300"/>
      <c r="U340" s="300"/>
      <c r="V340" s="300"/>
      <c r="W340" s="300"/>
      <c r="X340" s="300"/>
      <c r="Y340" s="300"/>
      <c r="Z340" s="300"/>
      <c r="AA340" s="300"/>
      <c r="AB340" s="300"/>
      <c r="AC340" s="300"/>
      <c r="AD340" s="300"/>
      <c r="AE340" s="300"/>
      <c r="AF340" s="300"/>
      <c r="AG340" s="300"/>
      <c r="AH340" s="300"/>
      <c r="AI340" s="300"/>
      <c r="AJ340" s="300"/>
      <c r="AK340" s="300"/>
      <c r="AL340" s="300"/>
      <c r="AM340" s="300"/>
      <c r="AN340" s="300"/>
      <c r="AO340" s="300"/>
      <c r="AP340" s="300"/>
    </row>
    <row r="341" spans="10:42" ht="13.5" customHeight="1">
      <c r="J341" s="300"/>
      <c r="K341" s="300"/>
      <c r="L341" s="300"/>
      <c r="M341" s="300"/>
      <c r="N341" s="300"/>
      <c r="O341" s="300"/>
      <c r="P341" s="300"/>
      <c r="Q341" s="300"/>
      <c r="R341" s="300"/>
      <c r="S341" s="300"/>
      <c r="T341" s="300"/>
      <c r="U341" s="300"/>
      <c r="V341" s="300"/>
      <c r="W341" s="300"/>
      <c r="X341" s="300"/>
      <c r="Y341" s="300"/>
      <c r="Z341" s="300"/>
      <c r="AA341" s="300"/>
      <c r="AB341" s="300"/>
      <c r="AC341" s="300"/>
      <c r="AD341" s="300"/>
      <c r="AE341" s="300"/>
      <c r="AF341" s="300"/>
      <c r="AG341" s="300"/>
      <c r="AH341" s="300"/>
      <c r="AI341" s="300"/>
      <c r="AJ341" s="300"/>
      <c r="AK341" s="300"/>
      <c r="AL341" s="300"/>
      <c r="AM341" s="300"/>
      <c r="AN341" s="300"/>
      <c r="AO341" s="300"/>
      <c r="AP341" s="300"/>
    </row>
    <row r="342" spans="10:42" ht="13.5" customHeight="1">
      <c r="J342" s="300"/>
      <c r="K342" s="300"/>
      <c r="L342" s="300"/>
      <c r="M342" s="300"/>
      <c r="N342" s="300"/>
      <c r="O342" s="300"/>
      <c r="P342" s="300"/>
      <c r="Q342" s="300"/>
      <c r="R342" s="300"/>
      <c r="S342" s="300"/>
      <c r="T342" s="300"/>
      <c r="U342" s="300"/>
      <c r="V342" s="300"/>
      <c r="W342" s="300"/>
      <c r="X342" s="300"/>
      <c r="Y342" s="300"/>
      <c r="Z342" s="300"/>
      <c r="AA342" s="300"/>
      <c r="AB342" s="300"/>
      <c r="AC342" s="300"/>
      <c r="AD342" s="300"/>
      <c r="AE342" s="300"/>
      <c r="AF342" s="300"/>
      <c r="AG342" s="300"/>
      <c r="AH342" s="300"/>
      <c r="AI342" s="300"/>
      <c r="AJ342" s="300"/>
      <c r="AK342" s="300"/>
      <c r="AL342" s="300"/>
      <c r="AM342" s="300"/>
      <c r="AN342" s="300"/>
      <c r="AO342" s="300"/>
      <c r="AP342" s="300"/>
    </row>
    <row r="343" spans="10:42" ht="13.5" customHeight="1">
      <c r="J343" s="300"/>
      <c r="K343" s="300"/>
      <c r="L343" s="300"/>
      <c r="M343" s="300"/>
      <c r="N343" s="300"/>
      <c r="O343" s="300"/>
      <c r="P343" s="300"/>
      <c r="Q343" s="300"/>
      <c r="R343" s="300"/>
      <c r="S343" s="300"/>
      <c r="T343" s="300"/>
      <c r="U343" s="300"/>
      <c r="V343" s="300"/>
      <c r="W343" s="300"/>
      <c r="X343" s="300"/>
      <c r="Y343" s="300"/>
      <c r="Z343" s="300"/>
      <c r="AA343" s="300"/>
      <c r="AB343" s="300"/>
      <c r="AC343" s="300"/>
      <c r="AD343" s="300"/>
      <c r="AE343" s="300"/>
      <c r="AF343" s="300"/>
      <c r="AG343" s="300"/>
      <c r="AH343" s="300"/>
      <c r="AI343" s="300"/>
      <c r="AJ343" s="300"/>
      <c r="AK343" s="300"/>
      <c r="AL343" s="300"/>
      <c r="AM343" s="300"/>
      <c r="AN343" s="300"/>
      <c r="AO343" s="300"/>
      <c r="AP343" s="300"/>
    </row>
    <row r="344" spans="10:42" ht="13.5" customHeight="1">
      <c r="J344" s="300"/>
      <c r="K344" s="300"/>
      <c r="L344" s="300"/>
      <c r="M344" s="300"/>
      <c r="N344" s="300"/>
      <c r="O344" s="300"/>
      <c r="P344" s="300"/>
      <c r="Q344" s="300"/>
      <c r="R344" s="300"/>
      <c r="S344" s="300"/>
      <c r="T344" s="300"/>
      <c r="U344" s="300"/>
      <c r="V344" s="300"/>
      <c r="W344" s="300"/>
      <c r="X344" s="300"/>
      <c r="Y344" s="300"/>
      <c r="Z344" s="300"/>
      <c r="AA344" s="300"/>
      <c r="AB344" s="300"/>
      <c r="AC344" s="300"/>
      <c r="AD344" s="300"/>
      <c r="AE344" s="300"/>
      <c r="AF344" s="300"/>
      <c r="AG344" s="300"/>
      <c r="AH344" s="300"/>
      <c r="AI344" s="300"/>
      <c r="AJ344" s="300"/>
      <c r="AK344" s="300"/>
      <c r="AL344" s="300"/>
      <c r="AM344" s="300"/>
      <c r="AN344" s="300"/>
      <c r="AO344" s="300"/>
      <c r="AP344" s="300"/>
    </row>
    <row r="345" spans="10:42" ht="13.5" customHeight="1">
      <c r="J345" s="300"/>
      <c r="K345" s="300"/>
      <c r="L345" s="300"/>
      <c r="M345" s="300"/>
      <c r="N345" s="300"/>
      <c r="O345" s="300"/>
      <c r="P345" s="300"/>
      <c r="Q345" s="300"/>
      <c r="R345" s="300"/>
      <c r="S345" s="300"/>
      <c r="T345" s="300"/>
      <c r="U345" s="300"/>
      <c r="V345" s="300"/>
      <c r="W345" s="300"/>
      <c r="X345" s="300"/>
      <c r="Y345" s="300"/>
      <c r="Z345" s="300"/>
      <c r="AA345" s="300"/>
      <c r="AB345" s="300"/>
      <c r="AC345" s="300"/>
      <c r="AD345" s="300"/>
      <c r="AE345" s="300"/>
      <c r="AF345" s="300"/>
      <c r="AG345" s="300"/>
      <c r="AH345" s="300"/>
      <c r="AI345" s="300"/>
      <c r="AJ345" s="300"/>
      <c r="AK345" s="300"/>
      <c r="AL345" s="300"/>
      <c r="AM345" s="300"/>
      <c r="AN345" s="300"/>
      <c r="AO345" s="300"/>
      <c r="AP345" s="300"/>
    </row>
    <row r="346" spans="10:42" ht="13.5" customHeight="1">
      <c r="J346" s="300"/>
      <c r="K346" s="300"/>
      <c r="L346" s="300"/>
      <c r="M346" s="300"/>
      <c r="N346" s="300"/>
      <c r="O346" s="300"/>
      <c r="P346" s="300"/>
      <c r="Q346" s="300"/>
      <c r="R346" s="300"/>
      <c r="S346" s="300"/>
      <c r="T346" s="300"/>
      <c r="U346" s="300"/>
      <c r="V346" s="300"/>
      <c r="W346" s="300"/>
      <c r="X346" s="300"/>
      <c r="Y346" s="300"/>
      <c r="Z346" s="300"/>
      <c r="AA346" s="300"/>
      <c r="AB346" s="300"/>
      <c r="AC346" s="300"/>
      <c r="AD346" s="300"/>
      <c r="AE346" s="300"/>
      <c r="AF346" s="300"/>
      <c r="AG346" s="300"/>
      <c r="AH346" s="300"/>
      <c r="AI346" s="300"/>
      <c r="AJ346" s="300"/>
      <c r="AK346" s="300"/>
      <c r="AL346" s="300"/>
      <c r="AM346" s="300"/>
      <c r="AN346" s="300"/>
      <c r="AO346" s="300"/>
      <c r="AP346" s="300"/>
    </row>
    <row r="347" spans="10:42" ht="13.5" customHeight="1">
      <c r="J347" s="300"/>
      <c r="K347" s="300"/>
      <c r="L347" s="300"/>
      <c r="M347" s="300"/>
      <c r="N347" s="300"/>
      <c r="O347" s="300"/>
      <c r="P347" s="300"/>
      <c r="Q347" s="300"/>
      <c r="R347" s="300"/>
      <c r="S347" s="300"/>
      <c r="T347" s="300"/>
      <c r="U347" s="300"/>
      <c r="V347" s="300"/>
      <c r="W347" s="300"/>
      <c r="X347" s="300"/>
      <c r="Y347" s="300"/>
      <c r="Z347" s="300"/>
      <c r="AA347" s="300"/>
      <c r="AB347" s="300"/>
      <c r="AC347" s="300"/>
      <c r="AD347" s="300"/>
      <c r="AE347" s="300"/>
      <c r="AF347" s="300"/>
      <c r="AG347" s="300"/>
      <c r="AH347" s="300"/>
      <c r="AI347" s="300"/>
      <c r="AJ347" s="300"/>
      <c r="AK347" s="300"/>
      <c r="AL347" s="300"/>
      <c r="AM347" s="300"/>
      <c r="AN347" s="300"/>
      <c r="AO347" s="300"/>
      <c r="AP347" s="300"/>
    </row>
    <row r="348" spans="10:42" ht="13.5" customHeight="1">
      <c r="J348" s="300"/>
      <c r="K348" s="300"/>
      <c r="L348" s="300"/>
      <c r="M348" s="300"/>
      <c r="N348" s="300"/>
      <c r="O348" s="300"/>
      <c r="P348" s="300"/>
      <c r="Q348" s="300"/>
      <c r="R348" s="300"/>
      <c r="S348" s="300"/>
      <c r="T348" s="300"/>
      <c r="U348" s="300"/>
      <c r="V348" s="300"/>
      <c r="W348" s="300"/>
      <c r="X348" s="300"/>
      <c r="Y348" s="300"/>
      <c r="Z348" s="300"/>
      <c r="AA348" s="300"/>
      <c r="AB348" s="300"/>
      <c r="AC348" s="300"/>
      <c r="AD348" s="300"/>
      <c r="AE348" s="300"/>
      <c r="AF348" s="300"/>
      <c r="AG348" s="300"/>
      <c r="AH348" s="300"/>
      <c r="AI348" s="300"/>
      <c r="AJ348" s="300"/>
      <c r="AK348" s="300"/>
      <c r="AL348" s="300"/>
      <c r="AM348" s="300"/>
      <c r="AN348" s="300"/>
      <c r="AO348" s="300"/>
      <c r="AP348" s="300"/>
    </row>
    <row r="349" spans="10:42" ht="13.5" customHeight="1">
      <c r="J349" s="300"/>
      <c r="K349" s="300"/>
      <c r="L349" s="300"/>
      <c r="M349" s="300"/>
      <c r="N349" s="300"/>
      <c r="O349" s="300"/>
      <c r="P349" s="300"/>
      <c r="Q349" s="300"/>
      <c r="R349" s="300"/>
      <c r="S349" s="300"/>
      <c r="T349" s="300"/>
      <c r="U349" s="300"/>
      <c r="V349" s="300"/>
      <c r="W349" s="300"/>
      <c r="X349" s="300"/>
      <c r="Y349" s="300"/>
      <c r="Z349" s="300"/>
      <c r="AA349" s="300"/>
      <c r="AB349" s="300"/>
      <c r="AC349" s="300"/>
      <c r="AD349" s="300"/>
      <c r="AE349" s="300"/>
      <c r="AF349" s="300"/>
      <c r="AG349" s="300"/>
      <c r="AH349" s="300"/>
      <c r="AI349" s="300"/>
      <c r="AJ349" s="300"/>
      <c r="AK349" s="300"/>
      <c r="AL349" s="300"/>
      <c r="AM349" s="300"/>
      <c r="AN349" s="300"/>
      <c r="AO349" s="300"/>
      <c r="AP349" s="300"/>
    </row>
    <row r="350" spans="10:42" ht="13.5" customHeight="1">
      <c r="J350" s="300"/>
      <c r="K350" s="300"/>
      <c r="L350" s="300"/>
      <c r="M350" s="300"/>
      <c r="N350" s="300"/>
      <c r="O350" s="300"/>
      <c r="P350" s="300"/>
      <c r="Q350" s="300"/>
      <c r="R350" s="300"/>
      <c r="S350" s="300"/>
      <c r="T350" s="300"/>
      <c r="U350" s="300"/>
      <c r="V350" s="300"/>
      <c r="W350" s="300"/>
      <c r="X350" s="300"/>
      <c r="Y350" s="300"/>
      <c r="Z350" s="300"/>
      <c r="AA350" s="300"/>
      <c r="AB350" s="300"/>
      <c r="AC350" s="300"/>
      <c r="AD350" s="300"/>
      <c r="AE350" s="300"/>
      <c r="AF350" s="300"/>
      <c r="AG350" s="300"/>
      <c r="AH350" s="300"/>
      <c r="AI350" s="300"/>
      <c r="AJ350" s="300"/>
      <c r="AK350" s="300"/>
      <c r="AL350" s="300"/>
      <c r="AM350" s="300"/>
      <c r="AN350" s="300"/>
      <c r="AO350" s="300"/>
      <c r="AP350" s="300"/>
    </row>
    <row r="351" spans="10:42" ht="13.5" customHeight="1">
      <c r="J351" s="300"/>
      <c r="K351" s="300"/>
      <c r="L351" s="300"/>
      <c r="M351" s="300"/>
      <c r="N351" s="300"/>
      <c r="O351" s="300"/>
      <c r="P351" s="300"/>
      <c r="Q351" s="300"/>
      <c r="R351" s="300"/>
      <c r="S351" s="300"/>
      <c r="T351" s="300"/>
      <c r="U351" s="300"/>
      <c r="V351" s="300"/>
      <c r="W351" s="300"/>
      <c r="X351" s="300"/>
      <c r="Y351" s="300"/>
      <c r="Z351" s="300"/>
      <c r="AA351" s="300"/>
      <c r="AB351" s="300"/>
      <c r="AC351" s="300"/>
      <c r="AD351" s="300"/>
      <c r="AE351" s="300"/>
      <c r="AF351" s="300"/>
      <c r="AG351" s="300"/>
      <c r="AH351" s="300"/>
      <c r="AI351" s="300"/>
      <c r="AJ351" s="300"/>
      <c r="AK351" s="300"/>
      <c r="AL351" s="300"/>
      <c r="AM351" s="300"/>
      <c r="AN351" s="300"/>
      <c r="AO351" s="300"/>
      <c r="AP351" s="300"/>
    </row>
    <row r="352" spans="10:42" ht="13.5" customHeight="1">
      <c r="J352" s="300"/>
      <c r="K352" s="300"/>
      <c r="L352" s="300"/>
      <c r="M352" s="300"/>
      <c r="N352" s="300"/>
      <c r="O352" s="300"/>
      <c r="P352" s="300"/>
      <c r="Q352" s="300"/>
      <c r="R352" s="300"/>
      <c r="S352" s="300"/>
      <c r="T352" s="300"/>
      <c r="U352" s="300"/>
      <c r="V352" s="300"/>
      <c r="W352" s="300"/>
      <c r="X352" s="300"/>
      <c r="Y352" s="300"/>
      <c r="Z352" s="300"/>
      <c r="AA352" s="300"/>
      <c r="AB352" s="300"/>
      <c r="AC352" s="300"/>
      <c r="AD352" s="300"/>
      <c r="AE352" s="300"/>
      <c r="AF352" s="300"/>
      <c r="AG352" s="300"/>
      <c r="AH352" s="300"/>
      <c r="AI352" s="300"/>
      <c r="AJ352" s="300"/>
      <c r="AK352" s="300"/>
      <c r="AL352" s="300"/>
      <c r="AM352" s="300"/>
      <c r="AN352" s="300"/>
      <c r="AO352" s="300"/>
      <c r="AP352" s="300"/>
    </row>
    <row r="353" spans="10:42" ht="13.5" customHeight="1">
      <c r="J353" s="300"/>
      <c r="K353" s="300"/>
      <c r="L353" s="300"/>
      <c r="M353" s="300"/>
      <c r="N353" s="300"/>
      <c r="O353" s="300"/>
      <c r="P353" s="300"/>
      <c r="Q353" s="300"/>
      <c r="R353" s="300"/>
      <c r="S353" s="300"/>
      <c r="T353" s="300"/>
      <c r="U353" s="300"/>
      <c r="V353" s="300"/>
      <c r="W353" s="300"/>
      <c r="X353" s="300"/>
      <c r="Y353" s="300"/>
      <c r="Z353" s="300"/>
      <c r="AA353" s="300"/>
      <c r="AB353" s="300"/>
      <c r="AC353" s="300"/>
      <c r="AD353" s="300"/>
      <c r="AE353" s="300"/>
      <c r="AF353" s="300"/>
      <c r="AG353" s="300"/>
      <c r="AH353" s="300"/>
      <c r="AI353" s="300"/>
      <c r="AJ353" s="300"/>
      <c r="AK353" s="300"/>
      <c r="AL353" s="300"/>
      <c r="AM353" s="300"/>
      <c r="AN353" s="300"/>
      <c r="AO353" s="300"/>
      <c r="AP353" s="300"/>
    </row>
    <row r="354" spans="10:42" ht="13.5" customHeight="1">
      <c r="J354" s="300"/>
      <c r="K354" s="300"/>
      <c r="L354" s="300"/>
      <c r="M354" s="300"/>
      <c r="N354" s="300"/>
      <c r="O354" s="300"/>
      <c r="P354" s="300"/>
      <c r="Q354" s="300"/>
      <c r="R354" s="300"/>
      <c r="S354" s="300"/>
      <c r="T354" s="300"/>
      <c r="U354" s="300"/>
      <c r="V354" s="300"/>
      <c r="W354" s="300"/>
      <c r="X354" s="300"/>
      <c r="Y354" s="300"/>
      <c r="Z354" s="300"/>
      <c r="AA354" s="300"/>
      <c r="AB354" s="300"/>
      <c r="AC354" s="300"/>
      <c r="AD354" s="300"/>
      <c r="AE354" s="300"/>
      <c r="AF354" s="300"/>
      <c r="AG354" s="300"/>
      <c r="AH354" s="300"/>
      <c r="AI354" s="300"/>
      <c r="AJ354" s="300"/>
      <c r="AK354" s="300"/>
      <c r="AL354" s="300"/>
      <c r="AM354" s="300"/>
      <c r="AN354" s="300"/>
      <c r="AO354" s="300"/>
      <c r="AP354" s="300"/>
    </row>
    <row r="355" spans="10:42" ht="13.5" customHeight="1">
      <c r="J355" s="300"/>
      <c r="K355" s="300"/>
      <c r="L355" s="300"/>
      <c r="M355" s="300"/>
      <c r="N355" s="300"/>
      <c r="O355" s="300"/>
      <c r="P355" s="300"/>
      <c r="Q355" s="300"/>
      <c r="R355" s="300"/>
      <c r="S355" s="300"/>
      <c r="T355" s="300"/>
      <c r="U355" s="300"/>
      <c r="V355" s="300"/>
      <c r="W355" s="300"/>
      <c r="X355" s="300"/>
      <c r="Y355" s="300"/>
      <c r="Z355" s="300"/>
      <c r="AA355" s="300"/>
      <c r="AB355" s="300"/>
      <c r="AC355" s="300"/>
      <c r="AD355" s="300"/>
      <c r="AE355" s="300"/>
      <c r="AF355" s="300"/>
      <c r="AG355" s="300"/>
      <c r="AH355" s="300"/>
      <c r="AI355" s="300"/>
      <c r="AJ355" s="300"/>
      <c r="AK355" s="300"/>
      <c r="AL355" s="300"/>
      <c r="AM355" s="300"/>
      <c r="AN355" s="300"/>
      <c r="AO355" s="300"/>
      <c r="AP355" s="300"/>
    </row>
    <row r="356" spans="10:42" ht="13.5" customHeight="1">
      <c r="J356" s="300"/>
      <c r="K356" s="300"/>
      <c r="L356" s="300"/>
      <c r="M356" s="300"/>
      <c r="N356" s="300"/>
      <c r="O356" s="300"/>
      <c r="P356" s="300"/>
      <c r="Q356" s="300"/>
      <c r="R356" s="300"/>
      <c r="S356" s="300"/>
      <c r="T356" s="300"/>
      <c r="U356" s="300"/>
      <c r="V356" s="300"/>
      <c r="W356" s="300"/>
      <c r="X356" s="300"/>
      <c r="Y356" s="300"/>
      <c r="Z356" s="300"/>
      <c r="AA356" s="300"/>
      <c r="AB356" s="300"/>
      <c r="AC356" s="300"/>
      <c r="AD356" s="300"/>
      <c r="AE356" s="300"/>
      <c r="AF356" s="300"/>
      <c r="AG356" s="300"/>
      <c r="AH356" s="300"/>
      <c r="AI356" s="300"/>
      <c r="AJ356" s="300"/>
      <c r="AK356" s="300"/>
      <c r="AL356" s="300"/>
      <c r="AM356" s="300"/>
      <c r="AN356" s="300"/>
      <c r="AO356" s="300"/>
      <c r="AP356" s="300"/>
    </row>
    <row r="357" spans="10:42" ht="13.5" customHeight="1">
      <c r="J357" s="300"/>
      <c r="K357" s="300"/>
      <c r="L357" s="300"/>
      <c r="M357" s="300"/>
      <c r="N357" s="300"/>
      <c r="O357" s="300"/>
      <c r="P357" s="300"/>
      <c r="Q357" s="300"/>
      <c r="R357" s="300"/>
      <c r="S357" s="300"/>
      <c r="T357" s="300"/>
      <c r="U357" s="300"/>
      <c r="V357" s="300"/>
      <c r="W357" s="300"/>
      <c r="X357" s="300"/>
      <c r="Y357" s="300"/>
      <c r="Z357" s="300"/>
      <c r="AA357" s="300"/>
      <c r="AB357" s="300"/>
      <c r="AC357" s="300"/>
      <c r="AD357" s="300"/>
      <c r="AE357" s="300"/>
      <c r="AF357" s="300"/>
      <c r="AG357" s="300"/>
      <c r="AH357" s="300"/>
      <c r="AI357" s="300"/>
      <c r="AJ357" s="300"/>
      <c r="AK357" s="300"/>
      <c r="AL357" s="300"/>
      <c r="AM357" s="300"/>
      <c r="AN357" s="300"/>
      <c r="AO357" s="300"/>
      <c r="AP357" s="300"/>
    </row>
    <row r="358" spans="10:42" ht="13.5" customHeight="1">
      <c r="J358" s="300"/>
      <c r="K358" s="300"/>
      <c r="L358" s="300"/>
      <c r="M358" s="300"/>
      <c r="N358" s="300"/>
      <c r="O358" s="300"/>
      <c r="P358" s="300"/>
      <c r="Q358" s="300"/>
      <c r="R358" s="300"/>
      <c r="S358" s="300"/>
      <c r="T358" s="300"/>
      <c r="U358" s="300"/>
      <c r="V358" s="300"/>
      <c r="W358" s="300"/>
      <c r="X358" s="300"/>
      <c r="Y358" s="300"/>
      <c r="Z358" s="300"/>
      <c r="AA358" s="300"/>
      <c r="AB358" s="300"/>
      <c r="AC358" s="300"/>
      <c r="AD358" s="300"/>
      <c r="AE358" s="300"/>
      <c r="AF358" s="300"/>
      <c r="AG358" s="300"/>
      <c r="AH358" s="300"/>
      <c r="AI358" s="300"/>
      <c r="AJ358" s="300"/>
      <c r="AK358" s="300"/>
      <c r="AL358" s="300"/>
      <c r="AM358" s="300"/>
      <c r="AN358" s="300"/>
      <c r="AO358" s="300"/>
      <c r="AP358" s="300"/>
    </row>
    <row r="359" spans="10:42" ht="13.5" customHeight="1">
      <c r="J359" s="300"/>
      <c r="K359" s="300"/>
      <c r="L359" s="300"/>
      <c r="M359" s="300"/>
      <c r="N359" s="300"/>
      <c r="O359" s="300"/>
      <c r="P359" s="300"/>
      <c r="Q359" s="300"/>
      <c r="R359" s="300"/>
      <c r="S359" s="300"/>
      <c r="T359" s="300"/>
      <c r="U359" s="300"/>
      <c r="V359" s="300"/>
      <c r="W359" s="300"/>
      <c r="X359" s="300"/>
      <c r="Y359" s="300"/>
      <c r="Z359" s="300"/>
      <c r="AA359" s="300"/>
      <c r="AB359" s="300"/>
      <c r="AC359" s="300"/>
      <c r="AD359" s="300"/>
      <c r="AE359" s="300"/>
      <c r="AF359" s="300"/>
      <c r="AG359" s="300"/>
      <c r="AH359" s="300"/>
      <c r="AI359" s="300"/>
      <c r="AJ359" s="300"/>
      <c r="AK359" s="300"/>
      <c r="AL359" s="300"/>
      <c r="AM359" s="300"/>
      <c r="AN359" s="300"/>
      <c r="AO359" s="300"/>
      <c r="AP359" s="300"/>
    </row>
    <row r="360" spans="10:42" ht="13.5" customHeight="1">
      <c r="J360" s="300"/>
      <c r="K360" s="300"/>
      <c r="L360" s="300"/>
      <c r="M360" s="300"/>
      <c r="N360" s="300"/>
      <c r="O360" s="300"/>
      <c r="P360" s="300"/>
      <c r="Q360" s="300"/>
      <c r="R360" s="300"/>
      <c r="S360" s="300"/>
      <c r="T360" s="300"/>
      <c r="U360" s="300"/>
      <c r="V360" s="300"/>
      <c r="W360" s="300"/>
      <c r="X360" s="300"/>
      <c r="Y360" s="300"/>
      <c r="Z360" s="300"/>
      <c r="AA360" s="300"/>
      <c r="AB360" s="300"/>
      <c r="AC360" s="300"/>
      <c r="AD360" s="300"/>
      <c r="AE360" s="300"/>
      <c r="AF360" s="300"/>
      <c r="AG360" s="300"/>
      <c r="AH360" s="300"/>
      <c r="AI360" s="300"/>
      <c r="AJ360" s="300"/>
      <c r="AK360" s="300"/>
      <c r="AL360" s="300"/>
      <c r="AM360" s="300"/>
      <c r="AN360" s="300"/>
      <c r="AO360" s="300"/>
      <c r="AP360" s="300"/>
    </row>
    <row r="361" spans="10:42" ht="13.5" customHeight="1">
      <c r="J361" s="300"/>
      <c r="K361" s="300"/>
      <c r="L361" s="300"/>
      <c r="M361" s="300"/>
      <c r="N361" s="300"/>
      <c r="O361" s="300"/>
      <c r="P361" s="300"/>
      <c r="Q361" s="300"/>
      <c r="R361" s="300"/>
      <c r="S361" s="300"/>
      <c r="T361" s="300"/>
      <c r="U361" s="300"/>
      <c r="V361" s="300"/>
      <c r="W361" s="300"/>
      <c r="X361" s="300"/>
      <c r="Y361" s="300"/>
      <c r="Z361" s="300"/>
      <c r="AA361" s="300"/>
      <c r="AB361" s="300"/>
      <c r="AC361" s="300"/>
      <c r="AD361" s="300"/>
      <c r="AE361" s="300"/>
      <c r="AF361" s="300"/>
      <c r="AG361" s="300"/>
      <c r="AH361" s="300"/>
      <c r="AI361" s="300"/>
      <c r="AJ361" s="300"/>
      <c r="AK361" s="300"/>
      <c r="AL361" s="300"/>
      <c r="AM361" s="300"/>
      <c r="AN361" s="300"/>
      <c r="AO361" s="300"/>
      <c r="AP361" s="300"/>
    </row>
    <row r="362" spans="10:42" ht="13.5" customHeight="1">
      <c r="J362" s="300"/>
      <c r="K362" s="300"/>
      <c r="L362" s="300"/>
      <c r="M362" s="300"/>
      <c r="N362" s="300"/>
      <c r="O362" s="300"/>
      <c r="P362" s="300"/>
      <c r="Q362" s="300"/>
      <c r="R362" s="300"/>
      <c r="S362" s="300"/>
      <c r="T362" s="300"/>
      <c r="U362" s="300"/>
      <c r="V362" s="300"/>
      <c r="W362" s="300"/>
      <c r="X362" s="300"/>
      <c r="Y362" s="300"/>
      <c r="Z362" s="300"/>
      <c r="AA362" s="300"/>
      <c r="AB362" s="300"/>
      <c r="AC362" s="300"/>
      <c r="AD362" s="300"/>
      <c r="AE362" s="300"/>
      <c r="AF362" s="300"/>
      <c r="AG362" s="300"/>
      <c r="AH362" s="300"/>
      <c r="AI362" s="300"/>
      <c r="AJ362" s="300"/>
      <c r="AK362" s="300"/>
      <c r="AL362" s="300"/>
      <c r="AM362" s="300"/>
      <c r="AN362" s="300"/>
      <c r="AO362" s="300"/>
      <c r="AP362" s="300"/>
    </row>
    <row r="363" spans="10:42" ht="13.5" customHeight="1">
      <c r="J363" s="300"/>
      <c r="K363" s="300"/>
      <c r="L363" s="300"/>
      <c r="M363" s="300"/>
      <c r="N363" s="300"/>
      <c r="O363" s="300"/>
      <c r="P363" s="300"/>
      <c r="Q363" s="300"/>
      <c r="R363" s="300"/>
      <c r="S363" s="300"/>
      <c r="T363" s="300"/>
      <c r="U363" s="300"/>
      <c r="V363" s="300"/>
      <c r="W363" s="300"/>
      <c r="X363" s="300"/>
      <c r="Y363" s="300"/>
      <c r="Z363" s="300"/>
      <c r="AA363" s="300"/>
      <c r="AB363" s="300"/>
      <c r="AC363" s="300"/>
      <c r="AD363" s="300"/>
      <c r="AE363" s="300"/>
      <c r="AF363" s="300"/>
      <c r="AG363" s="300"/>
      <c r="AH363" s="300"/>
      <c r="AI363" s="300"/>
      <c r="AJ363" s="300"/>
      <c r="AK363" s="300"/>
      <c r="AL363" s="300"/>
      <c r="AM363" s="300"/>
      <c r="AN363" s="300"/>
      <c r="AO363" s="300"/>
      <c r="AP363" s="300"/>
    </row>
    <row r="364" spans="10:42" ht="13.5" customHeight="1">
      <c r="J364" s="300"/>
      <c r="K364" s="300"/>
      <c r="L364" s="300"/>
      <c r="M364" s="300"/>
      <c r="N364" s="300"/>
      <c r="O364" s="300"/>
      <c r="P364" s="300"/>
      <c r="Q364" s="300"/>
      <c r="R364" s="300"/>
      <c r="S364" s="300"/>
      <c r="T364" s="300"/>
      <c r="U364" s="300"/>
      <c r="V364" s="300"/>
      <c r="W364" s="300"/>
      <c r="X364" s="300"/>
      <c r="Y364" s="300"/>
      <c r="Z364" s="300"/>
      <c r="AA364" s="300"/>
      <c r="AB364" s="300"/>
      <c r="AC364" s="300"/>
      <c r="AD364" s="300"/>
      <c r="AE364" s="300"/>
      <c r="AF364" s="300"/>
      <c r="AG364" s="300"/>
      <c r="AH364" s="300"/>
      <c r="AI364" s="300"/>
      <c r="AJ364" s="300"/>
      <c r="AK364" s="300"/>
      <c r="AL364" s="300"/>
      <c r="AM364" s="300"/>
      <c r="AN364" s="300"/>
      <c r="AO364" s="300"/>
      <c r="AP364" s="300"/>
    </row>
    <row r="365" spans="10:42" ht="13.5" customHeight="1">
      <c r="J365" s="300"/>
      <c r="K365" s="300"/>
      <c r="L365" s="300"/>
      <c r="M365" s="300"/>
      <c r="N365" s="300"/>
      <c r="O365" s="300"/>
      <c r="P365" s="300"/>
      <c r="Q365" s="300"/>
      <c r="R365" s="300"/>
      <c r="S365" s="300"/>
      <c r="T365" s="300"/>
      <c r="U365" s="300"/>
      <c r="V365" s="300"/>
      <c r="W365" s="300"/>
      <c r="X365" s="300"/>
      <c r="Y365" s="300"/>
      <c r="Z365" s="300"/>
      <c r="AA365" s="300"/>
      <c r="AB365" s="300"/>
      <c r="AC365" s="300"/>
      <c r="AD365" s="300"/>
      <c r="AE365" s="300"/>
      <c r="AF365" s="300"/>
      <c r="AG365" s="300"/>
      <c r="AH365" s="300"/>
      <c r="AI365" s="300"/>
      <c r="AJ365" s="300"/>
      <c r="AK365" s="300"/>
      <c r="AL365" s="300"/>
      <c r="AM365" s="300"/>
      <c r="AN365" s="300"/>
      <c r="AO365" s="300"/>
      <c r="AP365" s="300"/>
    </row>
    <row r="366" spans="10:42" ht="13.5" customHeight="1">
      <c r="J366" s="300"/>
      <c r="K366" s="300"/>
      <c r="L366" s="300"/>
      <c r="M366" s="300"/>
      <c r="N366" s="300"/>
      <c r="O366" s="300"/>
      <c r="P366" s="300"/>
      <c r="Q366" s="300"/>
      <c r="R366" s="300"/>
      <c r="S366" s="300"/>
      <c r="T366" s="300"/>
      <c r="U366" s="300"/>
      <c r="V366" s="300"/>
      <c r="W366" s="300"/>
      <c r="X366" s="300"/>
      <c r="Y366" s="300"/>
      <c r="Z366" s="300"/>
      <c r="AA366" s="300"/>
      <c r="AB366" s="300"/>
      <c r="AC366" s="300"/>
      <c r="AD366" s="300"/>
      <c r="AE366" s="300"/>
      <c r="AF366" s="300"/>
      <c r="AG366" s="300"/>
      <c r="AH366" s="300"/>
      <c r="AI366" s="300"/>
      <c r="AJ366" s="300"/>
      <c r="AK366" s="300"/>
      <c r="AL366" s="300"/>
      <c r="AM366" s="300"/>
      <c r="AN366" s="300"/>
      <c r="AO366" s="300"/>
      <c r="AP366" s="300"/>
    </row>
    <row r="367" spans="10:42" ht="13.5" customHeight="1">
      <c r="J367" s="300"/>
      <c r="K367" s="300"/>
      <c r="L367" s="300"/>
      <c r="M367" s="300"/>
      <c r="N367" s="300"/>
      <c r="O367" s="300"/>
      <c r="P367" s="300"/>
      <c r="Q367" s="300"/>
      <c r="R367" s="300"/>
      <c r="S367" s="300"/>
      <c r="T367" s="300"/>
      <c r="U367" s="300"/>
      <c r="V367" s="300"/>
      <c r="W367" s="300"/>
      <c r="X367" s="300"/>
      <c r="Y367" s="300"/>
      <c r="Z367" s="300"/>
      <c r="AA367" s="300"/>
      <c r="AB367" s="300"/>
      <c r="AC367" s="300"/>
      <c r="AD367" s="300"/>
      <c r="AE367" s="300"/>
      <c r="AF367" s="300"/>
      <c r="AG367" s="300"/>
      <c r="AH367" s="300"/>
      <c r="AI367" s="300"/>
      <c r="AJ367" s="300"/>
      <c r="AK367" s="300"/>
      <c r="AL367" s="300"/>
      <c r="AM367" s="300"/>
      <c r="AN367" s="300"/>
      <c r="AO367" s="300"/>
      <c r="AP367" s="300"/>
    </row>
    <row r="368" spans="10:42" ht="13.5" customHeight="1">
      <c r="J368" s="300"/>
      <c r="K368" s="300"/>
      <c r="L368" s="300"/>
      <c r="M368" s="300"/>
      <c r="N368" s="300"/>
      <c r="O368" s="300"/>
      <c r="P368" s="300"/>
      <c r="Q368" s="300"/>
      <c r="R368" s="300"/>
      <c r="S368" s="300"/>
      <c r="T368" s="300"/>
      <c r="U368" s="300"/>
      <c r="V368" s="300"/>
      <c r="W368" s="300"/>
      <c r="X368" s="300"/>
      <c r="Y368" s="300"/>
      <c r="Z368" s="300"/>
      <c r="AA368" s="300"/>
      <c r="AB368" s="300"/>
      <c r="AC368" s="300"/>
      <c r="AD368" s="300"/>
      <c r="AE368" s="300"/>
      <c r="AF368" s="300"/>
      <c r="AG368" s="300"/>
      <c r="AH368" s="300"/>
      <c r="AI368" s="300"/>
      <c r="AJ368" s="300"/>
      <c r="AK368" s="300"/>
      <c r="AL368" s="300"/>
      <c r="AM368" s="300"/>
      <c r="AN368" s="300"/>
      <c r="AO368" s="300"/>
      <c r="AP368" s="300"/>
    </row>
    <row r="369" spans="10:42" ht="13.5" customHeight="1">
      <c r="J369" s="300"/>
      <c r="K369" s="300"/>
      <c r="L369" s="300"/>
      <c r="M369" s="300"/>
      <c r="N369" s="300"/>
      <c r="O369" s="300"/>
      <c r="P369" s="300"/>
      <c r="Q369" s="300"/>
      <c r="R369" s="300"/>
      <c r="S369" s="300"/>
      <c r="T369" s="300"/>
      <c r="U369" s="300"/>
      <c r="V369" s="300"/>
      <c r="W369" s="300"/>
      <c r="X369" s="300"/>
      <c r="Y369" s="300"/>
      <c r="Z369" s="300"/>
      <c r="AA369" s="300"/>
      <c r="AB369" s="300"/>
      <c r="AC369" s="300"/>
      <c r="AD369" s="300"/>
      <c r="AE369" s="300"/>
      <c r="AF369" s="300"/>
      <c r="AG369" s="300"/>
      <c r="AH369" s="300"/>
      <c r="AI369" s="300"/>
      <c r="AJ369" s="300"/>
      <c r="AK369" s="300"/>
      <c r="AL369" s="300"/>
      <c r="AM369" s="300"/>
      <c r="AN369" s="300"/>
      <c r="AO369" s="300"/>
      <c r="AP369" s="300"/>
    </row>
    <row r="370" spans="10:42" ht="13.5" customHeight="1">
      <c r="J370" s="300"/>
      <c r="K370" s="300"/>
      <c r="L370" s="300"/>
      <c r="M370" s="300"/>
      <c r="N370" s="300"/>
      <c r="O370" s="300"/>
      <c r="P370" s="300"/>
      <c r="Q370" s="300"/>
      <c r="R370" s="300"/>
      <c r="S370" s="300"/>
      <c r="T370" s="300"/>
      <c r="U370" s="300"/>
      <c r="V370" s="300"/>
      <c r="W370" s="300"/>
      <c r="X370" s="300"/>
      <c r="Y370" s="300"/>
      <c r="Z370" s="300"/>
      <c r="AA370" s="300"/>
      <c r="AB370" s="300"/>
      <c r="AC370" s="300"/>
      <c r="AD370" s="300"/>
      <c r="AE370" s="300"/>
      <c r="AF370" s="300"/>
      <c r="AG370" s="300"/>
      <c r="AH370" s="300"/>
      <c r="AI370" s="300"/>
      <c r="AJ370" s="300"/>
      <c r="AK370" s="300"/>
      <c r="AL370" s="300"/>
      <c r="AM370" s="300"/>
      <c r="AN370" s="300"/>
      <c r="AO370" s="300"/>
      <c r="AP370" s="300"/>
    </row>
    <row r="371" spans="10:42" ht="13.5" customHeight="1">
      <c r="J371" s="300"/>
      <c r="K371" s="300"/>
      <c r="L371" s="300"/>
      <c r="M371" s="300"/>
      <c r="N371" s="300"/>
      <c r="O371" s="300"/>
      <c r="P371" s="300"/>
      <c r="Q371" s="300"/>
      <c r="R371" s="300"/>
      <c r="S371" s="300"/>
      <c r="T371" s="300"/>
      <c r="U371" s="300"/>
      <c r="V371" s="300"/>
      <c r="W371" s="300"/>
      <c r="X371" s="300"/>
      <c r="Y371" s="300"/>
      <c r="Z371" s="300"/>
      <c r="AA371" s="300"/>
      <c r="AB371" s="300"/>
      <c r="AC371" s="300"/>
      <c r="AD371" s="300"/>
      <c r="AE371" s="300"/>
      <c r="AF371" s="300"/>
      <c r="AG371" s="300"/>
      <c r="AH371" s="300"/>
      <c r="AI371" s="300"/>
      <c r="AJ371" s="300"/>
      <c r="AK371" s="300"/>
      <c r="AL371" s="300"/>
      <c r="AM371" s="300"/>
      <c r="AN371" s="300"/>
      <c r="AO371" s="300"/>
      <c r="AP371" s="300"/>
    </row>
    <row r="372" spans="10:42" ht="13.5" customHeight="1">
      <c r="J372" s="300"/>
      <c r="K372" s="300"/>
      <c r="L372" s="300"/>
      <c r="M372" s="300"/>
      <c r="N372" s="300"/>
      <c r="O372" s="300"/>
      <c r="P372" s="300"/>
      <c r="Q372" s="300"/>
      <c r="R372" s="300"/>
      <c r="S372" s="300"/>
      <c r="T372" s="300"/>
      <c r="U372" s="300"/>
      <c r="V372" s="300"/>
      <c r="W372" s="300"/>
      <c r="X372" s="300"/>
      <c r="Y372" s="300"/>
      <c r="Z372" s="300"/>
      <c r="AA372" s="300"/>
      <c r="AB372" s="300"/>
      <c r="AC372" s="300"/>
      <c r="AD372" s="300"/>
      <c r="AE372" s="300"/>
      <c r="AF372" s="300"/>
      <c r="AG372" s="300"/>
      <c r="AH372" s="300"/>
      <c r="AI372" s="300"/>
      <c r="AJ372" s="300"/>
      <c r="AK372" s="300"/>
      <c r="AL372" s="300"/>
      <c r="AM372" s="300"/>
      <c r="AN372" s="300"/>
      <c r="AO372" s="300"/>
      <c r="AP372" s="300"/>
    </row>
    <row r="373" spans="10:42" ht="13.5" customHeight="1">
      <c r="J373" s="300"/>
      <c r="K373" s="300"/>
      <c r="L373" s="300"/>
      <c r="M373" s="300"/>
      <c r="N373" s="300"/>
      <c r="O373" s="300"/>
      <c r="P373" s="300"/>
      <c r="Q373" s="300"/>
      <c r="R373" s="300"/>
      <c r="S373" s="300"/>
      <c r="T373" s="300"/>
      <c r="U373" s="300"/>
      <c r="V373" s="300"/>
      <c r="W373" s="300"/>
      <c r="X373" s="300"/>
      <c r="Y373" s="300"/>
      <c r="Z373" s="300"/>
      <c r="AA373" s="300"/>
      <c r="AB373" s="300"/>
      <c r="AC373" s="300"/>
      <c r="AD373" s="300"/>
      <c r="AE373" s="300"/>
      <c r="AF373" s="300"/>
      <c r="AG373" s="300"/>
      <c r="AH373" s="300"/>
      <c r="AI373" s="300"/>
      <c r="AJ373" s="300"/>
      <c r="AK373" s="300"/>
      <c r="AL373" s="300"/>
      <c r="AM373" s="300"/>
      <c r="AN373" s="300"/>
      <c r="AO373" s="300"/>
      <c r="AP373" s="300"/>
    </row>
    <row r="374" spans="10:42" ht="13.5" customHeight="1">
      <c r="J374" s="300"/>
      <c r="K374" s="300"/>
      <c r="L374" s="300"/>
      <c r="M374" s="300"/>
      <c r="N374" s="300"/>
      <c r="O374" s="300"/>
      <c r="P374" s="300"/>
      <c r="Q374" s="300"/>
      <c r="R374" s="300"/>
      <c r="S374" s="300"/>
      <c r="T374" s="300"/>
      <c r="U374" s="300"/>
      <c r="V374" s="300"/>
      <c r="W374" s="300"/>
      <c r="X374" s="300"/>
      <c r="Y374" s="300"/>
      <c r="Z374" s="300"/>
      <c r="AA374" s="300"/>
      <c r="AB374" s="300"/>
      <c r="AC374" s="300"/>
      <c r="AD374" s="300"/>
      <c r="AE374" s="300"/>
      <c r="AF374" s="300"/>
      <c r="AG374" s="300"/>
      <c r="AH374" s="300"/>
      <c r="AI374" s="300"/>
      <c r="AJ374" s="300"/>
      <c r="AK374" s="300"/>
      <c r="AL374" s="300"/>
      <c r="AM374" s="300"/>
      <c r="AN374" s="300"/>
      <c r="AO374" s="300"/>
      <c r="AP374" s="300"/>
    </row>
    <row r="375" spans="10:42" ht="13.5" customHeight="1">
      <c r="J375" s="300"/>
      <c r="K375" s="300"/>
      <c r="L375" s="300"/>
      <c r="M375" s="300"/>
      <c r="N375" s="300"/>
      <c r="O375" s="300"/>
      <c r="P375" s="300"/>
      <c r="Q375" s="300"/>
      <c r="R375" s="300"/>
      <c r="S375" s="300"/>
      <c r="T375" s="300"/>
      <c r="U375" s="300"/>
      <c r="V375" s="300"/>
      <c r="W375" s="300"/>
      <c r="X375" s="300"/>
      <c r="Y375" s="300"/>
      <c r="Z375" s="300"/>
      <c r="AA375" s="300"/>
      <c r="AB375" s="300"/>
      <c r="AC375" s="300"/>
      <c r="AD375" s="300"/>
      <c r="AE375" s="300"/>
      <c r="AF375" s="300"/>
      <c r="AG375" s="300"/>
      <c r="AH375" s="300"/>
      <c r="AI375" s="300"/>
      <c r="AJ375" s="300"/>
      <c r="AK375" s="300"/>
      <c r="AL375" s="300"/>
      <c r="AM375" s="300"/>
      <c r="AN375" s="300"/>
      <c r="AO375" s="300"/>
      <c r="AP375" s="300"/>
    </row>
    <row r="376" spans="10:42" ht="13.5" customHeight="1">
      <c r="J376" s="300"/>
      <c r="K376" s="300"/>
      <c r="L376" s="300"/>
      <c r="M376" s="300"/>
      <c r="N376" s="300"/>
      <c r="O376" s="300"/>
      <c r="P376" s="300"/>
      <c r="Q376" s="300"/>
      <c r="R376" s="300"/>
      <c r="S376" s="300"/>
      <c r="T376" s="300"/>
      <c r="U376" s="300"/>
      <c r="V376" s="300"/>
      <c r="W376" s="300"/>
      <c r="X376" s="300"/>
      <c r="Y376" s="300"/>
      <c r="Z376" s="300"/>
      <c r="AA376" s="300"/>
      <c r="AB376" s="300"/>
      <c r="AC376" s="300"/>
      <c r="AD376" s="300"/>
      <c r="AE376" s="300"/>
      <c r="AF376" s="300"/>
      <c r="AG376" s="300"/>
      <c r="AH376" s="300"/>
      <c r="AI376" s="300"/>
      <c r="AJ376" s="300"/>
      <c r="AK376" s="300"/>
      <c r="AL376" s="300"/>
      <c r="AM376" s="300"/>
      <c r="AN376" s="300"/>
      <c r="AO376" s="300"/>
      <c r="AP376" s="300"/>
    </row>
    <row r="377" spans="10:42" ht="13.5" customHeight="1">
      <c r="J377" s="300"/>
      <c r="K377" s="300"/>
      <c r="L377" s="300"/>
      <c r="M377" s="300"/>
      <c r="N377" s="300"/>
      <c r="O377" s="300"/>
      <c r="P377" s="300"/>
      <c r="Q377" s="300"/>
      <c r="R377" s="300"/>
      <c r="S377" s="300"/>
      <c r="T377" s="300"/>
      <c r="U377" s="300"/>
      <c r="V377" s="300"/>
      <c r="W377" s="300"/>
      <c r="X377" s="300"/>
      <c r="Y377" s="300"/>
      <c r="Z377" s="300"/>
      <c r="AA377" s="300"/>
      <c r="AB377" s="300"/>
      <c r="AC377" s="300"/>
      <c r="AD377" s="300"/>
      <c r="AE377" s="300"/>
      <c r="AF377" s="300"/>
      <c r="AG377" s="300"/>
      <c r="AH377" s="300"/>
      <c r="AI377" s="300"/>
      <c r="AJ377" s="300"/>
      <c r="AK377" s="300"/>
      <c r="AL377" s="300"/>
      <c r="AM377" s="300"/>
      <c r="AN377" s="300"/>
      <c r="AO377" s="300"/>
      <c r="AP377" s="300"/>
    </row>
    <row r="378" spans="10:42" ht="13.5" customHeight="1">
      <c r="J378" s="300"/>
      <c r="K378" s="300"/>
      <c r="L378" s="300"/>
      <c r="M378" s="300"/>
      <c r="N378" s="300"/>
      <c r="O378" s="300"/>
      <c r="P378" s="300"/>
      <c r="Q378" s="300"/>
      <c r="R378" s="300"/>
      <c r="S378" s="300"/>
      <c r="T378" s="300"/>
      <c r="U378" s="300"/>
      <c r="V378" s="300"/>
      <c r="W378" s="300"/>
      <c r="X378" s="300"/>
      <c r="Y378" s="300"/>
      <c r="Z378" s="300"/>
      <c r="AA378" s="300"/>
      <c r="AB378" s="300"/>
      <c r="AC378" s="300"/>
      <c r="AD378" s="300"/>
      <c r="AE378" s="300"/>
      <c r="AF378" s="300"/>
      <c r="AG378" s="300"/>
      <c r="AH378" s="300"/>
      <c r="AI378" s="300"/>
      <c r="AJ378" s="300"/>
      <c r="AK378" s="300"/>
      <c r="AL378" s="300"/>
      <c r="AM378" s="300"/>
      <c r="AN378" s="300"/>
      <c r="AO378" s="300"/>
      <c r="AP378" s="300"/>
    </row>
    <row r="379" spans="10:42" ht="13.5" customHeight="1">
      <c r="J379" s="300"/>
      <c r="K379" s="300"/>
      <c r="L379" s="300"/>
      <c r="M379" s="300"/>
      <c r="N379" s="300"/>
      <c r="O379" s="300"/>
      <c r="P379" s="300"/>
      <c r="Q379" s="300"/>
      <c r="R379" s="300"/>
      <c r="S379" s="300"/>
      <c r="T379" s="300"/>
      <c r="U379" s="300"/>
      <c r="V379" s="300"/>
      <c r="W379" s="300"/>
      <c r="X379" s="300"/>
      <c r="Y379" s="300"/>
      <c r="Z379" s="300"/>
      <c r="AA379" s="300"/>
      <c r="AB379" s="300"/>
      <c r="AC379" s="300"/>
      <c r="AD379" s="300"/>
      <c r="AE379" s="300"/>
      <c r="AF379" s="300"/>
      <c r="AG379" s="300"/>
      <c r="AH379" s="300"/>
      <c r="AI379" s="300"/>
      <c r="AJ379" s="300"/>
      <c r="AK379" s="300"/>
      <c r="AL379" s="300"/>
      <c r="AM379" s="300"/>
      <c r="AN379" s="300"/>
      <c r="AO379" s="300"/>
      <c r="AP379" s="300"/>
    </row>
    <row r="380" spans="10:42" ht="13.5" customHeight="1">
      <c r="J380" s="300"/>
      <c r="K380" s="300"/>
      <c r="L380" s="300"/>
      <c r="M380" s="300"/>
      <c r="N380" s="300"/>
      <c r="O380" s="300"/>
      <c r="P380" s="300"/>
      <c r="Q380" s="300"/>
      <c r="R380" s="300"/>
      <c r="S380" s="300"/>
      <c r="T380" s="300"/>
      <c r="U380" s="300"/>
      <c r="V380" s="300"/>
      <c r="W380" s="300"/>
      <c r="X380" s="300"/>
      <c r="Y380" s="300"/>
      <c r="Z380" s="300"/>
      <c r="AA380" s="300"/>
      <c r="AB380" s="300"/>
      <c r="AC380" s="300"/>
      <c r="AD380" s="300"/>
      <c r="AE380" s="300"/>
      <c r="AF380" s="300"/>
      <c r="AG380" s="300"/>
      <c r="AH380" s="300"/>
      <c r="AI380" s="300"/>
      <c r="AJ380" s="300"/>
      <c r="AK380" s="300"/>
      <c r="AL380" s="300"/>
      <c r="AM380" s="300"/>
      <c r="AN380" s="300"/>
      <c r="AO380" s="300"/>
      <c r="AP380" s="300"/>
    </row>
    <row r="381" spans="10:42" ht="13.5" customHeight="1">
      <c r="J381" s="300"/>
      <c r="K381" s="300"/>
      <c r="L381" s="300"/>
      <c r="M381" s="300"/>
      <c r="N381" s="300"/>
      <c r="O381" s="300"/>
      <c r="P381" s="300"/>
      <c r="Q381" s="300"/>
      <c r="R381" s="300"/>
      <c r="S381" s="300"/>
      <c r="T381" s="300"/>
      <c r="U381" s="300"/>
      <c r="V381" s="300"/>
      <c r="W381" s="300"/>
      <c r="X381" s="300"/>
      <c r="Y381" s="300"/>
      <c r="Z381" s="300"/>
      <c r="AA381" s="300"/>
      <c r="AB381" s="300"/>
      <c r="AC381" s="300"/>
      <c r="AD381" s="300"/>
      <c r="AE381" s="300"/>
      <c r="AF381" s="300"/>
      <c r="AG381" s="300"/>
      <c r="AH381" s="300"/>
      <c r="AI381" s="300"/>
      <c r="AJ381" s="300"/>
      <c r="AK381" s="300"/>
      <c r="AL381" s="300"/>
      <c r="AM381" s="300"/>
      <c r="AN381" s="300"/>
      <c r="AO381" s="300"/>
      <c r="AP381" s="300"/>
    </row>
    <row r="382" spans="10:42" ht="13.5" customHeight="1">
      <c r="J382" s="300"/>
      <c r="K382" s="300"/>
      <c r="L382" s="300"/>
      <c r="M382" s="300"/>
      <c r="N382" s="300"/>
      <c r="O382" s="300"/>
      <c r="P382" s="300"/>
      <c r="Q382" s="300"/>
      <c r="R382" s="300"/>
      <c r="S382" s="300"/>
      <c r="T382" s="300"/>
      <c r="U382" s="300"/>
      <c r="V382" s="300"/>
      <c r="W382" s="300"/>
      <c r="X382" s="300"/>
      <c r="Y382" s="300"/>
      <c r="Z382" s="300"/>
      <c r="AA382" s="300"/>
      <c r="AB382" s="300"/>
      <c r="AC382" s="300"/>
      <c r="AD382" s="300"/>
      <c r="AE382" s="300"/>
      <c r="AF382" s="300"/>
      <c r="AG382" s="300"/>
      <c r="AH382" s="300"/>
      <c r="AI382" s="300"/>
      <c r="AJ382" s="300"/>
      <c r="AK382" s="300"/>
      <c r="AL382" s="300"/>
      <c r="AM382" s="300"/>
      <c r="AN382" s="300"/>
      <c r="AO382" s="300"/>
      <c r="AP382" s="300"/>
    </row>
    <row r="383" spans="10:42" ht="13.5" customHeight="1">
      <c r="J383" s="300"/>
      <c r="K383" s="300"/>
      <c r="L383" s="300"/>
      <c r="M383" s="300"/>
      <c r="N383" s="300"/>
      <c r="O383" s="300"/>
      <c r="P383" s="300"/>
      <c r="Q383" s="300"/>
      <c r="R383" s="300"/>
      <c r="S383" s="300"/>
      <c r="T383" s="300"/>
      <c r="U383" s="300"/>
      <c r="V383" s="300"/>
      <c r="W383" s="300"/>
      <c r="X383" s="300"/>
      <c r="Y383" s="300"/>
      <c r="Z383" s="300"/>
      <c r="AA383" s="300"/>
      <c r="AB383" s="300"/>
      <c r="AC383" s="300"/>
      <c r="AD383" s="300"/>
      <c r="AE383" s="300"/>
      <c r="AF383" s="300"/>
      <c r="AG383" s="300"/>
      <c r="AH383" s="300"/>
      <c r="AI383" s="300"/>
      <c r="AJ383" s="300"/>
      <c r="AK383" s="300"/>
      <c r="AL383" s="300"/>
      <c r="AM383" s="300"/>
      <c r="AN383" s="300"/>
      <c r="AO383" s="300"/>
      <c r="AP383" s="300"/>
    </row>
    <row r="384" spans="10:42" ht="13.5" customHeight="1">
      <c r="J384" s="300"/>
      <c r="K384" s="300"/>
      <c r="L384" s="300"/>
      <c r="M384" s="300"/>
      <c r="N384" s="300"/>
      <c r="O384" s="300"/>
      <c r="P384" s="300"/>
      <c r="Q384" s="300"/>
      <c r="R384" s="300"/>
      <c r="S384" s="300"/>
      <c r="T384" s="300"/>
      <c r="U384" s="300"/>
      <c r="V384" s="300"/>
      <c r="W384" s="300"/>
      <c r="X384" s="300"/>
      <c r="Y384" s="300"/>
      <c r="Z384" s="300"/>
      <c r="AA384" s="300"/>
      <c r="AB384" s="300"/>
      <c r="AC384" s="300"/>
      <c r="AD384" s="300"/>
      <c r="AE384" s="300"/>
      <c r="AF384" s="300"/>
      <c r="AG384" s="300"/>
      <c r="AH384" s="300"/>
      <c r="AI384" s="300"/>
      <c r="AJ384" s="300"/>
      <c r="AK384" s="300"/>
      <c r="AL384" s="300"/>
      <c r="AM384" s="300"/>
      <c r="AN384" s="300"/>
      <c r="AO384" s="300"/>
      <c r="AP384" s="300"/>
    </row>
    <row r="385" spans="10:42" ht="13.5" customHeight="1">
      <c r="J385" s="300"/>
      <c r="K385" s="300"/>
      <c r="L385" s="300"/>
      <c r="M385" s="300"/>
      <c r="N385" s="300"/>
      <c r="O385" s="300"/>
      <c r="P385" s="300"/>
      <c r="Q385" s="300"/>
      <c r="R385" s="300"/>
      <c r="S385" s="300"/>
      <c r="T385" s="300"/>
      <c r="U385" s="300"/>
      <c r="V385" s="300"/>
      <c r="W385" s="300"/>
      <c r="X385" s="300"/>
      <c r="Y385" s="300"/>
      <c r="Z385" s="300"/>
      <c r="AA385" s="300"/>
      <c r="AB385" s="300"/>
      <c r="AC385" s="300"/>
      <c r="AD385" s="300"/>
      <c r="AE385" s="300"/>
      <c r="AF385" s="300"/>
      <c r="AG385" s="300"/>
      <c r="AH385" s="300"/>
      <c r="AI385" s="300"/>
      <c r="AJ385" s="300"/>
      <c r="AK385" s="300"/>
      <c r="AL385" s="300"/>
      <c r="AM385" s="300"/>
      <c r="AN385" s="300"/>
      <c r="AO385" s="300"/>
      <c r="AP385" s="300"/>
    </row>
    <row r="386" spans="10:42" ht="13.5" customHeight="1">
      <c r="J386" s="300"/>
      <c r="K386" s="300"/>
      <c r="L386" s="300"/>
      <c r="M386" s="300"/>
      <c r="N386" s="300"/>
      <c r="O386" s="300"/>
      <c r="P386" s="300"/>
      <c r="Q386" s="300"/>
      <c r="R386" s="300"/>
      <c r="S386" s="300"/>
      <c r="T386" s="300"/>
      <c r="U386" s="300"/>
      <c r="V386" s="300"/>
      <c r="W386" s="300"/>
      <c r="X386" s="300"/>
      <c r="Y386" s="300"/>
      <c r="Z386" s="300"/>
      <c r="AA386" s="300"/>
      <c r="AB386" s="300"/>
      <c r="AC386" s="300"/>
      <c r="AD386" s="300"/>
      <c r="AE386" s="300"/>
      <c r="AF386" s="300"/>
      <c r="AG386" s="300"/>
      <c r="AH386" s="300"/>
      <c r="AI386" s="300"/>
      <c r="AJ386" s="300"/>
      <c r="AK386" s="300"/>
      <c r="AL386" s="300"/>
      <c r="AM386" s="300"/>
      <c r="AN386" s="300"/>
      <c r="AO386" s="300"/>
      <c r="AP386" s="300"/>
    </row>
    <row r="387" spans="10:42" ht="13.5" customHeight="1">
      <c r="J387" s="300"/>
      <c r="K387" s="300"/>
      <c r="L387" s="300"/>
      <c r="M387" s="300"/>
      <c r="N387" s="300"/>
      <c r="O387" s="300"/>
      <c r="P387" s="300"/>
      <c r="Q387" s="300"/>
      <c r="R387" s="300"/>
      <c r="S387" s="300"/>
      <c r="T387" s="300"/>
      <c r="U387" s="300"/>
      <c r="V387" s="300"/>
      <c r="W387" s="300"/>
      <c r="X387" s="300"/>
      <c r="Y387" s="300"/>
      <c r="Z387" s="300"/>
      <c r="AA387" s="300"/>
      <c r="AB387" s="300"/>
      <c r="AC387" s="300"/>
      <c r="AD387" s="300"/>
      <c r="AE387" s="300"/>
      <c r="AF387" s="300"/>
      <c r="AG387" s="300"/>
      <c r="AH387" s="300"/>
      <c r="AI387" s="300"/>
      <c r="AJ387" s="300"/>
      <c r="AK387" s="300"/>
      <c r="AL387" s="300"/>
      <c r="AM387" s="300"/>
      <c r="AN387" s="300"/>
      <c r="AO387" s="300"/>
      <c r="AP387" s="300"/>
    </row>
    <row r="388" spans="10:42" ht="13.5" customHeight="1">
      <c r="J388" s="300"/>
      <c r="K388" s="300"/>
      <c r="L388" s="300"/>
      <c r="M388" s="300"/>
      <c r="N388" s="300"/>
      <c r="O388" s="300"/>
      <c r="P388" s="300"/>
      <c r="Q388" s="300"/>
      <c r="R388" s="300"/>
      <c r="S388" s="300"/>
      <c r="T388" s="300"/>
      <c r="U388" s="300"/>
      <c r="V388" s="300"/>
      <c r="W388" s="300"/>
      <c r="X388" s="300"/>
      <c r="Y388" s="300"/>
      <c r="Z388" s="300"/>
      <c r="AA388" s="300"/>
      <c r="AB388" s="300"/>
      <c r="AC388" s="300"/>
      <c r="AD388" s="300"/>
      <c r="AE388" s="300"/>
      <c r="AF388" s="300"/>
      <c r="AG388" s="300"/>
      <c r="AH388" s="300"/>
      <c r="AI388" s="300"/>
      <c r="AJ388" s="300"/>
      <c r="AK388" s="300"/>
      <c r="AL388" s="300"/>
      <c r="AM388" s="300"/>
      <c r="AN388" s="300"/>
      <c r="AO388" s="300"/>
      <c r="AP388" s="300"/>
    </row>
    <row r="389" spans="10:42" ht="13.5" customHeight="1">
      <c r="J389" s="300"/>
      <c r="K389" s="300"/>
      <c r="L389" s="300"/>
      <c r="M389" s="300"/>
      <c r="N389" s="300"/>
      <c r="O389" s="300"/>
      <c r="P389" s="300"/>
      <c r="Q389" s="300"/>
      <c r="R389" s="300"/>
      <c r="S389" s="300"/>
      <c r="T389" s="300"/>
      <c r="U389" s="300"/>
      <c r="V389" s="300"/>
      <c r="W389" s="300"/>
      <c r="X389" s="300"/>
      <c r="Y389" s="300"/>
      <c r="Z389" s="300"/>
      <c r="AA389" s="300"/>
      <c r="AB389" s="300"/>
      <c r="AC389" s="300"/>
      <c r="AD389" s="300"/>
      <c r="AE389" s="300"/>
      <c r="AF389" s="300"/>
      <c r="AG389" s="300"/>
      <c r="AH389" s="300"/>
      <c r="AI389" s="300"/>
      <c r="AJ389" s="300"/>
      <c r="AK389" s="300"/>
      <c r="AL389" s="300"/>
      <c r="AM389" s="300"/>
      <c r="AN389" s="300"/>
      <c r="AO389" s="300"/>
      <c r="AP389" s="300"/>
    </row>
    <row r="390" spans="10:42" ht="13.5" customHeight="1">
      <c r="J390" s="300"/>
      <c r="K390" s="300"/>
      <c r="L390" s="300"/>
      <c r="M390" s="300"/>
      <c r="N390" s="300"/>
      <c r="O390" s="300"/>
      <c r="P390" s="300"/>
      <c r="Q390" s="300"/>
      <c r="R390" s="300"/>
      <c r="S390" s="300"/>
      <c r="T390" s="300"/>
      <c r="U390" s="300"/>
      <c r="V390" s="300"/>
      <c r="W390" s="300"/>
      <c r="X390" s="300"/>
      <c r="Y390" s="300"/>
      <c r="Z390" s="300"/>
      <c r="AA390" s="300"/>
      <c r="AB390" s="300"/>
      <c r="AC390" s="300"/>
      <c r="AD390" s="300"/>
      <c r="AE390" s="300"/>
      <c r="AF390" s="300"/>
      <c r="AG390" s="300"/>
      <c r="AH390" s="300"/>
      <c r="AI390" s="300"/>
      <c r="AJ390" s="300"/>
      <c r="AK390" s="300"/>
      <c r="AL390" s="300"/>
      <c r="AM390" s="300"/>
      <c r="AN390" s="300"/>
      <c r="AO390" s="300"/>
      <c r="AP390" s="300"/>
    </row>
    <row r="391" spans="10:42" ht="13.5" customHeight="1">
      <c r="J391" s="300"/>
      <c r="K391" s="300"/>
      <c r="L391" s="300"/>
      <c r="M391" s="300"/>
      <c r="N391" s="300"/>
      <c r="O391" s="300"/>
      <c r="P391" s="300"/>
      <c r="Q391" s="300"/>
      <c r="R391" s="300"/>
      <c r="S391" s="300"/>
      <c r="T391" s="300"/>
      <c r="U391" s="300"/>
      <c r="V391" s="300"/>
      <c r="W391" s="300"/>
      <c r="X391" s="300"/>
      <c r="Y391" s="300"/>
      <c r="Z391" s="300"/>
      <c r="AA391" s="300"/>
      <c r="AB391" s="300"/>
      <c r="AC391" s="300"/>
      <c r="AD391" s="300"/>
      <c r="AE391" s="300"/>
      <c r="AF391" s="300"/>
      <c r="AG391" s="300"/>
      <c r="AH391" s="300"/>
      <c r="AI391" s="300"/>
      <c r="AJ391" s="300"/>
      <c r="AK391" s="300"/>
      <c r="AL391" s="300"/>
      <c r="AM391" s="300"/>
      <c r="AN391" s="300"/>
      <c r="AO391" s="300"/>
      <c r="AP391" s="300"/>
    </row>
    <row r="392" spans="10:42" ht="13.5" customHeight="1">
      <c r="J392" s="300"/>
      <c r="K392" s="300"/>
      <c r="L392" s="300"/>
      <c r="M392" s="300"/>
      <c r="N392" s="300"/>
      <c r="O392" s="300"/>
      <c r="P392" s="300"/>
      <c r="Q392" s="300"/>
      <c r="R392" s="300"/>
      <c r="S392" s="300"/>
      <c r="T392" s="300"/>
      <c r="U392" s="300"/>
      <c r="V392" s="300"/>
      <c r="W392" s="300"/>
      <c r="X392" s="300"/>
      <c r="Y392" s="300"/>
      <c r="Z392" s="300"/>
      <c r="AA392" s="300"/>
      <c r="AB392" s="300"/>
      <c r="AC392" s="300"/>
      <c r="AD392" s="300"/>
      <c r="AE392" s="300"/>
      <c r="AF392" s="300"/>
      <c r="AG392" s="300"/>
      <c r="AH392" s="300"/>
      <c r="AI392" s="300"/>
      <c r="AJ392" s="300"/>
      <c r="AK392" s="300"/>
      <c r="AL392" s="300"/>
      <c r="AM392" s="300"/>
      <c r="AN392" s="300"/>
      <c r="AO392" s="300"/>
      <c r="AP392" s="300"/>
    </row>
    <row r="393" spans="10:42" ht="13.5" customHeight="1">
      <c r="J393" s="300"/>
      <c r="K393" s="300"/>
      <c r="L393" s="300"/>
      <c r="M393" s="300"/>
      <c r="N393" s="300"/>
      <c r="O393" s="300"/>
      <c r="P393" s="300"/>
      <c r="Q393" s="300"/>
      <c r="R393" s="300"/>
      <c r="S393" s="300"/>
      <c r="T393" s="300"/>
      <c r="U393" s="300"/>
      <c r="V393" s="300"/>
      <c r="W393" s="300"/>
      <c r="X393" s="300"/>
      <c r="Y393" s="300"/>
      <c r="Z393" s="300"/>
      <c r="AA393" s="300"/>
      <c r="AB393" s="300"/>
      <c r="AC393" s="300"/>
      <c r="AD393" s="300"/>
      <c r="AE393" s="300"/>
      <c r="AF393" s="300"/>
      <c r="AG393" s="300"/>
      <c r="AH393" s="300"/>
      <c r="AI393" s="300"/>
      <c r="AJ393" s="300"/>
      <c r="AK393" s="300"/>
      <c r="AL393" s="300"/>
      <c r="AM393" s="300"/>
      <c r="AN393" s="300"/>
      <c r="AO393" s="300"/>
      <c r="AP393" s="300"/>
    </row>
    <row r="394" spans="10:42" ht="13.5" customHeight="1">
      <c r="J394" s="300"/>
      <c r="K394" s="300"/>
      <c r="L394" s="300"/>
      <c r="M394" s="300"/>
      <c r="N394" s="300"/>
      <c r="O394" s="300"/>
      <c r="P394" s="300"/>
      <c r="Q394" s="300"/>
      <c r="R394" s="300"/>
      <c r="S394" s="300"/>
      <c r="T394" s="300"/>
      <c r="U394" s="300"/>
      <c r="V394" s="300"/>
      <c r="W394" s="300"/>
      <c r="X394" s="300"/>
      <c r="Y394" s="300"/>
      <c r="Z394" s="300"/>
      <c r="AA394" s="300"/>
      <c r="AB394" s="300"/>
      <c r="AC394" s="300"/>
      <c r="AD394" s="300"/>
      <c r="AE394" s="300"/>
      <c r="AF394" s="300"/>
      <c r="AG394" s="300"/>
      <c r="AH394" s="300"/>
      <c r="AI394" s="300"/>
      <c r="AJ394" s="300"/>
      <c r="AK394" s="300"/>
      <c r="AL394" s="300"/>
      <c r="AM394" s="300"/>
      <c r="AN394" s="300"/>
      <c r="AO394" s="300"/>
      <c r="AP394" s="300"/>
    </row>
    <row r="395" spans="10:42" ht="13.5" customHeight="1">
      <c r="J395" s="300"/>
      <c r="K395" s="300"/>
      <c r="L395" s="300"/>
      <c r="M395" s="300"/>
      <c r="N395" s="300"/>
      <c r="O395" s="300"/>
      <c r="P395" s="300"/>
      <c r="Q395" s="300"/>
      <c r="R395" s="300"/>
      <c r="S395" s="300"/>
      <c r="T395" s="300"/>
      <c r="U395" s="300"/>
      <c r="V395" s="300"/>
      <c r="W395" s="300"/>
      <c r="X395" s="300"/>
      <c r="Y395" s="300"/>
      <c r="Z395" s="300"/>
      <c r="AA395" s="300"/>
      <c r="AB395" s="300"/>
      <c r="AC395" s="300"/>
      <c r="AD395" s="300"/>
      <c r="AE395" s="300"/>
      <c r="AF395" s="300"/>
      <c r="AG395" s="300"/>
      <c r="AH395" s="300"/>
      <c r="AI395" s="300"/>
      <c r="AJ395" s="300"/>
      <c r="AK395" s="300"/>
      <c r="AL395" s="300"/>
      <c r="AM395" s="300"/>
      <c r="AN395" s="300"/>
      <c r="AO395" s="300"/>
      <c r="AP395" s="300"/>
    </row>
    <row r="396" spans="10:42" ht="13.5" customHeight="1">
      <c r="J396" s="300"/>
      <c r="K396" s="300"/>
      <c r="L396" s="300"/>
      <c r="M396" s="300"/>
      <c r="N396" s="300"/>
      <c r="O396" s="300"/>
      <c r="P396" s="300"/>
      <c r="Q396" s="300"/>
      <c r="R396" s="300"/>
      <c r="S396" s="300"/>
      <c r="T396" s="300"/>
      <c r="U396" s="300"/>
      <c r="V396" s="300"/>
      <c r="W396" s="300"/>
      <c r="X396" s="300"/>
      <c r="Y396" s="300"/>
      <c r="Z396" s="300"/>
      <c r="AA396" s="300"/>
      <c r="AB396" s="300"/>
      <c r="AC396" s="300"/>
      <c r="AD396" s="300"/>
      <c r="AE396" s="300"/>
      <c r="AF396" s="300"/>
      <c r="AG396" s="300"/>
      <c r="AH396" s="300"/>
      <c r="AI396" s="300"/>
      <c r="AJ396" s="300"/>
      <c r="AK396" s="300"/>
      <c r="AL396" s="300"/>
      <c r="AM396" s="300"/>
      <c r="AN396" s="300"/>
      <c r="AO396" s="300"/>
      <c r="AP396" s="300"/>
    </row>
    <row r="397" spans="10:42" ht="13.5" customHeight="1">
      <c r="J397" s="300"/>
      <c r="K397" s="300"/>
      <c r="L397" s="300"/>
      <c r="M397" s="300"/>
      <c r="N397" s="300"/>
      <c r="O397" s="300"/>
      <c r="P397" s="300"/>
      <c r="Q397" s="300"/>
      <c r="R397" s="300"/>
      <c r="S397" s="300"/>
      <c r="T397" s="300"/>
      <c r="U397" s="300"/>
      <c r="V397" s="300"/>
      <c r="W397" s="300"/>
      <c r="X397" s="300"/>
      <c r="Y397" s="300"/>
      <c r="Z397" s="300"/>
      <c r="AA397" s="300"/>
      <c r="AB397" s="300"/>
      <c r="AC397" s="300"/>
      <c r="AD397" s="300"/>
      <c r="AE397" s="300"/>
      <c r="AF397" s="300"/>
      <c r="AG397" s="300"/>
      <c r="AH397" s="300"/>
      <c r="AI397" s="300"/>
      <c r="AJ397" s="300"/>
      <c r="AK397" s="300"/>
      <c r="AL397" s="300"/>
      <c r="AM397" s="300"/>
      <c r="AN397" s="300"/>
      <c r="AO397" s="300"/>
      <c r="AP397" s="300"/>
    </row>
    <row r="398" spans="10:42" ht="13.5" customHeight="1">
      <c r="J398" s="300"/>
      <c r="K398" s="300"/>
      <c r="L398" s="300"/>
      <c r="M398" s="300"/>
      <c r="N398" s="300"/>
      <c r="O398" s="300"/>
      <c r="P398" s="300"/>
      <c r="Q398" s="300"/>
      <c r="R398" s="300"/>
      <c r="S398" s="300"/>
      <c r="T398" s="300"/>
      <c r="U398" s="300"/>
      <c r="V398" s="300"/>
      <c r="W398" s="300"/>
      <c r="X398" s="300"/>
      <c r="Y398" s="300"/>
      <c r="Z398" s="300"/>
      <c r="AA398" s="300"/>
      <c r="AB398" s="300"/>
      <c r="AC398" s="300"/>
      <c r="AD398" s="300"/>
      <c r="AE398" s="300"/>
      <c r="AF398" s="300"/>
      <c r="AG398" s="300"/>
      <c r="AH398" s="300"/>
      <c r="AI398" s="300"/>
      <c r="AJ398" s="300"/>
      <c r="AK398" s="300"/>
      <c r="AL398" s="300"/>
      <c r="AM398" s="300"/>
      <c r="AN398" s="300"/>
      <c r="AO398" s="300"/>
      <c r="AP398" s="300"/>
    </row>
    <row r="399" spans="10:42" ht="13.5" customHeight="1">
      <c r="J399" s="300"/>
      <c r="K399" s="300"/>
      <c r="L399" s="300"/>
      <c r="M399" s="300"/>
      <c r="N399" s="300"/>
      <c r="O399" s="300"/>
      <c r="P399" s="300"/>
      <c r="Q399" s="300"/>
      <c r="R399" s="300"/>
      <c r="S399" s="300"/>
      <c r="T399" s="300"/>
      <c r="U399" s="300"/>
      <c r="V399" s="300"/>
      <c r="W399" s="300"/>
      <c r="X399" s="300"/>
      <c r="Y399" s="300"/>
      <c r="Z399" s="300"/>
      <c r="AA399" s="300"/>
      <c r="AB399" s="300"/>
      <c r="AC399" s="300"/>
      <c r="AD399" s="300"/>
      <c r="AE399" s="300"/>
      <c r="AF399" s="300"/>
      <c r="AG399" s="300"/>
      <c r="AH399" s="300"/>
      <c r="AI399" s="300"/>
      <c r="AJ399" s="300"/>
      <c r="AK399" s="300"/>
      <c r="AL399" s="300"/>
      <c r="AM399" s="300"/>
      <c r="AN399" s="300"/>
      <c r="AO399" s="300"/>
      <c r="AP399" s="300"/>
    </row>
    <row r="400" spans="10:42" ht="13.5" customHeight="1">
      <c r="J400" s="300"/>
      <c r="K400" s="300"/>
      <c r="L400" s="300"/>
      <c r="M400" s="300"/>
      <c r="N400" s="300"/>
      <c r="O400" s="300"/>
      <c r="P400" s="300"/>
      <c r="Q400" s="300"/>
      <c r="R400" s="300"/>
      <c r="S400" s="300"/>
      <c r="T400" s="300"/>
      <c r="U400" s="300"/>
      <c r="V400" s="300"/>
      <c r="W400" s="300"/>
      <c r="X400" s="300"/>
      <c r="Y400" s="300"/>
      <c r="Z400" s="300"/>
      <c r="AA400" s="300"/>
      <c r="AB400" s="300"/>
      <c r="AC400" s="300"/>
      <c r="AD400" s="300"/>
      <c r="AE400" s="300"/>
      <c r="AF400" s="300"/>
      <c r="AG400" s="300"/>
      <c r="AH400" s="300"/>
      <c r="AI400" s="300"/>
      <c r="AJ400" s="300"/>
      <c r="AK400" s="300"/>
      <c r="AL400" s="300"/>
      <c r="AM400" s="300"/>
      <c r="AN400" s="300"/>
      <c r="AO400" s="300"/>
      <c r="AP400" s="300"/>
    </row>
    <row r="401" spans="10:42" ht="13.5" customHeight="1">
      <c r="J401" s="300"/>
      <c r="K401" s="300"/>
      <c r="L401" s="300"/>
      <c r="M401" s="300"/>
      <c r="N401" s="300"/>
      <c r="O401" s="300"/>
      <c r="P401" s="300"/>
      <c r="Q401" s="300"/>
      <c r="R401" s="300"/>
      <c r="S401" s="300"/>
      <c r="T401" s="300"/>
      <c r="U401" s="300"/>
      <c r="V401" s="300"/>
      <c r="W401" s="300"/>
      <c r="X401" s="300"/>
      <c r="Y401" s="300"/>
      <c r="Z401" s="300"/>
      <c r="AA401" s="300"/>
      <c r="AB401" s="300"/>
      <c r="AC401" s="300"/>
      <c r="AD401" s="300"/>
      <c r="AE401" s="300"/>
      <c r="AF401" s="300"/>
      <c r="AG401" s="300"/>
      <c r="AH401" s="300"/>
      <c r="AI401" s="300"/>
      <c r="AJ401" s="300"/>
      <c r="AK401" s="300"/>
      <c r="AL401" s="300"/>
      <c r="AM401" s="300"/>
      <c r="AN401" s="300"/>
      <c r="AO401" s="300"/>
      <c r="AP401" s="300"/>
    </row>
    <row r="402" spans="10:42" ht="13.5" customHeight="1">
      <c r="J402" s="300"/>
      <c r="K402" s="300"/>
      <c r="L402" s="300"/>
      <c r="M402" s="300"/>
      <c r="N402" s="300"/>
      <c r="O402" s="300"/>
      <c r="P402" s="300"/>
      <c r="Q402" s="300"/>
      <c r="R402" s="300"/>
      <c r="S402" s="300"/>
      <c r="T402" s="300"/>
      <c r="U402" s="300"/>
      <c r="V402" s="300"/>
      <c r="W402" s="300"/>
      <c r="X402" s="300"/>
      <c r="Y402" s="300"/>
      <c r="Z402" s="300"/>
      <c r="AA402" s="300"/>
      <c r="AB402" s="300"/>
      <c r="AC402" s="300"/>
      <c r="AD402" s="300"/>
      <c r="AE402" s="300"/>
      <c r="AF402" s="300"/>
      <c r="AG402" s="300"/>
      <c r="AH402" s="300"/>
      <c r="AI402" s="300"/>
      <c r="AJ402" s="300"/>
      <c r="AK402" s="300"/>
      <c r="AL402" s="300"/>
      <c r="AM402" s="300"/>
      <c r="AN402" s="300"/>
      <c r="AO402" s="300"/>
      <c r="AP402" s="300"/>
    </row>
    <row r="403" spans="10:42" ht="13.5" customHeight="1">
      <c r="J403" s="300"/>
      <c r="K403" s="300"/>
      <c r="L403" s="300"/>
      <c r="M403" s="300"/>
      <c r="N403" s="300"/>
      <c r="O403" s="300"/>
      <c r="P403" s="300"/>
      <c r="Q403" s="300"/>
      <c r="R403" s="300"/>
      <c r="S403" s="300"/>
      <c r="T403" s="300"/>
      <c r="U403" s="300"/>
      <c r="V403" s="300"/>
      <c r="W403" s="300"/>
      <c r="X403" s="300"/>
      <c r="Y403" s="300"/>
      <c r="Z403" s="300"/>
      <c r="AA403" s="300"/>
      <c r="AB403" s="300"/>
      <c r="AC403" s="300"/>
      <c r="AD403" s="300"/>
      <c r="AE403" s="300"/>
      <c r="AF403" s="300"/>
      <c r="AG403" s="300"/>
      <c r="AH403" s="300"/>
      <c r="AI403" s="300"/>
      <c r="AJ403" s="300"/>
      <c r="AK403" s="300"/>
      <c r="AL403" s="300"/>
      <c r="AM403" s="300"/>
      <c r="AN403" s="300"/>
      <c r="AO403" s="300"/>
      <c r="AP403" s="300"/>
    </row>
    <row r="404" spans="10:42" ht="13.5" customHeight="1">
      <c r="J404" s="300"/>
      <c r="K404" s="300"/>
      <c r="L404" s="300"/>
      <c r="M404" s="300"/>
      <c r="N404" s="300"/>
      <c r="O404" s="300"/>
      <c r="P404" s="300"/>
      <c r="Q404" s="300"/>
      <c r="R404" s="300"/>
      <c r="S404" s="300"/>
      <c r="T404" s="300"/>
      <c r="U404" s="300"/>
      <c r="V404" s="300"/>
      <c r="W404" s="300"/>
      <c r="X404" s="300"/>
      <c r="Y404" s="300"/>
      <c r="Z404" s="300"/>
      <c r="AA404" s="300"/>
      <c r="AB404" s="300"/>
      <c r="AC404" s="300"/>
      <c r="AD404" s="300"/>
      <c r="AE404" s="300"/>
      <c r="AF404" s="300"/>
      <c r="AG404" s="300"/>
      <c r="AH404" s="300"/>
      <c r="AI404" s="300"/>
      <c r="AJ404" s="300"/>
      <c r="AK404" s="300"/>
      <c r="AL404" s="300"/>
      <c r="AM404" s="300"/>
      <c r="AN404" s="300"/>
      <c r="AO404" s="300"/>
      <c r="AP404" s="300"/>
    </row>
    <row r="405" spans="10:42" ht="13.5" customHeight="1">
      <c r="J405" s="300"/>
      <c r="K405" s="300"/>
      <c r="L405" s="300"/>
      <c r="M405" s="300"/>
      <c r="N405" s="300"/>
      <c r="O405" s="300"/>
      <c r="P405" s="300"/>
      <c r="Q405" s="300"/>
      <c r="R405" s="300"/>
      <c r="S405" s="300"/>
      <c r="T405" s="300"/>
      <c r="U405" s="300"/>
      <c r="V405" s="300"/>
      <c r="W405" s="300"/>
      <c r="X405" s="300"/>
      <c r="Y405" s="300"/>
      <c r="Z405" s="300"/>
      <c r="AA405" s="300"/>
      <c r="AB405" s="300"/>
      <c r="AC405" s="300"/>
      <c r="AD405" s="300"/>
      <c r="AE405" s="300"/>
      <c r="AF405" s="300"/>
      <c r="AG405" s="300"/>
      <c r="AH405" s="300"/>
      <c r="AI405" s="300"/>
      <c r="AJ405" s="300"/>
      <c r="AK405" s="300"/>
      <c r="AL405" s="300"/>
      <c r="AM405" s="300"/>
      <c r="AN405" s="300"/>
      <c r="AO405" s="300"/>
      <c r="AP405" s="300"/>
    </row>
    <row r="406" spans="10:42" ht="13.5" customHeight="1">
      <c r="J406" s="300"/>
      <c r="K406" s="300"/>
      <c r="L406" s="300"/>
      <c r="M406" s="300"/>
      <c r="N406" s="300"/>
      <c r="O406" s="300"/>
      <c r="P406" s="300"/>
      <c r="Q406" s="300"/>
      <c r="R406" s="300"/>
      <c r="S406" s="300"/>
      <c r="T406" s="300"/>
      <c r="U406" s="300"/>
      <c r="V406" s="300"/>
      <c r="W406" s="300"/>
      <c r="X406" s="300"/>
      <c r="Y406" s="300"/>
      <c r="Z406" s="300"/>
      <c r="AA406" s="300"/>
      <c r="AB406" s="300"/>
      <c r="AC406" s="300"/>
      <c r="AD406" s="300"/>
      <c r="AE406" s="300"/>
      <c r="AF406" s="300"/>
      <c r="AG406" s="300"/>
      <c r="AH406" s="300"/>
      <c r="AI406" s="300"/>
      <c r="AJ406" s="300"/>
      <c r="AK406" s="300"/>
      <c r="AL406" s="300"/>
      <c r="AM406" s="300"/>
      <c r="AN406" s="300"/>
      <c r="AO406" s="300"/>
      <c r="AP406" s="300"/>
    </row>
    <row r="407" spans="10:42" ht="13.5" customHeight="1">
      <c r="J407" s="300"/>
      <c r="K407" s="300"/>
      <c r="L407" s="300"/>
      <c r="M407" s="300"/>
      <c r="N407" s="300"/>
      <c r="O407" s="300"/>
      <c r="P407" s="300"/>
      <c r="Q407" s="300"/>
      <c r="R407" s="300"/>
      <c r="S407" s="300"/>
      <c r="T407" s="300"/>
      <c r="U407" s="300"/>
      <c r="V407" s="300"/>
      <c r="W407" s="300"/>
      <c r="X407" s="300"/>
      <c r="Y407" s="300"/>
      <c r="Z407" s="300"/>
      <c r="AA407" s="300"/>
      <c r="AB407" s="300"/>
      <c r="AC407" s="300"/>
      <c r="AD407" s="300"/>
      <c r="AE407" s="300"/>
      <c r="AF407" s="300"/>
      <c r="AG407" s="300"/>
      <c r="AH407" s="300"/>
      <c r="AI407" s="300"/>
      <c r="AJ407" s="300"/>
      <c r="AK407" s="300"/>
      <c r="AL407" s="300"/>
      <c r="AM407" s="300"/>
      <c r="AN407" s="300"/>
      <c r="AO407" s="300"/>
      <c r="AP407" s="300"/>
    </row>
    <row r="408" spans="10:42" ht="13.5" customHeight="1">
      <c r="J408" s="300"/>
      <c r="K408" s="300"/>
      <c r="L408" s="300"/>
      <c r="M408" s="300"/>
      <c r="N408" s="300"/>
      <c r="O408" s="300"/>
      <c r="P408" s="300"/>
      <c r="Q408" s="300"/>
      <c r="R408" s="300"/>
      <c r="S408" s="300"/>
      <c r="T408" s="300"/>
      <c r="U408" s="300"/>
      <c r="V408" s="300"/>
      <c r="W408" s="300"/>
      <c r="X408" s="300"/>
      <c r="Y408" s="300"/>
      <c r="Z408" s="300"/>
      <c r="AA408" s="300"/>
      <c r="AB408" s="300"/>
      <c r="AC408" s="300"/>
      <c r="AD408" s="300"/>
      <c r="AE408" s="300"/>
      <c r="AF408" s="300"/>
      <c r="AG408" s="300"/>
      <c r="AH408" s="300"/>
      <c r="AI408" s="300"/>
      <c r="AJ408" s="300"/>
      <c r="AK408" s="300"/>
      <c r="AL408" s="300"/>
      <c r="AM408" s="300"/>
      <c r="AN408" s="300"/>
      <c r="AO408" s="300"/>
      <c r="AP408" s="300"/>
    </row>
    <row r="409" spans="10:42" ht="13.5" customHeight="1">
      <c r="J409" s="300"/>
      <c r="K409" s="300"/>
      <c r="L409" s="300"/>
      <c r="M409" s="300"/>
      <c r="N409" s="300"/>
      <c r="O409" s="300"/>
      <c r="P409" s="300"/>
      <c r="Q409" s="300"/>
      <c r="R409" s="300"/>
      <c r="S409" s="300"/>
      <c r="T409" s="300"/>
      <c r="U409" s="300"/>
      <c r="V409" s="300"/>
      <c r="W409" s="300"/>
      <c r="X409" s="300"/>
      <c r="Y409" s="300"/>
      <c r="Z409" s="300"/>
      <c r="AA409" s="300"/>
      <c r="AB409" s="300"/>
      <c r="AC409" s="300"/>
      <c r="AD409" s="300"/>
      <c r="AE409" s="300"/>
      <c r="AF409" s="300"/>
      <c r="AG409" s="300"/>
      <c r="AH409" s="300"/>
      <c r="AI409" s="300"/>
      <c r="AJ409" s="300"/>
      <c r="AK409" s="300"/>
      <c r="AL409" s="300"/>
      <c r="AM409" s="300"/>
      <c r="AN409" s="300"/>
      <c r="AO409" s="300"/>
      <c r="AP409" s="300"/>
    </row>
    <row r="410" spans="10:42" ht="13.5" customHeight="1">
      <c r="J410" s="300"/>
      <c r="K410" s="300"/>
      <c r="L410" s="300"/>
      <c r="M410" s="300"/>
      <c r="N410" s="300"/>
      <c r="O410" s="300"/>
      <c r="P410" s="300"/>
      <c r="Q410" s="300"/>
      <c r="R410" s="300"/>
      <c r="S410" s="300"/>
      <c r="T410" s="300"/>
      <c r="U410" s="300"/>
      <c r="V410" s="300"/>
      <c r="W410" s="300"/>
      <c r="X410" s="300"/>
      <c r="Y410" s="300"/>
      <c r="Z410" s="300"/>
      <c r="AA410" s="300"/>
      <c r="AB410" s="300"/>
      <c r="AC410" s="300"/>
      <c r="AD410" s="300"/>
      <c r="AE410" s="300"/>
      <c r="AF410" s="300"/>
      <c r="AG410" s="300"/>
      <c r="AH410" s="300"/>
      <c r="AI410" s="300"/>
      <c r="AJ410" s="300"/>
      <c r="AK410" s="300"/>
      <c r="AL410" s="300"/>
      <c r="AM410" s="300"/>
      <c r="AN410" s="300"/>
      <c r="AO410" s="300"/>
      <c r="AP410" s="300"/>
    </row>
    <row r="411" spans="10:42" ht="13.5" customHeight="1">
      <c r="J411" s="300"/>
      <c r="K411" s="300"/>
      <c r="L411" s="300"/>
      <c r="M411" s="300"/>
      <c r="N411" s="300"/>
      <c r="O411" s="300"/>
      <c r="P411" s="300"/>
      <c r="Q411" s="300"/>
      <c r="R411" s="300"/>
      <c r="S411" s="300"/>
      <c r="T411" s="300"/>
      <c r="U411" s="300"/>
      <c r="V411" s="300"/>
      <c r="W411" s="300"/>
      <c r="X411" s="300"/>
      <c r="Y411" s="300"/>
      <c r="Z411" s="300"/>
      <c r="AA411" s="300"/>
      <c r="AB411" s="300"/>
      <c r="AC411" s="300"/>
      <c r="AD411" s="300"/>
      <c r="AE411" s="300"/>
      <c r="AF411" s="300"/>
      <c r="AG411" s="300"/>
      <c r="AH411" s="300"/>
      <c r="AI411" s="300"/>
      <c r="AJ411" s="300"/>
      <c r="AK411" s="300"/>
      <c r="AL411" s="300"/>
      <c r="AM411" s="300"/>
      <c r="AN411" s="300"/>
      <c r="AO411" s="300"/>
      <c r="AP411" s="300"/>
    </row>
    <row r="412" spans="10:42" ht="13.5" customHeight="1">
      <c r="J412" s="300"/>
      <c r="K412" s="300"/>
      <c r="L412" s="300"/>
      <c r="M412" s="300"/>
      <c r="N412" s="300"/>
      <c r="O412" s="300"/>
      <c r="P412" s="300"/>
      <c r="Q412" s="300"/>
      <c r="R412" s="300"/>
      <c r="S412" s="300"/>
      <c r="T412" s="300"/>
      <c r="U412" s="300"/>
      <c r="V412" s="300"/>
      <c r="W412" s="300"/>
      <c r="X412" s="300"/>
      <c r="Y412" s="300"/>
      <c r="Z412" s="300"/>
      <c r="AA412" s="300"/>
      <c r="AB412" s="300"/>
      <c r="AC412" s="300"/>
      <c r="AD412" s="300"/>
      <c r="AE412" s="300"/>
      <c r="AF412" s="300"/>
      <c r="AG412" s="300"/>
      <c r="AH412" s="300"/>
      <c r="AI412" s="300"/>
      <c r="AJ412" s="300"/>
      <c r="AK412" s="300"/>
      <c r="AL412" s="300"/>
      <c r="AM412" s="300"/>
      <c r="AN412" s="300"/>
      <c r="AO412" s="300"/>
      <c r="AP412" s="300"/>
    </row>
    <row r="413" spans="10:42" ht="13.5" customHeight="1">
      <c r="J413" s="300"/>
      <c r="K413" s="300"/>
      <c r="L413" s="300"/>
      <c r="M413" s="300"/>
      <c r="N413" s="300"/>
      <c r="O413" s="300"/>
      <c r="P413" s="300"/>
      <c r="Q413" s="300"/>
      <c r="R413" s="300"/>
      <c r="S413" s="300"/>
      <c r="T413" s="300"/>
      <c r="U413" s="300"/>
      <c r="V413" s="300"/>
      <c r="W413" s="300"/>
      <c r="X413" s="300"/>
      <c r="Y413" s="300"/>
      <c r="Z413" s="300"/>
      <c r="AA413" s="300"/>
      <c r="AB413" s="300"/>
      <c r="AC413" s="300"/>
      <c r="AD413" s="300"/>
      <c r="AE413" s="300"/>
      <c r="AF413" s="300"/>
      <c r="AG413" s="300"/>
      <c r="AH413" s="300"/>
      <c r="AI413" s="300"/>
      <c r="AJ413" s="300"/>
      <c r="AK413" s="300"/>
      <c r="AL413" s="300"/>
      <c r="AM413" s="300"/>
      <c r="AN413" s="300"/>
      <c r="AO413" s="300"/>
      <c r="AP413" s="300"/>
    </row>
    <row r="414" spans="10:42" ht="13.5" customHeight="1">
      <c r="J414" s="300"/>
      <c r="K414" s="300"/>
      <c r="L414" s="300"/>
      <c r="M414" s="300"/>
      <c r="N414" s="300"/>
      <c r="O414" s="300"/>
      <c r="P414" s="300"/>
      <c r="Q414" s="300"/>
      <c r="R414" s="300"/>
      <c r="S414" s="300"/>
      <c r="T414" s="300"/>
      <c r="U414" s="300"/>
      <c r="V414" s="300"/>
      <c r="W414" s="300"/>
      <c r="X414" s="300"/>
      <c r="Y414" s="300"/>
      <c r="Z414" s="300"/>
      <c r="AA414" s="300"/>
      <c r="AB414" s="300"/>
      <c r="AC414" s="300"/>
      <c r="AD414" s="300"/>
      <c r="AE414" s="300"/>
      <c r="AF414" s="300"/>
      <c r="AG414" s="300"/>
      <c r="AH414" s="300"/>
      <c r="AI414" s="300"/>
      <c r="AJ414" s="300"/>
      <c r="AK414" s="300"/>
      <c r="AL414" s="300"/>
      <c r="AM414" s="300"/>
      <c r="AN414" s="300"/>
      <c r="AO414" s="300"/>
      <c r="AP414" s="300"/>
    </row>
    <row r="415" spans="10:42" ht="13.5" customHeight="1">
      <c r="J415" s="300"/>
      <c r="K415" s="300"/>
      <c r="L415" s="300"/>
      <c r="M415" s="300"/>
      <c r="N415" s="300"/>
      <c r="O415" s="300"/>
      <c r="P415" s="300"/>
      <c r="Q415" s="300"/>
      <c r="R415" s="300"/>
      <c r="S415" s="300"/>
      <c r="T415" s="300"/>
      <c r="U415" s="300"/>
      <c r="V415" s="300"/>
      <c r="W415" s="300"/>
      <c r="X415" s="300"/>
      <c r="Y415" s="300"/>
      <c r="Z415" s="300"/>
      <c r="AA415" s="300"/>
      <c r="AB415" s="300"/>
      <c r="AC415" s="300"/>
      <c r="AD415" s="300"/>
      <c r="AE415" s="300"/>
      <c r="AF415" s="300"/>
      <c r="AG415" s="300"/>
      <c r="AH415" s="300"/>
      <c r="AI415" s="300"/>
      <c r="AJ415" s="300"/>
      <c r="AK415" s="300"/>
      <c r="AL415" s="300"/>
      <c r="AM415" s="300"/>
      <c r="AN415" s="300"/>
      <c r="AO415" s="300"/>
      <c r="AP415" s="300"/>
    </row>
    <row r="416" spans="10:42" ht="13.5" customHeight="1">
      <c r="J416" s="300"/>
      <c r="K416" s="300"/>
      <c r="L416" s="300"/>
      <c r="M416" s="300"/>
      <c r="N416" s="300"/>
      <c r="O416" s="300"/>
      <c r="P416" s="300"/>
      <c r="Q416" s="300"/>
      <c r="R416" s="300"/>
      <c r="S416" s="300"/>
      <c r="T416" s="300"/>
      <c r="U416" s="300"/>
      <c r="V416" s="300"/>
      <c r="W416" s="300"/>
      <c r="X416" s="300"/>
      <c r="Y416" s="300"/>
      <c r="Z416" s="300"/>
      <c r="AA416" s="300"/>
      <c r="AB416" s="300"/>
      <c r="AC416" s="300"/>
      <c r="AD416" s="300"/>
      <c r="AE416" s="300"/>
      <c r="AF416" s="300"/>
      <c r="AG416" s="300"/>
      <c r="AH416" s="300"/>
      <c r="AI416" s="300"/>
      <c r="AJ416" s="300"/>
      <c r="AK416" s="300"/>
      <c r="AL416" s="300"/>
      <c r="AM416" s="300"/>
      <c r="AN416" s="300"/>
      <c r="AO416" s="300"/>
      <c r="AP416" s="300"/>
    </row>
    <row r="417" spans="10:42" ht="13.5" customHeight="1">
      <c r="J417" s="300"/>
      <c r="K417" s="300"/>
      <c r="L417" s="300"/>
      <c r="M417" s="300"/>
      <c r="N417" s="300"/>
      <c r="O417" s="300"/>
      <c r="P417" s="300"/>
      <c r="Q417" s="300"/>
      <c r="R417" s="300"/>
      <c r="S417" s="300"/>
      <c r="T417" s="300"/>
      <c r="U417" s="300"/>
      <c r="V417" s="300"/>
      <c r="W417" s="300"/>
      <c r="X417" s="300"/>
      <c r="Y417" s="300"/>
      <c r="Z417" s="300"/>
      <c r="AA417" s="300"/>
      <c r="AB417" s="300"/>
      <c r="AC417" s="300"/>
      <c r="AD417" s="300"/>
      <c r="AE417" s="300"/>
      <c r="AF417" s="300"/>
      <c r="AG417" s="300"/>
      <c r="AH417" s="300"/>
      <c r="AI417" s="300"/>
      <c r="AJ417" s="300"/>
      <c r="AK417" s="300"/>
      <c r="AL417" s="300"/>
      <c r="AM417" s="300"/>
      <c r="AN417" s="300"/>
      <c r="AO417" s="300"/>
      <c r="AP417" s="300"/>
    </row>
    <row r="418" spans="10:42" ht="13.5" customHeight="1">
      <c r="J418" s="300"/>
      <c r="K418" s="300"/>
      <c r="L418" s="300"/>
      <c r="M418" s="300"/>
      <c r="N418" s="300"/>
      <c r="O418" s="300"/>
      <c r="P418" s="300"/>
      <c r="Q418" s="300"/>
      <c r="R418" s="300"/>
      <c r="S418" s="300"/>
      <c r="T418" s="300"/>
      <c r="U418" s="300"/>
      <c r="V418" s="300"/>
      <c r="W418" s="300"/>
      <c r="X418" s="300"/>
      <c r="Y418" s="300"/>
      <c r="Z418" s="300"/>
      <c r="AA418" s="300"/>
      <c r="AB418" s="300"/>
      <c r="AC418" s="300"/>
      <c r="AD418" s="300"/>
      <c r="AE418" s="300"/>
      <c r="AF418" s="300"/>
      <c r="AG418" s="300"/>
      <c r="AH418" s="300"/>
      <c r="AI418" s="300"/>
      <c r="AJ418" s="300"/>
      <c r="AK418" s="300"/>
      <c r="AL418" s="300"/>
      <c r="AM418" s="300"/>
      <c r="AN418" s="300"/>
      <c r="AO418" s="300"/>
      <c r="AP418" s="300"/>
    </row>
    <row r="419" spans="10:42" ht="13.5" customHeight="1">
      <c r="J419" s="300"/>
      <c r="K419" s="300"/>
      <c r="L419" s="300"/>
      <c r="M419" s="300"/>
      <c r="N419" s="300"/>
      <c r="O419" s="300"/>
      <c r="P419" s="300"/>
      <c r="Q419" s="300"/>
      <c r="R419" s="300"/>
      <c r="S419" s="300"/>
      <c r="T419" s="300"/>
      <c r="U419" s="300"/>
      <c r="V419" s="300"/>
      <c r="W419" s="300"/>
      <c r="X419" s="300"/>
      <c r="Y419" s="300"/>
      <c r="Z419" s="300"/>
      <c r="AA419" s="300"/>
      <c r="AB419" s="300"/>
      <c r="AC419" s="300"/>
      <c r="AD419" s="300"/>
      <c r="AE419" s="300"/>
      <c r="AF419" s="300"/>
      <c r="AG419" s="300"/>
      <c r="AH419" s="300"/>
      <c r="AI419" s="300"/>
      <c r="AJ419" s="300"/>
      <c r="AK419" s="300"/>
      <c r="AL419" s="300"/>
      <c r="AM419" s="300"/>
      <c r="AN419" s="300"/>
      <c r="AO419" s="300"/>
      <c r="AP419" s="300"/>
    </row>
    <row r="420" spans="10:42" ht="13.5" customHeight="1">
      <c r="J420" s="300"/>
      <c r="K420" s="300"/>
      <c r="L420" s="300"/>
      <c r="M420" s="300"/>
      <c r="N420" s="300"/>
      <c r="O420" s="300"/>
      <c r="P420" s="300"/>
      <c r="Q420" s="300"/>
      <c r="R420" s="300"/>
      <c r="S420" s="300"/>
      <c r="T420" s="300"/>
      <c r="U420" s="300"/>
      <c r="V420" s="300"/>
      <c r="W420" s="300"/>
      <c r="X420" s="300"/>
      <c r="Y420" s="300"/>
      <c r="Z420" s="300"/>
      <c r="AA420" s="300"/>
      <c r="AB420" s="300"/>
      <c r="AC420" s="300"/>
      <c r="AD420" s="300"/>
      <c r="AE420" s="300"/>
      <c r="AF420" s="300"/>
      <c r="AG420" s="300"/>
      <c r="AH420" s="300"/>
      <c r="AI420" s="300"/>
      <c r="AJ420" s="300"/>
      <c r="AK420" s="300"/>
      <c r="AL420" s="300"/>
      <c r="AM420" s="300"/>
      <c r="AN420" s="300"/>
      <c r="AO420" s="300"/>
      <c r="AP420" s="300"/>
    </row>
    <row r="421" spans="10:42" ht="13.5" customHeight="1">
      <c r="J421" s="300"/>
      <c r="K421" s="300"/>
      <c r="L421" s="300"/>
      <c r="M421" s="300"/>
      <c r="N421" s="300"/>
      <c r="O421" s="300"/>
      <c r="P421" s="300"/>
      <c r="Q421" s="300"/>
      <c r="R421" s="300"/>
      <c r="S421" s="300"/>
      <c r="T421" s="300"/>
      <c r="U421" s="300"/>
      <c r="V421" s="300"/>
      <c r="W421" s="300"/>
      <c r="X421" s="300"/>
      <c r="Y421" s="300"/>
      <c r="Z421" s="300"/>
      <c r="AA421" s="300"/>
      <c r="AB421" s="300"/>
      <c r="AC421" s="300"/>
      <c r="AD421" s="300"/>
      <c r="AE421" s="300"/>
      <c r="AF421" s="300"/>
      <c r="AG421" s="300"/>
      <c r="AH421" s="300"/>
      <c r="AI421" s="300"/>
      <c r="AJ421" s="300"/>
      <c r="AK421" s="300"/>
      <c r="AL421" s="300"/>
      <c r="AM421" s="300"/>
      <c r="AN421" s="300"/>
      <c r="AO421" s="300"/>
      <c r="AP421" s="300"/>
    </row>
    <row r="422" spans="10:42" ht="13.5" customHeight="1">
      <c r="J422" s="300"/>
      <c r="K422" s="300"/>
      <c r="L422" s="300"/>
      <c r="M422" s="300"/>
      <c r="N422" s="300"/>
      <c r="O422" s="300"/>
      <c r="P422" s="300"/>
      <c r="Q422" s="300"/>
      <c r="R422" s="300"/>
      <c r="S422" s="300"/>
      <c r="T422" s="300"/>
      <c r="U422" s="300"/>
      <c r="V422" s="300"/>
      <c r="W422" s="300"/>
      <c r="X422" s="300"/>
      <c r="Y422" s="300"/>
      <c r="Z422" s="300"/>
      <c r="AA422" s="300"/>
      <c r="AB422" s="300"/>
      <c r="AC422" s="300"/>
      <c r="AD422" s="300"/>
      <c r="AE422" s="300"/>
      <c r="AF422" s="300"/>
      <c r="AG422" s="300"/>
      <c r="AH422" s="300"/>
      <c r="AI422" s="300"/>
      <c r="AJ422" s="300"/>
      <c r="AK422" s="300"/>
      <c r="AL422" s="300"/>
      <c r="AM422" s="300"/>
      <c r="AN422" s="300"/>
      <c r="AO422" s="300"/>
      <c r="AP422" s="300"/>
    </row>
    <row r="423" spans="10:42" ht="13.5" customHeight="1">
      <c r="J423" s="300"/>
      <c r="K423" s="300"/>
      <c r="L423" s="300"/>
      <c r="M423" s="300"/>
      <c r="N423" s="300"/>
      <c r="O423" s="300"/>
      <c r="P423" s="300"/>
      <c r="Q423" s="300"/>
      <c r="R423" s="300"/>
      <c r="S423" s="300"/>
      <c r="T423" s="300"/>
      <c r="U423" s="300"/>
      <c r="V423" s="300"/>
      <c r="W423" s="300"/>
      <c r="X423" s="300"/>
      <c r="Y423" s="300"/>
      <c r="Z423" s="300"/>
      <c r="AA423" s="300"/>
      <c r="AB423" s="300"/>
      <c r="AC423" s="300"/>
      <c r="AD423" s="300"/>
      <c r="AE423" s="300"/>
      <c r="AF423" s="300"/>
      <c r="AG423" s="300"/>
      <c r="AH423" s="300"/>
      <c r="AI423" s="300"/>
      <c r="AJ423" s="300"/>
      <c r="AK423" s="300"/>
      <c r="AL423" s="300"/>
      <c r="AM423" s="300"/>
      <c r="AN423" s="300"/>
      <c r="AO423" s="300"/>
      <c r="AP423" s="300"/>
    </row>
    <row r="424" spans="10:42" ht="13.5" customHeight="1">
      <c r="J424" s="300"/>
      <c r="K424" s="300"/>
      <c r="L424" s="300"/>
      <c r="M424" s="300"/>
      <c r="N424" s="300"/>
      <c r="O424" s="300"/>
      <c r="P424" s="300"/>
      <c r="Q424" s="300"/>
      <c r="R424" s="300"/>
      <c r="S424" s="300"/>
      <c r="T424" s="300"/>
      <c r="U424" s="300"/>
      <c r="V424" s="300"/>
      <c r="W424" s="300"/>
      <c r="X424" s="300"/>
      <c r="Y424" s="300"/>
      <c r="Z424" s="300"/>
      <c r="AA424" s="300"/>
      <c r="AB424" s="300"/>
      <c r="AC424" s="300"/>
      <c r="AD424" s="300"/>
      <c r="AE424" s="300"/>
      <c r="AF424" s="300"/>
      <c r="AG424" s="300"/>
      <c r="AH424" s="300"/>
      <c r="AI424" s="300"/>
      <c r="AJ424" s="300"/>
      <c r="AK424" s="300"/>
      <c r="AL424" s="300"/>
      <c r="AM424" s="300"/>
      <c r="AN424" s="300"/>
      <c r="AO424" s="300"/>
      <c r="AP424" s="300"/>
    </row>
    <row r="425" spans="10:42" ht="13.5" customHeight="1">
      <c r="J425" s="300"/>
      <c r="K425" s="300"/>
      <c r="L425" s="300"/>
      <c r="M425" s="300"/>
      <c r="N425" s="300"/>
      <c r="O425" s="300"/>
      <c r="P425" s="300"/>
      <c r="Q425" s="300"/>
      <c r="R425" s="300"/>
      <c r="S425" s="300"/>
      <c r="T425" s="300"/>
      <c r="U425" s="300"/>
      <c r="V425" s="300"/>
      <c r="W425" s="300"/>
      <c r="X425" s="300"/>
      <c r="Y425" s="300"/>
      <c r="Z425" s="300"/>
      <c r="AA425" s="300"/>
      <c r="AB425" s="300"/>
      <c r="AC425" s="300"/>
      <c r="AD425" s="300"/>
      <c r="AE425" s="300"/>
      <c r="AF425" s="300"/>
      <c r="AG425" s="300"/>
      <c r="AH425" s="300"/>
      <c r="AI425" s="300"/>
      <c r="AJ425" s="300"/>
      <c r="AK425" s="300"/>
      <c r="AL425" s="300"/>
      <c r="AM425" s="300"/>
      <c r="AN425" s="300"/>
      <c r="AO425" s="300"/>
      <c r="AP425" s="300"/>
    </row>
    <row r="426" spans="10:42" ht="13.5" customHeight="1">
      <c r="J426" s="300"/>
      <c r="K426" s="300"/>
      <c r="L426" s="300"/>
      <c r="M426" s="300"/>
      <c r="N426" s="300"/>
      <c r="O426" s="300"/>
      <c r="P426" s="300"/>
      <c r="Q426" s="300"/>
      <c r="R426" s="300"/>
      <c r="S426" s="300"/>
      <c r="T426" s="300"/>
      <c r="U426" s="300"/>
      <c r="V426" s="300"/>
      <c r="W426" s="300"/>
      <c r="X426" s="300"/>
      <c r="Y426" s="300"/>
      <c r="Z426" s="300"/>
      <c r="AA426" s="300"/>
      <c r="AB426" s="300"/>
      <c r="AC426" s="300"/>
      <c r="AD426" s="300"/>
      <c r="AE426" s="300"/>
      <c r="AF426" s="300"/>
      <c r="AG426" s="300"/>
      <c r="AH426" s="300"/>
      <c r="AI426" s="300"/>
      <c r="AJ426" s="300"/>
      <c r="AK426" s="300"/>
      <c r="AL426" s="300"/>
      <c r="AM426" s="300"/>
      <c r="AN426" s="300"/>
      <c r="AO426" s="300"/>
      <c r="AP426" s="300"/>
    </row>
    <row r="427" spans="10:42" ht="13.5" customHeight="1">
      <c r="J427" s="300"/>
      <c r="K427" s="300"/>
      <c r="L427" s="300"/>
      <c r="M427" s="300"/>
      <c r="N427" s="300"/>
      <c r="O427" s="300"/>
      <c r="P427" s="300"/>
      <c r="Q427" s="300"/>
      <c r="R427" s="300"/>
      <c r="S427" s="300"/>
      <c r="T427" s="300"/>
      <c r="U427" s="300"/>
      <c r="V427" s="300"/>
      <c r="W427" s="300"/>
      <c r="X427" s="300"/>
      <c r="Y427" s="300"/>
      <c r="Z427" s="300"/>
      <c r="AA427" s="300"/>
      <c r="AB427" s="300"/>
      <c r="AC427" s="300"/>
      <c r="AD427" s="300"/>
      <c r="AE427" s="300"/>
      <c r="AF427" s="300"/>
      <c r="AG427" s="300"/>
      <c r="AH427" s="300"/>
      <c r="AI427" s="300"/>
      <c r="AJ427" s="300"/>
      <c r="AK427" s="300"/>
      <c r="AL427" s="300"/>
      <c r="AM427" s="300"/>
      <c r="AN427" s="300"/>
      <c r="AO427" s="300"/>
      <c r="AP427" s="300"/>
    </row>
    <row r="428" spans="10:42" ht="13.5" customHeight="1">
      <c r="J428" s="300"/>
      <c r="K428" s="300"/>
      <c r="L428" s="300"/>
      <c r="M428" s="300"/>
      <c r="N428" s="300"/>
      <c r="O428" s="300"/>
      <c r="P428" s="300"/>
      <c r="Q428" s="300"/>
      <c r="R428" s="300"/>
      <c r="S428" s="300"/>
      <c r="T428" s="300"/>
      <c r="U428" s="300"/>
      <c r="V428" s="300"/>
      <c r="W428" s="300"/>
      <c r="X428" s="300"/>
      <c r="Y428" s="300"/>
      <c r="Z428" s="300"/>
      <c r="AA428" s="300"/>
      <c r="AB428" s="300"/>
      <c r="AC428" s="300"/>
      <c r="AD428" s="300"/>
      <c r="AE428" s="300"/>
      <c r="AF428" s="300"/>
      <c r="AG428" s="300"/>
      <c r="AH428" s="300"/>
      <c r="AI428" s="300"/>
      <c r="AJ428" s="300"/>
      <c r="AK428" s="300"/>
      <c r="AL428" s="300"/>
      <c r="AM428" s="300"/>
      <c r="AN428" s="300"/>
      <c r="AO428" s="300"/>
      <c r="AP428" s="300"/>
    </row>
    <row r="429" spans="10:42" ht="13.5" customHeight="1">
      <c r="J429" s="300"/>
      <c r="K429" s="300"/>
      <c r="L429" s="300"/>
      <c r="M429" s="300"/>
      <c r="N429" s="300"/>
      <c r="O429" s="300"/>
      <c r="P429" s="300"/>
      <c r="Q429" s="300"/>
      <c r="R429" s="300"/>
      <c r="S429" s="300"/>
      <c r="T429" s="300"/>
      <c r="U429" s="300"/>
      <c r="V429" s="300"/>
      <c r="W429" s="300"/>
      <c r="X429" s="300"/>
      <c r="Y429" s="300"/>
      <c r="Z429" s="300"/>
      <c r="AA429" s="300"/>
      <c r="AB429" s="300"/>
      <c r="AC429" s="300"/>
      <c r="AD429" s="300"/>
      <c r="AE429" s="300"/>
      <c r="AF429" s="300"/>
      <c r="AG429" s="300"/>
      <c r="AH429" s="300"/>
      <c r="AI429" s="300"/>
      <c r="AJ429" s="300"/>
      <c r="AK429" s="300"/>
      <c r="AL429" s="300"/>
      <c r="AM429" s="300"/>
      <c r="AN429" s="300"/>
      <c r="AO429" s="300"/>
      <c r="AP429" s="300"/>
    </row>
    <row r="430" spans="10:42" ht="13.5" customHeight="1">
      <c r="J430" s="300"/>
      <c r="K430" s="300"/>
      <c r="L430" s="300"/>
      <c r="M430" s="300"/>
      <c r="N430" s="300"/>
      <c r="O430" s="300"/>
      <c r="P430" s="300"/>
      <c r="Q430" s="300"/>
      <c r="R430" s="300"/>
      <c r="S430" s="300"/>
      <c r="T430" s="300"/>
      <c r="U430" s="300"/>
      <c r="V430" s="300"/>
      <c r="W430" s="300"/>
      <c r="X430" s="300"/>
      <c r="Y430" s="300"/>
      <c r="Z430" s="300"/>
      <c r="AA430" s="300"/>
      <c r="AB430" s="300"/>
      <c r="AC430" s="300"/>
      <c r="AD430" s="300"/>
      <c r="AE430" s="300"/>
      <c r="AF430" s="300"/>
      <c r="AG430" s="300"/>
      <c r="AH430" s="300"/>
      <c r="AI430" s="300"/>
      <c r="AJ430" s="300"/>
      <c r="AK430" s="300"/>
      <c r="AL430" s="300"/>
      <c r="AM430" s="300"/>
      <c r="AN430" s="300"/>
      <c r="AO430" s="300"/>
      <c r="AP430" s="300"/>
    </row>
    <row r="431" spans="10:42" ht="13.5" customHeight="1">
      <c r="J431" s="300"/>
      <c r="K431" s="300"/>
      <c r="L431" s="300"/>
      <c r="M431" s="300"/>
      <c r="N431" s="300"/>
      <c r="O431" s="300"/>
      <c r="P431" s="300"/>
      <c r="Q431" s="300"/>
      <c r="R431" s="300"/>
      <c r="S431" s="300"/>
      <c r="T431" s="300"/>
      <c r="U431" s="300"/>
      <c r="V431" s="300"/>
      <c r="W431" s="300"/>
      <c r="X431" s="300"/>
      <c r="Y431" s="300"/>
      <c r="Z431" s="300"/>
      <c r="AA431" s="300"/>
      <c r="AB431" s="300"/>
      <c r="AC431" s="300"/>
      <c r="AD431" s="300"/>
      <c r="AE431" s="300"/>
      <c r="AF431" s="300"/>
      <c r="AG431" s="300"/>
      <c r="AH431" s="300"/>
      <c r="AI431" s="300"/>
      <c r="AJ431" s="300"/>
      <c r="AK431" s="300"/>
      <c r="AL431" s="300"/>
      <c r="AM431" s="300"/>
      <c r="AN431" s="300"/>
      <c r="AO431" s="300"/>
      <c r="AP431" s="300"/>
    </row>
    <row r="432" spans="10:42" ht="13.5" customHeight="1">
      <c r="J432" s="300"/>
      <c r="K432" s="300"/>
      <c r="L432" s="300"/>
      <c r="M432" s="300"/>
      <c r="N432" s="300"/>
      <c r="O432" s="300"/>
      <c r="P432" s="300"/>
      <c r="Q432" s="300"/>
      <c r="R432" s="300"/>
      <c r="S432" s="300"/>
      <c r="T432" s="300"/>
      <c r="U432" s="300"/>
      <c r="V432" s="300"/>
      <c r="W432" s="300"/>
      <c r="X432" s="300"/>
      <c r="Y432" s="300"/>
      <c r="Z432" s="300"/>
      <c r="AA432" s="300"/>
      <c r="AB432" s="300"/>
      <c r="AC432" s="300"/>
      <c r="AD432" s="300"/>
      <c r="AE432" s="300"/>
      <c r="AF432" s="300"/>
      <c r="AG432" s="300"/>
      <c r="AH432" s="300"/>
      <c r="AI432" s="300"/>
      <c r="AJ432" s="300"/>
      <c r="AK432" s="300"/>
      <c r="AL432" s="300"/>
      <c r="AM432" s="300"/>
      <c r="AN432" s="300"/>
      <c r="AO432" s="300"/>
      <c r="AP432" s="300"/>
    </row>
    <row r="433" spans="10:42" ht="13.5" customHeight="1">
      <c r="J433" s="300"/>
      <c r="K433" s="300"/>
      <c r="L433" s="300"/>
      <c r="M433" s="300"/>
      <c r="N433" s="300"/>
      <c r="O433" s="300"/>
      <c r="P433" s="300"/>
      <c r="Q433" s="300"/>
      <c r="R433" s="300"/>
      <c r="S433" s="300"/>
      <c r="T433" s="300"/>
      <c r="U433" s="300"/>
      <c r="V433" s="300"/>
      <c r="W433" s="300"/>
      <c r="X433" s="300"/>
      <c r="Y433" s="300"/>
      <c r="Z433" s="300"/>
      <c r="AA433" s="300"/>
      <c r="AB433" s="300"/>
      <c r="AC433" s="300"/>
      <c r="AD433" s="300"/>
      <c r="AE433" s="300"/>
      <c r="AF433" s="300"/>
      <c r="AG433" s="300"/>
      <c r="AH433" s="300"/>
      <c r="AI433" s="300"/>
      <c r="AJ433" s="300"/>
      <c r="AK433" s="300"/>
      <c r="AL433" s="300"/>
      <c r="AM433" s="300"/>
      <c r="AN433" s="300"/>
      <c r="AO433" s="300"/>
      <c r="AP433" s="300"/>
    </row>
    <row r="434" spans="10:42" ht="13.5" customHeight="1">
      <c r="J434" s="300"/>
      <c r="K434" s="300"/>
      <c r="L434" s="300"/>
      <c r="M434" s="300"/>
      <c r="N434" s="300"/>
      <c r="O434" s="300"/>
      <c r="P434" s="300"/>
      <c r="Q434" s="300"/>
      <c r="R434" s="300"/>
      <c r="S434" s="300"/>
      <c r="T434" s="300"/>
      <c r="U434" s="300"/>
      <c r="V434" s="300"/>
      <c r="W434" s="300"/>
      <c r="X434" s="300"/>
      <c r="Y434" s="300"/>
      <c r="Z434" s="300"/>
      <c r="AA434" s="300"/>
      <c r="AB434" s="300"/>
      <c r="AC434" s="300"/>
      <c r="AD434" s="300"/>
      <c r="AE434" s="300"/>
      <c r="AF434" s="300"/>
      <c r="AG434" s="300"/>
      <c r="AH434" s="300"/>
      <c r="AI434" s="300"/>
      <c r="AJ434" s="300"/>
      <c r="AK434" s="300"/>
      <c r="AL434" s="300"/>
      <c r="AM434" s="300"/>
      <c r="AN434" s="300"/>
      <c r="AO434" s="300"/>
      <c r="AP434" s="300"/>
    </row>
    <row r="435" spans="10:42" ht="13.5" customHeight="1">
      <c r="J435" s="300"/>
      <c r="K435" s="300"/>
      <c r="L435" s="300"/>
      <c r="M435" s="300"/>
      <c r="N435" s="300"/>
      <c r="O435" s="300"/>
      <c r="P435" s="300"/>
      <c r="Q435" s="300"/>
      <c r="R435" s="300"/>
      <c r="S435" s="300"/>
      <c r="T435" s="300"/>
      <c r="U435" s="300"/>
      <c r="V435" s="300"/>
      <c r="W435" s="300"/>
      <c r="X435" s="300"/>
      <c r="Y435" s="300"/>
      <c r="Z435" s="300"/>
      <c r="AA435" s="300"/>
      <c r="AB435" s="300"/>
      <c r="AC435" s="300"/>
      <c r="AD435" s="300"/>
      <c r="AE435" s="300"/>
      <c r="AF435" s="300"/>
      <c r="AG435" s="300"/>
      <c r="AH435" s="300"/>
      <c r="AI435" s="300"/>
      <c r="AJ435" s="300"/>
      <c r="AK435" s="300"/>
      <c r="AL435" s="300"/>
      <c r="AM435" s="300"/>
      <c r="AN435" s="300"/>
      <c r="AO435" s="300"/>
      <c r="AP435" s="300"/>
    </row>
    <row r="436" spans="10:42" ht="13.5" customHeight="1">
      <c r="J436" s="300"/>
      <c r="K436" s="300"/>
      <c r="L436" s="300"/>
      <c r="M436" s="300"/>
      <c r="N436" s="300"/>
      <c r="O436" s="300"/>
      <c r="P436" s="300"/>
      <c r="Q436" s="300"/>
      <c r="R436" s="300"/>
      <c r="S436" s="300"/>
      <c r="T436" s="300"/>
      <c r="U436" s="300"/>
      <c r="V436" s="300"/>
      <c r="W436" s="300"/>
      <c r="X436" s="300"/>
      <c r="Y436" s="300"/>
      <c r="Z436" s="300"/>
      <c r="AA436" s="300"/>
      <c r="AB436" s="300"/>
      <c r="AC436" s="300"/>
      <c r="AD436" s="300"/>
      <c r="AE436" s="300"/>
      <c r="AF436" s="300"/>
      <c r="AG436" s="300"/>
      <c r="AH436" s="300"/>
      <c r="AI436" s="300"/>
      <c r="AJ436" s="300"/>
      <c r="AK436" s="300"/>
      <c r="AL436" s="300"/>
      <c r="AM436" s="300"/>
      <c r="AN436" s="300"/>
      <c r="AO436" s="300"/>
      <c r="AP436" s="300"/>
    </row>
    <row r="437" spans="10:42" ht="13.5" customHeight="1">
      <c r="J437" s="300"/>
      <c r="K437" s="300"/>
      <c r="L437" s="300"/>
      <c r="M437" s="300"/>
      <c r="N437" s="300"/>
      <c r="O437" s="300"/>
      <c r="P437" s="300"/>
      <c r="Q437" s="300"/>
      <c r="R437" s="300"/>
      <c r="S437" s="300"/>
      <c r="T437" s="300"/>
      <c r="U437" s="300"/>
      <c r="V437" s="300"/>
      <c r="W437" s="300"/>
      <c r="X437" s="300"/>
      <c r="Y437" s="300"/>
      <c r="Z437" s="300"/>
      <c r="AA437" s="300"/>
      <c r="AB437" s="300"/>
      <c r="AC437" s="300"/>
      <c r="AD437" s="300"/>
      <c r="AE437" s="300"/>
      <c r="AF437" s="300"/>
      <c r="AG437" s="300"/>
      <c r="AH437" s="300"/>
      <c r="AI437" s="300"/>
      <c r="AJ437" s="300"/>
      <c r="AK437" s="300"/>
      <c r="AL437" s="300"/>
      <c r="AM437" s="300"/>
      <c r="AN437" s="300"/>
      <c r="AO437" s="300"/>
      <c r="AP437" s="300"/>
    </row>
    <row r="438" spans="10:42" ht="13.5" customHeight="1">
      <c r="J438" s="300"/>
      <c r="K438" s="300"/>
      <c r="L438" s="300"/>
      <c r="M438" s="300"/>
      <c r="N438" s="300"/>
      <c r="O438" s="300"/>
      <c r="P438" s="300"/>
      <c r="Q438" s="300"/>
      <c r="R438" s="300"/>
      <c r="S438" s="300"/>
      <c r="T438" s="300"/>
      <c r="U438" s="300"/>
      <c r="V438" s="300"/>
      <c r="W438" s="300"/>
      <c r="X438" s="300"/>
      <c r="Y438" s="300"/>
      <c r="Z438" s="300"/>
      <c r="AA438" s="300"/>
      <c r="AB438" s="300"/>
      <c r="AC438" s="300"/>
      <c r="AD438" s="300"/>
      <c r="AE438" s="300"/>
      <c r="AF438" s="300"/>
      <c r="AG438" s="300"/>
      <c r="AH438" s="300"/>
      <c r="AI438" s="300"/>
      <c r="AJ438" s="300"/>
      <c r="AK438" s="300"/>
      <c r="AL438" s="300"/>
      <c r="AM438" s="300"/>
      <c r="AN438" s="300"/>
      <c r="AO438" s="300"/>
      <c r="AP438" s="300"/>
    </row>
    <row r="439" spans="10:42" ht="13.5" customHeight="1">
      <c r="J439" s="300"/>
      <c r="K439" s="300"/>
      <c r="L439" s="300"/>
      <c r="M439" s="300"/>
      <c r="N439" s="300"/>
      <c r="O439" s="300"/>
      <c r="P439" s="300"/>
      <c r="Q439" s="300"/>
      <c r="R439" s="300"/>
      <c r="S439" s="300"/>
      <c r="T439" s="300"/>
      <c r="U439" s="300"/>
      <c r="V439" s="300"/>
      <c r="W439" s="300"/>
      <c r="X439" s="300"/>
      <c r="Y439" s="300"/>
      <c r="Z439" s="300"/>
      <c r="AA439" s="300"/>
      <c r="AB439" s="300"/>
      <c r="AC439" s="300"/>
      <c r="AD439" s="300"/>
      <c r="AE439" s="300"/>
      <c r="AF439" s="300"/>
      <c r="AG439" s="300"/>
      <c r="AH439" s="300"/>
      <c r="AI439" s="300"/>
      <c r="AJ439" s="300"/>
      <c r="AK439" s="300"/>
      <c r="AL439" s="300"/>
      <c r="AM439" s="300"/>
      <c r="AN439" s="300"/>
      <c r="AO439" s="300"/>
      <c r="AP439" s="300"/>
    </row>
    <row r="440" spans="10:42" ht="13.5" customHeight="1">
      <c r="J440" s="300"/>
      <c r="K440" s="300"/>
      <c r="L440" s="300"/>
      <c r="M440" s="300"/>
      <c r="N440" s="300"/>
      <c r="O440" s="300"/>
      <c r="P440" s="300"/>
      <c r="Q440" s="300"/>
      <c r="R440" s="300"/>
      <c r="S440" s="300"/>
      <c r="T440" s="300"/>
      <c r="U440" s="300"/>
      <c r="V440" s="300"/>
      <c r="W440" s="300"/>
      <c r="X440" s="300"/>
      <c r="Y440" s="300"/>
      <c r="Z440" s="300"/>
      <c r="AA440" s="300"/>
      <c r="AB440" s="300"/>
      <c r="AC440" s="300"/>
      <c r="AD440" s="300"/>
      <c r="AE440" s="300"/>
      <c r="AF440" s="300"/>
      <c r="AG440" s="300"/>
      <c r="AH440" s="300"/>
      <c r="AI440" s="300"/>
      <c r="AJ440" s="300"/>
      <c r="AK440" s="300"/>
      <c r="AL440" s="300"/>
      <c r="AM440" s="300"/>
      <c r="AN440" s="300"/>
      <c r="AO440" s="300"/>
      <c r="AP440" s="300"/>
    </row>
    <row r="441" spans="10:42" ht="13.5" customHeight="1">
      <c r="J441" s="300"/>
      <c r="K441" s="300"/>
      <c r="L441" s="300"/>
      <c r="M441" s="300"/>
      <c r="N441" s="300"/>
      <c r="O441" s="300"/>
      <c r="P441" s="300"/>
      <c r="Q441" s="300"/>
      <c r="R441" s="300"/>
      <c r="S441" s="300"/>
      <c r="T441" s="300"/>
      <c r="U441" s="300"/>
      <c r="V441" s="300"/>
      <c r="W441" s="300"/>
      <c r="X441" s="300"/>
      <c r="Y441" s="300"/>
      <c r="Z441" s="300"/>
      <c r="AA441" s="300"/>
      <c r="AB441" s="300"/>
      <c r="AC441" s="300"/>
      <c r="AD441" s="300"/>
      <c r="AE441" s="300"/>
      <c r="AF441" s="300"/>
      <c r="AG441" s="300"/>
      <c r="AH441" s="300"/>
      <c r="AI441" s="300"/>
      <c r="AJ441" s="300"/>
      <c r="AK441" s="300"/>
      <c r="AL441" s="300"/>
      <c r="AM441" s="300"/>
      <c r="AN441" s="300"/>
      <c r="AO441" s="300"/>
      <c r="AP441" s="300"/>
    </row>
    <row r="442" spans="10:42" ht="13.5" customHeight="1">
      <c r="J442" s="300"/>
      <c r="K442" s="300"/>
      <c r="L442" s="300"/>
      <c r="M442" s="300"/>
      <c r="N442" s="300"/>
      <c r="O442" s="300"/>
      <c r="P442" s="300"/>
      <c r="Q442" s="300"/>
      <c r="R442" s="300"/>
      <c r="S442" s="300"/>
      <c r="T442" s="300"/>
      <c r="U442" s="300"/>
      <c r="V442" s="300"/>
      <c r="W442" s="300"/>
      <c r="X442" s="300"/>
      <c r="Y442" s="300"/>
      <c r="Z442" s="300"/>
      <c r="AA442" s="300"/>
      <c r="AB442" s="300"/>
      <c r="AC442" s="300"/>
      <c r="AD442" s="300"/>
      <c r="AE442" s="300"/>
      <c r="AF442" s="300"/>
      <c r="AG442" s="300"/>
      <c r="AH442" s="300"/>
      <c r="AI442" s="300"/>
      <c r="AJ442" s="300"/>
      <c r="AK442" s="300"/>
      <c r="AL442" s="300"/>
      <c r="AM442" s="300"/>
      <c r="AN442" s="300"/>
      <c r="AO442" s="300"/>
      <c r="AP442" s="300"/>
    </row>
    <row r="443" spans="10:42" ht="13.5" customHeight="1">
      <c r="J443" s="300"/>
      <c r="K443" s="300"/>
      <c r="L443" s="300"/>
      <c r="M443" s="300"/>
      <c r="N443" s="300"/>
      <c r="O443" s="300"/>
      <c r="P443" s="300"/>
      <c r="Q443" s="300"/>
      <c r="R443" s="300"/>
      <c r="S443" s="300"/>
      <c r="T443" s="300"/>
      <c r="U443" s="300"/>
      <c r="V443" s="300"/>
      <c r="W443" s="300"/>
      <c r="X443" s="300"/>
      <c r="Y443" s="300"/>
      <c r="Z443" s="300"/>
      <c r="AA443" s="300"/>
      <c r="AB443" s="300"/>
      <c r="AC443" s="300"/>
      <c r="AD443" s="300"/>
      <c r="AE443" s="300"/>
      <c r="AF443" s="300"/>
      <c r="AG443" s="300"/>
      <c r="AH443" s="300"/>
      <c r="AI443" s="300"/>
      <c r="AJ443" s="300"/>
      <c r="AK443" s="300"/>
      <c r="AL443" s="300"/>
      <c r="AM443" s="300"/>
      <c r="AN443" s="300"/>
      <c r="AO443" s="300"/>
      <c r="AP443" s="300"/>
    </row>
    <row r="444" spans="10:42" ht="13.5" customHeight="1">
      <c r="J444" s="300"/>
      <c r="K444" s="300"/>
      <c r="L444" s="300"/>
      <c r="M444" s="300"/>
      <c r="N444" s="300"/>
      <c r="O444" s="300"/>
      <c r="P444" s="300"/>
      <c r="Q444" s="300"/>
      <c r="R444" s="300"/>
      <c r="S444" s="300"/>
      <c r="T444" s="300"/>
      <c r="U444" s="300"/>
      <c r="V444" s="300"/>
      <c r="W444" s="300"/>
      <c r="X444" s="300"/>
      <c r="Y444" s="300"/>
      <c r="Z444" s="300"/>
      <c r="AA444" s="300"/>
      <c r="AB444" s="300"/>
      <c r="AC444" s="300"/>
      <c r="AD444" s="300"/>
      <c r="AE444" s="300"/>
      <c r="AF444" s="300"/>
      <c r="AG444" s="300"/>
      <c r="AH444" s="300"/>
      <c r="AI444" s="300"/>
      <c r="AJ444" s="300"/>
      <c r="AK444" s="300"/>
      <c r="AL444" s="300"/>
      <c r="AM444" s="300"/>
      <c r="AN444" s="300"/>
      <c r="AO444" s="300"/>
      <c r="AP444" s="300"/>
    </row>
    <row r="445" spans="10:42" ht="13.5" customHeight="1">
      <c r="J445" s="300"/>
      <c r="K445" s="300"/>
      <c r="L445" s="300"/>
      <c r="M445" s="300"/>
      <c r="N445" s="300"/>
      <c r="O445" s="300"/>
      <c r="P445" s="300"/>
      <c r="Q445" s="300"/>
      <c r="R445" s="300"/>
      <c r="S445" s="300"/>
      <c r="T445" s="300"/>
      <c r="U445" s="300"/>
      <c r="V445" s="300"/>
      <c r="W445" s="300"/>
      <c r="X445" s="300"/>
      <c r="Y445" s="300"/>
      <c r="Z445" s="300"/>
      <c r="AA445" s="300"/>
      <c r="AB445" s="300"/>
      <c r="AC445" s="300"/>
      <c r="AD445" s="300"/>
      <c r="AE445" s="300"/>
      <c r="AF445" s="300"/>
      <c r="AG445" s="300"/>
      <c r="AH445" s="300"/>
      <c r="AI445" s="300"/>
      <c r="AJ445" s="300"/>
      <c r="AK445" s="300"/>
      <c r="AL445" s="300"/>
      <c r="AM445" s="300"/>
      <c r="AN445" s="300"/>
      <c r="AO445" s="300"/>
      <c r="AP445" s="300"/>
    </row>
    <row r="446" spans="10:42" ht="13.5" customHeight="1">
      <c r="J446" s="300"/>
      <c r="K446" s="300"/>
      <c r="L446" s="300"/>
      <c r="M446" s="300"/>
      <c r="N446" s="300"/>
      <c r="O446" s="300"/>
      <c r="P446" s="300"/>
      <c r="Q446" s="300"/>
      <c r="R446" s="300"/>
      <c r="S446" s="300"/>
      <c r="T446" s="300"/>
      <c r="U446" s="300"/>
      <c r="V446" s="300"/>
      <c r="W446" s="300"/>
      <c r="X446" s="300"/>
      <c r="Y446" s="300"/>
      <c r="Z446" s="300"/>
      <c r="AA446" s="300"/>
      <c r="AB446" s="300"/>
      <c r="AC446" s="300"/>
      <c r="AD446" s="300"/>
      <c r="AE446" s="300"/>
      <c r="AF446" s="300"/>
      <c r="AG446" s="300"/>
      <c r="AH446" s="300"/>
      <c r="AI446" s="300"/>
      <c r="AJ446" s="300"/>
      <c r="AK446" s="300"/>
      <c r="AL446" s="300"/>
      <c r="AM446" s="300"/>
      <c r="AN446" s="300"/>
      <c r="AO446" s="300"/>
      <c r="AP446" s="300"/>
    </row>
    <row r="447" spans="10:42" ht="13.5" customHeight="1">
      <c r="J447" s="300"/>
      <c r="K447" s="300"/>
      <c r="L447" s="300"/>
      <c r="M447" s="300"/>
      <c r="N447" s="300"/>
      <c r="O447" s="300"/>
      <c r="P447" s="300"/>
      <c r="Q447" s="300"/>
      <c r="R447" s="300"/>
      <c r="S447" s="300"/>
      <c r="T447" s="300"/>
      <c r="U447" s="300"/>
      <c r="V447" s="300"/>
      <c r="W447" s="300"/>
      <c r="X447" s="300"/>
      <c r="Y447" s="300"/>
      <c r="Z447" s="300"/>
      <c r="AA447" s="300"/>
      <c r="AB447" s="300"/>
      <c r="AC447" s="300"/>
      <c r="AD447" s="300"/>
      <c r="AE447" s="300"/>
      <c r="AF447" s="300"/>
      <c r="AG447" s="300"/>
      <c r="AH447" s="300"/>
      <c r="AI447" s="300"/>
      <c r="AJ447" s="300"/>
      <c r="AK447" s="300"/>
      <c r="AL447" s="300"/>
      <c r="AM447" s="300"/>
      <c r="AN447" s="300"/>
      <c r="AO447" s="300"/>
      <c r="AP447" s="300"/>
    </row>
    <row r="448" spans="10:42" ht="13.5" customHeight="1">
      <c r="J448" s="300"/>
      <c r="K448" s="300"/>
      <c r="L448" s="300"/>
      <c r="M448" s="300"/>
      <c r="N448" s="300"/>
      <c r="O448" s="300"/>
      <c r="P448" s="300"/>
      <c r="Q448" s="300"/>
      <c r="R448" s="300"/>
      <c r="S448" s="300"/>
      <c r="T448" s="300"/>
      <c r="U448" s="300"/>
      <c r="V448" s="300"/>
      <c r="W448" s="300"/>
      <c r="X448" s="300"/>
      <c r="Y448" s="300"/>
      <c r="Z448" s="300"/>
      <c r="AA448" s="300"/>
      <c r="AB448" s="300"/>
      <c r="AC448" s="300"/>
      <c r="AD448" s="300"/>
      <c r="AE448" s="300"/>
      <c r="AF448" s="300"/>
      <c r="AG448" s="300"/>
      <c r="AH448" s="300"/>
      <c r="AI448" s="300"/>
      <c r="AJ448" s="300"/>
      <c r="AK448" s="300"/>
      <c r="AL448" s="300"/>
      <c r="AM448" s="300"/>
      <c r="AN448" s="300"/>
      <c r="AO448" s="300"/>
      <c r="AP448" s="300"/>
    </row>
    <row r="449" spans="10:42" ht="13.5" customHeight="1">
      <c r="J449" s="300"/>
      <c r="K449" s="300"/>
      <c r="L449" s="300"/>
      <c r="M449" s="300"/>
      <c r="N449" s="300"/>
      <c r="O449" s="300"/>
      <c r="P449" s="300"/>
      <c r="Q449" s="300"/>
      <c r="R449" s="300"/>
      <c r="S449" s="300"/>
      <c r="T449" s="300"/>
      <c r="U449" s="300"/>
      <c r="V449" s="300"/>
      <c r="W449" s="300"/>
      <c r="X449" s="300"/>
      <c r="Y449" s="300"/>
      <c r="Z449" s="300"/>
      <c r="AA449" s="300"/>
      <c r="AB449" s="300"/>
      <c r="AC449" s="300"/>
      <c r="AD449" s="300"/>
      <c r="AE449" s="300"/>
      <c r="AF449" s="300"/>
      <c r="AG449" s="300"/>
      <c r="AH449" s="300"/>
      <c r="AI449" s="300"/>
      <c r="AJ449" s="300"/>
      <c r="AK449" s="300"/>
      <c r="AL449" s="300"/>
      <c r="AM449" s="300"/>
      <c r="AN449" s="300"/>
      <c r="AO449" s="300"/>
      <c r="AP449" s="300"/>
    </row>
    <row r="450" spans="10:42" ht="13.5" customHeight="1">
      <c r="J450" s="300"/>
      <c r="K450" s="300"/>
      <c r="L450" s="300"/>
      <c r="M450" s="300"/>
      <c r="N450" s="300"/>
      <c r="O450" s="300"/>
      <c r="P450" s="300"/>
      <c r="Q450" s="300"/>
      <c r="R450" s="300"/>
      <c r="S450" s="300"/>
      <c r="T450" s="300"/>
      <c r="U450" s="300"/>
      <c r="V450" s="300"/>
      <c r="W450" s="300"/>
      <c r="X450" s="300"/>
      <c r="Y450" s="300"/>
      <c r="Z450" s="300"/>
      <c r="AA450" s="300"/>
      <c r="AB450" s="300"/>
      <c r="AC450" s="300"/>
      <c r="AD450" s="300"/>
      <c r="AE450" s="300"/>
      <c r="AF450" s="300"/>
      <c r="AG450" s="300"/>
      <c r="AH450" s="300"/>
      <c r="AI450" s="300"/>
      <c r="AJ450" s="300"/>
      <c r="AK450" s="300"/>
      <c r="AL450" s="300"/>
      <c r="AM450" s="300"/>
      <c r="AN450" s="300"/>
      <c r="AO450" s="300"/>
      <c r="AP450" s="300"/>
    </row>
    <row r="451" spans="10:42" ht="13.5" customHeight="1">
      <c r="J451" s="300"/>
      <c r="K451" s="300"/>
      <c r="L451" s="300"/>
      <c r="M451" s="300"/>
      <c r="N451" s="300"/>
      <c r="O451" s="300"/>
      <c r="P451" s="300"/>
      <c r="Q451" s="300"/>
      <c r="R451" s="300"/>
      <c r="S451" s="300"/>
      <c r="T451" s="300"/>
      <c r="U451" s="300"/>
      <c r="V451" s="300"/>
      <c r="W451" s="300"/>
      <c r="X451" s="300"/>
      <c r="Y451" s="300"/>
      <c r="Z451" s="300"/>
      <c r="AA451" s="300"/>
      <c r="AB451" s="300"/>
      <c r="AC451" s="300"/>
      <c r="AD451" s="300"/>
      <c r="AE451" s="300"/>
      <c r="AF451" s="300"/>
      <c r="AG451" s="300"/>
      <c r="AH451" s="300"/>
      <c r="AI451" s="300"/>
      <c r="AJ451" s="300"/>
      <c r="AK451" s="300"/>
      <c r="AL451" s="300"/>
      <c r="AM451" s="300"/>
      <c r="AN451" s="300"/>
      <c r="AO451" s="300"/>
      <c r="AP451" s="300"/>
    </row>
    <row r="452" spans="10:42" ht="13.5" customHeight="1">
      <c r="J452" s="300"/>
      <c r="K452" s="300"/>
      <c r="L452" s="300"/>
      <c r="M452" s="300"/>
      <c r="N452" s="300"/>
      <c r="O452" s="300"/>
      <c r="P452" s="300"/>
      <c r="Q452" s="300"/>
      <c r="R452" s="300"/>
      <c r="S452" s="300"/>
      <c r="T452" s="300"/>
      <c r="U452" s="300"/>
      <c r="V452" s="300"/>
      <c r="W452" s="300"/>
      <c r="X452" s="300"/>
      <c r="Y452" s="300"/>
      <c r="Z452" s="300"/>
      <c r="AA452" s="300"/>
      <c r="AB452" s="300"/>
      <c r="AC452" s="300"/>
      <c r="AD452" s="300"/>
      <c r="AE452" s="300"/>
      <c r="AF452" s="300"/>
      <c r="AG452" s="300"/>
      <c r="AH452" s="300"/>
      <c r="AI452" s="300"/>
      <c r="AJ452" s="300"/>
      <c r="AK452" s="300"/>
      <c r="AL452" s="300"/>
      <c r="AM452" s="300"/>
      <c r="AN452" s="300"/>
      <c r="AO452" s="300"/>
      <c r="AP452" s="300"/>
    </row>
    <row r="453" spans="10:42" ht="13.5" customHeight="1">
      <c r="J453" s="300"/>
      <c r="K453" s="300"/>
      <c r="L453" s="300"/>
      <c r="M453" s="300"/>
      <c r="N453" s="300"/>
      <c r="O453" s="300"/>
      <c r="P453" s="300"/>
      <c r="Q453" s="300"/>
      <c r="R453" s="300"/>
      <c r="S453" s="300"/>
      <c r="T453" s="300"/>
      <c r="U453" s="300"/>
      <c r="V453" s="300"/>
      <c r="W453" s="300"/>
      <c r="X453" s="300"/>
      <c r="Y453" s="300"/>
      <c r="Z453" s="300"/>
      <c r="AA453" s="300"/>
      <c r="AB453" s="300"/>
      <c r="AC453" s="300"/>
      <c r="AD453" s="300"/>
      <c r="AE453" s="300"/>
      <c r="AF453" s="300"/>
      <c r="AG453" s="300"/>
      <c r="AH453" s="300"/>
      <c r="AI453" s="300"/>
      <c r="AJ453" s="300"/>
      <c r="AK453" s="300"/>
      <c r="AL453" s="300"/>
      <c r="AM453" s="300"/>
      <c r="AN453" s="300"/>
      <c r="AO453" s="300"/>
      <c r="AP453" s="300"/>
    </row>
    <row r="454" spans="10:42" ht="13.5" customHeight="1">
      <c r="J454" s="300"/>
      <c r="K454" s="300"/>
      <c r="L454" s="300"/>
      <c r="M454" s="300"/>
      <c r="N454" s="300"/>
      <c r="O454" s="300"/>
      <c r="P454" s="300"/>
      <c r="Q454" s="300"/>
      <c r="R454" s="300"/>
      <c r="S454" s="300"/>
      <c r="T454" s="300"/>
      <c r="U454" s="300"/>
      <c r="V454" s="300"/>
      <c r="W454" s="300"/>
      <c r="X454" s="300"/>
      <c r="Y454" s="300"/>
      <c r="Z454" s="300"/>
      <c r="AA454" s="300"/>
      <c r="AB454" s="300"/>
      <c r="AC454" s="300"/>
      <c r="AD454" s="300"/>
      <c r="AE454" s="300"/>
      <c r="AF454" s="300"/>
      <c r="AG454" s="300"/>
      <c r="AH454" s="300"/>
      <c r="AI454" s="300"/>
      <c r="AJ454" s="300"/>
      <c r="AK454" s="300"/>
      <c r="AL454" s="300"/>
      <c r="AM454" s="300"/>
      <c r="AN454" s="300"/>
      <c r="AO454" s="300"/>
      <c r="AP454" s="300"/>
    </row>
    <row r="455" spans="10:42" ht="13.5" customHeight="1">
      <c r="J455" s="300"/>
      <c r="K455" s="300"/>
      <c r="L455" s="300"/>
      <c r="M455" s="300"/>
      <c r="N455" s="300"/>
      <c r="O455" s="300"/>
      <c r="P455" s="300"/>
      <c r="Q455" s="300"/>
      <c r="R455" s="300"/>
      <c r="S455" s="300"/>
      <c r="T455" s="300"/>
      <c r="U455" s="300"/>
      <c r="V455" s="300"/>
      <c r="W455" s="300"/>
      <c r="X455" s="300"/>
      <c r="Y455" s="300"/>
      <c r="Z455" s="300"/>
      <c r="AA455" s="300"/>
      <c r="AB455" s="300"/>
      <c r="AC455" s="300"/>
      <c r="AD455" s="300"/>
      <c r="AE455" s="300"/>
      <c r="AF455" s="300"/>
      <c r="AG455" s="300"/>
      <c r="AH455" s="300"/>
      <c r="AI455" s="300"/>
      <c r="AJ455" s="300"/>
      <c r="AK455" s="300"/>
      <c r="AL455" s="300"/>
      <c r="AM455" s="300"/>
      <c r="AN455" s="300"/>
      <c r="AO455" s="300"/>
      <c r="AP455" s="300"/>
    </row>
    <row r="456" spans="10:42" ht="13.5" customHeight="1">
      <c r="J456" s="300"/>
      <c r="K456" s="300"/>
      <c r="L456" s="300"/>
      <c r="M456" s="300"/>
      <c r="N456" s="300"/>
      <c r="O456" s="300"/>
      <c r="P456" s="300"/>
      <c r="Q456" s="300"/>
      <c r="R456" s="300"/>
      <c r="S456" s="300"/>
      <c r="T456" s="300"/>
      <c r="U456" s="300"/>
      <c r="V456" s="300"/>
      <c r="W456" s="300"/>
      <c r="X456" s="300"/>
      <c r="Y456" s="300"/>
      <c r="Z456" s="300"/>
      <c r="AA456" s="300"/>
      <c r="AB456" s="300"/>
      <c r="AC456" s="300"/>
      <c r="AD456" s="300"/>
      <c r="AE456" s="300"/>
      <c r="AF456" s="300"/>
      <c r="AG456" s="300"/>
      <c r="AH456" s="300"/>
      <c r="AI456" s="300"/>
      <c r="AJ456" s="300"/>
      <c r="AK456" s="300"/>
      <c r="AL456" s="300"/>
      <c r="AM456" s="300"/>
      <c r="AN456" s="300"/>
      <c r="AO456" s="300"/>
      <c r="AP456" s="300"/>
    </row>
    <row r="457" spans="10:42" ht="13.5" customHeight="1">
      <c r="J457" s="300"/>
      <c r="K457" s="300"/>
      <c r="L457" s="300"/>
      <c r="M457" s="300"/>
      <c r="N457" s="300"/>
      <c r="O457" s="300"/>
      <c r="P457" s="300"/>
      <c r="Q457" s="300"/>
      <c r="R457" s="300"/>
      <c r="S457" s="300"/>
      <c r="T457" s="300"/>
      <c r="U457" s="300"/>
      <c r="V457" s="300"/>
      <c r="W457" s="300"/>
      <c r="X457" s="300"/>
      <c r="Y457" s="300"/>
      <c r="Z457" s="300"/>
      <c r="AA457" s="300"/>
      <c r="AB457" s="300"/>
      <c r="AC457" s="300"/>
      <c r="AD457" s="300"/>
      <c r="AE457" s="300"/>
      <c r="AF457" s="300"/>
      <c r="AG457" s="300"/>
      <c r="AH457" s="300"/>
      <c r="AI457" s="300"/>
      <c r="AJ457" s="300"/>
      <c r="AK457" s="300"/>
      <c r="AL457" s="300"/>
      <c r="AM457" s="300"/>
      <c r="AN457" s="300"/>
      <c r="AO457" s="300"/>
      <c r="AP457" s="300"/>
    </row>
    <row r="458" spans="10:42" ht="13.5" customHeight="1">
      <c r="J458" s="300"/>
      <c r="K458" s="300"/>
      <c r="L458" s="300"/>
      <c r="M458" s="300"/>
      <c r="N458" s="300"/>
      <c r="O458" s="300"/>
      <c r="P458" s="300"/>
      <c r="Q458" s="300"/>
      <c r="R458" s="300"/>
      <c r="S458" s="300"/>
      <c r="T458" s="300"/>
      <c r="U458" s="300"/>
      <c r="V458" s="300"/>
      <c r="W458" s="300"/>
      <c r="X458" s="300"/>
      <c r="Y458" s="300"/>
      <c r="Z458" s="300"/>
      <c r="AA458" s="300"/>
      <c r="AB458" s="300"/>
      <c r="AC458" s="300"/>
      <c r="AD458" s="300"/>
      <c r="AE458" s="300"/>
      <c r="AF458" s="300"/>
      <c r="AG458" s="300"/>
      <c r="AH458" s="300"/>
      <c r="AI458" s="300"/>
      <c r="AJ458" s="300"/>
      <c r="AK458" s="300"/>
      <c r="AL458" s="300"/>
      <c r="AM458" s="300"/>
      <c r="AN458" s="300"/>
      <c r="AO458" s="300"/>
      <c r="AP458" s="300"/>
    </row>
    <row r="459" spans="10:42" ht="13.5" customHeight="1">
      <c r="J459" s="300"/>
      <c r="K459" s="300"/>
      <c r="L459" s="300"/>
      <c r="M459" s="300"/>
      <c r="N459" s="300"/>
      <c r="O459" s="300"/>
      <c r="P459" s="300"/>
      <c r="Q459" s="300"/>
      <c r="R459" s="300"/>
      <c r="S459" s="300"/>
      <c r="T459" s="300"/>
      <c r="U459" s="300"/>
      <c r="V459" s="300"/>
      <c r="W459" s="300"/>
      <c r="X459" s="300"/>
      <c r="Y459" s="300"/>
      <c r="Z459" s="300"/>
      <c r="AA459" s="300"/>
      <c r="AB459" s="300"/>
      <c r="AC459" s="300"/>
      <c r="AD459" s="300"/>
      <c r="AE459" s="300"/>
      <c r="AF459" s="300"/>
      <c r="AG459" s="300"/>
      <c r="AH459" s="300"/>
      <c r="AI459" s="300"/>
      <c r="AJ459" s="300"/>
      <c r="AK459" s="300"/>
      <c r="AL459" s="300"/>
      <c r="AM459" s="300"/>
      <c r="AN459" s="300"/>
      <c r="AO459" s="300"/>
      <c r="AP459" s="300"/>
    </row>
    <row r="460" spans="10:42" ht="13.5" customHeight="1">
      <c r="J460" s="300"/>
      <c r="K460" s="300"/>
      <c r="L460" s="300"/>
      <c r="M460" s="300"/>
      <c r="N460" s="300"/>
      <c r="O460" s="300"/>
      <c r="P460" s="300"/>
      <c r="Q460" s="300"/>
      <c r="R460" s="300"/>
      <c r="S460" s="300"/>
      <c r="T460" s="300"/>
      <c r="U460" s="300"/>
      <c r="V460" s="300"/>
      <c r="W460" s="300"/>
      <c r="X460" s="300"/>
      <c r="Y460" s="300"/>
      <c r="Z460" s="300"/>
      <c r="AA460" s="300"/>
      <c r="AB460" s="300"/>
      <c r="AC460" s="300"/>
      <c r="AD460" s="300"/>
      <c r="AE460" s="300"/>
      <c r="AF460" s="300"/>
      <c r="AG460" s="300"/>
      <c r="AH460" s="300"/>
      <c r="AI460" s="300"/>
      <c r="AJ460" s="300"/>
      <c r="AK460" s="300"/>
      <c r="AL460" s="300"/>
      <c r="AM460" s="300"/>
      <c r="AN460" s="300"/>
      <c r="AO460" s="300"/>
      <c r="AP460" s="300"/>
    </row>
    <row r="461" spans="10:42" ht="13.5" customHeight="1">
      <c r="J461" s="300"/>
      <c r="K461" s="300"/>
      <c r="L461" s="300"/>
      <c r="M461" s="300"/>
      <c r="N461" s="300"/>
      <c r="O461" s="300"/>
      <c r="P461" s="300"/>
      <c r="Q461" s="300"/>
      <c r="R461" s="300"/>
      <c r="S461" s="300"/>
      <c r="T461" s="300"/>
      <c r="U461" s="300"/>
      <c r="V461" s="300"/>
      <c r="W461" s="300"/>
      <c r="X461" s="300"/>
      <c r="Y461" s="300"/>
      <c r="Z461" s="300"/>
      <c r="AA461" s="300"/>
      <c r="AB461" s="300"/>
      <c r="AC461" s="300"/>
      <c r="AD461" s="300"/>
      <c r="AE461" s="300"/>
      <c r="AF461" s="300"/>
      <c r="AG461" s="300"/>
      <c r="AH461" s="300"/>
      <c r="AI461" s="300"/>
      <c r="AJ461" s="300"/>
      <c r="AK461" s="300"/>
      <c r="AL461" s="300"/>
      <c r="AM461" s="300"/>
      <c r="AN461" s="300"/>
      <c r="AO461" s="300"/>
      <c r="AP461" s="300"/>
    </row>
    <row r="462" spans="10:42" ht="13.5" customHeight="1">
      <c r="J462" s="300"/>
      <c r="K462" s="300"/>
      <c r="L462" s="300"/>
      <c r="M462" s="300"/>
      <c r="N462" s="300"/>
      <c r="O462" s="300"/>
      <c r="P462" s="300"/>
      <c r="Q462" s="300"/>
      <c r="R462" s="300"/>
      <c r="S462" s="300"/>
      <c r="T462" s="300"/>
      <c r="U462" s="300"/>
      <c r="V462" s="300"/>
      <c r="W462" s="300"/>
      <c r="X462" s="300"/>
      <c r="Y462" s="300"/>
      <c r="Z462" s="300"/>
      <c r="AA462" s="300"/>
      <c r="AB462" s="300"/>
      <c r="AC462" s="300"/>
      <c r="AD462" s="300"/>
      <c r="AE462" s="300"/>
      <c r="AF462" s="300"/>
      <c r="AG462" s="300"/>
      <c r="AH462" s="300"/>
      <c r="AI462" s="300"/>
      <c r="AJ462" s="300"/>
      <c r="AK462" s="300"/>
      <c r="AL462" s="300"/>
      <c r="AM462" s="300"/>
      <c r="AN462" s="300"/>
      <c r="AO462" s="300"/>
      <c r="AP462" s="300"/>
    </row>
    <row r="463" spans="10:42" ht="13.5" customHeight="1">
      <c r="J463" s="300"/>
      <c r="K463" s="300"/>
      <c r="L463" s="300"/>
      <c r="M463" s="300"/>
      <c r="N463" s="300"/>
      <c r="O463" s="300"/>
      <c r="P463" s="300"/>
      <c r="Q463" s="300"/>
      <c r="R463" s="300"/>
      <c r="S463" s="300"/>
      <c r="T463" s="300"/>
      <c r="U463" s="300"/>
      <c r="V463" s="300"/>
      <c r="W463" s="300"/>
      <c r="X463" s="300"/>
      <c r="Y463" s="300"/>
      <c r="Z463" s="300"/>
      <c r="AA463" s="300"/>
      <c r="AB463" s="300"/>
      <c r="AC463" s="300"/>
      <c r="AD463" s="300"/>
      <c r="AE463" s="300"/>
      <c r="AF463" s="300"/>
      <c r="AG463" s="300"/>
      <c r="AH463" s="300"/>
      <c r="AI463" s="300"/>
      <c r="AJ463" s="300"/>
      <c r="AK463" s="300"/>
      <c r="AL463" s="300"/>
      <c r="AM463" s="300"/>
      <c r="AN463" s="300"/>
      <c r="AO463" s="300"/>
      <c r="AP463" s="300"/>
    </row>
    <row r="464" spans="10:42" ht="13.5" customHeight="1">
      <c r="J464" s="300"/>
      <c r="K464" s="300"/>
      <c r="L464" s="300"/>
      <c r="M464" s="300"/>
      <c r="N464" s="300"/>
      <c r="O464" s="300"/>
      <c r="P464" s="300"/>
      <c r="Q464" s="300"/>
      <c r="R464" s="300"/>
      <c r="S464" s="300"/>
      <c r="T464" s="300"/>
      <c r="U464" s="300"/>
      <c r="V464" s="300"/>
      <c r="W464" s="300"/>
      <c r="X464" s="300"/>
      <c r="Y464" s="300"/>
      <c r="Z464" s="300"/>
      <c r="AA464" s="300"/>
      <c r="AB464" s="300"/>
      <c r="AC464" s="300"/>
      <c r="AD464" s="300"/>
      <c r="AE464" s="300"/>
      <c r="AF464" s="300"/>
      <c r="AG464" s="300"/>
      <c r="AH464" s="300"/>
      <c r="AI464" s="300"/>
      <c r="AJ464" s="300"/>
      <c r="AK464" s="300"/>
      <c r="AL464" s="300"/>
      <c r="AM464" s="300"/>
      <c r="AN464" s="300"/>
      <c r="AO464" s="300"/>
      <c r="AP464" s="300"/>
    </row>
    <row r="465" spans="10:42" ht="13.5" customHeight="1">
      <c r="J465" s="300"/>
      <c r="K465" s="300"/>
      <c r="L465" s="300"/>
      <c r="M465" s="300"/>
      <c r="N465" s="300"/>
      <c r="O465" s="300"/>
      <c r="P465" s="300"/>
      <c r="Q465" s="300"/>
      <c r="R465" s="300"/>
      <c r="S465" s="300"/>
      <c r="T465" s="300"/>
      <c r="U465" s="300"/>
      <c r="V465" s="300"/>
      <c r="W465" s="300"/>
      <c r="X465" s="300"/>
      <c r="Y465" s="300"/>
      <c r="Z465" s="300"/>
      <c r="AA465" s="300"/>
      <c r="AB465" s="300"/>
      <c r="AC465" s="300"/>
      <c r="AD465" s="300"/>
      <c r="AE465" s="300"/>
      <c r="AF465" s="300"/>
      <c r="AG465" s="300"/>
      <c r="AH465" s="300"/>
      <c r="AI465" s="300"/>
      <c r="AJ465" s="300"/>
      <c r="AK465" s="300"/>
      <c r="AL465" s="300"/>
      <c r="AM465" s="300"/>
      <c r="AN465" s="300"/>
      <c r="AO465" s="300"/>
      <c r="AP465" s="300"/>
    </row>
    <row r="466" spans="10:42" ht="13.5" customHeight="1">
      <c r="J466" s="300"/>
      <c r="K466" s="300"/>
      <c r="L466" s="300"/>
      <c r="M466" s="300"/>
      <c r="N466" s="300"/>
      <c r="O466" s="300"/>
      <c r="P466" s="300"/>
      <c r="Q466" s="300"/>
      <c r="R466" s="300"/>
      <c r="S466" s="300"/>
      <c r="T466" s="300"/>
      <c r="U466" s="300"/>
      <c r="V466" s="300"/>
      <c r="W466" s="300"/>
      <c r="X466" s="300"/>
      <c r="Y466" s="300"/>
      <c r="Z466" s="300"/>
      <c r="AA466" s="300"/>
      <c r="AB466" s="300"/>
      <c r="AC466" s="300"/>
      <c r="AD466" s="300"/>
      <c r="AE466" s="300"/>
      <c r="AF466" s="300"/>
      <c r="AG466" s="300"/>
      <c r="AH466" s="300"/>
      <c r="AI466" s="300"/>
      <c r="AJ466" s="300"/>
      <c r="AK466" s="300"/>
      <c r="AL466" s="300"/>
      <c r="AM466" s="300"/>
      <c r="AN466" s="300"/>
      <c r="AO466" s="300"/>
      <c r="AP466" s="300"/>
    </row>
    <row r="467" spans="10:42" ht="13.5" customHeight="1">
      <c r="J467" s="300"/>
      <c r="K467" s="300"/>
      <c r="L467" s="300"/>
      <c r="M467" s="300"/>
      <c r="N467" s="300"/>
      <c r="O467" s="300"/>
      <c r="P467" s="300"/>
      <c r="Q467" s="300"/>
      <c r="R467" s="300"/>
      <c r="S467" s="300"/>
      <c r="T467" s="300"/>
      <c r="U467" s="300"/>
      <c r="V467" s="300"/>
      <c r="W467" s="300"/>
      <c r="X467" s="300"/>
      <c r="Y467" s="300"/>
      <c r="Z467" s="300"/>
      <c r="AA467" s="300"/>
      <c r="AB467" s="300"/>
      <c r="AC467" s="300"/>
      <c r="AD467" s="300"/>
      <c r="AE467" s="300"/>
      <c r="AF467" s="300"/>
      <c r="AG467" s="300"/>
      <c r="AH467" s="300"/>
      <c r="AI467" s="300"/>
      <c r="AJ467" s="300"/>
      <c r="AK467" s="300"/>
      <c r="AL467" s="300"/>
      <c r="AM467" s="300"/>
      <c r="AN467" s="300"/>
      <c r="AO467" s="300"/>
      <c r="AP467" s="300"/>
    </row>
    <row r="468" spans="10:42" ht="13.5" customHeight="1">
      <c r="J468" s="300"/>
      <c r="K468" s="300"/>
      <c r="L468" s="300"/>
      <c r="M468" s="300"/>
      <c r="N468" s="300"/>
      <c r="O468" s="300"/>
      <c r="P468" s="300"/>
      <c r="Q468" s="300"/>
      <c r="R468" s="300"/>
      <c r="S468" s="300"/>
      <c r="T468" s="300"/>
      <c r="U468" s="300"/>
      <c r="V468" s="300"/>
      <c r="W468" s="300"/>
      <c r="X468" s="300"/>
      <c r="Y468" s="300"/>
      <c r="Z468" s="300"/>
      <c r="AA468" s="300"/>
      <c r="AB468" s="300"/>
      <c r="AC468" s="300"/>
      <c r="AD468" s="300"/>
      <c r="AE468" s="300"/>
      <c r="AF468" s="300"/>
      <c r="AG468" s="300"/>
      <c r="AH468" s="300"/>
      <c r="AI468" s="300"/>
      <c r="AJ468" s="300"/>
      <c r="AK468" s="300"/>
      <c r="AL468" s="300"/>
      <c r="AM468" s="300"/>
      <c r="AN468" s="300"/>
      <c r="AO468" s="300"/>
      <c r="AP468" s="300"/>
    </row>
    <row r="469" spans="10:42" ht="13.5" customHeight="1">
      <c r="J469" s="300"/>
      <c r="K469" s="300"/>
      <c r="L469" s="300"/>
      <c r="M469" s="300"/>
      <c r="N469" s="300"/>
      <c r="O469" s="300"/>
      <c r="P469" s="300"/>
      <c r="Q469" s="300"/>
      <c r="R469" s="300"/>
      <c r="S469" s="300"/>
      <c r="T469" s="300"/>
      <c r="U469" s="300"/>
      <c r="V469" s="300"/>
      <c r="W469" s="300"/>
      <c r="X469" s="300"/>
      <c r="Y469" s="300"/>
      <c r="Z469" s="300"/>
      <c r="AA469" s="300"/>
      <c r="AB469" s="300"/>
      <c r="AC469" s="300"/>
      <c r="AD469" s="300"/>
      <c r="AE469" s="300"/>
      <c r="AF469" s="300"/>
      <c r="AG469" s="300"/>
      <c r="AH469" s="300"/>
      <c r="AI469" s="300"/>
      <c r="AJ469" s="300"/>
      <c r="AK469" s="300"/>
      <c r="AL469" s="300"/>
      <c r="AM469" s="300"/>
      <c r="AN469" s="300"/>
      <c r="AO469" s="300"/>
      <c r="AP469" s="300"/>
    </row>
    <row r="470" spans="10:42" ht="13.5" customHeight="1">
      <c r="J470" s="300"/>
      <c r="K470" s="300"/>
      <c r="L470" s="300"/>
      <c r="M470" s="300"/>
      <c r="N470" s="300"/>
      <c r="O470" s="300"/>
      <c r="P470" s="300"/>
      <c r="Q470" s="300"/>
      <c r="R470" s="300"/>
      <c r="S470" s="300"/>
      <c r="T470" s="300"/>
      <c r="U470" s="300"/>
      <c r="V470" s="300"/>
      <c r="W470" s="300"/>
      <c r="X470" s="300"/>
      <c r="Y470" s="300"/>
      <c r="Z470" s="300"/>
      <c r="AA470" s="300"/>
      <c r="AB470" s="300"/>
      <c r="AC470" s="300"/>
      <c r="AD470" s="300"/>
      <c r="AE470" s="300"/>
      <c r="AF470" s="300"/>
      <c r="AG470" s="300"/>
      <c r="AH470" s="300"/>
      <c r="AI470" s="300"/>
      <c r="AJ470" s="300"/>
      <c r="AK470" s="300"/>
      <c r="AL470" s="300"/>
      <c r="AM470" s="300"/>
      <c r="AN470" s="300"/>
      <c r="AO470" s="300"/>
      <c r="AP470" s="300"/>
    </row>
    <row r="471" spans="10:42" ht="13.5" customHeight="1">
      <c r="J471" s="300"/>
      <c r="K471" s="300"/>
      <c r="L471" s="300"/>
      <c r="M471" s="300"/>
      <c r="N471" s="300"/>
      <c r="O471" s="300"/>
      <c r="P471" s="300"/>
      <c r="Q471" s="300"/>
      <c r="R471" s="300"/>
      <c r="S471" s="300"/>
      <c r="T471" s="300"/>
      <c r="U471" s="300"/>
      <c r="V471" s="300"/>
      <c r="W471" s="300"/>
      <c r="X471" s="300"/>
      <c r="Y471" s="300"/>
      <c r="Z471" s="300"/>
      <c r="AA471" s="300"/>
      <c r="AB471" s="300"/>
      <c r="AC471" s="300"/>
      <c r="AD471" s="300"/>
      <c r="AE471" s="300"/>
      <c r="AF471" s="300"/>
      <c r="AG471" s="300"/>
      <c r="AH471" s="300"/>
      <c r="AI471" s="300"/>
      <c r="AJ471" s="300"/>
      <c r="AK471" s="300"/>
      <c r="AL471" s="300"/>
      <c r="AM471" s="300"/>
      <c r="AN471" s="300"/>
      <c r="AO471" s="300"/>
      <c r="AP471" s="300"/>
    </row>
    <row r="472" spans="10:42" ht="13.5" customHeight="1">
      <c r="J472" s="300"/>
      <c r="K472" s="300"/>
      <c r="L472" s="300"/>
      <c r="M472" s="300"/>
      <c r="N472" s="300"/>
      <c r="O472" s="300"/>
      <c r="P472" s="300"/>
      <c r="Q472" s="300"/>
      <c r="R472" s="300"/>
      <c r="S472" s="300"/>
      <c r="T472" s="300"/>
      <c r="U472" s="300"/>
      <c r="V472" s="300"/>
      <c r="W472" s="300"/>
      <c r="X472" s="300"/>
      <c r="Y472" s="300"/>
      <c r="Z472" s="300"/>
      <c r="AA472" s="300"/>
      <c r="AB472" s="300"/>
      <c r="AC472" s="300"/>
      <c r="AD472" s="300"/>
      <c r="AE472" s="300"/>
      <c r="AF472" s="300"/>
      <c r="AG472" s="300"/>
      <c r="AH472" s="300"/>
      <c r="AI472" s="300"/>
      <c r="AJ472" s="300"/>
      <c r="AK472" s="300"/>
      <c r="AL472" s="300"/>
      <c r="AM472" s="300"/>
      <c r="AN472" s="300"/>
      <c r="AO472" s="300"/>
      <c r="AP472" s="300"/>
    </row>
    <row r="473" spans="10:42" ht="13.5" customHeight="1">
      <c r="J473" s="300"/>
      <c r="K473" s="300"/>
      <c r="L473" s="300"/>
      <c r="M473" s="300"/>
      <c r="N473" s="300"/>
      <c r="O473" s="300"/>
      <c r="P473" s="300"/>
      <c r="Q473" s="300"/>
      <c r="R473" s="300"/>
      <c r="S473" s="300"/>
      <c r="T473" s="300"/>
      <c r="U473" s="300"/>
      <c r="V473" s="300"/>
      <c r="W473" s="300"/>
      <c r="X473" s="300"/>
      <c r="Y473" s="300"/>
      <c r="Z473" s="300"/>
      <c r="AA473" s="300"/>
      <c r="AB473" s="300"/>
      <c r="AC473" s="300"/>
      <c r="AD473" s="300"/>
      <c r="AE473" s="300"/>
      <c r="AF473" s="300"/>
      <c r="AG473" s="300"/>
      <c r="AH473" s="300"/>
      <c r="AI473" s="300"/>
      <c r="AJ473" s="300"/>
      <c r="AK473" s="300"/>
      <c r="AL473" s="300"/>
      <c r="AM473" s="300"/>
      <c r="AN473" s="300"/>
      <c r="AO473" s="300"/>
      <c r="AP473" s="300"/>
    </row>
    <row r="474" spans="10:42" ht="13.5" customHeight="1">
      <c r="J474" s="300"/>
      <c r="K474" s="300"/>
      <c r="L474" s="300"/>
      <c r="M474" s="300"/>
      <c r="N474" s="300"/>
      <c r="O474" s="300"/>
      <c r="P474" s="300"/>
      <c r="Q474" s="300"/>
      <c r="R474" s="300"/>
      <c r="S474" s="300"/>
      <c r="T474" s="300"/>
      <c r="U474" s="300"/>
      <c r="V474" s="300"/>
      <c r="W474" s="300"/>
      <c r="X474" s="300"/>
      <c r="Y474" s="300"/>
      <c r="Z474" s="300"/>
      <c r="AA474" s="300"/>
      <c r="AB474" s="300"/>
      <c r="AC474" s="300"/>
      <c r="AD474" s="300"/>
      <c r="AE474" s="300"/>
      <c r="AF474" s="300"/>
      <c r="AG474" s="300"/>
      <c r="AH474" s="300"/>
      <c r="AI474" s="300"/>
      <c r="AJ474" s="300"/>
      <c r="AK474" s="300"/>
      <c r="AL474" s="300"/>
      <c r="AM474" s="300"/>
      <c r="AN474" s="300"/>
      <c r="AO474" s="300"/>
      <c r="AP474" s="300"/>
    </row>
    <row r="475" spans="10:42" ht="13.5" customHeight="1">
      <c r="J475" s="300"/>
      <c r="K475" s="300"/>
      <c r="L475" s="300"/>
      <c r="M475" s="300"/>
      <c r="N475" s="300"/>
      <c r="O475" s="300"/>
      <c r="P475" s="300"/>
      <c r="Q475" s="300"/>
      <c r="R475" s="300"/>
      <c r="S475" s="300"/>
      <c r="T475" s="300"/>
      <c r="U475" s="300"/>
      <c r="V475" s="300"/>
      <c r="W475" s="300"/>
      <c r="X475" s="300"/>
      <c r="Y475" s="300"/>
      <c r="Z475" s="300"/>
      <c r="AA475" s="300"/>
      <c r="AB475" s="300"/>
      <c r="AC475" s="300"/>
      <c r="AD475" s="300"/>
      <c r="AE475" s="300"/>
      <c r="AF475" s="300"/>
      <c r="AG475" s="300"/>
      <c r="AH475" s="300"/>
      <c r="AI475" s="300"/>
      <c r="AJ475" s="300"/>
      <c r="AK475" s="300"/>
      <c r="AL475" s="300"/>
      <c r="AM475" s="300"/>
      <c r="AN475" s="300"/>
      <c r="AO475" s="300"/>
      <c r="AP475" s="300"/>
    </row>
    <row r="476" spans="10:42" ht="13.5" customHeight="1">
      <c r="J476" s="300"/>
      <c r="K476" s="300"/>
      <c r="L476" s="300"/>
      <c r="M476" s="300"/>
      <c r="N476" s="300"/>
      <c r="O476" s="300"/>
      <c r="P476" s="300"/>
      <c r="Q476" s="300"/>
      <c r="R476" s="300"/>
      <c r="S476" s="300"/>
      <c r="T476" s="300"/>
      <c r="U476" s="300"/>
      <c r="V476" s="300"/>
      <c r="W476" s="300"/>
      <c r="X476" s="300"/>
      <c r="Y476" s="300"/>
      <c r="Z476" s="300"/>
      <c r="AA476" s="300"/>
      <c r="AB476" s="300"/>
      <c r="AC476" s="300"/>
      <c r="AD476" s="300"/>
      <c r="AE476" s="300"/>
      <c r="AF476" s="300"/>
      <c r="AG476" s="300"/>
      <c r="AH476" s="300"/>
      <c r="AI476" s="300"/>
      <c r="AJ476" s="300"/>
      <c r="AK476" s="300"/>
      <c r="AL476" s="300"/>
      <c r="AM476" s="300"/>
      <c r="AN476" s="300"/>
      <c r="AO476" s="300"/>
      <c r="AP476" s="300"/>
    </row>
    <row r="477" spans="10:42" ht="13.5" customHeight="1">
      <c r="J477" s="300"/>
      <c r="K477" s="300"/>
      <c r="L477" s="300"/>
      <c r="M477" s="300"/>
      <c r="N477" s="300"/>
      <c r="O477" s="300"/>
      <c r="P477" s="300"/>
      <c r="Q477" s="300"/>
      <c r="R477" s="300"/>
      <c r="S477" s="300"/>
      <c r="T477" s="300"/>
      <c r="U477" s="300"/>
      <c r="V477" s="300"/>
      <c r="W477" s="300"/>
      <c r="X477" s="300"/>
      <c r="Y477" s="300"/>
      <c r="Z477" s="300"/>
      <c r="AA477" s="300"/>
      <c r="AB477" s="300"/>
      <c r="AC477" s="300"/>
      <c r="AD477" s="300"/>
      <c r="AE477" s="300"/>
      <c r="AF477" s="300"/>
      <c r="AG477" s="300"/>
      <c r="AH477" s="300"/>
      <c r="AI477" s="300"/>
      <c r="AJ477" s="300"/>
      <c r="AK477" s="300"/>
      <c r="AL477" s="300"/>
      <c r="AM477" s="300"/>
      <c r="AN477" s="300"/>
      <c r="AO477" s="300"/>
      <c r="AP477" s="300"/>
    </row>
    <row r="478" spans="10:42" ht="13.5" customHeight="1">
      <c r="J478" s="300"/>
      <c r="K478" s="300"/>
      <c r="L478" s="300"/>
      <c r="M478" s="300"/>
      <c r="N478" s="300"/>
      <c r="O478" s="300"/>
      <c r="P478" s="300"/>
      <c r="Q478" s="300"/>
      <c r="R478" s="300"/>
      <c r="S478" s="300"/>
      <c r="T478" s="300"/>
      <c r="U478" s="300"/>
      <c r="V478" s="300"/>
      <c r="W478" s="300"/>
      <c r="X478" s="300"/>
      <c r="Y478" s="300"/>
      <c r="Z478" s="300"/>
      <c r="AA478" s="300"/>
      <c r="AB478" s="300"/>
      <c r="AC478" s="300"/>
      <c r="AD478" s="300"/>
      <c r="AE478" s="300"/>
      <c r="AF478" s="300"/>
      <c r="AG478" s="300"/>
      <c r="AH478" s="300"/>
      <c r="AI478" s="300"/>
      <c r="AJ478" s="300"/>
      <c r="AK478" s="300"/>
      <c r="AL478" s="300"/>
      <c r="AM478" s="300"/>
      <c r="AN478" s="300"/>
      <c r="AO478" s="300"/>
      <c r="AP478" s="300"/>
    </row>
    <row r="479" spans="10:42" ht="13.5" customHeight="1">
      <c r="J479" s="300"/>
      <c r="K479" s="300"/>
      <c r="L479" s="300"/>
      <c r="M479" s="300"/>
      <c r="N479" s="300"/>
      <c r="O479" s="300"/>
      <c r="P479" s="300"/>
      <c r="Q479" s="300"/>
      <c r="R479" s="300"/>
      <c r="S479" s="300"/>
      <c r="T479" s="300"/>
      <c r="U479" s="300"/>
      <c r="V479" s="300"/>
      <c r="W479" s="300"/>
      <c r="X479" s="300"/>
      <c r="Y479" s="300"/>
      <c r="Z479" s="300"/>
      <c r="AA479" s="300"/>
      <c r="AB479" s="300"/>
      <c r="AC479" s="300"/>
      <c r="AD479" s="300"/>
      <c r="AE479" s="300"/>
      <c r="AF479" s="300"/>
      <c r="AG479" s="300"/>
      <c r="AH479" s="300"/>
      <c r="AI479" s="300"/>
      <c r="AJ479" s="300"/>
      <c r="AK479" s="300"/>
      <c r="AL479" s="300"/>
      <c r="AM479" s="300"/>
      <c r="AN479" s="300"/>
      <c r="AO479" s="300"/>
      <c r="AP479" s="300"/>
    </row>
    <row r="480" spans="10:42" ht="13.5" customHeight="1">
      <c r="J480" s="300"/>
      <c r="K480" s="300"/>
      <c r="L480" s="300"/>
      <c r="M480" s="300"/>
      <c r="N480" s="300"/>
      <c r="O480" s="300"/>
      <c r="P480" s="300"/>
      <c r="Q480" s="300"/>
      <c r="R480" s="300"/>
      <c r="S480" s="300"/>
      <c r="T480" s="300"/>
      <c r="U480" s="300"/>
      <c r="V480" s="300"/>
      <c r="W480" s="300"/>
      <c r="X480" s="300"/>
      <c r="Y480" s="300"/>
      <c r="Z480" s="300"/>
      <c r="AA480" s="300"/>
      <c r="AB480" s="300"/>
      <c r="AC480" s="300"/>
      <c r="AD480" s="300"/>
      <c r="AE480" s="300"/>
      <c r="AF480" s="300"/>
      <c r="AG480" s="300"/>
      <c r="AH480" s="300"/>
      <c r="AI480" s="300"/>
      <c r="AJ480" s="300"/>
      <c r="AK480" s="300"/>
      <c r="AL480" s="300"/>
      <c r="AM480" s="300"/>
      <c r="AN480" s="300"/>
      <c r="AO480" s="300"/>
      <c r="AP480" s="300"/>
    </row>
    <row r="481" spans="10:42" ht="13.5" customHeight="1">
      <c r="J481" s="300"/>
      <c r="K481" s="300"/>
      <c r="L481" s="300"/>
      <c r="M481" s="300"/>
      <c r="N481" s="300"/>
      <c r="O481" s="300"/>
      <c r="P481" s="300"/>
      <c r="Q481" s="300"/>
      <c r="R481" s="300"/>
      <c r="S481" s="300"/>
      <c r="T481" s="300"/>
      <c r="U481" s="300"/>
      <c r="V481" s="300"/>
      <c r="W481" s="300"/>
      <c r="X481" s="300"/>
      <c r="Y481" s="300"/>
      <c r="Z481" s="300"/>
      <c r="AA481" s="300"/>
      <c r="AB481" s="300"/>
      <c r="AC481" s="300"/>
      <c r="AD481" s="300"/>
      <c r="AE481" s="300"/>
      <c r="AF481" s="300"/>
      <c r="AG481" s="300"/>
      <c r="AH481" s="300"/>
      <c r="AI481" s="300"/>
      <c r="AJ481" s="300"/>
      <c r="AK481" s="300"/>
      <c r="AL481" s="300"/>
      <c r="AM481" s="300"/>
      <c r="AN481" s="300"/>
      <c r="AO481" s="300"/>
      <c r="AP481" s="300"/>
    </row>
    <row r="482" spans="10:42" ht="13.5" customHeight="1">
      <c r="J482" s="300"/>
      <c r="K482" s="300"/>
      <c r="L482" s="300"/>
      <c r="M482" s="300"/>
      <c r="N482" s="300"/>
      <c r="O482" s="300"/>
      <c r="P482" s="300"/>
      <c r="Q482" s="300"/>
      <c r="R482" s="300"/>
      <c r="S482" s="300"/>
      <c r="T482" s="300"/>
      <c r="U482" s="300"/>
      <c r="V482" s="300"/>
      <c r="W482" s="300"/>
      <c r="X482" s="300"/>
      <c r="Y482" s="300"/>
      <c r="Z482" s="300"/>
      <c r="AA482" s="300"/>
      <c r="AB482" s="300"/>
      <c r="AC482" s="300"/>
      <c r="AD482" s="300"/>
      <c r="AE482" s="300"/>
      <c r="AF482" s="300"/>
      <c r="AG482" s="300"/>
      <c r="AH482" s="300"/>
      <c r="AI482" s="300"/>
      <c r="AJ482" s="300"/>
      <c r="AK482" s="300"/>
      <c r="AL482" s="300"/>
      <c r="AM482" s="300"/>
      <c r="AN482" s="300"/>
      <c r="AO482" s="300"/>
      <c r="AP482" s="300"/>
    </row>
    <row r="483" spans="10:42" ht="13.5" customHeight="1">
      <c r="J483" s="300"/>
      <c r="K483" s="300"/>
      <c r="L483" s="300"/>
      <c r="M483" s="300"/>
      <c r="N483" s="300"/>
      <c r="O483" s="300"/>
      <c r="P483" s="300"/>
      <c r="Q483" s="300"/>
      <c r="R483" s="300"/>
      <c r="S483" s="300"/>
      <c r="T483" s="300"/>
      <c r="U483" s="300"/>
      <c r="V483" s="300"/>
      <c r="W483" s="300"/>
      <c r="X483" s="300"/>
      <c r="Y483" s="300"/>
      <c r="Z483" s="300"/>
      <c r="AA483" s="300"/>
      <c r="AB483" s="300"/>
      <c r="AC483" s="300"/>
      <c r="AD483" s="300"/>
      <c r="AE483" s="300"/>
      <c r="AF483" s="300"/>
      <c r="AG483" s="300"/>
      <c r="AH483" s="300"/>
      <c r="AI483" s="300"/>
      <c r="AJ483" s="300"/>
      <c r="AK483" s="300"/>
      <c r="AL483" s="300"/>
      <c r="AM483" s="300"/>
      <c r="AN483" s="300"/>
      <c r="AO483" s="300"/>
      <c r="AP483" s="300"/>
    </row>
    <row r="484" spans="10:42" ht="13.5" customHeight="1">
      <c r="J484" s="300"/>
      <c r="K484" s="300"/>
      <c r="L484" s="300"/>
      <c r="M484" s="300"/>
      <c r="N484" s="300"/>
      <c r="O484" s="300"/>
      <c r="P484" s="300"/>
      <c r="Q484" s="300"/>
      <c r="R484" s="300"/>
      <c r="S484" s="300"/>
      <c r="T484" s="300"/>
      <c r="U484" s="300"/>
      <c r="V484" s="300"/>
      <c r="W484" s="300"/>
      <c r="X484" s="300"/>
      <c r="Y484" s="300"/>
      <c r="Z484" s="300"/>
      <c r="AA484" s="300"/>
      <c r="AB484" s="300"/>
      <c r="AC484" s="300"/>
      <c r="AD484" s="300"/>
      <c r="AE484" s="300"/>
      <c r="AF484" s="300"/>
      <c r="AG484" s="300"/>
      <c r="AH484" s="300"/>
      <c r="AI484" s="300"/>
      <c r="AJ484" s="300"/>
      <c r="AK484" s="300"/>
      <c r="AL484" s="300"/>
      <c r="AM484" s="300"/>
      <c r="AN484" s="300"/>
      <c r="AO484" s="300"/>
      <c r="AP484" s="300"/>
    </row>
    <row r="485" spans="10:42" ht="13.5" customHeight="1">
      <c r="J485" s="300"/>
      <c r="K485" s="300"/>
      <c r="L485" s="300"/>
      <c r="M485" s="300"/>
      <c r="N485" s="300"/>
      <c r="O485" s="300"/>
      <c r="P485" s="300"/>
      <c r="Q485" s="300"/>
      <c r="R485" s="300"/>
      <c r="S485" s="300"/>
      <c r="T485" s="300"/>
      <c r="U485" s="300"/>
      <c r="V485" s="300"/>
      <c r="W485" s="300"/>
      <c r="X485" s="300"/>
      <c r="Y485" s="300"/>
      <c r="Z485" s="300"/>
      <c r="AA485" s="300"/>
      <c r="AB485" s="300"/>
      <c r="AC485" s="300"/>
      <c r="AD485" s="300"/>
      <c r="AE485" s="300"/>
      <c r="AF485" s="300"/>
      <c r="AG485" s="300"/>
      <c r="AH485" s="300"/>
      <c r="AI485" s="300"/>
      <c r="AJ485" s="300"/>
      <c r="AK485" s="300"/>
      <c r="AL485" s="300"/>
      <c r="AM485" s="300"/>
      <c r="AN485" s="300"/>
      <c r="AO485" s="300"/>
      <c r="AP485" s="300"/>
    </row>
    <row r="486" spans="10:42" ht="13.5" customHeight="1">
      <c r="J486" s="300"/>
      <c r="K486" s="300"/>
      <c r="L486" s="300"/>
      <c r="M486" s="300"/>
      <c r="N486" s="300"/>
      <c r="O486" s="300"/>
      <c r="P486" s="300"/>
      <c r="Q486" s="300"/>
      <c r="R486" s="300"/>
      <c r="S486" s="300"/>
      <c r="T486" s="300"/>
      <c r="U486" s="300"/>
      <c r="V486" s="300"/>
      <c r="W486" s="300"/>
      <c r="X486" s="300"/>
      <c r="Y486" s="300"/>
      <c r="Z486" s="300"/>
      <c r="AA486" s="300"/>
      <c r="AB486" s="300"/>
      <c r="AC486" s="300"/>
      <c r="AD486" s="300"/>
      <c r="AE486" s="300"/>
      <c r="AF486" s="300"/>
      <c r="AG486" s="300"/>
      <c r="AH486" s="300"/>
      <c r="AI486" s="300"/>
      <c r="AJ486" s="300"/>
      <c r="AK486" s="300"/>
      <c r="AL486" s="300"/>
      <c r="AM486" s="300"/>
      <c r="AN486" s="300"/>
      <c r="AO486" s="300"/>
      <c r="AP486" s="300"/>
    </row>
    <row r="487" spans="10:42" ht="13.5" customHeight="1">
      <c r="J487" s="300"/>
      <c r="K487" s="300"/>
      <c r="L487" s="300"/>
      <c r="M487" s="300"/>
      <c r="N487" s="300"/>
      <c r="O487" s="300"/>
      <c r="P487" s="300"/>
      <c r="Q487" s="300"/>
      <c r="R487" s="300"/>
      <c r="S487" s="300"/>
      <c r="T487" s="300"/>
      <c r="U487" s="300"/>
      <c r="V487" s="300"/>
      <c r="W487" s="300"/>
      <c r="X487" s="300"/>
      <c r="Y487" s="300"/>
      <c r="Z487" s="300"/>
      <c r="AA487" s="300"/>
      <c r="AB487" s="300"/>
      <c r="AC487" s="300"/>
      <c r="AD487" s="300"/>
      <c r="AE487" s="300"/>
      <c r="AF487" s="300"/>
      <c r="AG487" s="300"/>
      <c r="AH487" s="300"/>
      <c r="AI487" s="300"/>
      <c r="AJ487" s="300"/>
      <c r="AK487" s="300"/>
      <c r="AL487" s="300"/>
      <c r="AM487" s="300"/>
      <c r="AN487" s="300"/>
      <c r="AO487" s="300"/>
      <c r="AP487" s="300"/>
    </row>
    <row r="488" spans="10:42" ht="13.5" customHeight="1">
      <c r="J488" s="300"/>
      <c r="K488" s="300"/>
      <c r="L488" s="300"/>
      <c r="M488" s="300"/>
      <c r="N488" s="300"/>
      <c r="O488" s="300"/>
      <c r="P488" s="300"/>
      <c r="Q488" s="300"/>
      <c r="R488" s="300"/>
      <c r="S488" s="300"/>
      <c r="T488" s="300"/>
      <c r="U488" s="300"/>
      <c r="V488" s="300"/>
      <c r="W488" s="300"/>
      <c r="X488" s="300"/>
      <c r="Y488" s="300"/>
      <c r="Z488" s="300"/>
      <c r="AA488" s="300"/>
      <c r="AB488" s="300"/>
      <c r="AC488" s="300"/>
      <c r="AD488" s="300"/>
      <c r="AE488" s="300"/>
      <c r="AF488" s="300"/>
      <c r="AG488" s="300"/>
      <c r="AH488" s="300"/>
      <c r="AI488" s="300"/>
      <c r="AJ488" s="300"/>
      <c r="AK488" s="300"/>
      <c r="AL488" s="300"/>
      <c r="AM488" s="300"/>
      <c r="AN488" s="300"/>
      <c r="AO488" s="300"/>
      <c r="AP488" s="300"/>
    </row>
    <row r="489" spans="10:42" ht="13.5" customHeight="1">
      <c r="J489" s="300"/>
      <c r="K489" s="300"/>
      <c r="L489" s="300"/>
      <c r="M489" s="300"/>
      <c r="N489" s="300"/>
      <c r="O489" s="300"/>
      <c r="P489" s="300"/>
      <c r="Q489" s="300"/>
      <c r="R489" s="300"/>
      <c r="S489" s="300"/>
      <c r="T489" s="300"/>
      <c r="U489" s="300"/>
      <c r="V489" s="300"/>
      <c r="W489" s="300"/>
      <c r="X489" s="300"/>
      <c r="Y489" s="300"/>
      <c r="Z489" s="300"/>
      <c r="AA489" s="300"/>
      <c r="AB489" s="300"/>
      <c r="AC489" s="300"/>
      <c r="AD489" s="300"/>
      <c r="AE489" s="300"/>
      <c r="AF489" s="300"/>
      <c r="AG489" s="300"/>
      <c r="AH489" s="300"/>
      <c r="AI489" s="300"/>
      <c r="AJ489" s="300"/>
      <c r="AK489" s="300"/>
      <c r="AL489" s="300"/>
      <c r="AM489" s="300"/>
      <c r="AN489" s="300"/>
      <c r="AO489" s="300"/>
      <c r="AP489" s="300"/>
    </row>
    <row r="490" spans="10:42" ht="13.5" customHeight="1">
      <c r="J490" s="300"/>
      <c r="K490" s="300"/>
      <c r="L490" s="300"/>
      <c r="M490" s="300"/>
      <c r="N490" s="300"/>
      <c r="O490" s="300"/>
      <c r="P490" s="300"/>
      <c r="Q490" s="300"/>
      <c r="R490" s="300"/>
      <c r="S490" s="300"/>
      <c r="T490" s="300"/>
      <c r="U490" s="300"/>
      <c r="V490" s="300"/>
      <c r="W490" s="300"/>
      <c r="X490" s="300"/>
      <c r="Y490" s="300"/>
      <c r="Z490" s="300"/>
      <c r="AA490" s="300"/>
      <c r="AB490" s="300"/>
      <c r="AC490" s="300"/>
      <c r="AD490" s="300"/>
      <c r="AE490" s="300"/>
      <c r="AF490" s="300"/>
      <c r="AG490" s="300"/>
      <c r="AH490" s="300"/>
      <c r="AI490" s="300"/>
      <c r="AJ490" s="300"/>
      <c r="AK490" s="300"/>
      <c r="AL490" s="300"/>
      <c r="AM490" s="300"/>
      <c r="AN490" s="300"/>
      <c r="AO490" s="300"/>
      <c r="AP490" s="300"/>
    </row>
    <row r="491" spans="10:42" ht="13.5" customHeight="1">
      <c r="J491" s="300"/>
      <c r="K491" s="300"/>
      <c r="L491" s="300"/>
      <c r="M491" s="300"/>
      <c r="N491" s="300"/>
      <c r="O491" s="300"/>
      <c r="P491" s="300"/>
      <c r="Q491" s="300"/>
      <c r="R491" s="300"/>
      <c r="S491" s="300"/>
      <c r="T491" s="300"/>
      <c r="U491" s="300"/>
      <c r="V491" s="300"/>
      <c r="W491" s="300"/>
      <c r="X491" s="300"/>
      <c r="Y491" s="300"/>
      <c r="Z491" s="300"/>
      <c r="AA491" s="300"/>
      <c r="AB491" s="300"/>
      <c r="AC491" s="300"/>
      <c r="AD491" s="300"/>
      <c r="AE491" s="300"/>
      <c r="AF491" s="300"/>
      <c r="AG491" s="300"/>
      <c r="AH491" s="300"/>
      <c r="AI491" s="300"/>
      <c r="AJ491" s="300"/>
      <c r="AK491" s="300"/>
      <c r="AL491" s="300"/>
      <c r="AM491" s="300"/>
      <c r="AN491" s="300"/>
      <c r="AO491" s="300"/>
      <c r="AP491" s="300"/>
    </row>
    <row r="492" spans="10:42" ht="13.5" customHeight="1">
      <c r="J492" s="300"/>
      <c r="K492" s="300"/>
      <c r="L492" s="300"/>
      <c r="M492" s="300"/>
      <c r="N492" s="300"/>
      <c r="O492" s="300"/>
      <c r="P492" s="300"/>
      <c r="Q492" s="300"/>
      <c r="R492" s="300"/>
      <c r="S492" s="300"/>
      <c r="T492" s="300"/>
      <c r="U492" s="300"/>
      <c r="V492" s="300"/>
      <c r="W492" s="300"/>
      <c r="X492" s="300"/>
      <c r="Y492" s="300"/>
      <c r="Z492" s="300"/>
      <c r="AA492" s="300"/>
      <c r="AB492" s="300"/>
      <c r="AC492" s="300"/>
      <c r="AD492" s="300"/>
      <c r="AE492" s="300"/>
      <c r="AF492" s="300"/>
      <c r="AG492" s="300"/>
      <c r="AH492" s="300"/>
      <c r="AI492" s="300"/>
      <c r="AJ492" s="300"/>
      <c r="AK492" s="300"/>
      <c r="AL492" s="300"/>
      <c r="AM492" s="300"/>
      <c r="AN492" s="300"/>
      <c r="AO492" s="300"/>
      <c r="AP492" s="300"/>
    </row>
    <row r="493" spans="10:42" ht="13.5" customHeight="1">
      <c r="J493" s="300"/>
      <c r="K493" s="300"/>
      <c r="L493" s="300"/>
      <c r="M493" s="300"/>
      <c r="N493" s="300"/>
      <c r="O493" s="300"/>
      <c r="P493" s="300"/>
      <c r="Q493" s="300"/>
      <c r="R493" s="300"/>
      <c r="S493" s="300"/>
      <c r="T493" s="300"/>
      <c r="U493" s="300"/>
      <c r="V493" s="300"/>
      <c r="W493" s="300"/>
      <c r="X493" s="300"/>
      <c r="Y493" s="300"/>
      <c r="Z493" s="300"/>
      <c r="AA493" s="300"/>
      <c r="AB493" s="300"/>
      <c r="AC493" s="300"/>
      <c r="AD493" s="300"/>
      <c r="AE493" s="300"/>
      <c r="AF493" s="300"/>
      <c r="AG493" s="300"/>
      <c r="AH493" s="300"/>
      <c r="AI493" s="300"/>
      <c r="AJ493" s="300"/>
      <c r="AK493" s="300"/>
      <c r="AL493" s="300"/>
      <c r="AM493" s="300"/>
      <c r="AN493" s="300"/>
      <c r="AO493" s="300"/>
      <c r="AP493" s="300"/>
    </row>
    <row r="494" spans="10:42" ht="13.5" customHeight="1">
      <c r="J494" s="300"/>
      <c r="K494" s="300"/>
      <c r="L494" s="300"/>
      <c r="M494" s="300"/>
      <c r="N494" s="300"/>
      <c r="O494" s="300"/>
      <c r="P494" s="300"/>
      <c r="Q494" s="300"/>
      <c r="R494" s="300"/>
      <c r="S494" s="300"/>
      <c r="T494" s="300"/>
      <c r="U494" s="300"/>
      <c r="V494" s="300"/>
      <c r="W494" s="300"/>
      <c r="X494" s="300"/>
      <c r="Y494" s="300"/>
      <c r="Z494" s="300"/>
      <c r="AA494" s="300"/>
      <c r="AB494" s="300"/>
      <c r="AC494" s="300"/>
      <c r="AD494" s="300"/>
      <c r="AE494" s="300"/>
      <c r="AF494" s="300"/>
      <c r="AG494" s="300"/>
      <c r="AH494" s="300"/>
      <c r="AI494" s="300"/>
      <c r="AJ494" s="300"/>
      <c r="AK494" s="300"/>
      <c r="AL494" s="300"/>
      <c r="AM494" s="300"/>
      <c r="AN494" s="300"/>
      <c r="AO494" s="300"/>
      <c r="AP494" s="300"/>
    </row>
    <row r="495" spans="10:42" ht="13.5" customHeight="1">
      <c r="J495" s="300"/>
      <c r="K495" s="300"/>
      <c r="L495" s="300"/>
      <c r="M495" s="300"/>
      <c r="N495" s="300"/>
      <c r="O495" s="300"/>
      <c r="P495" s="300"/>
      <c r="Q495" s="300"/>
      <c r="R495" s="300"/>
      <c r="S495" s="300"/>
      <c r="T495" s="300"/>
      <c r="U495" s="300"/>
      <c r="V495" s="300"/>
      <c r="W495" s="300"/>
      <c r="X495" s="300"/>
      <c r="Y495" s="300"/>
      <c r="Z495" s="300"/>
      <c r="AA495" s="300"/>
      <c r="AB495" s="300"/>
      <c r="AC495" s="300"/>
      <c r="AD495" s="300"/>
      <c r="AE495" s="300"/>
      <c r="AF495" s="300"/>
      <c r="AG495" s="300"/>
      <c r="AH495" s="300"/>
      <c r="AI495" s="300"/>
      <c r="AJ495" s="300"/>
      <c r="AK495" s="300"/>
      <c r="AL495" s="300"/>
      <c r="AM495" s="300"/>
      <c r="AN495" s="300"/>
      <c r="AO495" s="300"/>
      <c r="AP495" s="300"/>
    </row>
    <row r="496" spans="10:42" ht="13.5" customHeight="1">
      <c r="J496" s="300"/>
      <c r="K496" s="300"/>
      <c r="L496" s="300"/>
      <c r="M496" s="300"/>
      <c r="N496" s="300"/>
      <c r="O496" s="300"/>
      <c r="P496" s="300"/>
      <c r="Q496" s="300"/>
      <c r="R496" s="300"/>
      <c r="S496" s="300"/>
      <c r="T496" s="300"/>
      <c r="U496" s="300"/>
      <c r="V496" s="300"/>
      <c r="W496" s="300"/>
      <c r="X496" s="300"/>
      <c r="Y496" s="300"/>
      <c r="Z496" s="300"/>
      <c r="AA496" s="300"/>
      <c r="AB496" s="300"/>
      <c r="AC496" s="300"/>
      <c r="AD496" s="300"/>
      <c r="AE496" s="300"/>
      <c r="AF496" s="300"/>
      <c r="AG496" s="300"/>
      <c r="AH496" s="300"/>
      <c r="AI496" s="300"/>
      <c r="AJ496" s="300"/>
      <c r="AK496" s="300"/>
      <c r="AL496" s="300"/>
      <c r="AM496" s="300"/>
      <c r="AN496" s="300"/>
      <c r="AO496" s="300"/>
      <c r="AP496" s="300"/>
    </row>
    <row r="497" spans="10:42" ht="13.5" customHeight="1">
      <c r="J497" s="300"/>
      <c r="K497" s="300"/>
      <c r="L497" s="300"/>
      <c r="M497" s="300"/>
      <c r="N497" s="300"/>
      <c r="O497" s="300"/>
      <c r="P497" s="300"/>
      <c r="Q497" s="300"/>
      <c r="R497" s="300"/>
      <c r="S497" s="300"/>
      <c r="T497" s="300"/>
      <c r="U497" s="300"/>
      <c r="V497" s="300"/>
      <c r="W497" s="300"/>
      <c r="X497" s="300"/>
      <c r="Y497" s="300"/>
      <c r="Z497" s="300"/>
      <c r="AA497" s="300"/>
      <c r="AB497" s="300"/>
      <c r="AC497" s="300"/>
      <c r="AD497" s="300"/>
      <c r="AE497" s="300"/>
      <c r="AF497" s="300"/>
      <c r="AG497" s="300"/>
      <c r="AH497" s="300"/>
      <c r="AI497" s="300"/>
      <c r="AJ497" s="300"/>
      <c r="AK497" s="300"/>
      <c r="AL497" s="300"/>
      <c r="AM497" s="300"/>
      <c r="AN497" s="300"/>
      <c r="AO497" s="300"/>
      <c r="AP497" s="300"/>
    </row>
    <row r="498" spans="10:42" ht="13.5" customHeight="1">
      <c r="J498" s="300"/>
      <c r="K498" s="300"/>
      <c r="L498" s="300"/>
      <c r="M498" s="300"/>
      <c r="N498" s="300"/>
      <c r="O498" s="300"/>
      <c r="P498" s="300"/>
      <c r="Q498" s="300"/>
      <c r="R498" s="300"/>
      <c r="S498" s="300"/>
      <c r="T498" s="300"/>
      <c r="U498" s="300"/>
      <c r="V498" s="300"/>
      <c r="W498" s="300"/>
      <c r="X498" s="300"/>
      <c r="Y498" s="300"/>
      <c r="Z498" s="300"/>
      <c r="AA498" s="300"/>
      <c r="AB498" s="300"/>
      <c r="AC498" s="300"/>
      <c r="AD498" s="300"/>
      <c r="AE498" s="300"/>
      <c r="AF498" s="300"/>
      <c r="AG498" s="300"/>
      <c r="AH498" s="300"/>
      <c r="AI498" s="300"/>
      <c r="AJ498" s="300"/>
      <c r="AK498" s="300"/>
      <c r="AL498" s="300"/>
      <c r="AM498" s="300"/>
      <c r="AN498" s="300"/>
      <c r="AO498" s="300"/>
      <c r="AP498" s="300"/>
    </row>
    <row r="499" spans="10:42" ht="13.5" customHeight="1">
      <c r="J499" s="300"/>
      <c r="K499" s="300"/>
      <c r="L499" s="300"/>
      <c r="M499" s="300"/>
      <c r="N499" s="300"/>
      <c r="O499" s="300"/>
      <c r="P499" s="300"/>
      <c r="Q499" s="300"/>
      <c r="R499" s="300"/>
      <c r="S499" s="300"/>
      <c r="T499" s="300"/>
      <c r="U499" s="300"/>
      <c r="V499" s="300"/>
      <c r="W499" s="300"/>
      <c r="X499" s="300"/>
      <c r="Y499" s="300"/>
      <c r="Z499" s="300"/>
      <c r="AA499" s="300"/>
      <c r="AB499" s="300"/>
      <c r="AC499" s="300"/>
      <c r="AD499" s="300"/>
      <c r="AE499" s="300"/>
      <c r="AF499" s="300"/>
      <c r="AG499" s="300"/>
      <c r="AH499" s="300"/>
      <c r="AI499" s="300"/>
      <c r="AJ499" s="300"/>
      <c r="AK499" s="300"/>
      <c r="AL499" s="300"/>
      <c r="AM499" s="300"/>
      <c r="AN499" s="300"/>
      <c r="AO499" s="300"/>
      <c r="AP499" s="300"/>
    </row>
    <row r="500" spans="10:42" ht="13.5" customHeight="1">
      <c r="J500" s="300"/>
      <c r="K500" s="300"/>
      <c r="L500" s="300"/>
      <c r="M500" s="300"/>
      <c r="N500" s="300"/>
      <c r="O500" s="300"/>
      <c r="P500" s="300"/>
      <c r="Q500" s="300"/>
      <c r="R500" s="300"/>
      <c r="S500" s="300"/>
      <c r="T500" s="300"/>
      <c r="U500" s="300"/>
      <c r="V500" s="300"/>
      <c r="W500" s="300"/>
      <c r="X500" s="300"/>
      <c r="Y500" s="300"/>
      <c r="Z500" s="300"/>
      <c r="AA500" s="300"/>
      <c r="AB500" s="300"/>
      <c r="AC500" s="300"/>
      <c r="AD500" s="300"/>
      <c r="AE500" s="300"/>
      <c r="AF500" s="300"/>
      <c r="AG500" s="300"/>
      <c r="AH500" s="300"/>
      <c r="AI500" s="300"/>
      <c r="AJ500" s="300"/>
      <c r="AK500" s="300"/>
      <c r="AL500" s="300"/>
      <c r="AM500" s="300"/>
      <c r="AN500" s="300"/>
      <c r="AO500" s="300"/>
      <c r="AP500" s="300"/>
    </row>
    <row r="501" spans="10:42" ht="13.5" customHeight="1">
      <c r="J501" s="300"/>
      <c r="K501" s="300"/>
      <c r="L501" s="300"/>
      <c r="M501" s="300"/>
      <c r="N501" s="300"/>
      <c r="O501" s="300"/>
      <c r="P501" s="300"/>
      <c r="Q501" s="300"/>
      <c r="R501" s="300"/>
      <c r="S501" s="300"/>
      <c r="T501" s="300"/>
      <c r="U501" s="300"/>
      <c r="V501" s="300"/>
      <c r="W501" s="300"/>
      <c r="X501" s="300"/>
      <c r="Y501" s="300"/>
      <c r="Z501" s="300"/>
      <c r="AA501" s="300"/>
      <c r="AB501" s="300"/>
      <c r="AC501" s="300"/>
      <c r="AD501" s="300"/>
      <c r="AE501" s="300"/>
      <c r="AF501" s="300"/>
      <c r="AG501" s="300"/>
      <c r="AH501" s="300"/>
      <c r="AI501" s="300"/>
      <c r="AJ501" s="300"/>
      <c r="AK501" s="300"/>
      <c r="AL501" s="300"/>
      <c r="AM501" s="300"/>
      <c r="AN501" s="300"/>
      <c r="AO501" s="300"/>
      <c r="AP501" s="300"/>
    </row>
    <row r="502" spans="10:42" ht="13.5" customHeight="1">
      <c r="J502" s="300"/>
      <c r="K502" s="300"/>
      <c r="L502" s="300"/>
      <c r="M502" s="300"/>
      <c r="N502" s="300"/>
      <c r="O502" s="300"/>
      <c r="P502" s="300"/>
      <c r="Q502" s="300"/>
      <c r="R502" s="300"/>
      <c r="S502" s="300"/>
      <c r="T502" s="300"/>
      <c r="U502" s="300"/>
      <c r="V502" s="300"/>
      <c r="W502" s="300"/>
      <c r="X502" s="300"/>
      <c r="Y502" s="300"/>
      <c r="Z502" s="300"/>
      <c r="AA502" s="300"/>
      <c r="AB502" s="300"/>
      <c r="AC502" s="300"/>
      <c r="AD502" s="300"/>
      <c r="AE502" s="300"/>
      <c r="AF502" s="300"/>
      <c r="AG502" s="300"/>
      <c r="AH502" s="300"/>
      <c r="AI502" s="300"/>
      <c r="AJ502" s="300"/>
      <c r="AK502" s="300"/>
      <c r="AL502" s="300"/>
      <c r="AM502" s="300"/>
      <c r="AN502" s="300"/>
      <c r="AO502" s="300"/>
      <c r="AP502" s="300"/>
    </row>
    <row r="503" spans="10:42" ht="13.5" customHeight="1">
      <c r="J503" s="300"/>
      <c r="K503" s="300"/>
      <c r="L503" s="300"/>
      <c r="M503" s="300"/>
      <c r="N503" s="300"/>
      <c r="O503" s="300"/>
      <c r="P503" s="300"/>
      <c r="Q503" s="300"/>
      <c r="R503" s="300"/>
      <c r="S503" s="300"/>
      <c r="T503" s="300"/>
      <c r="U503" s="300"/>
      <c r="V503" s="300"/>
      <c r="W503" s="300"/>
      <c r="X503" s="300"/>
      <c r="Y503" s="300"/>
      <c r="Z503" s="300"/>
      <c r="AA503" s="300"/>
      <c r="AB503" s="300"/>
      <c r="AC503" s="300"/>
      <c r="AD503" s="300"/>
      <c r="AE503" s="300"/>
      <c r="AF503" s="300"/>
      <c r="AG503" s="300"/>
      <c r="AH503" s="300"/>
      <c r="AI503" s="300"/>
      <c r="AJ503" s="300"/>
      <c r="AK503" s="300"/>
      <c r="AL503" s="300"/>
      <c r="AM503" s="300"/>
      <c r="AN503" s="300"/>
      <c r="AO503" s="300"/>
      <c r="AP503" s="300"/>
    </row>
    <row r="504" spans="10:42" ht="13.5" customHeight="1">
      <c r="J504" s="300"/>
      <c r="K504" s="300"/>
      <c r="L504" s="300"/>
      <c r="M504" s="300"/>
      <c r="N504" s="300"/>
      <c r="O504" s="300"/>
      <c r="P504" s="300"/>
      <c r="Q504" s="300"/>
      <c r="R504" s="300"/>
      <c r="S504" s="300"/>
      <c r="T504" s="300"/>
      <c r="U504" s="300"/>
      <c r="V504" s="300"/>
      <c r="W504" s="300"/>
      <c r="X504" s="300"/>
      <c r="Y504" s="300"/>
      <c r="Z504" s="300"/>
      <c r="AA504" s="300"/>
      <c r="AB504" s="300"/>
      <c r="AC504" s="300"/>
      <c r="AD504" s="300"/>
      <c r="AE504" s="300"/>
      <c r="AF504" s="300"/>
      <c r="AG504" s="300"/>
      <c r="AH504" s="300"/>
      <c r="AI504" s="300"/>
      <c r="AJ504" s="300"/>
      <c r="AK504" s="300"/>
      <c r="AL504" s="300"/>
      <c r="AM504" s="300"/>
      <c r="AN504" s="300"/>
      <c r="AO504" s="300"/>
      <c r="AP504" s="300"/>
    </row>
    <row r="505" spans="10:42" ht="13.5" customHeight="1">
      <c r="J505" s="300"/>
      <c r="K505" s="300"/>
      <c r="L505" s="300"/>
      <c r="M505" s="300"/>
      <c r="N505" s="300"/>
      <c r="O505" s="300"/>
      <c r="P505" s="300"/>
      <c r="Q505" s="300"/>
      <c r="R505" s="300"/>
      <c r="S505" s="300"/>
      <c r="T505" s="300"/>
      <c r="U505" s="300"/>
      <c r="V505" s="300"/>
      <c r="W505" s="300"/>
      <c r="X505" s="300"/>
      <c r="Y505" s="300"/>
      <c r="Z505" s="300"/>
      <c r="AA505" s="300"/>
      <c r="AB505" s="300"/>
      <c r="AC505" s="300"/>
      <c r="AD505" s="300"/>
      <c r="AE505" s="300"/>
      <c r="AF505" s="300"/>
      <c r="AG505" s="300"/>
      <c r="AH505" s="300"/>
      <c r="AI505" s="300"/>
      <c r="AJ505" s="300"/>
      <c r="AK505" s="300"/>
      <c r="AL505" s="300"/>
      <c r="AM505" s="300"/>
      <c r="AN505" s="300"/>
      <c r="AO505" s="300"/>
      <c r="AP505" s="300"/>
    </row>
    <row r="506" spans="10:42" ht="13.5" customHeight="1">
      <c r="J506" s="300"/>
      <c r="K506" s="300"/>
      <c r="L506" s="300"/>
      <c r="M506" s="300"/>
      <c r="N506" s="300"/>
      <c r="O506" s="300"/>
      <c r="P506" s="300"/>
      <c r="Q506" s="300"/>
      <c r="R506" s="300"/>
      <c r="S506" s="300"/>
      <c r="T506" s="300"/>
      <c r="U506" s="300"/>
      <c r="V506" s="300"/>
      <c r="W506" s="300"/>
      <c r="X506" s="300"/>
      <c r="Y506" s="300"/>
      <c r="Z506" s="300"/>
      <c r="AA506" s="300"/>
      <c r="AB506" s="300"/>
      <c r="AC506" s="300"/>
      <c r="AD506" s="300"/>
      <c r="AE506" s="300"/>
      <c r="AF506" s="300"/>
      <c r="AG506" s="300"/>
      <c r="AH506" s="300"/>
      <c r="AI506" s="300"/>
      <c r="AJ506" s="300"/>
      <c r="AK506" s="300"/>
      <c r="AL506" s="300"/>
      <c r="AM506" s="300"/>
      <c r="AN506" s="300"/>
      <c r="AO506" s="300"/>
      <c r="AP506" s="300"/>
    </row>
    <row r="507" spans="10:42" ht="13.5" customHeight="1">
      <c r="J507" s="300"/>
      <c r="K507" s="300"/>
      <c r="L507" s="300"/>
      <c r="M507" s="300"/>
      <c r="N507" s="300"/>
      <c r="O507" s="300"/>
      <c r="P507" s="300"/>
      <c r="Q507" s="300"/>
      <c r="R507" s="300"/>
      <c r="S507" s="300"/>
      <c r="T507" s="300"/>
      <c r="U507" s="300"/>
      <c r="V507" s="300"/>
      <c r="W507" s="300"/>
      <c r="X507" s="300"/>
      <c r="Y507" s="300"/>
      <c r="Z507" s="300"/>
      <c r="AA507" s="300"/>
      <c r="AB507" s="300"/>
      <c r="AC507" s="300"/>
      <c r="AD507" s="300"/>
      <c r="AE507" s="300"/>
      <c r="AF507" s="300"/>
      <c r="AG507" s="300"/>
      <c r="AH507" s="300"/>
      <c r="AI507" s="300"/>
      <c r="AJ507" s="300"/>
      <c r="AK507" s="300"/>
      <c r="AL507" s="300"/>
      <c r="AM507" s="300"/>
      <c r="AN507" s="300"/>
      <c r="AO507" s="300"/>
      <c r="AP507" s="300"/>
    </row>
    <row r="508" spans="10:42" ht="13.5" customHeight="1">
      <c r="J508" s="300"/>
      <c r="K508" s="300"/>
      <c r="L508" s="300"/>
      <c r="M508" s="300"/>
      <c r="N508" s="300"/>
      <c r="O508" s="300"/>
      <c r="P508" s="300"/>
      <c r="Q508" s="300"/>
      <c r="R508" s="300"/>
      <c r="S508" s="300"/>
      <c r="T508" s="300"/>
      <c r="U508" s="300"/>
      <c r="V508" s="300"/>
      <c r="W508" s="300"/>
      <c r="X508" s="300"/>
      <c r="Y508" s="300"/>
      <c r="Z508" s="300"/>
      <c r="AA508" s="300"/>
      <c r="AB508" s="300"/>
      <c r="AC508" s="300"/>
      <c r="AD508" s="300"/>
      <c r="AE508" s="300"/>
      <c r="AF508" s="300"/>
      <c r="AG508" s="300"/>
      <c r="AH508" s="300"/>
      <c r="AI508" s="300"/>
      <c r="AJ508" s="300"/>
      <c r="AK508" s="300"/>
      <c r="AL508" s="300"/>
      <c r="AM508" s="300"/>
      <c r="AN508" s="300"/>
      <c r="AO508" s="300"/>
      <c r="AP508" s="300"/>
    </row>
    <row r="509" spans="10:42" ht="13.5" customHeight="1">
      <c r="J509" s="300"/>
      <c r="K509" s="300"/>
      <c r="L509" s="300"/>
      <c r="M509" s="300"/>
      <c r="N509" s="300"/>
      <c r="O509" s="300"/>
      <c r="P509" s="300"/>
      <c r="Q509" s="300"/>
      <c r="R509" s="300"/>
      <c r="S509" s="300"/>
      <c r="T509" s="300"/>
      <c r="U509" s="300"/>
      <c r="V509" s="300"/>
      <c r="W509" s="300"/>
      <c r="X509" s="300"/>
      <c r="Y509" s="300"/>
      <c r="Z509" s="300"/>
      <c r="AA509" s="300"/>
      <c r="AB509" s="300"/>
      <c r="AC509" s="300"/>
      <c r="AD509" s="300"/>
      <c r="AE509" s="300"/>
      <c r="AF509" s="300"/>
      <c r="AG509" s="300"/>
      <c r="AH509" s="300"/>
      <c r="AI509" s="300"/>
      <c r="AJ509" s="300"/>
      <c r="AK509" s="300"/>
      <c r="AL509" s="300"/>
      <c r="AM509" s="300"/>
      <c r="AN509" s="300"/>
      <c r="AO509" s="300"/>
      <c r="AP509" s="300"/>
    </row>
    <row r="510" spans="10:42" ht="13.5" customHeight="1">
      <c r="J510" s="300"/>
      <c r="K510" s="300"/>
      <c r="L510" s="300"/>
      <c r="M510" s="300"/>
      <c r="N510" s="300"/>
      <c r="O510" s="300"/>
      <c r="P510" s="300"/>
      <c r="Q510" s="300"/>
      <c r="R510" s="300"/>
      <c r="S510" s="300"/>
      <c r="T510" s="300"/>
      <c r="U510" s="300"/>
      <c r="V510" s="300"/>
      <c r="W510" s="300"/>
      <c r="X510" s="300"/>
      <c r="Y510" s="300"/>
      <c r="Z510" s="300"/>
      <c r="AA510" s="300"/>
      <c r="AB510" s="300"/>
      <c r="AC510" s="300"/>
      <c r="AD510" s="300"/>
      <c r="AE510" s="300"/>
      <c r="AF510" s="300"/>
      <c r="AG510" s="300"/>
      <c r="AH510" s="300"/>
      <c r="AI510" s="300"/>
      <c r="AJ510" s="300"/>
      <c r="AK510" s="300"/>
      <c r="AL510" s="300"/>
      <c r="AM510" s="300"/>
      <c r="AN510" s="300"/>
      <c r="AO510" s="300"/>
      <c r="AP510" s="300"/>
    </row>
    <row r="511" spans="10:42" ht="13.5" customHeight="1">
      <c r="J511" s="300"/>
      <c r="K511" s="300"/>
      <c r="L511" s="300"/>
      <c r="M511" s="300"/>
      <c r="N511" s="300"/>
      <c r="O511" s="300"/>
      <c r="P511" s="300"/>
      <c r="Q511" s="300"/>
      <c r="R511" s="300"/>
      <c r="S511" s="300"/>
      <c r="T511" s="300"/>
      <c r="U511" s="300"/>
      <c r="V511" s="300"/>
      <c r="W511" s="300"/>
      <c r="X511" s="300"/>
      <c r="Y511" s="300"/>
      <c r="Z511" s="300"/>
      <c r="AA511" s="300"/>
      <c r="AB511" s="300"/>
      <c r="AC511" s="300"/>
      <c r="AD511" s="300"/>
      <c r="AE511" s="300"/>
      <c r="AF511" s="300"/>
      <c r="AG511" s="300"/>
      <c r="AH511" s="300"/>
      <c r="AI511" s="300"/>
      <c r="AJ511" s="300"/>
      <c r="AK511" s="300"/>
      <c r="AL511" s="300"/>
      <c r="AM511" s="300"/>
      <c r="AN511" s="300"/>
      <c r="AO511" s="300"/>
      <c r="AP511" s="300"/>
    </row>
    <row r="512" spans="10:42" ht="13.5" customHeight="1">
      <c r="J512" s="300"/>
      <c r="K512" s="300"/>
      <c r="L512" s="300"/>
      <c r="M512" s="300"/>
      <c r="N512" s="300"/>
      <c r="O512" s="300"/>
      <c r="P512" s="300"/>
      <c r="Q512" s="300"/>
      <c r="R512" s="300"/>
      <c r="S512" s="300"/>
      <c r="T512" s="300"/>
      <c r="U512" s="300"/>
      <c r="V512" s="300"/>
      <c r="W512" s="300"/>
      <c r="X512" s="300"/>
      <c r="Y512" s="300"/>
      <c r="Z512" s="300"/>
      <c r="AA512" s="300"/>
      <c r="AB512" s="300"/>
      <c r="AC512" s="300"/>
      <c r="AD512" s="300"/>
      <c r="AE512" s="300"/>
      <c r="AF512" s="300"/>
      <c r="AG512" s="300"/>
      <c r="AH512" s="300"/>
      <c r="AI512" s="300"/>
      <c r="AJ512" s="300"/>
      <c r="AK512" s="300"/>
      <c r="AL512" s="300"/>
      <c r="AM512" s="300"/>
      <c r="AN512" s="300"/>
      <c r="AO512" s="300"/>
      <c r="AP512" s="300"/>
    </row>
    <row r="513" spans="10:42" ht="13.5" customHeight="1">
      <c r="J513" s="300"/>
      <c r="K513" s="300"/>
      <c r="L513" s="300"/>
      <c r="M513" s="300"/>
      <c r="N513" s="300"/>
      <c r="O513" s="300"/>
      <c r="P513" s="300"/>
      <c r="Q513" s="300"/>
      <c r="R513" s="300"/>
      <c r="S513" s="300"/>
      <c r="T513" s="300"/>
      <c r="U513" s="300"/>
      <c r="V513" s="300"/>
      <c r="W513" s="300"/>
      <c r="X513" s="300"/>
      <c r="Y513" s="300"/>
      <c r="Z513" s="300"/>
      <c r="AA513" s="300"/>
      <c r="AB513" s="300"/>
      <c r="AC513" s="300"/>
      <c r="AD513" s="300"/>
      <c r="AE513" s="300"/>
      <c r="AF513" s="300"/>
      <c r="AG513" s="300"/>
      <c r="AH513" s="300"/>
      <c r="AI513" s="300"/>
      <c r="AJ513" s="300"/>
      <c r="AK513" s="300"/>
      <c r="AL513" s="300"/>
      <c r="AM513" s="300"/>
      <c r="AN513" s="300"/>
      <c r="AO513" s="300"/>
      <c r="AP513" s="300"/>
    </row>
    <row r="514" spans="10:42" ht="13.5" customHeight="1">
      <c r="J514" s="300"/>
      <c r="K514" s="300"/>
      <c r="L514" s="300"/>
      <c r="M514" s="300"/>
      <c r="N514" s="300"/>
      <c r="O514" s="300"/>
      <c r="P514" s="300"/>
      <c r="Q514" s="300"/>
      <c r="R514" s="300"/>
      <c r="S514" s="300"/>
      <c r="T514" s="300"/>
      <c r="U514" s="300"/>
      <c r="V514" s="300"/>
      <c r="W514" s="300"/>
      <c r="X514" s="300"/>
      <c r="Y514" s="300"/>
      <c r="Z514" s="300"/>
      <c r="AA514" s="300"/>
      <c r="AB514" s="300"/>
      <c r="AC514" s="300"/>
      <c r="AD514" s="300"/>
      <c r="AE514" s="300"/>
      <c r="AF514" s="300"/>
      <c r="AG514" s="300"/>
      <c r="AH514" s="300"/>
      <c r="AI514" s="300"/>
      <c r="AJ514" s="300"/>
      <c r="AK514" s="300"/>
      <c r="AL514" s="300"/>
      <c r="AM514" s="300"/>
      <c r="AN514" s="300"/>
      <c r="AO514" s="300"/>
      <c r="AP514" s="300"/>
    </row>
    <row r="515" spans="10:42" ht="13.5" customHeight="1">
      <c r="J515" s="300"/>
      <c r="K515" s="300"/>
      <c r="L515" s="300"/>
      <c r="M515" s="300"/>
      <c r="N515" s="300"/>
      <c r="O515" s="300"/>
      <c r="P515" s="300"/>
      <c r="Q515" s="300"/>
      <c r="R515" s="300"/>
      <c r="S515" s="300"/>
      <c r="T515" s="300"/>
      <c r="U515" s="300"/>
      <c r="V515" s="300"/>
      <c r="W515" s="300"/>
      <c r="X515" s="300"/>
      <c r="Y515" s="300"/>
      <c r="Z515" s="300"/>
      <c r="AA515" s="300"/>
      <c r="AB515" s="300"/>
      <c r="AC515" s="300"/>
      <c r="AD515" s="300"/>
      <c r="AE515" s="300"/>
      <c r="AF515" s="300"/>
      <c r="AG515" s="300"/>
      <c r="AH515" s="300"/>
      <c r="AI515" s="300"/>
      <c r="AJ515" s="300"/>
      <c r="AK515" s="300"/>
      <c r="AL515" s="300"/>
      <c r="AM515" s="300"/>
      <c r="AN515" s="300"/>
      <c r="AO515" s="300"/>
      <c r="AP515" s="300"/>
    </row>
    <row r="516" spans="10:42" ht="13.5" customHeight="1">
      <c r="J516" s="300"/>
      <c r="K516" s="300"/>
      <c r="L516" s="300"/>
      <c r="M516" s="300"/>
      <c r="N516" s="300"/>
      <c r="O516" s="300"/>
      <c r="P516" s="300"/>
      <c r="Q516" s="300"/>
      <c r="R516" s="300"/>
      <c r="S516" s="300"/>
      <c r="T516" s="300"/>
      <c r="U516" s="300"/>
      <c r="V516" s="300"/>
      <c r="W516" s="300"/>
      <c r="X516" s="300"/>
      <c r="Y516" s="300"/>
      <c r="Z516" s="300"/>
      <c r="AA516" s="300"/>
      <c r="AB516" s="300"/>
      <c r="AC516" s="300"/>
      <c r="AD516" s="300"/>
      <c r="AE516" s="300"/>
      <c r="AF516" s="300"/>
      <c r="AG516" s="300"/>
      <c r="AH516" s="300"/>
      <c r="AI516" s="300"/>
      <c r="AJ516" s="300"/>
      <c r="AK516" s="300"/>
      <c r="AL516" s="300"/>
      <c r="AM516" s="300"/>
      <c r="AN516" s="300"/>
      <c r="AO516" s="300"/>
      <c r="AP516" s="300"/>
    </row>
    <row r="517" spans="10:42" ht="13.5" customHeight="1">
      <c r="J517" s="300"/>
      <c r="K517" s="300"/>
      <c r="L517" s="300"/>
      <c r="M517" s="300"/>
      <c r="N517" s="300"/>
      <c r="O517" s="300"/>
      <c r="P517" s="300"/>
      <c r="Q517" s="300"/>
      <c r="R517" s="300"/>
      <c r="S517" s="300"/>
      <c r="T517" s="300"/>
      <c r="U517" s="300"/>
      <c r="V517" s="300"/>
      <c r="W517" s="300"/>
      <c r="X517" s="300"/>
      <c r="Y517" s="300"/>
      <c r="Z517" s="300"/>
      <c r="AA517" s="300"/>
      <c r="AB517" s="300"/>
      <c r="AC517" s="300"/>
      <c r="AD517" s="300"/>
      <c r="AE517" s="300"/>
      <c r="AF517" s="300"/>
      <c r="AG517" s="300"/>
      <c r="AH517" s="300"/>
      <c r="AI517" s="300"/>
      <c r="AJ517" s="300"/>
      <c r="AK517" s="300"/>
      <c r="AL517" s="300"/>
      <c r="AM517" s="300"/>
      <c r="AN517" s="300"/>
      <c r="AO517" s="300"/>
      <c r="AP517" s="300"/>
    </row>
    <row r="518" spans="10:42" ht="13.5" customHeight="1">
      <c r="J518" s="300"/>
      <c r="K518" s="300"/>
      <c r="L518" s="300"/>
      <c r="M518" s="300"/>
      <c r="N518" s="300"/>
      <c r="O518" s="300"/>
      <c r="P518" s="300"/>
      <c r="Q518" s="300"/>
      <c r="R518" s="300"/>
      <c r="S518" s="300"/>
      <c r="T518" s="300"/>
      <c r="U518" s="300"/>
      <c r="V518" s="300"/>
      <c r="W518" s="300"/>
      <c r="X518" s="300"/>
      <c r="Y518" s="300"/>
      <c r="Z518" s="300"/>
      <c r="AA518" s="300"/>
      <c r="AB518" s="300"/>
      <c r="AC518" s="300"/>
      <c r="AD518" s="300"/>
      <c r="AE518" s="300"/>
      <c r="AF518" s="300"/>
      <c r="AG518" s="300"/>
      <c r="AH518" s="300"/>
      <c r="AI518" s="300"/>
      <c r="AJ518" s="300"/>
      <c r="AK518" s="300"/>
      <c r="AL518" s="300"/>
      <c r="AM518" s="300"/>
      <c r="AN518" s="300"/>
      <c r="AO518" s="300"/>
      <c r="AP518" s="300"/>
    </row>
    <row r="519" spans="10:42" ht="13.5" customHeight="1">
      <c r="J519" s="300"/>
      <c r="K519" s="300"/>
      <c r="L519" s="300"/>
      <c r="M519" s="300"/>
      <c r="N519" s="300"/>
      <c r="O519" s="300"/>
      <c r="P519" s="300"/>
      <c r="Q519" s="300"/>
      <c r="R519" s="300"/>
      <c r="S519" s="300"/>
      <c r="T519" s="300"/>
      <c r="U519" s="300"/>
      <c r="V519" s="300"/>
      <c r="W519" s="300"/>
      <c r="X519" s="300"/>
      <c r="Y519" s="300"/>
      <c r="Z519" s="300"/>
      <c r="AA519" s="300"/>
      <c r="AB519" s="300"/>
      <c r="AC519" s="300"/>
      <c r="AD519" s="300"/>
      <c r="AE519" s="300"/>
      <c r="AF519" s="300"/>
      <c r="AG519" s="300"/>
      <c r="AH519" s="300"/>
      <c r="AI519" s="300"/>
      <c r="AJ519" s="300"/>
      <c r="AK519" s="300"/>
      <c r="AL519" s="300"/>
      <c r="AM519" s="300"/>
      <c r="AN519" s="300"/>
      <c r="AO519" s="300"/>
      <c r="AP519" s="300"/>
    </row>
    <row r="520" spans="10:42" ht="13.5" customHeight="1">
      <c r="J520" s="300"/>
      <c r="K520" s="300"/>
      <c r="L520" s="300"/>
      <c r="M520" s="300"/>
      <c r="N520" s="300"/>
      <c r="O520" s="300"/>
      <c r="P520" s="300"/>
      <c r="Q520" s="300"/>
      <c r="R520" s="300"/>
      <c r="S520" s="300"/>
      <c r="T520" s="300"/>
      <c r="U520" s="300"/>
      <c r="V520" s="300"/>
      <c r="W520" s="300"/>
      <c r="X520" s="300"/>
      <c r="Y520" s="300"/>
      <c r="Z520" s="300"/>
      <c r="AA520" s="300"/>
      <c r="AB520" s="300"/>
      <c r="AC520" s="300"/>
      <c r="AD520" s="300"/>
      <c r="AE520" s="300"/>
      <c r="AF520" s="300"/>
      <c r="AG520" s="300"/>
      <c r="AH520" s="300"/>
      <c r="AI520" s="300"/>
      <c r="AJ520" s="300"/>
      <c r="AK520" s="300"/>
      <c r="AL520" s="300"/>
      <c r="AM520" s="300"/>
      <c r="AN520" s="300"/>
      <c r="AO520" s="300"/>
      <c r="AP520" s="300"/>
    </row>
    <row r="521" spans="10:42" ht="13.5" customHeight="1">
      <c r="J521" s="300"/>
      <c r="K521" s="300"/>
      <c r="L521" s="300"/>
      <c r="M521" s="300"/>
      <c r="N521" s="300"/>
      <c r="O521" s="300"/>
      <c r="P521" s="300"/>
      <c r="Q521" s="300"/>
      <c r="R521" s="300"/>
      <c r="S521" s="300"/>
      <c r="T521" s="300"/>
      <c r="U521" s="300"/>
      <c r="V521" s="300"/>
      <c r="W521" s="300"/>
      <c r="X521" s="300"/>
      <c r="Y521" s="300"/>
      <c r="Z521" s="300"/>
      <c r="AA521" s="300"/>
      <c r="AB521" s="300"/>
      <c r="AC521" s="300"/>
      <c r="AD521" s="300"/>
      <c r="AE521" s="300"/>
      <c r="AF521" s="300"/>
      <c r="AG521" s="300"/>
      <c r="AH521" s="300"/>
      <c r="AI521" s="300"/>
      <c r="AJ521" s="300"/>
      <c r="AK521" s="300"/>
      <c r="AL521" s="300"/>
      <c r="AM521" s="300"/>
      <c r="AN521" s="300"/>
      <c r="AO521" s="300"/>
      <c r="AP521" s="300"/>
    </row>
    <row r="522" spans="10:42" ht="13.5" customHeight="1">
      <c r="J522" s="300"/>
      <c r="K522" s="300"/>
      <c r="L522" s="300"/>
      <c r="M522" s="300"/>
      <c r="N522" s="300"/>
      <c r="O522" s="300"/>
      <c r="P522" s="300"/>
      <c r="Q522" s="300"/>
      <c r="R522" s="300"/>
      <c r="S522" s="300"/>
      <c r="T522" s="300"/>
      <c r="U522" s="300"/>
      <c r="V522" s="300"/>
      <c r="W522" s="300"/>
      <c r="X522" s="300"/>
      <c r="Y522" s="300"/>
      <c r="Z522" s="300"/>
      <c r="AA522" s="300"/>
      <c r="AB522" s="300"/>
      <c r="AC522" s="300"/>
      <c r="AD522" s="300"/>
      <c r="AE522" s="300"/>
      <c r="AF522" s="300"/>
      <c r="AG522" s="300"/>
      <c r="AH522" s="300"/>
      <c r="AI522" s="300"/>
      <c r="AJ522" s="300"/>
      <c r="AK522" s="300"/>
      <c r="AL522" s="300"/>
      <c r="AM522" s="300"/>
      <c r="AN522" s="300"/>
      <c r="AO522" s="300"/>
      <c r="AP522" s="300"/>
    </row>
    <row r="523" spans="10:42" ht="13.5" customHeight="1">
      <c r="J523" s="300"/>
      <c r="K523" s="300"/>
      <c r="L523" s="300"/>
      <c r="M523" s="300"/>
      <c r="N523" s="300"/>
      <c r="O523" s="300"/>
      <c r="P523" s="300"/>
      <c r="Q523" s="300"/>
      <c r="R523" s="300"/>
      <c r="S523" s="300"/>
      <c r="T523" s="300"/>
      <c r="U523" s="300"/>
      <c r="V523" s="300"/>
      <c r="W523" s="300"/>
      <c r="X523" s="300"/>
      <c r="Y523" s="300"/>
      <c r="Z523" s="300"/>
      <c r="AA523" s="300"/>
      <c r="AB523" s="300"/>
      <c r="AC523" s="300"/>
      <c r="AD523" s="300"/>
      <c r="AE523" s="300"/>
      <c r="AF523" s="300"/>
      <c r="AG523" s="300"/>
      <c r="AH523" s="300"/>
      <c r="AI523" s="300"/>
      <c r="AJ523" s="300"/>
      <c r="AK523" s="300"/>
      <c r="AL523" s="300"/>
      <c r="AM523" s="300"/>
      <c r="AN523" s="300"/>
      <c r="AO523" s="300"/>
      <c r="AP523" s="300"/>
    </row>
    <row r="524" spans="10:42" ht="13.5" customHeight="1">
      <c r="J524" s="300"/>
      <c r="K524" s="300"/>
      <c r="L524" s="300"/>
      <c r="M524" s="300"/>
      <c r="N524" s="300"/>
      <c r="O524" s="300"/>
      <c r="P524" s="300"/>
      <c r="Q524" s="300"/>
      <c r="R524" s="300"/>
      <c r="S524" s="300"/>
      <c r="T524" s="300"/>
      <c r="U524" s="300"/>
      <c r="V524" s="300"/>
      <c r="W524" s="300"/>
      <c r="X524" s="300"/>
      <c r="Y524" s="300"/>
      <c r="Z524" s="300"/>
      <c r="AA524" s="300"/>
      <c r="AB524" s="300"/>
      <c r="AC524" s="300"/>
      <c r="AD524" s="300"/>
      <c r="AE524" s="300"/>
      <c r="AF524" s="300"/>
      <c r="AG524" s="300"/>
      <c r="AH524" s="300"/>
      <c r="AI524" s="300"/>
      <c r="AJ524" s="300"/>
      <c r="AK524" s="300"/>
      <c r="AL524" s="300"/>
      <c r="AM524" s="300"/>
      <c r="AN524" s="300"/>
      <c r="AO524" s="300"/>
      <c r="AP524" s="300"/>
    </row>
    <row r="525" spans="10:42" ht="13.5" customHeight="1">
      <c r="J525" s="300"/>
      <c r="K525" s="300"/>
      <c r="L525" s="300"/>
      <c r="M525" s="300"/>
      <c r="N525" s="300"/>
      <c r="O525" s="300"/>
      <c r="P525" s="300"/>
      <c r="Q525" s="300"/>
      <c r="R525" s="300"/>
      <c r="S525" s="300"/>
      <c r="T525" s="300"/>
      <c r="U525" s="300"/>
      <c r="V525" s="300"/>
      <c r="W525" s="300"/>
      <c r="X525" s="300"/>
      <c r="Y525" s="300"/>
      <c r="Z525" s="300"/>
      <c r="AA525" s="300"/>
      <c r="AB525" s="300"/>
      <c r="AC525" s="300"/>
      <c r="AD525" s="300"/>
      <c r="AE525" s="300"/>
      <c r="AF525" s="300"/>
      <c r="AG525" s="300"/>
      <c r="AH525" s="300"/>
      <c r="AI525" s="300"/>
      <c r="AJ525" s="300"/>
      <c r="AK525" s="300"/>
      <c r="AL525" s="300"/>
      <c r="AM525" s="300"/>
      <c r="AN525" s="300"/>
      <c r="AO525" s="300"/>
      <c r="AP525" s="300"/>
    </row>
    <row r="526" spans="10:42" ht="13.5" customHeight="1">
      <c r="J526" s="300"/>
      <c r="K526" s="300"/>
      <c r="L526" s="300"/>
      <c r="M526" s="300"/>
      <c r="N526" s="300"/>
      <c r="O526" s="300"/>
      <c r="P526" s="300"/>
      <c r="Q526" s="300"/>
      <c r="R526" s="300"/>
      <c r="S526" s="300"/>
      <c r="T526" s="300"/>
      <c r="U526" s="300"/>
      <c r="V526" s="300"/>
      <c r="W526" s="300"/>
      <c r="X526" s="300"/>
      <c r="Y526" s="300"/>
      <c r="Z526" s="300"/>
      <c r="AA526" s="300"/>
      <c r="AB526" s="300"/>
      <c r="AC526" s="300"/>
      <c r="AD526" s="300"/>
      <c r="AE526" s="300"/>
      <c r="AF526" s="300"/>
      <c r="AG526" s="300"/>
      <c r="AH526" s="300"/>
      <c r="AI526" s="300"/>
      <c r="AJ526" s="300"/>
      <c r="AK526" s="300"/>
      <c r="AL526" s="300"/>
      <c r="AM526" s="300"/>
      <c r="AN526" s="300"/>
      <c r="AO526" s="300"/>
      <c r="AP526" s="300"/>
    </row>
    <row r="527" spans="10:42" ht="13.5" customHeight="1">
      <c r="J527" s="300"/>
      <c r="K527" s="300"/>
      <c r="L527" s="300"/>
      <c r="M527" s="300"/>
      <c r="N527" s="300"/>
      <c r="O527" s="300"/>
      <c r="P527" s="300"/>
      <c r="Q527" s="300"/>
      <c r="R527" s="300"/>
      <c r="S527" s="300"/>
      <c r="T527" s="300"/>
      <c r="U527" s="300"/>
      <c r="V527" s="300"/>
      <c r="W527" s="300"/>
      <c r="X527" s="300"/>
      <c r="Y527" s="300"/>
      <c r="Z527" s="300"/>
      <c r="AA527" s="300"/>
      <c r="AB527" s="300"/>
      <c r="AC527" s="300"/>
      <c r="AD527" s="300"/>
      <c r="AE527" s="300"/>
      <c r="AF527" s="300"/>
      <c r="AG527" s="300"/>
      <c r="AH527" s="300"/>
      <c r="AI527" s="300"/>
      <c r="AJ527" s="300"/>
      <c r="AK527" s="300"/>
      <c r="AL527" s="300"/>
      <c r="AM527" s="300"/>
      <c r="AN527" s="300"/>
      <c r="AO527" s="300"/>
      <c r="AP527" s="300"/>
    </row>
    <row r="528" spans="10:42" ht="13.5" customHeight="1">
      <c r="J528" s="300"/>
      <c r="K528" s="300"/>
      <c r="L528" s="300"/>
      <c r="M528" s="300"/>
      <c r="N528" s="300"/>
      <c r="O528" s="300"/>
      <c r="P528" s="300"/>
      <c r="Q528" s="300"/>
      <c r="R528" s="300"/>
      <c r="S528" s="300"/>
      <c r="T528" s="300"/>
      <c r="U528" s="300"/>
      <c r="V528" s="300"/>
      <c r="W528" s="300"/>
      <c r="X528" s="300"/>
      <c r="Y528" s="300"/>
      <c r="Z528" s="300"/>
      <c r="AA528" s="300"/>
      <c r="AB528" s="300"/>
      <c r="AC528" s="300"/>
      <c r="AD528" s="300"/>
      <c r="AE528" s="300"/>
      <c r="AF528" s="300"/>
      <c r="AG528" s="300"/>
      <c r="AH528" s="300"/>
      <c r="AI528" s="300"/>
      <c r="AJ528" s="300"/>
      <c r="AK528" s="300"/>
      <c r="AL528" s="300"/>
      <c r="AM528" s="300"/>
      <c r="AN528" s="300"/>
      <c r="AO528" s="300"/>
      <c r="AP528" s="300"/>
    </row>
    <row r="529" spans="10:42" ht="13.5" customHeight="1">
      <c r="J529" s="300"/>
      <c r="K529" s="300"/>
      <c r="L529" s="300"/>
      <c r="M529" s="300"/>
      <c r="N529" s="300"/>
      <c r="O529" s="300"/>
      <c r="P529" s="300"/>
      <c r="Q529" s="300"/>
      <c r="R529" s="300"/>
      <c r="S529" s="300"/>
      <c r="T529" s="300"/>
      <c r="U529" s="300"/>
      <c r="V529" s="300"/>
      <c r="W529" s="300"/>
      <c r="X529" s="300"/>
      <c r="Y529" s="300"/>
      <c r="Z529" s="300"/>
      <c r="AA529" s="300"/>
      <c r="AB529" s="300"/>
      <c r="AC529" s="300"/>
      <c r="AD529" s="300"/>
      <c r="AE529" s="300"/>
      <c r="AF529" s="300"/>
      <c r="AG529" s="300"/>
      <c r="AH529" s="300"/>
      <c r="AI529" s="300"/>
      <c r="AJ529" s="300"/>
      <c r="AK529" s="300"/>
      <c r="AL529" s="300"/>
      <c r="AM529" s="300"/>
      <c r="AN529" s="300"/>
      <c r="AO529" s="300"/>
      <c r="AP529" s="300"/>
    </row>
    <row r="530" spans="10:42" ht="13.5" customHeight="1">
      <c r="J530" s="300"/>
      <c r="K530" s="300"/>
      <c r="L530" s="300"/>
      <c r="M530" s="300"/>
      <c r="N530" s="300"/>
      <c r="O530" s="300"/>
      <c r="P530" s="300"/>
      <c r="Q530" s="300"/>
      <c r="R530" s="300"/>
      <c r="S530" s="300"/>
      <c r="T530" s="300"/>
      <c r="U530" s="300"/>
      <c r="V530" s="300"/>
      <c r="W530" s="300"/>
      <c r="X530" s="300"/>
      <c r="Y530" s="300"/>
      <c r="Z530" s="300"/>
      <c r="AA530" s="300"/>
      <c r="AB530" s="300"/>
      <c r="AC530" s="300"/>
      <c r="AD530" s="300"/>
      <c r="AE530" s="300"/>
      <c r="AF530" s="300"/>
      <c r="AG530" s="300"/>
      <c r="AH530" s="300"/>
      <c r="AI530" s="300"/>
      <c r="AJ530" s="300"/>
      <c r="AK530" s="300"/>
      <c r="AL530" s="300"/>
      <c r="AM530" s="300"/>
      <c r="AN530" s="300"/>
      <c r="AO530" s="300"/>
      <c r="AP530" s="300"/>
    </row>
    <row r="531" spans="10:42" ht="13.5" customHeight="1">
      <c r="J531" s="300"/>
      <c r="K531" s="300"/>
      <c r="L531" s="300"/>
      <c r="M531" s="300"/>
      <c r="N531" s="300"/>
      <c r="O531" s="300"/>
      <c r="P531" s="300"/>
      <c r="Q531" s="300"/>
      <c r="R531" s="300"/>
      <c r="S531" s="300"/>
      <c r="T531" s="300"/>
      <c r="U531" s="300"/>
      <c r="V531" s="300"/>
      <c r="W531" s="300"/>
      <c r="X531" s="300"/>
      <c r="Y531" s="300"/>
      <c r="Z531" s="300"/>
      <c r="AA531" s="300"/>
      <c r="AB531" s="300"/>
      <c r="AC531" s="300"/>
      <c r="AD531" s="300"/>
      <c r="AE531" s="300"/>
      <c r="AF531" s="300"/>
      <c r="AG531" s="300"/>
      <c r="AH531" s="300"/>
      <c r="AI531" s="300"/>
      <c r="AJ531" s="300"/>
      <c r="AK531" s="300"/>
      <c r="AL531" s="300"/>
      <c r="AM531" s="300"/>
      <c r="AN531" s="300"/>
      <c r="AO531" s="300"/>
      <c r="AP531" s="300"/>
    </row>
    <row r="532" spans="10:42" ht="13.5" customHeight="1">
      <c r="J532" s="300"/>
      <c r="K532" s="300"/>
      <c r="L532" s="300"/>
      <c r="M532" s="300"/>
      <c r="N532" s="300"/>
      <c r="O532" s="300"/>
      <c r="P532" s="300"/>
      <c r="Q532" s="300"/>
      <c r="R532" s="300"/>
      <c r="S532" s="300"/>
      <c r="T532" s="300"/>
      <c r="U532" s="300"/>
      <c r="V532" s="300"/>
      <c r="W532" s="300"/>
      <c r="X532" s="300"/>
      <c r="Y532" s="300"/>
      <c r="Z532" s="300"/>
      <c r="AA532" s="300"/>
      <c r="AB532" s="300"/>
      <c r="AC532" s="300"/>
      <c r="AD532" s="300"/>
      <c r="AE532" s="300"/>
      <c r="AF532" s="300"/>
      <c r="AG532" s="300"/>
      <c r="AH532" s="300"/>
      <c r="AI532" s="300"/>
      <c r="AJ532" s="300"/>
      <c r="AK532" s="300"/>
      <c r="AL532" s="300"/>
      <c r="AM532" s="300"/>
      <c r="AN532" s="300"/>
      <c r="AO532" s="300"/>
      <c r="AP532" s="300"/>
    </row>
    <row r="533" spans="10:42" ht="13.5" customHeight="1">
      <c r="J533" s="300"/>
      <c r="K533" s="300"/>
      <c r="L533" s="300"/>
      <c r="M533" s="300"/>
      <c r="N533" s="300"/>
      <c r="O533" s="300"/>
      <c r="P533" s="300"/>
      <c r="Q533" s="300"/>
      <c r="R533" s="300"/>
      <c r="S533" s="300"/>
      <c r="T533" s="300"/>
      <c r="U533" s="300"/>
      <c r="V533" s="300"/>
      <c r="W533" s="300"/>
      <c r="X533" s="300"/>
      <c r="Y533" s="300"/>
      <c r="Z533" s="300"/>
      <c r="AA533" s="300"/>
      <c r="AB533" s="300"/>
      <c r="AC533" s="300"/>
      <c r="AD533" s="300"/>
      <c r="AE533" s="300"/>
      <c r="AF533" s="300"/>
      <c r="AG533" s="300"/>
      <c r="AH533" s="300"/>
      <c r="AI533" s="300"/>
      <c r="AJ533" s="300"/>
      <c r="AK533" s="300"/>
      <c r="AL533" s="300"/>
      <c r="AM533" s="300"/>
      <c r="AN533" s="300"/>
      <c r="AO533" s="300"/>
      <c r="AP533" s="300"/>
    </row>
    <row r="534" spans="10:42" ht="13.5" customHeight="1">
      <c r="J534" s="300"/>
      <c r="K534" s="300"/>
      <c r="L534" s="300"/>
      <c r="M534" s="300"/>
      <c r="N534" s="300"/>
      <c r="O534" s="300"/>
      <c r="P534" s="300"/>
      <c r="Q534" s="300"/>
      <c r="R534" s="300"/>
      <c r="S534" s="300"/>
      <c r="T534" s="300"/>
      <c r="U534" s="300"/>
      <c r="V534" s="300"/>
      <c r="W534" s="300"/>
      <c r="X534" s="300"/>
      <c r="Y534" s="300"/>
      <c r="Z534" s="300"/>
      <c r="AA534" s="300"/>
      <c r="AB534" s="300"/>
      <c r="AC534" s="300"/>
      <c r="AD534" s="300"/>
      <c r="AE534" s="300"/>
      <c r="AF534" s="300"/>
      <c r="AG534" s="300"/>
      <c r="AH534" s="300"/>
      <c r="AI534" s="300"/>
      <c r="AJ534" s="300"/>
      <c r="AK534" s="300"/>
      <c r="AL534" s="300"/>
      <c r="AM534" s="300"/>
      <c r="AN534" s="300"/>
      <c r="AO534" s="300"/>
      <c r="AP534" s="300"/>
    </row>
    <row r="535" spans="10:42" ht="13.5" customHeight="1">
      <c r="J535" s="300"/>
      <c r="K535" s="300"/>
      <c r="L535" s="300"/>
      <c r="M535" s="300"/>
      <c r="N535" s="300"/>
      <c r="O535" s="300"/>
      <c r="P535" s="300"/>
      <c r="Q535" s="300"/>
      <c r="R535" s="300"/>
      <c r="S535" s="300"/>
      <c r="T535" s="300"/>
      <c r="U535" s="300"/>
      <c r="V535" s="300"/>
      <c r="W535" s="300"/>
      <c r="X535" s="300"/>
      <c r="Y535" s="300"/>
      <c r="Z535" s="300"/>
      <c r="AA535" s="300"/>
      <c r="AB535" s="300"/>
      <c r="AC535" s="300"/>
      <c r="AD535" s="300"/>
      <c r="AE535" s="300"/>
      <c r="AF535" s="300"/>
      <c r="AG535" s="300"/>
      <c r="AH535" s="300"/>
      <c r="AI535" s="300"/>
      <c r="AJ535" s="300"/>
      <c r="AK535" s="300"/>
      <c r="AL535" s="300"/>
      <c r="AM535" s="300"/>
      <c r="AN535" s="300"/>
      <c r="AO535" s="300"/>
      <c r="AP535" s="300"/>
    </row>
    <row r="536" spans="10:42" ht="13.5" customHeight="1">
      <c r="J536" s="300"/>
      <c r="K536" s="300"/>
      <c r="L536" s="300"/>
      <c r="M536" s="300"/>
      <c r="N536" s="300"/>
      <c r="O536" s="300"/>
      <c r="P536" s="300"/>
      <c r="Q536" s="300"/>
      <c r="R536" s="300"/>
      <c r="S536" s="300"/>
      <c r="T536" s="300"/>
      <c r="U536" s="300"/>
      <c r="V536" s="300"/>
      <c r="W536" s="300"/>
      <c r="X536" s="300"/>
      <c r="Y536" s="300"/>
      <c r="Z536" s="300"/>
      <c r="AA536" s="300"/>
      <c r="AB536" s="300"/>
      <c r="AC536" s="300"/>
      <c r="AD536" s="300"/>
      <c r="AE536" s="300"/>
      <c r="AF536" s="300"/>
      <c r="AG536" s="300"/>
      <c r="AH536" s="300"/>
      <c r="AI536" s="300"/>
      <c r="AJ536" s="300"/>
      <c r="AK536" s="300"/>
      <c r="AL536" s="300"/>
      <c r="AM536" s="300"/>
      <c r="AN536" s="300"/>
      <c r="AO536" s="300"/>
      <c r="AP536" s="300"/>
    </row>
    <row r="537" spans="10:42" ht="13.5" customHeight="1">
      <c r="J537" s="300"/>
      <c r="K537" s="300"/>
      <c r="L537" s="300"/>
      <c r="M537" s="300"/>
      <c r="N537" s="300"/>
      <c r="O537" s="300"/>
      <c r="P537" s="300"/>
      <c r="Q537" s="300"/>
      <c r="R537" s="300"/>
      <c r="S537" s="300"/>
      <c r="T537" s="300"/>
      <c r="U537" s="300"/>
      <c r="V537" s="300"/>
      <c r="W537" s="300"/>
      <c r="X537" s="300"/>
      <c r="Y537" s="300"/>
      <c r="Z537" s="300"/>
      <c r="AA537" s="300"/>
      <c r="AB537" s="300"/>
      <c r="AC537" s="300"/>
      <c r="AD537" s="300"/>
      <c r="AE537" s="300"/>
      <c r="AF537" s="300"/>
      <c r="AG537" s="300"/>
      <c r="AH537" s="300"/>
      <c r="AI537" s="300"/>
      <c r="AJ537" s="300"/>
      <c r="AK537" s="300"/>
      <c r="AL537" s="300"/>
      <c r="AM537" s="300"/>
      <c r="AN537" s="300"/>
      <c r="AO537" s="300"/>
      <c r="AP537" s="300"/>
    </row>
    <row r="538" spans="10:42" ht="13.5" customHeight="1">
      <c r="J538" s="300"/>
      <c r="K538" s="300"/>
      <c r="L538" s="300"/>
      <c r="M538" s="300"/>
      <c r="N538" s="300"/>
      <c r="O538" s="300"/>
      <c r="P538" s="300"/>
      <c r="Q538" s="300"/>
      <c r="R538" s="300"/>
      <c r="S538" s="300"/>
      <c r="T538" s="300"/>
      <c r="U538" s="300"/>
      <c r="V538" s="300"/>
      <c r="W538" s="300"/>
      <c r="X538" s="300"/>
      <c r="Y538" s="300"/>
      <c r="Z538" s="300"/>
      <c r="AA538" s="300"/>
      <c r="AB538" s="300"/>
      <c r="AC538" s="300"/>
      <c r="AD538" s="300"/>
      <c r="AE538" s="300"/>
      <c r="AF538" s="300"/>
      <c r="AG538" s="300"/>
      <c r="AH538" s="300"/>
      <c r="AI538" s="300"/>
      <c r="AJ538" s="300"/>
      <c r="AK538" s="300"/>
      <c r="AL538" s="300"/>
      <c r="AM538" s="300"/>
      <c r="AN538" s="300"/>
      <c r="AO538" s="300"/>
      <c r="AP538" s="300"/>
    </row>
    <row r="539" spans="10:42" ht="13.5" customHeight="1">
      <c r="J539" s="300"/>
      <c r="K539" s="300"/>
      <c r="L539" s="300"/>
      <c r="M539" s="300"/>
      <c r="N539" s="300"/>
      <c r="O539" s="300"/>
      <c r="P539" s="300"/>
      <c r="Q539" s="300"/>
      <c r="R539" s="300"/>
      <c r="S539" s="300"/>
      <c r="T539" s="300"/>
      <c r="U539" s="300"/>
      <c r="V539" s="300"/>
      <c r="W539" s="300"/>
      <c r="X539" s="300"/>
      <c r="Y539" s="300"/>
      <c r="Z539" s="300"/>
      <c r="AA539" s="300"/>
      <c r="AB539" s="300"/>
      <c r="AC539" s="300"/>
      <c r="AD539" s="300"/>
      <c r="AE539" s="300"/>
      <c r="AF539" s="300"/>
      <c r="AG539" s="300"/>
      <c r="AH539" s="300"/>
      <c r="AI539" s="300"/>
      <c r="AJ539" s="300"/>
      <c r="AK539" s="300"/>
      <c r="AL539" s="300"/>
      <c r="AM539" s="300"/>
      <c r="AN539" s="300"/>
      <c r="AO539" s="300"/>
      <c r="AP539" s="300"/>
    </row>
    <row r="540" spans="10:42" ht="13.5" customHeight="1">
      <c r="J540" s="300"/>
      <c r="K540" s="300"/>
      <c r="L540" s="300"/>
      <c r="M540" s="300"/>
      <c r="N540" s="300"/>
      <c r="O540" s="300"/>
      <c r="P540" s="300"/>
      <c r="Q540" s="300"/>
      <c r="R540" s="300"/>
      <c r="S540" s="300"/>
      <c r="T540" s="300"/>
      <c r="U540" s="300"/>
      <c r="V540" s="300"/>
      <c r="W540" s="300"/>
      <c r="X540" s="300"/>
      <c r="Y540" s="300"/>
      <c r="Z540" s="300"/>
      <c r="AA540" s="300"/>
      <c r="AB540" s="300"/>
      <c r="AC540" s="300"/>
      <c r="AD540" s="300"/>
      <c r="AE540" s="300"/>
      <c r="AF540" s="300"/>
      <c r="AG540" s="300"/>
      <c r="AH540" s="300"/>
      <c r="AI540" s="300"/>
      <c r="AJ540" s="300"/>
      <c r="AK540" s="300"/>
      <c r="AL540" s="300"/>
      <c r="AM540" s="300"/>
      <c r="AN540" s="300"/>
      <c r="AO540" s="300"/>
      <c r="AP540" s="300"/>
    </row>
    <row r="541" spans="10:42" ht="13.5" customHeight="1">
      <c r="J541" s="300"/>
      <c r="K541" s="300"/>
      <c r="L541" s="300"/>
      <c r="M541" s="300"/>
      <c r="N541" s="300"/>
      <c r="O541" s="300"/>
      <c r="P541" s="300"/>
      <c r="Q541" s="300"/>
      <c r="R541" s="300"/>
      <c r="S541" s="300"/>
      <c r="T541" s="300"/>
      <c r="U541" s="300"/>
      <c r="V541" s="300"/>
      <c r="W541" s="300"/>
      <c r="X541" s="300"/>
      <c r="Y541" s="300"/>
      <c r="Z541" s="300"/>
      <c r="AA541" s="300"/>
      <c r="AB541" s="300"/>
      <c r="AC541" s="300"/>
      <c r="AD541" s="300"/>
      <c r="AE541" s="300"/>
      <c r="AF541" s="300"/>
      <c r="AG541" s="300"/>
      <c r="AH541" s="300"/>
      <c r="AI541" s="300"/>
      <c r="AJ541" s="300"/>
      <c r="AK541" s="300"/>
      <c r="AL541" s="300"/>
      <c r="AM541" s="300"/>
      <c r="AN541" s="300"/>
      <c r="AO541" s="300"/>
      <c r="AP541" s="300"/>
    </row>
    <row r="542" spans="10:42" ht="13.5" customHeight="1">
      <c r="J542" s="300"/>
      <c r="K542" s="300"/>
      <c r="L542" s="300"/>
      <c r="M542" s="300"/>
      <c r="N542" s="300"/>
      <c r="O542" s="300"/>
      <c r="P542" s="300"/>
      <c r="Q542" s="300"/>
      <c r="R542" s="300"/>
      <c r="S542" s="300"/>
      <c r="T542" s="300"/>
      <c r="U542" s="300"/>
      <c r="V542" s="300"/>
      <c r="W542" s="300"/>
      <c r="X542" s="300"/>
      <c r="Y542" s="300"/>
      <c r="Z542" s="300"/>
      <c r="AA542" s="300"/>
      <c r="AB542" s="300"/>
      <c r="AC542" s="300"/>
      <c r="AD542" s="300"/>
      <c r="AE542" s="300"/>
      <c r="AF542" s="300"/>
      <c r="AG542" s="300"/>
      <c r="AH542" s="300"/>
      <c r="AI542" s="300"/>
      <c r="AJ542" s="300"/>
      <c r="AK542" s="300"/>
      <c r="AL542" s="300"/>
      <c r="AM542" s="300"/>
      <c r="AN542" s="300"/>
      <c r="AO542" s="300"/>
      <c r="AP542" s="300"/>
    </row>
    <row r="543" spans="10:42" ht="13.5" customHeight="1">
      <c r="J543" s="300"/>
      <c r="K543" s="300"/>
      <c r="L543" s="300"/>
      <c r="M543" s="300"/>
      <c r="N543" s="300"/>
      <c r="O543" s="300"/>
      <c r="P543" s="300"/>
      <c r="Q543" s="300"/>
      <c r="R543" s="300"/>
      <c r="S543" s="300"/>
      <c r="T543" s="300"/>
      <c r="U543" s="300"/>
      <c r="V543" s="300"/>
      <c r="W543" s="300"/>
      <c r="X543" s="300"/>
      <c r="Y543" s="300"/>
      <c r="Z543" s="300"/>
      <c r="AA543" s="300"/>
      <c r="AB543" s="300"/>
      <c r="AC543" s="300"/>
      <c r="AD543" s="300"/>
      <c r="AE543" s="300"/>
      <c r="AF543" s="300"/>
      <c r="AG543" s="300"/>
      <c r="AH543" s="300"/>
      <c r="AI543" s="300"/>
      <c r="AJ543" s="300"/>
      <c r="AK543" s="300"/>
      <c r="AL543" s="300"/>
      <c r="AM543" s="300"/>
      <c r="AN543" s="300"/>
      <c r="AO543" s="300"/>
      <c r="AP543" s="300"/>
    </row>
    <row r="544" spans="10:42" ht="13.5" customHeight="1">
      <c r="J544" s="300"/>
      <c r="K544" s="300"/>
      <c r="L544" s="300"/>
      <c r="M544" s="300"/>
      <c r="N544" s="300"/>
      <c r="O544" s="300"/>
      <c r="P544" s="300"/>
      <c r="Q544" s="300"/>
      <c r="R544" s="300"/>
      <c r="S544" s="300"/>
      <c r="T544" s="300"/>
      <c r="U544" s="300"/>
      <c r="V544" s="300"/>
      <c r="W544" s="300"/>
      <c r="X544" s="300"/>
      <c r="Y544" s="300"/>
      <c r="Z544" s="300"/>
      <c r="AA544" s="300"/>
      <c r="AB544" s="300"/>
      <c r="AC544" s="300"/>
      <c r="AD544" s="300"/>
      <c r="AE544" s="300"/>
      <c r="AF544" s="300"/>
      <c r="AG544" s="300"/>
      <c r="AH544" s="300"/>
      <c r="AI544" s="300"/>
      <c r="AJ544" s="300"/>
      <c r="AK544" s="300"/>
      <c r="AL544" s="300"/>
      <c r="AM544" s="300"/>
      <c r="AN544" s="300"/>
      <c r="AO544" s="300"/>
      <c r="AP544" s="300"/>
    </row>
    <row r="545" spans="10:42" ht="13.5" customHeight="1">
      <c r="J545" s="300"/>
      <c r="K545" s="300"/>
      <c r="L545" s="300"/>
      <c r="M545" s="300"/>
      <c r="N545" s="300"/>
      <c r="O545" s="300"/>
      <c r="P545" s="300"/>
      <c r="Q545" s="300"/>
      <c r="R545" s="300"/>
      <c r="S545" s="300"/>
      <c r="T545" s="300"/>
      <c r="U545" s="300"/>
      <c r="V545" s="300"/>
      <c r="W545" s="300"/>
      <c r="X545" s="300"/>
      <c r="Y545" s="300"/>
      <c r="Z545" s="300"/>
      <c r="AA545" s="300"/>
      <c r="AB545" s="300"/>
      <c r="AC545" s="300"/>
      <c r="AD545" s="300"/>
      <c r="AE545" s="300"/>
      <c r="AF545" s="300"/>
      <c r="AG545" s="300"/>
      <c r="AH545" s="300"/>
      <c r="AI545" s="300"/>
      <c r="AJ545" s="300"/>
      <c r="AK545" s="300"/>
      <c r="AL545" s="300"/>
      <c r="AM545" s="300"/>
      <c r="AN545" s="300"/>
      <c r="AO545" s="300"/>
      <c r="AP545" s="300"/>
    </row>
    <row r="546" spans="10:42" ht="13.5" customHeight="1">
      <c r="J546" s="300"/>
      <c r="K546" s="300"/>
      <c r="L546" s="300"/>
      <c r="M546" s="300"/>
      <c r="N546" s="300"/>
      <c r="O546" s="300"/>
      <c r="P546" s="300"/>
      <c r="Q546" s="300"/>
      <c r="R546" s="300"/>
      <c r="S546" s="300"/>
      <c r="T546" s="300"/>
      <c r="U546" s="300"/>
      <c r="V546" s="300"/>
      <c r="W546" s="300"/>
      <c r="X546" s="300"/>
      <c r="Y546" s="300"/>
      <c r="Z546" s="300"/>
      <c r="AA546" s="300"/>
      <c r="AB546" s="300"/>
      <c r="AC546" s="300"/>
      <c r="AD546" s="300"/>
      <c r="AE546" s="300"/>
      <c r="AF546" s="300"/>
      <c r="AG546" s="300"/>
      <c r="AH546" s="300"/>
      <c r="AI546" s="300"/>
      <c r="AJ546" s="300"/>
      <c r="AK546" s="300"/>
      <c r="AL546" s="300"/>
      <c r="AM546" s="300"/>
      <c r="AN546" s="300"/>
      <c r="AO546" s="300"/>
      <c r="AP546" s="300"/>
    </row>
    <row r="547" spans="10:42" ht="13.5" customHeight="1">
      <c r="J547" s="300"/>
      <c r="K547" s="300"/>
      <c r="L547" s="300"/>
      <c r="M547" s="300"/>
      <c r="N547" s="300"/>
      <c r="O547" s="300"/>
      <c r="P547" s="300"/>
      <c r="Q547" s="300"/>
      <c r="R547" s="300"/>
      <c r="S547" s="300"/>
      <c r="T547" s="300"/>
      <c r="U547" s="300"/>
      <c r="V547" s="300"/>
      <c r="W547" s="300"/>
      <c r="X547" s="300"/>
      <c r="Y547" s="300"/>
      <c r="Z547" s="300"/>
      <c r="AA547" s="300"/>
      <c r="AB547" s="300"/>
      <c r="AC547" s="300"/>
      <c r="AD547" s="300"/>
      <c r="AE547" s="300"/>
      <c r="AF547" s="300"/>
      <c r="AG547" s="300"/>
      <c r="AH547" s="300"/>
      <c r="AI547" s="300"/>
      <c r="AJ547" s="300"/>
      <c r="AK547" s="300"/>
      <c r="AL547" s="300"/>
      <c r="AM547" s="300"/>
      <c r="AN547" s="300"/>
      <c r="AO547" s="300"/>
      <c r="AP547" s="300"/>
    </row>
    <row r="548" spans="10:42" ht="13.5" customHeight="1">
      <c r="J548" s="300"/>
      <c r="K548" s="300"/>
      <c r="L548" s="300"/>
      <c r="M548" s="300"/>
      <c r="N548" s="300"/>
      <c r="O548" s="300"/>
      <c r="P548" s="300"/>
      <c r="Q548" s="300"/>
      <c r="R548" s="300"/>
      <c r="S548" s="300"/>
      <c r="T548" s="300"/>
      <c r="U548" s="300"/>
      <c r="V548" s="300"/>
      <c r="W548" s="300"/>
      <c r="X548" s="300"/>
      <c r="Y548" s="300"/>
      <c r="Z548" s="300"/>
      <c r="AA548" s="300"/>
      <c r="AB548" s="300"/>
      <c r="AC548" s="300"/>
      <c r="AD548" s="300"/>
      <c r="AE548" s="300"/>
      <c r="AF548" s="300"/>
      <c r="AG548" s="300"/>
      <c r="AH548" s="300"/>
      <c r="AI548" s="300"/>
      <c r="AJ548" s="300"/>
      <c r="AK548" s="300"/>
      <c r="AL548" s="300"/>
      <c r="AM548" s="300"/>
      <c r="AN548" s="300"/>
      <c r="AO548" s="300"/>
      <c r="AP548" s="300"/>
    </row>
    <row r="549" spans="10:42" ht="13.5" customHeight="1">
      <c r="J549" s="300"/>
      <c r="K549" s="300"/>
      <c r="L549" s="300"/>
      <c r="M549" s="300"/>
      <c r="N549" s="300"/>
      <c r="O549" s="300"/>
      <c r="P549" s="300"/>
      <c r="Q549" s="300"/>
      <c r="R549" s="300"/>
      <c r="S549" s="300"/>
      <c r="T549" s="300"/>
      <c r="U549" s="300"/>
      <c r="V549" s="300"/>
      <c r="W549" s="300"/>
      <c r="X549" s="300"/>
      <c r="Y549" s="300"/>
      <c r="Z549" s="300"/>
      <c r="AA549" s="300"/>
      <c r="AB549" s="300"/>
      <c r="AC549" s="300"/>
      <c r="AD549" s="300"/>
      <c r="AE549" s="300"/>
      <c r="AF549" s="300"/>
      <c r="AG549" s="300"/>
      <c r="AH549" s="300"/>
      <c r="AI549" s="300"/>
      <c r="AJ549" s="300"/>
      <c r="AK549" s="300"/>
      <c r="AL549" s="300"/>
      <c r="AM549" s="300"/>
      <c r="AN549" s="300"/>
      <c r="AO549" s="300"/>
      <c r="AP549" s="300"/>
    </row>
    <row r="550" spans="10:42" ht="13.5" customHeight="1">
      <c r="J550" s="300"/>
      <c r="K550" s="300"/>
      <c r="L550" s="300"/>
      <c r="M550" s="300"/>
      <c r="N550" s="300"/>
      <c r="O550" s="300"/>
      <c r="P550" s="300"/>
      <c r="Q550" s="300"/>
      <c r="R550" s="300"/>
      <c r="S550" s="300"/>
      <c r="T550" s="300"/>
      <c r="U550" s="300"/>
      <c r="V550" s="300"/>
      <c r="W550" s="300"/>
      <c r="X550" s="300"/>
      <c r="Y550" s="300"/>
      <c r="Z550" s="300"/>
      <c r="AA550" s="300"/>
      <c r="AB550" s="300"/>
      <c r="AC550" s="300"/>
      <c r="AD550" s="300"/>
      <c r="AE550" s="300"/>
      <c r="AF550" s="300"/>
      <c r="AG550" s="300"/>
      <c r="AH550" s="300"/>
      <c r="AI550" s="300"/>
      <c r="AJ550" s="300"/>
      <c r="AK550" s="300"/>
      <c r="AL550" s="300"/>
      <c r="AM550" s="300"/>
      <c r="AN550" s="300"/>
      <c r="AO550" s="300"/>
      <c r="AP550" s="300"/>
    </row>
    <row r="551" spans="10:42" ht="13.5" customHeight="1">
      <c r="J551" s="300"/>
      <c r="K551" s="300"/>
      <c r="L551" s="300"/>
      <c r="M551" s="300"/>
      <c r="N551" s="300"/>
      <c r="O551" s="300"/>
      <c r="P551" s="300"/>
      <c r="Q551" s="300"/>
      <c r="R551" s="300"/>
      <c r="S551" s="300"/>
      <c r="T551" s="300"/>
      <c r="U551" s="300"/>
      <c r="V551" s="300"/>
      <c r="W551" s="300"/>
      <c r="X551" s="300"/>
      <c r="Y551" s="300"/>
      <c r="Z551" s="300"/>
      <c r="AA551" s="300"/>
      <c r="AB551" s="300"/>
      <c r="AC551" s="300"/>
      <c r="AD551" s="300"/>
      <c r="AE551" s="300"/>
      <c r="AF551" s="300"/>
      <c r="AG551" s="300"/>
      <c r="AH551" s="300"/>
      <c r="AI551" s="300"/>
      <c r="AJ551" s="300"/>
      <c r="AK551" s="300"/>
      <c r="AL551" s="300"/>
      <c r="AM551" s="300"/>
      <c r="AN551" s="300"/>
      <c r="AO551" s="300"/>
      <c r="AP551" s="300"/>
    </row>
    <row r="552" spans="10:42" ht="13.5" customHeight="1">
      <c r="J552" s="300"/>
      <c r="K552" s="300"/>
      <c r="L552" s="300"/>
      <c r="M552" s="300"/>
      <c r="N552" s="300"/>
      <c r="O552" s="300"/>
      <c r="P552" s="300"/>
      <c r="Q552" s="300"/>
      <c r="R552" s="300"/>
      <c r="S552" s="300"/>
      <c r="T552" s="300"/>
      <c r="U552" s="300"/>
      <c r="V552" s="300"/>
      <c r="W552" s="300"/>
      <c r="X552" s="300"/>
      <c r="Y552" s="300"/>
      <c r="Z552" s="300"/>
      <c r="AA552" s="300"/>
      <c r="AB552" s="300"/>
      <c r="AC552" s="300"/>
      <c r="AD552" s="300"/>
      <c r="AE552" s="300"/>
      <c r="AF552" s="300"/>
      <c r="AG552" s="300"/>
      <c r="AH552" s="300"/>
      <c r="AI552" s="300"/>
      <c r="AJ552" s="300"/>
      <c r="AK552" s="300"/>
      <c r="AL552" s="300"/>
      <c r="AM552" s="300"/>
      <c r="AN552" s="300"/>
      <c r="AO552" s="300"/>
      <c r="AP552" s="300"/>
    </row>
    <row r="553" spans="10:42" ht="13.5" customHeight="1">
      <c r="J553" s="300"/>
      <c r="K553" s="300"/>
      <c r="L553" s="300"/>
      <c r="M553" s="300"/>
      <c r="N553" s="300"/>
      <c r="O553" s="300"/>
      <c r="P553" s="300"/>
      <c r="Q553" s="300"/>
      <c r="R553" s="300"/>
      <c r="S553" s="300"/>
      <c r="T553" s="300"/>
      <c r="U553" s="300"/>
      <c r="V553" s="300"/>
      <c r="W553" s="300"/>
      <c r="X553" s="300"/>
      <c r="Y553" s="300"/>
      <c r="Z553" s="300"/>
      <c r="AA553" s="300"/>
      <c r="AB553" s="300"/>
      <c r="AC553" s="300"/>
      <c r="AD553" s="300"/>
      <c r="AE553" s="300"/>
      <c r="AF553" s="300"/>
      <c r="AG553" s="300"/>
      <c r="AH553" s="300"/>
      <c r="AI553" s="300"/>
      <c r="AJ553" s="300"/>
      <c r="AK553" s="300"/>
      <c r="AL553" s="300"/>
      <c r="AM553" s="300"/>
      <c r="AN553" s="300"/>
      <c r="AO553" s="300"/>
      <c r="AP553" s="300"/>
    </row>
    <row r="554" spans="10:42" ht="13.5" customHeight="1">
      <c r="J554" s="300"/>
      <c r="K554" s="300"/>
      <c r="L554" s="300"/>
      <c r="M554" s="300"/>
      <c r="N554" s="300"/>
      <c r="O554" s="300"/>
      <c r="P554" s="300"/>
      <c r="Q554" s="300"/>
      <c r="R554" s="300"/>
      <c r="S554" s="300"/>
      <c r="T554" s="300"/>
      <c r="U554" s="300"/>
      <c r="V554" s="300"/>
      <c r="W554" s="300"/>
      <c r="X554" s="300"/>
      <c r="Y554" s="300"/>
      <c r="Z554" s="300"/>
      <c r="AA554" s="300"/>
      <c r="AB554" s="300"/>
      <c r="AC554" s="300"/>
      <c r="AD554" s="300"/>
      <c r="AE554" s="300"/>
      <c r="AF554" s="300"/>
      <c r="AG554" s="300"/>
      <c r="AH554" s="300"/>
      <c r="AI554" s="300"/>
      <c r="AJ554" s="300"/>
      <c r="AK554" s="300"/>
      <c r="AL554" s="300"/>
      <c r="AM554" s="300"/>
      <c r="AN554" s="300"/>
      <c r="AO554" s="300"/>
      <c r="AP554" s="300"/>
    </row>
    <row r="555" spans="10:42" ht="13.5" customHeight="1">
      <c r="J555" s="300"/>
      <c r="K555" s="300"/>
      <c r="L555" s="300"/>
      <c r="M555" s="300"/>
      <c r="N555" s="300"/>
      <c r="O555" s="300"/>
      <c r="P555" s="300"/>
      <c r="Q555" s="300"/>
      <c r="R555" s="300"/>
      <c r="S555" s="300"/>
      <c r="T555" s="300"/>
      <c r="U555" s="300"/>
      <c r="V555" s="300"/>
      <c r="W555" s="300"/>
      <c r="X555" s="300"/>
      <c r="Y555" s="300"/>
      <c r="Z555" s="300"/>
      <c r="AA555" s="300"/>
      <c r="AB555" s="300"/>
      <c r="AC555" s="300"/>
      <c r="AD555" s="300"/>
      <c r="AE555" s="300"/>
      <c r="AF555" s="300"/>
      <c r="AG555" s="300"/>
      <c r="AH555" s="300"/>
      <c r="AI555" s="300"/>
      <c r="AJ555" s="300"/>
      <c r="AK555" s="300"/>
      <c r="AL555" s="300"/>
      <c r="AM555" s="300"/>
      <c r="AN555" s="300"/>
      <c r="AO555" s="300"/>
      <c r="AP555" s="300"/>
    </row>
    <row r="556" spans="10:42" ht="13.5" customHeight="1">
      <c r="J556" s="300"/>
      <c r="K556" s="300"/>
      <c r="L556" s="300"/>
      <c r="M556" s="300"/>
      <c r="N556" s="300"/>
      <c r="O556" s="300"/>
      <c r="P556" s="300"/>
      <c r="Q556" s="300"/>
      <c r="R556" s="300"/>
      <c r="S556" s="300"/>
      <c r="T556" s="300"/>
      <c r="U556" s="300"/>
      <c r="V556" s="300"/>
      <c r="W556" s="300"/>
      <c r="X556" s="300"/>
      <c r="Y556" s="300"/>
      <c r="Z556" s="300"/>
      <c r="AA556" s="300"/>
      <c r="AB556" s="300"/>
      <c r="AC556" s="300"/>
      <c r="AD556" s="300"/>
      <c r="AE556" s="300"/>
      <c r="AF556" s="300"/>
      <c r="AG556" s="300"/>
      <c r="AH556" s="300"/>
      <c r="AI556" s="300"/>
      <c r="AJ556" s="300"/>
      <c r="AK556" s="300"/>
      <c r="AL556" s="300"/>
      <c r="AM556" s="300"/>
      <c r="AN556" s="300"/>
      <c r="AO556" s="300"/>
      <c r="AP556" s="300"/>
    </row>
    <row r="557" spans="10:42" ht="13.5" customHeight="1">
      <c r="J557" s="300"/>
      <c r="K557" s="300"/>
      <c r="L557" s="300"/>
      <c r="M557" s="300"/>
      <c r="N557" s="300"/>
      <c r="O557" s="300"/>
      <c r="P557" s="300"/>
      <c r="Q557" s="300"/>
      <c r="R557" s="300"/>
      <c r="S557" s="300"/>
      <c r="T557" s="300"/>
      <c r="U557" s="300"/>
      <c r="V557" s="300"/>
      <c r="W557" s="300"/>
      <c r="X557" s="300"/>
      <c r="Y557" s="300"/>
      <c r="Z557" s="300"/>
      <c r="AA557" s="300"/>
      <c r="AB557" s="300"/>
      <c r="AC557" s="300"/>
      <c r="AD557" s="300"/>
      <c r="AE557" s="300"/>
      <c r="AF557" s="300"/>
      <c r="AG557" s="300"/>
      <c r="AH557" s="300"/>
      <c r="AI557" s="300"/>
      <c r="AJ557" s="300"/>
      <c r="AK557" s="300"/>
      <c r="AL557" s="300"/>
      <c r="AM557" s="300"/>
      <c r="AN557" s="300"/>
      <c r="AO557" s="300"/>
      <c r="AP557" s="300"/>
    </row>
    <row r="558" spans="10:42" ht="13.5" customHeight="1">
      <c r="J558" s="300"/>
      <c r="K558" s="300"/>
      <c r="L558" s="300"/>
      <c r="M558" s="300"/>
      <c r="N558" s="300"/>
      <c r="O558" s="300"/>
      <c r="P558" s="300"/>
      <c r="Q558" s="300"/>
      <c r="R558" s="300"/>
      <c r="S558" s="300"/>
      <c r="T558" s="300"/>
      <c r="U558" s="300"/>
      <c r="V558" s="300"/>
      <c r="W558" s="300"/>
      <c r="X558" s="300"/>
      <c r="Y558" s="300"/>
      <c r="Z558" s="300"/>
      <c r="AA558" s="300"/>
      <c r="AB558" s="300"/>
      <c r="AC558" s="300"/>
      <c r="AD558" s="300"/>
      <c r="AE558" s="300"/>
      <c r="AF558" s="300"/>
      <c r="AG558" s="300"/>
      <c r="AH558" s="300"/>
      <c r="AI558" s="300"/>
      <c r="AJ558" s="300"/>
      <c r="AK558" s="300"/>
      <c r="AL558" s="300"/>
      <c r="AM558" s="300"/>
      <c r="AN558" s="300"/>
      <c r="AO558" s="300"/>
      <c r="AP558" s="300"/>
    </row>
    <row r="559" spans="10:42" ht="13.5" customHeight="1">
      <c r="J559" s="300"/>
      <c r="K559" s="300"/>
      <c r="L559" s="300"/>
      <c r="M559" s="300"/>
      <c r="N559" s="300"/>
      <c r="O559" s="300"/>
      <c r="P559" s="300"/>
      <c r="Q559" s="300"/>
      <c r="R559" s="300"/>
      <c r="S559" s="300"/>
      <c r="T559" s="300"/>
      <c r="U559" s="300"/>
      <c r="V559" s="300"/>
      <c r="W559" s="300"/>
      <c r="X559" s="300"/>
      <c r="Y559" s="300"/>
      <c r="Z559" s="300"/>
      <c r="AA559" s="300"/>
      <c r="AB559" s="300"/>
      <c r="AC559" s="300"/>
      <c r="AD559" s="300"/>
      <c r="AE559" s="300"/>
      <c r="AF559" s="300"/>
      <c r="AG559" s="300"/>
      <c r="AH559" s="300"/>
      <c r="AI559" s="300"/>
      <c r="AJ559" s="300"/>
      <c r="AK559" s="300"/>
      <c r="AL559" s="300"/>
      <c r="AM559" s="300"/>
      <c r="AN559" s="300"/>
      <c r="AO559" s="300"/>
      <c r="AP559" s="300"/>
    </row>
    <row r="560" spans="10:42" ht="13.5" customHeight="1">
      <c r="J560" s="300"/>
      <c r="K560" s="300"/>
      <c r="L560" s="300"/>
      <c r="M560" s="300"/>
      <c r="N560" s="300"/>
      <c r="O560" s="300"/>
      <c r="P560" s="300"/>
      <c r="Q560" s="300"/>
      <c r="R560" s="300"/>
      <c r="S560" s="300"/>
      <c r="T560" s="300"/>
      <c r="U560" s="300"/>
      <c r="V560" s="300"/>
      <c r="W560" s="300"/>
      <c r="X560" s="300"/>
      <c r="Y560" s="300"/>
      <c r="Z560" s="300"/>
      <c r="AA560" s="300"/>
      <c r="AB560" s="300"/>
      <c r="AC560" s="300"/>
      <c r="AD560" s="300"/>
      <c r="AE560" s="300"/>
      <c r="AF560" s="300"/>
      <c r="AG560" s="300"/>
      <c r="AH560" s="300"/>
      <c r="AI560" s="300"/>
      <c r="AJ560" s="300"/>
      <c r="AK560" s="300"/>
      <c r="AL560" s="300"/>
      <c r="AM560" s="300"/>
      <c r="AN560" s="300"/>
      <c r="AO560" s="300"/>
      <c r="AP560" s="300"/>
    </row>
    <row r="561" spans="10:42" ht="13.5" customHeight="1">
      <c r="J561" s="300"/>
      <c r="K561" s="300"/>
      <c r="L561" s="300"/>
      <c r="M561" s="300"/>
      <c r="N561" s="300"/>
      <c r="O561" s="300"/>
      <c r="P561" s="300"/>
      <c r="Q561" s="300"/>
      <c r="R561" s="300"/>
      <c r="S561" s="300"/>
      <c r="T561" s="300"/>
      <c r="U561" s="300"/>
      <c r="V561" s="300"/>
      <c r="W561" s="300"/>
      <c r="X561" s="300"/>
      <c r="Y561" s="300"/>
      <c r="Z561" s="300"/>
      <c r="AA561" s="300"/>
      <c r="AB561" s="300"/>
      <c r="AC561" s="300"/>
      <c r="AD561" s="300"/>
      <c r="AE561" s="300"/>
      <c r="AF561" s="300"/>
      <c r="AG561" s="300"/>
      <c r="AH561" s="300"/>
      <c r="AI561" s="300"/>
      <c r="AJ561" s="300"/>
      <c r="AK561" s="300"/>
      <c r="AL561" s="300"/>
      <c r="AM561" s="300"/>
      <c r="AN561" s="300"/>
      <c r="AO561" s="300"/>
      <c r="AP561" s="300"/>
    </row>
    <row r="562" spans="10:42" ht="13.5" customHeight="1">
      <c r="J562" s="300"/>
      <c r="K562" s="300"/>
      <c r="L562" s="300"/>
      <c r="M562" s="300"/>
      <c r="N562" s="300"/>
      <c r="O562" s="300"/>
      <c r="P562" s="300"/>
      <c r="Q562" s="300"/>
      <c r="R562" s="300"/>
      <c r="S562" s="300"/>
      <c r="T562" s="300"/>
      <c r="U562" s="300"/>
      <c r="V562" s="300"/>
      <c r="W562" s="300"/>
      <c r="X562" s="300"/>
      <c r="Y562" s="300"/>
      <c r="Z562" s="300"/>
      <c r="AA562" s="300"/>
      <c r="AB562" s="300"/>
      <c r="AC562" s="300"/>
      <c r="AD562" s="300"/>
      <c r="AE562" s="300"/>
      <c r="AF562" s="300"/>
      <c r="AG562" s="300"/>
      <c r="AH562" s="300"/>
      <c r="AI562" s="300"/>
      <c r="AJ562" s="300"/>
      <c r="AK562" s="300"/>
      <c r="AL562" s="300"/>
      <c r="AM562" s="300"/>
      <c r="AN562" s="300"/>
      <c r="AO562" s="300"/>
      <c r="AP562" s="300"/>
    </row>
    <row r="563" spans="10:42" ht="13.5" customHeight="1">
      <c r="J563" s="300"/>
      <c r="K563" s="300"/>
      <c r="L563" s="300"/>
      <c r="M563" s="300"/>
      <c r="N563" s="300"/>
      <c r="O563" s="300"/>
      <c r="P563" s="300"/>
      <c r="Q563" s="300"/>
      <c r="R563" s="300"/>
      <c r="S563" s="300"/>
      <c r="T563" s="300"/>
      <c r="U563" s="300"/>
      <c r="V563" s="300"/>
      <c r="W563" s="300"/>
      <c r="X563" s="300"/>
      <c r="Y563" s="300"/>
      <c r="Z563" s="300"/>
      <c r="AA563" s="300"/>
      <c r="AB563" s="300"/>
      <c r="AC563" s="300"/>
      <c r="AD563" s="300"/>
      <c r="AE563" s="300"/>
      <c r="AF563" s="300"/>
      <c r="AG563" s="300"/>
      <c r="AH563" s="300"/>
      <c r="AI563" s="300"/>
      <c r="AJ563" s="300"/>
      <c r="AK563" s="300"/>
      <c r="AL563" s="300"/>
      <c r="AM563" s="300"/>
      <c r="AN563" s="300"/>
      <c r="AO563" s="300"/>
      <c r="AP563" s="300"/>
    </row>
    <row r="564" spans="10:42" ht="13.5" customHeight="1">
      <c r="J564" s="300"/>
      <c r="K564" s="300"/>
      <c r="L564" s="300"/>
      <c r="M564" s="300"/>
      <c r="N564" s="300"/>
      <c r="O564" s="300"/>
      <c r="P564" s="300"/>
      <c r="Q564" s="300"/>
      <c r="R564" s="300"/>
      <c r="S564" s="300"/>
      <c r="T564" s="300"/>
      <c r="U564" s="300"/>
      <c r="V564" s="300"/>
      <c r="W564" s="300"/>
      <c r="X564" s="300"/>
      <c r="Y564" s="300"/>
      <c r="Z564" s="300"/>
      <c r="AA564" s="300"/>
      <c r="AB564" s="300"/>
      <c r="AC564" s="300"/>
      <c r="AD564" s="300"/>
      <c r="AE564" s="300"/>
      <c r="AF564" s="300"/>
      <c r="AG564" s="300"/>
      <c r="AH564" s="300"/>
      <c r="AI564" s="300"/>
      <c r="AJ564" s="300"/>
      <c r="AK564" s="300"/>
      <c r="AL564" s="300"/>
      <c r="AM564" s="300"/>
      <c r="AN564" s="300"/>
      <c r="AO564" s="300"/>
      <c r="AP564" s="300"/>
    </row>
    <row r="565" spans="10:42" ht="13.5" customHeight="1">
      <c r="J565" s="300"/>
      <c r="K565" s="300"/>
      <c r="L565" s="300"/>
      <c r="M565" s="300"/>
      <c r="N565" s="300"/>
      <c r="O565" s="300"/>
      <c r="P565" s="300"/>
      <c r="Q565" s="300"/>
      <c r="R565" s="300"/>
      <c r="S565" s="300"/>
      <c r="T565" s="300"/>
      <c r="U565" s="300"/>
      <c r="V565" s="300"/>
      <c r="W565" s="300"/>
      <c r="X565" s="300"/>
      <c r="Y565" s="300"/>
      <c r="Z565" s="300"/>
      <c r="AA565" s="300"/>
      <c r="AB565" s="300"/>
      <c r="AC565" s="300"/>
      <c r="AD565" s="300"/>
      <c r="AE565" s="300"/>
      <c r="AF565" s="300"/>
      <c r="AG565" s="300"/>
      <c r="AH565" s="300"/>
      <c r="AI565" s="300"/>
      <c r="AJ565" s="300"/>
      <c r="AK565" s="300"/>
      <c r="AL565" s="300"/>
      <c r="AM565" s="300"/>
      <c r="AN565" s="300"/>
      <c r="AO565" s="300"/>
      <c r="AP565" s="300"/>
    </row>
    <row r="566" spans="10:42" ht="13.5" customHeight="1">
      <c r="J566" s="300"/>
      <c r="K566" s="300"/>
      <c r="L566" s="300"/>
      <c r="M566" s="300"/>
      <c r="N566" s="300"/>
      <c r="O566" s="300"/>
      <c r="P566" s="300"/>
      <c r="Q566" s="300"/>
      <c r="R566" s="300"/>
      <c r="S566" s="300"/>
      <c r="T566" s="300"/>
      <c r="U566" s="300"/>
      <c r="V566" s="300"/>
      <c r="W566" s="300"/>
      <c r="X566" s="300"/>
      <c r="Y566" s="300"/>
      <c r="Z566" s="300"/>
      <c r="AA566" s="300"/>
      <c r="AB566" s="300"/>
      <c r="AC566" s="300"/>
      <c r="AD566" s="300"/>
      <c r="AE566" s="300"/>
      <c r="AF566" s="300"/>
      <c r="AG566" s="300"/>
      <c r="AH566" s="300"/>
      <c r="AI566" s="300"/>
      <c r="AJ566" s="300"/>
      <c r="AK566" s="300"/>
      <c r="AL566" s="300"/>
      <c r="AM566" s="300"/>
      <c r="AN566" s="300"/>
      <c r="AO566" s="300"/>
      <c r="AP566" s="300"/>
    </row>
    <row r="567" spans="10:42" ht="13.5" customHeight="1">
      <c r="J567" s="300"/>
      <c r="K567" s="300"/>
      <c r="L567" s="300"/>
      <c r="M567" s="300"/>
      <c r="N567" s="300"/>
      <c r="O567" s="300"/>
      <c r="P567" s="300"/>
      <c r="Q567" s="300"/>
      <c r="R567" s="300"/>
      <c r="S567" s="300"/>
      <c r="T567" s="300"/>
      <c r="U567" s="300"/>
      <c r="V567" s="300"/>
      <c r="W567" s="300"/>
      <c r="X567" s="300"/>
      <c r="Y567" s="300"/>
      <c r="Z567" s="300"/>
      <c r="AA567" s="300"/>
      <c r="AB567" s="300"/>
      <c r="AC567" s="300"/>
      <c r="AD567" s="300"/>
      <c r="AE567" s="300"/>
      <c r="AF567" s="300"/>
      <c r="AG567" s="300"/>
      <c r="AH567" s="300"/>
      <c r="AI567" s="300"/>
      <c r="AJ567" s="300"/>
      <c r="AK567" s="300"/>
      <c r="AL567" s="300"/>
      <c r="AM567" s="300"/>
      <c r="AN567" s="300"/>
      <c r="AO567" s="300"/>
      <c r="AP567" s="300"/>
    </row>
    <row r="568" spans="10:42" ht="13.5" customHeight="1">
      <c r="J568" s="300"/>
      <c r="K568" s="300"/>
      <c r="L568" s="300"/>
      <c r="M568" s="300"/>
      <c r="N568" s="300"/>
      <c r="O568" s="300"/>
      <c r="P568" s="300"/>
      <c r="Q568" s="300"/>
      <c r="R568" s="300"/>
      <c r="S568" s="300"/>
      <c r="T568" s="300"/>
      <c r="U568" s="300"/>
      <c r="V568" s="300"/>
      <c r="W568" s="300"/>
      <c r="X568" s="300"/>
      <c r="Y568" s="300"/>
      <c r="Z568" s="300"/>
      <c r="AA568" s="300"/>
      <c r="AB568" s="300"/>
      <c r="AC568" s="300"/>
      <c r="AD568" s="300"/>
      <c r="AE568" s="300"/>
      <c r="AF568" s="300"/>
      <c r="AG568" s="300"/>
      <c r="AH568" s="300"/>
      <c r="AI568" s="300"/>
      <c r="AJ568" s="300"/>
      <c r="AK568" s="300"/>
      <c r="AL568" s="300"/>
      <c r="AM568" s="300"/>
      <c r="AN568" s="300"/>
      <c r="AO568" s="300"/>
      <c r="AP568" s="300"/>
    </row>
    <row r="569" spans="10:42" ht="13.5" customHeight="1">
      <c r="J569" s="300"/>
      <c r="K569" s="300"/>
      <c r="L569" s="300"/>
      <c r="M569" s="300"/>
      <c r="N569" s="300"/>
      <c r="O569" s="300"/>
      <c r="P569" s="300"/>
      <c r="Q569" s="300"/>
      <c r="R569" s="300"/>
      <c r="S569" s="300"/>
      <c r="T569" s="300"/>
      <c r="U569" s="300"/>
      <c r="V569" s="300"/>
      <c r="W569" s="300"/>
      <c r="X569" s="300"/>
      <c r="Y569" s="300"/>
      <c r="Z569" s="300"/>
      <c r="AA569" s="300"/>
      <c r="AB569" s="300"/>
      <c r="AC569" s="300"/>
      <c r="AD569" s="300"/>
      <c r="AE569" s="300"/>
      <c r="AF569" s="300"/>
      <c r="AG569" s="300"/>
      <c r="AH569" s="300"/>
      <c r="AI569" s="300"/>
      <c r="AJ569" s="300"/>
      <c r="AK569" s="300"/>
      <c r="AL569" s="300"/>
      <c r="AM569" s="300"/>
      <c r="AN569" s="300"/>
      <c r="AO569" s="300"/>
      <c r="AP569" s="300"/>
    </row>
    <row r="570" spans="10:42" ht="13.5" customHeight="1">
      <c r="J570" s="300"/>
      <c r="K570" s="300"/>
      <c r="L570" s="300"/>
      <c r="M570" s="300"/>
      <c r="N570" s="300"/>
      <c r="O570" s="300"/>
      <c r="P570" s="300"/>
      <c r="Q570" s="300"/>
      <c r="R570" s="300"/>
      <c r="S570" s="300"/>
      <c r="T570" s="300"/>
      <c r="U570" s="300"/>
      <c r="V570" s="300"/>
      <c r="W570" s="300"/>
      <c r="X570" s="300"/>
      <c r="Y570" s="300"/>
      <c r="Z570" s="300"/>
      <c r="AA570" s="300"/>
      <c r="AB570" s="300"/>
      <c r="AC570" s="300"/>
      <c r="AD570" s="300"/>
      <c r="AE570" s="300"/>
      <c r="AF570" s="300"/>
      <c r="AG570" s="300"/>
      <c r="AH570" s="300"/>
      <c r="AI570" s="300"/>
      <c r="AJ570" s="300"/>
      <c r="AK570" s="300"/>
      <c r="AL570" s="300"/>
      <c r="AM570" s="300"/>
      <c r="AN570" s="300"/>
      <c r="AO570" s="300"/>
      <c r="AP570" s="300"/>
    </row>
    <row r="571" spans="10:42" ht="13.5" customHeight="1">
      <c r="J571" s="300"/>
      <c r="K571" s="300"/>
      <c r="L571" s="300"/>
      <c r="M571" s="300"/>
      <c r="N571" s="300"/>
      <c r="O571" s="300"/>
      <c r="P571" s="300"/>
      <c r="Q571" s="300"/>
      <c r="R571" s="300"/>
      <c r="S571" s="300"/>
      <c r="T571" s="300"/>
      <c r="U571" s="300"/>
      <c r="V571" s="300"/>
      <c r="W571" s="300"/>
      <c r="X571" s="300"/>
      <c r="Y571" s="300"/>
      <c r="Z571" s="300"/>
      <c r="AA571" s="300"/>
      <c r="AB571" s="300"/>
      <c r="AC571" s="300"/>
      <c r="AD571" s="300"/>
      <c r="AE571" s="300"/>
      <c r="AF571" s="300"/>
      <c r="AG571" s="300"/>
      <c r="AH571" s="300"/>
      <c r="AI571" s="300"/>
      <c r="AJ571" s="300"/>
      <c r="AK571" s="300"/>
      <c r="AL571" s="300"/>
      <c r="AM571" s="300"/>
      <c r="AN571" s="300"/>
      <c r="AO571" s="300"/>
      <c r="AP571" s="300"/>
    </row>
    <row r="572" spans="10:42" ht="13.5" customHeight="1">
      <c r="J572" s="300"/>
      <c r="K572" s="300"/>
      <c r="L572" s="300"/>
      <c r="M572" s="300"/>
      <c r="N572" s="300"/>
      <c r="O572" s="300"/>
      <c r="P572" s="300"/>
      <c r="Q572" s="300"/>
      <c r="R572" s="300"/>
      <c r="S572" s="300"/>
      <c r="T572" s="300"/>
      <c r="U572" s="300"/>
      <c r="V572" s="300"/>
      <c r="W572" s="300"/>
      <c r="X572" s="300"/>
      <c r="Y572" s="300"/>
      <c r="Z572" s="300"/>
      <c r="AA572" s="300"/>
      <c r="AB572" s="300"/>
      <c r="AC572" s="300"/>
      <c r="AD572" s="300"/>
      <c r="AE572" s="300"/>
      <c r="AF572" s="300"/>
      <c r="AG572" s="300"/>
      <c r="AH572" s="300"/>
      <c r="AI572" s="300"/>
      <c r="AJ572" s="300"/>
      <c r="AK572" s="300"/>
      <c r="AL572" s="300"/>
      <c r="AM572" s="300"/>
      <c r="AN572" s="300"/>
      <c r="AO572" s="300"/>
      <c r="AP572" s="300"/>
    </row>
    <row r="573" spans="10:42" ht="13.5" customHeight="1">
      <c r="J573" s="300"/>
      <c r="K573" s="300"/>
      <c r="L573" s="300"/>
      <c r="M573" s="300"/>
      <c r="N573" s="300"/>
      <c r="O573" s="300"/>
      <c r="P573" s="300"/>
      <c r="Q573" s="300"/>
      <c r="R573" s="300"/>
      <c r="S573" s="300"/>
      <c r="T573" s="300"/>
      <c r="U573" s="300"/>
      <c r="V573" s="300"/>
      <c r="W573" s="300"/>
      <c r="X573" s="300"/>
      <c r="Y573" s="300"/>
      <c r="Z573" s="300"/>
      <c r="AA573" s="300"/>
      <c r="AB573" s="300"/>
      <c r="AC573" s="300"/>
      <c r="AD573" s="300"/>
      <c r="AE573" s="300"/>
      <c r="AF573" s="300"/>
      <c r="AG573" s="300"/>
      <c r="AH573" s="300"/>
      <c r="AI573" s="300"/>
      <c r="AJ573" s="300"/>
      <c r="AK573" s="300"/>
      <c r="AL573" s="300"/>
      <c r="AM573" s="300"/>
      <c r="AN573" s="300"/>
      <c r="AO573" s="300"/>
      <c r="AP573" s="300"/>
    </row>
    <row r="574" spans="10:42" ht="13.5" customHeight="1">
      <c r="J574" s="300"/>
      <c r="K574" s="300"/>
      <c r="L574" s="300"/>
      <c r="M574" s="300"/>
      <c r="N574" s="300"/>
      <c r="O574" s="300"/>
      <c r="P574" s="300"/>
      <c r="Q574" s="300"/>
      <c r="R574" s="300"/>
      <c r="S574" s="300"/>
      <c r="T574" s="300"/>
      <c r="U574" s="300"/>
      <c r="V574" s="300"/>
      <c r="W574" s="300"/>
      <c r="X574" s="300"/>
      <c r="Y574" s="300"/>
      <c r="Z574" s="300"/>
      <c r="AA574" s="300"/>
      <c r="AB574" s="300"/>
      <c r="AC574" s="300"/>
      <c r="AD574" s="300"/>
      <c r="AE574" s="300"/>
      <c r="AF574" s="300"/>
      <c r="AG574" s="300"/>
      <c r="AH574" s="300"/>
      <c r="AI574" s="300"/>
      <c r="AJ574" s="300"/>
      <c r="AK574" s="300"/>
      <c r="AL574" s="300"/>
      <c r="AM574" s="300"/>
      <c r="AN574" s="300"/>
      <c r="AO574" s="300"/>
      <c r="AP574" s="300"/>
    </row>
    <row r="575" spans="10:42" ht="13.5" customHeight="1">
      <c r="J575" s="300"/>
      <c r="K575" s="300"/>
      <c r="L575" s="300"/>
      <c r="M575" s="300"/>
      <c r="N575" s="300"/>
      <c r="O575" s="300"/>
      <c r="P575" s="300"/>
      <c r="Q575" s="300"/>
      <c r="R575" s="300"/>
      <c r="S575" s="300"/>
      <c r="T575" s="300"/>
      <c r="U575" s="300"/>
      <c r="V575" s="300"/>
      <c r="W575" s="300"/>
      <c r="X575" s="300"/>
      <c r="Y575" s="300"/>
      <c r="Z575" s="300"/>
      <c r="AA575" s="300"/>
      <c r="AB575" s="300"/>
      <c r="AC575" s="300"/>
      <c r="AD575" s="300"/>
      <c r="AE575" s="300"/>
      <c r="AF575" s="300"/>
      <c r="AG575" s="300"/>
      <c r="AH575" s="300"/>
      <c r="AI575" s="300"/>
      <c r="AJ575" s="300"/>
      <c r="AK575" s="300"/>
      <c r="AL575" s="300"/>
      <c r="AM575" s="300"/>
      <c r="AN575" s="300"/>
      <c r="AO575" s="300"/>
      <c r="AP575" s="300"/>
    </row>
    <row r="576" spans="10:42" ht="13.5" customHeight="1">
      <c r="J576" s="300"/>
      <c r="K576" s="300"/>
      <c r="L576" s="300"/>
      <c r="M576" s="300"/>
      <c r="N576" s="300"/>
      <c r="O576" s="300"/>
      <c r="P576" s="300"/>
      <c r="Q576" s="300"/>
      <c r="R576" s="300"/>
      <c r="S576" s="300"/>
      <c r="T576" s="300"/>
      <c r="U576" s="300"/>
      <c r="V576" s="300"/>
      <c r="W576" s="300"/>
      <c r="X576" s="300"/>
      <c r="Y576" s="300"/>
      <c r="Z576" s="300"/>
      <c r="AA576" s="300"/>
      <c r="AB576" s="300"/>
      <c r="AC576" s="300"/>
      <c r="AD576" s="300"/>
      <c r="AE576" s="300"/>
      <c r="AF576" s="300"/>
      <c r="AG576" s="300"/>
      <c r="AH576" s="300"/>
      <c r="AI576" s="300"/>
      <c r="AJ576" s="300"/>
      <c r="AK576" s="300"/>
      <c r="AL576" s="300"/>
      <c r="AM576" s="300"/>
      <c r="AN576" s="300"/>
      <c r="AO576" s="300"/>
      <c r="AP576" s="300"/>
    </row>
    <row r="577" spans="10:42" ht="13.5" customHeight="1">
      <c r="J577" s="300"/>
      <c r="K577" s="300"/>
      <c r="L577" s="300"/>
      <c r="M577" s="300"/>
      <c r="N577" s="300"/>
      <c r="O577" s="300"/>
      <c r="P577" s="300"/>
      <c r="Q577" s="300"/>
      <c r="R577" s="300"/>
      <c r="S577" s="300"/>
      <c r="T577" s="300"/>
      <c r="U577" s="300"/>
      <c r="V577" s="300"/>
      <c r="W577" s="300"/>
      <c r="X577" s="300"/>
      <c r="Y577" s="300"/>
      <c r="Z577" s="300"/>
      <c r="AA577" s="300"/>
      <c r="AB577" s="300"/>
      <c r="AC577" s="300"/>
      <c r="AD577" s="300"/>
      <c r="AE577" s="300"/>
      <c r="AF577" s="300"/>
      <c r="AG577" s="300"/>
      <c r="AH577" s="300"/>
      <c r="AI577" s="300"/>
      <c r="AJ577" s="300"/>
      <c r="AK577" s="300"/>
      <c r="AL577" s="300"/>
      <c r="AM577" s="300"/>
      <c r="AN577" s="300"/>
      <c r="AO577" s="300"/>
      <c r="AP577" s="300"/>
    </row>
    <row r="578" spans="10:42" ht="13.5" customHeight="1">
      <c r="J578" s="300"/>
      <c r="K578" s="300"/>
      <c r="L578" s="300"/>
      <c r="M578" s="300"/>
      <c r="N578" s="300"/>
      <c r="O578" s="300"/>
      <c r="P578" s="300"/>
      <c r="Q578" s="300"/>
      <c r="R578" s="300"/>
      <c r="S578" s="300"/>
      <c r="T578" s="300"/>
      <c r="U578" s="300"/>
      <c r="V578" s="300"/>
      <c r="W578" s="300"/>
      <c r="X578" s="300"/>
      <c r="Y578" s="300"/>
      <c r="Z578" s="300"/>
      <c r="AA578" s="300"/>
      <c r="AB578" s="300"/>
      <c r="AC578" s="300"/>
      <c r="AD578" s="300"/>
      <c r="AE578" s="300"/>
      <c r="AF578" s="300"/>
      <c r="AG578" s="300"/>
      <c r="AH578" s="300"/>
      <c r="AI578" s="300"/>
      <c r="AJ578" s="300"/>
      <c r="AK578" s="300"/>
      <c r="AL578" s="300"/>
      <c r="AM578" s="300"/>
      <c r="AN578" s="300"/>
      <c r="AO578" s="300"/>
      <c r="AP578" s="300"/>
    </row>
    <row r="579" spans="10:42" ht="13.5" customHeight="1">
      <c r="J579" s="300"/>
      <c r="K579" s="300"/>
      <c r="L579" s="300"/>
      <c r="M579" s="300"/>
      <c r="N579" s="300"/>
      <c r="O579" s="300"/>
      <c r="P579" s="300"/>
      <c r="Q579" s="300"/>
      <c r="R579" s="300"/>
      <c r="S579" s="300"/>
      <c r="T579" s="300"/>
      <c r="U579" s="300"/>
      <c r="V579" s="300"/>
      <c r="W579" s="300"/>
      <c r="X579" s="300"/>
      <c r="Y579" s="300"/>
      <c r="Z579" s="300"/>
      <c r="AA579" s="300"/>
      <c r="AB579" s="300"/>
      <c r="AC579" s="300"/>
      <c r="AD579" s="300"/>
      <c r="AE579" s="300"/>
      <c r="AF579" s="300"/>
      <c r="AG579" s="300"/>
      <c r="AH579" s="300"/>
      <c r="AI579" s="300"/>
      <c r="AJ579" s="300"/>
      <c r="AK579" s="300"/>
      <c r="AL579" s="300"/>
      <c r="AM579" s="300"/>
      <c r="AN579" s="300"/>
      <c r="AO579" s="300"/>
      <c r="AP579" s="300"/>
    </row>
    <row r="580" spans="10:42" ht="13.5" customHeight="1">
      <c r="J580" s="300"/>
      <c r="K580" s="300"/>
      <c r="L580" s="300"/>
      <c r="M580" s="300"/>
      <c r="N580" s="300"/>
      <c r="O580" s="300"/>
      <c r="P580" s="300"/>
      <c r="Q580" s="300"/>
      <c r="R580" s="300"/>
      <c r="S580" s="300"/>
      <c r="T580" s="300"/>
      <c r="U580" s="300"/>
      <c r="V580" s="300"/>
      <c r="W580" s="300"/>
      <c r="X580" s="300"/>
      <c r="Y580" s="300"/>
      <c r="Z580" s="300"/>
      <c r="AA580" s="300"/>
      <c r="AB580" s="300"/>
      <c r="AC580" s="300"/>
      <c r="AD580" s="300"/>
      <c r="AE580" s="300"/>
      <c r="AF580" s="300"/>
      <c r="AG580" s="300"/>
      <c r="AH580" s="300"/>
      <c r="AI580" s="300"/>
      <c r="AJ580" s="300"/>
      <c r="AK580" s="300"/>
      <c r="AL580" s="300"/>
      <c r="AM580" s="300"/>
      <c r="AN580" s="300"/>
      <c r="AO580" s="300"/>
      <c r="AP580" s="300"/>
    </row>
    <row r="581" spans="10:42" ht="13.5" customHeight="1">
      <c r="J581" s="300"/>
      <c r="K581" s="300"/>
      <c r="L581" s="300"/>
      <c r="M581" s="300"/>
      <c r="N581" s="300"/>
      <c r="O581" s="300"/>
      <c r="P581" s="300"/>
      <c r="Q581" s="300"/>
      <c r="R581" s="300"/>
      <c r="S581" s="300"/>
      <c r="T581" s="300"/>
      <c r="U581" s="300"/>
      <c r="V581" s="300"/>
      <c r="W581" s="300"/>
      <c r="X581" s="300"/>
      <c r="Y581" s="300"/>
      <c r="Z581" s="300"/>
      <c r="AA581" s="300"/>
      <c r="AB581" s="300"/>
      <c r="AC581" s="300"/>
      <c r="AD581" s="300"/>
      <c r="AE581" s="300"/>
      <c r="AF581" s="300"/>
      <c r="AG581" s="300"/>
      <c r="AH581" s="300"/>
      <c r="AI581" s="300"/>
      <c r="AJ581" s="300"/>
      <c r="AK581" s="300"/>
      <c r="AL581" s="300"/>
      <c r="AM581" s="300"/>
      <c r="AN581" s="300"/>
      <c r="AO581" s="300"/>
      <c r="AP581" s="300"/>
    </row>
    <row r="582" spans="10:42" ht="13.5" customHeight="1">
      <c r="J582" s="300"/>
      <c r="K582" s="300"/>
      <c r="L582" s="300"/>
      <c r="M582" s="300"/>
      <c r="N582" s="300"/>
      <c r="O582" s="300"/>
      <c r="P582" s="300"/>
      <c r="Q582" s="300"/>
      <c r="R582" s="300"/>
      <c r="S582" s="300"/>
      <c r="T582" s="300"/>
      <c r="U582" s="300"/>
      <c r="V582" s="300"/>
      <c r="W582" s="300"/>
      <c r="X582" s="300"/>
      <c r="Y582" s="300"/>
      <c r="Z582" s="300"/>
      <c r="AA582" s="300"/>
      <c r="AB582" s="300"/>
      <c r="AC582" s="300"/>
      <c r="AD582" s="300"/>
      <c r="AE582" s="300"/>
      <c r="AF582" s="300"/>
      <c r="AG582" s="300"/>
      <c r="AH582" s="300"/>
      <c r="AI582" s="300"/>
      <c r="AJ582" s="300"/>
      <c r="AK582" s="300"/>
      <c r="AL582" s="300"/>
      <c r="AM582" s="300"/>
      <c r="AN582" s="300"/>
      <c r="AO582" s="300"/>
      <c r="AP582" s="300"/>
    </row>
    <row r="583" spans="10:42" ht="13.5" customHeight="1">
      <c r="J583" s="300"/>
      <c r="K583" s="300"/>
      <c r="L583" s="300"/>
      <c r="M583" s="300"/>
      <c r="N583" s="300"/>
      <c r="O583" s="300"/>
      <c r="P583" s="300"/>
      <c r="Q583" s="300"/>
      <c r="R583" s="300"/>
      <c r="S583" s="300"/>
      <c r="T583" s="300"/>
      <c r="U583" s="300"/>
      <c r="V583" s="300"/>
      <c r="W583" s="300"/>
      <c r="X583" s="300"/>
      <c r="Y583" s="300"/>
      <c r="Z583" s="300"/>
      <c r="AA583" s="300"/>
      <c r="AB583" s="300"/>
      <c r="AC583" s="300"/>
      <c r="AD583" s="300"/>
      <c r="AE583" s="300"/>
      <c r="AF583" s="300"/>
      <c r="AG583" s="300"/>
      <c r="AH583" s="300"/>
      <c r="AI583" s="300"/>
      <c r="AJ583" s="300"/>
      <c r="AK583" s="300"/>
      <c r="AL583" s="300"/>
      <c r="AM583" s="300"/>
      <c r="AN583" s="300"/>
      <c r="AO583" s="300"/>
      <c r="AP583" s="300"/>
    </row>
    <row r="584" spans="10:42" ht="13.5" customHeight="1">
      <c r="J584" s="300"/>
      <c r="K584" s="300"/>
      <c r="L584" s="300"/>
      <c r="M584" s="300"/>
      <c r="N584" s="300"/>
      <c r="O584" s="300"/>
      <c r="P584" s="300"/>
      <c r="Q584" s="300"/>
      <c r="R584" s="300"/>
      <c r="S584" s="300"/>
      <c r="T584" s="300"/>
      <c r="U584" s="300"/>
      <c r="V584" s="300"/>
      <c r="W584" s="300"/>
      <c r="X584" s="300"/>
      <c r="Y584" s="300"/>
      <c r="Z584" s="300"/>
      <c r="AA584" s="300"/>
      <c r="AB584" s="300"/>
      <c r="AC584" s="300"/>
      <c r="AD584" s="300"/>
      <c r="AE584" s="300"/>
      <c r="AF584" s="300"/>
      <c r="AG584" s="300"/>
      <c r="AH584" s="300"/>
      <c r="AI584" s="300"/>
      <c r="AJ584" s="300"/>
      <c r="AK584" s="300"/>
      <c r="AL584" s="300"/>
      <c r="AM584" s="300"/>
      <c r="AN584" s="300"/>
      <c r="AO584" s="300"/>
      <c r="AP584" s="300"/>
    </row>
    <row r="585" spans="10:42" ht="13.5" customHeight="1">
      <c r="J585" s="300"/>
      <c r="K585" s="300"/>
      <c r="L585" s="300"/>
      <c r="M585" s="300"/>
      <c r="N585" s="300"/>
      <c r="O585" s="300"/>
      <c r="P585" s="300"/>
      <c r="Q585" s="300"/>
      <c r="R585" s="300"/>
      <c r="S585" s="300"/>
      <c r="T585" s="300"/>
      <c r="U585" s="300"/>
      <c r="V585" s="300"/>
      <c r="W585" s="300"/>
      <c r="X585" s="300"/>
      <c r="Y585" s="300"/>
      <c r="Z585" s="300"/>
      <c r="AA585" s="300"/>
      <c r="AB585" s="300"/>
      <c r="AC585" s="300"/>
      <c r="AD585" s="300"/>
      <c r="AE585" s="300"/>
      <c r="AF585" s="300"/>
      <c r="AG585" s="300"/>
      <c r="AH585" s="300"/>
      <c r="AI585" s="300"/>
      <c r="AJ585" s="300"/>
      <c r="AK585" s="300"/>
      <c r="AL585" s="300"/>
      <c r="AM585" s="300"/>
      <c r="AN585" s="300"/>
      <c r="AO585" s="300"/>
      <c r="AP585" s="300"/>
    </row>
    <row r="586" spans="10:42" ht="13.5" customHeight="1">
      <c r="J586" s="300"/>
      <c r="K586" s="300"/>
      <c r="L586" s="300"/>
      <c r="M586" s="300"/>
      <c r="N586" s="300"/>
      <c r="O586" s="300"/>
      <c r="P586" s="300"/>
      <c r="Q586" s="300"/>
      <c r="R586" s="300"/>
      <c r="S586" s="300"/>
      <c r="T586" s="300"/>
      <c r="U586" s="300"/>
      <c r="V586" s="300"/>
      <c r="W586" s="300"/>
      <c r="X586" s="300"/>
      <c r="Y586" s="300"/>
      <c r="Z586" s="300"/>
      <c r="AA586" s="300"/>
      <c r="AB586" s="300"/>
      <c r="AC586" s="300"/>
      <c r="AD586" s="300"/>
      <c r="AE586" s="300"/>
      <c r="AF586" s="300"/>
      <c r="AG586" s="300"/>
      <c r="AH586" s="300"/>
      <c r="AI586" s="300"/>
      <c r="AJ586" s="300"/>
      <c r="AK586" s="300"/>
      <c r="AL586" s="300"/>
      <c r="AM586" s="300"/>
      <c r="AN586" s="300"/>
      <c r="AO586" s="300"/>
      <c r="AP586" s="300"/>
    </row>
    <row r="587" spans="10:42" ht="13.5" customHeight="1">
      <c r="J587" s="300"/>
      <c r="K587" s="300"/>
      <c r="L587" s="300"/>
      <c r="M587" s="300"/>
      <c r="N587" s="300"/>
      <c r="O587" s="300"/>
      <c r="P587" s="300"/>
      <c r="Q587" s="300"/>
      <c r="R587" s="300"/>
      <c r="S587" s="300"/>
      <c r="T587" s="300"/>
      <c r="U587" s="300"/>
      <c r="V587" s="300"/>
      <c r="W587" s="300"/>
      <c r="X587" s="300"/>
      <c r="Y587" s="300"/>
      <c r="Z587" s="300"/>
      <c r="AA587" s="300"/>
      <c r="AB587" s="300"/>
      <c r="AC587" s="300"/>
      <c r="AD587" s="300"/>
      <c r="AE587" s="300"/>
      <c r="AF587" s="300"/>
      <c r="AG587" s="300"/>
      <c r="AH587" s="300"/>
      <c r="AI587" s="300"/>
      <c r="AJ587" s="300"/>
      <c r="AK587" s="300"/>
      <c r="AL587" s="300"/>
      <c r="AM587" s="300"/>
      <c r="AN587" s="300"/>
      <c r="AO587" s="300"/>
      <c r="AP587" s="300"/>
    </row>
    <row r="588" spans="10:42" ht="13.5" customHeight="1">
      <c r="J588" s="300"/>
      <c r="K588" s="300"/>
      <c r="L588" s="300"/>
      <c r="M588" s="300"/>
      <c r="N588" s="300"/>
      <c r="O588" s="300"/>
      <c r="P588" s="300"/>
      <c r="Q588" s="300"/>
      <c r="R588" s="300"/>
      <c r="S588" s="300"/>
      <c r="T588" s="300"/>
      <c r="U588" s="300"/>
      <c r="V588" s="300"/>
      <c r="W588" s="300"/>
      <c r="X588" s="300"/>
      <c r="Y588" s="300"/>
      <c r="Z588" s="300"/>
      <c r="AA588" s="300"/>
      <c r="AB588" s="300"/>
      <c r="AC588" s="300"/>
      <c r="AD588" s="300"/>
      <c r="AE588" s="300"/>
      <c r="AF588" s="300"/>
      <c r="AG588" s="300"/>
      <c r="AH588" s="300"/>
      <c r="AI588" s="300"/>
      <c r="AJ588" s="300"/>
      <c r="AK588" s="300"/>
      <c r="AL588" s="300"/>
      <c r="AM588" s="300"/>
      <c r="AN588" s="300"/>
      <c r="AO588" s="300"/>
      <c r="AP588" s="300"/>
    </row>
    <row r="589" spans="10:42" ht="13.5" customHeight="1">
      <c r="J589" s="300"/>
      <c r="K589" s="300"/>
      <c r="L589" s="300"/>
      <c r="M589" s="300"/>
      <c r="N589" s="300"/>
      <c r="O589" s="300"/>
      <c r="P589" s="300"/>
      <c r="Q589" s="300"/>
      <c r="R589" s="300"/>
      <c r="S589" s="300"/>
      <c r="T589" s="300"/>
      <c r="U589" s="300"/>
      <c r="V589" s="300"/>
      <c r="W589" s="300"/>
      <c r="X589" s="300"/>
      <c r="Y589" s="300"/>
      <c r="Z589" s="300"/>
      <c r="AA589" s="300"/>
      <c r="AB589" s="300"/>
      <c r="AC589" s="300"/>
      <c r="AD589" s="300"/>
      <c r="AE589" s="300"/>
      <c r="AF589" s="300"/>
      <c r="AG589" s="300"/>
      <c r="AH589" s="300"/>
      <c r="AI589" s="300"/>
      <c r="AJ589" s="300"/>
      <c r="AK589" s="300"/>
      <c r="AL589" s="300"/>
      <c r="AM589" s="300"/>
      <c r="AN589" s="300"/>
      <c r="AO589" s="300"/>
      <c r="AP589" s="300"/>
    </row>
    <row r="590" spans="10:42" ht="13.5" customHeight="1">
      <c r="J590" s="300"/>
      <c r="K590" s="300"/>
      <c r="L590" s="300"/>
      <c r="M590" s="300"/>
      <c r="N590" s="300"/>
      <c r="O590" s="300"/>
      <c r="P590" s="300"/>
      <c r="Q590" s="300"/>
      <c r="R590" s="300"/>
      <c r="S590" s="300"/>
      <c r="T590" s="300"/>
      <c r="U590" s="300"/>
      <c r="V590" s="300"/>
      <c r="W590" s="300"/>
      <c r="X590" s="300"/>
      <c r="Y590" s="300"/>
      <c r="Z590" s="300"/>
      <c r="AA590" s="300"/>
      <c r="AB590" s="300"/>
      <c r="AC590" s="300"/>
      <c r="AD590" s="300"/>
      <c r="AE590" s="300"/>
      <c r="AF590" s="300"/>
      <c r="AG590" s="300"/>
      <c r="AH590" s="300"/>
      <c r="AI590" s="300"/>
      <c r="AJ590" s="300"/>
      <c r="AK590" s="300"/>
      <c r="AL590" s="300"/>
      <c r="AM590" s="300"/>
      <c r="AN590" s="300"/>
      <c r="AO590" s="300"/>
      <c r="AP590" s="300"/>
    </row>
    <row r="591" spans="10:42" ht="13.5" customHeight="1">
      <c r="J591" s="300"/>
      <c r="K591" s="300"/>
      <c r="L591" s="300"/>
      <c r="M591" s="300"/>
      <c r="N591" s="300"/>
      <c r="O591" s="300"/>
      <c r="P591" s="300"/>
      <c r="Q591" s="300"/>
      <c r="R591" s="300"/>
      <c r="S591" s="300"/>
      <c r="T591" s="300"/>
      <c r="U591" s="300"/>
      <c r="V591" s="300"/>
      <c r="W591" s="300"/>
      <c r="X591" s="300"/>
      <c r="Y591" s="300"/>
      <c r="Z591" s="300"/>
      <c r="AA591" s="300"/>
      <c r="AB591" s="300"/>
      <c r="AC591" s="300"/>
      <c r="AD591" s="300"/>
      <c r="AE591" s="300"/>
      <c r="AF591" s="300"/>
      <c r="AG591" s="300"/>
      <c r="AH591" s="300"/>
      <c r="AI591" s="300"/>
      <c r="AJ591" s="300"/>
      <c r="AK591" s="300"/>
      <c r="AL591" s="300"/>
      <c r="AM591" s="300"/>
      <c r="AN591" s="300"/>
      <c r="AO591" s="300"/>
      <c r="AP591" s="300"/>
    </row>
    <row r="592" spans="10:42" ht="13.5" customHeight="1">
      <c r="J592" s="300"/>
      <c r="K592" s="300"/>
      <c r="L592" s="300"/>
      <c r="M592" s="300"/>
      <c r="N592" s="300"/>
      <c r="O592" s="300"/>
      <c r="P592" s="300"/>
      <c r="Q592" s="300"/>
      <c r="R592" s="300"/>
      <c r="S592" s="300"/>
      <c r="T592" s="300"/>
      <c r="U592" s="300"/>
      <c r="V592" s="300"/>
      <c r="W592" s="300"/>
      <c r="X592" s="300"/>
      <c r="Y592" s="300"/>
      <c r="Z592" s="300"/>
      <c r="AA592" s="300"/>
      <c r="AB592" s="300"/>
      <c r="AC592" s="300"/>
      <c r="AD592" s="300"/>
      <c r="AE592" s="300"/>
      <c r="AF592" s="300"/>
      <c r="AG592" s="300"/>
      <c r="AH592" s="300"/>
      <c r="AI592" s="300"/>
      <c r="AJ592" s="300"/>
      <c r="AK592" s="300"/>
      <c r="AL592" s="300"/>
      <c r="AM592" s="300"/>
      <c r="AN592" s="300"/>
      <c r="AO592" s="300"/>
      <c r="AP592" s="300"/>
    </row>
    <row r="593" spans="10:42" ht="13.5" customHeight="1">
      <c r="J593" s="300"/>
      <c r="K593" s="300"/>
      <c r="L593" s="300"/>
      <c r="M593" s="300"/>
      <c r="N593" s="300"/>
      <c r="O593" s="300"/>
      <c r="P593" s="300"/>
      <c r="Q593" s="300"/>
      <c r="R593" s="300"/>
      <c r="S593" s="300"/>
      <c r="T593" s="300"/>
      <c r="U593" s="300"/>
      <c r="V593" s="300"/>
      <c r="W593" s="300"/>
      <c r="X593" s="300"/>
      <c r="Y593" s="300"/>
      <c r="Z593" s="300"/>
      <c r="AA593" s="300"/>
      <c r="AB593" s="300"/>
      <c r="AC593" s="300"/>
      <c r="AD593" s="300"/>
      <c r="AE593" s="300"/>
      <c r="AF593" s="300"/>
      <c r="AG593" s="300"/>
      <c r="AH593" s="300"/>
      <c r="AI593" s="300"/>
      <c r="AJ593" s="300"/>
      <c r="AK593" s="300"/>
      <c r="AL593" s="300"/>
      <c r="AM593" s="300"/>
      <c r="AN593" s="300"/>
      <c r="AO593" s="300"/>
      <c r="AP593" s="300"/>
    </row>
    <row r="594" spans="10:42" ht="13.5" customHeight="1">
      <c r="J594" s="300"/>
      <c r="K594" s="300"/>
      <c r="L594" s="300"/>
      <c r="M594" s="300"/>
      <c r="N594" s="300"/>
      <c r="O594" s="300"/>
      <c r="P594" s="300"/>
      <c r="Q594" s="300"/>
      <c r="R594" s="300"/>
      <c r="S594" s="300"/>
      <c r="T594" s="300"/>
      <c r="U594" s="300"/>
      <c r="V594" s="300"/>
      <c r="W594" s="300"/>
      <c r="X594" s="300"/>
      <c r="Y594" s="300"/>
      <c r="Z594" s="300"/>
      <c r="AA594" s="300"/>
      <c r="AB594" s="300"/>
      <c r="AC594" s="300"/>
      <c r="AD594" s="300"/>
      <c r="AE594" s="300"/>
      <c r="AF594" s="300"/>
      <c r="AG594" s="300"/>
      <c r="AH594" s="300"/>
      <c r="AI594" s="300"/>
      <c r="AJ594" s="300"/>
      <c r="AK594" s="300"/>
      <c r="AL594" s="300"/>
      <c r="AM594" s="300"/>
      <c r="AN594" s="300"/>
      <c r="AO594" s="300"/>
      <c r="AP594" s="300"/>
    </row>
    <row r="595" spans="10:42" ht="13.5" customHeight="1">
      <c r="J595" s="300"/>
      <c r="K595" s="300"/>
      <c r="L595" s="300"/>
      <c r="M595" s="300"/>
      <c r="N595" s="300"/>
      <c r="O595" s="300"/>
      <c r="P595" s="300"/>
      <c r="Q595" s="300"/>
      <c r="R595" s="300"/>
      <c r="S595" s="300"/>
      <c r="T595" s="300"/>
      <c r="U595" s="300"/>
      <c r="V595" s="300"/>
      <c r="W595" s="300"/>
      <c r="X595" s="300"/>
      <c r="Y595" s="300"/>
      <c r="Z595" s="300"/>
      <c r="AA595" s="300"/>
      <c r="AB595" s="300"/>
      <c r="AC595" s="300"/>
      <c r="AD595" s="300"/>
      <c r="AE595" s="300"/>
      <c r="AF595" s="300"/>
      <c r="AG595" s="300"/>
      <c r="AH595" s="300"/>
      <c r="AI595" s="300"/>
      <c r="AJ595" s="300"/>
      <c r="AK595" s="300"/>
      <c r="AL595" s="300"/>
      <c r="AM595" s="300"/>
      <c r="AN595" s="300"/>
      <c r="AO595" s="300"/>
      <c r="AP595" s="300"/>
    </row>
    <row r="596" spans="10:42" ht="13.5" customHeight="1">
      <c r="J596" s="300"/>
      <c r="K596" s="300"/>
      <c r="L596" s="300"/>
      <c r="M596" s="300"/>
      <c r="N596" s="300"/>
      <c r="O596" s="300"/>
      <c r="P596" s="300"/>
      <c r="Q596" s="300"/>
      <c r="R596" s="300"/>
      <c r="S596" s="300"/>
      <c r="T596" s="300"/>
      <c r="U596" s="300"/>
      <c r="V596" s="300"/>
      <c r="W596" s="300"/>
      <c r="X596" s="300"/>
      <c r="Y596" s="300"/>
      <c r="Z596" s="300"/>
      <c r="AA596" s="300"/>
      <c r="AB596" s="300"/>
      <c r="AC596" s="300"/>
      <c r="AD596" s="300"/>
      <c r="AE596" s="300"/>
      <c r="AF596" s="300"/>
      <c r="AG596" s="300"/>
      <c r="AH596" s="300"/>
      <c r="AI596" s="300"/>
      <c r="AJ596" s="300"/>
      <c r="AK596" s="300"/>
      <c r="AL596" s="300"/>
      <c r="AM596" s="300"/>
      <c r="AN596" s="300"/>
      <c r="AO596" s="300"/>
      <c r="AP596" s="300"/>
    </row>
    <row r="597" spans="10:42" ht="13.5" customHeight="1">
      <c r="J597" s="300"/>
      <c r="K597" s="300"/>
      <c r="L597" s="300"/>
      <c r="M597" s="300"/>
      <c r="N597" s="300"/>
      <c r="O597" s="300"/>
      <c r="P597" s="300"/>
      <c r="Q597" s="300"/>
      <c r="R597" s="300"/>
      <c r="S597" s="300"/>
      <c r="T597" s="300"/>
      <c r="U597" s="300"/>
      <c r="V597" s="300"/>
      <c r="W597" s="300"/>
      <c r="X597" s="300"/>
      <c r="Y597" s="300"/>
      <c r="Z597" s="300"/>
      <c r="AA597" s="300"/>
      <c r="AB597" s="300"/>
      <c r="AC597" s="300"/>
      <c r="AD597" s="300"/>
      <c r="AE597" s="300"/>
      <c r="AF597" s="300"/>
      <c r="AG597" s="300"/>
      <c r="AH597" s="300"/>
      <c r="AI597" s="300"/>
      <c r="AJ597" s="300"/>
      <c r="AK597" s="300"/>
      <c r="AL597" s="300"/>
      <c r="AM597" s="300"/>
      <c r="AN597" s="300"/>
      <c r="AO597" s="300"/>
      <c r="AP597" s="300"/>
    </row>
    <row r="598" spans="10:42" ht="13.5" customHeight="1">
      <c r="J598" s="300"/>
      <c r="K598" s="300"/>
      <c r="L598" s="300"/>
      <c r="M598" s="300"/>
      <c r="N598" s="300"/>
      <c r="O598" s="300"/>
      <c r="P598" s="300"/>
      <c r="Q598" s="300"/>
      <c r="R598" s="300"/>
      <c r="S598" s="300"/>
      <c r="T598" s="300"/>
      <c r="U598" s="300"/>
      <c r="V598" s="300"/>
      <c r="W598" s="300"/>
      <c r="X598" s="300"/>
      <c r="Y598" s="300"/>
      <c r="Z598" s="300"/>
      <c r="AA598" s="300"/>
      <c r="AB598" s="300"/>
      <c r="AC598" s="300"/>
      <c r="AD598" s="300"/>
      <c r="AE598" s="300"/>
      <c r="AF598" s="300"/>
      <c r="AG598" s="300"/>
      <c r="AH598" s="300"/>
      <c r="AI598" s="300"/>
      <c r="AJ598" s="300"/>
      <c r="AK598" s="300"/>
      <c r="AL598" s="300"/>
      <c r="AM598" s="300"/>
      <c r="AN598" s="300"/>
      <c r="AO598" s="300"/>
      <c r="AP598" s="300"/>
    </row>
    <row r="599" spans="10:42" ht="13.5" customHeight="1">
      <c r="J599" s="300"/>
      <c r="K599" s="300"/>
      <c r="L599" s="300"/>
      <c r="M599" s="300"/>
      <c r="N599" s="300"/>
      <c r="O599" s="300"/>
      <c r="P599" s="300"/>
      <c r="Q599" s="300"/>
      <c r="R599" s="300"/>
      <c r="S599" s="300"/>
      <c r="T599" s="300"/>
      <c r="U599" s="300"/>
      <c r="V599" s="300"/>
      <c r="W599" s="300"/>
      <c r="X599" s="300"/>
      <c r="Y599" s="300"/>
      <c r="Z599" s="300"/>
      <c r="AA599" s="300"/>
      <c r="AB599" s="300"/>
      <c r="AC599" s="300"/>
      <c r="AD599" s="300"/>
      <c r="AE599" s="300"/>
      <c r="AF599" s="300"/>
      <c r="AG599" s="300"/>
      <c r="AH599" s="300"/>
      <c r="AI599" s="300"/>
      <c r="AJ599" s="300"/>
      <c r="AK599" s="300"/>
      <c r="AL599" s="300"/>
      <c r="AM599" s="300"/>
      <c r="AN599" s="300"/>
      <c r="AO599" s="300"/>
      <c r="AP599" s="300"/>
    </row>
    <row r="600" spans="10:42" ht="13.5" customHeight="1">
      <c r="J600" s="300"/>
      <c r="K600" s="300"/>
      <c r="L600" s="300"/>
      <c r="M600" s="300"/>
      <c r="N600" s="300"/>
      <c r="O600" s="300"/>
      <c r="P600" s="300"/>
      <c r="Q600" s="300"/>
      <c r="R600" s="300"/>
      <c r="S600" s="300"/>
      <c r="T600" s="300"/>
      <c r="U600" s="300"/>
      <c r="V600" s="300"/>
      <c r="W600" s="300"/>
      <c r="X600" s="300"/>
      <c r="Y600" s="300"/>
      <c r="Z600" s="300"/>
      <c r="AA600" s="300"/>
      <c r="AB600" s="300"/>
      <c r="AC600" s="300"/>
      <c r="AD600" s="300"/>
      <c r="AE600" s="300"/>
      <c r="AF600" s="300"/>
      <c r="AG600" s="300"/>
      <c r="AH600" s="300"/>
      <c r="AI600" s="300"/>
      <c r="AJ600" s="300"/>
      <c r="AK600" s="300"/>
      <c r="AL600" s="300"/>
      <c r="AM600" s="300"/>
      <c r="AN600" s="300"/>
      <c r="AO600" s="300"/>
      <c r="AP600" s="300"/>
    </row>
    <row r="601" spans="10:42" ht="13.5" customHeight="1">
      <c r="J601" s="300"/>
      <c r="K601" s="300"/>
      <c r="L601" s="300"/>
      <c r="M601" s="300"/>
      <c r="N601" s="300"/>
      <c r="O601" s="300"/>
      <c r="P601" s="300"/>
      <c r="Q601" s="300"/>
      <c r="R601" s="300"/>
      <c r="S601" s="300"/>
      <c r="T601" s="300"/>
      <c r="U601" s="300"/>
      <c r="V601" s="300"/>
      <c r="W601" s="300"/>
      <c r="X601" s="300"/>
      <c r="Y601" s="300"/>
      <c r="Z601" s="300"/>
      <c r="AA601" s="300"/>
      <c r="AB601" s="300"/>
      <c r="AC601" s="300"/>
      <c r="AD601" s="300"/>
      <c r="AE601" s="300"/>
      <c r="AF601" s="300"/>
      <c r="AG601" s="300"/>
      <c r="AH601" s="300"/>
      <c r="AI601" s="300"/>
      <c r="AJ601" s="300"/>
      <c r="AK601" s="300"/>
      <c r="AL601" s="300"/>
      <c r="AM601" s="300"/>
      <c r="AN601" s="300"/>
      <c r="AO601" s="300"/>
      <c r="AP601" s="300"/>
    </row>
    <row r="602" spans="10:42" ht="13.5" customHeight="1">
      <c r="J602" s="300"/>
      <c r="K602" s="300"/>
      <c r="L602" s="300"/>
      <c r="M602" s="300"/>
      <c r="N602" s="300"/>
      <c r="O602" s="300"/>
      <c r="P602" s="300"/>
      <c r="Q602" s="300"/>
      <c r="R602" s="300"/>
      <c r="S602" s="300"/>
      <c r="T602" s="300"/>
      <c r="U602" s="300"/>
      <c r="V602" s="300"/>
      <c r="W602" s="300"/>
      <c r="X602" s="300"/>
      <c r="Y602" s="300"/>
      <c r="Z602" s="300"/>
      <c r="AA602" s="300"/>
      <c r="AB602" s="300"/>
      <c r="AC602" s="300"/>
      <c r="AD602" s="300"/>
      <c r="AE602" s="300"/>
      <c r="AF602" s="300"/>
      <c r="AG602" s="300"/>
      <c r="AH602" s="300"/>
      <c r="AI602" s="300"/>
      <c r="AJ602" s="300"/>
      <c r="AK602" s="300"/>
      <c r="AL602" s="300"/>
      <c r="AM602" s="300"/>
      <c r="AN602" s="300"/>
      <c r="AO602" s="300"/>
      <c r="AP602" s="300"/>
    </row>
    <row r="603" spans="10:42" ht="13.5" customHeight="1">
      <c r="J603" s="300"/>
      <c r="K603" s="300"/>
      <c r="L603" s="300"/>
      <c r="M603" s="300"/>
      <c r="N603" s="300"/>
      <c r="O603" s="300"/>
      <c r="P603" s="300"/>
      <c r="Q603" s="300"/>
      <c r="R603" s="300"/>
      <c r="S603" s="300"/>
      <c r="T603" s="300"/>
      <c r="U603" s="300"/>
      <c r="V603" s="300"/>
      <c r="W603" s="300"/>
      <c r="X603" s="300"/>
      <c r="Y603" s="300"/>
      <c r="Z603" s="300"/>
      <c r="AA603" s="300"/>
      <c r="AB603" s="300"/>
      <c r="AC603" s="300"/>
      <c r="AD603" s="300"/>
      <c r="AE603" s="300"/>
      <c r="AF603" s="300"/>
      <c r="AG603" s="300"/>
      <c r="AH603" s="300"/>
      <c r="AI603" s="300"/>
      <c r="AJ603" s="300"/>
      <c r="AK603" s="300"/>
      <c r="AL603" s="300"/>
      <c r="AM603" s="300"/>
      <c r="AN603" s="300"/>
      <c r="AO603" s="300"/>
      <c r="AP603" s="300"/>
    </row>
    <row r="604" spans="10:42" ht="13.5" customHeight="1">
      <c r="J604" s="300"/>
      <c r="K604" s="300"/>
      <c r="L604" s="300"/>
      <c r="M604" s="300"/>
      <c r="N604" s="300"/>
      <c r="O604" s="300"/>
      <c r="P604" s="300"/>
      <c r="Q604" s="300"/>
      <c r="R604" s="300"/>
      <c r="S604" s="300"/>
      <c r="T604" s="300"/>
      <c r="U604" s="300"/>
      <c r="V604" s="300"/>
      <c r="W604" s="300"/>
      <c r="X604" s="300"/>
      <c r="Y604" s="300"/>
      <c r="Z604" s="300"/>
      <c r="AA604" s="300"/>
      <c r="AB604" s="300"/>
      <c r="AC604" s="300"/>
      <c r="AD604" s="300"/>
      <c r="AE604" s="300"/>
      <c r="AF604" s="300"/>
      <c r="AG604" s="300"/>
      <c r="AH604" s="300"/>
      <c r="AI604" s="300"/>
      <c r="AJ604" s="300"/>
      <c r="AK604" s="300"/>
      <c r="AL604" s="300"/>
      <c r="AM604" s="300"/>
      <c r="AN604" s="300"/>
      <c r="AO604" s="300"/>
      <c r="AP604" s="300"/>
    </row>
    <row r="605" spans="10:42" ht="13.5" customHeight="1">
      <c r="J605" s="300"/>
      <c r="K605" s="300"/>
      <c r="L605" s="300"/>
      <c r="M605" s="300"/>
      <c r="N605" s="300"/>
      <c r="O605" s="300"/>
      <c r="P605" s="300"/>
      <c r="Q605" s="300"/>
      <c r="R605" s="300"/>
      <c r="S605" s="300"/>
      <c r="T605" s="300"/>
      <c r="U605" s="300"/>
      <c r="V605" s="300"/>
      <c r="W605" s="300"/>
      <c r="X605" s="300"/>
      <c r="Y605" s="300"/>
      <c r="Z605" s="300"/>
      <c r="AA605" s="300"/>
      <c r="AB605" s="300"/>
      <c r="AC605" s="300"/>
      <c r="AD605" s="300"/>
      <c r="AE605" s="300"/>
      <c r="AF605" s="300"/>
      <c r="AG605" s="300"/>
      <c r="AH605" s="300"/>
      <c r="AI605" s="300"/>
      <c r="AJ605" s="300"/>
      <c r="AK605" s="300"/>
      <c r="AL605" s="300"/>
      <c r="AM605" s="300"/>
      <c r="AN605" s="300"/>
      <c r="AO605" s="300"/>
      <c r="AP605" s="300"/>
    </row>
    <row r="606" spans="10:42" ht="13.5" customHeight="1">
      <c r="J606" s="300"/>
      <c r="K606" s="300"/>
      <c r="L606" s="300"/>
      <c r="M606" s="300"/>
      <c r="N606" s="300"/>
      <c r="O606" s="300"/>
      <c r="P606" s="300"/>
      <c r="Q606" s="300"/>
      <c r="R606" s="300"/>
      <c r="S606" s="300"/>
      <c r="T606" s="300"/>
      <c r="U606" s="300"/>
      <c r="V606" s="300"/>
      <c r="W606" s="300"/>
      <c r="X606" s="300"/>
      <c r="Y606" s="300"/>
      <c r="Z606" s="300"/>
      <c r="AA606" s="300"/>
      <c r="AB606" s="300"/>
      <c r="AC606" s="300"/>
      <c r="AD606" s="300"/>
      <c r="AE606" s="300"/>
      <c r="AF606" s="300"/>
      <c r="AG606" s="300"/>
      <c r="AH606" s="300"/>
      <c r="AI606" s="300"/>
      <c r="AJ606" s="300"/>
      <c r="AK606" s="300"/>
      <c r="AL606" s="300"/>
      <c r="AM606" s="300"/>
      <c r="AN606" s="300"/>
      <c r="AO606" s="300"/>
      <c r="AP606" s="300"/>
    </row>
    <row r="607" spans="10:42" ht="13.5" customHeight="1">
      <c r="J607" s="300"/>
      <c r="K607" s="300"/>
      <c r="L607" s="300"/>
      <c r="M607" s="300"/>
      <c r="N607" s="300"/>
      <c r="O607" s="300"/>
      <c r="P607" s="300"/>
      <c r="Q607" s="300"/>
      <c r="R607" s="300"/>
      <c r="S607" s="300"/>
      <c r="T607" s="300"/>
      <c r="U607" s="300"/>
      <c r="V607" s="300"/>
      <c r="W607" s="300"/>
      <c r="X607" s="300"/>
      <c r="Y607" s="300"/>
      <c r="Z607" s="300"/>
      <c r="AA607" s="300"/>
      <c r="AB607" s="300"/>
      <c r="AC607" s="300"/>
      <c r="AD607" s="300"/>
      <c r="AE607" s="300"/>
      <c r="AF607" s="300"/>
      <c r="AG607" s="300"/>
      <c r="AH607" s="300"/>
      <c r="AI607" s="300"/>
      <c r="AJ607" s="300"/>
      <c r="AK607" s="300"/>
      <c r="AL607" s="300"/>
      <c r="AM607" s="300"/>
      <c r="AN607" s="300"/>
      <c r="AO607" s="300"/>
      <c r="AP607" s="300"/>
    </row>
    <row r="608" spans="10:42" ht="13.5" customHeight="1">
      <c r="J608" s="300"/>
      <c r="K608" s="300"/>
      <c r="L608" s="300"/>
      <c r="M608" s="300"/>
      <c r="N608" s="300"/>
      <c r="O608" s="300"/>
      <c r="P608" s="300"/>
      <c r="Q608" s="300"/>
      <c r="R608" s="300"/>
      <c r="S608" s="300"/>
      <c r="T608" s="300"/>
      <c r="U608" s="300"/>
      <c r="V608" s="300"/>
      <c r="W608" s="300"/>
      <c r="X608" s="300"/>
      <c r="Y608" s="300"/>
      <c r="Z608" s="300"/>
      <c r="AA608" s="300"/>
      <c r="AB608" s="300"/>
      <c r="AC608" s="300"/>
      <c r="AD608" s="300"/>
      <c r="AE608" s="300"/>
      <c r="AF608" s="300"/>
      <c r="AG608" s="300"/>
      <c r="AH608" s="300"/>
      <c r="AI608" s="300"/>
      <c r="AJ608" s="300"/>
      <c r="AK608" s="300"/>
      <c r="AL608" s="300"/>
      <c r="AM608" s="300"/>
      <c r="AN608" s="300"/>
      <c r="AO608" s="300"/>
      <c r="AP608" s="300"/>
    </row>
    <row r="609" spans="10:42" ht="13.5" customHeight="1">
      <c r="J609" s="300"/>
      <c r="K609" s="300"/>
      <c r="L609" s="300"/>
      <c r="M609" s="300"/>
      <c r="N609" s="300"/>
      <c r="O609" s="300"/>
      <c r="P609" s="300"/>
      <c r="Q609" s="300"/>
      <c r="R609" s="300"/>
      <c r="S609" s="300"/>
      <c r="T609" s="300"/>
      <c r="U609" s="300"/>
      <c r="V609" s="300"/>
      <c r="W609" s="300"/>
      <c r="X609" s="300"/>
      <c r="Y609" s="300"/>
      <c r="Z609" s="300"/>
      <c r="AA609" s="300"/>
      <c r="AB609" s="300"/>
      <c r="AC609" s="300"/>
      <c r="AD609" s="300"/>
      <c r="AE609" s="300"/>
      <c r="AF609" s="300"/>
      <c r="AG609" s="300"/>
      <c r="AH609" s="300"/>
      <c r="AI609" s="300"/>
      <c r="AJ609" s="300"/>
      <c r="AK609" s="300"/>
      <c r="AL609" s="300"/>
      <c r="AM609" s="300"/>
      <c r="AN609" s="300"/>
      <c r="AO609" s="300"/>
      <c r="AP609" s="300"/>
    </row>
    <row r="610" spans="10:42" ht="13.5" customHeight="1">
      <c r="J610" s="300"/>
      <c r="K610" s="300"/>
      <c r="L610" s="300"/>
      <c r="M610" s="300"/>
      <c r="N610" s="300"/>
      <c r="O610" s="300"/>
      <c r="P610" s="300"/>
      <c r="Q610" s="300"/>
      <c r="R610" s="300"/>
      <c r="S610" s="300"/>
      <c r="T610" s="300"/>
      <c r="U610" s="300"/>
      <c r="V610" s="300"/>
      <c r="W610" s="300"/>
      <c r="X610" s="300"/>
      <c r="Y610" s="300"/>
      <c r="Z610" s="300"/>
      <c r="AA610" s="300"/>
      <c r="AB610" s="300"/>
      <c r="AC610" s="300"/>
      <c r="AD610" s="300"/>
      <c r="AE610" s="300"/>
      <c r="AF610" s="300"/>
      <c r="AG610" s="300"/>
      <c r="AH610" s="300"/>
      <c r="AI610" s="300"/>
      <c r="AJ610" s="300"/>
      <c r="AK610" s="300"/>
      <c r="AL610" s="300"/>
      <c r="AM610" s="300"/>
      <c r="AN610" s="300"/>
      <c r="AO610" s="300"/>
      <c r="AP610" s="300"/>
    </row>
    <row r="611" spans="10:42" ht="13.5" customHeight="1">
      <c r="J611" s="300"/>
      <c r="K611" s="300"/>
      <c r="L611" s="300"/>
      <c r="M611" s="300"/>
      <c r="N611" s="300"/>
      <c r="O611" s="300"/>
      <c r="P611" s="300"/>
      <c r="Q611" s="300"/>
      <c r="R611" s="300"/>
      <c r="S611" s="300"/>
      <c r="T611" s="300"/>
      <c r="U611" s="300"/>
      <c r="V611" s="300"/>
      <c r="W611" s="300"/>
      <c r="X611" s="300"/>
      <c r="Y611" s="300"/>
      <c r="Z611" s="300"/>
      <c r="AA611" s="300"/>
      <c r="AB611" s="300"/>
      <c r="AC611" s="300"/>
      <c r="AD611" s="300"/>
      <c r="AE611" s="300"/>
      <c r="AF611" s="300"/>
      <c r="AG611" s="300"/>
      <c r="AH611" s="300"/>
      <c r="AI611" s="300"/>
      <c r="AJ611" s="300"/>
      <c r="AK611" s="300"/>
      <c r="AL611" s="300"/>
      <c r="AM611" s="300"/>
      <c r="AN611" s="300"/>
      <c r="AO611" s="300"/>
      <c r="AP611" s="300"/>
    </row>
    <row r="612" spans="10:42" ht="13.5" customHeight="1">
      <c r="J612" s="300"/>
      <c r="K612" s="300"/>
      <c r="L612" s="300"/>
      <c r="M612" s="300"/>
      <c r="N612" s="300"/>
      <c r="O612" s="300"/>
      <c r="P612" s="300"/>
      <c r="Q612" s="300"/>
      <c r="R612" s="300"/>
      <c r="S612" s="300"/>
      <c r="T612" s="300"/>
      <c r="U612" s="300"/>
      <c r="V612" s="300"/>
      <c r="W612" s="300"/>
      <c r="X612" s="300"/>
      <c r="Y612" s="300"/>
      <c r="Z612" s="300"/>
      <c r="AA612" s="300"/>
      <c r="AB612" s="300"/>
      <c r="AC612" s="300"/>
      <c r="AD612" s="300"/>
      <c r="AE612" s="300"/>
      <c r="AF612" s="300"/>
      <c r="AG612" s="300"/>
      <c r="AH612" s="300"/>
      <c r="AI612" s="300"/>
      <c r="AJ612" s="300"/>
      <c r="AK612" s="300"/>
      <c r="AL612" s="300"/>
      <c r="AM612" s="300"/>
      <c r="AN612" s="300"/>
      <c r="AO612" s="300"/>
      <c r="AP612" s="300"/>
    </row>
    <row r="613" spans="10:42" ht="13.5" customHeight="1">
      <c r="J613" s="300"/>
      <c r="K613" s="300"/>
      <c r="L613" s="300"/>
      <c r="M613" s="300"/>
      <c r="N613" s="300"/>
      <c r="O613" s="300"/>
      <c r="P613" s="300"/>
      <c r="Q613" s="300"/>
      <c r="R613" s="300"/>
      <c r="S613" s="300"/>
      <c r="T613" s="300"/>
      <c r="U613" s="300"/>
      <c r="V613" s="300"/>
      <c r="W613" s="300"/>
      <c r="X613" s="300"/>
      <c r="Y613" s="300"/>
      <c r="Z613" s="300"/>
      <c r="AA613" s="300"/>
      <c r="AB613" s="300"/>
      <c r="AC613" s="300"/>
      <c r="AD613" s="300"/>
      <c r="AE613" s="300"/>
      <c r="AF613" s="300"/>
      <c r="AG613" s="300"/>
      <c r="AH613" s="300"/>
      <c r="AI613" s="300"/>
      <c r="AJ613" s="300"/>
      <c r="AK613" s="300"/>
      <c r="AL613" s="300"/>
      <c r="AM613" s="300"/>
      <c r="AN613" s="300"/>
      <c r="AO613" s="300"/>
      <c r="AP613" s="300"/>
    </row>
    <row r="614" spans="10:42" ht="13.5" customHeight="1">
      <c r="J614" s="300"/>
      <c r="K614" s="300"/>
      <c r="L614" s="300"/>
      <c r="M614" s="300"/>
      <c r="N614" s="300"/>
      <c r="O614" s="300"/>
      <c r="P614" s="300"/>
      <c r="Q614" s="300"/>
      <c r="R614" s="300"/>
      <c r="S614" s="300"/>
      <c r="T614" s="300"/>
      <c r="U614" s="300"/>
      <c r="V614" s="300"/>
      <c r="W614" s="300"/>
      <c r="X614" s="300"/>
      <c r="Y614" s="300"/>
      <c r="Z614" s="300"/>
      <c r="AA614" s="300"/>
      <c r="AB614" s="300"/>
      <c r="AC614" s="300"/>
      <c r="AD614" s="300"/>
      <c r="AE614" s="300"/>
      <c r="AF614" s="300"/>
      <c r="AG614" s="300"/>
      <c r="AH614" s="300"/>
      <c r="AI614" s="300"/>
      <c r="AJ614" s="300"/>
      <c r="AK614" s="300"/>
      <c r="AL614" s="300"/>
      <c r="AM614" s="300"/>
      <c r="AN614" s="300"/>
      <c r="AO614" s="300"/>
      <c r="AP614" s="300"/>
    </row>
    <row r="615" spans="10:42" ht="13.5" customHeight="1">
      <c r="J615" s="300"/>
      <c r="K615" s="300"/>
      <c r="L615" s="300"/>
      <c r="M615" s="300"/>
      <c r="N615" s="300"/>
      <c r="O615" s="300"/>
      <c r="P615" s="300"/>
      <c r="Q615" s="300"/>
      <c r="R615" s="300"/>
      <c r="S615" s="300"/>
      <c r="T615" s="300"/>
      <c r="U615" s="300"/>
      <c r="V615" s="300"/>
      <c r="W615" s="300"/>
      <c r="X615" s="300"/>
      <c r="Y615" s="300"/>
      <c r="Z615" s="300"/>
      <c r="AA615" s="300"/>
      <c r="AB615" s="300"/>
      <c r="AC615" s="300"/>
      <c r="AD615" s="300"/>
      <c r="AE615" s="300"/>
      <c r="AF615" s="300"/>
      <c r="AG615" s="300"/>
      <c r="AH615" s="300"/>
      <c r="AI615" s="300"/>
      <c r="AJ615" s="300"/>
      <c r="AK615" s="300"/>
      <c r="AL615" s="300"/>
      <c r="AM615" s="300"/>
      <c r="AN615" s="300"/>
      <c r="AO615" s="300"/>
      <c r="AP615" s="300"/>
    </row>
    <row r="616" spans="10:42" ht="13.5" customHeight="1">
      <c r="J616" s="300"/>
      <c r="K616" s="300"/>
      <c r="L616" s="300"/>
      <c r="M616" s="300"/>
      <c r="N616" s="300"/>
      <c r="O616" s="300"/>
      <c r="P616" s="300"/>
      <c r="Q616" s="300"/>
      <c r="R616" s="300"/>
      <c r="S616" s="300"/>
      <c r="T616" s="300"/>
      <c r="U616" s="300"/>
      <c r="V616" s="300"/>
      <c r="W616" s="300"/>
      <c r="X616" s="300"/>
      <c r="Y616" s="300"/>
      <c r="Z616" s="300"/>
      <c r="AA616" s="300"/>
      <c r="AB616" s="300"/>
      <c r="AC616" s="300"/>
      <c r="AD616" s="300"/>
      <c r="AE616" s="300"/>
      <c r="AF616" s="300"/>
      <c r="AG616" s="300"/>
      <c r="AH616" s="300"/>
      <c r="AI616" s="300"/>
      <c r="AJ616" s="300"/>
      <c r="AK616" s="300"/>
      <c r="AL616" s="300"/>
      <c r="AM616" s="300"/>
      <c r="AN616" s="300"/>
      <c r="AO616" s="300"/>
      <c r="AP616" s="300"/>
    </row>
    <row r="617" spans="10:42" ht="13.5" customHeight="1">
      <c r="J617" s="300"/>
      <c r="K617" s="300"/>
      <c r="L617" s="300"/>
      <c r="M617" s="300"/>
      <c r="N617" s="300"/>
      <c r="O617" s="300"/>
      <c r="P617" s="300"/>
      <c r="Q617" s="300"/>
      <c r="R617" s="300"/>
      <c r="S617" s="300"/>
      <c r="T617" s="300"/>
      <c r="U617" s="300"/>
      <c r="V617" s="300"/>
      <c r="W617" s="300"/>
      <c r="X617" s="300"/>
      <c r="Y617" s="300"/>
      <c r="Z617" s="300"/>
      <c r="AA617" s="300"/>
      <c r="AB617" s="300"/>
      <c r="AC617" s="300"/>
      <c r="AD617" s="300"/>
      <c r="AE617" s="300"/>
      <c r="AF617" s="300"/>
      <c r="AG617" s="300"/>
      <c r="AH617" s="300"/>
      <c r="AI617" s="300"/>
      <c r="AJ617" s="300"/>
      <c r="AK617" s="300"/>
      <c r="AL617" s="300"/>
      <c r="AM617" s="300"/>
      <c r="AN617" s="300"/>
      <c r="AO617" s="300"/>
      <c r="AP617" s="300"/>
    </row>
    <row r="618" spans="10:42" ht="13.5" customHeight="1">
      <c r="J618" s="300"/>
      <c r="K618" s="300"/>
      <c r="L618" s="300"/>
      <c r="M618" s="300"/>
      <c r="N618" s="300"/>
      <c r="O618" s="300"/>
      <c r="P618" s="300"/>
      <c r="Q618" s="300"/>
      <c r="R618" s="300"/>
      <c r="S618" s="300"/>
      <c r="T618" s="300"/>
      <c r="U618" s="300"/>
      <c r="V618" s="300"/>
      <c r="W618" s="300"/>
      <c r="X618" s="300"/>
      <c r="Y618" s="300"/>
      <c r="Z618" s="300"/>
      <c r="AA618" s="300"/>
      <c r="AB618" s="300"/>
      <c r="AC618" s="300"/>
      <c r="AD618" s="300"/>
      <c r="AE618" s="300"/>
      <c r="AF618" s="300"/>
      <c r="AG618" s="300"/>
      <c r="AH618" s="300"/>
      <c r="AI618" s="300"/>
      <c r="AJ618" s="300"/>
      <c r="AK618" s="300"/>
      <c r="AL618" s="300"/>
      <c r="AM618" s="300"/>
      <c r="AN618" s="300"/>
      <c r="AO618" s="300"/>
      <c r="AP618" s="300"/>
    </row>
    <row r="619" spans="10:42" ht="13.5" customHeight="1">
      <c r="J619" s="300"/>
      <c r="K619" s="300"/>
      <c r="L619" s="300"/>
      <c r="M619" s="300"/>
      <c r="N619" s="300"/>
      <c r="O619" s="300"/>
      <c r="P619" s="300"/>
      <c r="Q619" s="300"/>
      <c r="R619" s="300"/>
      <c r="S619" s="300"/>
      <c r="T619" s="300"/>
      <c r="U619" s="300"/>
      <c r="V619" s="300"/>
      <c r="W619" s="300"/>
      <c r="X619" s="300"/>
      <c r="Y619" s="300"/>
      <c r="Z619" s="300"/>
      <c r="AA619" s="300"/>
      <c r="AB619" s="300"/>
      <c r="AC619" s="300"/>
      <c r="AD619" s="300"/>
      <c r="AE619" s="300"/>
      <c r="AF619" s="300"/>
      <c r="AG619" s="300"/>
      <c r="AH619" s="300"/>
      <c r="AI619" s="300"/>
      <c r="AJ619" s="300"/>
      <c r="AK619" s="300"/>
      <c r="AL619" s="300"/>
      <c r="AM619" s="300"/>
      <c r="AN619" s="300"/>
      <c r="AO619" s="300"/>
      <c r="AP619" s="300"/>
    </row>
    <row r="620" spans="10:42" ht="13.5" customHeight="1">
      <c r="J620" s="300"/>
      <c r="K620" s="300"/>
      <c r="L620" s="300"/>
      <c r="M620" s="300"/>
      <c r="N620" s="300"/>
      <c r="O620" s="300"/>
      <c r="P620" s="300"/>
      <c r="Q620" s="300"/>
      <c r="R620" s="300"/>
      <c r="S620" s="300"/>
      <c r="T620" s="300"/>
      <c r="U620" s="300"/>
      <c r="V620" s="300"/>
      <c r="W620" s="300"/>
      <c r="X620" s="300"/>
      <c r="Y620" s="300"/>
      <c r="Z620" s="300"/>
      <c r="AA620" s="300"/>
      <c r="AB620" s="300"/>
      <c r="AC620" s="300"/>
      <c r="AD620" s="300"/>
      <c r="AE620" s="300"/>
      <c r="AF620" s="300"/>
      <c r="AG620" s="300"/>
      <c r="AH620" s="300"/>
      <c r="AI620" s="300"/>
      <c r="AJ620" s="300"/>
      <c r="AK620" s="300"/>
      <c r="AL620" s="300"/>
      <c r="AM620" s="300"/>
      <c r="AN620" s="300"/>
      <c r="AO620" s="300"/>
      <c r="AP620" s="300"/>
    </row>
    <row r="621" spans="10:42" ht="13.5" customHeight="1">
      <c r="J621" s="300"/>
      <c r="K621" s="300"/>
      <c r="L621" s="300"/>
      <c r="M621" s="300"/>
      <c r="N621" s="300"/>
      <c r="O621" s="300"/>
      <c r="P621" s="300"/>
      <c r="Q621" s="300"/>
      <c r="R621" s="300"/>
      <c r="S621" s="300"/>
      <c r="T621" s="300"/>
      <c r="U621" s="300"/>
      <c r="V621" s="300"/>
      <c r="W621" s="300"/>
      <c r="X621" s="300"/>
      <c r="Y621" s="300"/>
      <c r="Z621" s="300"/>
      <c r="AA621" s="300"/>
      <c r="AB621" s="300"/>
      <c r="AC621" s="300"/>
      <c r="AD621" s="300"/>
      <c r="AE621" s="300"/>
      <c r="AF621" s="300"/>
      <c r="AG621" s="300"/>
      <c r="AH621" s="300"/>
      <c r="AI621" s="300"/>
      <c r="AJ621" s="300"/>
      <c r="AK621" s="300"/>
      <c r="AL621" s="300"/>
      <c r="AM621" s="300"/>
      <c r="AN621" s="300"/>
      <c r="AO621" s="300"/>
      <c r="AP621" s="300"/>
    </row>
    <row r="622" spans="10:42" ht="13.5" customHeight="1">
      <c r="J622" s="300"/>
      <c r="K622" s="300"/>
      <c r="L622" s="300"/>
      <c r="M622" s="300"/>
      <c r="N622" s="300"/>
      <c r="O622" s="300"/>
      <c r="P622" s="300"/>
      <c r="Q622" s="300"/>
      <c r="R622" s="300"/>
      <c r="S622" s="300"/>
      <c r="T622" s="300"/>
      <c r="U622" s="300"/>
      <c r="V622" s="300"/>
      <c r="W622" s="300"/>
      <c r="X622" s="300"/>
      <c r="Y622" s="300"/>
      <c r="Z622" s="300"/>
      <c r="AA622" s="300"/>
      <c r="AB622" s="300"/>
      <c r="AC622" s="300"/>
      <c r="AD622" s="300"/>
      <c r="AE622" s="300"/>
      <c r="AF622" s="300"/>
      <c r="AG622" s="300"/>
      <c r="AH622" s="300"/>
      <c r="AI622" s="300"/>
      <c r="AJ622" s="300"/>
      <c r="AK622" s="300"/>
      <c r="AL622" s="300"/>
      <c r="AM622" s="300"/>
      <c r="AN622" s="300"/>
      <c r="AO622" s="300"/>
      <c r="AP622" s="300"/>
    </row>
    <row r="623" spans="10:42" ht="13.5" customHeight="1">
      <c r="J623" s="300"/>
      <c r="K623" s="300"/>
      <c r="L623" s="300"/>
      <c r="M623" s="300"/>
      <c r="N623" s="300"/>
      <c r="O623" s="300"/>
      <c r="P623" s="300"/>
      <c r="Q623" s="300"/>
      <c r="R623" s="300"/>
      <c r="S623" s="300"/>
      <c r="T623" s="300"/>
      <c r="U623" s="300"/>
      <c r="V623" s="300"/>
      <c r="W623" s="300"/>
      <c r="X623" s="300"/>
      <c r="Y623" s="300"/>
      <c r="Z623" s="300"/>
      <c r="AA623" s="300"/>
      <c r="AB623" s="300"/>
      <c r="AC623" s="300"/>
      <c r="AD623" s="300"/>
      <c r="AE623" s="300"/>
      <c r="AF623" s="300"/>
      <c r="AG623" s="300"/>
      <c r="AH623" s="300"/>
      <c r="AI623" s="300"/>
      <c r="AJ623" s="300"/>
      <c r="AK623" s="300"/>
      <c r="AL623" s="300"/>
      <c r="AM623" s="300"/>
      <c r="AN623" s="300"/>
      <c r="AO623" s="300"/>
      <c r="AP623" s="300"/>
    </row>
    <row r="624" spans="10:42" ht="13.5" customHeight="1">
      <c r="J624" s="300"/>
      <c r="K624" s="300"/>
      <c r="L624" s="300"/>
      <c r="M624" s="300"/>
      <c r="N624" s="300"/>
      <c r="O624" s="300"/>
      <c r="P624" s="300"/>
      <c r="Q624" s="300"/>
      <c r="R624" s="300"/>
      <c r="S624" s="300"/>
      <c r="T624" s="300"/>
      <c r="U624" s="300"/>
      <c r="V624" s="300"/>
      <c r="W624" s="300"/>
      <c r="X624" s="300"/>
      <c r="Y624" s="300"/>
      <c r="Z624" s="300"/>
      <c r="AA624" s="300"/>
      <c r="AB624" s="300"/>
      <c r="AC624" s="300"/>
      <c r="AD624" s="300"/>
      <c r="AE624" s="300"/>
      <c r="AF624" s="300"/>
      <c r="AG624" s="300"/>
      <c r="AH624" s="300"/>
      <c r="AI624" s="300"/>
      <c r="AJ624" s="300"/>
      <c r="AK624" s="300"/>
      <c r="AL624" s="300"/>
      <c r="AM624" s="300"/>
      <c r="AN624" s="300"/>
      <c r="AO624" s="300"/>
      <c r="AP624" s="300"/>
    </row>
    <row r="625" spans="10:42" ht="13.5" customHeight="1">
      <c r="J625" s="300"/>
      <c r="K625" s="300"/>
      <c r="L625" s="300"/>
      <c r="M625" s="300"/>
      <c r="N625" s="300"/>
      <c r="O625" s="300"/>
      <c r="P625" s="300"/>
      <c r="Q625" s="300"/>
      <c r="R625" s="300"/>
      <c r="S625" s="300"/>
      <c r="T625" s="300"/>
      <c r="U625" s="300"/>
      <c r="V625" s="300"/>
      <c r="W625" s="300"/>
      <c r="X625" s="300"/>
      <c r="Y625" s="300"/>
      <c r="Z625" s="300"/>
      <c r="AA625" s="300"/>
      <c r="AB625" s="300"/>
      <c r="AC625" s="300"/>
      <c r="AD625" s="300"/>
      <c r="AE625" s="300"/>
      <c r="AF625" s="300"/>
      <c r="AG625" s="300"/>
      <c r="AH625" s="300"/>
      <c r="AI625" s="300"/>
      <c r="AJ625" s="300"/>
      <c r="AK625" s="300"/>
      <c r="AL625" s="300"/>
      <c r="AM625" s="300"/>
      <c r="AN625" s="300"/>
      <c r="AO625" s="300"/>
      <c r="AP625" s="300"/>
    </row>
    <row r="626" spans="10:42" ht="13.5" customHeight="1">
      <c r="J626" s="300"/>
      <c r="K626" s="300"/>
      <c r="L626" s="300"/>
      <c r="M626" s="300"/>
      <c r="N626" s="300"/>
      <c r="O626" s="300"/>
      <c r="P626" s="300"/>
      <c r="Q626" s="300"/>
      <c r="R626" s="300"/>
      <c r="S626" s="300"/>
      <c r="T626" s="300"/>
      <c r="U626" s="300"/>
      <c r="V626" s="300"/>
      <c r="W626" s="300"/>
      <c r="X626" s="300"/>
      <c r="Y626" s="300"/>
      <c r="Z626" s="300"/>
      <c r="AA626" s="300"/>
      <c r="AB626" s="300"/>
      <c r="AC626" s="300"/>
      <c r="AD626" s="300"/>
      <c r="AE626" s="300"/>
      <c r="AF626" s="300"/>
      <c r="AG626" s="300"/>
      <c r="AH626" s="300"/>
      <c r="AI626" s="300"/>
      <c r="AJ626" s="300"/>
      <c r="AK626" s="300"/>
      <c r="AL626" s="300"/>
      <c r="AM626" s="300"/>
      <c r="AN626" s="300"/>
      <c r="AO626" s="300"/>
      <c r="AP626" s="300"/>
    </row>
    <row r="627" spans="10:42" ht="13.5" customHeight="1">
      <c r="J627" s="300"/>
      <c r="K627" s="300"/>
      <c r="L627" s="300"/>
      <c r="M627" s="300"/>
      <c r="N627" s="300"/>
      <c r="O627" s="300"/>
      <c r="P627" s="300"/>
      <c r="Q627" s="300"/>
      <c r="R627" s="300"/>
      <c r="S627" s="300"/>
      <c r="T627" s="300"/>
      <c r="U627" s="300"/>
      <c r="V627" s="300"/>
      <c r="W627" s="300"/>
      <c r="X627" s="300"/>
      <c r="Y627" s="300"/>
      <c r="Z627" s="300"/>
      <c r="AA627" s="300"/>
      <c r="AB627" s="300"/>
      <c r="AC627" s="300"/>
      <c r="AD627" s="300"/>
      <c r="AE627" s="300"/>
      <c r="AF627" s="300"/>
      <c r="AG627" s="300"/>
      <c r="AH627" s="300"/>
      <c r="AI627" s="300"/>
      <c r="AJ627" s="300"/>
      <c r="AK627" s="300"/>
      <c r="AL627" s="300"/>
      <c r="AM627" s="300"/>
      <c r="AN627" s="300"/>
      <c r="AO627" s="300"/>
      <c r="AP627" s="300"/>
    </row>
    <row r="628" spans="10:42" ht="13.5" customHeight="1">
      <c r="J628" s="300"/>
      <c r="K628" s="300"/>
      <c r="L628" s="300"/>
      <c r="M628" s="300"/>
      <c r="N628" s="300"/>
      <c r="O628" s="300"/>
      <c r="P628" s="300"/>
      <c r="Q628" s="300"/>
      <c r="R628" s="300"/>
      <c r="S628" s="300"/>
      <c r="T628" s="300"/>
      <c r="U628" s="300"/>
      <c r="V628" s="300"/>
      <c r="W628" s="300"/>
      <c r="X628" s="300"/>
      <c r="Y628" s="300"/>
      <c r="Z628" s="300"/>
      <c r="AA628" s="300"/>
      <c r="AB628" s="300"/>
      <c r="AC628" s="300"/>
      <c r="AD628" s="300"/>
      <c r="AE628" s="300"/>
      <c r="AF628" s="300"/>
      <c r="AG628" s="300"/>
      <c r="AH628" s="300"/>
      <c r="AI628" s="300"/>
      <c r="AJ628" s="300"/>
      <c r="AK628" s="300"/>
      <c r="AL628" s="300"/>
      <c r="AM628" s="300"/>
      <c r="AN628" s="300"/>
      <c r="AO628" s="300"/>
      <c r="AP628" s="300"/>
    </row>
    <row r="629" spans="10:42" ht="13.5" customHeight="1">
      <c r="J629" s="300"/>
      <c r="K629" s="300"/>
      <c r="L629" s="300"/>
      <c r="M629" s="300"/>
      <c r="N629" s="300"/>
      <c r="O629" s="300"/>
      <c r="P629" s="300"/>
      <c r="Q629" s="300"/>
      <c r="R629" s="300"/>
      <c r="S629" s="300"/>
      <c r="T629" s="300"/>
      <c r="U629" s="300"/>
      <c r="V629" s="300"/>
      <c r="W629" s="300"/>
      <c r="X629" s="300"/>
      <c r="Y629" s="300"/>
      <c r="Z629" s="300"/>
      <c r="AA629" s="300"/>
      <c r="AB629" s="300"/>
      <c r="AC629" s="300"/>
      <c r="AD629" s="300"/>
      <c r="AE629" s="300"/>
      <c r="AF629" s="300"/>
      <c r="AG629" s="300"/>
      <c r="AH629" s="300"/>
      <c r="AI629" s="300"/>
      <c r="AJ629" s="300"/>
      <c r="AK629" s="300"/>
      <c r="AL629" s="300"/>
      <c r="AM629" s="300"/>
      <c r="AN629" s="300"/>
      <c r="AO629" s="300"/>
      <c r="AP629" s="300"/>
    </row>
    <row r="630" spans="10:42" ht="13.5" customHeight="1">
      <c r="J630" s="300"/>
      <c r="K630" s="300"/>
      <c r="L630" s="300"/>
      <c r="M630" s="300"/>
      <c r="N630" s="300"/>
      <c r="O630" s="300"/>
      <c r="P630" s="300"/>
      <c r="Q630" s="300"/>
      <c r="R630" s="300"/>
      <c r="S630" s="300"/>
      <c r="T630" s="300"/>
      <c r="U630" s="300"/>
      <c r="V630" s="300"/>
      <c r="W630" s="300"/>
      <c r="X630" s="300"/>
      <c r="Y630" s="300"/>
      <c r="Z630" s="300"/>
      <c r="AA630" s="300"/>
      <c r="AB630" s="300"/>
      <c r="AC630" s="300"/>
      <c r="AD630" s="300"/>
      <c r="AE630" s="300"/>
      <c r="AF630" s="300"/>
      <c r="AG630" s="300"/>
      <c r="AH630" s="300"/>
      <c r="AI630" s="300"/>
      <c r="AJ630" s="300"/>
      <c r="AK630" s="300"/>
      <c r="AL630" s="300"/>
      <c r="AM630" s="300"/>
      <c r="AN630" s="300"/>
      <c r="AO630" s="300"/>
      <c r="AP630" s="300"/>
    </row>
    <row r="631" spans="10:42" ht="13.5" customHeight="1">
      <c r="J631" s="300"/>
      <c r="K631" s="300"/>
      <c r="L631" s="300"/>
      <c r="M631" s="300"/>
      <c r="N631" s="300"/>
      <c r="O631" s="300"/>
      <c r="P631" s="300"/>
      <c r="Q631" s="300"/>
      <c r="R631" s="300"/>
      <c r="S631" s="300"/>
      <c r="T631" s="300"/>
      <c r="U631" s="300"/>
      <c r="V631" s="300"/>
      <c r="W631" s="300"/>
      <c r="X631" s="300"/>
      <c r="Y631" s="300"/>
      <c r="Z631" s="300"/>
      <c r="AA631" s="300"/>
      <c r="AB631" s="300"/>
      <c r="AC631" s="300"/>
      <c r="AD631" s="300"/>
      <c r="AE631" s="300"/>
      <c r="AF631" s="300"/>
      <c r="AG631" s="300"/>
      <c r="AH631" s="300"/>
      <c r="AI631" s="300"/>
      <c r="AJ631" s="300"/>
      <c r="AK631" s="300"/>
      <c r="AL631" s="300"/>
      <c r="AM631" s="300"/>
      <c r="AN631" s="300"/>
      <c r="AO631" s="300"/>
      <c r="AP631" s="300"/>
    </row>
    <row r="632" spans="10:42" ht="13.5" customHeight="1">
      <c r="J632" s="300"/>
      <c r="K632" s="300"/>
      <c r="L632" s="300"/>
      <c r="M632" s="300"/>
      <c r="N632" s="300"/>
      <c r="O632" s="300"/>
      <c r="P632" s="300"/>
      <c r="Q632" s="300"/>
      <c r="R632" s="300"/>
      <c r="S632" s="300"/>
      <c r="T632" s="300"/>
      <c r="U632" s="300"/>
      <c r="V632" s="300"/>
      <c r="W632" s="300"/>
      <c r="X632" s="300"/>
      <c r="Y632" s="300"/>
      <c r="Z632" s="300"/>
      <c r="AA632" s="300"/>
      <c r="AB632" s="300"/>
      <c r="AC632" s="300"/>
      <c r="AD632" s="300"/>
      <c r="AE632" s="300"/>
      <c r="AF632" s="300"/>
      <c r="AG632" s="300"/>
      <c r="AH632" s="300"/>
      <c r="AI632" s="300"/>
      <c r="AJ632" s="300"/>
      <c r="AK632" s="300"/>
      <c r="AL632" s="300"/>
      <c r="AM632" s="300"/>
      <c r="AN632" s="300"/>
      <c r="AO632" s="300"/>
      <c r="AP632" s="300"/>
    </row>
    <row r="633" spans="10:42" ht="13.5" customHeight="1">
      <c r="J633" s="300"/>
      <c r="K633" s="300"/>
      <c r="L633" s="300"/>
      <c r="M633" s="300"/>
      <c r="N633" s="300"/>
      <c r="O633" s="300"/>
      <c r="P633" s="300"/>
      <c r="Q633" s="300"/>
      <c r="R633" s="300"/>
      <c r="S633" s="300"/>
      <c r="T633" s="300"/>
      <c r="U633" s="300"/>
      <c r="V633" s="300"/>
      <c r="W633" s="300"/>
      <c r="X633" s="300"/>
      <c r="Y633" s="300"/>
      <c r="Z633" s="300"/>
      <c r="AA633" s="300"/>
      <c r="AB633" s="300"/>
      <c r="AC633" s="300"/>
      <c r="AD633" s="300"/>
      <c r="AE633" s="300"/>
      <c r="AF633" s="300"/>
      <c r="AG633" s="300"/>
      <c r="AH633" s="300"/>
      <c r="AI633" s="300"/>
      <c r="AJ633" s="300"/>
      <c r="AK633" s="300"/>
      <c r="AL633" s="300"/>
      <c r="AM633" s="300"/>
      <c r="AN633" s="300"/>
      <c r="AO633" s="300"/>
      <c r="AP633" s="300"/>
    </row>
    <row r="634" spans="10:42" ht="13.5" customHeight="1">
      <c r="J634" s="300"/>
      <c r="K634" s="300"/>
      <c r="L634" s="300"/>
      <c r="M634" s="300"/>
      <c r="N634" s="300"/>
      <c r="O634" s="300"/>
      <c r="P634" s="300"/>
      <c r="Q634" s="300"/>
      <c r="R634" s="300"/>
      <c r="S634" s="300"/>
      <c r="T634" s="300"/>
      <c r="U634" s="300"/>
      <c r="V634" s="300"/>
      <c r="W634" s="300"/>
      <c r="X634" s="300"/>
      <c r="Y634" s="300"/>
      <c r="Z634" s="300"/>
      <c r="AA634" s="300"/>
      <c r="AB634" s="300"/>
      <c r="AC634" s="300"/>
      <c r="AD634" s="300"/>
      <c r="AE634" s="300"/>
      <c r="AF634" s="300"/>
      <c r="AG634" s="300"/>
      <c r="AH634" s="300"/>
      <c r="AI634" s="300"/>
      <c r="AJ634" s="300"/>
      <c r="AK634" s="300"/>
      <c r="AL634" s="300"/>
      <c r="AM634" s="300"/>
      <c r="AN634" s="300"/>
      <c r="AO634" s="300"/>
      <c r="AP634" s="300"/>
    </row>
    <row r="635" spans="10:42" ht="13.5" customHeight="1">
      <c r="J635" s="300"/>
      <c r="K635" s="300"/>
      <c r="L635" s="300"/>
      <c r="M635" s="300"/>
      <c r="N635" s="300"/>
      <c r="O635" s="300"/>
      <c r="P635" s="300"/>
      <c r="Q635" s="300"/>
      <c r="R635" s="300"/>
      <c r="S635" s="300"/>
      <c r="T635" s="300"/>
      <c r="U635" s="300"/>
      <c r="V635" s="300"/>
      <c r="W635" s="300"/>
      <c r="X635" s="300"/>
      <c r="Y635" s="300"/>
      <c r="Z635" s="300"/>
      <c r="AA635" s="300"/>
      <c r="AB635" s="300"/>
      <c r="AC635" s="300"/>
      <c r="AD635" s="300"/>
      <c r="AE635" s="300"/>
      <c r="AF635" s="300"/>
      <c r="AG635" s="300"/>
      <c r="AH635" s="300"/>
      <c r="AI635" s="300"/>
      <c r="AJ635" s="300"/>
      <c r="AK635" s="300"/>
      <c r="AL635" s="300"/>
      <c r="AM635" s="300"/>
      <c r="AN635" s="300"/>
      <c r="AO635" s="300"/>
      <c r="AP635" s="300"/>
    </row>
    <row r="636" spans="10:42" ht="13.5" customHeight="1">
      <c r="J636" s="300"/>
      <c r="K636" s="300"/>
      <c r="L636" s="300"/>
      <c r="M636" s="300"/>
      <c r="N636" s="300"/>
      <c r="O636" s="300"/>
      <c r="P636" s="300"/>
      <c r="Q636" s="300"/>
      <c r="R636" s="300"/>
      <c r="S636" s="300"/>
      <c r="T636" s="300"/>
      <c r="U636" s="300"/>
      <c r="V636" s="300"/>
      <c r="W636" s="300"/>
      <c r="X636" s="300"/>
      <c r="Y636" s="300"/>
      <c r="Z636" s="300"/>
      <c r="AA636" s="300"/>
      <c r="AB636" s="300"/>
      <c r="AC636" s="300"/>
      <c r="AD636" s="300"/>
      <c r="AE636" s="300"/>
      <c r="AF636" s="300"/>
      <c r="AG636" s="300"/>
      <c r="AH636" s="300"/>
      <c r="AI636" s="300"/>
      <c r="AJ636" s="300"/>
      <c r="AK636" s="300"/>
      <c r="AL636" s="300"/>
      <c r="AM636" s="300"/>
      <c r="AN636" s="300"/>
      <c r="AO636" s="300"/>
      <c r="AP636" s="300"/>
    </row>
    <row r="637" spans="10:42" ht="13.5" customHeight="1">
      <c r="J637" s="300"/>
      <c r="K637" s="300"/>
      <c r="L637" s="300"/>
      <c r="M637" s="300"/>
      <c r="N637" s="300"/>
      <c r="O637" s="300"/>
      <c r="P637" s="300"/>
      <c r="Q637" s="300"/>
      <c r="R637" s="300"/>
      <c r="S637" s="300"/>
      <c r="T637" s="300"/>
      <c r="U637" s="300"/>
      <c r="V637" s="300"/>
      <c r="W637" s="300"/>
      <c r="X637" s="300"/>
      <c r="Y637" s="300"/>
      <c r="Z637" s="300"/>
      <c r="AA637" s="300"/>
      <c r="AB637" s="300"/>
      <c r="AC637" s="300"/>
      <c r="AD637" s="300"/>
      <c r="AE637" s="300"/>
      <c r="AF637" s="300"/>
      <c r="AG637" s="300"/>
      <c r="AH637" s="300"/>
      <c r="AI637" s="300"/>
      <c r="AJ637" s="300"/>
      <c r="AK637" s="300"/>
      <c r="AL637" s="300"/>
      <c r="AM637" s="300"/>
      <c r="AN637" s="300"/>
      <c r="AO637" s="300"/>
      <c r="AP637" s="300"/>
    </row>
    <row r="638" spans="10:42" ht="13.5" customHeight="1">
      <c r="J638" s="300"/>
      <c r="K638" s="300"/>
      <c r="L638" s="300"/>
      <c r="M638" s="300"/>
      <c r="N638" s="300"/>
      <c r="O638" s="300"/>
      <c r="P638" s="300"/>
      <c r="Q638" s="300"/>
      <c r="R638" s="300"/>
      <c r="S638" s="300"/>
      <c r="T638" s="300"/>
      <c r="U638" s="300"/>
      <c r="V638" s="300"/>
      <c r="W638" s="300"/>
      <c r="X638" s="300"/>
      <c r="Y638" s="300"/>
      <c r="Z638" s="300"/>
      <c r="AA638" s="300"/>
      <c r="AB638" s="300"/>
      <c r="AC638" s="300"/>
      <c r="AD638" s="300"/>
      <c r="AE638" s="300"/>
      <c r="AF638" s="300"/>
      <c r="AG638" s="300"/>
      <c r="AH638" s="300"/>
      <c r="AI638" s="300"/>
      <c r="AJ638" s="300"/>
      <c r="AK638" s="300"/>
      <c r="AL638" s="300"/>
      <c r="AM638" s="300"/>
      <c r="AN638" s="300"/>
      <c r="AO638" s="300"/>
      <c r="AP638" s="300"/>
    </row>
    <row r="639" spans="10:42" ht="13.5" customHeight="1">
      <c r="J639" s="300"/>
      <c r="K639" s="300"/>
      <c r="L639" s="300"/>
      <c r="M639" s="300"/>
      <c r="N639" s="300"/>
      <c r="O639" s="300"/>
      <c r="P639" s="300"/>
      <c r="Q639" s="300"/>
      <c r="R639" s="300"/>
      <c r="S639" s="300"/>
      <c r="T639" s="300"/>
      <c r="U639" s="300"/>
      <c r="V639" s="300"/>
      <c r="W639" s="300"/>
      <c r="X639" s="300"/>
      <c r="Y639" s="300"/>
      <c r="Z639" s="300"/>
      <c r="AA639" s="300"/>
      <c r="AB639" s="300"/>
      <c r="AC639" s="300"/>
      <c r="AD639" s="300"/>
      <c r="AE639" s="300"/>
      <c r="AF639" s="300"/>
      <c r="AG639" s="300"/>
      <c r="AH639" s="300"/>
      <c r="AI639" s="300"/>
      <c r="AJ639" s="300"/>
      <c r="AK639" s="300"/>
      <c r="AL639" s="300"/>
      <c r="AM639" s="300"/>
      <c r="AN639" s="300"/>
      <c r="AO639" s="300"/>
      <c r="AP639" s="300"/>
    </row>
    <row r="640" spans="10:42" ht="13.5" customHeight="1">
      <c r="J640" s="300"/>
      <c r="K640" s="300"/>
      <c r="L640" s="300"/>
      <c r="M640" s="300"/>
      <c r="N640" s="300"/>
      <c r="O640" s="300"/>
      <c r="P640" s="300"/>
      <c r="Q640" s="300"/>
      <c r="R640" s="300"/>
      <c r="S640" s="300"/>
      <c r="T640" s="300"/>
      <c r="U640" s="300"/>
      <c r="V640" s="300"/>
      <c r="W640" s="300"/>
      <c r="X640" s="300"/>
      <c r="Y640" s="300"/>
      <c r="Z640" s="300"/>
      <c r="AA640" s="300"/>
      <c r="AB640" s="300"/>
      <c r="AC640" s="300"/>
      <c r="AD640" s="300"/>
      <c r="AE640" s="300"/>
      <c r="AF640" s="300"/>
      <c r="AG640" s="300"/>
      <c r="AH640" s="300"/>
      <c r="AI640" s="300"/>
      <c r="AJ640" s="300"/>
      <c r="AK640" s="300"/>
      <c r="AL640" s="300"/>
      <c r="AM640" s="300"/>
      <c r="AN640" s="300"/>
      <c r="AO640" s="300"/>
      <c r="AP640" s="300"/>
    </row>
    <row r="641" spans="10:42" ht="13.5" customHeight="1">
      <c r="J641" s="300"/>
      <c r="K641" s="300"/>
      <c r="L641" s="300"/>
      <c r="M641" s="300"/>
      <c r="N641" s="300"/>
      <c r="O641" s="300"/>
      <c r="P641" s="300"/>
      <c r="Q641" s="300"/>
      <c r="R641" s="300"/>
      <c r="S641" s="300"/>
      <c r="T641" s="300"/>
      <c r="U641" s="300"/>
      <c r="V641" s="300"/>
      <c r="W641" s="300"/>
      <c r="X641" s="300"/>
      <c r="Y641" s="300"/>
      <c r="Z641" s="300"/>
      <c r="AA641" s="300"/>
      <c r="AB641" s="300"/>
      <c r="AC641" s="300"/>
      <c r="AD641" s="300"/>
      <c r="AE641" s="300"/>
      <c r="AF641" s="300"/>
      <c r="AG641" s="300"/>
      <c r="AH641" s="300"/>
      <c r="AI641" s="300"/>
      <c r="AJ641" s="300"/>
      <c r="AK641" s="300"/>
      <c r="AL641" s="300"/>
      <c r="AM641" s="300"/>
      <c r="AN641" s="300"/>
      <c r="AO641" s="300"/>
      <c r="AP641" s="300"/>
    </row>
    <row r="642" spans="10:42" ht="13.5" customHeight="1">
      <c r="J642" s="300"/>
      <c r="K642" s="300"/>
      <c r="L642" s="300"/>
      <c r="M642" s="300"/>
      <c r="N642" s="300"/>
      <c r="O642" s="300"/>
      <c r="P642" s="300"/>
      <c r="Q642" s="300"/>
      <c r="R642" s="300"/>
      <c r="S642" s="300"/>
      <c r="T642" s="300"/>
      <c r="U642" s="300"/>
      <c r="V642" s="300"/>
      <c r="W642" s="300"/>
      <c r="X642" s="300"/>
      <c r="Y642" s="300"/>
      <c r="Z642" s="300"/>
      <c r="AA642" s="300"/>
      <c r="AB642" s="300"/>
      <c r="AC642" s="300"/>
      <c r="AD642" s="300"/>
      <c r="AE642" s="300"/>
      <c r="AF642" s="300"/>
      <c r="AG642" s="300"/>
      <c r="AH642" s="300"/>
      <c r="AI642" s="300"/>
      <c r="AJ642" s="300"/>
      <c r="AK642" s="300"/>
      <c r="AL642" s="300"/>
      <c r="AM642" s="300"/>
      <c r="AN642" s="300"/>
      <c r="AO642" s="300"/>
      <c r="AP642" s="300"/>
    </row>
    <row r="643" spans="10:42" ht="13.5" customHeight="1">
      <c r="J643" s="300"/>
      <c r="K643" s="300"/>
      <c r="L643" s="300"/>
      <c r="M643" s="300"/>
      <c r="N643" s="300"/>
      <c r="O643" s="300"/>
      <c r="P643" s="300"/>
      <c r="Q643" s="300"/>
      <c r="R643" s="300"/>
      <c r="S643" s="300"/>
      <c r="T643" s="300"/>
      <c r="U643" s="300"/>
      <c r="V643" s="300"/>
      <c r="W643" s="300"/>
      <c r="X643" s="300"/>
      <c r="Y643" s="300"/>
      <c r="Z643" s="300"/>
      <c r="AA643" s="300"/>
      <c r="AB643" s="300"/>
      <c r="AC643" s="300"/>
      <c r="AD643" s="300"/>
      <c r="AE643" s="300"/>
      <c r="AF643" s="300"/>
      <c r="AG643" s="300"/>
      <c r="AH643" s="300"/>
      <c r="AI643" s="300"/>
      <c r="AJ643" s="300"/>
      <c r="AK643" s="300"/>
      <c r="AL643" s="300"/>
      <c r="AM643" s="300"/>
      <c r="AN643" s="300"/>
      <c r="AO643" s="300"/>
      <c r="AP643" s="300"/>
    </row>
    <row r="644" spans="10:42" ht="13.5" customHeight="1">
      <c r="J644" s="300"/>
      <c r="K644" s="300"/>
      <c r="L644" s="300"/>
      <c r="M644" s="300"/>
      <c r="N644" s="300"/>
      <c r="O644" s="300"/>
      <c r="P644" s="300"/>
      <c r="Q644" s="300"/>
      <c r="R644" s="300"/>
      <c r="S644" s="300"/>
      <c r="T644" s="300"/>
      <c r="U644" s="300"/>
      <c r="V644" s="300"/>
      <c r="W644" s="300"/>
      <c r="X644" s="300"/>
      <c r="Y644" s="300"/>
      <c r="Z644" s="300"/>
      <c r="AA644" s="300"/>
      <c r="AB644" s="300"/>
      <c r="AC644" s="300"/>
      <c r="AD644" s="300"/>
      <c r="AE644" s="300"/>
      <c r="AF644" s="300"/>
      <c r="AG644" s="300"/>
      <c r="AH644" s="300"/>
      <c r="AI644" s="300"/>
      <c r="AJ644" s="300"/>
      <c r="AK644" s="300"/>
      <c r="AL644" s="300"/>
      <c r="AM644" s="300"/>
      <c r="AN644" s="300"/>
      <c r="AO644" s="300"/>
      <c r="AP644" s="300"/>
    </row>
    <row r="645" spans="10:42" ht="13.5" customHeight="1">
      <c r="J645" s="300"/>
      <c r="K645" s="300"/>
      <c r="L645" s="300"/>
      <c r="M645" s="300"/>
      <c r="N645" s="300"/>
      <c r="O645" s="300"/>
      <c r="P645" s="300"/>
      <c r="Q645" s="300"/>
      <c r="R645" s="300"/>
      <c r="S645" s="300"/>
      <c r="T645" s="300"/>
      <c r="U645" s="300"/>
      <c r="V645" s="300"/>
      <c r="W645" s="300"/>
      <c r="X645" s="300"/>
      <c r="Y645" s="300"/>
      <c r="Z645" s="300"/>
      <c r="AA645" s="300"/>
      <c r="AB645" s="300"/>
      <c r="AC645" s="300"/>
      <c r="AD645" s="300"/>
      <c r="AE645" s="300"/>
      <c r="AF645" s="300"/>
      <c r="AG645" s="300"/>
      <c r="AH645" s="300"/>
      <c r="AI645" s="300"/>
      <c r="AJ645" s="300"/>
      <c r="AK645" s="300"/>
      <c r="AL645" s="300"/>
      <c r="AM645" s="300"/>
      <c r="AN645" s="300"/>
      <c r="AO645" s="300"/>
      <c r="AP645" s="300"/>
    </row>
    <row r="646" spans="10:42" ht="13.5" customHeight="1">
      <c r="J646" s="300"/>
      <c r="K646" s="300"/>
      <c r="L646" s="300"/>
      <c r="M646" s="300"/>
      <c r="N646" s="300"/>
      <c r="O646" s="300"/>
      <c r="P646" s="300"/>
      <c r="Q646" s="300"/>
      <c r="R646" s="300"/>
      <c r="S646" s="300"/>
      <c r="T646" s="300"/>
      <c r="U646" s="300"/>
      <c r="V646" s="300"/>
      <c r="W646" s="300"/>
      <c r="X646" s="300"/>
      <c r="Y646" s="300"/>
      <c r="Z646" s="300"/>
      <c r="AA646" s="300"/>
      <c r="AB646" s="300"/>
      <c r="AC646" s="300"/>
      <c r="AD646" s="300"/>
      <c r="AE646" s="300"/>
      <c r="AF646" s="300"/>
      <c r="AG646" s="300"/>
      <c r="AH646" s="300"/>
      <c r="AI646" s="300"/>
      <c r="AJ646" s="300"/>
      <c r="AK646" s="300"/>
      <c r="AL646" s="300"/>
      <c r="AM646" s="300"/>
      <c r="AN646" s="300"/>
      <c r="AO646" s="300"/>
      <c r="AP646" s="300"/>
    </row>
    <row r="647" spans="10:42" ht="13.5" customHeight="1">
      <c r="J647" s="300"/>
      <c r="K647" s="300"/>
      <c r="L647" s="300"/>
      <c r="M647" s="300"/>
      <c r="N647" s="300"/>
      <c r="O647" s="300"/>
      <c r="P647" s="300"/>
      <c r="Q647" s="300"/>
      <c r="R647" s="300"/>
      <c r="S647" s="300"/>
      <c r="T647" s="300"/>
      <c r="U647" s="300"/>
      <c r="V647" s="300"/>
      <c r="W647" s="300"/>
      <c r="X647" s="300"/>
      <c r="Y647" s="300"/>
      <c r="Z647" s="300"/>
      <c r="AA647" s="300"/>
      <c r="AB647" s="300"/>
      <c r="AC647" s="300"/>
      <c r="AD647" s="300"/>
      <c r="AE647" s="300"/>
      <c r="AF647" s="300"/>
      <c r="AG647" s="300"/>
      <c r="AH647" s="300"/>
      <c r="AI647" s="300"/>
      <c r="AJ647" s="300"/>
      <c r="AK647" s="300"/>
      <c r="AL647" s="300"/>
      <c r="AM647" s="300"/>
      <c r="AN647" s="300"/>
      <c r="AO647" s="300"/>
      <c r="AP647" s="300"/>
    </row>
    <row r="648" spans="10:42" ht="13.5" customHeight="1">
      <c r="J648" s="300"/>
      <c r="K648" s="300"/>
      <c r="L648" s="300"/>
      <c r="M648" s="300"/>
      <c r="N648" s="300"/>
      <c r="O648" s="300"/>
      <c r="P648" s="300"/>
      <c r="Q648" s="300"/>
      <c r="R648" s="300"/>
      <c r="S648" s="300"/>
      <c r="T648" s="300"/>
      <c r="U648" s="300"/>
      <c r="V648" s="300"/>
      <c r="W648" s="300"/>
      <c r="X648" s="300"/>
      <c r="Y648" s="300"/>
      <c r="Z648" s="300"/>
      <c r="AA648" s="300"/>
      <c r="AB648" s="300"/>
      <c r="AC648" s="300"/>
      <c r="AD648" s="300"/>
      <c r="AE648" s="300"/>
      <c r="AF648" s="300"/>
      <c r="AG648" s="300"/>
      <c r="AH648" s="300"/>
      <c r="AI648" s="300"/>
      <c r="AJ648" s="300"/>
      <c r="AK648" s="300"/>
      <c r="AL648" s="300"/>
      <c r="AM648" s="300"/>
      <c r="AN648" s="300"/>
      <c r="AO648" s="300"/>
      <c r="AP648" s="300"/>
    </row>
    <row r="649" spans="10:42" ht="13.5" customHeight="1">
      <c r="J649" s="300"/>
      <c r="K649" s="300"/>
      <c r="L649" s="300"/>
      <c r="M649" s="300"/>
      <c r="N649" s="300"/>
      <c r="O649" s="300"/>
      <c r="P649" s="300"/>
      <c r="Q649" s="300"/>
      <c r="R649" s="300"/>
      <c r="S649" s="300"/>
      <c r="T649" s="300"/>
      <c r="U649" s="300"/>
      <c r="V649" s="300"/>
      <c r="W649" s="300"/>
      <c r="X649" s="300"/>
      <c r="Y649" s="300"/>
      <c r="Z649" s="300"/>
      <c r="AA649" s="300"/>
      <c r="AB649" s="300"/>
      <c r="AC649" s="300"/>
      <c r="AD649" s="300"/>
      <c r="AE649" s="300"/>
      <c r="AF649" s="300"/>
      <c r="AG649" s="300"/>
      <c r="AH649" s="300"/>
      <c r="AI649" s="300"/>
      <c r="AJ649" s="300"/>
      <c r="AK649" s="300"/>
      <c r="AL649" s="300"/>
      <c r="AM649" s="300"/>
      <c r="AN649" s="300"/>
      <c r="AO649" s="300"/>
      <c r="AP649" s="300"/>
    </row>
    <row r="650" spans="10:42" ht="13.5" customHeight="1">
      <c r="J650" s="300"/>
      <c r="K650" s="300"/>
      <c r="L650" s="300"/>
      <c r="M650" s="300"/>
      <c r="N650" s="300"/>
      <c r="O650" s="300"/>
      <c r="P650" s="300"/>
      <c r="Q650" s="300"/>
      <c r="R650" s="300"/>
      <c r="S650" s="300"/>
      <c r="T650" s="300"/>
      <c r="U650" s="300"/>
      <c r="V650" s="300"/>
      <c r="W650" s="300"/>
      <c r="X650" s="300"/>
      <c r="Y650" s="300"/>
      <c r="Z650" s="300"/>
      <c r="AA650" s="300"/>
      <c r="AB650" s="300"/>
      <c r="AC650" s="300"/>
      <c r="AD650" s="300"/>
      <c r="AE650" s="300"/>
      <c r="AF650" s="300"/>
      <c r="AG650" s="300"/>
      <c r="AH650" s="300"/>
      <c r="AI650" s="300"/>
      <c r="AJ650" s="300"/>
      <c r="AK650" s="300"/>
      <c r="AL650" s="300"/>
      <c r="AM650" s="300"/>
      <c r="AN650" s="300"/>
      <c r="AO650" s="300"/>
      <c r="AP650" s="300"/>
    </row>
    <row r="651" spans="10:42" ht="13.5" customHeight="1">
      <c r="J651" s="300"/>
      <c r="K651" s="300"/>
      <c r="L651" s="300"/>
      <c r="M651" s="300"/>
      <c r="N651" s="300"/>
      <c r="O651" s="300"/>
      <c r="P651" s="300"/>
      <c r="Q651" s="300"/>
      <c r="R651" s="300"/>
      <c r="S651" s="300"/>
      <c r="T651" s="300"/>
      <c r="U651" s="300"/>
      <c r="V651" s="300"/>
      <c r="W651" s="300"/>
      <c r="X651" s="300"/>
      <c r="Y651" s="300"/>
      <c r="Z651" s="300"/>
      <c r="AA651" s="300"/>
      <c r="AB651" s="300"/>
      <c r="AC651" s="300"/>
      <c r="AD651" s="300"/>
      <c r="AE651" s="300"/>
      <c r="AF651" s="300"/>
      <c r="AG651" s="300"/>
      <c r="AH651" s="300"/>
      <c r="AI651" s="300"/>
      <c r="AJ651" s="300"/>
      <c r="AK651" s="300"/>
      <c r="AL651" s="300"/>
      <c r="AM651" s="300"/>
      <c r="AN651" s="300"/>
      <c r="AO651" s="300"/>
      <c r="AP651" s="300"/>
    </row>
    <row r="652" spans="10:42" ht="13.5" customHeight="1">
      <c r="J652" s="300"/>
      <c r="K652" s="300"/>
      <c r="L652" s="300"/>
      <c r="M652" s="300"/>
      <c r="N652" s="300"/>
      <c r="O652" s="300"/>
      <c r="P652" s="300"/>
      <c r="Q652" s="300"/>
      <c r="R652" s="300"/>
      <c r="S652" s="300"/>
      <c r="T652" s="300"/>
      <c r="U652" s="300"/>
      <c r="V652" s="300"/>
      <c r="W652" s="300"/>
      <c r="X652" s="300"/>
      <c r="Y652" s="300"/>
      <c r="Z652" s="300"/>
      <c r="AA652" s="300"/>
      <c r="AB652" s="300"/>
      <c r="AC652" s="300"/>
      <c r="AD652" s="300"/>
      <c r="AE652" s="300"/>
      <c r="AF652" s="300"/>
      <c r="AG652" s="300"/>
      <c r="AH652" s="300"/>
      <c r="AI652" s="300"/>
      <c r="AJ652" s="300"/>
      <c r="AK652" s="300"/>
      <c r="AL652" s="300"/>
      <c r="AM652" s="300"/>
      <c r="AN652" s="300"/>
      <c r="AO652" s="300"/>
      <c r="AP652" s="300"/>
    </row>
    <row r="653" spans="10:42" ht="13.5" customHeight="1">
      <c r="J653" s="300"/>
      <c r="K653" s="300"/>
      <c r="L653" s="300"/>
      <c r="M653" s="300"/>
      <c r="N653" s="300"/>
      <c r="O653" s="300"/>
      <c r="P653" s="300"/>
      <c r="Q653" s="300"/>
      <c r="R653" s="300"/>
      <c r="S653" s="300"/>
      <c r="T653" s="300"/>
      <c r="U653" s="300"/>
      <c r="V653" s="300"/>
      <c r="W653" s="300"/>
      <c r="X653" s="300"/>
      <c r="Y653" s="300"/>
      <c r="Z653" s="300"/>
      <c r="AA653" s="300"/>
      <c r="AB653" s="300"/>
      <c r="AC653" s="300"/>
      <c r="AD653" s="300"/>
      <c r="AE653" s="300"/>
      <c r="AF653" s="300"/>
      <c r="AG653" s="300"/>
      <c r="AH653" s="300"/>
      <c r="AI653" s="300"/>
      <c r="AJ653" s="300"/>
      <c r="AK653" s="300"/>
      <c r="AL653" s="300"/>
      <c r="AM653" s="300"/>
      <c r="AN653" s="300"/>
      <c r="AO653" s="300"/>
      <c r="AP653" s="300"/>
    </row>
    <row r="654" spans="10:42" ht="13.5" customHeight="1">
      <c r="J654" s="300"/>
      <c r="K654" s="300"/>
      <c r="L654" s="300"/>
      <c r="M654" s="300"/>
      <c r="N654" s="300"/>
      <c r="O654" s="300"/>
      <c r="P654" s="300"/>
      <c r="Q654" s="300"/>
      <c r="R654" s="300"/>
      <c r="S654" s="300"/>
      <c r="T654" s="300"/>
      <c r="U654" s="300"/>
      <c r="V654" s="300"/>
      <c r="W654" s="300"/>
      <c r="X654" s="300"/>
      <c r="Y654" s="300"/>
      <c r="Z654" s="300"/>
      <c r="AA654" s="300"/>
      <c r="AB654" s="300"/>
      <c r="AC654" s="300"/>
      <c r="AD654" s="300"/>
      <c r="AE654" s="300"/>
      <c r="AF654" s="300"/>
      <c r="AG654" s="300"/>
      <c r="AH654" s="300"/>
      <c r="AI654" s="300"/>
      <c r="AJ654" s="300"/>
      <c r="AK654" s="300"/>
      <c r="AL654" s="300"/>
      <c r="AM654" s="300"/>
      <c r="AN654" s="300"/>
      <c r="AO654" s="300"/>
      <c r="AP654" s="300"/>
    </row>
    <row r="655" spans="10:42" ht="13.5" customHeight="1">
      <c r="J655" s="300"/>
      <c r="K655" s="300"/>
      <c r="L655" s="300"/>
      <c r="M655" s="300"/>
      <c r="N655" s="300"/>
      <c r="O655" s="300"/>
      <c r="P655" s="300"/>
      <c r="Q655" s="300"/>
      <c r="R655" s="300"/>
      <c r="S655" s="300"/>
      <c r="T655" s="300"/>
      <c r="U655" s="300"/>
      <c r="V655" s="300"/>
      <c r="W655" s="300"/>
      <c r="X655" s="300"/>
      <c r="Y655" s="300"/>
      <c r="Z655" s="300"/>
      <c r="AA655" s="300"/>
      <c r="AB655" s="300"/>
      <c r="AC655" s="300"/>
      <c r="AD655" s="300"/>
      <c r="AE655" s="300"/>
      <c r="AF655" s="300"/>
      <c r="AG655" s="300"/>
      <c r="AH655" s="300"/>
      <c r="AI655" s="300"/>
      <c r="AJ655" s="300"/>
      <c r="AK655" s="300"/>
      <c r="AL655" s="300"/>
      <c r="AM655" s="300"/>
      <c r="AN655" s="300"/>
      <c r="AO655" s="300"/>
      <c r="AP655" s="300"/>
    </row>
    <row r="656" spans="10:42" ht="13.5" customHeight="1">
      <c r="J656" s="300"/>
      <c r="K656" s="300"/>
      <c r="L656" s="300"/>
      <c r="M656" s="300"/>
      <c r="N656" s="300"/>
      <c r="O656" s="300"/>
      <c r="P656" s="300"/>
      <c r="Q656" s="300"/>
      <c r="R656" s="300"/>
      <c r="S656" s="300"/>
      <c r="T656" s="300"/>
      <c r="U656" s="300"/>
      <c r="V656" s="300"/>
      <c r="W656" s="300"/>
      <c r="X656" s="300"/>
      <c r="Y656" s="300"/>
      <c r="Z656" s="300"/>
      <c r="AA656" s="300"/>
      <c r="AB656" s="300"/>
      <c r="AC656" s="300"/>
      <c r="AD656" s="300"/>
      <c r="AE656" s="300"/>
      <c r="AF656" s="300"/>
      <c r="AG656" s="300"/>
      <c r="AH656" s="300"/>
      <c r="AI656" s="300"/>
      <c r="AJ656" s="300"/>
      <c r="AK656" s="300"/>
      <c r="AL656" s="300"/>
      <c r="AM656" s="300"/>
      <c r="AN656" s="300"/>
      <c r="AO656" s="300"/>
      <c r="AP656" s="300"/>
    </row>
    <row r="657" spans="10:42" ht="13.5" customHeight="1">
      <c r="J657" s="300"/>
      <c r="K657" s="300"/>
      <c r="L657" s="300"/>
      <c r="M657" s="300"/>
      <c r="N657" s="300"/>
      <c r="O657" s="300"/>
      <c r="P657" s="300"/>
      <c r="Q657" s="300"/>
      <c r="R657" s="300"/>
      <c r="S657" s="300"/>
      <c r="T657" s="300"/>
      <c r="U657" s="300"/>
      <c r="V657" s="300"/>
      <c r="W657" s="300"/>
      <c r="X657" s="300"/>
      <c r="Y657" s="300"/>
      <c r="Z657" s="300"/>
      <c r="AA657" s="300"/>
      <c r="AB657" s="300"/>
      <c r="AC657" s="300"/>
      <c r="AD657" s="300"/>
      <c r="AE657" s="300"/>
      <c r="AF657" s="300"/>
      <c r="AG657" s="300"/>
      <c r="AH657" s="300"/>
      <c r="AI657" s="300"/>
      <c r="AJ657" s="300"/>
      <c r="AK657" s="300"/>
      <c r="AL657" s="300"/>
      <c r="AM657" s="300"/>
      <c r="AN657" s="300"/>
      <c r="AO657" s="300"/>
      <c r="AP657" s="300"/>
    </row>
    <row r="658" spans="10:42" ht="13.5" customHeight="1">
      <c r="J658" s="300"/>
      <c r="K658" s="300"/>
      <c r="L658" s="300"/>
      <c r="M658" s="300"/>
      <c r="N658" s="300"/>
      <c r="O658" s="300"/>
      <c r="P658" s="300"/>
      <c r="Q658" s="300"/>
      <c r="R658" s="300"/>
      <c r="S658" s="300"/>
      <c r="T658" s="300"/>
      <c r="U658" s="300"/>
      <c r="V658" s="300"/>
      <c r="W658" s="300"/>
      <c r="X658" s="300"/>
      <c r="Y658" s="300"/>
      <c r="Z658" s="300"/>
      <c r="AA658" s="300"/>
      <c r="AB658" s="300"/>
      <c r="AC658" s="300"/>
      <c r="AD658" s="300"/>
      <c r="AE658" s="300"/>
      <c r="AF658" s="300"/>
      <c r="AG658" s="300"/>
      <c r="AH658" s="300"/>
      <c r="AI658" s="300"/>
      <c r="AJ658" s="300"/>
      <c r="AK658" s="300"/>
      <c r="AL658" s="300"/>
      <c r="AM658" s="300"/>
      <c r="AN658" s="300"/>
      <c r="AO658" s="300"/>
      <c r="AP658" s="300"/>
    </row>
    <row r="659" spans="10:42" ht="13.5" customHeight="1">
      <c r="J659" s="300"/>
      <c r="K659" s="300"/>
      <c r="L659" s="300"/>
      <c r="M659" s="300"/>
      <c r="N659" s="300"/>
      <c r="O659" s="300"/>
      <c r="P659" s="300"/>
      <c r="Q659" s="300"/>
      <c r="R659" s="300"/>
      <c r="S659" s="300"/>
      <c r="T659" s="300"/>
      <c r="U659" s="300"/>
      <c r="V659" s="300"/>
      <c r="W659" s="300"/>
      <c r="X659" s="300"/>
      <c r="Y659" s="300"/>
      <c r="Z659" s="300"/>
      <c r="AA659" s="300"/>
      <c r="AB659" s="300"/>
      <c r="AC659" s="300"/>
      <c r="AD659" s="300"/>
      <c r="AE659" s="300"/>
      <c r="AF659" s="300"/>
      <c r="AG659" s="300"/>
      <c r="AH659" s="300"/>
      <c r="AI659" s="300"/>
      <c r="AJ659" s="300"/>
      <c r="AK659" s="300"/>
      <c r="AL659" s="300"/>
      <c r="AM659" s="300"/>
      <c r="AN659" s="300"/>
      <c r="AO659" s="300"/>
      <c r="AP659" s="300"/>
    </row>
    <row r="660" spans="10:42" ht="13.5" customHeight="1">
      <c r="J660" s="300"/>
      <c r="K660" s="300"/>
      <c r="L660" s="300"/>
      <c r="M660" s="300"/>
      <c r="N660" s="300"/>
      <c r="O660" s="300"/>
      <c r="P660" s="300"/>
      <c r="Q660" s="300"/>
      <c r="R660" s="300"/>
      <c r="S660" s="300"/>
      <c r="T660" s="300"/>
      <c r="U660" s="300"/>
      <c r="V660" s="300"/>
      <c r="W660" s="300"/>
      <c r="X660" s="300"/>
      <c r="Y660" s="300"/>
      <c r="Z660" s="300"/>
      <c r="AA660" s="300"/>
      <c r="AB660" s="300"/>
      <c r="AC660" s="300"/>
      <c r="AD660" s="300"/>
      <c r="AE660" s="300"/>
      <c r="AF660" s="300"/>
      <c r="AG660" s="300"/>
      <c r="AH660" s="300"/>
      <c r="AI660" s="300"/>
      <c r="AJ660" s="300"/>
      <c r="AK660" s="300"/>
      <c r="AL660" s="300"/>
      <c r="AM660" s="300"/>
      <c r="AN660" s="300"/>
      <c r="AO660" s="300"/>
      <c r="AP660" s="300"/>
    </row>
    <row r="661" spans="10:42" ht="13.5" customHeight="1">
      <c r="J661" s="300"/>
      <c r="K661" s="300"/>
      <c r="L661" s="300"/>
      <c r="M661" s="300"/>
      <c r="N661" s="300"/>
      <c r="O661" s="300"/>
      <c r="P661" s="300"/>
      <c r="Q661" s="300"/>
      <c r="R661" s="300"/>
      <c r="S661" s="300"/>
      <c r="T661" s="300"/>
      <c r="U661" s="300"/>
      <c r="V661" s="300"/>
      <c r="W661" s="300"/>
      <c r="X661" s="300"/>
      <c r="Y661" s="300"/>
      <c r="Z661" s="300"/>
      <c r="AA661" s="300"/>
      <c r="AB661" s="300"/>
      <c r="AC661" s="300"/>
      <c r="AD661" s="300"/>
      <c r="AE661" s="300"/>
      <c r="AF661" s="300"/>
      <c r="AG661" s="300"/>
      <c r="AH661" s="300"/>
      <c r="AI661" s="300"/>
      <c r="AJ661" s="300"/>
      <c r="AK661" s="300"/>
      <c r="AL661" s="300"/>
      <c r="AM661" s="300"/>
      <c r="AN661" s="300"/>
      <c r="AO661" s="300"/>
      <c r="AP661" s="300"/>
    </row>
    <row r="662" spans="10:42" ht="13.5" customHeight="1">
      <c r="J662" s="300"/>
      <c r="K662" s="300"/>
      <c r="L662" s="300"/>
      <c r="M662" s="300"/>
      <c r="N662" s="300"/>
      <c r="O662" s="300"/>
      <c r="P662" s="300"/>
      <c r="Q662" s="300"/>
      <c r="R662" s="300"/>
      <c r="S662" s="300"/>
      <c r="T662" s="300"/>
      <c r="U662" s="300"/>
      <c r="V662" s="300"/>
      <c r="W662" s="300"/>
      <c r="X662" s="300"/>
      <c r="Y662" s="300"/>
      <c r="Z662" s="300"/>
      <c r="AA662" s="300"/>
      <c r="AB662" s="300"/>
      <c r="AC662" s="300"/>
      <c r="AD662" s="300"/>
      <c r="AE662" s="300"/>
      <c r="AF662" s="300"/>
      <c r="AG662" s="300"/>
      <c r="AH662" s="300"/>
      <c r="AI662" s="300"/>
      <c r="AJ662" s="300"/>
      <c r="AK662" s="300"/>
      <c r="AL662" s="300"/>
      <c r="AM662" s="300"/>
      <c r="AN662" s="300"/>
      <c r="AO662" s="300"/>
      <c r="AP662" s="300"/>
    </row>
    <row r="663" spans="10:42" ht="13.5" customHeight="1">
      <c r="J663" s="300"/>
      <c r="K663" s="300"/>
      <c r="L663" s="300"/>
      <c r="M663" s="300"/>
      <c r="N663" s="300"/>
      <c r="O663" s="300"/>
      <c r="P663" s="300"/>
      <c r="Q663" s="300"/>
      <c r="R663" s="300"/>
      <c r="S663" s="300"/>
      <c r="T663" s="300"/>
      <c r="U663" s="300"/>
      <c r="V663" s="300"/>
      <c r="W663" s="300"/>
      <c r="X663" s="300"/>
      <c r="Y663" s="300"/>
      <c r="Z663" s="300"/>
      <c r="AA663" s="300"/>
      <c r="AB663" s="300"/>
      <c r="AC663" s="300"/>
      <c r="AD663" s="300"/>
      <c r="AE663" s="300"/>
      <c r="AF663" s="300"/>
      <c r="AG663" s="300"/>
      <c r="AH663" s="300"/>
      <c r="AI663" s="300"/>
      <c r="AJ663" s="300"/>
      <c r="AK663" s="300"/>
      <c r="AL663" s="300"/>
      <c r="AM663" s="300"/>
      <c r="AN663" s="300"/>
      <c r="AO663" s="300"/>
      <c r="AP663" s="300"/>
    </row>
    <row r="664" spans="10:42" ht="13.5" customHeight="1">
      <c r="J664" s="300"/>
      <c r="K664" s="300"/>
      <c r="L664" s="300"/>
      <c r="M664" s="300"/>
      <c r="N664" s="300"/>
      <c r="O664" s="300"/>
      <c r="P664" s="300"/>
      <c r="Q664" s="300"/>
      <c r="R664" s="300"/>
      <c r="S664" s="300"/>
      <c r="T664" s="300"/>
      <c r="U664" s="300"/>
      <c r="V664" s="300"/>
      <c r="W664" s="300"/>
      <c r="X664" s="300"/>
      <c r="Y664" s="300"/>
      <c r="Z664" s="300"/>
      <c r="AA664" s="300"/>
      <c r="AB664" s="300"/>
      <c r="AC664" s="300"/>
      <c r="AD664" s="300"/>
      <c r="AE664" s="300"/>
      <c r="AF664" s="300"/>
      <c r="AG664" s="300"/>
      <c r="AH664" s="300"/>
      <c r="AI664" s="300"/>
      <c r="AJ664" s="300"/>
      <c r="AK664" s="300"/>
      <c r="AL664" s="300"/>
      <c r="AM664" s="300"/>
      <c r="AN664" s="300"/>
      <c r="AO664" s="300"/>
      <c r="AP664" s="300"/>
    </row>
    <row r="665" spans="10:42" ht="13.5" customHeight="1">
      <c r="J665" s="300"/>
      <c r="K665" s="300"/>
      <c r="L665" s="300"/>
      <c r="M665" s="300"/>
      <c r="N665" s="300"/>
      <c r="O665" s="300"/>
      <c r="P665" s="300"/>
      <c r="Q665" s="300"/>
      <c r="R665" s="300"/>
      <c r="S665" s="300"/>
      <c r="T665" s="300"/>
      <c r="U665" s="300"/>
      <c r="V665" s="300"/>
      <c r="W665" s="300"/>
      <c r="X665" s="300"/>
      <c r="Y665" s="300"/>
      <c r="Z665" s="300"/>
      <c r="AA665" s="300"/>
      <c r="AB665" s="300"/>
      <c r="AC665" s="300"/>
      <c r="AD665" s="300"/>
      <c r="AE665" s="300"/>
      <c r="AF665" s="300"/>
      <c r="AG665" s="300"/>
      <c r="AH665" s="300"/>
      <c r="AI665" s="300"/>
      <c r="AJ665" s="300"/>
      <c r="AK665" s="300"/>
      <c r="AL665" s="300"/>
      <c r="AM665" s="300"/>
      <c r="AN665" s="300"/>
      <c r="AO665" s="300"/>
      <c r="AP665" s="300"/>
    </row>
    <row r="666" spans="10:42" ht="13.5" customHeight="1">
      <c r="J666" s="300"/>
      <c r="K666" s="300"/>
      <c r="L666" s="300"/>
      <c r="M666" s="300"/>
      <c r="N666" s="300"/>
      <c r="O666" s="300"/>
      <c r="P666" s="300"/>
      <c r="Q666" s="300"/>
      <c r="R666" s="300"/>
      <c r="S666" s="300"/>
      <c r="T666" s="300"/>
      <c r="U666" s="300"/>
      <c r="V666" s="300"/>
      <c r="W666" s="300"/>
      <c r="X666" s="300"/>
      <c r="Y666" s="300"/>
      <c r="Z666" s="300"/>
      <c r="AA666" s="300"/>
      <c r="AB666" s="300"/>
      <c r="AC666" s="300"/>
      <c r="AD666" s="300"/>
      <c r="AE666" s="300"/>
      <c r="AF666" s="300"/>
      <c r="AG666" s="300"/>
      <c r="AH666" s="300"/>
      <c r="AI666" s="300"/>
      <c r="AJ666" s="300"/>
      <c r="AK666" s="300"/>
      <c r="AL666" s="300"/>
      <c r="AM666" s="300"/>
      <c r="AN666" s="300"/>
      <c r="AO666" s="300"/>
      <c r="AP666" s="300"/>
    </row>
    <row r="667" spans="10:42" ht="13.5" customHeight="1">
      <c r="J667" s="300"/>
      <c r="K667" s="300"/>
      <c r="L667" s="300"/>
      <c r="M667" s="300"/>
      <c r="N667" s="300"/>
      <c r="O667" s="300"/>
      <c r="P667" s="300"/>
      <c r="Q667" s="300"/>
      <c r="R667" s="300"/>
      <c r="S667" s="300"/>
      <c r="T667" s="300"/>
      <c r="U667" s="300"/>
      <c r="V667" s="300"/>
      <c r="W667" s="300"/>
      <c r="X667" s="300"/>
      <c r="Y667" s="300"/>
      <c r="Z667" s="300"/>
      <c r="AA667" s="300"/>
      <c r="AB667" s="300"/>
      <c r="AC667" s="300"/>
      <c r="AD667" s="300"/>
      <c r="AE667" s="300"/>
      <c r="AF667" s="300"/>
      <c r="AG667" s="300"/>
      <c r="AH667" s="300"/>
      <c r="AI667" s="300"/>
      <c r="AJ667" s="300"/>
      <c r="AK667" s="300"/>
      <c r="AL667" s="300"/>
      <c r="AM667" s="300"/>
      <c r="AN667" s="300"/>
      <c r="AO667" s="300"/>
      <c r="AP667" s="300"/>
    </row>
    <row r="668" spans="10:42" ht="13.5" customHeight="1">
      <c r="J668" s="300"/>
      <c r="K668" s="300"/>
      <c r="L668" s="300"/>
      <c r="M668" s="300"/>
      <c r="N668" s="300"/>
      <c r="O668" s="300"/>
      <c r="P668" s="300"/>
      <c r="Q668" s="300"/>
      <c r="R668" s="300"/>
      <c r="S668" s="300"/>
      <c r="T668" s="300"/>
      <c r="U668" s="300"/>
      <c r="V668" s="300"/>
      <c r="W668" s="300"/>
      <c r="X668" s="300"/>
      <c r="Y668" s="300"/>
      <c r="Z668" s="300"/>
      <c r="AA668" s="300"/>
      <c r="AB668" s="300"/>
      <c r="AC668" s="300"/>
      <c r="AD668" s="300"/>
      <c r="AE668" s="300"/>
      <c r="AF668" s="300"/>
      <c r="AG668" s="300"/>
      <c r="AH668" s="300"/>
      <c r="AI668" s="300"/>
      <c r="AJ668" s="300"/>
      <c r="AK668" s="300"/>
      <c r="AL668" s="300"/>
      <c r="AM668" s="300"/>
      <c r="AN668" s="300"/>
      <c r="AO668" s="300"/>
      <c r="AP668" s="300"/>
    </row>
    <row r="669" spans="10:42" ht="13.5" customHeight="1">
      <c r="J669" s="300"/>
      <c r="K669" s="300"/>
      <c r="L669" s="300"/>
      <c r="M669" s="300"/>
      <c r="N669" s="300"/>
      <c r="O669" s="300"/>
      <c r="P669" s="300"/>
      <c r="Q669" s="300"/>
      <c r="R669" s="300"/>
      <c r="S669" s="300"/>
      <c r="T669" s="300"/>
      <c r="U669" s="300"/>
      <c r="V669" s="300"/>
      <c r="W669" s="300"/>
      <c r="X669" s="300"/>
      <c r="Y669" s="300"/>
      <c r="Z669" s="300"/>
      <c r="AA669" s="300"/>
      <c r="AB669" s="300"/>
      <c r="AC669" s="300"/>
      <c r="AD669" s="300"/>
      <c r="AE669" s="300"/>
      <c r="AF669" s="300"/>
      <c r="AG669" s="300"/>
      <c r="AH669" s="300"/>
      <c r="AI669" s="300"/>
      <c r="AJ669" s="300"/>
      <c r="AK669" s="300"/>
      <c r="AL669" s="300"/>
      <c r="AM669" s="300"/>
      <c r="AN669" s="300"/>
      <c r="AO669" s="300"/>
      <c r="AP669" s="300"/>
    </row>
    <row r="670" spans="10:42" ht="13.5" customHeight="1">
      <c r="J670" s="300"/>
      <c r="K670" s="300"/>
      <c r="L670" s="300"/>
      <c r="M670" s="300"/>
      <c r="N670" s="300"/>
      <c r="O670" s="300"/>
      <c r="P670" s="300"/>
      <c r="Q670" s="300"/>
      <c r="R670" s="300"/>
      <c r="S670" s="300"/>
      <c r="T670" s="300"/>
      <c r="U670" s="300"/>
      <c r="V670" s="300"/>
      <c r="W670" s="300"/>
      <c r="X670" s="300"/>
      <c r="Y670" s="300"/>
      <c r="Z670" s="300"/>
      <c r="AA670" s="300"/>
      <c r="AB670" s="300"/>
      <c r="AC670" s="300"/>
      <c r="AD670" s="300"/>
      <c r="AE670" s="300"/>
      <c r="AF670" s="300"/>
      <c r="AG670" s="300"/>
      <c r="AH670" s="300"/>
      <c r="AI670" s="300"/>
      <c r="AJ670" s="300"/>
      <c r="AK670" s="300"/>
      <c r="AL670" s="300"/>
      <c r="AM670" s="300"/>
      <c r="AN670" s="300"/>
      <c r="AO670" s="300"/>
      <c r="AP670" s="300"/>
    </row>
    <row r="671" spans="10:42" ht="13.5" customHeight="1">
      <c r="J671" s="300"/>
      <c r="K671" s="300"/>
      <c r="L671" s="300"/>
      <c r="M671" s="300"/>
      <c r="N671" s="300"/>
      <c r="O671" s="300"/>
      <c r="P671" s="300"/>
      <c r="Q671" s="300"/>
      <c r="R671" s="300"/>
      <c r="S671" s="300"/>
      <c r="T671" s="300"/>
      <c r="U671" s="300"/>
      <c r="V671" s="300"/>
      <c r="W671" s="300"/>
      <c r="X671" s="300"/>
      <c r="Y671" s="300"/>
      <c r="Z671" s="300"/>
      <c r="AA671" s="300"/>
      <c r="AB671" s="300"/>
      <c r="AC671" s="300"/>
      <c r="AD671" s="300"/>
      <c r="AE671" s="300"/>
      <c r="AF671" s="300"/>
      <c r="AG671" s="300"/>
      <c r="AH671" s="300"/>
      <c r="AI671" s="300"/>
      <c r="AJ671" s="300"/>
      <c r="AK671" s="300"/>
      <c r="AL671" s="300"/>
      <c r="AM671" s="300"/>
      <c r="AN671" s="300"/>
      <c r="AO671" s="300"/>
      <c r="AP671" s="300"/>
    </row>
    <row r="672" spans="10:42" ht="13.5" customHeight="1">
      <c r="J672" s="300"/>
      <c r="K672" s="300"/>
      <c r="L672" s="300"/>
      <c r="M672" s="300"/>
      <c r="N672" s="300"/>
      <c r="O672" s="300"/>
      <c r="P672" s="300"/>
      <c r="Q672" s="300"/>
      <c r="R672" s="300"/>
      <c r="S672" s="300"/>
      <c r="T672" s="300"/>
      <c r="U672" s="300"/>
      <c r="V672" s="300"/>
      <c r="W672" s="300"/>
      <c r="X672" s="300"/>
      <c r="Y672" s="300"/>
      <c r="Z672" s="300"/>
      <c r="AA672" s="300"/>
      <c r="AB672" s="300"/>
      <c r="AC672" s="300"/>
      <c r="AD672" s="300"/>
      <c r="AE672" s="300"/>
      <c r="AF672" s="300"/>
      <c r="AG672" s="300"/>
      <c r="AH672" s="300"/>
      <c r="AI672" s="300"/>
      <c r="AJ672" s="300"/>
      <c r="AK672" s="300"/>
      <c r="AL672" s="300"/>
      <c r="AM672" s="300"/>
      <c r="AN672" s="300"/>
      <c r="AO672" s="300"/>
      <c r="AP672" s="300"/>
    </row>
    <row r="673" spans="10:42" ht="13.5" customHeight="1">
      <c r="J673" s="300"/>
      <c r="K673" s="300"/>
      <c r="L673" s="300"/>
      <c r="M673" s="300"/>
      <c r="N673" s="300"/>
      <c r="O673" s="300"/>
      <c r="P673" s="300"/>
      <c r="Q673" s="300"/>
      <c r="R673" s="300"/>
      <c r="S673" s="300"/>
      <c r="T673" s="300"/>
      <c r="U673" s="300"/>
      <c r="V673" s="300"/>
      <c r="W673" s="300"/>
      <c r="X673" s="300"/>
      <c r="Y673" s="300"/>
      <c r="Z673" s="300"/>
      <c r="AA673" s="300"/>
      <c r="AB673" s="300"/>
      <c r="AC673" s="300"/>
      <c r="AD673" s="300"/>
      <c r="AE673" s="300"/>
      <c r="AF673" s="300"/>
      <c r="AG673" s="300"/>
      <c r="AH673" s="300"/>
      <c r="AI673" s="300"/>
      <c r="AJ673" s="300"/>
      <c r="AK673" s="300"/>
      <c r="AL673" s="300"/>
      <c r="AM673" s="300"/>
      <c r="AN673" s="300"/>
      <c r="AO673" s="300"/>
      <c r="AP673" s="300"/>
    </row>
    <row r="674" spans="10:42" ht="13.5" customHeight="1">
      <c r="J674" s="300"/>
      <c r="K674" s="300"/>
      <c r="L674" s="300"/>
      <c r="M674" s="300"/>
      <c r="N674" s="300"/>
      <c r="O674" s="300"/>
      <c r="P674" s="300"/>
      <c r="Q674" s="300"/>
      <c r="R674" s="300"/>
      <c r="S674" s="300"/>
      <c r="T674" s="300"/>
      <c r="U674" s="300"/>
      <c r="V674" s="300"/>
      <c r="W674" s="300"/>
      <c r="X674" s="300"/>
      <c r="Y674" s="300"/>
      <c r="Z674" s="300"/>
      <c r="AA674" s="300"/>
      <c r="AB674" s="300"/>
      <c r="AC674" s="300"/>
      <c r="AD674" s="300"/>
      <c r="AE674" s="300"/>
      <c r="AF674" s="300"/>
      <c r="AG674" s="300"/>
      <c r="AH674" s="300"/>
      <c r="AI674" s="300"/>
      <c r="AJ674" s="300"/>
      <c r="AK674" s="300"/>
      <c r="AL674" s="300"/>
      <c r="AM674" s="300"/>
      <c r="AN674" s="300"/>
      <c r="AO674" s="300"/>
      <c r="AP674" s="300"/>
    </row>
    <row r="675" spans="10:42" ht="13.5" customHeight="1">
      <c r="J675" s="300"/>
      <c r="K675" s="300"/>
      <c r="L675" s="300"/>
      <c r="M675" s="300"/>
      <c r="N675" s="300"/>
      <c r="O675" s="300"/>
      <c r="P675" s="300"/>
      <c r="Q675" s="300"/>
      <c r="R675" s="300"/>
      <c r="S675" s="300"/>
      <c r="T675" s="300"/>
      <c r="U675" s="300"/>
      <c r="V675" s="300"/>
      <c r="W675" s="300"/>
      <c r="X675" s="300"/>
      <c r="Y675" s="300"/>
      <c r="Z675" s="300"/>
      <c r="AA675" s="300"/>
      <c r="AB675" s="300"/>
      <c r="AC675" s="300"/>
      <c r="AD675" s="300"/>
      <c r="AE675" s="300"/>
      <c r="AF675" s="300"/>
      <c r="AG675" s="300"/>
      <c r="AH675" s="300"/>
      <c r="AI675" s="300"/>
      <c r="AJ675" s="300"/>
      <c r="AK675" s="300"/>
      <c r="AL675" s="300"/>
      <c r="AM675" s="300"/>
      <c r="AN675" s="300"/>
      <c r="AO675" s="300"/>
      <c r="AP675" s="300"/>
    </row>
    <row r="676" spans="10:42" ht="13.5" customHeight="1">
      <c r="J676" s="300"/>
      <c r="K676" s="300"/>
      <c r="L676" s="300"/>
      <c r="M676" s="300"/>
      <c r="N676" s="300"/>
      <c r="O676" s="300"/>
      <c r="P676" s="300"/>
      <c r="Q676" s="300"/>
      <c r="R676" s="300"/>
      <c r="S676" s="300"/>
      <c r="T676" s="300"/>
      <c r="U676" s="300"/>
      <c r="V676" s="300"/>
      <c r="W676" s="300"/>
      <c r="X676" s="300"/>
      <c r="Y676" s="300"/>
      <c r="Z676" s="300"/>
      <c r="AA676" s="300"/>
      <c r="AB676" s="300"/>
      <c r="AC676" s="300"/>
      <c r="AD676" s="300"/>
      <c r="AE676" s="300"/>
      <c r="AF676" s="300"/>
      <c r="AG676" s="300"/>
      <c r="AH676" s="300"/>
      <c r="AI676" s="300"/>
      <c r="AJ676" s="300"/>
      <c r="AK676" s="300"/>
      <c r="AL676" s="300"/>
      <c r="AM676" s="300"/>
      <c r="AN676" s="300"/>
      <c r="AO676" s="300"/>
      <c r="AP676" s="300"/>
    </row>
    <row r="677" spans="10:42" ht="13.5" customHeight="1">
      <c r="J677" s="300"/>
      <c r="K677" s="300"/>
      <c r="L677" s="300"/>
      <c r="M677" s="300"/>
      <c r="N677" s="300"/>
      <c r="O677" s="300"/>
      <c r="P677" s="300"/>
      <c r="Q677" s="300"/>
      <c r="R677" s="300"/>
      <c r="S677" s="300"/>
      <c r="T677" s="300"/>
      <c r="U677" s="300"/>
      <c r="V677" s="300"/>
      <c r="W677" s="300"/>
      <c r="X677" s="300"/>
      <c r="Y677" s="300"/>
      <c r="Z677" s="300"/>
      <c r="AA677" s="300"/>
      <c r="AB677" s="300"/>
      <c r="AC677" s="300"/>
      <c r="AD677" s="300"/>
      <c r="AE677" s="300"/>
      <c r="AF677" s="300"/>
      <c r="AG677" s="300"/>
      <c r="AH677" s="300"/>
      <c r="AI677" s="300"/>
      <c r="AJ677" s="300"/>
      <c r="AK677" s="300"/>
      <c r="AL677" s="300"/>
      <c r="AM677" s="300"/>
      <c r="AN677" s="300"/>
      <c r="AO677" s="300"/>
      <c r="AP677" s="300"/>
    </row>
    <row r="678" spans="10:42" ht="13.5" customHeight="1">
      <c r="J678" s="300"/>
      <c r="K678" s="300"/>
      <c r="L678" s="300"/>
      <c r="M678" s="300"/>
      <c r="N678" s="300"/>
      <c r="O678" s="300"/>
      <c r="P678" s="300"/>
      <c r="Q678" s="300"/>
      <c r="R678" s="300"/>
      <c r="S678" s="300"/>
      <c r="T678" s="300"/>
      <c r="U678" s="300"/>
      <c r="V678" s="300"/>
      <c r="W678" s="300"/>
      <c r="X678" s="300"/>
      <c r="Y678" s="300"/>
      <c r="Z678" s="300"/>
      <c r="AA678" s="300"/>
      <c r="AB678" s="300"/>
      <c r="AC678" s="300"/>
      <c r="AD678" s="300"/>
      <c r="AE678" s="300"/>
      <c r="AF678" s="300"/>
      <c r="AG678" s="300"/>
      <c r="AH678" s="300"/>
      <c r="AI678" s="300"/>
      <c r="AJ678" s="300"/>
      <c r="AK678" s="300"/>
      <c r="AL678" s="300"/>
      <c r="AM678" s="300"/>
      <c r="AN678" s="300"/>
      <c r="AO678" s="300"/>
      <c r="AP678" s="300"/>
    </row>
    <row r="679" spans="10:42" ht="13.5" customHeight="1">
      <c r="J679" s="300"/>
      <c r="K679" s="300"/>
      <c r="L679" s="300"/>
      <c r="M679" s="300"/>
      <c r="N679" s="300"/>
      <c r="O679" s="300"/>
      <c r="P679" s="300"/>
      <c r="Q679" s="300"/>
      <c r="R679" s="300"/>
      <c r="S679" s="300"/>
      <c r="T679" s="300"/>
      <c r="U679" s="300"/>
      <c r="V679" s="300"/>
      <c r="W679" s="300"/>
      <c r="X679" s="300"/>
      <c r="Y679" s="300"/>
      <c r="Z679" s="300"/>
      <c r="AA679" s="300"/>
      <c r="AB679" s="300"/>
      <c r="AC679" s="300"/>
      <c r="AD679" s="300"/>
      <c r="AE679" s="300"/>
      <c r="AF679" s="300"/>
      <c r="AG679" s="300"/>
      <c r="AH679" s="300"/>
      <c r="AI679" s="300"/>
      <c r="AJ679" s="300"/>
      <c r="AK679" s="300"/>
      <c r="AL679" s="300"/>
      <c r="AM679" s="300"/>
      <c r="AN679" s="300"/>
      <c r="AO679" s="300"/>
      <c r="AP679" s="300"/>
    </row>
    <row r="680" spans="10:42" ht="13.5" customHeight="1">
      <c r="J680" s="300"/>
      <c r="K680" s="300"/>
      <c r="L680" s="300"/>
      <c r="M680" s="300"/>
      <c r="N680" s="300"/>
      <c r="O680" s="300"/>
      <c r="P680" s="300"/>
      <c r="Q680" s="300"/>
      <c r="R680" s="300"/>
      <c r="S680" s="300"/>
      <c r="T680" s="300"/>
      <c r="U680" s="300"/>
      <c r="V680" s="300"/>
      <c r="W680" s="300"/>
      <c r="X680" s="300"/>
      <c r="Y680" s="300"/>
      <c r="Z680" s="300"/>
      <c r="AA680" s="300"/>
      <c r="AB680" s="300"/>
      <c r="AC680" s="300"/>
      <c r="AD680" s="300"/>
      <c r="AE680" s="300"/>
      <c r="AF680" s="300"/>
      <c r="AG680" s="300"/>
      <c r="AH680" s="300"/>
      <c r="AI680" s="300"/>
      <c r="AJ680" s="300"/>
      <c r="AK680" s="300"/>
      <c r="AL680" s="300"/>
      <c r="AM680" s="300"/>
      <c r="AN680" s="300"/>
      <c r="AO680" s="300"/>
      <c r="AP680" s="300"/>
    </row>
    <row r="681" spans="10:42" ht="13.5" customHeight="1">
      <c r="J681" s="300"/>
      <c r="K681" s="300"/>
      <c r="L681" s="300"/>
      <c r="M681" s="300"/>
      <c r="N681" s="300"/>
      <c r="O681" s="300"/>
      <c r="P681" s="300"/>
      <c r="Q681" s="300"/>
      <c r="R681" s="300"/>
      <c r="S681" s="300"/>
      <c r="T681" s="300"/>
      <c r="U681" s="300"/>
      <c r="V681" s="300"/>
      <c r="W681" s="300"/>
      <c r="X681" s="300"/>
      <c r="Y681" s="300"/>
      <c r="Z681" s="300"/>
      <c r="AA681" s="300"/>
      <c r="AB681" s="300"/>
      <c r="AC681" s="300"/>
      <c r="AD681" s="300"/>
      <c r="AE681" s="300"/>
      <c r="AF681" s="300"/>
      <c r="AG681" s="300"/>
      <c r="AH681" s="300"/>
      <c r="AI681" s="300"/>
      <c r="AJ681" s="300"/>
      <c r="AK681" s="300"/>
      <c r="AL681" s="300"/>
      <c r="AM681" s="300"/>
      <c r="AN681" s="300"/>
      <c r="AO681" s="300"/>
      <c r="AP681" s="300"/>
    </row>
    <row r="682" spans="10:42" ht="13.5" customHeight="1">
      <c r="J682" s="300"/>
      <c r="K682" s="300"/>
      <c r="L682" s="300"/>
      <c r="M682" s="300"/>
      <c r="N682" s="300"/>
      <c r="O682" s="300"/>
      <c r="P682" s="300"/>
      <c r="Q682" s="300"/>
      <c r="R682" s="300"/>
      <c r="S682" s="300"/>
      <c r="T682" s="300"/>
      <c r="U682" s="300"/>
      <c r="V682" s="300"/>
      <c r="W682" s="300"/>
      <c r="X682" s="300"/>
      <c r="Y682" s="300"/>
      <c r="Z682" s="300"/>
      <c r="AA682" s="300"/>
      <c r="AB682" s="300"/>
      <c r="AC682" s="300"/>
      <c r="AD682" s="300"/>
      <c r="AE682" s="300"/>
      <c r="AF682" s="300"/>
      <c r="AG682" s="300"/>
      <c r="AH682" s="300"/>
      <c r="AI682" s="300"/>
      <c r="AJ682" s="300"/>
      <c r="AK682" s="300"/>
      <c r="AL682" s="300"/>
      <c r="AM682" s="300"/>
      <c r="AN682" s="300"/>
      <c r="AO682" s="300"/>
      <c r="AP682" s="300"/>
    </row>
    <row r="683" spans="10:42" ht="13.5" customHeight="1">
      <c r="J683" s="300"/>
      <c r="K683" s="300"/>
      <c r="L683" s="300"/>
      <c r="M683" s="300"/>
      <c r="N683" s="300"/>
      <c r="O683" s="300"/>
      <c r="P683" s="300"/>
      <c r="Q683" s="300"/>
      <c r="R683" s="300"/>
      <c r="S683" s="300"/>
      <c r="T683" s="300"/>
      <c r="U683" s="300"/>
      <c r="V683" s="300"/>
      <c r="W683" s="300"/>
      <c r="X683" s="300"/>
      <c r="Y683" s="300"/>
      <c r="Z683" s="300"/>
      <c r="AA683" s="300"/>
      <c r="AB683" s="300"/>
      <c r="AC683" s="300"/>
      <c r="AD683" s="300"/>
      <c r="AE683" s="300"/>
      <c r="AF683" s="300"/>
      <c r="AG683" s="300"/>
      <c r="AH683" s="300"/>
      <c r="AI683" s="300"/>
      <c r="AJ683" s="300"/>
      <c r="AK683" s="300"/>
      <c r="AL683" s="300"/>
      <c r="AM683" s="300"/>
      <c r="AN683" s="300"/>
      <c r="AO683" s="300"/>
      <c r="AP683" s="300"/>
    </row>
    <row r="684" spans="10:42" ht="13.5" customHeight="1">
      <c r="J684" s="300"/>
      <c r="K684" s="300"/>
      <c r="L684" s="300"/>
      <c r="M684" s="300"/>
      <c r="N684" s="300"/>
      <c r="O684" s="300"/>
      <c r="P684" s="300"/>
      <c r="Q684" s="300"/>
      <c r="R684" s="300"/>
      <c r="S684" s="300"/>
      <c r="T684" s="300"/>
      <c r="U684" s="300"/>
      <c r="V684" s="300"/>
      <c r="W684" s="300"/>
      <c r="X684" s="300"/>
      <c r="Y684" s="300"/>
      <c r="Z684" s="300"/>
      <c r="AA684" s="300"/>
      <c r="AB684" s="300"/>
      <c r="AC684" s="300"/>
      <c r="AD684" s="300"/>
      <c r="AE684" s="300"/>
      <c r="AF684" s="300"/>
      <c r="AG684" s="300"/>
      <c r="AH684" s="300"/>
      <c r="AI684" s="300"/>
      <c r="AJ684" s="300"/>
      <c r="AK684" s="300"/>
      <c r="AL684" s="300"/>
      <c r="AM684" s="300"/>
      <c r="AN684" s="300"/>
      <c r="AO684" s="300"/>
      <c r="AP684" s="300"/>
    </row>
    <row r="685" spans="10:42" ht="13.5" customHeight="1">
      <c r="J685" s="300"/>
      <c r="K685" s="300"/>
      <c r="L685" s="300"/>
      <c r="M685" s="300"/>
      <c r="N685" s="300"/>
      <c r="O685" s="300"/>
      <c r="P685" s="300"/>
      <c r="Q685" s="300"/>
      <c r="R685" s="300"/>
      <c r="S685" s="300"/>
      <c r="T685" s="300"/>
      <c r="U685" s="300"/>
      <c r="V685" s="300"/>
      <c r="W685" s="300"/>
      <c r="X685" s="300"/>
      <c r="Y685" s="300"/>
      <c r="Z685" s="300"/>
      <c r="AA685" s="300"/>
      <c r="AB685" s="300"/>
      <c r="AC685" s="300"/>
      <c r="AD685" s="300"/>
      <c r="AE685" s="300"/>
      <c r="AF685" s="300"/>
      <c r="AG685" s="300"/>
      <c r="AH685" s="300"/>
      <c r="AI685" s="300"/>
      <c r="AJ685" s="300"/>
      <c r="AK685" s="300"/>
      <c r="AL685" s="300"/>
      <c r="AM685" s="300"/>
      <c r="AN685" s="300"/>
      <c r="AO685" s="300"/>
      <c r="AP685" s="300"/>
    </row>
    <row r="686" spans="10:42" ht="13.5" customHeight="1">
      <c r="J686" s="300"/>
      <c r="K686" s="300"/>
      <c r="L686" s="300"/>
      <c r="M686" s="300"/>
      <c r="N686" s="300"/>
      <c r="O686" s="300"/>
      <c r="P686" s="300"/>
      <c r="Q686" s="300"/>
      <c r="R686" s="300"/>
      <c r="S686" s="300"/>
      <c r="T686" s="300"/>
      <c r="U686" s="300"/>
      <c r="V686" s="300"/>
      <c r="W686" s="300"/>
      <c r="X686" s="300"/>
      <c r="Y686" s="300"/>
      <c r="Z686" s="300"/>
      <c r="AA686" s="300"/>
      <c r="AB686" s="300"/>
      <c r="AC686" s="300"/>
      <c r="AD686" s="300"/>
      <c r="AE686" s="300"/>
      <c r="AF686" s="300"/>
      <c r="AG686" s="300"/>
      <c r="AH686" s="300"/>
      <c r="AI686" s="300"/>
      <c r="AJ686" s="300"/>
      <c r="AK686" s="300"/>
      <c r="AL686" s="300"/>
      <c r="AM686" s="300"/>
      <c r="AN686" s="300"/>
      <c r="AO686" s="300"/>
      <c r="AP686" s="300"/>
    </row>
    <row r="687" spans="10:42" ht="13.5" customHeight="1">
      <c r="J687" s="300"/>
      <c r="K687" s="300"/>
      <c r="L687" s="300"/>
      <c r="M687" s="300"/>
      <c r="N687" s="300"/>
      <c r="O687" s="300"/>
      <c r="P687" s="300"/>
      <c r="Q687" s="300"/>
      <c r="R687" s="300"/>
      <c r="S687" s="300"/>
      <c r="T687" s="300"/>
      <c r="U687" s="300"/>
      <c r="V687" s="300"/>
      <c r="W687" s="300"/>
      <c r="X687" s="300"/>
      <c r="Y687" s="300"/>
      <c r="Z687" s="300"/>
      <c r="AA687" s="300"/>
      <c r="AB687" s="300"/>
      <c r="AC687" s="300"/>
      <c r="AD687" s="300"/>
      <c r="AE687" s="300"/>
      <c r="AF687" s="300"/>
      <c r="AG687" s="300"/>
      <c r="AH687" s="300"/>
      <c r="AI687" s="300"/>
      <c r="AJ687" s="300"/>
      <c r="AK687" s="300"/>
      <c r="AL687" s="300"/>
      <c r="AM687" s="300"/>
      <c r="AN687" s="300"/>
      <c r="AO687" s="300"/>
      <c r="AP687" s="300"/>
    </row>
    <row r="688" spans="10:42" ht="13.5" customHeight="1">
      <c r="J688" s="300"/>
      <c r="K688" s="300"/>
      <c r="L688" s="300"/>
      <c r="M688" s="300"/>
      <c r="N688" s="300"/>
      <c r="O688" s="300"/>
      <c r="P688" s="300"/>
      <c r="Q688" s="300"/>
      <c r="R688" s="300"/>
      <c r="S688" s="300"/>
      <c r="T688" s="300"/>
      <c r="U688" s="300"/>
      <c r="V688" s="300"/>
      <c r="W688" s="300"/>
      <c r="X688" s="300"/>
      <c r="Y688" s="300"/>
      <c r="Z688" s="300"/>
      <c r="AA688" s="300"/>
      <c r="AB688" s="300"/>
      <c r="AC688" s="300"/>
      <c r="AD688" s="300"/>
      <c r="AE688" s="300"/>
      <c r="AF688" s="300"/>
      <c r="AG688" s="300"/>
      <c r="AH688" s="300"/>
      <c r="AI688" s="300"/>
      <c r="AJ688" s="300"/>
      <c r="AK688" s="300"/>
      <c r="AL688" s="300"/>
      <c r="AM688" s="300"/>
      <c r="AN688" s="300"/>
      <c r="AO688" s="300"/>
      <c r="AP688" s="300"/>
    </row>
    <row r="689" spans="10:42" ht="13.5" customHeight="1">
      <c r="J689" s="300"/>
      <c r="K689" s="300"/>
      <c r="L689" s="300"/>
      <c r="M689" s="300"/>
      <c r="N689" s="300"/>
      <c r="O689" s="300"/>
      <c r="P689" s="300"/>
      <c r="Q689" s="300"/>
      <c r="R689" s="300"/>
      <c r="S689" s="300"/>
      <c r="T689" s="300"/>
      <c r="U689" s="300"/>
      <c r="V689" s="300"/>
      <c r="W689" s="300"/>
      <c r="X689" s="300"/>
      <c r="Y689" s="300"/>
      <c r="Z689" s="300"/>
      <c r="AA689" s="300"/>
      <c r="AB689" s="300"/>
      <c r="AC689" s="300"/>
      <c r="AD689" s="300"/>
      <c r="AE689" s="300"/>
      <c r="AF689" s="300"/>
      <c r="AG689" s="300"/>
      <c r="AH689" s="300"/>
      <c r="AI689" s="300"/>
      <c r="AJ689" s="300"/>
      <c r="AK689" s="300"/>
      <c r="AL689" s="300"/>
      <c r="AM689" s="300"/>
      <c r="AN689" s="300"/>
      <c r="AO689" s="300"/>
      <c r="AP689" s="300"/>
    </row>
    <row r="690" spans="10:42" ht="13.5" customHeight="1">
      <c r="J690" s="300"/>
      <c r="K690" s="300"/>
      <c r="L690" s="300"/>
      <c r="M690" s="300"/>
      <c r="N690" s="300"/>
      <c r="O690" s="300"/>
      <c r="P690" s="300"/>
      <c r="Q690" s="300"/>
      <c r="R690" s="300"/>
      <c r="S690" s="300"/>
      <c r="T690" s="300"/>
      <c r="U690" s="300"/>
      <c r="V690" s="300"/>
      <c r="W690" s="300"/>
      <c r="X690" s="300"/>
      <c r="Y690" s="300"/>
      <c r="Z690" s="300"/>
      <c r="AA690" s="300"/>
      <c r="AB690" s="300"/>
      <c r="AC690" s="300"/>
      <c r="AD690" s="300"/>
      <c r="AE690" s="300"/>
      <c r="AF690" s="300"/>
      <c r="AG690" s="300"/>
      <c r="AH690" s="300"/>
      <c r="AI690" s="300"/>
      <c r="AJ690" s="300"/>
      <c r="AK690" s="300"/>
      <c r="AL690" s="300"/>
      <c r="AM690" s="300"/>
      <c r="AN690" s="300"/>
      <c r="AO690" s="300"/>
      <c r="AP690" s="300"/>
    </row>
    <row r="691" spans="10:42" ht="13.5" customHeight="1">
      <c r="J691" s="300"/>
      <c r="K691" s="300"/>
      <c r="L691" s="300"/>
      <c r="M691" s="300"/>
      <c r="N691" s="300"/>
      <c r="O691" s="300"/>
      <c r="P691" s="300"/>
      <c r="Q691" s="300"/>
      <c r="R691" s="300"/>
      <c r="S691" s="300"/>
      <c r="T691" s="300"/>
      <c r="U691" s="300"/>
      <c r="V691" s="300"/>
      <c r="W691" s="300"/>
      <c r="X691" s="300"/>
      <c r="Y691" s="300"/>
      <c r="Z691" s="300"/>
      <c r="AA691" s="300"/>
      <c r="AB691" s="300"/>
      <c r="AC691" s="300"/>
      <c r="AD691" s="300"/>
      <c r="AE691" s="300"/>
      <c r="AF691" s="300"/>
      <c r="AG691" s="300"/>
      <c r="AH691" s="300"/>
      <c r="AI691" s="300"/>
      <c r="AJ691" s="300"/>
      <c r="AK691" s="300"/>
      <c r="AL691" s="300"/>
      <c r="AM691" s="300"/>
      <c r="AN691" s="300"/>
      <c r="AO691" s="300"/>
      <c r="AP691" s="300"/>
    </row>
    <row r="692" spans="10:42" ht="13.5" customHeight="1">
      <c r="J692" s="300"/>
      <c r="K692" s="300"/>
      <c r="L692" s="300"/>
      <c r="M692" s="300"/>
      <c r="N692" s="300"/>
      <c r="O692" s="300"/>
      <c r="P692" s="300"/>
      <c r="Q692" s="300"/>
      <c r="R692" s="300"/>
      <c r="S692" s="300"/>
      <c r="T692" s="300"/>
      <c r="U692" s="300"/>
      <c r="V692" s="300"/>
      <c r="W692" s="300"/>
      <c r="X692" s="300"/>
      <c r="Y692" s="300"/>
      <c r="Z692" s="300"/>
      <c r="AA692" s="300"/>
      <c r="AB692" s="300"/>
      <c r="AC692" s="300"/>
      <c r="AD692" s="300"/>
      <c r="AE692" s="300"/>
      <c r="AF692" s="300"/>
      <c r="AG692" s="300"/>
      <c r="AH692" s="300"/>
      <c r="AI692" s="300"/>
      <c r="AJ692" s="300"/>
      <c r="AK692" s="300"/>
      <c r="AL692" s="300"/>
      <c r="AM692" s="300"/>
      <c r="AN692" s="300"/>
      <c r="AO692" s="300"/>
      <c r="AP692" s="300"/>
    </row>
    <row r="693" spans="10:42" ht="13.5" customHeight="1">
      <c r="J693" s="300"/>
      <c r="K693" s="300"/>
      <c r="L693" s="300"/>
      <c r="M693" s="300"/>
      <c r="N693" s="300"/>
      <c r="O693" s="300"/>
      <c r="P693" s="300"/>
      <c r="Q693" s="300"/>
      <c r="R693" s="300"/>
      <c r="S693" s="300"/>
      <c r="T693" s="300"/>
      <c r="U693" s="300"/>
      <c r="V693" s="300"/>
      <c r="W693" s="300"/>
      <c r="X693" s="300"/>
      <c r="Y693" s="300"/>
      <c r="Z693" s="300"/>
      <c r="AA693" s="300"/>
      <c r="AB693" s="300"/>
      <c r="AC693" s="300"/>
      <c r="AD693" s="300"/>
      <c r="AE693" s="300"/>
      <c r="AF693" s="300"/>
      <c r="AG693" s="300"/>
      <c r="AH693" s="300"/>
      <c r="AI693" s="300"/>
      <c r="AJ693" s="300"/>
      <c r="AK693" s="300"/>
      <c r="AL693" s="300"/>
      <c r="AM693" s="300"/>
      <c r="AN693" s="300"/>
      <c r="AO693" s="300"/>
      <c r="AP693" s="300"/>
    </row>
    <row r="694" spans="10:42" ht="13.5" customHeight="1">
      <c r="J694" s="300"/>
      <c r="K694" s="300"/>
      <c r="L694" s="300"/>
      <c r="M694" s="300"/>
      <c r="N694" s="300"/>
      <c r="O694" s="300"/>
      <c r="P694" s="300"/>
      <c r="Q694" s="300"/>
      <c r="R694" s="300"/>
      <c r="S694" s="300"/>
      <c r="T694" s="300"/>
      <c r="U694" s="300"/>
      <c r="V694" s="300"/>
      <c r="W694" s="300"/>
      <c r="X694" s="300"/>
      <c r="Y694" s="300"/>
      <c r="Z694" s="300"/>
      <c r="AA694" s="300"/>
      <c r="AB694" s="300"/>
      <c r="AC694" s="300"/>
      <c r="AD694" s="300"/>
      <c r="AE694" s="300"/>
      <c r="AF694" s="300"/>
      <c r="AG694" s="300"/>
      <c r="AH694" s="300"/>
      <c r="AI694" s="300"/>
      <c r="AJ694" s="300"/>
      <c r="AK694" s="300"/>
      <c r="AL694" s="300"/>
      <c r="AM694" s="300"/>
      <c r="AN694" s="300"/>
      <c r="AO694" s="300"/>
      <c r="AP694" s="300"/>
    </row>
    <row r="695" spans="10:42" ht="13.5" customHeight="1">
      <c r="J695" s="300"/>
      <c r="K695" s="300"/>
      <c r="L695" s="300"/>
      <c r="M695" s="300"/>
      <c r="N695" s="300"/>
      <c r="O695" s="300"/>
      <c r="P695" s="300"/>
      <c r="Q695" s="300"/>
      <c r="R695" s="300"/>
      <c r="S695" s="300"/>
      <c r="T695" s="300"/>
      <c r="U695" s="300"/>
      <c r="V695" s="300"/>
      <c r="W695" s="300"/>
      <c r="X695" s="300"/>
      <c r="Y695" s="300"/>
      <c r="Z695" s="300"/>
      <c r="AA695" s="300"/>
      <c r="AB695" s="300"/>
      <c r="AC695" s="300"/>
      <c r="AD695" s="300"/>
      <c r="AE695" s="300"/>
      <c r="AF695" s="300"/>
      <c r="AG695" s="300"/>
      <c r="AH695" s="300"/>
      <c r="AI695" s="300"/>
      <c r="AJ695" s="300"/>
      <c r="AK695" s="300"/>
      <c r="AL695" s="300"/>
      <c r="AM695" s="300"/>
      <c r="AN695" s="300"/>
      <c r="AO695" s="300"/>
      <c r="AP695" s="300"/>
    </row>
    <row r="696" spans="10:42" ht="13.5" customHeight="1">
      <c r="J696" s="300"/>
      <c r="K696" s="300"/>
      <c r="L696" s="300"/>
      <c r="M696" s="300"/>
      <c r="N696" s="300"/>
      <c r="O696" s="300"/>
      <c r="P696" s="300"/>
      <c r="Q696" s="300"/>
      <c r="R696" s="300"/>
      <c r="S696" s="300"/>
      <c r="T696" s="300"/>
      <c r="U696" s="300"/>
      <c r="V696" s="300"/>
      <c r="W696" s="300"/>
      <c r="X696" s="300"/>
      <c r="Y696" s="300"/>
      <c r="Z696" s="300"/>
      <c r="AA696" s="300"/>
      <c r="AB696" s="300"/>
      <c r="AC696" s="300"/>
      <c r="AD696" s="300"/>
      <c r="AE696" s="300"/>
      <c r="AF696" s="300"/>
      <c r="AG696" s="300"/>
      <c r="AH696" s="300"/>
      <c r="AI696" s="300"/>
      <c r="AJ696" s="300"/>
      <c r="AK696" s="300"/>
      <c r="AL696" s="300"/>
      <c r="AM696" s="300"/>
      <c r="AN696" s="300"/>
      <c r="AO696" s="300"/>
      <c r="AP696" s="300"/>
    </row>
    <row r="697" spans="10:42" ht="13.5" customHeight="1">
      <c r="J697" s="300"/>
      <c r="K697" s="300"/>
      <c r="L697" s="300"/>
      <c r="M697" s="300"/>
      <c r="N697" s="300"/>
      <c r="O697" s="300"/>
      <c r="P697" s="300"/>
      <c r="Q697" s="300"/>
      <c r="R697" s="300"/>
      <c r="S697" s="300"/>
      <c r="T697" s="300"/>
      <c r="U697" s="300"/>
      <c r="V697" s="300"/>
      <c r="W697" s="300"/>
      <c r="X697" s="300"/>
      <c r="Y697" s="300"/>
      <c r="Z697" s="300"/>
      <c r="AA697" s="300"/>
      <c r="AB697" s="300"/>
      <c r="AC697" s="300"/>
      <c r="AD697" s="300"/>
      <c r="AE697" s="300"/>
      <c r="AF697" s="300"/>
      <c r="AG697" s="300"/>
      <c r="AH697" s="300"/>
      <c r="AI697" s="300"/>
      <c r="AJ697" s="300"/>
      <c r="AK697" s="300"/>
      <c r="AL697" s="300"/>
      <c r="AM697" s="300"/>
      <c r="AN697" s="300"/>
      <c r="AO697" s="300"/>
      <c r="AP697" s="300"/>
    </row>
    <row r="698" spans="10:42" ht="13.5" customHeight="1">
      <c r="J698" s="300"/>
      <c r="K698" s="300"/>
      <c r="L698" s="300"/>
      <c r="M698" s="300"/>
      <c r="N698" s="300"/>
      <c r="O698" s="300"/>
      <c r="P698" s="300"/>
      <c r="Q698" s="300"/>
      <c r="R698" s="300"/>
      <c r="S698" s="300"/>
      <c r="T698" s="300"/>
      <c r="U698" s="300"/>
      <c r="V698" s="300"/>
      <c r="W698" s="300"/>
      <c r="X698" s="300"/>
      <c r="Y698" s="300"/>
      <c r="Z698" s="300"/>
      <c r="AA698" s="300"/>
      <c r="AB698" s="300"/>
      <c r="AC698" s="300"/>
      <c r="AD698" s="300"/>
      <c r="AE698" s="300"/>
      <c r="AF698" s="300"/>
      <c r="AG698" s="300"/>
      <c r="AH698" s="300"/>
      <c r="AI698" s="300"/>
      <c r="AJ698" s="300"/>
      <c r="AK698" s="300"/>
      <c r="AL698" s="300"/>
      <c r="AM698" s="300"/>
      <c r="AN698" s="300"/>
      <c r="AO698" s="300"/>
      <c r="AP698" s="300"/>
    </row>
    <row r="699" spans="10:42" ht="13.5" customHeight="1">
      <c r="J699" s="300"/>
      <c r="K699" s="300"/>
      <c r="L699" s="300"/>
      <c r="M699" s="300"/>
      <c r="N699" s="300"/>
      <c r="O699" s="300"/>
      <c r="P699" s="300"/>
      <c r="Q699" s="300"/>
      <c r="R699" s="300"/>
      <c r="S699" s="300"/>
      <c r="T699" s="300"/>
      <c r="U699" s="300"/>
      <c r="V699" s="300"/>
      <c r="W699" s="300"/>
      <c r="X699" s="300"/>
      <c r="Y699" s="300"/>
      <c r="Z699" s="300"/>
      <c r="AA699" s="300"/>
      <c r="AB699" s="300"/>
      <c r="AC699" s="300"/>
      <c r="AD699" s="300"/>
      <c r="AE699" s="300"/>
      <c r="AF699" s="300"/>
      <c r="AG699" s="300"/>
      <c r="AH699" s="300"/>
      <c r="AI699" s="300"/>
      <c r="AJ699" s="300"/>
      <c r="AK699" s="300"/>
      <c r="AL699" s="300"/>
      <c r="AM699" s="300"/>
      <c r="AN699" s="300"/>
      <c r="AO699" s="300"/>
      <c r="AP699" s="300"/>
    </row>
    <row r="700" spans="10:42" ht="13.5" customHeight="1">
      <c r="J700" s="300"/>
      <c r="K700" s="300"/>
      <c r="L700" s="300"/>
      <c r="M700" s="300"/>
      <c r="N700" s="300"/>
      <c r="O700" s="300"/>
      <c r="P700" s="300"/>
      <c r="Q700" s="300"/>
      <c r="R700" s="300"/>
      <c r="S700" s="300"/>
      <c r="T700" s="300"/>
      <c r="U700" s="300"/>
      <c r="V700" s="300"/>
      <c r="W700" s="300"/>
      <c r="X700" s="300"/>
      <c r="Y700" s="300"/>
      <c r="Z700" s="300"/>
      <c r="AA700" s="300"/>
      <c r="AB700" s="300"/>
      <c r="AC700" s="300"/>
      <c r="AD700" s="300"/>
      <c r="AE700" s="300"/>
      <c r="AF700" s="300"/>
      <c r="AG700" s="300"/>
      <c r="AH700" s="300"/>
      <c r="AI700" s="300"/>
      <c r="AJ700" s="300"/>
      <c r="AK700" s="300"/>
      <c r="AL700" s="300"/>
      <c r="AM700" s="300"/>
      <c r="AN700" s="300"/>
      <c r="AO700" s="300"/>
      <c r="AP700" s="300"/>
    </row>
    <row r="701" spans="10:42" ht="13.5" customHeight="1">
      <c r="J701" s="300"/>
      <c r="K701" s="300"/>
      <c r="L701" s="300"/>
      <c r="M701" s="300"/>
      <c r="N701" s="300"/>
      <c r="O701" s="300"/>
      <c r="P701" s="300"/>
      <c r="Q701" s="300"/>
      <c r="R701" s="300"/>
      <c r="S701" s="300"/>
      <c r="T701" s="300"/>
      <c r="U701" s="300"/>
      <c r="V701" s="300"/>
      <c r="W701" s="300"/>
      <c r="X701" s="300"/>
      <c r="Y701" s="300"/>
      <c r="Z701" s="300"/>
      <c r="AA701" s="300"/>
      <c r="AB701" s="300"/>
      <c r="AC701" s="300"/>
      <c r="AD701" s="300"/>
      <c r="AE701" s="300"/>
      <c r="AF701" s="300"/>
      <c r="AG701" s="300"/>
      <c r="AH701" s="300"/>
      <c r="AI701" s="300"/>
      <c r="AJ701" s="300"/>
      <c r="AK701" s="300"/>
      <c r="AL701" s="300"/>
      <c r="AM701" s="300"/>
      <c r="AN701" s="300"/>
      <c r="AO701" s="300"/>
      <c r="AP701" s="300"/>
    </row>
    <row r="702" spans="10:42" ht="13.5" customHeight="1">
      <c r="J702" s="300"/>
      <c r="K702" s="300"/>
      <c r="L702" s="300"/>
      <c r="M702" s="300"/>
      <c r="N702" s="300"/>
      <c r="O702" s="300"/>
      <c r="P702" s="300"/>
      <c r="Q702" s="300"/>
      <c r="R702" s="300"/>
      <c r="S702" s="300"/>
      <c r="T702" s="300"/>
      <c r="U702" s="300"/>
      <c r="V702" s="300"/>
      <c r="W702" s="300"/>
      <c r="X702" s="300"/>
      <c r="Y702" s="300"/>
      <c r="Z702" s="300"/>
      <c r="AA702" s="300"/>
      <c r="AB702" s="300"/>
      <c r="AC702" s="300"/>
      <c r="AD702" s="300"/>
      <c r="AE702" s="300"/>
      <c r="AF702" s="300"/>
      <c r="AG702" s="300"/>
      <c r="AH702" s="300"/>
      <c r="AI702" s="300"/>
      <c r="AJ702" s="300"/>
      <c r="AK702" s="300"/>
      <c r="AL702" s="300"/>
      <c r="AM702" s="300"/>
      <c r="AN702" s="300"/>
      <c r="AO702" s="300"/>
      <c r="AP702" s="300"/>
    </row>
    <row r="703" spans="10:42" ht="13.5" customHeight="1">
      <c r="J703" s="300"/>
      <c r="K703" s="300"/>
      <c r="L703" s="300"/>
      <c r="M703" s="300"/>
      <c r="N703" s="300"/>
      <c r="O703" s="300"/>
      <c r="P703" s="300"/>
      <c r="Q703" s="300"/>
      <c r="R703" s="300"/>
      <c r="S703" s="300"/>
      <c r="T703" s="300"/>
      <c r="U703" s="300"/>
      <c r="V703" s="300"/>
      <c r="W703" s="300"/>
      <c r="X703" s="300"/>
      <c r="Y703" s="300"/>
      <c r="Z703" s="300"/>
      <c r="AA703" s="300"/>
      <c r="AB703" s="300"/>
      <c r="AC703" s="300"/>
      <c r="AD703" s="300"/>
      <c r="AE703" s="300"/>
      <c r="AF703" s="300"/>
      <c r="AG703" s="300"/>
      <c r="AH703" s="300"/>
      <c r="AI703" s="300"/>
      <c r="AJ703" s="300"/>
      <c r="AK703" s="300"/>
      <c r="AL703" s="300"/>
      <c r="AM703" s="300"/>
      <c r="AN703" s="300"/>
      <c r="AO703" s="300"/>
      <c r="AP703" s="300"/>
    </row>
    <row r="704" spans="10:42" ht="13.5" customHeight="1">
      <c r="J704" s="300"/>
      <c r="K704" s="300"/>
      <c r="L704" s="300"/>
      <c r="M704" s="300"/>
      <c r="N704" s="300"/>
      <c r="O704" s="300"/>
      <c r="P704" s="300"/>
      <c r="Q704" s="300"/>
      <c r="R704" s="300"/>
      <c r="S704" s="300"/>
      <c r="T704" s="300"/>
      <c r="U704" s="300"/>
      <c r="V704" s="300"/>
      <c r="W704" s="300"/>
      <c r="X704" s="300"/>
      <c r="Y704" s="300"/>
      <c r="Z704" s="300"/>
      <c r="AA704" s="300"/>
      <c r="AB704" s="300"/>
      <c r="AC704" s="300"/>
      <c r="AD704" s="300"/>
      <c r="AE704" s="300"/>
      <c r="AF704" s="300"/>
      <c r="AG704" s="300"/>
      <c r="AH704" s="300"/>
      <c r="AI704" s="300"/>
      <c r="AJ704" s="300"/>
      <c r="AK704" s="300"/>
      <c r="AL704" s="300"/>
      <c r="AM704" s="300"/>
      <c r="AN704" s="300"/>
      <c r="AO704" s="300"/>
      <c r="AP704" s="300"/>
    </row>
    <row r="705" spans="10:42" ht="13.5" customHeight="1">
      <c r="J705" s="300"/>
      <c r="K705" s="300"/>
      <c r="L705" s="300"/>
      <c r="M705" s="300"/>
      <c r="N705" s="300"/>
      <c r="O705" s="300"/>
      <c r="P705" s="300"/>
      <c r="Q705" s="300"/>
      <c r="R705" s="300"/>
      <c r="S705" s="300"/>
      <c r="T705" s="300"/>
      <c r="U705" s="300"/>
      <c r="V705" s="300"/>
      <c r="W705" s="300"/>
      <c r="X705" s="300"/>
      <c r="Y705" s="300"/>
      <c r="Z705" s="300"/>
      <c r="AA705" s="300"/>
      <c r="AB705" s="300"/>
      <c r="AC705" s="300"/>
      <c r="AD705" s="300"/>
      <c r="AE705" s="300"/>
      <c r="AF705" s="300"/>
      <c r="AG705" s="300"/>
      <c r="AH705" s="300"/>
      <c r="AI705" s="300"/>
      <c r="AJ705" s="300"/>
      <c r="AK705" s="300"/>
      <c r="AL705" s="300"/>
      <c r="AM705" s="300"/>
      <c r="AN705" s="300"/>
      <c r="AO705" s="300"/>
      <c r="AP705" s="300"/>
    </row>
    <row r="706" spans="10:42" ht="13.5" customHeight="1">
      <c r="J706" s="300"/>
      <c r="K706" s="300"/>
      <c r="L706" s="300"/>
      <c r="M706" s="300"/>
      <c r="N706" s="300"/>
      <c r="O706" s="300"/>
      <c r="P706" s="300"/>
      <c r="Q706" s="300"/>
      <c r="R706" s="300"/>
      <c r="S706" s="300"/>
      <c r="T706" s="300"/>
      <c r="U706" s="300"/>
      <c r="V706" s="300"/>
      <c r="W706" s="300"/>
      <c r="X706" s="300"/>
      <c r="Y706" s="300"/>
      <c r="Z706" s="300"/>
      <c r="AA706" s="300"/>
      <c r="AB706" s="300"/>
      <c r="AC706" s="300"/>
      <c r="AD706" s="300"/>
      <c r="AE706" s="300"/>
      <c r="AF706" s="300"/>
      <c r="AG706" s="300"/>
      <c r="AH706" s="300"/>
      <c r="AI706" s="300"/>
      <c r="AJ706" s="300"/>
      <c r="AK706" s="300"/>
      <c r="AL706" s="300"/>
      <c r="AM706" s="300"/>
      <c r="AN706" s="300"/>
      <c r="AO706" s="300"/>
      <c r="AP706" s="300"/>
    </row>
    <row r="707" spans="10:42" ht="13.5" customHeight="1">
      <c r="J707" s="300"/>
      <c r="K707" s="300"/>
      <c r="L707" s="300"/>
      <c r="M707" s="300"/>
      <c r="N707" s="300"/>
      <c r="O707" s="300"/>
      <c r="P707" s="300"/>
      <c r="Q707" s="300"/>
      <c r="R707" s="300"/>
      <c r="S707" s="300"/>
      <c r="T707" s="300"/>
      <c r="U707" s="300"/>
      <c r="V707" s="300"/>
      <c r="W707" s="300"/>
      <c r="X707" s="300"/>
      <c r="Y707" s="300"/>
      <c r="Z707" s="300"/>
      <c r="AA707" s="300"/>
      <c r="AB707" s="300"/>
      <c r="AC707" s="300"/>
      <c r="AD707" s="300"/>
      <c r="AE707" s="300"/>
      <c r="AF707" s="300"/>
      <c r="AG707" s="300"/>
      <c r="AH707" s="300"/>
      <c r="AI707" s="300"/>
      <c r="AJ707" s="300"/>
      <c r="AK707" s="300"/>
      <c r="AL707" s="300"/>
      <c r="AM707" s="300"/>
      <c r="AN707" s="300"/>
      <c r="AO707" s="300"/>
      <c r="AP707" s="300"/>
    </row>
    <row r="708" spans="10:42" ht="13.5" customHeight="1">
      <c r="J708" s="300"/>
      <c r="K708" s="300"/>
      <c r="L708" s="300"/>
      <c r="M708" s="300"/>
      <c r="N708" s="300"/>
      <c r="O708" s="300"/>
      <c r="P708" s="300"/>
      <c r="Q708" s="300"/>
      <c r="R708" s="300"/>
      <c r="S708" s="300"/>
      <c r="T708" s="300"/>
      <c r="U708" s="300"/>
      <c r="V708" s="300"/>
      <c r="W708" s="300"/>
      <c r="X708" s="300"/>
      <c r="Y708" s="300"/>
      <c r="Z708" s="300"/>
      <c r="AA708" s="300"/>
      <c r="AB708" s="300"/>
      <c r="AC708" s="300"/>
      <c r="AD708" s="300"/>
      <c r="AE708" s="300"/>
      <c r="AF708" s="300"/>
      <c r="AG708" s="300"/>
      <c r="AH708" s="300"/>
      <c r="AI708" s="300"/>
      <c r="AJ708" s="300"/>
      <c r="AK708" s="300"/>
      <c r="AL708" s="300"/>
      <c r="AM708" s="300"/>
      <c r="AN708" s="300"/>
      <c r="AO708" s="300"/>
      <c r="AP708" s="300"/>
    </row>
    <row r="709" spans="10:42" ht="13.5" customHeight="1">
      <c r="J709" s="300"/>
      <c r="K709" s="300"/>
      <c r="L709" s="300"/>
      <c r="M709" s="300"/>
      <c r="N709" s="300"/>
      <c r="O709" s="300"/>
      <c r="P709" s="300"/>
      <c r="Q709" s="300"/>
      <c r="R709" s="300"/>
      <c r="S709" s="300"/>
      <c r="T709" s="300"/>
      <c r="U709" s="300"/>
      <c r="V709" s="300"/>
      <c r="W709" s="300"/>
      <c r="X709" s="300"/>
      <c r="Y709" s="300"/>
      <c r="Z709" s="300"/>
      <c r="AA709" s="300"/>
      <c r="AB709" s="300"/>
      <c r="AC709" s="300"/>
      <c r="AD709" s="300"/>
      <c r="AE709" s="300"/>
      <c r="AF709" s="300"/>
      <c r="AG709" s="300"/>
      <c r="AH709" s="300"/>
      <c r="AI709" s="300"/>
      <c r="AJ709" s="300"/>
      <c r="AK709" s="300"/>
      <c r="AL709" s="300"/>
      <c r="AM709" s="300"/>
      <c r="AN709" s="300"/>
      <c r="AO709" s="300"/>
      <c r="AP709" s="300"/>
    </row>
    <row r="710" spans="10:42" ht="13.5" customHeight="1">
      <c r="J710" s="300"/>
      <c r="K710" s="300"/>
      <c r="L710" s="300"/>
      <c r="M710" s="300"/>
      <c r="N710" s="300"/>
      <c r="O710" s="300"/>
      <c r="P710" s="300"/>
      <c r="Q710" s="300"/>
      <c r="R710" s="300"/>
      <c r="S710" s="300"/>
      <c r="T710" s="300"/>
      <c r="U710" s="300"/>
      <c r="V710" s="300"/>
      <c r="W710" s="300"/>
      <c r="X710" s="300"/>
      <c r="Y710" s="300"/>
      <c r="Z710" s="300"/>
      <c r="AA710" s="300"/>
      <c r="AB710" s="300"/>
      <c r="AC710" s="300"/>
      <c r="AD710" s="300"/>
      <c r="AE710" s="300"/>
      <c r="AF710" s="300"/>
      <c r="AG710" s="300"/>
      <c r="AH710" s="300"/>
      <c r="AI710" s="300"/>
      <c r="AJ710" s="300"/>
      <c r="AK710" s="300"/>
      <c r="AL710" s="300"/>
      <c r="AM710" s="300"/>
      <c r="AN710" s="300"/>
      <c r="AO710" s="300"/>
      <c r="AP710" s="300"/>
    </row>
    <row r="711" spans="10:42" ht="13.5" customHeight="1">
      <c r="J711" s="300"/>
      <c r="K711" s="300"/>
      <c r="L711" s="300"/>
      <c r="M711" s="300"/>
      <c r="N711" s="300"/>
      <c r="O711" s="300"/>
      <c r="P711" s="300"/>
      <c r="Q711" s="300"/>
      <c r="R711" s="300"/>
      <c r="S711" s="300"/>
      <c r="T711" s="300"/>
      <c r="U711" s="300"/>
      <c r="V711" s="300"/>
      <c r="W711" s="300"/>
      <c r="X711" s="300"/>
      <c r="Y711" s="300"/>
      <c r="Z711" s="300"/>
      <c r="AA711" s="300"/>
      <c r="AB711" s="300"/>
      <c r="AC711" s="300"/>
      <c r="AD711" s="300"/>
      <c r="AE711" s="300"/>
      <c r="AF711" s="300"/>
      <c r="AG711" s="300"/>
      <c r="AH711" s="300"/>
      <c r="AI711" s="300"/>
      <c r="AJ711" s="300"/>
      <c r="AK711" s="300"/>
      <c r="AL711" s="300"/>
      <c r="AM711" s="300"/>
      <c r="AN711" s="300"/>
      <c r="AO711" s="300"/>
      <c r="AP711" s="300"/>
    </row>
    <row r="712" spans="10:42" ht="13.5" customHeight="1">
      <c r="J712" s="300"/>
      <c r="K712" s="300"/>
      <c r="L712" s="300"/>
      <c r="M712" s="300"/>
      <c r="N712" s="300"/>
      <c r="O712" s="300"/>
      <c r="P712" s="300"/>
      <c r="Q712" s="300"/>
      <c r="R712" s="300"/>
      <c r="S712" s="300"/>
      <c r="T712" s="300"/>
      <c r="U712" s="300"/>
      <c r="V712" s="300"/>
      <c r="W712" s="300"/>
      <c r="X712" s="300"/>
      <c r="Y712" s="300"/>
      <c r="Z712" s="300"/>
      <c r="AA712" s="300"/>
      <c r="AB712" s="300"/>
      <c r="AC712" s="300"/>
      <c r="AD712" s="300"/>
      <c r="AE712" s="300"/>
      <c r="AF712" s="300"/>
      <c r="AG712" s="300"/>
      <c r="AH712" s="300"/>
      <c r="AI712" s="300"/>
      <c r="AJ712" s="300"/>
      <c r="AK712" s="300"/>
      <c r="AL712" s="300"/>
      <c r="AM712" s="300"/>
      <c r="AN712" s="300"/>
      <c r="AO712" s="300"/>
      <c r="AP712" s="300"/>
    </row>
    <row r="713" spans="10:42" ht="13.5" customHeight="1">
      <c r="J713" s="300"/>
      <c r="K713" s="300"/>
      <c r="L713" s="300"/>
      <c r="M713" s="300"/>
      <c r="N713" s="300"/>
      <c r="O713" s="300"/>
      <c r="P713" s="300"/>
      <c r="Q713" s="300"/>
      <c r="R713" s="300"/>
      <c r="S713" s="300"/>
      <c r="T713" s="300"/>
      <c r="U713" s="300"/>
      <c r="V713" s="300"/>
      <c r="W713" s="300"/>
      <c r="X713" s="300"/>
      <c r="Y713" s="300"/>
      <c r="Z713" s="300"/>
      <c r="AA713" s="300"/>
      <c r="AB713" s="300"/>
      <c r="AC713" s="300"/>
      <c r="AD713" s="300"/>
      <c r="AE713" s="300"/>
      <c r="AF713" s="300"/>
      <c r="AG713" s="300"/>
      <c r="AH713" s="300"/>
      <c r="AI713" s="300"/>
      <c r="AJ713" s="300"/>
      <c r="AK713" s="300"/>
      <c r="AL713" s="300"/>
      <c r="AM713" s="300"/>
      <c r="AN713" s="300"/>
      <c r="AO713" s="300"/>
      <c r="AP713" s="300"/>
    </row>
    <row r="714" spans="10:42" ht="13.5" customHeight="1">
      <c r="J714" s="300"/>
      <c r="K714" s="300"/>
      <c r="L714" s="300"/>
      <c r="M714" s="300"/>
      <c r="N714" s="300"/>
      <c r="O714" s="300"/>
      <c r="P714" s="300"/>
      <c r="Q714" s="300"/>
      <c r="R714" s="300"/>
      <c r="S714" s="300"/>
      <c r="T714" s="300"/>
      <c r="U714" s="300"/>
      <c r="V714" s="300"/>
      <c r="W714" s="300"/>
      <c r="X714" s="300"/>
      <c r="Y714" s="300"/>
      <c r="Z714" s="300"/>
      <c r="AA714" s="300"/>
      <c r="AB714" s="300"/>
      <c r="AC714" s="300"/>
      <c r="AD714" s="300"/>
      <c r="AE714" s="300"/>
      <c r="AF714" s="300"/>
      <c r="AG714" s="300"/>
      <c r="AH714" s="300"/>
      <c r="AI714" s="300"/>
      <c r="AJ714" s="300"/>
      <c r="AK714" s="300"/>
      <c r="AL714" s="300"/>
      <c r="AM714" s="300"/>
      <c r="AN714" s="300"/>
      <c r="AO714" s="300"/>
      <c r="AP714" s="300"/>
    </row>
    <row r="715" spans="10:42" ht="13.5" customHeight="1">
      <c r="J715" s="300"/>
      <c r="K715" s="300"/>
      <c r="L715" s="300"/>
      <c r="M715" s="300"/>
      <c r="N715" s="300"/>
      <c r="O715" s="300"/>
      <c r="P715" s="300"/>
      <c r="Q715" s="300"/>
      <c r="R715" s="300"/>
      <c r="S715" s="300"/>
      <c r="T715" s="300"/>
      <c r="U715" s="300"/>
      <c r="V715" s="300"/>
      <c r="W715" s="300"/>
      <c r="X715" s="300"/>
      <c r="Y715" s="300"/>
      <c r="Z715" s="300"/>
      <c r="AA715" s="300"/>
      <c r="AB715" s="300"/>
      <c r="AC715" s="300"/>
      <c r="AD715" s="300"/>
      <c r="AE715" s="300"/>
      <c r="AF715" s="300"/>
      <c r="AG715" s="300"/>
      <c r="AH715" s="300"/>
      <c r="AI715" s="300"/>
      <c r="AJ715" s="300"/>
      <c r="AK715" s="300"/>
      <c r="AL715" s="300"/>
      <c r="AM715" s="300"/>
      <c r="AN715" s="300"/>
      <c r="AO715" s="300"/>
      <c r="AP715" s="300"/>
    </row>
    <row r="716" spans="10:42" ht="13.5" customHeight="1">
      <c r="J716" s="300"/>
      <c r="K716" s="300"/>
      <c r="L716" s="300"/>
      <c r="M716" s="300"/>
      <c r="N716" s="300"/>
      <c r="O716" s="300"/>
      <c r="P716" s="300"/>
      <c r="Q716" s="300"/>
      <c r="R716" s="300"/>
      <c r="S716" s="300"/>
      <c r="T716" s="300"/>
      <c r="U716" s="300"/>
      <c r="V716" s="300"/>
      <c r="W716" s="300"/>
      <c r="X716" s="300"/>
      <c r="Y716" s="300"/>
      <c r="Z716" s="300"/>
      <c r="AA716" s="300"/>
      <c r="AB716" s="300"/>
      <c r="AC716" s="300"/>
      <c r="AD716" s="300"/>
      <c r="AE716" s="300"/>
      <c r="AF716" s="300"/>
      <c r="AG716" s="300"/>
      <c r="AH716" s="300"/>
      <c r="AI716" s="300"/>
      <c r="AJ716" s="300"/>
      <c r="AK716" s="300"/>
      <c r="AL716" s="300"/>
      <c r="AM716" s="300"/>
      <c r="AN716" s="300"/>
      <c r="AO716" s="300"/>
      <c r="AP716" s="300"/>
    </row>
    <row r="717" spans="10:42" ht="13.5" customHeight="1">
      <c r="J717" s="300"/>
      <c r="K717" s="300"/>
      <c r="L717" s="300"/>
      <c r="M717" s="300"/>
      <c r="N717" s="300"/>
      <c r="O717" s="300"/>
      <c r="P717" s="300"/>
      <c r="Q717" s="300"/>
      <c r="R717" s="300"/>
      <c r="S717" s="300"/>
      <c r="T717" s="300"/>
      <c r="U717" s="300"/>
      <c r="V717" s="300"/>
      <c r="W717" s="300"/>
      <c r="X717" s="300"/>
      <c r="Y717" s="300"/>
      <c r="Z717" s="300"/>
      <c r="AA717" s="300"/>
      <c r="AB717" s="300"/>
      <c r="AC717" s="300"/>
      <c r="AD717" s="300"/>
      <c r="AE717" s="300"/>
      <c r="AF717" s="300"/>
      <c r="AG717" s="300"/>
      <c r="AH717" s="300"/>
      <c r="AI717" s="300"/>
      <c r="AJ717" s="300"/>
      <c r="AK717" s="300"/>
      <c r="AL717" s="300"/>
      <c r="AM717" s="300"/>
      <c r="AN717" s="300"/>
      <c r="AO717" s="300"/>
      <c r="AP717" s="300"/>
    </row>
    <row r="718" spans="10:42" ht="13.5" customHeight="1">
      <c r="J718" s="300"/>
      <c r="K718" s="300"/>
      <c r="L718" s="300"/>
      <c r="M718" s="300"/>
      <c r="N718" s="300"/>
      <c r="O718" s="300"/>
      <c r="P718" s="300"/>
      <c r="Q718" s="300"/>
      <c r="R718" s="300"/>
      <c r="S718" s="300"/>
      <c r="T718" s="300"/>
      <c r="U718" s="300"/>
      <c r="V718" s="300"/>
      <c r="W718" s="300"/>
      <c r="X718" s="300"/>
      <c r="Y718" s="300"/>
      <c r="Z718" s="300"/>
      <c r="AA718" s="300"/>
      <c r="AB718" s="300"/>
      <c r="AC718" s="300"/>
      <c r="AD718" s="300"/>
      <c r="AE718" s="300"/>
      <c r="AF718" s="300"/>
      <c r="AG718" s="300"/>
      <c r="AH718" s="300"/>
      <c r="AI718" s="300"/>
      <c r="AJ718" s="300"/>
      <c r="AK718" s="300"/>
      <c r="AL718" s="300"/>
      <c r="AM718" s="300"/>
      <c r="AN718" s="300"/>
      <c r="AO718" s="300"/>
      <c r="AP718" s="300"/>
    </row>
    <row r="719" spans="10:42" ht="13.5" customHeight="1">
      <c r="J719" s="300"/>
      <c r="K719" s="300"/>
      <c r="L719" s="300"/>
      <c r="M719" s="300"/>
      <c r="N719" s="300"/>
      <c r="O719" s="300"/>
      <c r="P719" s="300"/>
      <c r="Q719" s="300"/>
      <c r="R719" s="300"/>
      <c r="S719" s="300"/>
      <c r="T719" s="300"/>
      <c r="U719" s="300"/>
      <c r="V719" s="300"/>
      <c r="W719" s="300"/>
      <c r="X719" s="300"/>
      <c r="Y719" s="300"/>
      <c r="Z719" s="300"/>
      <c r="AA719" s="300"/>
      <c r="AB719" s="300"/>
      <c r="AC719" s="300"/>
      <c r="AD719" s="300"/>
      <c r="AE719" s="300"/>
      <c r="AF719" s="300"/>
      <c r="AG719" s="300"/>
      <c r="AH719" s="300"/>
      <c r="AI719" s="300"/>
      <c r="AJ719" s="300"/>
      <c r="AK719" s="300"/>
      <c r="AL719" s="300"/>
      <c r="AM719" s="300"/>
      <c r="AN719" s="300"/>
      <c r="AO719" s="300"/>
      <c r="AP719" s="300"/>
    </row>
    <row r="720" spans="10:42" ht="13.5" customHeight="1">
      <c r="J720" s="300"/>
      <c r="K720" s="300"/>
      <c r="L720" s="300"/>
      <c r="M720" s="300"/>
      <c r="N720" s="300"/>
      <c r="O720" s="300"/>
      <c r="P720" s="300"/>
      <c r="Q720" s="300"/>
      <c r="R720" s="300"/>
      <c r="S720" s="300"/>
      <c r="T720" s="300"/>
      <c r="U720" s="300"/>
      <c r="V720" s="300"/>
      <c r="W720" s="300"/>
      <c r="X720" s="300"/>
      <c r="Y720" s="300"/>
      <c r="Z720" s="300"/>
      <c r="AA720" s="300"/>
      <c r="AB720" s="300"/>
      <c r="AC720" s="300"/>
      <c r="AD720" s="300"/>
      <c r="AE720" s="300"/>
      <c r="AF720" s="300"/>
      <c r="AG720" s="300"/>
      <c r="AH720" s="300"/>
      <c r="AI720" s="300"/>
      <c r="AJ720" s="300"/>
      <c r="AK720" s="300"/>
      <c r="AL720" s="300"/>
      <c r="AM720" s="300"/>
      <c r="AN720" s="300"/>
      <c r="AO720" s="300"/>
      <c r="AP720" s="300"/>
    </row>
    <row r="721" spans="10:42" ht="13.5" customHeight="1">
      <c r="J721" s="300"/>
      <c r="K721" s="300"/>
      <c r="L721" s="300"/>
      <c r="M721" s="300"/>
      <c r="N721" s="300"/>
      <c r="O721" s="300"/>
      <c r="P721" s="300"/>
      <c r="Q721" s="300"/>
      <c r="R721" s="300"/>
      <c r="S721" s="300"/>
      <c r="T721" s="300"/>
      <c r="U721" s="300"/>
      <c r="V721" s="300"/>
      <c r="W721" s="300"/>
      <c r="X721" s="300"/>
      <c r="Y721" s="300"/>
      <c r="Z721" s="300"/>
      <c r="AA721" s="300"/>
      <c r="AB721" s="300"/>
      <c r="AC721" s="300"/>
      <c r="AD721" s="300"/>
      <c r="AE721" s="300"/>
      <c r="AF721" s="300"/>
      <c r="AG721" s="300"/>
      <c r="AH721" s="300"/>
      <c r="AI721" s="300"/>
      <c r="AJ721" s="300"/>
      <c r="AK721" s="300"/>
      <c r="AL721" s="300"/>
      <c r="AM721" s="300"/>
      <c r="AN721" s="300"/>
      <c r="AO721" s="300"/>
      <c r="AP721" s="300"/>
    </row>
    <row r="722" spans="10:42" ht="13.5" customHeight="1">
      <c r="J722" s="300"/>
      <c r="K722" s="300"/>
      <c r="L722" s="300"/>
      <c r="M722" s="300"/>
      <c r="N722" s="300"/>
      <c r="O722" s="300"/>
      <c r="P722" s="300"/>
      <c r="Q722" s="300"/>
      <c r="R722" s="300"/>
      <c r="S722" s="300"/>
      <c r="T722" s="300"/>
      <c r="U722" s="300"/>
      <c r="V722" s="300"/>
      <c r="W722" s="300"/>
      <c r="X722" s="300"/>
      <c r="Y722" s="300"/>
      <c r="Z722" s="300"/>
      <c r="AA722" s="300"/>
      <c r="AB722" s="300"/>
      <c r="AC722" s="300"/>
      <c r="AD722" s="300"/>
      <c r="AE722" s="300"/>
      <c r="AF722" s="300"/>
      <c r="AG722" s="300"/>
      <c r="AH722" s="300"/>
      <c r="AI722" s="300"/>
      <c r="AJ722" s="300"/>
      <c r="AK722" s="300"/>
      <c r="AL722" s="300"/>
      <c r="AM722" s="300"/>
      <c r="AN722" s="300"/>
      <c r="AO722" s="300"/>
      <c r="AP722" s="300"/>
    </row>
    <row r="723" spans="10:42" ht="13.5" customHeight="1">
      <c r="J723" s="300"/>
      <c r="K723" s="300"/>
      <c r="L723" s="300"/>
      <c r="M723" s="300"/>
      <c r="N723" s="300"/>
      <c r="O723" s="300"/>
      <c r="P723" s="300"/>
      <c r="Q723" s="300"/>
      <c r="R723" s="300"/>
      <c r="S723" s="300"/>
      <c r="T723" s="300"/>
      <c r="U723" s="300"/>
      <c r="V723" s="300"/>
      <c r="W723" s="300"/>
      <c r="X723" s="300"/>
      <c r="Y723" s="300"/>
      <c r="Z723" s="300"/>
      <c r="AA723" s="300"/>
      <c r="AB723" s="300"/>
      <c r="AC723" s="300"/>
      <c r="AD723" s="300"/>
      <c r="AE723" s="300"/>
      <c r="AF723" s="300"/>
      <c r="AG723" s="300"/>
      <c r="AH723" s="300"/>
      <c r="AI723" s="300"/>
      <c r="AJ723" s="300"/>
      <c r="AK723" s="300"/>
      <c r="AL723" s="300"/>
      <c r="AM723" s="300"/>
      <c r="AN723" s="300"/>
      <c r="AO723" s="300"/>
      <c r="AP723" s="300"/>
    </row>
    <row r="724" spans="10:42" ht="13.5" customHeight="1">
      <c r="J724" s="300"/>
      <c r="K724" s="300"/>
      <c r="L724" s="300"/>
      <c r="M724" s="300"/>
      <c r="N724" s="300"/>
      <c r="O724" s="300"/>
      <c r="P724" s="300"/>
      <c r="Q724" s="300"/>
      <c r="R724" s="300"/>
      <c r="S724" s="300"/>
      <c r="T724" s="300"/>
      <c r="U724" s="300"/>
      <c r="V724" s="300"/>
      <c r="W724" s="300"/>
      <c r="X724" s="300"/>
      <c r="Y724" s="300"/>
      <c r="Z724" s="300"/>
      <c r="AA724" s="300"/>
      <c r="AB724" s="300"/>
      <c r="AC724" s="300"/>
      <c r="AD724" s="300"/>
      <c r="AE724" s="300"/>
      <c r="AF724" s="300"/>
      <c r="AG724" s="300"/>
      <c r="AH724" s="300"/>
      <c r="AI724" s="300"/>
      <c r="AJ724" s="300"/>
      <c r="AK724" s="300"/>
      <c r="AL724" s="300"/>
      <c r="AM724" s="300"/>
      <c r="AN724" s="300"/>
      <c r="AO724" s="300"/>
      <c r="AP724" s="300"/>
    </row>
    <row r="725" spans="10:42" ht="13.5" customHeight="1">
      <c r="J725" s="300"/>
      <c r="K725" s="300"/>
      <c r="L725" s="300"/>
      <c r="M725" s="300"/>
      <c r="N725" s="300"/>
      <c r="O725" s="300"/>
      <c r="P725" s="300"/>
      <c r="Q725" s="300"/>
      <c r="R725" s="300"/>
      <c r="S725" s="300"/>
      <c r="T725" s="300"/>
      <c r="U725" s="300"/>
      <c r="V725" s="300"/>
      <c r="W725" s="300"/>
      <c r="X725" s="300"/>
      <c r="Y725" s="300"/>
      <c r="Z725" s="300"/>
      <c r="AA725" s="300"/>
      <c r="AB725" s="300"/>
      <c r="AC725" s="300"/>
      <c r="AD725" s="300"/>
      <c r="AE725" s="300"/>
      <c r="AF725" s="300"/>
      <c r="AG725" s="300"/>
      <c r="AH725" s="300"/>
      <c r="AI725" s="300"/>
      <c r="AJ725" s="300"/>
      <c r="AK725" s="300"/>
      <c r="AL725" s="300"/>
      <c r="AM725" s="300"/>
      <c r="AN725" s="300"/>
      <c r="AO725" s="300"/>
      <c r="AP725" s="300"/>
    </row>
    <row r="726" spans="10:42" ht="13.5" customHeight="1">
      <c r="J726" s="300"/>
      <c r="K726" s="300"/>
      <c r="L726" s="300"/>
      <c r="M726" s="300"/>
      <c r="N726" s="300"/>
      <c r="O726" s="300"/>
      <c r="P726" s="300"/>
      <c r="Q726" s="300"/>
      <c r="R726" s="300"/>
      <c r="S726" s="300"/>
      <c r="T726" s="300"/>
      <c r="U726" s="300"/>
      <c r="V726" s="300"/>
      <c r="W726" s="300"/>
      <c r="X726" s="300"/>
      <c r="Y726" s="300"/>
      <c r="Z726" s="300"/>
      <c r="AA726" s="300"/>
      <c r="AB726" s="300"/>
      <c r="AC726" s="300"/>
      <c r="AD726" s="300"/>
      <c r="AE726" s="300"/>
      <c r="AF726" s="300"/>
      <c r="AG726" s="300"/>
      <c r="AH726" s="300"/>
      <c r="AI726" s="300"/>
      <c r="AJ726" s="300"/>
      <c r="AK726" s="300"/>
      <c r="AL726" s="300"/>
      <c r="AM726" s="300"/>
      <c r="AN726" s="300"/>
      <c r="AO726" s="300"/>
      <c r="AP726" s="300"/>
    </row>
    <row r="727" spans="10:42" ht="13.5" customHeight="1">
      <c r="J727" s="300"/>
      <c r="K727" s="300"/>
      <c r="L727" s="300"/>
      <c r="M727" s="300"/>
      <c r="N727" s="300"/>
      <c r="O727" s="300"/>
      <c r="P727" s="300"/>
      <c r="Q727" s="300"/>
      <c r="R727" s="300"/>
      <c r="S727" s="300"/>
      <c r="T727" s="300"/>
      <c r="U727" s="300"/>
      <c r="V727" s="300"/>
      <c r="W727" s="300"/>
      <c r="X727" s="300"/>
      <c r="Y727" s="300"/>
      <c r="Z727" s="300"/>
      <c r="AA727" s="300"/>
      <c r="AB727" s="300"/>
      <c r="AC727" s="300"/>
      <c r="AD727" s="300"/>
      <c r="AE727" s="300"/>
      <c r="AF727" s="300"/>
      <c r="AG727" s="300"/>
      <c r="AH727" s="300"/>
      <c r="AI727" s="300"/>
      <c r="AJ727" s="300"/>
      <c r="AK727" s="300"/>
      <c r="AL727" s="300"/>
      <c r="AM727" s="300"/>
      <c r="AN727" s="300"/>
      <c r="AO727" s="300"/>
      <c r="AP727" s="300"/>
    </row>
    <row r="728" spans="10:42" ht="13.5" customHeight="1">
      <c r="J728" s="300"/>
      <c r="K728" s="300"/>
      <c r="L728" s="300"/>
      <c r="M728" s="300"/>
      <c r="N728" s="300"/>
      <c r="O728" s="300"/>
      <c r="P728" s="300"/>
      <c r="Q728" s="300"/>
      <c r="R728" s="300"/>
      <c r="S728" s="300"/>
      <c r="T728" s="300"/>
      <c r="U728" s="300"/>
      <c r="V728" s="300"/>
      <c r="W728" s="300"/>
      <c r="X728" s="300"/>
      <c r="Y728" s="300"/>
      <c r="Z728" s="300"/>
      <c r="AA728" s="300"/>
      <c r="AB728" s="300"/>
      <c r="AC728" s="300"/>
      <c r="AD728" s="300"/>
      <c r="AE728" s="300"/>
      <c r="AF728" s="300"/>
      <c r="AG728" s="300"/>
      <c r="AH728" s="300"/>
      <c r="AI728" s="300"/>
      <c r="AJ728" s="300"/>
      <c r="AK728" s="300"/>
      <c r="AL728" s="300"/>
      <c r="AM728" s="300"/>
      <c r="AN728" s="300"/>
      <c r="AO728" s="300"/>
      <c r="AP728" s="300"/>
    </row>
    <row r="729" spans="10:42" ht="13.5" customHeight="1">
      <c r="J729" s="300"/>
      <c r="K729" s="300"/>
      <c r="L729" s="300"/>
      <c r="M729" s="300"/>
      <c r="N729" s="300"/>
      <c r="O729" s="300"/>
      <c r="P729" s="300"/>
      <c r="Q729" s="300"/>
      <c r="R729" s="300"/>
      <c r="S729" s="300"/>
      <c r="T729" s="300"/>
      <c r="U729" s="300"/>
      <c r="V729" s="300"/>
      <c r="W729" s="300"/>
      <c r="X729" s="300"/>
      <c r="Y729" s="300"/>
      <c r="Z729" s="300"/>
      <c r="AA729" s="300"/>
      <c r="AB729" s="300"/>
      <c r="AC729" s="300"/>
      <c r="AD729" s="300"/>
      <c r="AE729" s="300"/>
      <c r="AF729" s="300"/>
      <c r="AG729" s="300"/>
      <c r="AH729" s="300"/>
      <c r="AI729" s="300"/>
      <c r="AJ729" s="300"/>
      <c r="AK729" s="300"/>
      <c r="AL729" s="300"/>
      <c r="AM729" s="300"/>
      <c r="AN729" s="300"/>
      <c r="AO729" s="300"/>
      <c r="AP729" s="300"/>
    </row>
    <row r="730" spans="10:42" ht="13.5" customHeight="1">
      <c r="J730" s="300"/>
      <c r="K730" s="300"/>
      <c r="L730" s="300"/>
      <c r="M730" s="300"/>
      <c r="N730" s="300"/>
      <c r="O730" s="300"/>
      <c r="P730" s="300"/>
      <c r="Q730" s="300"/>
      <c r="R730" s="300"/>
      <c r="S730" s="300"/>
      <c r="T730" s="300"/>
      <c r="U730" s="300"/>
      <c r="V730" s="300"/>
      <c r="W730" s="300"/>
      <c r="X730" s="300"/>
      <c r="Y730" s="300"/>
      <c r="Z730" s="300"/>
      <c r="AA730" s="300"/>
      <c r="AB730" s="300"/>
      <c r="AC730" s="300"/>
      <c r="AD730" s="300"/>
      <c r="AE730" s="300"/>
      <c r="AF730" s="300"/>
      <c r="AG730" s="300"/>
      <c r="AH730" s="300"/>
      <c r="AI730" s="300"/>
      <c r="AJ730" s="300"/>
      <c r="AK730" s="300"/>
      <c r="AL730" s="300"/>
      <c r="AM730" s="300"/>
      <c r="AN730" s="300"/>
      <c r="AO730" s="300"/>
      <c r="AP730" s="300"/>
    </row>
    <row r="731" spans="10:42" ht="13.5" customHeight="1">
      <c r="J731" s="300"/>
      <c r="K731" s="300"/>
      <c r="L731" s="300"/>
      <c r="M731" s="300"/>
      <c r="N731" s="300"/>
      <c r="O731" s="300"/>
      <c r="P731" s="300"/>
      <c r="Q731" s="300"/>
      <c r="R731" s="300"/>
      <c r="S731" s="300"/>
      <c r="T731" s="300"/>
      <c r="U731" s="300"/>
      <c r="V731" s="300"/>
      <c r="W731" s="300"/>
      <c r="X731" s="300"/>
      <c r="Y731" s="300"/>
      <c r="Z731" s="300"/>
      <c r="AA731" s="300"/>
      <c r="AB731" s="300"/>
      <c r="AC731" s="300"/>
      <c r="AD731" s="300"/>
      <c r="AE731" s="300"/>
      <c r="AF731" s="300"/>
      <c r="AG731" s="300"/>
      <c r="AH731" s="300"/>
      <c r="AI731" s="300"/>
      <c r="AJ731" s="300"/>
      <c r="AK731" s="300"/>
      <c r="AL731" s="300"/>
      <c r="AM731" s="300"/>
      <c r="AN731" s="300"/>
      <c r="AO731" s="300"/>
      <c r="AP731" s="300"/>
    </row>
    <row r="732" spans="10:42" ht="13.5" customHeight="1">
      <c r="J732" s="300"/>
      <c r="K732" s="300"/>
      <c r="L732" s="300"/>
      <c r="M732" s="300"/>
      <c r="N732" s="300"/>
      <c r="O732" s="300"/>
      <c r="P732" s="300"/>
      <c r="Q732" s="300"/>
      <c r="R732" s="300"/>
      <c r="S732" s="300"/>
      <c r="T732" s="300"/>
      <c r="U732" s="300"/>
      <c r="V732" s="300"/>
      <c r="W732" s="300"/>
      <c r="X732" s="300"/>
      <c r="Y732" s="300"/>
      <c r="Z732" s="300"/>
      <c r="AA732" s="300"/>
      <c r="AB732" s="300"/>
      <c r="AC732" s="300"/>
      <c r="AD732" s="300"/>
      <c r="AE732" s="300"/>
      <c r="AF732" s="300"/>
      <c r="AG732" s="300"/>
      <c r="AH732" s="300"/>
      <c r="AI732" s="300"/>
      <c r="AJ732" s="300"/>
      <c r="AK732" s="300"/>
      <c r="AL732" s="300"/>
      <c r="AM732" s="300"/>
      <c r="AN732" s="300"/>
      <c r="AO732" s="300"/>
      <c r="AP732" s="300"/>
    </row>
    <row r="733" spans="10:42" ht="13.5" customHeight="1">
      <c r="J733" s="300"/>
      <c r="K733" s="300"/>
      <c r="L733" s="300"/>
      <c r="M733" s="300"/>
      <c r="N733" s="300"/>
      <c r="O733" s="300"/>
      <c r="P733" s="300"/>
      <c r="Q733" s="300"/>
      <c r="R733" s="300"/>
      <c r="S733" s="300"/>
      <c r="T733" s="300"/>
      <c r="U733" s="300"/>
      <c r="V733" s="300"/>
      <c r="W733" s="300"/>
      <c r="X733" s="300"/>
      <c r="Y733" s="300"/>
      <c r="Z733" s="300"/>
      <c r="AA733" s="300"/>
      <c r="AB733" s="300"/>
      <c r="AC733" s="300"/>
      <c r="AD733" s="300"/>
      <c r="AE733" s="300"/>
      <c r="AF733" s="300"/>
      <c r="AG733" s="300"/>
      <c r="AH733" s="300"/>
      <c r="AI733" s="300"/>
      <c r="AJ733" s="300"/>
      <c r="AK733" s="300"/>
      <c r="AL733" s="300"/>
      <c r="AM733" s="300"/>
      <c r="AN733" s="300"/>
      <c r="AO733" s="300"/>
      <c r="AP733" s="300"/>
    </row>
    <row r="734" spans="10:42" ht="13.5" customHeight="1">
      <c r="J734" s="300"/>
      <c r="K734" s="300"/>
      <c r="L734" s="300"/>
      <c r="M734" s="300"/>
      <c r="N734" s="300"/>
      <c r="O734" s="300"/>
      <c r="P734" s="300"/>
      <c r="Q734" s="300"/>
      <c r="R734" s="300"/>
      <c r="S734" s="300"/>
      <c r="T734" s="300"/>
      <c r="U734" s="300"/>
      <c r="V734" s="300"/>
      <c r="W734" s="300"/>
      <c r="X734" s="300"/>
      <c r="Y734" s="300"/>
      <c r="Z734" s="300"/>
      <c r="AA734" s="300"/>
      <c r="AB734" s="300"/>
      <c r="AC734" s="300"/>
      <c r="AD734" s="300"/>
      <c r="AE734" s="300"/>
      <c r="AF734" s="300"/>
      <c r="AG734" s="300"/>
      <c r="AH734" s="300"/>
      <c r="AI734" s="300"/>
      <c r="AJ734" s="300"/>
      <c r="AK734" s="300"/>
      <c r="AL734" s="300"/>
      <c r="AM734" s="300"/>
      <c r="AN734" s="300"/>
      <c r="AO734" s="300"/>
      <c r="AP734" s="300"/>
    </row>
    <row r="735" spans="10:42" ht="13.5" customHeight="1">
      <c r="J735" s="300"/>
      <c r="K735" s="300"/>
      <c r="L735" s="300"/>
      <c r="M735" s="300"/>
      <c r="N735" s="300"/>
      <c r="O735" s="300"/>
      <c r="P735" s="300"/>
      <c r="Q735" s="300"/>
      <c r="R735" s="300"/>
      <c r="S735" s="300"/>
      <c r="T735" s="300"/>
      <c r="U735" s="300"/>
      <c r="V735" s="300"/>
      <c r="W735" s="300"/>
      <c r="X735" s="300"/>
      <c r="Y735" s="300"/>
      <c r="Z735" s="300"/>
      <c r="AA735" s="300"/>
      <c r="AB735" s="300"/>
      <c r="AC735" s="300"/>
      <c r="AD735" s="300"/>
      <c r="AE735" s="300"/>
      <c r="AF735" s="300"/>
      <c r="AG735" s="300"/>
      <c r="AH735" s="300"/>
      <c r="AI735" s="300"/>
      <c r="AJ735" s="300"/>
      <c r="AK735" s="300"/>
      <c r="AL735" s="300"/>
      <c r="AM735" s="300"/>
      <c r="AN735" s="300"/>
      <c r="AO735" s="300"/>
      <c r="AP735" s="300"/>
    </row>
    <row r="736" spans="10:42" ht="13.5" customHeight="1">
      <c r="J736" s="300"/>
      <c r="K736" s="300"/>
      <c r="L736" s="300"/>
      <c r="M736" s="300"/>
      <c r="N736" s="300"/>
      <c r="O736" s="300"/>
      <c r="P736" s="300"/>
      <c r="Q736" s="300"/>
      <c r="R736" s="300"/>
      <c r="S736" s="300"/>
      <c r="T736" s="300"/>
      <c r="U736" s="300"/>
      <c r="V736" s="300"/>
      <c r="W736" s="300"/>
      <c r="X736" s="300"/>
      <c r="Y736" s="300"/>
      <c r="Z736" s="300"/>
      <c r="AA736" s="300"/>
      <c r="AB736" s="300"/>
      <c r="AC736" s="300"/>
      <c r="AD736" s="300"/>
      <c r="AE736" s="300"/>
      <c r="AF736" s="300"/>
      <c r="AG736" s="300"/>
      <c r="AH736" s="300"/>
      <c r="AI736" s="300"/>
      <c r="AJ736" s="300"/>
      <c r="AK736" s="300"/>
      <c r="AL736" s="300"/>
      <c r="AM736" s="300"/>
      <c r="AN736" s="300"/>
      <c r="AO736" s="300"/>
      <c r="AP736" s="300"/>
    </row>
    <row r="737" spans="10:42" ht="13.5" customHeight="1">
      <c r="J737" s="300"/>
      <c r="K737" s="300"/>
      <c r="L737" s="300"/>
      <c r="M737" s="300"/>
      <c r="N737" s="300"/>
      <c r="O737" s="300"/>
      <c r="P737" s="300"/>
      <c r="Q737" s="300"/>
      <c r="R737" s="300"/>
      <c r="S737" s="300"/>
      <c r="T737" s="300"/>
      <c r="U737" s="300"/>
      <c r="V737" s="300"/>
      <c r="W737" s="300"/>
      <c r="X737" s="300"/>
      <c r="Y737" s="300"/>
      <c r="Z737" s="300"/>
      <c r="AA737" s="300"/>
      <c r="AB737" s="300"/>
      <c r="AC737" s="300"/>
      <c r="AD737" s="300"/>
      <c r="AE737" s="300"/>
      <c r="AF737" s="300"/>
      <c r="AG737" s="300"/>
      <c r="AH737" s="300"/>
      <c r="AI737" s="300"/>
      <c r="AJ737" s="300"/>
      <c r="AK737" s="300"/>
      <c r="AL737" s="300"/>
      <c r="AM737" s="300"/>
      <c r="AN737" s="300"/>
      <c r="AO737" s="300"/>
      <c r="AP737" s="300"/>
    </row>
    <row r="738" spans="10:42" ht="13.5" customHeight="1">
      <c r="J738" s="300"/>
      <c r="K738" s="300"/>
      <c r="L738" s="300"/>
      <c r="M738" s="300"/>
      <c r="N738" s="300"/>
      <c r="O738" s="300"/>
      <c r="P738" s="300"/>
      <c r="Q738" s="300"/>
      <c r="R738" s="300"/>
      <c r="S738" s="300"/>
      <c r="T738" s="300"/>
      <c r="U738" s="300"/>
      <c r="V738" s="300"/>
      <c r="W738" s="300"/>
      <c r="X738" s="300"/>
      <c r="Y738" s="300"/>
      <c r="Z738" s="300"/>
      <c r="AA738" s="300"/>
      <c r="AB738" s="300"/>
      <c r="AC738" s="300"/>
      <c r="AD738" s="300"/>
      <c r="AE738" s="300"/>
      <c r="AF738" s="300"/>
      <c r="AG738" s="300"/>
      <c r="AH738" s="300"/>
      <c r="AI738" s="300"/>
      <c r="AJ738" s="300"/>
      <c r="AK738" s="300"/>
      <c r="AL738" s="300"/>
      <c r="AM738" s="300"/>
      <c r="AN738" s="300"/>
      <c r="AO738" s="300"/>
      <c r="AP738" s="300"/>
    </row>
    <row r="739" spans="10:42" ht="13.5" customHeight="1">
      <c r="J739" s="300"/>
      <c r="K739" s="300"/>
      <c r="L739" s="300"/>
      <c r="M739" s="300"/>
      <c r="N739" s="300"/>
      <c r="O739" s="300"/>
      <c r="P739" s="300"/>
      <c r="Q739" s="300"/>
      <c r="R739" s="300"/>
      <c r="S739" s="300"/>
      <c r="T739" s="300"/>
      <c r="U739" s="300"/>
      <c r="V739" s="300"/>
      <c r="W739" s="300"/>
      <c r="X739" s="300"/>
      <c r="Y739" s="300"/>
      <c r="Z739" s="300"/>
      <c r="AA739" s="300"/>
      <c r="AB739" s="300"/>
      <c r="AC739" s="300"/>
      <c r="AD739" s="300"/>
      <c r="AE739" s="300"/>
      <c r="AF739" s="300"/>
      <c r="AG739" s="300"/>
      <c r="AH739" s="300"/>
      <c r="AI739" s="300"/>
      <c r="AJ739" s="300"/>
      <c r="AK739" s="300"/>
      <c r="AL739" s="300"/>
      <c r="AM739" s="300"/>
      <c r="AN739" s="300"/>
      <c r="AO739" s="300"/>
      <c r="AP739" s="300"/>
    </row>
    <row r="740" spans="10:42" ht="13.5" customHeight="1">
      <c r="J740" s="300"/>
      <c r="K740" s="300"/>
      <c r="L740" s="300"/>
      <c r="M740" s="300"/>
      <c r="N740" s="300"/>
      <c r="O740" s="300"/>
      <c r="P740" s="300"/>
      <c r="Q740" s="300"/>
      <c r="R740" s="300"/>
      <c r="S740" s="300"/>
      <c r="T740" s="300"/>
      <c r="U740" s="300"/>
      <c r="V740" s="300"/>
      <c r="W740" s="300"/>
      <c r="X740" s="300"/>
      <c r="Y740" s="300"/>
      <c r="Z740" s="300"/>
      <c r="AA740" s="300"/>
      <c r="AB740" s="300"/>
      <c r="AC740" s="300"/>
      <c r="AD740" s="300"/>
      <c r="AE740" s="300"/>
      <c r="AF740" s="300"/>
      <c r="AG740" s="300"/>
      <c r="AH740" s="300"/>
      <c r="AI740" s="300"/>
      <c r="AJ740" s="300"/>
      <c r="AK740" s="300"/>
      <c r="AL740" s="300"/>
      <c r="AM740" s="300"/>
      <c r="AN740" s="300"/>
      <c r="AO740" s="300"/>
      <c r="AP740" s="300"/>
    </row>
    <row r="741" spans="10:42" ht="13.5" customHeight="1">
      <c r="J741" s="300"/>
      <c r="K741" s="300"/>
      <c r="L741" s="300"/>
      <c r="M741" s="300"/>
      <c r="N741" s="300"/>
      <c r="O741" s="300"/>
      <c r="P741" s="300"/>
      <c r="Q741" s="300"/>
      <c r="R741" s="300"/>
      <c r="S741" s="300"/>
      <c r="T741" s="300"/>
      <c r="U741" s="300"/>
      <c r="V741" s="300"/>
      <c r="W741" s="300"/>
      <c r="X741" s="300"/>
      <c r="Y741" s="300"/>
      <c r="Z741" s="300"/>
      <c r="AA741" s="300"/>
      <c r="AB741" s="300"/>
      <c r="AC741" s="300"/>
      <c r="AD741" s="300"/>
      <c r="AE741" s="300"/>
      <c r="AF741" s="300"/>
      <c r="AG741" s="300"/>
      <c r="AH741" s="300"/>
      <c r="AI741" s="300"/>
      <c r="AJ741" s="300"/>
      <c r="AK741" s="300"/>
      <c r="AL741" s="300"/>
      <c r="AM741" s="300"/>
      <c r="AN741" s="300"/>
      <c r="AO741" s="300"/>
      <c r="AP741" s="300"/>
    </row>
    <row r="742" spans="10:42" ht="13.5" customHeight="1">
      <c r="J742" s="300"/>
      <c r="K742" s="300"/>
      <c r="L742" s="300"/>
      <c r="M742" s="300"/>
      <c r="N742" s="300"/>
      <c r="O742" s="300"/>
      <c r="P742" s="300"/>
      <c r="Q742" s="300"/>
      <c r="R742" s="300"/>
      <c r="S742" s="300"/>
      <c r="T742" s="300"/>
      <c r="U742" s="300"/>
      <c r="V742" s="300"/>
      <c r="W742" s="300"/>
      <c r="X742" s="300"/>
      <c r="Y742" s="300"/>
      <c r="Z742" s="300"/>
      <c r="AA742" s="300"/>
      <c r="AB742" s="300"/>
      <c r="AC742" s="300"/>
      <c r="AD742" s="300"/>
      <c r="AE742" s="300"/>
      <c r="AF742" s="300"/>
      <c r="AG742" s="300"/>
      <c r="AH742" s="300"/>
      <c r="AI742" s="300"/>
      <c r="AJ742" s="300"/>
      <c r="AK742" s="300"/>
      <c r="AL742" s="300"/>
      <c r="AM742" s="300"/>
      <c r="AN742" s="300"/>
      <c r="AO742" s="300"/>
      <c r="AP742" s="300"/>
    </row>
    <row r="743" spans="10:42" ht="13.5" customHeight="1">
      <c r="J743" s="300"/>
      <c r="K743" s="300"/>
      <c r="L743" s="300"/>
      <c r="M743" s="300"/>
      <c r="N743" s="300"/>
      <c r="O743" s="300"/>
      <c r="P743" s="300"/>
      <c r="Q743" s="300"/>
      <c r="R743" s="300"/>
      <c r="S743" s="300"/>
      <c r="T743" s="300"/>
      <c r="U743" s="300"/>
      <c r="V743" s="300"/>
      <c r="W743" s="300"/>
      <c r="X743" s="300"/>
      <c r="Y743" s="300"/>
      <c r="Z743" s="300"/>
      <c r="AA743" s="300"/>
      <c r="AB743" s="300"/>
      <c r="AC743" s="300"/>
      <c r="AD743" s="300"/>
      <c r="AE743" s="300"/>
      <c r="AF743" s="300"/>
      <c r="AG743" s="300"/>
      <c r="AH743" s="300"/>
      <c r="AI743" s="300"/>
      <c r="AJ743" s="300"/>
      <c r="AK743" s="300"/>
      <c r="AL743" s="300"/>
      <c r="AM743" s="300"/>
      <c r="AN743" s="300"/>
      <c r="AO743" s="300"/>
      <c r="AP743" s="300"/>
    </row>
    <row r="744" spans="10:42" ht="13.5" customHeight="1">
      <c r="J744" s="300"/>
      <c r="K744" s="300"/>
      <c r="L744" s="300"/>
      <c r="M744" s="300"/>
      <c r="N744" s="300"/>
      <c r="O744" s="300"/>
      <c r="P744" s="300"/>
      <c r="Q744" s="300"/>
      <c r="R744" s="300"/>
      <c r="S744" s="300"/>
      <c r="T744" s="300"/>
      <c r="U744" s="300"/>
      <c r="V744" s="300"/>
      <c r="W744" s="300"/>
      <c r="X744" s="300"/>
      <c r="Y744" s="300"/>
      <c r="Z744" s="300"/>
      <c r="AA744" s="300"/>
      <c r="AB744" s="300"/>
      <c r="AC744" s="300"/>
      <c r="AD744" s="300"/>
      <c r="AE744" s="300"/>
      <c r="AF744" s="300"/>
      <c r="AG744" s="300"/>
      <c r="AH744" s="300"/>
      <c r="AI744" s="300"/>
      <c r="AJ744" s="300"/>
      <c r="AK744" s="300"/>
      <c r="AL744" s="300"/>
      <c r="AM744" s="300"/>
      <c r="AN744" s="300"/>
      <c r="AO744" s="300"/>
      <c r="AP744" s="300"/>
    </row>
    <row r="745" spans="10:42" ht="13.5" customHeight="1">
      <c r="J745" s="300"/>
      <c r="K745" s="300"/>
      <c r="L745" s="300"/>
      <c r="M745" s="300"/>
      <c r="N745" s="300"/>
      <c r="O745" s="300"/>
      <c r="P745" s="300"/>
      <c r="Q745" s="300"/>
      <c r="R745" s="300"/>
      <c r="S745" s="300"/>
      <c r="T745" s="300"/>
      <c r="U745" s="300"/>
      <c r="V745" s="300"/>
      <c r="W745" s="300"/>
      <c r="X745" s="300"/>
      <c r="Y745" s="300"/>
      <c r="Z745" s="300"/>
      <c r="AA745" s="300"/>
      <c r="AB745" s="300"/>
      <c r="AC745" s="300"/>
      <c r="AD745" s="300"/>
      <c r="AE745" s="300"/>
      <c r="AF745" s="300"/>
      <c r="AG745" s="300"/>
      <c r="AH745" s="300"/>
      <c r="AI745" s="300"/>
      <c r="AJ745" s="300"/>
      <c r="AK745" s="300"/>
      <c r="AL745" s="300"/>
      <c r="AM745" s="300"/>
      <c r="AN745" s="300"/>
      <c r="AO745" s="300"/>
      <c r="AP745" s="300"/>
    </row>
    <row r="746" spans="10:42" ht="13.5" customHeight="1">
      <c r="J746" s="300"/>
      <c r="K746" s="300"/>
      <c r="L746" s="300"/>
      <c r="M746" s="300"/>
      <c r="N746" s="300"/>
      <c r="O746" s="300"/>
      <c r="P746" s="300"/>
      <c r="Q746" s="300"/>
      <c r="R746" s="300"/>
      <c r="S746" s="300"/>
      <c r="T746" s="300"/>
      <c r="U746" s="300"/>
      <c r="V746" s="300"/>
      <c r="W746" s="300"/>
      <c r="X746" s="300"/>
      <c r="Y746" s="300"/>
      <c r="Z746" s="300"/>
      <c r="AA746" s="300"/>
      <c r="AB746" s="300"/>
      <c r="AC746" s="300"/>
      <c r="AD746" s="300"/>
      <c r="AE746" s="300"/>
      <c r="AF746" s="300"/>
      <c r="AG746" s="300"/>
      <c r="AH746" s="300"/>
      <c r="AI746" s="300"/>
      <c r="AJ746" s="300"/>
      <c r="AK746" s="300"/>
      <c r="AL746" s="300"/>
      <c r="AM746" s="300"/>
      <c r="AN746" s="300"/>
      <c r="AO746" s="300"/>
      <c r="AP746" s="300"/>
    </row>
    <row r="747" spans="10:42" ht="13.5" customHeight="1">
      <c r="J747" s="300"/>
      <c r="K747" s="300"/>
      <c r="L747" s="300"/>
      <c r="M747" s="300"/>
      <c r="N747" s="300"/>
      <c r="O747" s="300"/>
      <c r="P747" s="300"/>
      <c r="Q747" s="300"/>
      <c r="R747" s="300"/>
      <c r="S747" s="300"/>
      <c r="T747" s="300"/>
      <c r="U747" s="300"/>
      <c r="V747" s="300"/>
      <c r="W747" s="300"/>
      <c r="X747" s="300"/>
      <c r="Y747" s="300"/>
      <c r="Z747" s="300"/>
      <c r="AA747" s="300"/>
      <c r="AB747" s="300"/>
      <c r="AC747" s="300"/>
      <c r="AD747" s="300"/>
      <c r="AE747" s="300"/>
      <c r="AF747" s="300"/>
      <c r="AG747" s="300"/>
      <c r="AH747" s="300"/>
      <c r="AI747" s="300"/>
      <c r="AJ747" s="300"/>
      <c r="AK747" s="300"/>
      <c r="AL747" s="300"/>
      <c r="AM747" s="300"/>
      <c r="AN747" s="300"/>
      <c r="AO747" s="300"/>
      <c r="AP747" s="300"/>
    </row>
    <row r="748" spans="10:42" ht="13.5" customHeight="1">
      <c r="J748" s="300"/>
      <c r="K748" s="300"/>
      <c r="L748" s="300"/>
      <c r="M748" s="300"/>
      <c r="N748" s="300"/>
      <c r="O748" s="300"/>
      <c r="P748" s="300"/>
      <c r="Q748" s="300"/>
      <c r="R748" s="300"/>
      <c r="S748" s="300"/>
      <c r="T748" s="300"/>
      <c r="U748" s="300"/>
      <c r="V748" s="300"/>
      <c r="W748" s="300"/>
      <c r="X748" s="300"/>
      <c r="Y748" s="300"/>
      <c r="Z748" s="300"/>
      <c r="AA748" s="300"/>
      <c r="AB748" s="300"/>
      <c r="AC748" s="300"/>
      <c r="AD748" s="300"/>
      <c r="AE748" s="300"/>
      <c r="AF748" s="300"/>
      <c r="AG748" s="300"/>
      <c r="AH748" s="300"/>
      <c r="AI748" s="300"/>
      <c r="AJ748" s="300"/>
      <c r="AK748" s="300"/>
      <c r="AL748" s="300"/>
      <c r="AM748" s="300"/>
      <c r="AN748" s="300"/>
      <c r="AO748" s="300"/>
      <c r="AP748" s="300"/>
    </row>
    <row r="749" spans="10:42" ht="13.5" customHeight="1">
      <c r="J749" s="300"/>
      <c r="K749" s="300"/>
      <c r="L749" s="300"/>
      <c r="M749" s="300"/>
      <c r="N749" s="300"/>
      <c r="O749" s="300"/>
      <c r="P749" s="300"/>
      <c r="Q749" s="300"/>
      <c r="R749" s="300"/>
      <c r="S749" s="300"/>
      <c r="T749" s="300"/>
      <c r="U749" s="300"/>
      <c r="V749" s="300"/>
      <c r="W749" s="300"/>
      <c r="X749" s="300"/>
      <c r="Y749" s="300"/>
      <c r="Z749" s="300"/>
      <c r="AA749" s="300"/>
      <c r="AB749" s="300"/>
      <c r="AC749" s="300"/>
      <c r="AD749" s="300"/>
      <c r="AE749" s="300"/>
      <c r="AF749" s="300"/>
      <c r="AG749" s="300"/>
      <c r="AH749" s="300"/>
      <c r="AI749" s="300"/>
      <c r="AJ749" s="300"/>
      <c r="AK749" s="300"/>
      <c r="AL749" s="300"/>
      <c r="AM749" s="300"/>
      <c r="AN749" s="300"/>
      <c r="AO749" s="300"/>
      <c r="AP749" s="300"/>
    </row>
    <row r="750" spans="10:42" ht="13.5" customHeight="1">
      <c r="J750" s="300"/>
      <c r="K750" s="300"/>
      <c r="L750" s="300"/>
      <c r="M750" s="300"/>
      <c r="N750" s="300"/>
      <c r="O750" s="300"/>
      <c r="P750" s="300"/>
      <c r="Q750" s="300"/>
      <c r="R750" s="300"/>
      <c r="S750" s="300"/>
      <c r="T750" s="300"/>
      <c r="U750" s="300"/>
      <c r="V750" s="300"/>
      <c r="W750" s="300"/>
      <c r="X750" s="300"/>
      <c r="Y750" s="300"/>
      <c r="Z750" s="300"/>
      <c r="AA750" s="300"/>
      <c r="AB750" s="300"/>
      <c r="AC750" s="300"/>
      <c r="AD750" s="300"/>
      <c r="AE750" s="300"/>
      <c r="AF750" s="300"/>
      <c r="AG750" s="300"/>
      <c r="AH750" s="300"/>
      <c r="AI750" s="300"/>
      <c r="AJ750" s="300"/>
      <c r="AK750" s="300"/>
      <c r="AL750" s="300"/>
      <c r="AM750" s="300"/>
      <c r="AN750" s="300"/>
      <c r="AO750" s="300"/>
      <c r="AP750" s="300"/>
    </row>
    <row r="751" spans="10:42" ht="13.5" customHeight="1">
      <c r="J751" s="300"/>
      <c r="K751" s="300"/>
      <c r="L751" s="300"/>
      <c r="M751" s="300"/>
      <c r="N751" s="300"/>
      <c r="O751" s="300"/>
      <c r="P751" s="300"/>
      <c r="Q751" s="300"/>
      <c r="R751" s="300"/>
      <c r="S751" s="300"/>
      <c r="T751" s="300"/>
      <c r="U751" s="300"/>
      <c r="V751" s="300"/>
      <c r="W751" s="300"/>
      <c r="X751" s="300"/>
      <c r="Y751" s="300"/>
      <c r="Z751" s="300"/>
      <c r="AA751" s="300"/>
      <c r="AB751" s="300"/>
      <c r="AC751" s="300"/>
      <c r="AD751" s="300"/>
      <c r="AE751" s="300"/>
      <c r="AF751" s="300"/>
      <c r="AG751" s="300"/>
      <c r="AH751" s="300"/>
      <c r="AI751" s="300"/>
      <c r="AJ751" s="300"/>
      <c r="AK751" s="300"/>
      <c r="AL751" s="300"/>
      <c r="AM751" s="300"/>
      <c r="AN751" s="300"/>
      <c r="AO751" s="300"/>
      <c r="AP751" s="300"/>
    </row>
    <row r="752" spans="10:42" ht="13.5" customHeight="1">
      <c r="J752" s="300"/>
      <c r="K752" s="300"/>
      <c r="L752" s="300"/>
      <c r="M752" s="300"/>
      <c r="N752" s="300"/>
      <c r="O752" s="300"/>
      <c r="P752" s="300"/>
      <c r="Q752" s="300"/>
      <c r="R752" s="300"/>
      <c r="S752" s="300"/>
      <c r="T752" s="300"/>
      <c r="U752" s="300"/>
      <c r="V752" s="300"/>
      <c r="W752" s="300"/>
      <c r="X752" s="300"/>
      <c r="Y752" s="300"/>
      <c r="Z752" s="300"/>
      <c r="AA752" s="300"/>
      <c r="AB752" s="300"/>
      <c r="AC752" s="300"/>
      <c r="AD752" s="300"/>
      <c r="AE752" s="300"/>
      <c r="AF752" s="300"/>
      <c r="AG752" s="300"/>
      <c r="AH752" s="300"/>
      <c r="AI752" s="300"/>
      <c r="AJ752" s="300"/>
      <c r="AK752" s="300"/>
      <c r="AL752" s="300"/>
      <c r="AM752" s="300"/>
      <c r="AN752" s="300"/>
      <c r="AO752" s="300"/>
      <c r="AP752" s="300"/>
    </row>
    <row r="753" spans="10:42" ht="13.5" customHeight="1">
      <c r="J753" s="300"/>
      <c r="K753" s="300"/>
      <c r="L753" s="300"/>
      <c r="M753" s="300"/>
      <c r="N753" s="300"/>
      <c r="O753" s="300"/>
      <c r="P753" s="300"/>
      <c r="Q753" s="300"/>
      <c r="R753" s="300"/>
      <c r="S753" s="300"/>
      <c r="T753" s="300"/>
      <c r="U753" s="300"/>
      <c r="V753" s="300"/>
      <c r="W753" s="300"/>
      <c r="X753" s="300"/>
      <c r="Y753" s="300"/>
      <c r="Z753" s="300"/>
      <c r="AA753" s="300"/>
      <c r="AB753" s="300"/>
      <c r="AC753" s="300"/>
      <c r="AD753" s="300"/>
      <c r="AE753" s="300"/>
      <c r="AF753" s="300"/>
      <c r="AG753" s="300"/>
      <c r="AH753" s="300"/>
      <c r="AI753" s="300"/>
      <c r="AJ753" s="300"/>
      <c r="AK753" s="300"/>
      <c r="AL753" s="300"/>
      <c r="AM753" s="300"/>
      <c r="AN753" s="300"/>
      <c r="AO753" s="300"/>
      <c r="AP753" s="300"/>
    </row>
    <row r="754" spans="10:42" ht="13.5" customHeight="1">
      <c r="J754" s="300"/>
      <c r="K754" s="300"/>
      <c r="L754" s="300"/>
      <c r="M754" s="300"/>
      <c r="N754" s="300"/>
      <c r="O754" s="300"/>
      <c r="P754" s="300"/>
      <c r="Q754" s="300"/>
      <c r="R754" s="300"/>
      <c r="S754" s="300"/>
      <c r="T754" s="300"/>
      <c r="U754" s="300"/>
      <c r="V754" s="300"/>
      <c r="W754" s="300"/>
      <c r="X754" s="300"/>
      <c r="Y754" s="300"/>
      <c r="Z754" s="300"/>
      <c r="AA754" s="300"/>
      <c r="AB754" s="300"/>
      <c r="AC754" s="300"/>
      <c r="AD754" s="300"/>
      <c r="AE754" s="300"/>
      <c r="AF754" s="300"/>
      <c r="AG754" s="300"/>
      <c r="AH754" s="300"/>
      <c r="AI754" s="300"/>
      <c r="AJ754" s="300"/>
      <c r="AK754" s="300"/>
      <c r="AL754" s="300"/>
      <c r="AM754" s="300"/>
      <c r="AN754" s="300"/>
      <c r="AO754" s="300"/>
      <c r="AP754" s="300"/>
    </row>
    <row r="755" spans="10:42" ht="13.5" customHeight="1">
      <c r="J755" s="300"/>
      <c r="K755" s="300"/>
      <c r="L755" s="300"/>
      <c r="M755" s="300"/>
      <c r="N755" s="300"/>
      <c r="O755" s="300"/>
      <c r="P755" s="300"/>
      <c r="Q755" s="300"/>
      <c r="R755" s="300"/>
      <c r="S755" s="300"/>
      <c r="T755" s="300"/>
      <c r="U755" s="300"/>
      <c r="V755" s="300"/>
      <c r="W755" s="300"/>
      <c r="X755" s="300"/>
      <c r="Y755" s="300"/>
      <c r="Z755" s="300"/>
      <c r="AA755" s="300"/>
      <c r="AB755" s="300"/>
      <c r="AC755" s="300"/>
      <c r="AD755" s="300"/>
      <c r="AE755" s="300"/>
      <c r="AF755" s="300"/>
      <c r="AG755" s="300"/>
      <c r="AH755" s="300"/>
      <c r="AI755" s="300"/>
      <c r="AJ755" s="300"/>
      <c r="AK755" s="300"/>
      <c r="AL755" s="300"/>
      <c r="AM755" s="300"/>
      <c r="AN755" s="300"/>
      <c r="AO755" s="300"/>
      <c r="AP755" s="300"/>
    </row>
    <row r="756" spans="10:42" ht="13.5" customHeight="1">
      <c r="J756" s="300"/>
      <c r="K756" s="300"/>
      <c r="L756" s="300"/>
      <c r="M756" s="300"/>
      <c r="N756" s="300"/>
      <c r="O756" s="300"/>
      <c r="P756" s="300"/>
      <c r="Q756" s="300"/>
      <c r="R756" s="300"/>
      <c r="S756" s="300"/>
      <c r="T756" s="300"/>
      <c r="U756" s="300"/>
      <c r="V756" s="300"/>
      <c r="W756" s="300"/>
      <c r="X756" s="300"/>
      <c r="Y756" s="300"/>
      <c r="Z756" s="300"/>
      <c r="AA756" s="300"/>
      <c r="AB756" s="300"/>
      <c r="AC756" s="300"/>
      <c r="AD756" s="300"/>
      <c r="AE756" s="300"/>
      <c r="AF756" s="300"/>
      <c r="AG756" s="300"/>
      <c r="AH756" s="300"/>
      <c r="AI756" s="300"/>
      <c r="AJ756" s="300"/>
      <c r="AK756" s="300"/>
      <c r="AL756" s="300"/>
      <c r="AM756" s="300"/>
      <c r="AN756" s="300"/>
      <c r="AO756" s="300"/>
      <c r="AP756" s="300"/>
    </row>
    <row r="757" spans="10:42" ht="13.5" customHeight="1">
      <c r="J757" s="300"/>
      <c r="K757" s="300"/>
      <c r="L757" s="300"/>
      <c r="M757" s="300"/>
      <c r="N757" s="300"/>
      <c r="O757" s="300"/>
      <c r="P757" s="300"/>
      <c r="Q757" s="300"/>
      <c r="R757" s="300"/>
      <c r="S757" s="300"/>
      <c r="T757" s="300"/>
      <c r="U757" s="300"/>
      <c r="V757" s="300"/>
      <c r="W757" s="300"/>
      <c r="X757" s="300"/>
      <c r="Y757" s="300"/>
      <c r="Z757" s="300"/>
      <c r="AA757" s="300"/>
      <c r="AB757" s="300"/>
      <c r="AC757" s="300"/>
      <c r="AD757" s="300"/>
      <c r="AE757" s="300"/>
      <c r="AF757" s="300"/>
      <c r="AG757" s="300"/>
      <c r="AH757" s="300"/>
      <c r="AI757" s="300"/>
      <c r="AJ757" s="300"/>
      <c r="AK757" s="300"/>
      <c r="AL757" s="300"/>
      <c r="AM757" s="300"/>
      <c r="AN757" s="300"/>
      <c r="AO757" s="300"/>
      <c r="AP757" s="300"/>
    </row>
    <row r="758" spans="10:42" ht="13.5" customHeight="1">
      <c r="J758" s="300"/>
      <c r="K758" s="300"/>
      <c r="L758" s="300"/>
      <c r="M758" s="300"/>
      <c r="N758" s="300"/>
      <c r="O758" s="300"/>
      <c r="P758" s="300"/>
      <c r="Q758" s="300"/>
      <c r="R758" s="300"/>
      <c r="S758" s="300"/>
      <c r="T758" s="300"/>
      <c r="U758" s="300"/>
      <c r="V758" s="300"/>
      <c r="W758" s="300"/>
      <c r="X758" s="300"/>
      <c r="Y758" s="300"/>
      <c r="Z758" s="300"/>
      <c r="AA758" s="300"/>
      <c r="AB758" s="300"/>
      <c r="AC758" s="300"/>
      <c r="AD758" s="300"/>
      <c r="AE758" s="300"/>
      <c r="AF758" s="300"/>
      <c r="AG758" s="300"/>
      <c r="AH758" s="300"/>
      <c r="AI758" s="300"/>
      <c r="AJ758" s="300"/>
      <c r="AK758" s="300"/>
      <c r="AL758" s="300"/>
      <c r="AM758" s="300"/>
      <c r="AN758" s="300"/>
      <c r="AO758" s="300"/>
      <c r="AP758" s="300"/>
    </row>
    <row r="759" spans="10:42" ht="13.5" customHeight="1">
      <c r="J759" s="300"/>
      <c r="K759" s="300"/>
      <c r="L759" s="300"/>
      <c r="M759" s="300"/>
      <c r="N759" s="300"/>
      <c r="O759" s="300"/>
      <c r="P759" s="300"/>
      <c r="Q759" s="300"/>
      <c r="R759" s="300"/>
      <c r="S759" s="300"/>
      <c r="T759" s="300"/>
      <c r="U759" s="300"/>
      <c r="V759" s="300"/>
      <c r="W759" s="300"/>
      <c r="X759" s="300"/>
      <c r="Y759" s="300"/>
      <c r="Z759" s="300"/>
      <c r="AA759" s="300"/>
      <c r="AB759" s="300"/>
      <c r="AC759" s="300"/>
      <c r="AD759" s="300"/>
      <c r="AE759" s="300"/>
      <c r="AF759" s="300"/>
      <c r="AG759" s="300"/>
      <c r="AH759" s="300"/>
      <c r="AI759" s="300"/>
      <c r="AJ759" s="300"/>
      <c r="AK759" s="300"/>
      <c r="AL759" s="300"/>
      <c r="AM759" s="300"/>
      <c r="AN759" s="300"/>
      <c r="AO759" s="300"/>
      <c r="AP759" s="300"/>
    </row>
    <row r="760" spans="10:42" ht="13.5" customHeight="1">
      <c r="J760" s="300"/>
      <c r="K760" s="300"/>
      <c r="L760" s="300"/>
      <c r="M760" s="300"/>
      <c r="N760" s="300"/>
      <c r="O760" s="300"/>
      <c r="P760" s="300"/>
      <c r="Q760" s="300"/>
      <c r="R760" s="300"/>
      <c r="S760" s="300"/>
      <c r="T760" s="300"/>
      <c r="U760" s="300"/>
      <c r="V760" s="300"/>
      <c r="W760" s="300"/>
      <c r="X760" s="300"/>
      <c r="Y760" s="300"/>
      <c r="Z760" s="300"/>
      <c r="AA760" s="300"/>
      <c r="AB760" s="300"/>
      <c r="AC760" s="300"/>
      <c r="AD760" s="300"/>
      <c r="AE760" s="300"/>
      <c r="AF760" s="300"/>
      <c r="AG760" s="300"/>
      <c r="AH760" s="300"/>
      <c r="AI760" s="300"/>
      <c r="AJ760" s="300"/>
      <c r="AK760" s="300"/>
      <c r="AL760" s="300"/>
      <c r="AM760" s="300"/>
      <c r="AN760" s="300"/>
      <c r="AO760" s="300"/>
      <c r="AP760" s="300"/>
    </row>
    <row r="761" spans="10:42" ht="13.5" customHeight="1">
      <c r="J761" s="300"/>
      <c r="K761" s="300"/>
      <c r="L761" s="300"/>
      <c r="M761" s="300"/>
      <c r="N761" s="300"/>
      <c r="O761" s="300"/>
      <c r="P761" s="300"/>
      <c r="Q761" s="300"/>
      <c r="R761" s="300"/>
      <c r="S761" s="300"/>
      <c r="T761" s="300"/>
      <c r="U761" s="300"/>
      <c r="V761" s="300"/>
      <c r="W761" s="300"/>
      <c r="X761" s="300"/>
      <c r="Y761" s="300"/>
      <c r="Z761" s="300"/>
      <c r="AA761" s="300"/>
      <c r="AB761" s="300"/>
      <c r="AC761" s="300"/>
      <c r="AD761" s="300"/>
      <c r="AE761" s="300"/>
      <c r="AF761" s="300"/>
      <c r="AG761" s="300"/>
      <c r="AH761" s="300"/>
      <c r="AI761" s="300"/>
      <c r="AJ761" s="300"/>
      <c r="AK761" s="300"/>
      <c r="AL761" s="300"/>
      <c r="AM761" s="300"/>
      <c r="AN761" s="300"/>
      <c r="AO761" s="300"/>
      <c r="AP761" s="300"/>
    </row>
    <row r="762" spans="10:42" ht="13.5" customHeight="1">
      <c r="J762" s="300"/>
      <c r="K762" s="300"/>
      <c r="L762" s="300"/>
      <c r="M762" s="300"/>
      <c r="N762" s="300"/>
      <c r="O762" s="300"/>
      <c r="P762" s="300"/>
      <c r="Q762" s="300"/>
      <c r="R762" s="300"/>
      <c r="S762" s="300"/>
      <c r="T762" s="300"/>
      <c r="U762" s="300"/>
      <c r="V762" s="300"/>
      <c r="W762" s="300"/>
      <c r="X762" s="300"/>
      <c r="Y762" s="300"/>
      <c r="Z762" s="300"/>
      <c r="AA762" s="300"/>
      <c r="AB762" s="300"/>
      <c r="AC762" s="300"/>
      <c r="AD762" s="300"/>
      <c r="AE762" s="300"/>
      <c r="AF762" s="300"/>
      <c r="AG762" s="300"/>
      <c r="AH762" s="300"/>
      <c r="AI762" s="300"/>
      <c r="AJ762" s="300"/>
      <c r="AK762" s="300"/>
      <c r="AL762" s="300"/>
      <c r="AM762" s="300"/>
      <c r="AN762" s="300"/>
      <c r="AO762" s="300"/>
      <c r="AP762" s="300"/>
    </row>
    <row r="763" spans="10:42" ht="13.5" customHeight="1">
      <c r="J763" s="300"/>
      <c r="K763" s="300"/>
      <c r="L763" s="300"/>
      <c r="M763" s="300"/>
      <c r="N763" s="300"/>
      <c r="O763" s="300"/>
      <c r="P763" s="300"/>
      <c r="Q763" s="300"/>
      <c r="R763" s="300"/>
      <c r="S763" s="300"/>
      <c r="T763" s="300"/>
      <c r="U763" s="300"/>
      <c r="V763" s="300"/>
      <c r="W763" s="300"/>
      <c r="X763" s="300"/>
      <c r="Y763" s="300"/>
      <c r="Z763" s="300"/>
      <c r="AA763" s="300"/>
      <c r="AB763" s="300"/>
      <c r="AC763" s="300"/>
      <c r="AD763" s="300"/>
      <c r="AE763" s="300"/>
      <c r="AF763" s="300"/>
      <c r="AG763" s="300"/>
      <c r="AH763" s="300"/>
      <c r="AI763" s="300"/>
      <c r="AJ763" s="300"/>
      <c r="AK763" s="300"/>
      <c r="AL763" s="300"/>
      <c r="AM763" s="300"/>
      <c r="AN763" s="300"/>
      <c r="AO763" s="300"/>
      <c r="AP763" s="300"/>
    </row>
    <row r="764" spans="10:42" ht="13.5" customHeight="1">
      <c r="J764" s="300"/>
      <c r="K764" s="300"/>
      <c r="L764" s="300"/>
      <c r="M764" s="300"/>
      <c r="N764" s="300"/>
      <c r="O764" s="300"/>
      <c r="P764" s="300"/>
      <c r="Q764" s="300"/>
      <c r="R764" s="300"/>
      <c r="S764" s="300"/>
      <c r="T764" s="300"/>
      <c r="U764" s="300"/>
      <c r="V764" s="300"/>
      <c r="W764" s="300"/>
      <c r="X764" s="300"/>
      <c r="Y764" s="300"/>
      <c r="Z764" s="300"/>
      <c r="AA764" s="300"/>
      <c r="AB764" s="300"/>
      <c r="AC764" s="300"/>
      <c r="AD764" s="300"/>
      <c r="AE764" s="300"/>
      <c r="AF764" s="300"/>
      <c r="AG764" s="300"/>
      <c r="AH764" s="300"/>
      <c r="AI764" s="300"/>
      <c r="AJ764" s="300"/>
      <c r="AK764" s="300"/>
      <c r="AL764" s="300"/>
      <c r="AM764" s="300"/>
      <c r="AN764" s="300"/>
      <c r="AO764" s="300"/>
      <c r="AP764" s="300"/>
    </row>
    <row r="765" spans="10:42" ht="13.5" customHeight="1">
      <c r="J765" s="300"/>
      <c r="K765" s="300"/>
      <c r="L765" s="300"/>
      <c r="M765" s="300"/>
      <c r="N765" s="300"/>
      <c r="O765" s="300"/>
      <c r="P765" s="300"/>
      <c r="Q765" s="300"/>
      <c r="R765" s="300"/>
      <c r="S765" s="300"/>
      <c r="T765" s="300"/>
      <c r="U765" s="300"/>
      <c r="V765" s="300"/>
      <c r="W765" s="300"/>
      <c r="X765" s="300"/>
      <c r="Y765" s="300"/>
      <c r="Z765" s="300"/>
      <c r="AA765" s="300"/>
      <c r="AB765" s="300"/>
      <c r="AC765" s="300"/>
      <c r="AD765" s="300"/>
      <c r="AE765" s="300"/>
      <c r="AF765" s="300"/>
      <c r="AG765" s="300"/>
      <c r="AH765" s="300"/>
      <c r="AI765" s="300"/>
      <c r="AJ765" s="300"/>
      <c r="AK765" s="300"/>
      <c r="AL765" s="300"/>
      <c r="AM765" s="300"/>
      <c r="AN765" s="300"/>
      <c r="AO765" s="300"/>
      <c r="AP765" s="300"/>
    </row>
    <row r="766" spans="10:42" ht="13.5" customHeight="1">
      <c r="J766" s="300"/>
      <c r="K766" s="300"/>
      <c r="L766" s="300"/>
      <c r="M766" s="300"/>
      <c r="N766" s="300"/>
      <c r="O766" s="300"/>
      <c r="P766" s="300"/>
      <c r="Q766" s="300"/>
      <c r="R766" s="300"/>
      <c r="S766" s="300"/>
      <c r="T766" s="300"/>
      <c r="U766" s="300"/>
      <c r="V766" s="300"/>
      <c r="W766" s="300"/>
      <c r="X766" s="300"/>
      <c r="Y766" s="300"/>
      <c r="Z766" s="300"/>
      <c r="AA766" s="300"/>
      <c r="AB766" s="300"/>
      <c r="AC766" s="300"/>
      <c r="AD766" s="300"/>
      <c r="AE766" s="300"/>
      <c r="AF766" s="300"/>
      <c r="AG766" s="300"/>
      <c r="AH766" s="300"/>
      <c r="AI766" s="300"/>
      <c r="AJ766" s="300"/>
      <c r="AK766" s="300"/>
      <c r="AL766" s="300"/>
      <c r="AM766" s="300"/>
      <c r="AN766" s="300"/>
      <c r="AO766" s="300"/>
      <c r="AP766" s="300"/>
    </row>
    <row r="767" spans="10:42" ht="13.5" customHeight="1">
      <c r="J767" s="300"/>
      <c r="K767" s="300"/>
      <c r="L767" s="300"/>
      <c r="M767" s="300"/>
      <c r="N767" s="300"/>
      <c r="O767" s="300"/>
      <c r="P767" s="300"/>
      <c r="Q767" s="300"/>
      <c r="R767" s="300"/>
      <c r="S767" s="300"/>
      <c r="T767" s="300"/>
      <c r="U767" s="300"/>
      <c r="V767" s="300"/>
      <c r="W767" s="300"/>
      <c r="X767" s="300"/>
      <c r="Y767" s="300"/>
      <c r="Z767" s="300"/>
      <c r="AA767" s="300"/>
      <c r="AB767" s="300"/>
      <c r="AC767" s="300"/>
      <c r="AD767" s="300"/>
      <c r="AE767" s="300"/>
      <c r="AF767" s="300"/>
      <c r="AG767" s="300"/>
      <c r="AH767" s="300"/>
      <c r="AI767" s="300"/>
      <c r="AJ767" s="300"/>
      <c r="AK767" s="300"/>
      <c r="AL767" s="300"/>
      <c r="AM767" s="300"/>
      <c r="AN767" s="300"/>
      <c r="AO767" s="300"/>
      <c r="AP767" s="300"/>
    </row>
    <row r="768" spans="10:42" ht="13.5" customHeight="1">
      <c r="J768" s="300"/>
      <c r="K768" s="300"/>
      <c r="L768" s="300"/>
      <c r="M768" s="300"/>
      <c r="N768" s="300"/>
      <c r="O768" s="300"/>
      <c r="P768" s="300"/>
      <c r="Q768" s="300"/>
      <c r="R768" s="300"/>
      <c r="S768" s="300"/>
      <c r="T768" s="300"/>
      <c r="U768" s="300"/>
      <c r="V768" s="300"/>
      <c r="W768" s="300"/>
      <c r="X768" s="300"/>
      <c r="Y768" s="300"/>
      <c r="Z768" s="300"/>
      <c r="AA768" s="300"/>
      <c r="AB768" s="300"/>
      <c r="AC768" s="300"/>
      <c r="AD768" s="300"/>
      <c r="AE768" s="300"/>
      <c r="AF768" s="300"/>
      <c r="AG768" s="300"/>
      <c r="AH768" s="300"/>
      <c r="AI768" s="300"/>
      <c r="AJ768" s="300"/>
      <c r="AK768" s="300"/>
      <c r="AL768" s="300"/>
      <c r="AM768" s="300"/>
      <c r="AN768" s="300"/>
      <c r="AO768" s="300"/>
      <c r="AP768" s="300"/>
    </row>
    <row r="769" spans="10:42" ht="13.5" customHeight="1">
      <c r="J769" s="300"/>
      <c r="K769" s="300"/>
      <c r="L769" s="300"/>
      <c r="M769" s="300"/>
      <c r="N769" s="300"/>
      <c r="O769" s="300"/>
      <c r="P769" s="300"/>
      <c r="Q769" s="300"/>
      <c r="R769" s="300"/>
      <c r="S769" s="300"/>
      <c r="T769" s="300"/>
      <c r="U769" s="300"/>
      <c r="V769" s="300"/>
      <c r="W769" s="300"/>
      <c r="X769" s="300"/>
      <c r="Y769" s="300"/>
      <c r="Z769" s="300"/>
      <c r="AA769" s="300"/>
      <c r="AB769" s="300"/>
      <c r="AC769" s="300"/>
      <c r="AD769" s="300"/>
      <c r="AE769" s="300"/>
      <c r="AF769" s="300"/>
      <c r="AG769" s="300"/>
      <c r="AH769" s="300"/>
      <c r="AI769" s="300"/>
      <c r="AJ769" s="300"/>
      <c r="AK769" s="300"/>
      <c r="AL769" s="300"/>
      <c r="AM769" s="300"/>
      <c r="AN769" s="300"/>
      <c r="AO769" s="300"/>
      <c r="AP769" s="300"/>
    </row>
    <row r="770" spans="10:42" ht="13.5" customHeight="1">
      <c r="J770" s="300"/>
      <c r="K770" s="300"/>
      <c r="L770" s="300"/>
      <c r="M770" s="300"/>
      <c r="N770" s="300"/>
      <c r="O770" s="300"/>
      <c r="P770" s="300"/>
      <c r="Q770" s="300"/>
      <c r="R770" s="300"/>
      <c r="S770" s="300"/>
      <c r="T770" s="300"/>
      <c r="U770" s="300"/>
      <c r="V770" s="300"/>
      <c r="W770" s="300"/>
      <c r="X770" s="300"/>
      <c r="Y770" s="300"/>
      <c r="Z770" s="300"/>
      <c r="AA770" s="300"/>
      <c r="AB770" s="300"/>
      <c r="AC770" s="300"/>
      <c r="AD770" s="300"/>
      <c r="AE770" s="300"/>
      <c r="AF770" s="300"/>
      <c r="AG770" s="300"/>
      <c r="AH770" s="300"/>
      <c r="AI770" s="300"/>
      <c r="AJ770" s="300"/>
      <c r="AK770" s="300"/>
      <c r="AL770" s="300"/>
      <c r="AM770" s="300"/>
      <c r="AN770" s="300"/>
      <c r="AO770" s="300"/>
      <c r="AP770" s="300"/>
    </row>
    <row r="771" spans="10:42" ht="13.5" customHeight="1">
      <c r="J771" s="300"/>
      <c r="K771" s="300"/>
      <c r="L771" s="300"/>
      <c r="M771" s="300"/>
      <c r="N771" s="300"/>
      <c r="O771" s="300"/>
      <c r="P771" s="300"/>
      <c r="Q771" s="300"/>
      <c r="R771" s="300"/>
      <c r="S771" s="300"/>
      <c r="T771" s="300"/>
      <c r="U771" s="300"/>
      <c r="V771" s="300"/>
      <c r="W771" s="300"/>
      <c r="X771" s="300"/>
      <c r="Y771" s="300"/>
      <c r="Z771" s="300"/>
      <c r="AA771" s="300"/>
      <c r="AB771" s="300"/>
      <c r="AC771" s="300"/>
      <c r="AD771" s="300"/>
      <c r="AE771" s="300"/>
      <c r="AF771" s="300"/>
      <c r="AG771" s="300"/>
      <c r="AH771" s="300"/>
      <c r="AI771" s="300"/>
      <c r="AJ771" s="300"/>
      <c r="AK771" s="300"/>
      <c r="AL771" s="300"/>
      <c r="AM771" s="300"/>
      <c r="AN771" s="300"/>
      <c r="AO771" s="300"/>
      <c r="AP771" s="300"/>
    </row>
    <row r="772" spans="10:42" ht="13.5" customHeight="1">
      <c r="J772" s="300"/>
      <c r="K772" s="300"/>
      <c r="L772" s="300"/>
      <c r="M772" s="300"/>
      <c r="N772" s="300"/>
      <c r="O772" s="300"/>
      <c r="P772" s="300"/>
      <c r="Q772" s="300"/>
      <c r="R772" s="300"/>
      <c r="S772" s="300"/>
      <c r="T772" s="300"/>
      <c r="U772" s="300"/>
      <c r="V772" s="300"/>
      <c r="W772" s="300"/>
      <c r="X772" s="300"/>
      <c r="Y772" s="300"/>
      <c r="Z772" s="300"/>
      <c r="AA772" s="300"/>
      <c r="AB772" s="300"/>
      <c r="AC772" s="300"/>
      <c r="AD772" s="300"/>
      <c r="AE772" s="300"/>
      <c r="AF772" s="300"/>
      <c r="AG772" s="300"/>
      <c r="AH772" s="300"/>
      <c r="AI772" s="300"/>
      <c r="AJ772" s="300"/>
      <c r="AK772" s="300"/>
      <c r="AL772" s="300"/>
      <c r="AM772" s="300"/>
      <c r="AN772" s="300"/>
      <c r="AO772" s="300"/>
      <c r="AP772" s="300"/>
    </row>
    <row r="773" spans="10:42" ht="13.5" customHeight="1">
      <c r="J773" s="300"/>
      <c r="K773" s="300"/>
      <c r="L773" s="300"/>
      <c r="M773" s="300"/>
      <c r="N773" s="300"/>
      <c r="O773" s="300"/>
      <c r="P773" s="300"/>
      <c r="Q773" s="300"/>
      <c r="R773" s="300"/>
      <c r="S773" s="300"/>
      <c r="T773" s="300"/>
      <c r="U773" s="300"/>
      <c r="V773" s="300"/>
      <c r="W773" s="300"/>
      <c r="X773" s="300"/>
      <c r="Y773" s="300"/>
      <c r="Z773" s="300"/>
      <c r="AA773" s="300"/>
      <c r="AB773" s="300"/>
      <c r="AC773" s="300"/>
      <c r="AD773" s="300"/>
      <c r="AE773" s="300"/>
      <c r="AF773" s="300"/>
      <c r="AG773" s="300"/>
      <c r="AH773" s="300"/>
      <c r="AI773" s="300"/>
      <c r="AJ773" s="300"/>
      <c r="AK773" s="300"/>
      <c r="AL773" s="300"/>
      <c r="AM773" s="300"/>
      <c r="AN773" s="300"/>
      <c r="AO773" s="300"/>
      <c r="AP773" s="300"/>
    </row>
    <row r="774" spans="10:42" ht="13.5" customHeight="1">
      <c r="J774" s="300"/>
      <c r="K774" s="300"/>
      <c r="L774" s="300"/>
      <c r="M774" s="300"/>
      <c r="N774" s="300"/>
      <c r="O774" s="300"/>
      <c r="P774" s="300"/>
      <c r="Q774" s="300"/>
      <c r="R774" s="300"/>
      <c r="S774" s="300"/>
      <c r="T774" s="300"/>
      <c r="U774" s="300"/>
      <c r="V774" s="300"/>
      <c r="W774" s="300"/>
      <c r="X774" s="300"/>
      <c r="Y774" s="300"/>
      <c r="Z774" s="300"/>
      <c r="AA774" s="300"/>
      <c r="AB774" s="300"/>
      <c r="AC774" s="300"/>
      <c r="AD774" s="300"/>
      <c r="AE774" s="300"/>
      <c r="AF774" s="300"/>
      <c r="AG774" s="300"/>
      <c r="AH774" s="300"/>
      <c r="AI774" s="300"/>
      <c r="AJ774" s="300"/>
      <c r="AK774" s="300"/>
      <c r="AL774" s="300"/>
      <c r="AM774" s="300"/>
      <c r="AN774" s="300"/>
      <c r="AO774" s="300"/>
      <c r="AP774" s="300"/>
    </row>
    <row r="775" spans="10:42" ht="13.5" customHeight="1">
      <c r="J775" s="300"/>
      <c r="K775" s="300"/>
      <c r="L775" s="300"/>
      <c r="M775" s="300"/>
      <c r="N775" s="300"/>
      <c r="O775" s="300"/>
      <c r="P775" s="300"/>
      <c r="Q775" s="300"/>
      <c r="R775" s="300"/>
      <c r="S775" s="300"/>
      <c r="T775" s="300"/>
      <c r="U775" s="300"/>
      <c r="V775" s="300"/>
      <c r="W775" s="300"/>
      <c r="X775" s="300"/>
      <c r="Y775" s="300"/>
      <c r="Z775" s="300"/>
      <c r="AA775" s="300"/>
      <c r="AB775" s="300"/>
      <c r="AC775" s="300"/>
      <c r="AD775" s="300"/>
      <c r="AE775" s="300"/>
      <c r="AF775" s="300"/>
      <c r="AG775" s="300"/>
      <c r="AH775" s="300"/>
      <c r="AI775" s="300"/>
      <c r="AJ775" s="300"/>
      <c r="AK775" s="300"/>
      <c r="AL775" s="300"/>
      <c r="AM775" s="300"/>
      <c r="AN775" s="300"/>
      <c r="AO775" s="300"/>
      <c r="AP775" s="300"/>
    </row>
    <row r="776" spans="10:42" ht="13.5" customHeight="1">
      <c r="J776" s="300"/>
      <c r="K776" s="300"/>
      <c r="L776" s="300"/>
      <c r="M776" s="300"/>
      <c r="N776" s="300"/>
      <c r="O776" s="300"/>
      <c r="P776" s="300"/>
      <c r="Q776" s="300"/>
      <c r="R776" s="300"/>
      <c r="S776" s="300"/>
      <c r="T776" s="300"/>
      <c r="U776" s="300"/>
      <c r="V776" s="300"/>
      <c r="W776" s="300"/>
      <c r="X776" s="300"/>
      <c r="Y776" s="300"/>
      <c r="Z776" s="300"/>
      <c r="AA776" s="300"/>
      <c r="AB776" s="300"/>
      <c r="AC776" s="300"/>
      <c r="AD776" s="300"/>
      <c r="AE776" s="300"/>
      <c r="AF776" s="300"/>
      <c r="AG776" s="300"/>
      <c r="AH776" s="300"/>
      <c r="AI776" s="300"/>
      <c r="AJ776" s="300"/>
      <c r="AK776" s="300"/>
      <c r="AL776" s="300"/>
      <c r="AM776" s="300"/>
      <c r="AN776" s="300"/>
      <c r="AO776" s="300"/>
      <c r="AP776" s="300"/>
    </row>
    <row r="777" spans="10:42" ht="13.5" customHeight="1">
      <c r="J777" s="300"/>
      <c r="K777" s="300"/>
      <c r="L777" s="300"/>
      <c r="M777" s="300"/>
      <c r="N777" s="300"/>
      <c r="O777" s="300"/>
      <c r="P777" s="300"/>
      <c r="Q777" s="300"/>
      <c r="R777" s="300"/>
      <c r="S777" s="300"/>
      <c r="T777" s="300"/>
      <c r="U777" s="300"/>
      <c r="V777" s="300"/>
      <c r="W777" s="300"/>
      <c r="X777" s="300"/>
      <c r="Y777" s="300"/>
      <c r="Z777" s="300"/>
      <c r="AA777" s="300"/>
      <c r="AB777" s="300"/>
      <c r="AC777" s="300"/>
      <c r="AD777" s="300"/>
      <c r="AE777" s="300"/>
      <c r="AF777" s="300"/>
      <c r="AG777" s="300"/>
      <c r="AH777" s="300"/>
      <c r="AI777" s="300"/>
      <c r="AJ777" s="300"/>
      <c r="AK777" s="300"/>
      <c r="AL777" s="300"/>
      <c r="AM777" s="300"/>
      <c r="AN777" s="300"/>
      <c r="AO777" s="300"/>
      <c r="AP777" s="300"/>
    </row>
    <row r="778" spans="10:42" ht="13.5" customHeight="1">
      <c r="J778" s="300"/>
      <c r="K778" s="300"/>
      <c r="L778" s="300"/>
      <c r="M778" s="300"/>
      <c r="N778" s="300"/>
      <c r="O778" s="300"/>
      <c r="P778" s="300"/>
      <c r="Q778" s="300"/>
      <c r="R778" s="300"/>
      <c r="S778" s="300"/>
      <c r="T778" s="300"/>
      <c r="U778" s="300"/>
      <c r="V778" s="300"/>
      <c r="W778" s="300"/>
      <c r="X778" s="300"/>
      <c r="Y778" s="300"/>
      <c r="Z778" s="300"/>
      <c r="AA778" s="300"/>
      <c r="AB778" s="300"/>
      <c r="AC778" s="300"/>
      <c r="AD778" s="300"/>
      <c r="AE778" s="300"/>
      <c r="AF778" s="300"/>
      <c r="AG778" s="300"/>
      <c r="AH778" s="300"/>
      <c r="AI778" s="300"/>
      <c r="AJ778" s="300"/>
      <c r="AK778" s="300"/>
      <c r="AL778" s="300"/>
      <c r="AM778" s="300"/>
      <c r="AN778" s="300"/>
      <c r="AO778" s="300"/>
      <c r="AP778" s="300"/>
    </row>
    <row r="779" spans="10:42" ht="13.5" customHeight="1">
      <c r="J779" s="300"/>
      <c r="K779" s="300"/>
      <c r="L779" s="300"/>
      <c r="M779" s="300"/>
      <c r="N779" s="300"/>
      <c r="O779" s="300"/>
      <c r="P779" s="300"/>
      <c r="Q779" s="300"/>
      <c r="R779" s="300"/>
      <c r="S779" s="300"/>
      <c r="T779" s="300"/>
      <c r="U779" s="300"/>
      <c r="V779" s="300"/>
      <c r="W779" s="300"/>
      <c r="X779" s="300"/>
      <c r="Y779" s="300"/>
      <c r="Z779" s="300"/>
      <c r="AA779" s="300"/>
      <c r="AB779" s="300"/>
      <c r="AC779" s="300"/>
      <c r="AD779" s="300"/>
      <c r="AE779" s="300"/>
      <c r="AF779" s="300"/>
      <c r="AG779" s="300"/>
      <c r="AH779" s="300"/>
      <c r="AI779" s="300"/>
      <c r="AJ779" s="300"/>
      <c r="AK779" s="300"/>
      <c r="AL779" s="300"/>
      <c r="AM779" s="300"/>
      <c r="AN779" s="300"/>
      <c r="AO779" s="300"/>
      <c r="AP779" s="300"/>
    </row>
    <row r="780" spans="10:42" ht="13.5" customHeight="1">
      <c r="J780" s="300"/>
      <c r="K780" s="300"/>
      <c r="L780" s="300"/>
      <c r="M780" s="300"/>
      <c r="N780" s="300"/>
      <c r="O780" s="300"/>
      <c r="P780" s="300"/>
      <c r="Q780" s="300"/>
      <c r="R780" s="300"/>
      <c r="S780" s="300"/>
      <c r="T780" s="300"/>
      <c r="U780" s="300"/>
      <c r="V780" s="300"/>
      <c r="W780" s="300"/>
      <c r="X780" s="300"/>
      <c r="Y780" s="300"/>
      <c r="Z780" s="300"/>
      <c r="AA780" s="300"/>
      <c r="AB780" s="300"/>
      <c r="AC780" s="300"/>
      <c r="AD780" s="300"/>
      <c r="AE780" s="300"/>
      <c r="AF780" s="300"/>
      <c r="AG780" s="300"/>
      <c r="AH780" s="300"/>
      <c r="AI780" s="300"/>
      <c r="AJ780" s="300"/>
      <c r="AK780" s="300"/>
      <c r="AL780" s="300"/>
      <c r="AM780" s="300"/>
      <c r="AN780" s="300"/>
      <c r="AO780" s="300"/>
      <c r="AP780" s="300"/>
    </row>
    <row r="781" spans="10:42" ht="13.5" customHeight="1">
      <c r="J781" s="300"/>
      <c r="K781" s="300"/>
      <c r="L781" s="300"/>
      <c r="M781" s="300"/>
      <c r="N781" s="300"/>
      <c r="O781" s="300"/>
      <c r="P781" s="300"/>
      <c r="Q781" s="300"/>
      <c r="R781" s="300"/>
      <c r="S781" s="300"/>
      <c r="T781" s="300"/>
      <c r="U781" s="300"/>
      <c r="V781" s="300"/>
      <c r="W781" s="300"/>
      <c r="X781" s="300"/>
      <c r="Y781" s="300"/>
      <c r="Z781" s="300"/>
      <c r="AA781" s="300"/>
      <c r="AB781" s="300"/>
      <c r="AC781" s="300"/>
      <c r="AD781" s="300"/>
      <c r="AE781" s="300"/>
      <c r="AF781" s="300"/>
      <c r="AG781" s="300"/>
      <c r="AH781" s="300"/>
      <c r="AI781" s="300"/>
      <c r="AJ781" s="300"/>
      <c r="AK781" s="300"/>
      <c r="AL781" s="300"/>
      <c r="AM781" s="300"/>
      <c r="AN781" s="300"/>
      <c r="AO781" s="300"/>
      <c r="AP781" s="300"/>
    </row>
    <row r="782" spans="10:42" ht="13.5" customHeight="1">
      <c r="J782" s="300"/>
      <c r="K782" s="300"/>
      <c r="L782" s="300"/>
      <c r="M782" s="300"/>
      <c r="N782" s="300"/>
      <c r="O782" s="300"/>
      <c r="P782" s="300"/>
      <c r="Q782" s="300"/>
      <c r="R782" s="300"/>
      <c r="S782" s="300"/>
      <c r="T782" s="300"/>
      <c r="U782" s="300"/>
      <c r="V782" s="300"/>
      <c r="W782" s="300"/>
      <c r="X782" s="300"/>
      <c r="Y782" s="300"/>
      <c r="Z782" s="300"/>
      <c r="AA782" s="300"/>
      <c r="AB782" s="300"/>
      <c r="AC782" s="300"/>
      <c r="AD782" s="300"/>
      <c r="AE782" s="300"/>
      <c r="AF782" s="300"/>
      <c r="AG782" s="300"/>
      <c r="AH782" s="300"/>
      <c r="AI782" s="300"/>
      <c r="AJ782" s="300"/>
      <c r="AK782" s="300"/>
      <c r="AL782" s="300"/>
      <c r="AM782" s="300"/>
      <c r="AN782" s="300"/>
      <c r="AO782" s="300"/>
      <c r="AP782" s="300"/>
    </row>
    <row r="783" spans="10:42" ht="13.5" customHeight="1">
      <c r="J783" s="300"/>
      <c r="K783" s="300"/>
      <c r="L783" s="300"/>
      <c r="M783" s="300"/>
      <c r="N783" s="300"/>
      <c r="O783" s="300"/>
      <c r="P783" s="300"/>
      <c r="Q783" s="300"/>
      <c r="R783" s="300"/>
      <c r="S783" s="300"/>
      <c r="T783" s="300"/>
      <c r="U783" s="300"/>
      <c r="V783" s="300"/>
      <c r="W783" s="300"/>
      <c r="X783" s="300"/>
      <c r="Y783" s="300"/>
      <c r="Z783" s="300"/>
      <c r="AA783" s="300"/>
      <c r="AB783" s="300"/>
      <c r="AC783" s="300"/>
      <c r="AD783" s="300"/>
      <c r="AE783" s="300"/>
      <c r="AF783" s="300"/>
      <c r="AG783" s="300"/>
      <c r="AH783" s="300"/>
      <c r="AI783" s="300"/>
      <c r="AJ783" s="300"/>
      <c r="AK783" s="300"/>
      <c r="AL783" s="300"/>
      <c r="AM783" s="300"/>
      <c r="AN783" s="300"/>
      <c r="AO783" s="300"/>
      <c r="AP783" s="300"/>
    </row>
    <row r="784" spans="10:42" ht="13.5" customHeight="1">
      <c r="J784" s="300"/>
      <c r="K784" s="300"/>
      <c r="L784" s="300"/>
      <c r="M784" s="300"/>
      <c r="N784" s="300"/>
      <c r="O784" s="300"/>
      <c r="P784" s="300"/>
      <c r="Q784" s="300"/>
      <c r="R784" s="300"/>
      <c r="S784" s="300"/>
      <c r="T784" s="300"/>
      <c r="U784" s="300"/>
      <c r="V784" s="300"/>
      <c r="W784" s="300"/>
      <c r="X784" s="300"/>
      <c r="Y784" s="300"/>
      <c r="Z784" s="300"/>
      <c r="AA784" s="300"/>
      <c r="AB784" s="300"/>
      <c r="AC784" s="300"/>
      <c r="AD784" s="300"/>
      <c r="AE784" s="300"/>
      <c r="AF784" s="300"/>
      <c r="AG784" s="300"/>
      <c r="AH784" s="300"/>
      <c r="AI784" s="300"/>
      <c r="AJ784" s="300"/>
      <c r="AK784" s="300"/>
      <c r="AL784" s="300"/>
      <c r="AM784" s="300"/>
      <c r="AN784" s="300"/>
      <c r="AO784" s="300"/>
      <c r="AP784" s="300"/>
    </row>
    <row r="785" spans="10:42" ht="13.5" customHeight="1">
      <c r="J785" s="300"/>
      <c r="K785" s="300"/>
      <c r="L785" s="300"/>
      <c r="M785" s="300"/>
      <c r="N785" s="300"/>
      <c r="O785" s="300"/>
      <c r="P785" s="300"/>
      <c r="Q785" s="300"/>
      <c r="R785" s="300"/>
      <c r="S785" s="300"/>
      <c r="T785" s="300"/>
      <c r="U785" s="300"/>
      <c r="V785" s="300"/>
      <c r="W785" s="300"/>
      <c r="X785" s="300"/>
      <c r="Y785" s="300"/>
      <c r="Z785" s="300"/>
      <c r="AA785" s="300"/>
      <c r="AB785" s="300"/>
      <c r="AC785" s="300"/>
      <c r="AD785" s="300"/>
      <c r="AE785" s="300"/>
      <c r="AF785" s="300"/>
      <c r="AG785" s="300"/>
      <c r="AH785" s="300"/>
      <c r="AI785" s="300"/>
      <c r="AJ785" s="300"/>
      <c r="AK785" s="300"/>
      <c r="AL785" s="300"/>
      <c r="AM785" s="300"/>
      <c r="AN785" s="300"/>
      <c r="AO785" s="300"/>
      <c r="AP785" s="300"/>
    </row>
    <row r="786" spans="10:42" ht="13.5" customHeight="1">
      <c r="J786" s="300"/>
      <c r="K786" s="300"/>
      <c r="L786" s="300"/>
      <c r="M786" s="300"/>
      <c r="N786" s="300"/>
      <c r="O786" s="300"/>
      <c r="P786" s="300"/>
      <c r="Q786" s="300"/>
      <c r="R786" s="300"/>
      <c r="S786" s="300"/>
      <c r="T786" s="300"/>
      <c r="U786" s="300"/>
      <c r="V786" s="300"/>
      <c r="W786" s="300"/>
      <c r="X786" s="300"/>
      <c r="Y786" s="300"/>
      <c r="Z786" s="300"/>
      <c r="AA786" s="300"/>
      <c r="AB786" s="300"/>
      <c r="AC786" s="300"/>
      <c r="AD786" s="300"/>
      <c r="AE786" s="300"/>
      <c r="AF786" s="300"/>
      <c r="AG786" s="300"/>
      <c r="AH786" s="300"/>
      <c r="AI786" s="300"/>
      <c r="AJ786" s="300"/>
      <c r="AK786" s="300"/>
      <c r="AL786" s="300"/>
      <c r="AM786" s="300"/>
      <c r="AN786" s="300"/>
      <c r="AO786" s="300"/>
      <c r="AP786" s="300"/>
    </row>
    <row r="787" spans="10:42" ht="13.5" customHeight="1">
      <c r="J787" s="300"/>
      <c r="K787" s="300"/>
      <c r="L787" s="300"/>
      <c r="M787" s="300"/>
      <c r="N787" s="300"/>
      <c r="O787" s="300"/>
      <c r="P787" s="300"/>
      <c r="Q787" s="300"/>
      <c r="R787" s="300"/>
      <c r="S787" s="300"/>
      <c r="T787" s="300"/>
      <c r="U787" s="300"/>
      <c r="V787" s="300"/>
      <c r="W787" s="300"/>
      <c r="X787" s="300"/>
      <c r="Y787" s="300"/>
      <c r="Z787" s="300"/>
      <c r="AA787" s="300"/>
      <c r="AB787" s="300"/>
      <c r="AC787" s="300"/>
      <c r="AD787" s="300"/>
      <c r="AE787" s="300"/>
      <c r="AF787" s="300"/>
      <c r="AG787" s="300"/>
      <c r="AH787" s="300"/>
      <c r="AI787" s="300"/>
      <c r="AJ787" s="300"/>
      <c r="AK787" s="300"/>
      <c r="AL787" s="300"/>
      <c r="AM787" s="300"/>
      <c r="AN787" s="300"/>
      <c r="AO787" s="300"/>
      <c r="AP787" s="300"/>
    </row>
    <row r="788" spans="10:42" ht="13.5" customHeight="1">
      <c r="J788" s="300"/>
      <c r="K788" s="300"/>
      <c r="L788" s="300"/>
      <c r="M788" s="300"/>
      <c r="N788" s="300"/>
      <c r="O788" s="300"/>
      <c r="P788" s="300"/>
      <c r="Q788" s="300"/>
      <c r="R788" s="300"/>
      <c r="S788" s="300"/>
      <c r="T788" s="300"/>
      <c r="U788" s="300"/>
      <c r="V788" s="300"/>
      <c r="W788" s="300"/>
      <c r="X788" s="300"/>
      <c r="Y788" s="300"/>
      <c r="Z788" s="300"/>
      <c r="AA788" s="300"/>
      <c r="AB788" s="300"/>
      <c r="AC788" s="300"/>
      <c r="AD788" s="300"/>
      <c r="AE788" s="300"/>
      <c r="AF788" s="300"/>
      <c r="AG788" s="300"/>
      <c r="AH788" s="300"/>
      <c r="AI788" s="300"/>
      <c r="AJ788" s="300"/>
      <c r="AK788" s="300"/>
      <c r="AL788" s="300"/>
      <c r="AM788" s="300"/>
      <c r="AN788" s="300"/>
      <c r="AO788" s="300"/>
      <c r="AP788" s="300"/>
    </row>
    <row r="789" spans="10:42" ht="13.5" customHeight="1">
      <c r="J789" s="300"/>
      <c r="K789" s="300"/>
      <c r="L789" s="300"/>
      <c r="M789" s="300"/>
      <c r="N789" s="300"/>
      <c r="O789" s="300"/>
      <c r="P789" s="300"/>
      <c r="Q789" s="300"/>
      <c r="R789" s="300"/>
      <c r="S789" s="300"/>
      <c r="T789" s="300"/>
      <c r="U789" s="300"/>
      <c r="V789" s="300"/>
      <c r="W789" s="300"/>
      <c r="X789" s="300"/>
      <c r="Y789" s="300"/>
      <c r="Z789" s="300"/>
      <c r="AA789" s="300"/>
      <c r="AB789" s="300"/>
      <c r="AC789" s="300"/>
      <c r="AD789" s="300"/>
      <c r="AE789" s="300"/>
      <c r="AF789" s="300"/>
      <c r="AG789" s="300"/>
      <c r="AH789" s="300"/>
      <c r="AI789" s="300"/>
      <c r="AJ789" s="300"/>
      <c r="AK789" s="300"/>
      <c r="AL789" s="300"/>
      <c r="AM789" s="300"/>
      <c r="AN789" s="300"/>
      <c r="AO789" s="300"/>
      <c r="AP789" s="300"/>
    </row>
    <row r="790" spans="10:42" ht="13.5" customHeight="1">
      <c r="J790" s="300"/>
      <c r="K790" s="300"/>
      <c r="L790" s="300"/>
      <c r="M790" s="300"/>
      <c r="N790" s="300"/>
      <c r="O790" s="300"/>
      <c r="P790" s="300"/>
      <c r="Q790" s="300"/>
      <c r="R790" s="300"/>
      <c r="S790" s="300"/>
      <c r="T790" s="300"/>
      <c r="U790" s="300"/>
      <c r="V790" s="300"/>
      <c r="W790" s="300"/>
      <c r="X790" s="300"/>
      <c r="Y790" s="300"/>
      <c r="Z790" s="300"/>
      <c r="AA790" s="300"/>
      <c r="AB790" s="300"/>
      <c r="AC790" s="300"/>
      <c r="AD790" s="300"/>
      <c r="AE790" s="300"/>
      <c r="AF790" s="300"/>
      <c r="AG790" s="300"/>
      <c r="AH790" s="300"/>
      <c r="AI790" s="300"/>
      <c r="AJ790" s="300"/>
      <c r="AK790" s="300"/>
      <c r="AL790" s="300"/>
      <c r="AM790" s="300"/>
      <c r="AN790" s="300"/>
      <c r="AO790" s="300"/>
      <c r="AP790" s="300"/>
    </row>
    <row r="791" spans="10:42" ht="13.5" customHeight="1">
      <c r="J791" s="300"/>
      <c r="K791" s="300"/>
      <c r="L791" s="300"/>
      <c r="M791" s="300"/>
      <c r="N791" s="300"/>
      <c r="O791" s="300"/>
      <c r="P791" s="300"/>
      <c r="Q791" s="300"/>
      <c r="R791" s="300"/>
      <c r="S791" s="300"/>
      <c r="T791" s="300"/>
      <c r="U791" s="300"/>
      <c r="V791" s="300"/>
      <c r="W791" s="300"/>
      <c r="X791" s="300"/>
      <c r="Y791" s="300"/>
      <c r="Z791" s="300"/>
      <c r="AA791" s="300"/>
      <c r="AB791" s="300"/>
      <c r="AC791" s="300"/>
      <c r="AD791" s="300"/>
      <c r="AE791" s="300"/>
      <c r="AF791" s="300"/>
      <c r="AG791" s="300"/>
      <c r="AH791" s="300"/>
      <c r="AI791" s="300"/>
      <c r="AJ791" s="300"/>
      <c r="AK791" s="300"/>
      <c r="AL791" s="300"/>
      <c r="AM791" s="300"/>
      <c r="AN791" s="300"/>
      <c r="AO791" s="300"/>
      <c r="AP791" s="300"/>
    </row>
    <row r="792" spans="10:42" ht="13.5" customHeight="1">
      <c r="J792" s="300"/>
      <c r="K792" s="300"/>
      <c r="L792" s="300"/>
      <c r="M792" s="300"/>
      <c r="N792" s="300"/>
      <c r="O792" s="300"/>
      <c r="P792" s="300"/>
      <c r="Q792" s="300"/>
      <c r="R792" s="300"/>
      <c r="S792" s="300"/>
      <c r="T792" s="300"/>
      <c r="U792" s="300"/>
      <c r="V792" s="300"/>
      <c r="W792" s="300"/>
      <c r="X792" s="300"/>
      <c r="Y792" s="300"/>
      <c r="Z792" s="300"/>
      <c r="AA792" s="300"/>
      <c r="AB792" s="300"/>
      <c r="AC792" s="300"/>
      <c r="AD792" s="300"/>
      <c r="AE792" s="300"/>
      <c r="AF792" s="300"/>
      <c r="AG792" s="300"/>
      <c r="AH792" s="300"/>
      <c r="AI792" s="300"/>
      <c r="AJ792" s="300"/>
      <c r="AK792" s="300"/>
      <c r="AL792" s="300"/>
      <c r="AM792" s="300"/>
      <c r="AN792" s="300"/>
      <c r="AO792" s="300"/>
      <c r="AP792" s="300"/>
    </row>
    <row r="793" spans="10:42" ht="13.5" customHeight="1">
      <c r="J793" s="300"/>
      <c r="K793" s="300"/>
      <c r="L793" s="300"/>
      <c r="M793" s="300"/>
      <c r="N793" s="300"/>
      <c r="O793" s="300"/>
      <c r="P793" s="300"/>
      <c r="Q793" s="300"/>
      <c r="R793" s="300"/>
      <c r="S793" s="300"/>
      <c r="T793" s="300"/>
      <c r="U793" s="300"/>
      <c r="V793" s="300"/>
      <c r="W793" s="300"/>
      <c r="X793" s="300"/>
      <c r="Y793" s="300"/>
      <c r="Z793" s="300"/>
      <c r="AA793" s="300"/>
      <c r="AB793" s="300"/>
      <c r="AC793" s="300"/>
      <c r="AD793" s="300"/>
      <c r="AE793" s="300"/>
      <c r="AF793" s="300"/>
      <c r="AG793" s="300"/>
      <c r="AH793" s="300"/>
      <c r="AI793" s="300"/>
      <c r="AJ793" s="300"/>
      <c r="AK793" s="300"/>
      <c r="AL793" s="300"/>
      <c r="AM793" s="300"/>
      <c r="AN793" s="300"/>
      <c r="AO793" s="300"/>
      <c r="AP793" s="300"/>
    </row>
    <row r="794" spans="10:42" ht="13.5" customHeight="1">
      <c r="J794" s="300"/>
      <c r="K794" s="300"/>
      <c r="L794" s="300"/>
      <c r="M794" s="300"/>
      <c r="N794" s="300"/>
      <c r="O794" s="300"/>
      <c r="P794" s="300"/>
      <c r="Q794" s="300"/>
      <c r="R794" s="300"/>
      <c r="S794" s="300"/>
      <c r="T794" s="300"/>
      <c r="U794" s="300"/>
      <c r="V794" s="300"/>
      <c r="W794" s="300"/>
      <c r="X794" s="300"/>
      <c r="Y794" s="300"/>
      <c r="Z794" s="300"/>
      <c r="AA794" s="300"/>
      <c r="AB794" s="300"/>
      <c r="AC794" s="300"/>
      <c r="AD794" s="300"/>
      <c r="AE794" s="300"/>
      <c r="AF794" s="300"/>
      <c r="AG794" s="300"/>
      <c r="AH794" s="300"/>
      <c r="AI794" s="300"/>
      <c r="AJ794" s="300"/>
      <c r="AK794" s="300"/>
      <c r="AL794" s="300"/>
      <c r="AM794" s="300"/>
      <c r="AN794" s="300"/>
      <c r="AO794" s="300"/>
      <c r="AP794" s="300"/>
    </row>
    <row r="795" spans="10:42" ht="13.5" customHeight="1">
      <c r="J795" s="300"/>
      <c r="K795" s="300"/>
      <c r="L795" s="300"/>
      <c r="M795" s="300"/>
      <c r="N795" s="300"/>
      <c r="O795" s="300"/>
      <c r="P795" s="300"/>
      <c r="Q795" s="300"/>
      <c r="R795" s="300"/>
      <c r="S795" s="300"/>
      <c r="T795" s="300"/>
      <c r="U795" s="300"/>
      <c r="V795" s="300"/>
      <c r="W795" s="300"/>
      <c r="X795" s="300"/>
      <c r="Y795" s="300"/>
      <c r="Z795" s="300"/>
      <c r="AA795" s="300"/>
      <c r="AB795" s="300"/>
      <c r="AC795" s="300"/>
      <c r="AD795" s="300"/>
      <c r="AE795" s="300"/>
      <c r="AF795" s="300"/>
      <c r="AG795" s="300"/>
      <c r="AH795" s="300"/>
      <c r="AI795" s="300"/>
      <c r="AJ795" s="300"/>
      <c r="AK795" s="300"/>
      <c r="AL795" s="300"/>
      <c r="AM795" s="300"/>
      <c r="AN795" s="300"/>
      <c r="AO795" s="300"/>
      <c r="AP795" s="300"/>
    </row>
    <row r="796" spans="10:42" ht="13.5" customHeight="1">
      <c r="J796" s="300"/>
      <c r="K796" s="300"/>
      <c r="L796" s="300"/>
      <c r="M796" s="300"/>
      <c r="N796" s="300"/>
      <c r="O796" s="300"/>
      <c r="P796" s="300"/>
      <c r="Q796" s="300"/>
      <c r="R796" s="300"/>
      <c r="S796" s="300"/>
      <c r="T796" s="300"/>
      <c r="U796" s="300"/>
      <c r="V796" s="300"/>
      <c r="W796" s="300"/>
      <c r="X796" s="300"/>
      <c r="Y796" s="300"/>
      <c r="Z796" s="300"/>
      <c r="AA796" s="300"/>
      <c r="AB796" s="300"/>
      <c r="AC796" s="300"/>
      <c r="AD796" s="300"/>
      <c r="AE796" s="300"/>
      <c r="AF796" s="300"/>
      <c r="AG796" s="300"/>
      <c r="AH796" s="300"/>
      <c r="AI796" s="300"/>
      <c r="AJ796" s="300"/>
      <c r="AK796" s="300"/>
      <c r="AL796" s="300"/>
      <c r="AM796" s="300"/>
      <c r="AN796" s="300"/>
      <c r="AO796" s="300"/>
      <c r="AP796" s="300"/>
    </row>
    <row r="797" spans="10:42" ht="13.5" customHeight="1">
      <c r="J797" s="300"/>
      <c r="K797" s="300"/>
      <c r="L797" s="300"/>
      <c r="M797" s="300"/>
      <c r="N797" s="300"/>
      <c r="O797" s="300"/>
      <c r="P797" s="300"/>
      <c r="Q797" s="300"/>
      <c r="R797" s="300"/>
      <c r="S797" s="300"/>
      <c r="T797" s="300"/>
      <c r="U797" s="300"/>
      <c r="V797" s="300"/>
      <c r="W797" s="300"/>
      <c r="X797" s="300"/>
      <c r="Y797" s="300"/>
      <c r="Z797" s="300"/>
      <c r="AA797" s="300"/>
      <c r="AB797" s="300"/>
      <c r="AC797" s="300"/>
      <c r="AD797" s="300"/>
      <c r="AE797" s="300"/>
      <c r="AF797" s="300"/>
      <c r="AG797" s="300"/>
      <c r="AH797" s="300"/>
      <c r="AI797" s="300"/>
      <c r="AJ797" s="300"/>
      <c r="AK797" s="300"/>
      <c r="AL797" s="300"/>
      <c r="AM797" s="300"/>
      <c r="AN797" s="300"/>
      <c r="AO797" s="300"/>
      <c r="AP797" s="300"/>
    </row>
    <row r="798" spans="10:42" ht="13.5" customHeight="1">
      <c r="J798" s="300"/>
      <c r="K798" s="300"/>
      <c r="L798" s="300"/>
      <c r="M798" s="300"/>
      <c r="N798" s="300"/>
      <c r="O798" s="300"/>
      <c r="P798" s="300"/>
      <c r="Q798" s="300"/>
      <c r="R798" s="300"/>
      <c r="S798" s="300"/>
      <c r="T798" s="300"/>
      <c r="U798" s="300"/>
      <c r="V798" s="300"/>
      <c r="W798" s="300"/>
      <c r="X798" s="300"/>
      <c r="Y798" s="300"/>
      <c r="Z798" s="300"/>
      <c r="AA798" s="300"/>
      <c r="AB798" s="300"/>
      <c r="AC798" s="300"/>
      <c r="AD798" s="300"/>
      <c r="AE798" s="300"/>
      <c r="AF798" s="300"/>
      <c r="AG798" s="300"/>
      <c r="AH798" s="300"/>
      <c r="AI798" s="300"/>
      <c r="AJ798" s="300"/>
      <c r="AK798" s="300"/>
      <c r="AL798" s="300"/>
      <c r="AM798" s="300"/>
      <c r="AN798" s="300"/>
      <c r="AO798" s="300"/>
      <c r="AP798" s="300"/>
    </row>
    <row r="799" spans="10:42" ht="13.5" customHeight="1">
      <c r="J799" s="300"/>
      <c r="K799" s="300"/>
      <c r="L799" s="300"/>
      <c r="M799" s="300"/>
      <c r="N799" s="300"/>
      <c r="O799" s="300"/>
      <c r="P799" s="300"/>
      <c r="Q799" s="300"/>
      <c r="R799" s="300"/>
      <c r="S799" s="300"/>
      <c r="T799" s="300"/>
      <c r="U799" s="300"/>
      <c r="V799" s="300"/>
      <c r="W799" s="300"/>
      <c r="X799" s="300"/>
      <c r="Y799" s="300"/>
      <c r="Z799" s="300"/>
      <c r="AA799" s="300"/>
      <c r="AB799" s="300"/>
      <c r="AC799" s="300"/>
      <c r="AD799" s="300"/>
      <c r="AE799" s="300"/>
      <c r="AF799" s="300"/>
      <c r="AG799" s="300"/>
      <c r="AH799" s="300"/>
      <c r="AI799" s="300"/>
      <c r="AJ799" s="300"/>
      <c r="AK799" s="300"/>
      <c r="AL799" s="300"/>
      <c r="AM799" s="300"/>
      <c r="AN799" s="300"/>
      <c r="AO799" s="300"/>
      <c r="AP799" s="300"/>
    </row>
    <row r="800" spans="10:42" ht="13.5" customHeight="1">
      <c r="J800" s="300"/>
      <c r="K800" s="300"/>
      <c r="L800" s="300"/>
      <c r="M800" s="300"/>
      <c r="N800" s="300"/>
      <c r="O800" s="300"/>
      <c r="P800" s="300"/>
      <c r="Q800" s="300"/>
      <c r="R800" s="300"/>
      <c r="S800" s="300"/>
      <c r="T800" s="300"/>
      <c r="U800" s="300"/>
      <c r="V800" s="300"/>
      <c r="W800" s="300"/>
      <c r="X800" s="300"/>
      <c r="Y800" s="300"/>
      <c r="Z800" s="300"/>
      <c r="AA800" s="300"/>
      <c r="AB800" s="300"/>
      <c r="AC800" s="300"/>
      <c r="AD800" s="300"/>
      <c r="AE800" s="300"/>
      <c r="AF800" s="300"/>
      <c r="AG800" s="300"/>
      <c r="AH800" s="300"/>
      <c r="AI800" s="300"/>
      <c r="AJ800" s="300"/>
      <c r="AK800" s="300"/>
      <c r="AL800" s="300"/>
      <c r="AM800" s="300"/>
      <c r="AN800" s="300"/>
      <c r="AO800" s="300"/>
      <c r="AP800" s="300"/>
    </row>
    <row r="801" spans="10:42" ht="13.5" customHeight="1">
      <c r="J801" s="300"/>
      <c r="K801" s="300"/>
      <c r="L801" s="300"/>
      <c r="M801" s="300"/>
      <c r="N801" s="300"/>
      <c r="O801" s="300"/>
      <c r="P801" s="300"/>
      <c r="Q801" s="300"/>
      <c r="R801" s="300"/>
      <c r="S801" s="300"/>
      <c r="T801" s="300"/>
      <c r="U801" s="300"/>
      <c r="V801" s="300"/>
      <c r="W801" s="300"/>
      <c r="X801" s="300"/>
      <c r="Y801" s="300"/>
      <c r="Z801" s="300"/>
      <c r="AA801" s="300"/>
      <c r="AB801" s="300"/>
      <c r="AC801" s="300"/>
      <c r="AD801" s="300"/>
      <c r="AE801" s="300"/>
      <c r="AF801" s="300"/>
      <c r="AG801" s="300"/>
      <c r="AH801" s="300"/>
      <c r="AI801" s="300"/>
      <c r="AJ801" s="300"/>
      <c r="AK801" s="300"/>
      <c r="AL801" s="300"/>
      <c r="AM801" s="300"/>
      <c r="AN801" s="300"/>
      <c r="AO801" s="300"/>
      <c r="AP801" s="300"/>
    </row>
    <row r="802" spans="10:42" ht="13.5" customHeight="1">
      <c r="J802" s="300"/>
      <c r="K802" s="300"/>
      <c r="L802" s="300"/>
      <c r="M802" s="300"/>
      <c r="N802" s="300"/>
      <c r="O802" s="300"/>
      <c r="P802" s="300"/>
      <c r="Q802" s="300"/>
      <c r="R802" s="300"/>
      <c r="S802" s="300"/>
      <c r="T802" s="300"/>
      <c r="U802" s="300"/>
      <c r="V802" s="300"/>
      <c r="W802" s="300"/>
      <c r="X802" s="300"/>
      <c r="Y802" s="300"/>
      <c r="Z802" s="300"/>
      <c r="AA802" s="300"/>
      <c r="AB802" s="300"/>
      <c r="AC802" s="300"/>
      <c r="AD802" s="300"/>
      <c r="AE802" s="300"/>
      <c r="AF802" s="300"/>
      <c r="AG802" s="300"/>
      <c r="AH802" s="300"/>
      <c r="AI802" s="300"/>
      <c r="AJ802" s="300"/>
      <c r="AK802" s="300"/>
      <c r="AL802" s="300"/>
      <c r="AM802" s="300"/>
      <c r="AN802" s="300"/>
      <c r="AO802" s="300"/>
      <c r="AP802" s="300"/>
    </row>
    <row r="803" spans="10:42" ht="13.5" customHeight="1">
      <c r="J803" s="300"/>
      <c r="K803" s="300"/>
      <c r="L803" s="300"/>
      <c r="M803" s="300"/>
      <c r="N803" s="300"/>
      <c r="O803" s="300"/>
      <c r="P803" s="300"/>
      <c r="Q803" s="300"/>
      <c r="R803" s="300"/>
      <c r="S803" s="300"/>
      <c r="T803" s="300"/>
      <c r="U803" s="300"/>
      <c r="V803" s="300"/>
      <c r="W803" s="300"/>
      <c r="X803" s="300"/>
      <c r="Y803" s="300"/>
      <c r="Z803" s="300"/>
      <c r="AA803" s="300"/>
      <c r="AB803" s="300"/>
      <c r="AC803" s="300"/>
      <c r="AD803" s="300"/>
      <c r="AE803" s="300"/>
      <c r="AF803" s="300"/>
      <c r="AG803" s="300"/>
      <c r="AH803" s="300"/>
      <c r="AI803" s="300"/>
      <c r="AJ803" s="300"/>
      <c r="AK803" s="300"/>
      <c r="AL803" s="300"/>
      <c r="AM803" s="300"/>
      <c r="AN803" s="300"/>
      <c r="AO803" s="300"/>
      <c r="AP803" s="300"/>
    </row>
    <row r="804" spans="10:42" ht="13.5" customHeight="1">
      <c r="J804" s="300"/>
      <c r="K804" s="300"/>
      <c r="L804" s="300"/>
      <c r="M804" s="300"/>
      <c r="N804" s="300"/>
      <c r="O804" s="300"/>
      <c r="P804" s="300"/>
      <c r="Q804" s="300"/>
      <c r="R804" s="300"/>
      <c r="S804" s="300"/>
      <c r="T804" s="300"/>
      <c r="U804" s="300"/>
      <c r="V804" s="300"/>
      <c r="W804" s="300"/>
      <c r="X804" s="300"/>
      <c r="Y804" s="300"/>
      <c r="Z804" s="300"/>
      <c r="AA804" s="300"/>
      <c r="AB804" s="300"/>
      <c r="AC804" s="300"/>
      <c r="AD804" s="300"/>
      <c r="AE804" s="300"/>
      <c r="AF804" s="300"/>
      <c r="AG804" s="300"/>
      <c r="AH804" s="300"/>
      <c r="AI804" s="300"/>
      <c r="AJ804" s="300"/>
      <c r="AK804" s="300"/>
      <c r="AL804" s="300"/>
      <c r="AM804" s="300"/>
      <c r="AN804" s="300"/>
      <c r="AO804" s="300"/>
      <c r="AP804" s="300"/>
    </row>
    <row r="805" spans="10:42" ht="13.5" customHeight="1">
      <c r="J805" s="300"/>
      <c r="K805" s="300"/>
      <c r="L805" s="300"/>
      <c r="M805" s="300"/>
      <c r="N805" s="300"/>
      <c r="O805" s="300"/>
      <c r="P805" s="300"/>
      <c r="Q805" s="300"/>
      <c r="R805" s="300"/>
      <c r="S805" s="300"/>
      <c r="T805" s="300"/>
      <c r="U805" s="300"/>
      <c r="V805" s="300"/>
      <c r="W805" s="300"/>
      <c r="X805" s="300"/>
      <c r="Y805" s="300"/>
      <c r="Z805" s="300"/>
      <c r="AA805" s="300"/>
      <c r="AB805" s="300"/>
      <c r="AC805" s="300"/>
      <c r="AD805" s="300"/>
      <c r="AE805" s="300"/>
      <c r="AF805" s="300"/>
      <c r="AG805" s="300"/>
      <c r="AH805" s="300"/>
      <c r="AI805" s="300"/>
      <c r="AJ805" s="300"/>
      <c r="AK805" s="300"/>
      <c r="AL805" s="300"/>
      <c r="AM805" s="300"/>
      <c r="AN805" s="300"/>
      <c r="AO805" s="300"/>
      <c r="AP805" s="300"/>
    </row>
    <row r="806" spans="10:42" ht="13.5" customHeight="1">
      <c r="J806" s="300"/>
      <c r="K806" s="300"/>
      <c r="L806" s="300"/>
      <c r="M806" s="300"/>
      <c r="N806" s="300"/>
      <c r="O806" s="300"/>
      <c r="P806" s="300"/>
      <c r="Q806" s="300"/>
      <c r="R806" s="300"/>
      <c r="S806" s="300"/>
      <c r="T806" s="300"/>
      <c r="U806" s="300"/>
      <c r="V806" s="300"/>
      <c r="W806" s="300"/>
      <c r="X806" s="300"/>
      <c r="Y806" s="300"/>
      <c r="Z806" s="300"/>
      <c r="AA806" s="300"/>
      <c r="AB806" s="300"/>
      <c r="AC806" s="300"/>
      <c r="AD806" s="300"/>
      <c r="AE806" s="300"/>
      <c r="AF806" s="300"/>
      <c r="AG806" s="300"/>
      <c r="AH806" s="300"/>
      <c r="AI806" s="300"/>
      <c r="AJ806" s="300"/>
      <c r="AK806" s="300"/>
      <c r="AL806" s="300"/>
      <c r="AM806" s="300"/>
      <c r="AN806" s="300"/>
      <c r="AO806" s="300"/>
      <c r="AP806" s="300"/>
    </row>
    <row r="807" spans="10:42" ht="13.5" customHeight="1">
      <c r="J807" s="300"/>
      <c r="K807" s="300"/>
      <c r="L807" s="300"/>
      <c r="M807" s="300"/>
      <c r="N807" s="300"/>
      <c r="O807" s="300"/>
      <c r="P807" s="300"/>
      <c r="Q807" s="300"/>
      <c r="R807" s="300"/>
      <c r="S807" s="300"/>
      <c r="T807" s="300"/>
      <c r="U807" s="300"/>
      <c r="V807" s="300"/>
      <c r="W807" s="300"/>
      <c r="X807" s="300"/>
      <c r="Y807" s="300"/>
      <c r="Z807" s="300"/>
      <c r="AA807" s="300"/>
      <c r="AB807" s="300"/>
      <c r="AC807" s="300"/>
      <c r="AD807" s="300"/>
      <c r="AE807" s="300"/>
      <c r="AF807" s="300"/>
      <c r="AG807" s="300"/>
      <c r="AH807" s="300"/>
      <c r="AI807" s="300"/>
      <c r="AJ807" s="300"/>
      <c r="AK807" s="300"/>
      <c r="AL807" s="300"/>
      <c r="AM807" s="300"/>
      <c r="AN807" s="300"/>
      <c r="AO807" s="300"/>
      <c r="AP807" s="300"/>
    </row>
    <row r="808" spans="10:42" ht="13.5" customHeight="1">
      <c r="J808" s="300"/>
      <c r="K808" s="300"/>
      <c r="L808" s="300"/>
      <c r="M808" s="300"/>
      <c r="N808" s="300"/>
      <c r="O808" s="300"/>
      <c r="P808" s="300"/>
      <c r="Q808" s="300"/>
      <c r="R808" s="300"/>
      <c r="S808" s="300"/>
      <c r="T808" s="300"/>
      <c r="U808" s="300"/>
      <c r="V808" s="300"/>
      <c r="W808" s="300"/>
      <c r="X808" s="300"/>
      <c r="Y808" s="300"/>
      <c r="Z808" s="300"/>
      <c r="AA808" s="300"/>
      <c r="AB808" s="300"/>
      <c r="AC808" s="300"/>
      <c r="AD808" s="300"/>
      <c r="AE808" s="300"/>
      <c r="AF808" s="300"/>
      <c r="AG808" s="300"/>
      <c r="AH808" s="300"/>
      <c r="AI808" s="300"/>
      <c r="AJ808" s="300"/>
      <c r="AK808" s="300"/>
      <c r="AL808" s="300"/>
      <c r="AM808" s="300"/>
      <c r="AN808" s="300"/>
      <c r="AO808" s="300"/>
      <c r="AP808" s="300"/>
    </row>
    <row r="809" spans="10:42" ht="13.5" customHeight="1">
      <c r="J809" s="300"/>
      <c r="K809" s="300"/>
      <c r="L809" s="300"/>
      <c r="M809" s="300"/>
      <c r="N809" s="300"/>
      <c r="O809" s="300"/>
      <c r="P809" s="300"/>
      <c r="Q809" s="300"/>
      <c r="R809" s="300"/>
      <c r="S809" s="300"/>
      <c r="T809" s="300"/>
      <c r="U809" s="300"/>
      <c r="V809" s="300"/>
      <c r="W809" s="300"/>
      <c r="X809" s="300"/>
      <c r="Y809" s="300"/>
      <c r="Z809" s="300"/>
      <c r="AA809" s="300"/>
      <c r="AB809" s="300"/>
      <c r="AC809" s="300"/>
      <c r="AD809" s="300"/>
      <c r="AE809" s="300"/>
      <c r="AF809" s="300"/>
      <c r="AG809" s="300"/>
      <c r="AH809" s="300"/>
      <c r="AI809" s="300"/>
      <c r="AJ809" s="300"/>
      <c r="AK809" s="300"/>
      <c r="AL809" s="300"/>
      <c r="AM809" s="300"/>
      <c r="AN809" s="300"/>
      <c r="AO809" s="300"/>
      <c r="AP809" s="300"/>
    </row>
    <row r="810" spans="10:42" ht="13.5" customHeight="1">
      <c r="J810" s="300"/>
      <c r="K810" s="300"/>
      <c r="L810" s="300"/>
      <c r="M810" s="300"/>
      <c r="N810" s="300"/>
      <c r="O810" s="300"/>
      <c r="P810" s="300"/>
      <c r="Q810" s="300"/>
      <c r="R810" s="300"/>
      <c r="S810" s="300"/>
      <c r="T810" s="300"/>
      <c r="U810" s="300"/>
      <c r="V810" s="300"/>
      <c r="W810" s="300"/>
      <c r="X810" s="300"/>
      <c r="Y810" s="300"/>
      <c r="Z810" s="300"/>
      <c r="AA810" s="300"/>
      <c r="AB810" s="300"/>
      <c r="AC810" s="300"/>
      <c r="AD810" s="300"/>
      <c r="AE810" s="300"/>
      <c r="AF810" s="300"/>
      <c r="AG810" s="300"/>
      <c r="AH810" s="300"/>
      <c r="AI810" s="300"/>
      <c r="AJ810" s="300"/>
      <c r="AK810" s="300"/>
      <c r="AL810" s="300"/>
      <c r="AM810" s="300"/>
      <c r="AN810" s="300"/>
      <c r="AO810" s="300"/>
      <c r="AP810" s="300"/>
    </row>
    <row r="811" spans="10:42" ht="13.5" customHeight="1">
      <c r="J811" s="300"/>
      <c r="K811" s="300"/>
      <c r="L811" s="300"/>
      <c r="M811" s="300"/>
      <c r="N811" s="300"/>
      <c r="O811" s="300"/>
      <c r="P811" s="300"/>
      <c r="Q811" s="300"/>
      <c r="R811" s="300"/>
      <c r="S811" s="300"/>
      <c r="T811" s="300"/>
      <c r="U811" s="300"/>
      <c r="V811" s="300"/>
      <c r="W811" s="300"/>
      <c r="X811" s="300"/>
      <c r="Y811" s="300"/>
      <c r="Z811" s="300"/>
      <c r="AA811" s="300"/>
      <c r="AB811" s="300"/>
      <c r="AC811" s="300"/>
      <c r="AD811" s="300"/>
      <c r="AE811" s="300"/>
      <c r="AF811" s="300"/>
      <c r="AG811" s="300"/>
      <c r="AH811" s="300"/>
      <c r="AI811" s="300"/>
      <c r="AJ811" s="300"/>
      <c r="AK811" s="300"/>
      <c r="AL811" s="300"/>
      <c r="AM811" s="300"/>
      <c r="AN811" s="300"/>
      <c r="AO811" s="300"/>
      <c r="AP811" s="300"/>
    </row>
    <row r="812" spans="10:42" ht="13.5" customHeight="1">
      <c r="J812" s="300"/>
      <c r="K812" s="300"/>
      <c r="L812" s="300"/>
      <c r="M812" s="300"/>
      <c r="N812" s="300"/>
      <c r="O812" s="300"/>
      <c r="P812" s="300"/>
      <c r="Q812" s="300"/>
      <c r="R812" s="300"/>
      <c r="S812" s="300"/>
      <c r="T812" s="300"/>
      <c r="U812" s="300"/>
      <c r="V812" s="300"/>
      <c r="W812" s="300"/>
      <c r="X812" s="300"/>
      <c r="Y812" s="300"/>
      <c r="Z812" s="300"/>
      <c r="AA812" s="300"/>
      <c r="AB812" s="300"/>
      <c r="AC812" s="300"/>
      <c r="AD812" s="300"/>
      <c r="AE812" s="300"/>
      <c r="AF812" s="300"/>
      <c r="AG812" s="300"/>
      <c r="AH812" s="300"/>
      <c r="AI812" s="300"/>
      <c r="AJ812" s="300"/>
      <c r="AK812" s="300"/>
      <c r="AL812" s="300"/>
      <c r="AM812" s="300"/>
      <c r="AN812" s="300"/>
      <c r="AO812" s="300"/>
      <c r="AP812" s="300"/>
    </row>
    <row r="813" spans="10:42" ht="13.5" customHeight="1">
      <c r="J813" s="300"/>
      <c r="K813" s="300"/>
      <c r="L813" s="300"/>
      <c r="M813" s="300"/>
      <c r="N813" s="300"/>
      <c r="O813" s="300"/>
      <c r="P813" s="300"/>
      <c r="Q813" s="300"/>
      <c r="R813" s="300"/>
      <c r="S813" s="300"/>
      <c r="T813" s="300"/>
      <c r="U813" s="300"/>
      <c r="V813" s="300"/>
      <c r="W813" s="300"/>
      <c r="X813" s="300"/>
      <c r="Y813" s="300"/>
      <c r="Z813" s="300"/>
      <c r="AA813" s="300"/>
      <c r="AB813" s="300"/>
      <c r="AC813" s="300"/>
      <c r="AD813" s="300"/>
      <c r="AE813" s="300"/>
      <c r="AF813" s="300"/>
      <c r="AG813" s="300"/>
      <c r="AH813" s="300"/>
      <c r="AI813" s="300"/>
      <c r="AJ813" s="300"/>
      <c r="AK813" s="300"/>
      <c r="AL813" s="300"/>
      <c r="AM813" s="300"/>
      <c r="AN813" s="300"/>
      <c r="AO813" s="300"/>
      <c r="AP813" s="300"/>
    </row>
    <row r="814" spans="10:42" ht="13.5" customHeight="1">
      <c r="J814" s="300"/>
      <c r="K814" s="300"/>
      <c r="L814" s="300"/>
      <c r="M814" s="300"/>
      <c r="N814" s="300"/>
      <c r="O814" s="300"/>
      <c r="P814" s="300"/>
      <c r="Q814" s="300"/>
      <c r="R814" s="300"/>
      <c r="S814" s="300"/>
      <c r="T814" s="300"/>
      <c r="U814" s="300"/>
      <c r="V814" s="300"/>
      <c r="W814" s="300"/>
      <c r="X814" s="300"/>
      <c r="Y814" s="300"/>
      <c r="Z814" s="300"/>
      <c r="AA814" s="300"/>
      <c r="AB814" s="300"/>
      <c r="AC814" s="300"/>
      <c r="AD814" s="300"/>
      <c r="AE814" s="300"/>
      <c r="AF814" s="300"/>
      <c r="AG814" s="300"/>
      <c r="AH814" s="300"/>
      <c r="AI814" s="300"/>
      <c r="AJ814" s="300"/>
      <c r="AK814" s="300"/>
      <c r="AL814" s="300"/>
      <c r="AM814" s="300"/>
      <c r="AN814" s="300"/>
      <c r="AO814" s="300"/>
      <c r="AP814" s="300"/>
    </row>
    <row r="815" spans="10:42" ht="13.5" customHeight="1">
      <c r="J815" s="300"/>
      <c r="K815" s="300"/>
      <c r="L815" s="300"/>
      <c r="M815" s="300"/>
      <c r="N815" s="300"/>
      <c r="O815" s="300"/>
      <c r="P815" s="300"/>
      <c r="Q815" s="300"/>
      <c r="R815" s="300"/>
      <c r="S815" s="300"/>
      <c r="T815" s="300"/>
      <c r="U815" s="300"/>
      <c r="V815" s="300"/>
      <c r="W815" s="300"/>
      <c r="X815" s="300"/>
      <c r="Y815" s="300"/>
      <c r="Z815" s="300"/>
      <c r="AA815" s="300"/>
      <c r="AB815" s="300"/>
      <c r="AC815" s="300"/>
      <c r="AD815" s="300"/>
      <c r="AE815" s="300"/>
      <c r="AF815" s="300"/>
      <c r="AG815" s="300"/>
      <c r="AH815" s="300"/>
      <c r="AI815" s="300"/>
      <c r="AJ815" s="300"/>
      <c r="AK815" s="300"/>
      <c r="AL815" s="300"/>
      <c r="AM815" s="300"/>
      <c r="AN815" s="300"/>
      <c r="AO815" s="300"/>
      <c r="AP815" s="300"/>
    </row>
    <row r="816" spans="10:42" ht="13.5" customHeight="1">
      <c r="J816" s="300"/>
      <c r="K816" s="300"/>
      <c r="L816" s="300"/>
      <c r="M816" s="300"/>
      <c r="N816" s="300"/>
      <c r="O816" s="300"/>
      <c r="P816" s="300"/>
      <c r="Q816" s="300"/>
      <c r="R816" s="300"/>
      <c r="S816" s="300"/>
      <c r="T816" s="300"/>
      <c r="U816" s="300"/>
      <c r="V816" s="300"/>
      <c r="W816" s="300"/>
      <c r="X816" s="300"/>
      <c r="Y816" s="300"/>
      <c r="Z816" s="300"/>
      <c r="AA816" s="300"/>
      <c r="AB816" s="300"/>
      <c r="AC816" s="300"/>
      <c r="AD816" s="300"/>
      <c r="AE816" s="300"/>
      <c r="AF816" s="300"/>
      <c r="AG816" s="300"/>
      <c r="AH816" s="300"/>
      <c r="AI816" s="300"/>
      <c r="AJ816" s="300"/>
      <c r="AK816" s="300"/>
      <c r="AL816" s="300"/>
      <c r="AM816" s="300"/>
      <c r="AN816" s="300"/>
      <c r="AO816" s="300"/>
      <c r="AP816" s="300"/>
    </row>
    <row r="817" spans="10:42" ht="13.5" customHeight="1">
      <c r="J817" s="300"/>
      <c r="K817" s="300"/>
      <c r="L817" s="300"/>
      <c r="M817" s="300"/>
      <c r="N817" s="300"/>
      <c r="O817" s="300"/>
      <c r="P817" s="300"/>
      <c r="Q817" s="300"/>
      <c r="R817" s="300"/>
      <c r="S817" s="300"/>
      <c r="T817" s="300"/>
      <c r="U817" s="300"/>
      <c r="V817" s="300"/>
      <c r="W817" s="300"/>
      <c r="X817" s="300"/>
      <c r="Y817" s="300"/>
      <c r="Z817" s="300"/>
      <c r="AA817" s="300"/>
      <c r="AB817" s="300"/>
      <c r="AC817" s="300"/>
      <c r="AD817" s="300"/>
      <c r="AE817" s="300"/>
      <c r="AF817" s="300"/>
      <c r="AG817" s="300"/>
      <c r="AH817" s="300"/>
      <c r="AI817" s="300"/>
      <c r="AJ817" s="300"/>
      <c r="AK817" s="300"/>
      <c r="AL817" s="300"/>
      <c r="AM817" s="300"/>
      <c r="AN817" s="300"/>
      <c r="AO817" s="300"/>
      <c r="AP817" s="300"/>
    </row>
    <row r="818" spans="10:42" ht="13.5" customHeight="1">
      <c r="J818" s="300"/>
      <c r="K818" s="300"/>
      <c r="L818" s="300"/>
      <c r="M818" s="300"/>
      <c r="N818" s="300"/>
      <c r="O818" s="300"/>
      <c r="P818" s="300"/>
      <c r="Q818" s="300"/>
      <c r="R818" s="300"/>
      <c r="S818" s="300"/>
      <c r="T818" s="300"/>
      <c r="U818" s="300"/>
      <c r="V818" s="300"/>
      <c r="W818" s="300"/>
      <c r="X818" s="300"/>
      <c r="Y818" s="300"/>
      <c r="Z818" s="300"/>
      <c r="AA818" s="300"/>
      <c r="AB818" s="300"/>
      <c r="AC818" s="300"/>
      <c r="AD818" s="300"/>
      <c r="AE818" s="300"/>
      <c r="AF818" s="300"/>
      <c r="AG818" s="300"/>
      <c r="AH818" s="300"/>
      <c r="AI818" s="300"/>
      <c r="AJ818" s="300"/>
      <c r="AK818" s="300"/>
      <c r="AL818" s="300"/>
      <c r="AM818" s="300"/>
      <c r="AN818" s="300"/>
      <c r="AO818" s="300"/>
      <c r="AP818" s="300"/>
    </row>
    <row r="819" spans="10:42" ht="13.5" customHeight="1">
      <c r="J819" s="300"/>
      <c r="K819" s="300"/>
      <c r="L819" s="300"/>
      <c r="M819" s="300"/>
      <c r="N819" s="300"/>
      <c r="O819" s="300"/>
      <c r="P819" s="300"/>
      <c r="Q819" s="300"/>
      <c r="R819" s="300"/>
      <c r="S819" s="300"/>
      <c r="T819" s="300"/>
      <c r="U819" s="300"/>
      <c r="V819" s="300"/>
      <c r="W819" s="300"/>
      <c r="X819" s="300"/>
      <c r="Y819" s="300"/>
      <c r="Z819" s="300"/>
      <c r="AA819" s="300"/>
      <c r="AB819" s="300"/>
      <c r="AC819" s="300"/>
      <c r="AD819" s="300"/>
      <c r="AE819" s="300"/>
      <c r="AF819" s="300"/>
      <c r="AG819" s="300"/>
      <c r="AH819" s="300"/>
      <c r="AI819" s="300"/>
      <c r="AJ819" s="300"/>
      <c r="AK819" s="300"/>
      <c r="AL819" s="300"/>
      <c r="AM819" s="300"/>
      <c r="AN819" s="300"/>
      <c r="AO819" s="300"/>
      <c r="AP819" s="300"/>
    </row>
    <row r="820" spans="10:42" ht="13.5" customHeight="1">
      <c r="J820" s="300"/>
      <c r="K820" s="300"/>
      <c r="L820" s="300"/>
      <c r="M820" s="300"/>
      <c r="N820" s="300"/>
      <c r="O820" s="300"/>
      <c r="P820" s="300"/>
      <c r="Q820" s="300"/>
      <c r="R820" s="300"/>
      <c r="S820" s="300"/>
      <c r="T820" s="300"/>
      <c r="U820" s="300"/>
      <c r="V820" s="300"/>
      <c r="W820" s="300"/>
      <c r="X820" s="300"/>
      <c r="Y820" s="300"/>
      <c r="Z820" s="300"/>
      <c r="AA820" s="300"/>
      <c r="AB820" s="300"/>
      <c r="AC820" s="300"/>
      <c r="AD820" s="300"/>
      <c r="AE820" s="300"/>
      <c r="AF820" s="300"/>
      <c r="AG820" s="300"/>
      <c r="AH820" s="300"/>
      <c r="AI820" s="300"/>
      <c r="AJ820" s="300"/>
      <c r="AK820" s="300"/>
      <c r="AL820" s="300"/>
      <c r="AM820" s="300"/>
      <c r="AN820" s="300"/>
      <c r="AO820" s="300"/>
      <c r="AP820" s="300"/>
    </row>
    <row r="821" spans="10:42" ht="13.5" customHeight="1">
      <c r="J821" s="300"/>
      <c r="K821" s="300"/>
      <c r="L821" s="300"/>
      <c r="M821" s="300"/>
      <c r="N821" s="300"/>
      <c r="O821" s="300"/>
      <c r="P821" s="300"/>
      <c r="Q821" s="300"/>
      <c r="R821" s="300"/>
      <c r="S821" s="300"/>
      <c r="T821" s="300"/>
      <c r="U821" s="300"/>
      <c r="V821" s="300"/>
      <c r="W821" s="300"/>
      <c r="X821" s="300"/>
      <c r="Y821" s="300"/>
      <c r="Z821" s="300"/>
      <c r="AA821" s="300"/>
      <c r="AB821" s="300"/>
      <c r="AC821" s="300"/>
      <c r="AD821" s="300"/>
      <c r="AE821" s="300"/>
      <c r="AF821" s="300"/>
      <c r="AG821" s="300"/>
      <c r="AH821" s="300"/>
      <c r="AI821" s="300"/>
      <c r="AJ821" s="300"/>
      <c r="AK821" s="300"/>
      <c r="AL821" s="300"/>
      <c r="AM821" s="300"/>
      <c r="AN821" s="300"/>
      <c r="AO821" s="300"/>
      <c r="AP821" s="300"/>
    </row>
    <row r="822" spans="10:42" ht="13.5" customHeight="1">
      <c r="J822" s="300"/>
      <c r="K822" s="300"/>
      <c r="L822" s="300"/>
      <c r="M822" s="300"/>
      <c r="N822" s="300"/>
      <c r="O822" s="300"/>
      <c r="P822" s="300"/>
      <c r="Q822" s="300"/>
      <c r="R822" s="300"/>
      <c r="S822" s="300"/>
      <c r="T822" s="300"/>
      <c r="U822" s="300"/>
      <c r="V822" s="300"/>
      <c r="W822" s="300"/>
      <c r="X822" s="300"/>
      <c r="Y822" s="300"/>
      <c r="Z822" s="300"/>
      <c r="AA822" s="300"/>
      <c r="AB822" s="300"/>
      <c r="AC822" s="300"/>
      <c r="AD822" s="300"/>
      <c r="AE822" s="300"/>
      <c r="AF822" s="300"/>
      <c r="AG822" s="300"/>
      <c r="AH822" s="300"/>
      <c r="AI822" s="300"/>
      <c r="AJ822" s="300"/>
      <c r="AK822" s="300"/>
      <c r="AL822" s="300"/>
      <c r="AM822" s="300"/>
      <c r="AN822" s="300"/>
      <c r="AO822" s="300"/>
      <c r="AP822" s="300"/>
    </row>
    <row r="823" spans="10:42" ht="13.5" customHeight="1">
      <c r="J823" s="300"/>
      <c r="K823" s="300"/>
      <c r="L823" s="300"/>
      <c r="M823" s="300"/>
      <c r="N823" s="300"/>
      <c r="O823" s="300"/>
      <c r="P823" s="300"/>
      <c r="Q823" s="300"/>
      <c r="R823" s="300"/>
      <c r="S823" s="300"/>
      <c r="T823" s="300"/>
      <c r="U823" s="300"/>
      <c r="V823" s="300"/>
      <c r="W823" s="300"/>
      <c r="X823" s="300"/>
      <c r="Y823" s="300"/>
      <c r="Z823" s="300"/>
      <c r="AA823" s="300"/>
      <c r="AB823" s="300"/>
      <c r="AC823" s="300"/>
      <c r="AD823" s="300"/>
      <c r="AE823" s="300"/>
      <c r="AF823" s="300"/>
      <c r="AG823" s="300"/>
      <c r="AH823" s="300"/>
      <c r="AI823" s="300"/>
      <c r="AJ823" s="300"/>
      <c r="AK823" s="300"/>
      <c r="AL823" s="300"/>
      <c r="AM823" s="300"/>
      <c r="AN823" s="300"/>
      <c r="AO823" s="300"/>
      <c r="AP823" s="300"/>
    </row>
    <row r="824" spans="10:42" ht="13.5" customHeight="1">
      <c r="J824" s="300"/>
      <c r="K824" s="300"/>
      <c r="L824" s="300"/>
      <c r="M824" s="300"/>
      <c r="N824" s="300"/>
      <c r="O824" s="300"/>
      <c r="P824" s="300"/>
      <c r="Q824" s="300"/>
      <c r="R824" s="300"/>
      <c r="S824" s="300"/>
      <c r="T824" s="300"/>
      <c r="U824" s="300"/>
      <c r="V824" s="300"/>
      <c r="W824" s="300"/>
      <c r="X824" s="300"/>
      <c r="Y824" s="300"/>
      <c r="Z824" s="300"/>
      <c r="AA824" s="300"/>
      <c r="AB824" s="300"/>
      <c r="AC824" s="300"/>
      <c r="AD824" s="300"/>
      <c r="AE824" s="300"/>
      <c r="AF824" s="300"/>
      <c r="AG824" s="300"/>
      <c r="AH824" s="300"/>
      <c r="AI824" s="300"/>
      <c r="AJ824" s="300"/>
      <c r="AK824" s="300"/>
      <c r="AL824" s="300"/>
      <c r="AM824" s="300"/>
      <c r="AN824" s="300"/>
      <c r="AO824" s="300"/>
      <c r="AP824" s="300"/>
    </row>
    <row r="825" spans="10:42" ht="13.5" customHeight="1">
      <c r="J825" s="300"/>
      <c r="K825" s="300"/>
      <c r="L825" s="300"/>
      <c r="M825" s="300"/>
      <c r="N825" s="300"/>
      <c r="O825" s="300"/>
      <c r="P825" s="300"/>
      <c r="Q825" s="300"/>
      <c r="R825" s="300"/>
      <c r="S825" s="300"/>
      <c r="T825" s="300"/>
      <c r="U825" s="300"/>
      <c r="V825" s="300"/>
      <c r="W825" s="300"/>
      <c r="X825" s="300"/>
      <c r="Y825" s="300"/>
      <c r="Z825" s="300"/>
      <c r="AA825" s="300"/>
      <c r="AB825" s="300"/>
      <c r="AC825" s="300"/>
      <c r="AD825" s="300"/>
      <c r="AE825" s="300"/>
      <c r="AF825" s="300"/>
      <c r="AG825" s="300"/>
      <c r="AH825" s="300"/>
      <c r="AI825" s="300"/>
      <c r="AJ825" s="300"/>
      <c r="AK825" s="300"/>
      <c r="AL825" s="300"/>
      <c r="AM825" s="300"/>
      <c r="AN825" s="300"/>
      <c r="AO825" s="300"/>
      <c r="AP825" s="300"/>
    </row>
    <row r="826" spans="10:42" ht="13.5" customHeight="1">
      <c r="J826" s="300"/>
      <c r="K826" s="300"/>
      <c r="L826" s="300"/>
      <c r="M826" s="300"/>
      <c r="N826" s="300"/>
      <c r="O826" s="300"/>
      <c r="P826" s="300"/>
      <c r="Q826" s="300"/>
      <c r="R826" s="300"/>
      <c r="S826" s="300"/>
      <c r="T826" s="300"/>
      <c r="U826" s="300"/>
      <c r="V826" s="300"/>
      <c r="W826" s="300"/>
      <c r="X826" s="300"/>
      <c r="Y826" s="300"/>
      <c r="Z826" s="300"/>
      <c r="AA826" s="300"/>
      <c r="AB826" s="300"/>
      <c r="AC826" s="300"/>
      <c r="AD826" s="300"/>
      <c r="AE826" s="300"/>
      <c r="AF826" s="300"/>
      <c r="AG826" s="300"/>
      <c r="AH826" s="300"/>
      <c r="AI826" s="300"/>
      <c r="AJ826" s="300"/>
      <c r="AK826" s="300"/>
      <c r="AL826" s="300"/>
      <c r="AM826" s="300"/>
      <c r="AN826" s="300"/>
      <c r="AO826" s="300"/>
      <c r="AP826" s="300"/>
    </row>
    <row r="827" spans="10:42" ht="13.5" customHeight="1">
      <c r="J827" s="300"/>
      <c r="K827" s="300"/>
      <c r="L827" s="300"/>
      <c r="M827" s="300"/>
      <c r="N827" s="300"/>
      <c r="O827" s="300"/>
      <c r="P827" s="300"/>
      <c r="Q827" s="300"/>
      <c r="R827" s="300"/>
      <c r="S827" s="300"/>
      <c r="T827" s="300"/>
      <c r="U827" s="300"/>
      <c r="V827" s="300"/>
      <c r="W827" s="300"/>
      <c r="X827" s="300"/>
      <c r="Y827" s="300"/>
      <c r="Z827" s="300"/>
      <c r="AA827" s="300"/>
      <c r="AB827" s="300"/>
      <c r="AC827" s="300"/>
      <c r="AD827" s="300"/>
      <c r="AE827" s="300"/>
      <c r="AF827" s="300"/>
      <c r="AG827" s="300"/>
      <c r="AH827" s="300"/>
      <c r="AI827" s="300"/>
      <c r="AJ827" s="300"/>
      <c r="AK827" s="300"/>
      <c r="AL827" s="300"/>
      <c r="AM827" s="300"/>
      <c r="AN827" s="300"/>
      <c r="AO827" s="300"/>
      <c r="AP827" s="300"/>
    </row>
    <row r="828" spans="10:42" ht="13.5" customHeight="1">
      <c r="J828" s="300"/>
      <c r="K828" s="300"/>
      <c r="L828" s="300"/>
      <c r="M828" s="300"/>
      <c r="N828" s="300"/>
      <c r="O828" s="300"/>
      <c r="P828" s="300"/>
      <c r="Q828" s="300"/>
      <c r="R828" s="300"/>
      <c r="S828" s="300"/>
      <c r="T828" s="300"/>
      <c r="U828" s="300"/>
      <c r="V828" s="300"/>
      <c r="W828" s="300"/>
      <c r="X828" s="300"/>
      <c r="Y828" s="300"/>
      <c r="Z828" s="300"/>
      <c r="AA828" s="300"/>
      <c r="AB828" s="300"/>
      <c r="AC828" s="300"/>
      <c r="AD828" s="300"/>
      <c r="AE828" s="300"/>
      <c r="AF828" s="300"/>
      <c r="AG828" s="300"/>
      <c r="AH828" s="300"/>
      <c r="AI828" s="300"/>
      <c r="AJ828" s="300"/>
      <c r="AK828" s="300"/>
      <c r="AL828" s="300"/>
      <c r="AM828" s="300"/>
      <c r="AN828" s="300"/>
      <c r="AO828" s="300"/>
      <c r="AP828" s="300"/>
    </row>
    <row r="829" spans="10:42" ht="13.5" customHeight="1">
      <c r="J829" s="300"/>
      <c r="K829" s="300"/>
      <c r="L829" s="300"/>
      <c r="M829" s="300"/>
      <c r="N829" s="300"/>
      <c r="O829" s="300"/>
      <c r="P829" s="300"/>
      <c r="Q829" s="300"/>
      <c r="R829" s="300"/>
      <c r="S829" s="300"/>
      <c r="T829" s="300"/>
      <c r="U829" s="300"/>
      <c r="V829" s="300"/>
      <c r="W829" s="300"/>
      <c r="X829" s="300"/>
      <c r="Y829" s="300"/>
      <c r="Z829" s="300"/>
      <c r="AA829" s="300"/>
      <c r="AB829" s="300"/>
      <c r="AC829" s="300"/>
      <c r="AD829" s="300"/>
      <c r="AE829" s="300"/>
      <c r="AF829" s="300"/>
      <c r="AG829" s="300"/>
      <c r="AH829" s="300"/>
      <c r="AI829" s="300"/>
      <c r="AJ829" s="300"/>
      <c r="AK829" s="300"/>
      <c r="AL829" s="300"/>
      <c r="AM829" s="300"/>
      <c r="AN829" s="300"/>
      <c r="AO829" s="300"/>
      <c r="AP829" s="300"/>
    </row>
    <row r="830" spans="10:42" ht="13.5" customHeight="1">
      <c r="J830" s="300"/>
      <c r="K830" s="300"/>
      <c r="L830" s="300"/>
      <c r="M830" s="300"/>
      <c r="N830" s="300"/>
      <c r="O830" s="300"/>
      <c r="P830" s="300"/>
      <c r="Q830" s="300"/>
      <c r="R830" s="300"/>
      <c r="S830" s="300"/>
      <c r="T830" s="300"/>
      <c r="U830" s="300"/>
      <c r="V830" s="300"/>
      <c r="W830" s="300"/>
      <c r="X830" s="300"/>
      <c r="Y830" s="300"/>
      <c r="Z830" s="300"/>
      <c r="AA830" s="300"/>
      <c r="AB830" s="300"/>
      <c r="AC830" s="300"/>
      <c r="AD830" s="300"/>
      <c r="AE830" s="300"/>
      <c r="AF830" s="300"/>
      <c r="AG830" s="300"/>
      <c r="AH830" s="300"/>
      <c r="AI830" s="300"/>
      <c r="AJ830" s="300"/>
      <c r="AK830" s="300"/>
      <c r="AL830" s="300"/>
      <c r="AM830" s="300"/>
      <c r="AN830" s="300"/>
      <c r="AO830" s="300"/>
      <c r="AP830" s="300"/>
    </row>
    <row r="831" spans="10:42" ht="13.5" customHeight="1">
      <c r="J831" s="300"/>
      <c r="K831" s="300"/>
      <c r="L831" s="300"/>
      <c r="M831" s="300"/>
      <c r="N831" s="300"/>
      <c r="O831" s="300"/>
      <c r="P831" s="300"/>
      <c r="Q831" s="300"/>
      <c r="R831" s="300"/>
      <c r="S831" s="300"/>
      <c r="T831" s="300"/>
      <c r="U831" s="300"/>
      <c r="V831" s="300"/>
      <c r="W831" s="300"/>
      <c r="X831" s="300"/>
      <c r="Y831" s="300"/>
      <c r="Z831" s="300"/>
      <c r="AA831" s="300"/>
      <c r="AB831" s="300"/>
      <c r="AC831" s="300"/>
      <c r="AD831" s="300"/>
      <c r="AE831" s="300"/>
      <c r="AF831" s="300"/>
      <c r="AG831" s="300"/>
      <c r="AH831" s="300"/>
      <c r="AI831" s="300"/>
      <c r="AJ831" s="300"/>
      <c r="AK831" s="300"/>
      <c r="AL831" s="300"/>
      <c r="AM831" s="300"/>
      <c r="AN831" s="300"/>
      <c r="AO831" s="300"/>
      <c r="AP831" s="300"/>
    </row>
    <row r="832" spans="10:42" ht="13.5" customHeight="1">
      <c r="J832" s="300"/>
      <c r="K832" s="300"/>
      <c r="L832" s="300"/>
      <c r="M832" s="300"/>
      <c r="N832" s="300"/>
      <c r="O832" s="300"/>
      <c r="P832" s="300"/>
      <c r="Q832" s="300"/>
      <c r="R832" s="300"/>
      <c r="S832" s="300"/>
      <c r="T832" s="300"/>
      <c r="U832" s="300"/>
      <c r="V832" s="300"/>
      <c r="W832" s="300"/>
      <c r="X832" s="300"/>
      <c r="Y832" s="300"/>
      <c r="Z832" s="300"/>
      <c r="AA832" s="300"/>
      <c r="AB832" s="300"/>
      <c r="AC832" s="300"/>
      <c r="AD832" s="300"/>
      <c r="AE832" s="300"/>
      <c r="AF832" s="300"/>
      <c r="AG832" s="300"/>
      <c r="AH832" s="300"/>
      <c r="AI832" s="300"/>
      <c r="AJ832" s="300"/>
      <c r="AK832" s="300"/>
      <c r="AL832" s="300"/>
      <c r="AM832" s="300"/>
      <c r="AN832" s="300"/>
      <c r="AO832" s="300"/>
      <c r="AP832" s="300"/>
    </row>
    <row r="833" spans="10:42" ht="13.5" customHeight="1">
      <c r="J833" s="300"/>
      <c r="K833" s="300"/>
      <c r="L833" s="300"/>
      <c r="M833" s="300"/>
      <c r="N833" s="300"/>
      <c r="O833" s="300"/>
      <c r="P833" s="300"/>
      <c r="Q833" s="300"/>
      <c r="R833" s="300"/>
      <c r="S833" s="300"/>
      <c r="T833" s="300"/>
      <c r="U833" s="300"/>
      <c r="V833" s="300"/>
      <c r="W833" s="300"/>
      <c r="X833" s="300"/>
      <c r="Y833" s="300"/>
      <c r="Z833" s="300"/>
      <c r="AA833" s="300"/>
      <c r="AB833" s="300"/>
      <c r="AC833" s="300"/>
      <c r="AD833" s="300"/>
      <c r="AE833" s="300"/>
      <c r="AF833" s="300"/>
      <c r="AG833" s="300"/>
      <c r="AH833" s="300"/>
      <c r="AI833" s="300"/>
      <c r="AJ833" s="300"/>
      <c r="AK833" s="300"/>
      <c r="AL833" s="300"/>
      <c r="AM833" s="300"/>
      <c r="AN833" s="300"/>
      <c r="AO833" s="300"/>
      <c r="AP833" s="300"/>
    </row>
    <row r="834" spans="10:42" ht="13.5" customHeight="1">
      <c r="J834" s="300"/>
      <c r="K834" s="300"/>
      <c r="L834" s="300"/>
      <c r="M834" s="300"/>
      <c r="N834" s="300"/>
      <c r="O834" s="300"/>
      <c r="P834" s="300"/>
      <c r="Q834" s="300"/>
      <c r="R834" s="300"/>
      <c r="S834" s="300"/>
      <c r="T834" s="300"/>
      <c r="U834" s="300"/>
      <c r="V834" s="300"/>
      <c r="W834" s="300"/>
      <c r="X834" s="300"/>
      <c r="Y834" s="300"/>
      <c r="Z834" s="300"/>
      <c r="AA834" s="300"/>
      <c r="AB834" s="300"/>
      <c r="AC834" s="300"/>
      <c r="AD834" s="300"/>
      <c r="AE834" s="300"/>
      <c r="AF834" s="300"/>
      <c r="AG834" s="300"/>
      <c r="AH834" s="300"/>
      <c r="AI834" s="300"/>
      <c r="AJ834" s="300"/>
      <c r="AK834" s="300"/>
      <c r="AL834" s="300"/>
      <c r="AM834" s="300"/>
      <c r="AN834" s="300"/>
      <c r="AO834" s="300"/>
      <c r="AP834" s="300"/>
    </row>
    <row r="835" spans="10:42" ht="13.5" customHeight="1">
      <c r="J835" s="300"/>
      <c r="K835" s="300"/>
      <c r="L835" s="300"/>
      <c r="M835" s="300"/>
      <c r="N835" s="300"/>
      <c r="O835" s="300"/>
      <c r="P835" s="300"/>
      <c r="Q835" s="300"/>
      <c r="R835" s="300"/>
      <c r="S835" s="300"/>
      <c r="T835" s="300"/>
      <c r="U835" s="300"/>
      <c r="V835" s="300"/>
      <c r="W835" s="300"/>
      <c r="X835" s="300"/>
      <c r="Y835" s="300"/>
      <c r="Z835" s="300"/>
      <c r="AA835" s="300"/>
      <c r="AB835" s="300"/>
      <c r="AC835" s="300"/>
      <c r="AD835" s="300"/>
      <c r="AE835" s="300"/>
      <c r="AF835" s="300"/>
      <c r="AG835" s="300"/>
      <c r="AH835" s="300"/>
      <c r="AI835" s="300"/>
      <c r="AJ835" s="300"/>
      <c r="AK835" s="300"/>
      <c r="AL835" s="300"/>
      <c r="AM835" s="300"/>
      <c r="AN835" s="300"/>
      <c r="AO835" s="300"/>
      <c r="AP835" s="300"/>
    </row>
    <row r="836" spans="10:42" ht="13.5" customHeight="1">
      <c r="J836" s="300"/>
      <c r="K836" s="300"/>
      <c r="L836" s="300"/>
      <c r="M836" s="300"/>
      <c r="N836" s="300"/>
      <c r="O836" s="300"/>
      <c r="P836" s="300"/>
      <c r="Q836" s="300"/>
      <c r="R836" s="300"/>
      <c r="S836" s="300"/>
      <c r="T836" s="300"/>
      <c r="U836" s="300"/>
      <c r="V836" s="300"/>
      <c r="W836" s="300"/>
      <c r="X836" s="300"/>
      <c r="Y836" s="300"/>
      <c r="Z836" s="300"/>
      <c r="AA836" s="300"/>
      <c r="AB836" s="300"/>
      <c r="AC836" s="300"/>
      <c r="AD836" s="300"/>
      <c r="AE836" s="300"/>
      <c r="AF836" s="300"/>
      <c r="AG836" s="300"/>
      <c r="AH836" s="300"/>
      <c r="AI836" s="300"/>
      <c r="AJ836" s="300"/>
      <c r="AK836" s="300"/>
      <c r="AL836" s="300"/>
      <c r="AM836" s="300"/>
      <c r="AN836" s="300"/>
      <c r="AO836" s="300"/>
      <c r="AP836" s="300"/>
    </row>
    <row r="837" spans="10:42" ht="13.5" customHeight="1">
      <c r="J837" s="300"/>
      <c r="K837" s="300"/>
      <c r="L837" s="300"/>
      <c r="M837" s="300"/>
      <c r="N837" s="300"/>
      <c r="O837" s="300"/>
      <c r="P837" s="300"/>
      <c r="Q837" s="300"/>
      <c r="R837" s="300"/>
      <c r="S837" s="300"/>
      <c r="T837" s="300"/>
      <c r="U837" s="300"/>
      <c r="V837" s="300"/>
      <c r="W837" s="300"/>
      <c r="X837" s="300"/>
      <c r="Y837" s="300"/>
      <c r="Z837" s="300"/>
      <c r="AA837" s="300"/>
      <c r="AB837" s="300"/>
      <c r="AC837" s="300"/>
      <c r="AD837" s="300"/>
      <c r="AE837" s="300"/>
      <c r="AF837" s="300"/>
      <c r="AG837" s="300"/>
      <c r="AH837" s="300"/>
      <c r="AI837" s="300"/>
      <c r="AJ837" s="300"/>
      <c r="AK837" s="300"/>
      <c r="AL837" s="300"/>
      <c r="AM837" s="300"/>
      <c r="AN837" s="300"/>
      <c r="AO837" s="300"/>
      <c r="AP837" s="300"/>
    </row>
    <row r="838" spans="10:42" ht="13.5" customHeight="1">
      <c r="J838" s="300"/>
      <c r="K838" s="300"/>
      <c r="L838" s="300"/>
      <c r="M838" s="300"/>
      <c r="N838" s="300"/>
      <c r="O838" s="300"/>
      <c r="P838" s="300"/>
      <c r="Q838" s="300"/>
      <c r="R838" s="300"/>
      <c r="S838" s="300"/>
      <c r="T838" s="300"/>
      <c r="U838" s="300"/>
      <c r="V838" s="300"/>
      <c r="W838" s="300"/>
      <c r="X838" s="300"/>
      <c r="Y838" s="300"/>
      <c r="Z838" s="300"/>
      <c r="AA838" s="300"/>
      <c r="AB838" s="300"/>
      <c r="AC838" s="300"/>
      <c r="AD838" s="300"/>
      <c r="AE838" s="300"/>
      <c r="AF838" s="300"/>
      <c r="AG838" s="300"/>
      <c r="AH838" s="300"/>
      <c r="AI838" s="300"/>
      <c r="AJ838" s="300"/>
      <c r="AK838" s="300"/>
      <c r="AL838" s="300"/>
      <c r="AM838" s="300"/>
      <c r="AN838" s="300"/>
      <c r="AO838" s="300"/>
      <c r="AP838" s="300"/>
    </row>
    <row r="839" spans="10:42" ht="13.5" customHeight="1">
      <c r="J839" s="300"/>
      <c r="K839" s="300"/>
      <c r="L839" s="300"/>
      <c r="M839" s="300"/>
      <c r="N839" s="300"/>
      <c r="O839" s="300"/>
      <c r="P839" s="300"/>
      <c r="Q839" s="300"/>
      <c r="R839" s="300"/>
      <c r="S839" s="300"/>
      <c r="T839" s="300"/>
      <c r="U839" s="300"/>
      <c r="V839" s="300"/>
      <c r="W839" s="300"/>
      <c r="X839" s="300"/>
      <c r="Y839" s="300"/>
      <c r="Z839" s="300"/>
      <c r="AA839" s="300"/>
      <c r="AB839" s="300"/>
      <c r="AC839" s="300"/>
      <c r="AD839" s="300"/>
      <c r="AE839" s="300"/>
      <c r="AF839" s="300"/>
      <c r="AG839" s="300"/>
      <c r="AH839" s="300"/>
      <c r="AI839" s="300"/>
      <c r="AJ839" s="300"/>
      <c r="AK839" s="300"/>
      <c r="AL839" s="300"/>
      <c r="AM839" s="300"/>
      <c r="AN839" s="300"/>
      <c r="AO839" s="300"/>
      <c r="AP839" s="300"/>
    </row>
    <row r="840" spans="10:42" ht="13.5" customHeight="1">
      <c r="J840" s="300"/>
      <c r="K840" s="300"/>
      <c r="L840" s="300"/>
      <c r="M840" s="300"/>
      <c r="N840" s="300"/>
      <c r="O840" s="300"/>
      <c r="P840" s="300"/>
      <c r="Q840" s="300"/>
      <c r="R840" s="300"/>
      <c r="S840" s="300"/>
      <c r="T840" s="300"/>
      <c r="U840" s="300"/>
      <c r="V840" s="300"/>
      <c r="W840" s="300"/>
      <c r="X840" s="300"/>
      <c r="Y840" s="300"/>
      <c r="Z840" s="300"/>
      <c r="AA840" s="300"/>
      <c r="AB840" s="300"/>
      <c r="AC840" s="300"/>
      <c r="AD840" s="300"/>
      <c r="AE840" s="300"/>
      <c r="AF840" s="300"/>
      <c r="AG840" s="300"/>
      <c r="AH840" s="300"/>
      <c r="AI840" s="300"/>
      <c r="AJ840" s="300"/>
      <c r="AK840" s="300"/>
      <c r="AL840" s="300"/>
      <c r="AM840" s="300"/>
      <c r="AN840" s="300"/>
      <c r="AO840" s="300"/>
      <c r="AP840" s="300"/>
    </row>
    <row r="841" spans="10:42" ht="13.5" customHeight="1">
      <c r="J841" s="300"/>
      <c r="K841" s="300"/>
      <c r="L841" s="300"/>
      <c r="M841" s="300"/>
      <c r="N841" s="300"/>
      <c r="O841" s="300"/>
      <c r="P841" s="300"/>
      <c r="Q841" s="300"/>
      <c r="R841" s="300"/>
      <c r="S841" s="300"/>
      <c r="T841" s="300"/>
      <c r="U841" s="300"/>
      <c r="V841" s="300"/>
      <c r="W841" s="300"/>
      <c r="X841" s="300"/>
      <c r="Y841" s="300"/>
      <c r="Z841" s="300"/>
      <c r="AA841" s="300"/>
      <c r="AB841" s="300"/>
      <c r="AC841" s="300"/>
      <c r="AD841" s="300"/>
      <c r="AE841" s="300"/>
      <c r="AF841" s="300"/>
      <c r="AG841" s="300"/>
      <c r="AH841" s="300"/>
      <c r="AI841" s="300"/>
      <c r="AJ841" s="300"/>
      <c r="AK841" s="300"/>
      <c r="AL841" s="300"/>
      <c r="AM841" s="300"/>
      <c r="AN841" s="300"/>
      <c r="AO841" s="300"/>
      <c r="AP841" s="300"/>
    </row>
    <row r="842" spans="10:42" ht="13.5" customHeight="1">
      <c r="J842" s="300"/>
      <c r="K842" s="300"/>
      <c r="L842" s="300"/>
      <c r="M842" s="300"/>
      <c r="N842" s="300"/>
      <c r="O842" s="300"/>
      <c r="P842" s="300"/>
      <c r="Q842" s="300"/>
      <c r="R842" s="300"/>
      <c r="S842" s="300"/>
      <c r="T842" s="300"/>
      <c r="U842" s="300"/>
      <c r="V842" s="300"/>
      <c r="W842" s="300"/>
      <c r="X842" s="300"/>
      <c r="Y842" s="300"/>
      <c r="Z842" s="300"/>
      <c r="AA842" s="300"/>
      <c r="AB842" s="300"/>
      <c r="AC842" s="300"/>
      <c r="AD842" s="300"/>
      <c r="AE842" s="300"/>
      <c r="AF842" s="300"/>
      <c r="AG842" s="300"/>
      <c r="AH842" s="300"/>
      <c r="AI842" s="300"/>
      <c r="AJ842" s="300"/>
      <c r="AK842" s="300"/>
      <c r="AL842" s="300"/>
      <c r="AM842" s="300"/>
      <c r="AN842" s="300"/>
      <c r="AO842" s="300"/>
      <c r="AP842" s="300"/>
    </row>
    <row r="843" spans="10:42" ht="13.5" customHeight="1">
      <c r="J843" s="300"/>
      <c r="K843" s="300"/>
      <c r="L843" s="300"/>
      <c r="M843" s="300"/>
      <c r="N843" s="300"/>
      <c r="O843" s="300"/>
      <c r="P843" s="300"/>
      <c r="Q843" s="300"/>
      <c r="R843" s="300"/>
      <c r="S843" s="300"/>
      <c r="T843" s="300"/>
      <c r="U843" s="300"/>
      <c r="V843" s="300"/>
      <c r="W843" s="300"/>
      <c r="X843" s="300"/>
      <c r="Y843" s="300"/>
      <c r="Z843" s="300"/>
      <c r="AA843" s="300"/>
      <c r="AB843" s="300"/>
      <c r="AC843" s="300"/>
      <c r="AD843" s="300"/>
      <c r="AE843" s="300"/>
      <c r="AF843" s="300"/>
      <c r="AG843" s="300"/>
      <c r="AH843" s="300"/>
      <c r="AI843" s="300"/>
      <c r="AJ843" s="300"/>
      <c r="AK843" s="300"/>
      <c r="AL843" s="300"/>
      <c r="AM843" s="300"/>
      <c r="AN843" s="300"/>
      <c r="AO843" s="300"/>
      <c r="AP843" s="300"/>
    </row>
    <row r="844" spans="10:42" ht="13.5" customHeight="1">
      <c r="J844" s="300"/>
      <c r="K844" s="300"/>
      <c r="L844" s="300"/>
      <c r="M844" s="300"/>
      <c r="N844" s="300"/>
      <c r="O844" s="300"/>
      <c r="P844" s="300"/>
      <c r="Q844" s="300"/>
      <c r="R844" s="300"/>
      <c r="S844" s="300"/>
      <c r="T844" s="300"/>
      <c r="U844" s="300"/>
      <c r="V844" s="300"/>
      <c r="W844" s="300"/>
      <c r="X844" s="300"/>
      <c r="Y844" s="300"/>
      <c r="Z844" s="300"/>
      <c r="AA844" s="300"/>
      <c r="AB844" s="300"/>
      <c r="AC844" s="300"/>
      <c r="AD844" s="300"/>
      <c r="AE844" s="300"/>
      <c r="AF844" s="300"/>
      <c r="AG844" s="300"/>
      <c r="AH844" s="300"/>
      <c r="AI844" s="300"/>
      <c r="AJ844" s="300"/>
      <c r="AK844" s="300"/>
      <c r="AL844" s="300"/>
      <c r="AM844" s="300"/>
      <c r="AN844" s="300"/>
      <c r="AO844" s="300"/>
      <c r="AP844" s="300"/>
    </row>
    <row r="845" spans="10:42" ht="13.5" customHeight="1">
      <c r="J845" s="300"/>
      <c r="K845" s="300"/>
      <c r="L845" s="300"/>
      <c r="M845" s="300"/>
      <c r="N845" s="300"/>
      <c r="O845" s="300"/>
      <c r="P845" s="300"/>
      <c r="Q845" s="300"/>
      <c r="R845" s="300"/>
      <c r="S845" s="300"/>
      <c r="T845" s="300"/>
      <c r="U845" s="300"/>
      <c r="V845" s="300"/>
      <c r="W845" s="300"/>
      <c r="X845" s="300"/>
      <c r="Y845" s="300"/>
      <c r="Z845" s="300"/>
      <c r="AA845" s="300"/>
      <c r="AB845" s="300"/>
      <c r="AC845" s="300"/>
      <c r="AD845" s="300"/>
      <c r="AE845" s="300"/>
      <c r="AF845" s="300"/>
      <c r="AG845" s="300"/>
      <c r="AH845" s="300"/>
      <c r="AI845" s="300"/>
      <c r="AJ845" s="300"/>
      <c r="AK845" s="300"/>
      <c r="AL845" s="300"/>
      <c r="AM845" s="300"/>
      <c r="AN845" s="300"/>
      <c r="AO845" s="300"/>
      <c r="AP845" s="300"/>
    </row>
    <row r="846" spans="10:42" ht="13.5" customHeight="1">
      <c r="J846" s="300"/>
      <c r="K846" s="300"/>
      <c r="L846" s="300"/>
      <c r="M846" s="300"/>
      <c r="N846" s="300"/>
      <c r="O846" s="300"/>
      <c r="P846" s="300"/>
      <c r="Q846" s="300"/>
      <c r="R846" s="300"/>
      <c r="S846" s="300"/>
      <c r="T846" s="300"/>
      <c r="U846" s="300"/>
      <c r="V846" s="300"/>
      <c r="W846" s="300"/>
      <c r="X846" s="300"/>
      <c r="Y846" s="300"/>
      <c r="Z846" s="300"/>
      <c r="AA846" s="300"/>
      <c r="AB846" s="300"/>
      <c r="AC846" s="300"/>
      <c r="AD846" s="300"/>
      <c r="AE846" s="300"/>
      <c r="AF846" s="300"/>
      <c r="AG846" s="300"/>
      <c r="AH846" s="300"/>
      <c r="AI846" s="300"/>
      <c r="AJ846" s="300"/>
      <c r="AK846" s="300"/>
      <c r="AL846" s="300"/>
      <c r="AM846" s="300"/>
      <c r="AN846" s="300"/>
      <c r="AO846" s="300"/>
      <c r="AP846" s="300"/>
    </row>
    <row r="847" spans="10:42" ht="13.5" customHeight="1">
      <c r="J847" s="300"/>
      <c r="K847" s="300"/>
      <c r="L847" s="300"/>
      <c r="M847" s="300"/>
      <c r="N847" s="300"/>
      <c r="O847" s="300"/>
      <c r="P847" s="300"/>
      <c r="Q847" s="300"/>
      <c r="R847" s="300"/>
      <c r="S847" s="300"/>
      <c r="T847" s="300"/>
      <c r="U847" s="300"/>
      <c r="V847" s="300"/>
      <c r="W847" s="300"/>
      <c r="X847" s="300"/>
      <c r="Y847" s="300"/>
      <c r="Z847" s="300"/>
      <c r="AA847" s="300"/>
      <c r="AB847" s="300"/>
      <c r="AC847" s="300"/>
      <c r="AD847" s="300"/>
      <c r="AE847" s="300"/>
      <c r="AF847" s="300"/>
      <c r="AG847" s="300"/>
      <c r="AH847" s="300"/>
      <c r="AI847" s="300"/>
      <c r="AJ847" s="300"/>
      <c r="AK847" s="300"/>
      <c r="AL847" s="300"/>
      <c r="AM847" s="300"/>
      <c r="AN847" s="300"/>
      <c r="AO847" s="300"/>
      <c r="AP847" s="300"/>
    </row>
    <row r="848" spans="10:42" ht="13.5" customHeight="1">
      <c r="J848" s="300"/>
      <c r="K848" s="300"/>
      <c r="L848" s="300"/>
      <c r="M848" s="300"/>
      <c r="N848" s="300"/>
      <c r="O848" s="300"/>
      <c r="P848" s="300"/>
      <c r="Q848" s="300"/>
      <c r="R848" s="300"/>
      <c r="S848" s="300"/>
      <c r="T848" s="300"/>
      <c r="U848" s="300"/>
      <c r="V848" s="300"/>
      <c r="W848" s="300"/>
      <c r="X848" s="300"/>
      <c r="Y848" s="300"/>
      <c r="Z848" s="300"/>
      <c r="AA848" s="300"/>
      <c r="AB848" s="300"/>
      <c r="AC848" s="300"/>
      <c r="AD848" s="300"/>
      <c r="AE848" s="300"/>
      <c r="AF848" s="300"/>
      <c r="AG848" s="300"/>
      <c r="AH848" s="300"/>
      <c r="AI848" s="300"/>
      <c r="AJ848" s="300"/>
      <c r="AK848" s="300"/>
      <c r="AL848" s="300"/>
      <c r="AM848" s="300"/>
      <c r="AN848" s="300"/>
      <c r="AO848" s="300"/>
      <c r="AP848" s="300"/>
    </row>
    <row r="849" spans="10:42" ht="13.5" customHeight="1">
      <c r="J849" s="300"/>
      <c r="K849" s="300"/>
      <c r="L849" s="300"/>
      <c r="M849" s="300"/>
      <c r="N849" s="300"/>
      <c r="O849" s="300"/>
      <c r="P849" s="300"/>
      <c r="Q849" s="300"/>
      <c r="R849" s="300"/>
      <c r="S849" s="300"/>
      <c r="T849" s="300"/>
      <c r="U849" s="300"/>
      <c r="V849" s="300"/>
      <c r="W849" s="300"/>
      <c r="X849" s="300"/>
      <c r="Y849" s="300"/>
      <c r="Z849" s="300"/>
      <c r="AA849" s="300"/>
      <c r="AB849" s="300"/>
      <c r="AC849" s="300"/>
      <c r="AD849" s="300"/>
      <c r="AE849" s="300"/>
      <c r="AF849" s="300"/>
      <c r="AG849" s="300"/>
      <c r="AH849" s="300"/>
      <c r="AI849" s="300"/>
      <c r="AJ849" s="300"/>
      <c r="AK849" s="300"/>
      <c r="AL849" s="300"/>
      <c r="AM849" s="300"/>
      <c r="AN849" s="300"/>
      <c r="AO849" s="300"/>
      <c r="AP849" s="300"/>
    </row>
    <row r="850" spans="10:42" ht="13.5" customHeight="1">
      <c r="J850" s="300"/>
      <c r="K850" s="300"/>
      <c r="L850" s="300"/>
      <c r="M850" s="300"/>
      <c r="N850" s="300"/>
      <c r="O850" s="300"/>
      <c r="P850" s="300"/>
      <c r="Q850" s="300"/>
      <c r="R850" s="300"/>
      <c r="S850" s="300"/>
      <c r="T850" s="300"/>
      <c r="U850" s="300"/>
      <c r="V850" s="300"/>
      <c r="W850" s="300"/>
      <c r="X850" s="300"/>
      <c r="Y850" s="300"/>
      <c r="Z850" s="300"/>
      <c r="AA850" s="300"/>
      <c r="AB850" s="300"/>
      <c r="AC850" s="300"/>
      <c r="AD850" s="300"/>
      <c r="AE850" s="300"/>
      <c r="AF850" s="300"/>
      <c r="AG850" s="300"/>
      <c r="AH850" s="300"/>
      <c r="AI850" s="300"/>
      <c r="AJ850" s="300"/>
      <c r="AK850" s="300"/>
      <c r="AL850" s="300"/>
      <c r="AM850" s="300"/>
      <c r="AN850" s="300"/>
      <c r="AO850" s="300"/>
      <c r="AP850" s="300"/>
    </row>
    <row r="851" spans="10:42" ht="13.5" customHeight="1">
      <c r="J851" s="300"/>
      <c r="K851" s="300"/>
      <c r="L851" s="300"/>
      <c r="M851" s="300"/>
      <c r="N851" s="300"/>
      <c r="O851" s="300"/>
      <c r="P851" s="300"/>
      <c r="Q851" s="300"/>
      <c r="R851" s="300"/>
      <c r="S851" s="300"/>
      <c r="T851" s="300"/>
      <c r="U851" s="300"/>
      <c r="V851" s="300"/>
      <c r="W851" s="300"/>
      <c r="X851" s="300"/>
      <c r="Y851" s="300"/>
      <c r="Z851" s="300"/>
      <c r="AA851" s="300"/>
      <c r="AB851" s="300"/>
      <c r="AC851" s="300"/>
      <c r="AD851" s="300"/>
      <c r="AE851" s="300"/>
      <c r="AF851" s="300"/>
      <c r="AG851" s="300"/>
      <c r="AH851" s="300"/>
      <c r="AI851" s="300"/>
      <c r="AJ851" s="300"/>
      <c r="AK851" s="300"/>
      <c r="AL851" s="300"/>
      <c r="AM851" s="300"/>
      <c r="AN851" s="300"/>
      <c r="AO851" s="300"/>
      <c r="AP851" s="300"/>
    </row>
    <row r="852" spans="10:42" ht="13.5" customHeight="1">
      <c r="J852" s="300"/>
      <c r="K852" s="300"/>
      <c r="L852" s="300"/>
      <c r="M852" s="300"/>
      <c r="N852" s="300"/>
      <c r="O852" s="300"/>
      <c r="P852" s="300"/>
      <c r="Q852" s="300"/>
      <c r="R852" s="300"/>
      <c r="S852" s="300"/>
      <c r="T852" s="300"/>
      <c r="U852" s="300"/>
      <c r="V852" s="300"/>
      <c r="W852" s="300"/>
      <c r="X852" s="300"/>
      <c r="Y852" s="300"/>
      <c r="Z852" s="300"/>
      <c r="AA852" s="300"/>
      <c r="AB852" s="300"/>
      <c r="AC852" s="300"/>
      <c r="AD852" s="300"/>
      <c r="AE852" s="300"/>
      <c r="AF852" s="300"/>
      <c r="AG852" s="300"/>
      <c r="AH852" s="300"/>
      <c r="AI852" s="300"/>
      <c r="AJ852" s="300"/>
      <c r="AK852" s="300"/>
      <c r="AL852" s="300"/>
      <c r="AM852" s="300"/>
      <c r="AN852" s="300"/>
      <c r="AO852" s="300"/>
      <c r="AP852" s="300"/>
    </row>
    <row r="853" spans="10:42" ht="13.5" customHeight="1">
      <c r="J853" s="300"/>
      <c r="K853" s="300"/>
      <c r="L853" s="300"/>
      <c r="M853" s="300"/>
      <c r="N853" s="300"/>
      <c r="O853" s="300"/>
      <c r="P853" s="300"/>
      <c r="Q853" s="300"/>
      <c r="R853" s="300"/>
      <c r="S853" s="300"/>
      <c r="T853" s="300"/>
      <c r="U853" s="300"/>
      <c r="V853" s="300"/>
      <c r="W853" s="300"/>
      <c r="X853" s="300"/>
      <c r="Y853" s="300"/>
      <c r="Z853" s="300"/>
      <c r="AA853" s="300"/>
      <c r="AB853" s="300"/>
      <c r="AC853" s="300"/>
      <c r="AD853" s="300"/>
      <c r="AE853" s="300"/>
      <c r="AF853" s="300"/>
      <c r="AG853" s="300"/>
      <c r="AH853" s="300"/>
      <c r="AI853" s="300"/>
      <c r="AJ853" s="300"/>
      <c r="AK853" s="300"/>
      <c r="AL853" s="300"/>
      <c r="AM853" s="300"/>
      <c r="AN853" s="300"/>
      <c r="AO853" s="300"/>
      <c r="AP853" s="300"/>
    </row>
    <row r="854" spans="10:42" ht="13.5" customHeight="1">
      <c r="J854" s="300"/>
      <c r="K854" s="300"/>
      <c r="L854" s="300"/>
      <c r="M854" s="300"/>
      <c r="N854" s="300"/>
      <c r="O854" s="300"/>
      <c r="P854" s="300"/>
      <c r="Q854" s="300"/>
      <c r="R854" s="300"/>
      <c r="S854" s="300"/>
      <c r="T854" s="300"/>
      <c r="U854" s="300"/>
      <c r="V854" s="300"/>
      <c r="W854" s="300"/>
      <c r="X854" s="300"/>
      <c r="Y854" s="300"/>
      <c r="Z854" s="300"/>
      <c r="AA854" s="300"/>
      <c r="AB854" s="300"/>
      <c r="AC854" s="300"/>
      <c r="AD854" s="300"/>
      <c r="AE854" s="300"/>
      <c r="AF854" s="300"/>
      <c r="AG854" s="300"/>
      <c r="AH854" s="300"/>
      <c r="AI854" s="300"/>
      <c r="AJ854" s="300"/>
      <c r="AK854" s="300"/>
      <c r="AL854" s="300"/>
      <c r="AM854" s="300"/>
      <c r="AN854" s="300"/>
      <c r="AO854" s="300"/>
      <c r="AP854" s="300"/>
    </row>
    <row r="855" spans="10:42" ht="13.5" customHeight="1">
      <c r="J855" s="300"/>
      <c r="K855" s="300"/>
      <c r="L855" s="300"/>
      <c r="M855" s="300"/>
      <c r="N855" s="300"/>
      <c r="O855" s="300"/>
      <c r="P855" s="300"/>
      <c r="Q855" s="300"/>
      <c r="R855" s="300"/>
      <c r="S855" s="300"/>
      <c r="T855" s="300"/>
      <c r="U855" s="300"/>
      <c r="V855" s="300"/>
      <c r="W855" s="300"/>
      <c r="X855" s="300"/>
      <c r="Y855" s="300"/>
      <c r="Z855" s="300"/>
      <c r="AA855" s="300"/>
      <c r="AB855" s="300"/>
      <c r="AC855" s="300"/>
      <c r="AD855" s="300"/>
      <c r="AE855" s="300"/>
      <c r="AF855" s="300"/>
      <c r="AG855" s="300"/>
      <c r="AH855" s="300"/>
      <c r="AI855" s="300"/>
      <c r="AJ855" s="300"/>
      <c r="AK855" s="300"/>
      <c r="AL855" s="300"/>
      <c r="AM855" s="300"/>
      <c r="AN855" s="300"/>
      <c r="AO855" s="300"/>
      <c r="AP855" s="300"/>
    </row>
    <row r="856" spans="10:42" ht="13.5" customHeight="1">
      <c r="J856" s="300"/>
      <c r="K856" s="300"/>
      <c r="L856" s="300"/>
      <c r="M856" s="300"/>
      <c r="N856" s="300"/>
      <c r="O856" s="300"/>
      <c r="P856" s="300"/>
      <c r="Q856" s="300"/>
      <c r="R856" s="300"/>
      <c r="S856" s="300"/>
      <c r="T856" s="300"/>
      <c r="U856" s="300"/>
      <c r="V856" s="300"/>
      <c r="W856" s="300"/>
      <c r="X856" s="300"/>
      <c r="Y856" s="300"/>
      <c r="Z856" s="300"/>
      <c r="AA856" s="300"/>
      <c r="AB856" s="300"/>
      <c r="AC856" s="300"/>
      <c r="AD856" s="300"/>
      <c r="AE856" s="300"/>
      <c r="AF856" s="300"/>
      <c r="AG856" s="300"/>
      <c r="AH856" s="300"/>
      <c r="AI856" s="300"/>
      <c r="AJ856" s="300"/>
      <c r="AK856" s="300"/>
      <c r="AL856" s="300"/>
      <c r="AM856" s="300"/>
      <c r="AN856" s="300"/>
      <c r="AO856" s="300"/>
      <c r="AP856" s="300"/>
    </row>
    <row r="857" spans="10:42" ht="13.5" customHeight="1">
      <c r="J857" s="300"/>
      <c r="K857" s="300"/>
      <c r="L857" s="300"/>
      <c r="M857" s="300"/>
      <c r="N857" s="300"/>
      <c r="O857" s="300"/>
      <c r="P857" s="300"/>
      <c r="Q857" s="300"/>
      <c r="R857" s="300"/>
      <c r="S857" s="300"/>
      <c r="T857" s="300"/>
      <c r="U857" s="300"/>
      <c r="V857" s="300"/>
      <c r="W857" s="300"/>
      <c r="X857" s="300"/>
      <c r="Y857" s="300"/>
      <c r="Z857" s="300"/>
      <c r="AA857" s="300"/>
      <c r="AB857" s="300"/>
      <c r="AC857" s="300"/>
      <c r="AD857" s="300"/>
      <c r="AE857" s="300"/>
      <c r="AF857" s="300"/>
      <c r="AG857" s="300"/>
      <c r="AH857" s="300"/>
      <c r="AI857" s="300"/>
      <c r="AJ857" s="300"/>
      <c r="AK857" s="300"/>
      <c r="AL857" s="300"/>
      <c r="AM857" s="300"/>
      <c r="AN857" s="300"/>
      <c r="AO857" s="300"/>
      <c r="AP857" s="300"/>
    </row>
    <row r="858" spans="10:42" ht="13.5" customHeight="1">
      <c r="J858" s="300"/>
      <c r="K858" s="300"/>
      <c r="L858" s="300"/>
      <c r="M858" s="300"/>
      <c r="N858" s="300"/>
      <c r="O858" s="300"/>
      <c r="P858" s="300"/>
      <c r="Q858" s="300"/>
      <c r="R858" s="300"/>
      <c r="S858" s="300"/>
      <c r="T858" s="300"/>
      <c r="U858" s="300"/>
      <c r="V858" s="300"/>
      <c r="W858" s="300"/>
      <c r="X858" s="300"/>
      <c r="Y858" s="300"/>
      <c r="Z858" s="300"/>
      <c r="AA858" s="300"/>
      <c r="AB858" s="300"/>
      <c r="AC858" s="300"/>
      <c r="AD858" s="300"/>
      <c r="AE858" s="300"/>
      <c r="AF858" s="300"/>
      <c r="AG858" s="300"/>
      <c r="AH858" s="300"/>
      <c r="AI858" s="300"/>
      <c r="AJ858" s="300"/>
      <c r="AK858" s="300"/>
      <c r="AL858" s="300"/>
      <c r="AM858" s="300"/>
      <c r="AN858" s="300"/>
      <c r="AO858" s="300"/>
      <c r="AP858" s="300"/>
    </row>
    <row r="859" spans="10:42" ht="13.5" customHeight="1">
      <c r="J859" s="300"/>
      <c r="K859" s="300"/>
      <c r="L859" s="300"/>
      <c r="M859" s="300"/>
      <c r="N859" s="300"/>
      <c r="O859" s="300"/>
      <c r="P859" s="300"/>
      <c r="Q859" s="300"/>
      <c r="R859" s="300"/>
      <c r="S859" s="300"/>
      <c r="T859" s="300"/>
      <c r="U859" s="300"/>
      <c r="V859" s="300"/>
      <c r="W859" s="300"/>
      <c r="X859" s="300"/>
      <c r="Y859" s="300"/>
      <c r="Z859" s="300"/>
      <c r="AA859" s="300"/>
      <c r="AB859" s="300"/>
      <c r="AC859" s="300"/>
      <c r="AD859" s="300"/>
      <c r="AE859" s="300"/>
      <c r="AF859" s="300"/>
      <c r="AG859" s="300"/>
      <c r="AH859" s="300"/>
      <c r="AI859" s="300"/>
      <c r="AJ859" s="300"/>
      <c r="AK859" s="300"/>
      <c r="AL859" s="300"/>
      <c r="AM859" s="300"/>
      <c r="AN859" s="300"/>
      <c r="AO859" s="300"/>
      <c r="AP859" s="300"/>
    </row>
    <row r="860" spans="10:42" ht="13.5" customHeight="1">
      <c r="J860" s="300"/>
      <c r="K860" s="300"/>
      <c r="L860" s="300"/>
      <c r="M860" s="300"/>
      <c r="N860" s="300"/>
      <c r="O860" s="300"/>
      <c r="P860" s="300"/>
      <c r="Q860" s="300"/>
      <c r="R860" s="300"/>
      <c r="S860" s="300"/>
      <c r="T860" s="300"/>
      <c r="U860" s="300"/>
      <c r="V860" s="300"/>
      <c r="W860" s="300"/>
      <c r="X860" s="300"/>
      <c r="Y860" s="300"/>
      <c r="Z860" s="300"/>
      <c r="AA860" s="300"/>
      <c r="AB860" s="300"/>
      <c r="AC860" s="300"/>
      <c r="AD860" s="300"/>
      <c r="AE860" s="300"/>
      <c r="AF860" s="300"/>
      <c r="AG860" s="300"/>
      <c r="AH860" s="300"/>
      <c r="AI860" s="300"/>
      <c r="AJ860" s="300"/>
      <c r="AK860" s="300"/>
      <c r="AL860" s="300"/>
      <c r="AM860" s="300"/>
      <c r="AN860" s="300"/>
      <c r="AO860" s="300"/>
      <c r="AP860" s="300"/>
    </row>
    <row r="861" spans="10:42" ht="13.5" customHeight="1">
      <c r="J861" s="300"/>
      <c r="K861" s="300"/>
      <c r="L861" s="300"/>
      <c r="M861" s="300"/>
      <c r="N861" s="300"/>
      <c r="O861" s="300"/>
      <c r="P861" s="300"/>
      <c r="Q861" s="300"/>
      <c r="R861" s="300"/>
      <c r="S861" s="300"/>
      <c r="T861" s="300"/>
      <c r="U861" s="300"/>
      <c r="V861" s="300"/>
      <c r="W861" s="300"/>
      <c r="X861" s="300"/>
      <c r="Y861" s="300"/>
      <c r="Z861" s="300"/>
      <c r="AA861" s="300"/>
      <c r="AB861" s="300"/>
      <c r="AC861" s="300"/>
      <c r="AD861" s="300"/>
      <c r="AE861" s="300"/>
      <c r="AF861" s="300"/>
      <c r="AG861" s="300"/>
      <c r="AH861" s="300"/>
      <c r="AI861" s="300"/>
      <c r="AJ861" s="300"/>
      <c r="AK861" s="300"/>
      <c r="AL861" s="300"/>
      <c r="AM861" s="300"/>
      <c r="AN861" s="300"/>
      <c r="AO861" s="300"/>
      <c r="AP861" s="300"/>
    </row>
    <row r="862" spans="10:42" ht="13.5" customHeight="1">
      <c r="J862" s="300"/>
      <c r="K862" s="300"/>
      <c r="L862" s="300"/>
      <c r="M862" s="300"/>
      <c r="N862" s="300"/>
      <c r="O862" s="300"/>
      <c r="P862" s="300"/>
      <c r="Q862" s="300"/>
      <c r="R862" s="300"/>
      <c r="S862" s="300"/>
      <c r="T862" s="300"/>
      <c r="U862" s="300"/>
      <c r="V862" s="300"/>
      <c r="W862" s="300"/>
      <c r="X862" s="300"/>
      <c r="Y862" s="300"/>
      <c r="Z862" s="300"/>
      <c r="AA862" s="300"/>
      <c r="AB862" s="300"/>
      <c r="AC862" s="300"/>
      <c r="AD862" s="300"/>
      <c r="AE862" s="300"/>
      <c r="AF862" s="300"/>
      <c r="AG862" s="300"/>
      <c r="AH862" s="300"/>
      <c r="AI862" s="300"/>
      <c r="AJ862" s="300"/>
      <c r="AK862" s="300"/>
      <c r="AL862" s="300"/>
      <c r="AM862" s="300"/>
      <c r="AN862" s="300"/>
      <c r="AO862" s="300"/>
      <c r="AP862" s="300"/>
    </row>
    <row r="863" spans="10:42" ht="13.5" customHeight="1">
      <c r="J863" s="300"/>
      <c r="K863" s="300"/>
      <c r="L863" s="300"/>
      <c r="M863" s="300"/>
      <c r="N863" s="300"/>
      <c r="O863" s="300"/>
      <c r="P863" s="300"/>
      <c r="Q863" s="300"/>
      <c r="R863" s="300"/>
      <c r="S863" s="300"/>
      <c r="T863" s="300"/>
      <c r="U863" s="300"/>
      <c r="V863" s="300"/>
      <c r="W863" s="300"/>
      <c r="X863" s="300"/>
      <c r="Y863" s="300"/>
      <c r="Z863" s="300"/>
      <c r="AA863" s="300"/>
      <c r="AB863" s="300"/>
      <c r="AC863" s="300"/>
      <c r="AD863" s="300"/>
      <c r="AE863" s="300"/>
      <c r="AF863" s="300"/>
      <c r="AG863" s="300"/>
      <c r="AH863" s="300"/>
      <c r="AI863" s="300"/>
      <c r="AJ863" s="300"/>
      <c r="AK863" s="300"/>
      <c r="AL863" s="300"/>
      <c r="AM863" s="300"/>
      <c r="AN863" s="300"/>
      <c r="AO863" s="300"/>
      <c r="AP863" s="300"/>
    </row>
    <row r="864" spans="10:42" ht="13.5" customHeight="1">
      <c r="J864" s="300"/>
      <c r="K864" s="300"/>
      <c r="L864" s="300"/>
      <c r="M864" s="300"/>
      <c r="N864" s="300"/>
      <c r="O864" s="300"/>
      <c r="P864" s="300"/>
      <c r="Q864" s="300"/>
      <c r="R864" s="300"/>
      <c r="S864" s="300"/>
      <c r="T864" s="300"/>
      <c r="U864" s="300"/>
      <c r="V864" s="300"/>
      <c r="W864" s="300"/>
      <c r="X864" s="300"/>
      <c r="Y864" s="300"/>
      <c r="Z864" s="300"/>
      <c r="AA864" s="300"/>
      <c r="AB864" s="300"/>
      <c r="AC864" s="300"/>
      <c r="AD864" s="300"/>
      <c r="AE864" s="300"/>
      <c r="AF864" s="300"/>
      <c r="AG864" s="300"/>
      <c r="AH864" s="300"/>
      <c r="AI864" s="300"/>
      <c r="AJ864" s="300"/>
      <c r="AK864" s="300"/>
      <c r="AL864" s="300"/>
      <c r="AM864" s="300"/>
      <c r="AN864" s="300"/>
      <c r="AO864" s="300"/>
      <c r="AP864" s="300"/>
    </row>
    <row r="865" spans="10:42" ht="13.5" customHeight="1">
      <c r="J865" s="300"/>
      <c r="K865" s="300"/>
      <c r="L865" s="300"/>
      <c r="M865" s="300"/>
      <c r="N865" s="300"/>
      <c r="O865" s="300"/>
      <c r="P865" s="300"/>
      <c r="Q865" s="300"/>
      <c r="R865" s="300"/>
      <c r="S865" s="300"/>
      <c r="T865" s="300"/>
      <c r="U865" s="300"/>
      <c r="V865" s="300"/>
      <c r="W865" s="300"/>
      <c r="X865" s="300"/>
      <c r="Y865" s="300"/>
      <c r="Z865" s="300"/>
      <c r="AA865" s="300"/>
      <c r="AB865" s="300"/>
      <c r="AC865" s="300"/>
      <c r="AD865" s="300"/>
      <c r="AE865" s="300"/>
      <c r="AF865" s="300"/>
      <c r="AG865" s="300"/>
      <c r="AH865" s="300"/>
      <c r="AI865" s="300"/>
      <c r="AJ865" s="300"/>
      <c r="AK865" s="300"/>
      <c r="AL865" s="300"/>
      <c r="AM865" s="300"/>
      <c r="AN865" s="300"/>
      <c r="AO865" s="300"/>
      <c r="AP865" s="300"/>
    </row>
    <row r="866" spans="10:42" ht="13.5" customHeight="1">
      <c r="J866" s="300"/>
      <c r="K866" s="300"/>
      <c r="L866" s="300"/>
      <c r="M866" s="300"/>
      <c r="N866" s="300"/>
      <c r="O866" s="300"/>
      <c r="P866" s="300"/>
      <c r="Q866" s="300"/>
      <c r="R866" s="300"/>
      <c r="S866" s="300"/>
      <c r="T866" s="300"/>
      <c r="U866" s="300"/>
      <c r="V866" s="300"/>
      <c r="W866" s="300"/>
      <c r="X866" s="300"/>
      <c r="Y866" s="300"/>
      <c r="Z866" s="300"/>
      <c r="AA866" s="300"/>
      <c r="AB866" s="300"/>
      <c r="AC866" s="300"/>
      <c r="AD866" s="300"/>
      <c r="AE866" s="300"/>
      <c r="AF866" s="300"/>
      <c r="AG866" s="300"/>
      <c r="AH866" s="300"/>
      <c r="AI866" s="300"/>
      <c r="AJ866" s="300"/>
      <c r="AK866" s="300"/>
      <c r="AL866" s="300"/>
      <c r="AM866" s="300"/>
      <c r="AN866" s="300"/>
      <c r="AO866" s="300"/>
      <c r="AP866" s="300"/>
    </row>
    <row r="867" spans="10:42" ht="13.5" customHeight="1">
      <c r="J867" s="300"/>
      <c r="K867" s="300"/>
      <c r="L867" s="300"/>
      <c r="M867" s="300"/>
      <c r="N867" s="300"/>
      <c r="O867" s="300"/>
      <c r="P867" s="300"/>
      <c r="Q867" s="300"/>
      <c r="R867" s="300"/>
      <c r="S867" s="300"/>
      <c r="T867" s="300"/>
      <c r="U867" s="300"/>
      <c r="V867" s="300"/>
      <c r="W867" s="300"/>
      <c r="X867" s="300"/>
      <c r="Y867" s="300"/>
      <c r="Z867" s="300"/>
      <c r="AA867" s="300"/>
      <c r="AB867" s="300"/>
      <c r="AC867" s="300"/>
      <c r="AD867" s="300"/>
      <c r="AE867" s="300"/>
      <c r="AF867" s="300"/>
      <c r="AG867" s="300"/>
      <c r="AH867" s="300"/>
      <c r="AI867" s="300"/>
      <c r="AJ867" s="300"/>
      <c r="AK867" s="300"/>
      <c r="AL867" s="300"/>
      <c r="AM867" s="300"/>
      <c r="AN867" s="300"/>
      <c r="AO867" s="300"/>
      <c r="AP867" s="300"/>
    </row>
    <row r="868" spans="10:42" ht="13.5" customHeight="1">
      <c r="J868" s="300"/>
      <c r="K868" s="300"/>
      <c r="L868" s="300"/>
      <c r="M868" s="300"/>
      <c r="N868" s="300"/>
      <c r="O868" s="300"/>
      <c r="P868" s="300"/>
      <c r="Q868" s="300"/>
      <c r="R868" s="300"/>
      <c r="S868" s="300"/>
      <c r="T868" s="300"/>
      <c r="U868" s="300"/>
      <c r="V868" s="300"/>
      <c r="W868" s="300"/>
      <c r="X868" s="300"/>
      <c r="Y868" s="300"/>
      <c r="Z868" s="300"/>
      <c r="AA868" s="300"/>
      <c r="AB868" s="300"/>
      <c r="AC868" s="300"/>
      <c r="AD868" s="300"/>
      <c r="AE868" s="300"/>
      <c r="AF868" s="300"/>
      <c r="AG868" s="300"/>
      <c r="AH868" s="300"/>
      <c r="AI868" s="300"/>
      <c r="AJ868" s="300"/>
      <c r="AK868" s="300"/>
      <c r="AL868" s="300"/>
      <c r="AM868" s="300"/>
      <c r="AN868" s="300"/>
      <c r="AO868" s="300"/>
      <c r="AP868" s="300"/>
    </row>
    <row r="869" spans="10:42" ht="13.5" customHeight="1">
      <c r="J869" s="300"/>
      <c r="K869" s="300"/>
      <c r="L869" s="300"/>
      <c r="M869" s="300"/>
      <c r="N869" s="300"/>
      <c r="O869" s="300"/>
      <c r="P869" s="300"/>
      <c r="Q869" s="300"/>
      <c r="R869" s="300"/>
      <c r="S869" s="300"/>
      <c r="T869" s="300"/>
      <c r="U869" s="300"/>
      <c r="V869" s="300"/>
      <c r="W869" s="300"/>
      <c r="X869" s="300"/>
      <c r="Y869" s="300"/>
      <c r="Z869" s="300"/>
      <c r="AA869" s="300"/>
      <c r="AB869" s="300"/>
      <c r="AC869" s="300"/>
      <c r="AD869" s="300"/>
      <c r="AE869" s="300"/>
      <c r="AF869" s="300"/>
      <c r="AG869" s="300"/>
      <c r="AH869" s="300"/>
      <c r="AI869" s="300"/>
      <c r="AJ869" s="300"/>
      <c r="AK869" s="300"/>
      <c r="AL869" s="300"/>
      <c r="AM869" s="300"/>
      <c r="AN869" s="300"/>
      <c r="AO869" s="300"/>
      <c r="AP869" s="300"/>
    </row>
    <row r="870" spans="10:42" ht="13.5" customHeight="1">
      <c r="J870" s="300"/>
      <c r="K870" s="300"/>
      <c r="L870" s="300"/>
      <c r="M870" s="300"/>
      <c r="N870" s="300"/>
      <c r="O870" s="300"/>
      <c r="P870" s="300"/>
      <c r="Q870" s="300"/>
      <c r="R870" s="300"/>
      <c r="S870" s="300"/>
      <c r="T870" s="300"/>
      <c r="U870" s="300"/>
      <c r="V870" s="300"/>
      <c r="W870" s="300"/>
      <c r="X870" s="300"/>
      <c r="Y870" s="300"/>
      <c r="Z870" s="300"/>
      <c r="AA870" s="300"/>
      <c r="AB870" s="300"/>
      <c r="AC870" s="300"/>
      <c r="AD870" s="300"/>
      <c r="AE870" s="300"/>
      <c r="AF870" s="300"/>
      <c r="AG870" s="300"/>
      <c r="AH870" s="300"/>
      <c r="AI870" s="300"/>
      <c r="AJ870" s="300"/>
      <c r="AK870" s="300"/>
      <c r="AL870" s="300"/>
      <c r="AM870" s="300"/>
      <c r="AN870" s="300"/>
      <c r="AO870" s="300"/>
      <c r="AP870" s="300"/>
    </row>
    <row r="871" spans="10:42" ht="13.5" customHeight="1">
      <c r="J871" s="300"/>
      <c r="K871" s="300"/>
      <c r="L871" s="300"/>
      <c r="M871" s="300"/>
      <c r="N871" s="300"/>
      <c r="O871" s="300"/>
      <c r="P871" s="300"/>
      <c r="Q871" s="300"/>
      <c r="R871" s="300"/>
      <c r="S871" s="300"/>
      <c r="T871" s="300"/>
      <c r="U871" s="300"/>
      <c r="V871" s="300"/>
      <c r="W871" s="300"/>
      <c r="X871" s="300"/>
      <c r="Y871" s="300"/>
      <c r="Z871" s="300"/>
      <c r="AA871" s="300"/>
      <c r="AB871" s="300"/>
      <c r="AC871" s="300"/>
      <c r="AD871" s="300"/>
      <c r="AE871" s="300"/>
      <c r="AF871" s="300"/>
      <c r="AG871" s="300"/>
      <c r="AH871" s="300"/>
      <c r="AI871" s="300"/>
      <c r="AJ871" s="300"/>
      <c r="AK871" s="300"/>
      <c r="AL871" s="300"/>
      <c r="AM871" s="300"/>
      <c r="AN871" s="300"/>
      <c r="AO871" s="300"/>
      <c r="AP871" s="300"/>
    </row>
    <row r="872" spans="10:42" ht="13.5" customHeight="1">
      <c r="J872" s="300"/>
      <c r="K872" s="300"/>
      <c r="L872" s="300"/>
      <c r="M872" s="300"/>
      <c r="N872" s="300"/>
      <c r="O872" s="300"/>
      <c r="P872" s="300"/>
      <c r="Q872" s="300"/>
      <c r="R872" s="300"/>
      <c r="S872" s="300"/>
      <c r="T872" s="300"/>
      <c r="U872" s="300"/>
      <c r="V872" s="300"/>
      <c r="W872" s="300"/>
      <c r="X872" s="300"/>
      <c r="Y872" s="300"/>
      <c r="Z872" s="300"/>
      <c r="AA872" s="300"/>
      <c r="AB872" s="300"/>
      <c r="AC872" s="300"/>
      <c r="AD872" s="300"/>
      <c r="AE872" s="300"/>
      <c r="AF872" s="300"/>
      <c r="AG872" s="300"/>
      <c r="AH872" s="300"/>
      <c r="AI872" s="300"/>
      <c r="AJ872" s="300"/>
      <c r="AK872" s="300"/>
      <c r="AL872" s="300"/>
      <c r="AM872" s="300"/>
      <c r="AN872" s="300"/>
      <c r="AO872" s="300"/>
      <c r="AP872" s="300"/>
    </row>
    <row r="873" spans="10:42" ht="13.5" customHeight="1">
      <c r="J873" s="300"/>
      <c r="K873" s="300"/>
      <c r="L873" s="300"/>
      <c r="M873" s="300"/>
      <c r="N873" s="300"/>
      <c r="O873" s="300"/>
      <c r="P873" s="300"/>
      <c r="Q873" s="300"/>
      <c r="R873" s="300"/>
      <c r="S873" s="300"/>
      <c r="T873" s="300"/>
      <c r="U873" s="300"/>
      <c r="V873" s="300"/>
      <c r="W873" s="300"/>
      <c r="X873" s="300"/>
      <c r="Y873" s="300"/>
      <c r="Z873" s="300"/>
      <c r="AA873" s="300"/>
      <c r="AB873" s="300"/>
      <c r="AC873" s="300"/>
      <c r="AD873" s="300"/>
      <c r="AE873" s="300"/>
      <c r="AF873" s="300"/>
      <c r="AG873" s="300"/>
      <c r="AH873" s="300"/>
      <c r="AI873" s="300"/>
      <c r="AJ873" s="300"/>
      <c r="AK873" s="300"/>
      <c r="AL873" s="300"/>
      <c r="AM873" s="300"/>
      <c r="AN873" s="300"/>
      <c r="AO873" s="300"/>
      <c r="AP873" s="300"/>
    </row>
    <row r="874" spans="10:42" ht="13.5" customHeight="1">
      <c r="J874" s="300"/>
      <c r="K874" s="300"/>
      <c r="L874" s="300"/>
      <c r="M874" s="300"/>
      <c r="N874" s="300"/>
      <c r="O874" s="300"/>
      <c r="P874" s="300"/>
      <c r="Q874" s="300"/>
      <c r="R874" s="300"/>
      <c r="S874" s="300"/>
      <c r="T874" s="300"/>
      <c r="U874" s="300"/>
      <c r="V874" s="300"/>
      <c r="W874" s="300"/>
      <c r="X874" s="300"/>
      <c r="Y874" s="300"/>
      <c r="Z874" s="300"/>
      <c r="AA874" s="300"/>
      <c r="AB874" s="300"/>
      <c r="AC874" s="300"/>
      <c r="AD874" s="300"/>
      <c r="AE874" s="300"/>
      <c r="AF874" s="300"/>
      <c r="AG874" s="300"/>
      <c r="AH874" s="300"/>
      <c r="AI874" s="300"/>
      <c r="AJ874" s="300"/>
      <c r="AK874" s="300"/>
      <c r="AL874" s="300"/>
      <c r="AM874" s="300"/>
      <c r="AN874" s="300"/>
      <c r="AO874" s="300"/>
      <c r="AP874" s="300"/>
    </row>
    <row r="875" spans="10:42" ht="13.5" customHeight="1">
      <c r="J875" s="300"/>
      <c r="K875" s="300"/>
      <c r="L875" s="300"/>
      <c r="M875" s="300"/>
      <c r="N875" s="300"/>
      <c r="O875" s="300"/>
      <c r="P875" s="300"/>
      <c r="Q875" s="300"/>
      <c r="R875" s="300"/>
      <c r="S875" s="300"/>
      <c r="T875" s="300"/>
      <c r="U875" s="300"/>
      <c r="V875" s="300"/>
      <c r="W875" s="300"/>
      <c r="X875" s="300"/>
      <c r="Y875" s="300"/>
      <c r="Z875" s="300"/>
      <c r="AA875" s="300"/>
      <c r="AB875" s="300"/>
      <c r="AC875" s="300"/>
      <c r="AD875" s="300"/>
      <c r="AE875" s="300"/>
      <c r="AF875" s="300"/>
      <c r="AG875" s="300"/>
      <c r="AH875" s="300"/>
      <c r="AI875" s="300"/>
      <c r="AJ875" s="300"/>
      <c r="AK875" s="300"/>
      <c r="AL875" s="300"/>
      <c r="AM875" s="300"/>
      <c r="AN875" s="300"/>
      <c r="AO875" s="300"/>
      <c r="AP875" s="300"/>
    </row>
    <row r="876" spans="10:42" ht="13.5" customHeight="1">
      <c r="J876" s="300"/>
      <c r="K876" s="300"/>
      <c r="L876" s="300"/>
      <c r="M876" s="300"/>
      <c r="N876" s="300"/>
      <c r="O876" s="300"/>
      <c r="P876" s="300"/>
      <c r="Q876" s="300"/>
      <c r="R876" s="300"/>
      <c r="S876" s="300"/>
      <c r="T876" s="300"/>
      <c r="U876" s="300"/>
      <c r="V876" s="300"/>
      <c r="W876" s="300"/>
      <c r="X876" s="300"/>
      <c r="Y876" s="300"/>
      <c r="Z876" s="300"/>
      <c r="AA876" s="300"/>
      <c r="AB876" s="300"/>
      <c r="AC876" s="300"/>
      <c r="AD876" s="300"/>
      <c r="AE876" s="300"/>
      <c r="AF876" s="300"/>
      <c r="AG876" s="300"/>
      <c r="AH876" s="300"/>
      <c r="AI876" s="300"/>
      <c r="AJ876" s="300"/>
      <c r="AK876" s="300"/>
      <c r="AL876" s="300"/>
      <c r="AM876" s="300"/>
      <c r="AN876" s="300"/>
      <c r="AO876" s="300"/>
      <c r="AP876" s="300"/>
    </row>
    <row r="877" spans="10:42" ht="13.5" customHeight="1">
      <c r="J877" s="300"/>
      <c r="K877" s="300"/>
      <c r="L877" s="300"/>
      <c r="M877" s="300"/>
      <c r="N877" s="300"/>
      <c r="O877" s="300"/>
      <c r="P877" s="300"/>
      <c r="Q877" s="300"/>
      <c r="R877" s="300"/>
      <c r="S877" s="300"/>
      <c r="T877" s="300"/>
      <c r="U877" s="300"/>
      <c r="V877" s="300"/>
      <c r="W877" s="300"/>
      <c r="X877" s="300"/>
      <c r="Y877" s="300"/>
      <c r="Z877" s="300"/>
      <c r="AA877" s="300"/>
      <c r="AB877" s="300"/>
      <c r="AC877" s="300"/>
      <c r="AD877" s="300"/>
      <c r="AE877" s="300"/>
      <c r="AF877" s="300"/>
      <c r="AG877" s="300"/>
      <c r="AH877" s="300"/>
      <c r="AI877" s="300"/>
      <c r="AJ877" s="300"/>
      <c r="AK877" s="300"/>
      <c r="AL877" s="300"/>
      <c r="AM877" s="300"/>
      <c r="AN877" s="300"/>
      <c r="AO877" s="300"/>
      <c r="AP877" s="300"/>
    </row>
    <row r="878" spans="10:42" ht="13.5" customHeight="1">
      <c r="J878" s="300"/>
      <c r="K878" s="300"/>
      <c r="L878" s="300"/>
      <c r="M878" s="300"/>
      <c r="N878" s="300"/>
      <c r="O878" s="300"/>
      <c r="P878" s="300"/>
      <c r="Q878" s="300"/>
      <c r="R878" s="300"/>
      <c r="S878" s="300"/>
      <c r="T878" s="300"/>
      <c r="U878" s="300"/>
      <c r="V878" s="300"/>
      <c r="W878" s="300"/>
      <c r="X878" s="300"/>
      <c r="Y878" s="300"/>
      <c r="Z878" s="300"/>
      <c r="AA878" s="300"/>
      <c r="AB878" s="300"/>
      <c r="AC878" s="300"/>
      <c r="AD878" s="300"/>
      <c r="AE878" s="300"/>
      <c r="AF878" s="300"/>
      <c r="AG878" s="300"/>
      <c r="AH878" s="300"/>
      <c r="AI878" s="300"/>
      <c r="AJ878" s="300"/>
      <c r="AK878" s="300"/>
      <c r="AL878" s="300"/>
      <c r="AM878" s="300"/>
      <c r="AN878" s="300"/>
      <c r="AO878" s="300"/>
      <c r="AP878" s="300"/>
    </row>
    <row r="879" spans="10:42" ht="13.5" customHeight="1">
      <c r="J879" s="300"/>
      <c r="K879" s="300"/>
      <c r="L879" s="300"/>
      <c r="M879" s="300"/>
      <c r="N879" s="300"/>
      <c r="O879" s="300"/>
      <c r="P879" s="300"/>
      <c r="Q879" s="300"/>
      <c r="R879" s="300"/>
      <c r="S879" s="300"/>
      <c r="T879" s="300"/>
      <c r="U879" s="300"/>
      <c r="V879" s="300"/>
      <c r="W879" s="300"/>
      <c r="X879" s="300"/>
      <c r="Y879" s="300"/>
      <c r="Z879" s="300"/>
      <c r="AA879" s="300"/>
      <c r="AB879" s="300"/>
      <c r="AC879" s="300"/>
      <c r="AD879" s="300"/>
      <c r="AE879" s="300"/>
      <c r="AF879" s="300"/>
      <c r="AG879" s="300"/>
      <c r="AH879" s="300"/>
      <c r="AI879" s="300"/>
      <c r="AJ879" s="300"/>
      <c r="AK879" s="300"/>
      <c r="AL879" s="300"/>
      <c r="AM879" s="300"/>
      <c r="AN879" s="300"/>
      <c r="AO879" s="300"/>
      <c r="AP879" s="300"/>
    </row>
    <row r="880" spans="10:42" ht="13.5" customHeight="1">
      <c r="J880" s="300"/>
      <c r="K880" s="300"/>
      <c r="L880" s="300"/>
      <c r="M880" s="300"/>
      <c r="N880" s="300"/>
      <c r="O880" s="300"/>
      <c r="P880" s="300"/>
      <c r="Q880" s="300"/>
      <c r="R880" s="300"/>
      <c r="S880" s="300"/>
      <c r="T880" s="300"/>
      <c r="U880" s="300"/>
      <c r="V880" s="300"/>
      <c r="W880" s="300"/>
      <c r="X880" s="300"/>
      <c r="Y880" s="300"/>
      <c r="Z880" s="300"/>
      <c r="AA880" s="300"/>
      <c r="AB880" s="300"/>
      <c r="AC880" s="300"/>
      <c r="AD880" s="300"/>
      <c r="AE880" s="300"/>
      <c r="AF880" s="300"/>
      <c r="AG880" s="300"/>
      <c r="AH880" s="300"/>
      <c r="AI880" s="300"/>
      <c r="AJ880" s="300"/>
      <c r="AK880" s="300"/>
      <c r="AL880" s="300"/>
      <c r="AM880" s="300"/>
      <c r="AN880" s="300"/>
      <c r="AO880" s="300"/>
      <c r="AP880" s="300"/>
    </row>
    <row r="881" spans="10:42" ht="13.5" customHeight="1">
      <c r="J881" s="300"/>
      <c r="K881" s="300"/>
      <c r="L881" s="300"/>
      <c r="M881" s="300"/>
      <c r="N881" s="300"/>
      <c r="O881" s="300"/>
      <c r="P881" s="300"/>
      <c r="Q881" s="300"/>
      <c r="R881" s="300"/>
      <c r="S881" s="300"/>
      <c r="T881" s="300"/>
      <c r="U881" s="300"/>
      <c r="V881" s="300"/>
      <c r="W881" s="300"/>
      <c r="X881" s="300"/>
      <c r="Y881" s="300"/>
      <c r="Z881" s="300"/>
      <c r="AA881" s="300"/>
      <c r="AB881" s="300"/>
      <c r="AC881" s="300"/>
      <c r="AD881" s="300"/>
      <c r="AE881" s="300"/>
      <c r="AF881" s="300"/>
      <c r="AG881" s="300"/>
      <c r="AH881" s="300"/>
      <c r="AI881" s="300"/>
      <c r="AJ881" s="300"/>
      <c r="AK881" s="300"/>
      <c r="AL881" s="300"/>
      <c r="AM881" s="300"/>
      <c r="AN881" s="300"/>
      <c r="AO881" s="300"/>
      <c r="AP881" s="300"/>
    </row>
    <row r="882" spans="10:42" ht="13.5" customHeight="1">
      <c r="J882" s="300"/>
      <c r="K882" s="300"/>
      <c r="L882" s="300"/>
      <c r="M882" s="300"/>
      <c r="N882" s="300"/>
      <c r="O882" s="300"/>
      <c r="P882" s="300"/>
      <c r="Q882" s="300"/>
      <c r="R882" s="300"/>
      <c r="S882" s="300"/>
      <c r="T882" s="300"/>
      <c r="U882" s="300"/>
      <c r="V882" s="300"/>
      <c r="W882" s="300"/>
      <c r="X882" s="300"/>
      <c r="Y882" s="300"/>
      <c r="Z882" s="300"/>
      <c r="AA882" s="300"/>
      <c r="AB882" s="300"/>
      <c r="AC882" s="300"/>
      <c r="AD882" s="300"/>
      <c r="AE882" s="300"/>
      <c r="AF882" s="300"/>
      <c r="AG882" s="300"/>
      <c r="AH882" s="300"/>
      <c r="AI882" s="300"/>
      <c r="AJ882" s="300"/>
      <c r="AK882" s="300"/>
      <c r="AL882" s="300"/>
      <c r="AM882" s="300"/>
      <c r="AN882" s="300"/>
      <c r="AO882" s="300"/>
      <c r="AP882" s="300"/>
    </row>
    <row r="883" spans="10:42" ht="13.5" customHeight="1">
      <c r="J883" s="300"/>
      <c r="K883" s="300"/>
      <c r="L883" s="300"/>
      <c r="M883" s="300"/>
      <c r="N883" s="300"/>
      <c r="O883" s="300"/>
      <c r="P883" s="300"/>
      <c r="Q883" s="300"/>
      <c r="R883" s="300"/>
      <c r="S883" s="300"/>
      <c r="T883" s="300"/>
      <c r="U883" s="300"/>
      <c r="V883" s="300"/>
      <c r="W883" s="300"/>
      <c r="X883" s="300"/>
      <c r="Y883" s="300"/>
      <c r="Z883" s="300"/>
      <c r="AA883" s="300"/>
      <c r="AB883" s="300"/>
      <c r="AC883" s="300"/>
      <c r="AD883" s="300"/>
      <c r="AE883" s="300"/>
      <c r="AF883" s="300"/>
      <c r="AG883" s="300"/>
      <c r="AH883" s="300"/>
      <c r="AI883" s="300"/>
      <c r="AJ883" s="300"/>
      <c r="AK883" s="300"/>
      <c r="AL883" s="300"/>
      <c r="AM883" s="300"/>
      <c r="AN883" s="300"/>
      <c r="AO883" s="300"/>
      <c r="AP883" s="300"/>
    </row>
    <row r="884" spans="10:42" ht="13.5" customHeight="1">
      <c r="J884" s="300"/>
      <c r="K884" s="300"/>
      <c r="L884" s="300"/>
      <c r="M884" s="300"/>
      <c r="N884" s="300"/>
      <c r="O884" s="300"/>
      <c r="P884" s="300"/>
      <c r="Q884" s="300"/>
      <c r="R884" s="300"/>
      <c r="S884" s="300"/>
      <c r="T884" s="300"/>
      <c r="U884" s="300"/>
      <c r="V884" s="300"/>
      <c r="W884" s="300"/>
      <c r="X884" s="300"/>
      <c r="Y884" s="300"/>
      <c r="Z884" s="300"/>
      <c r="AA884" s="300"/>
      <c r="AB884" s="300"/>
      <c r="AC884" s="300"/>
      <c r="AD884" s="300"/>
      <c r="AE884" s="300"/>
      <c r="AF884" s="300"/>
      <c r="AG884" s="300"/>
      <c r="AH884" s="300"/>
      <c r="AI884" s="300"/>
      <c r="AJ884" s="300"/>
      <c r="AK884" s="300"/>
      <c r="AL884" s="300"/>
      <c r="AM884" s="300"/>
      <c r="AN884" s="300"/>
      <c r="AO884" s="300"/>
      <c r="AP884" s="300"/>
    </row>
    <row r="885" spans="10:42" ht="13.5" customHeight="1">
      <c r="J885" s="300"/>
      <c r="K885" s="300"/>
      <c r="L885" s="300"/>
      <c r="M885" s="300"/>
      <c r="N885" s="300"/>
      <c r="O885" s="300"/>
      <c r="P885" s="300"/>
      <c r="Q885" s="300"/>
      <c r="R885" s="300"/>
      <c r="S885" s="300"/>
      <c r="T885" s="300"/>
      <c r="U885" s="300"/>
      <c r="V885" s="300"/>
      <c r="W885" s="300"/>
      <c r="X885" s="300"/>
      <c r="Y885" s="300"/>
      <c r="Z885" s="300"/>
      <c r="AA885" s="300"/>
      <c r="AB885" s="300"/>
      <c r="AC885" s="300"/>
      <c r="AD885" s="300"/>
      <c r="AE885" s="300"/>
      <c r="AF885" s="300"/>
      <c r="AG885" s="300"/>
      <c r="AH885" s="300"/>
      <c r="AI885" s="300"/>
      <c r="AJ885" s="300"/>
      <c r="AK885" s="300"/>
      <c r="AL885" s="300"/>
      <c r="AM885" s="300"/>
      <c r="AN885" s="300"/>
      <c r="AO885" s="300"/>
      <c r="AP885" s="300"/>
    </row>
    <row r="886" spans="10:42" ht="13.5" customHeight="1">
      <c r="J886" s="300"/>
      <c r="K886" s="300"/>
      <c r="L886" s="300"/>
      <c r="M886" s="300"/>
      <c r="N886" s="300"/>
      <c r="O886" s="300"/>
      <c r="P886" s="300"/>
      <c r="Q886" s="300"/>
      <c r="R886" s="300"/>
      <c r="S886" s="300"/>
      <c r="T886" s="300"/>
      <c r="U886" s="300"/>
      <c r="V886" s="300"/>
      <c r="W886" s="300"/>
      <c r="X886" s="300"/>
      <c r="Y886" s="300"/>
      <c r="Z886" s="300"/>
      <c r="AA886" s="300"/>
      <c r="AB886" s="300"/>
      <c r="AC886" s="300"/>
      <c r="AD886" s="300"/>
      <c r="AE886" s="300"/>
      <c r="AF886" s="300"/>
      <c r="AG886" s="300"/>
      <c r="AH886" s="300"/>
      <c r="AI886" s="300"/>
      <c r="AJ886" s="300"/>
      <c r="AK886" s="300"/>
      <c r="AL886" s="300"/>
      <c r="AM886" s="300"/>
      <c r="AN886" s="300"/>
      <c r="AO886" s="300"/>
      <c r="AP886" s="300"/>
    </row>
    <row r="887" spans="10:42" ht="13.5" customHeight="1">
      <c r="J887" s="300"/>
      <c r="K887" s="300"/>
      <c r="L887" s="300"/>
      <c r="M887" s="300"/>
      <c r="N887" s="300"/>
      <c r="O887" s="300"/>
      <c r="P887" s="300"/>
      <c r="Q887" s="300"/>
      <c r="R887" s="300"/>
      <c r="S887" s="300"/>
      <c r="T887" s="300"/>
      <c r="U887" s="300"/>
      <c r="V887" s="300"/>
      <c r="W887" s="300"/>
      <c r="X887" s="300"/>
      <c r="Y887" s="300"/>
      <c r="Z887" s="300"/>
      <c r="AA887" s="300"/>
      <c r="AB887" s="300"/>
      <c r="AC887" s="300"/>
      <c r="AD887" s="300"/>
      <c r="AE887" s="300"/>
      <c r="AF887" s="300"/>
      <c r="AG887" s="300"/>
      <c r="AH887" s="300"/>
      <c r="AI887" s="300"/>
      <c r="AJ887" s="300"/>
      <c r="AK887" s="300"/>
      <c r="AL887" s="300"/>
      <c r="AM887" s="300"/>
      <c r="AN887" s="300"/>
      <c r="AO887" s="300"/>
      <c r="AP887" s="300"/>
    </row>
    <row r="888" spans="10:42" ht="13.5" customHeight="1">
      <c r="J888" s="300"/>
      <c r="K888" s="300"/>
      <c r="L888" s="300"/>
      <c r="M888" s="300"/>
      <c r="N888" s="300"/>
      <c r="O888" s="300"/>
      <c r="P888" s="300"/>
      <c r="Q888" s="300"/>
      <c r="R888" s="300"/>
      <c r="S888" s="300"/>
      <c r="T888" s="300"/>
      <c r="U888" s="300"/>
      <c r="V888" s="300"/>
      <c r="W888" s="300"/>
      <c r="X888" s="300"/>
      <c r="Y888" s="300"/>
      <c r="Z888" s="300"/>
      <c r="AA888" s="300"/>
      <c r="AB888" s="300"/>
      <c r="AC888" s="300"/>
      <c r="AD888" s="300"/>
      <c r="AE888" s="300"/>
      <c r="AF888" s="300"/>
      <c r="AG888" s="300"/>
      <c r="AH888" s="300"/>
      <c r="AI888" s="300"/>
      <c r="AJ888" s="300"/>
      <c r="AK888" s="300"/>
      <c r="AL888" s="300"/>
      <c r="AM888" s="300"/>
      <c r="AN888" s="300"/>
      <c r="AO888" s="300"/>
      <c r="AP888" s="300"/>
    </row>
    <row r="889" spans="10:42" ht="13.5" customHeight="1">
      <c r="J889" s="300"/>
      <c r="K889" s="300"/>
      <c r="L889" s="300"/>
      <c r="M889" s="300"/>
      <c r="N889" s="300"/>
      <c r="O889" s="300"/>
      <c r="P889" s="300"/>
      <c r="Q889" s="300"/>
      <c r="R889" s="300"/>
      <c r="S889" s="300"/>
      <c r="T889" s="300"/>
      <c r="U889" s="300"/>
      <c r="V889" s="300"/>
      <c r="W889" s="300"/>
      <c r="X889" s="300"/>
      <c r="Y889" s="300"/>
      <c r="Z889" s="300"/>
      <c r="AA889" s="300"/>
      <c r="AB889" s="300"/>
      <c r="AC889" s="300"/>
      <c r="AD889" s="300"/>
      <c r="AE889" s="300"/>
      <c r="AF889" s="300"/>
      <c r="AG889" s="300"/>
      <c r="AH889" s="300"/>
      <c r="AI889" s="300"/>
      <c r="AJ889" s="300"/>
      <c r="AK889" s="300"/>
      <c r="AL889" s="300"/>
      <c r="AM889" s="300"/>
      <c r="AN889" s="300"/>
      <c r="AO889" s="300"/>
      <c r="AP889" s="300"/>
    </row>
    <row r="890" spans="10:42" ht="13.5" customHeight="1">
      <c r="J890" s="300"/>
      <c r="K890" s="300"/>
      <c r="L890" s="300"/>
      <c r="M890" s="300"/>
      <c r="N890" s="300"/>
      <c r="O890" s="300"/>
      <c r="P890" s="300"/>
      <c r="Q890" s="300"/>
      <c r="R890" s="300"/>
      <c r="S890" s="300"/>
      <c r="T890" s="300"/>
      <c r="U890" s="300"/>
      <c r="V890" s="300"/>
      <c r="W890" s="300"/>
      <c r="X890" s="300"/>
      <c r="Y890" s="300"/>
      <c r="Z890" s="300"/>
      <c r="AA890" s="300"/>
      <c r="AB890" s="300"/>
      <c r="AC890" s="300"/>
      <c r="AD890" s="300"/>
      <c r="AE890" s="300"/>
      <c r="AF890" s="300"/>
      <c r="AG890" s="300"/>
      <c r="AH890" s="300"/>
      <c r="AI890" s="300"/>
      <c r="AJ890" s="300"/>
      <c r="AK890" s="300"/>
      <c r="AL890" s="300"/>
      <c r="AM890" s="300"/>
      <c r="AN890" s="300"/>
      <c r="AO890" s="300"/>
      <c r="AP890" s="300"/>
    </row>
    <row r="891" spans="10:42" ht="13.5" customHeight="1">
      <c r="J891" s="300"/>
      <c r="K891" s="300"/>
      <c r="L891" s="300"/>
      <c r="M891" s="300"/>
      <c r="N891" s="300"/>
      <c r="O891" s="300"/>
      <c r="P891" s="300"/>
      <c r="Q891" s="300"/>
      <c r="R891" s="300"/>
      <c r="S891" s="300"/>
      <c r="T891" s="300"/>
      <c r="U891" s="300"/>
      <c r="V891" s="300"/>
      <c r="W891" s="300"/>
      <c r="X891" s="300"/>
      <c r="Y891" s="300"/>
      <c r="Z891" s="300"/>
      <c r="AA891" s="300"/>
      <c r="AB891" s="300"/>
      <c r="AC891" s="300"/>
      <c r="AD891" s="300"/>
      <c r="AE891" s="300"/>
      <c r="AF891" s="300"/>
      <c r="AG891" s="300"/>
      <c r="AH891" s="300"/>
      <c r="AI891" s="300"/>
      <c r="AJ891" s="300"/>
      <c r="AK891" s="300"/>
      <c r="AL891" s="300"/>
      <c r="AM891" s="300"/>
      <c r="AN891" s="300"/>
      <c r="AO891" s="300"/>
      <c r="AP891" s="300"/>
    </row>
    <row r="892" spans="10:42" ht="13.5" customHeight="1">
      <c r="J892" s="300"/>
      <c r="K892" s="300"/>
      <c r="L892" s="300"/>
      <c r="M892" s="300"/>
      <c r="N892" s="300"/>
      <c r="O892" s="300"/>
      <c r="P892" s="300"/>
      <c r="Q892" s="300"/>
      <c r="R892" s="300"/>
      <c r="S892" s="300"/>
      <c r="T892" s="300"/>
      <c r="U892" s="300"/>
      <c r="V892" s="300"/>
      <c r="W892" s="300"/>
      <c r="X892" s="300"/>
      <c r="Y892" s="300"/>
      <c r="Z892" s="300"/>
      <c r="AA892" s="300"/>
      <c r="AB892" s="300"/>
      <c r="AC892" s="300"/>
      <c r="AD892" s="300"/>
      <c r="AE892" s="300"/>
      <c r="AF892" s="300"/>
      <c r="AG892" s="300"/>
      <c r="AH892" s="300"/>
      <c r="AI892" s="300"/>
      <c r="AJ892" s="300"/>
      <c r="AK892" s="300"/>
      <c r="AL892" s="300"/>
      <c r="AM892" s="300"/>
      <c r="AN892" s="300"/>
      <c r="AO892" s="300"/>
      <c r="AP892" s="300"/>
    </row>
    <row r="893" spans="10:42" ht="13.5" customHeight="1">
      <c r="J893" s="300"/>
      <c r="K893" s="300"/>
      <c r="L893" s="300"/>
      <c r="M893" s="300"/>
      <c r="N893" s="300"/>
      <c r="O893" s="300"/>
      <c r="P893" s="300"/>
      <c r="Q893" s="300"/>
      <c r="R893" s="300"/>
      <c r="S893" s="300"/>
      <c r="T893" s="300"/>
      <c r="U893" s="300"/>
      <c r="V893" s="300"/>
      <c r="W893" s="300"/>
      <c r="X893" s="300"/>
      <c r="Y893" s="300"/>
      <c r="Z893" s="300"/>
      <c r="AA893" s="300"/>
      <c r="AB893" s="300"/>
      <c r="AC893" s="300"/>
      <c r="AD893" s="300"/>
      <c r="AE893" s="300"/>
      <c r="AF893" s="300"/>
      <c r="AG893" s="300"/>
      <c r="AH893" s="300"/>
      <c r="AI893" s="300"/>
      <c r="AJ893" s="300"/>
      <c r="AK893" s="300"/>
      <c r="AL893" s="300"/>
      <c r="AM893" s="300"/>
      <c r="AN893" s="300"/>
      <c r="AO893" s="300"/>
      <c r="AP893" s="300"/>
    </row>
    <row r="894" spans="10:42" ht="13.5" customHeight="1">
      <c r="J894" s="300"/>
      <c r="K894" s="300"/>
      <c r="L894" s="300"/>
      <c r="M894" s="300"/>
      <c r="N894" s="300"/>
      <c r="O894" s="300"/>
      <c r="P894" s="300"/>
      <c r="Q894" s="300"/>
      <c r="R894" s="300"/>
      <c r="S894" s="300"/>
      <c r="T894" s="300"/>
      <c r="U894" s="300"/>
      <c r="V894" s="300"/>
      <c r="W894" s="300"/>
      <c r="X894" s="300"/>
      <c r="Y894" s="300"/>
      <c r="Z894" s="300"/>
      <c r="AA894" s="300"/>
      <c r="AB894" s="300"/>
      <c r="AC894" s="300"/>
      <c r="AD894" s="300"/>
      <c r="AE894" s="300"/>
      <c r="AF894" s="300"/>
      <c r="AG894" s="300"/>
      <c r="AH894" s="300"/>
      <c r="AI894" s="300"/>
      <c r="AJ894" s="300"/>
      <c r="AK894" s="300"/>
      <c r="AL894" s="300"/>
      <c r="AM894" s="300"/>
      <c r="AN894" s="300"/>
      <c r="AO894" s="300"/>
      <c r="AP894" s="300"/>
    </row>
    <row r="895" spans="10:42" ht="13.5" customHeight="1">
      <c r="J895" s="300"/>
      <c r="K895" s="300"/>
      <c r="L895" s="300"/>
      <c r="M895" s="300"/>
      <c r="N895" s="300"/>
      <c r="O895" s="300"/>
      <c r="P895" s="300"/>
      <c r="Q895" s="300"/>
      <c r="R895" s="300"/>
      <c r="S895" s="300"/>
      <c r="T895" s="300"/>
      <c r="U895" s="300"/>
      <c r="V895" s="300"/>
      <c r="W895" s="300"/>
      <c r="X895" s="300"/>
      <c r="Y895" s="300"/>
      <c r="Z895" s="300"/>
      <c r="AA895" s="300"/>
      <c r="AB895" s="300"/>
      <c r="AC895" s="300"/>
      <c r="AD895" s="300"/>
      <c r="AE895" s="300"/>
      <c r="AF895" s="300"/>
      <c r="AG895" s="300"/>
      <c r="AH895" s="300"/>
      <c r="AI895" s="300"/>
      <c r="AJ895" s="300"/>
      <c r="AK895" s="300"/>
      <c r="AL895" s="300"/>
      <c r="AM895" s="300"/>
      <c r="AN895" s="300"/>
      <c r="AO895" s="300"/>
      <c r="AP895" s="300"/>
    </row>
    <row r="896" spans="10:42" ht="13.5" customHeight="1">
      <c r="J896" s="300"/>
      <c r="K896" s="300"/>
      <c r="L896" s="300"/>
      <c r="M896" s="300"/>
      <c r="N896" s="300"/>
      <c r="O896" s="300"/>
      <c r="P896" s="300"/>
      <c r="Q896" s="300"/>
      <c r="R896" s="300"/>
      <c r="S896" s="300"/>
      <c r="T896" s="300"/>
      <c r="U896" s="300"/>
      <c r="V896" s="300"/>
      <c r="W896" s="300"/>
      <c r="X896" s="300"/>
      <c r="Y896" s="300"/>
      <c r="Z896" s="300"/>
      <c r="AA896" s="300"/>
      <c r="AB896" s="300"/>
      <c r="AC896" s="300"/>
      <c r="AD896" s="300"/>
      <c r="AE896" s="300"/>
      <c r="AF896" s="300"/>
      <c r="AG896" s="300"/>
      <c r="AH896" s="300"/>
      <c r="AI896" s="300"/>
      <c r="AJ896" s="300"/>
      <c r="AK896" s="300"/>
      <c r="AL896" s="300"/>
      <c r="AM896" s="300"/>
      <c r="AN896" s="300"/>
      <c r="AO896" s="300"/>
      <c r="AP896" s="300"/>
    </row>
    <row r="897" spans="10:42" ht="13.5" customHeight="1">
      <c r="J897" s="300"/>
      <c r="K897" s="300"/>
      <c r="L897" s="300"/>
      <c r="M897" s="300"/>
      <c r="N897" s="300"/>
      <c r="O897" s="300"/>
      <c r="P897" s="300"/>
      <c r="Q897" s="300"/>
      <c r="R897" s="300"/>
      <c r="S897" s="300"/>
      <c r="T897" s="300"/>
      <c r="U897" s="300"/>
      <c r="V897" s="300"/>
      <c r="W897" s="300"/>
      <c r="X897" s="300"/>
      <c r="Y897" s="300"/>
      <c r="Z897" s="300"/>
      <c r="AA897" s="300"/>
      <c r="AB897" s="300"/>
      <c r="AC897" s="300"/>
      <c r="AD897" s="300"/>
      <c r="AE897" s="300"/>
      <c r="AF897" s="300"/>
      <c r="AG897" s="300"/>
      <c r="AH897" s="300"/>
      <c r="AI897" s="300"/>
      <c r="AJ897" s="300"/>
      <c r="AK897" s="300"/>
      <c r="AL897" s="300"/>
      <c r="AM897" s="300"/>
      <c r="AN897" s="300"/>
      <c r="AO897" s="300"/>
      <c r="AP897" s="300"/>
    </row>
    <row r="898" spans="10:42" ht="13.5" customHeight="1">
      <c r="J898" s="300"/>
      <c r="K898" s="300"/>
      <c r="L898" s="300"/>
      <c r="M898" s="300"/>
      <c r="N898" s="300"/>
      <c r="O898" s="300"/>
      <c r="P898" s="300"/>
      <c r="Q898" s="300"/>
      <c r="R898" s="300"/>
      <c r="S898" s="300"/>
      <c r="T898" s="300"/>
      <c r="U898" s="300"/>
      <c r="V898" s="300"/>
      <c r="W898" s="300"/>
      <c r="X898" s="300"/>
      <c r="Y898" s="300"/>
      <c r="Z898" s="300"/>
      <c r="AA898" s="300"/>
      <c r="AB898" s="300"/>
      <c r="AC898" s="300"/>
      <c r="AD898" s="300"/>
      <c r="AE898" s="300"/>
      <c r="AF898" s="300"/>
      <c r="AG898" s="300"/>
      <c r="AH898" s="300"/>
      <c r="AI898" s="300"/>
      <c r="AJ898" s="300"/>
      <c r="AK898" s="300"/>
      <c r="AL898" s="300"/>
      <c r="AM898" s="300"/>
      <c r="AN898" s="300"/>
      <c r="AO898" s="300"/>
      <c r="AP898" s="300"/>
    </row>
    <row r="899" spans="10:42" ht="13.5" customHeight="1">
      <c r="J899" s="300"/>
      <c r="K899" s="300"/>
      <c r="L899" s="300"/>
      <c r="M899" s="300"/>
      <c r="N899" s="300"/>
      <c r="O899" s="300"/>
      <c r="P899" s="300"/>
      <c r="Q899" s="300"/>
      <c r="R899" s="300"/>
      <c r="S899" s="300"/>
      <c r="T899" s="300"/>
      <c r="U899" s="300"/>
      <c r="V899" s="300"/>
      <c r="W899" s="300"/>
      <c r="X899" s="300"/>
      <c r="Y899" s="300"/>
      <c r="Z899" s="300"/>
      <c r="AA899" s="300"/>
      <c r="AB899" s="300"/>
      <c r="AC899" s="300"/>
      <c r="AD899" s="300"/>
      <c r="AE899" s="300"/>
      <c r="AF899" s="300"/>
      <c r="AG899" s="300"/>
      <c r="AH899" s="300"/>
      <c r="AI899" s="300"/>
      <c r="AJ899" s="300"/>
      <c r="AK899" s="300"/>
      <c r="AL899" s="300"/>
      <c r="AM899" s="300"/>
      <c r="AN899" s="300"/>
      <c r="AO899" s="300"/>
      <c r="AP899" s="300"/>
    </row>
    <row r="900" spans="10:42" ht="13.5" customHeight="1">
      <c r="J900" s="300"/>
      <c r="K900" s="300"/>
      <c r="L900" s="300"/>
      <c r="M900" s="300"/>
      <c r="N900" s="300"/>
      <c r="O900" s="300"/>
      <c r="P900" s="300"/>
      <c r="Q900" s="300"/>
      <c r="R900" s="300"/>
      <c r="S900" s="300"/>
      <c r="T900" s="300"/>
      <c r="U900" s="300"/>
      <c r="V900" s="300"/>
      <c r="W900" s="300"/>
      <c r="X900" s="300"/>
      <c r="Y900" s="300"/>
      <c r="Z900" s="300"/>
      <c r="AA900" s="300"/>
      <c r="AB900" s="300"/>
      <c r="AC900" s="300"/>
      <c r="AD900" s="300"/>
      <c r="AE900" s="300"/>
      <c r="AF900" s="300"/>
      <c r="AG900" s="300"/>
      <c r="AH900" s="300"/>
      <c r="AI900" s="300"/>
      <c r="AJ900" s="300"/>
      <c r="AK900" s="300"/>
      <c r="AL900" s="300"/>
      <c r="AM900" s="300"/>
      <c r="AN900" s="300"/>
      <c r="AO900" s="300"/>
      <c r="AP900" s="300"/>
    </row>
    <row r="901" spans="10:42" ht="13.5" customHeight="1">
      <c r="J901" s="300"/>
      <c r="K901" s="300"/>
      <c r="L901" s="300"/>
      <c r="M901" s="300"/>
      <c r="N901" s="300"/>
      <c r="O901" s="300"/>
      <c r="P901" s="300"/>
      <c r="Q901" s="300"/>
      <c r="R901" s="300"/>
      <c r="S901" s="300"/>
      <c r="T901" s="300"/>
      <c r="U901" s="300"/>
      <c r="V901" s="300"/>
      <c r="W901" s="300"/>
      <c r="X901" s="300"/>
      <c r="Y901" s="300"/>
      <c r="Z901" s="300"/>
      <c r="AA901" s="300"/>
      <c r="AB901" s="300"/>
      <c r="AC901" s="300"/>
      <c r="AD901" s="300"/>
      <c r="AE901" s="300"/>
      <c r="AF901" s="300"/>
      <c r="AG901" s="300"/>
      <c r="AH901" s="300"/>
      <c r="AI901" s="300"/>
      <c r="AJ901" s="300"/>
      <c r="AK901" s="300"/>
      <c r="AL901" s="300"/>
      <c r="AM901" s="300"/>
      <c r="AN901" s="300"/>
      <c r="AO901" s="300"/>
      <c r="AP901" s="300"/>
    </row>
    <row r="902" spans="10:42" ht="13.5" customHeight="1">
      <c r="J902" s="300"/>
      <c r="K902" s="300"/>
      <c r="L902" s="300"/>
      <c r="M902" s="300"/>
      <c r="N902" s="300"/>
      <c r="O902" s="300"/>
      <c r="P902" s="300"/>
      <c r="Q902" s="300"/>
      <c r="R902" s="300"/>
      <c r="S902" s="300"/>
      <c r="T902" s="300"/>
      <c r="U902" s="300"/>
      <c r="V902" s="300"/>
      <c r="W902" s="300"/>
      <c r="X902" s="300"/>
      <c r="Y902" s="300"/>
      <c r="Z902" s="300"/>
      <c r="AA902" s="300"/>
      <c r="AB902" s="300"/>
      <c r="AC902" s="300"/>
      <c r="AD902" s="300"/>
      <c r="AE902" s="300"/>
      <c r="AF902" s="300"/>
      <c r="AG902" s="300"/>
      <c r="AH902" s="300"/>
      <c r="AI902" s="300"/>
      <c r="AJ902" s="300"/>
      <c r="AK902" s="300"/>
      <c r="AL902" s="300"/>
      <c r="AM902" s="300"/>
      <c r="AN902" s="300"/>
      <c r="AO902" s="300"/>
      <c r="AP902" s="300"/>
    </row>
    <row r="903" spans="10:42" ht="13.5" customHeight="1">
      <c r="J903" s="300"/>
      <c r="K903" s="300"/>
      <c r="L903" s="300"/>
      <c r="M903" s="300"/>
      <c r="N903" s="300"/>
      <c r="O903" s="300"/>
      <c r="P903" s="300"/>
      <c r="Q903" s="300"/>
      <c r="R903" s="300"/>
      <c r="S903" s="300"/>
      <c r="T903" s="300"/>
      <c r="U903" s="300"/>
      <c r="V903" s="300"/>
      <c r="W903" s="300"/>
      <c r="X903" s="300"/>
      <c r="Y903" s="300"/>
      <c r="Z903" s="300"/>
      <c r="AA903" s="300"/>
      <c r="AB903" s="300"/>
      <c r="AC903" s="300"/>
      <c r="AD903" s="300"/>
      <c r="AE903" s="300"/>
      <c r="AF903" s="300"/>
      <c r="AG903" s="300"/>
      <c r="AH903" s="300"/>
      <c r="AI903" s="300"/>
      <c r="AJ903" s="300"/>
      <c r="AK903" s="300"/>
      <c r="AL903" s="300"/>
      <c r="AM903" s="300"/>
      <c r="AN903" s="300"/>
      <c r="AO903" s="300"/>
      <c r="AP903" s="300"/>
    </row>
    <row r="904" spans="10:42" ht="13.5" customHeight="1">
      <c r="J904" s="300"/>
      <c r="K904" s="300"/>
      <c r="L904" s="300"/>
      <c r="M904" s="300"/>
      <c r="N904" s="300"/>
      <c r="O904" s="300"/>
      <c r="P904" s="300"/>
      <c r="Q904" s="300"/>
      <c r="R904" s="300"/>
      <c r="S904" s="300"/>
      <c r="T904" s="300"/>
      <c r="U904" s="300"/>
      <c r="V904" s="300"/>
      <c r="W904" s="300"/>
      <c r="X904" s="300"/>
      <c r="Y904" s="300"/>
      <c r="Z904" s="300"/>
      <c r="AA904" s="300"/>
      <c r="AB904" s="300"/>
      <c r="AC904" s="300"/>
      <c r="AD904" s="300"/>
      <c r="AE904" s="300"/>
      <c r="AF904" s="300"/>
      <c r="AG904" s="300"/>
      <c r="AH904" s="300"/>
      <c r="AI904" s="300"/>
      <c r="AJ904" s="300"/>
      <c r="AK904" s="300"/>
      <c r="AL904" s="300"/>
      <c r="AM904" s="300"/>
      <c r="AN904" s="300"/>
      <c r="AO904" s="300"/>
      <c r="AP904" s="300"/>
    </row>
    <row r="905" spans="10:42" ht="13.5" customHeight="1">
      <c r="J905" s="300"/>
      <c r="K905" s="300"/>
      <c r="L905" s="300"/>
      <c r="M905" s="300"/>
      <c r="N905" s="300"/>
      <c r="O905" s="300"/>
      <c r="P905" s="300"/>
      <c r="Q905" s="300"/>
      <c r="R905" s="300"/>
      <c r="S905" s="300"/>
      <c r="T905" s="300"/>
      <c r="U905" s="300"/>
      <c r="V905" s="300"/>
      <c r="W905" s="300"/>
      <c r="X905" s="300"/>
      <c r="Y905" s="300"/>
      <c r="Z905" s="300"/>
      <c r="AA905" s="300"/>
      <c r="AB905" s="300"/>
      <c r="AC905" s="300"/>
      <c r="AD905" s="300"/>
      <c r="AE905" s="300"/>
      <c r="AF905" s="300"/>
      <c r="AG905" s="300"/>
      <c r="AH905" s="300"/>
      <c r="AI905" s="300"/>
      <c r="AJ905" s="300"/>
      <c r="AK905" s="300"/>
      <c r="AL905" s="300"/>
      <c r="AM905" s="300"/>
      <c r="AN905" s="300"/>
      <c r="AO905" s="300"/>
      <c r="AP905" s="300"/>
    </row>
    <row r="906" spans="10:42" ht="13.5" customHeight="1">
      <c r="J906" s="300"/>
      <c r="K906" s="300"/>
      <c r="L906" s="300"/>
      <c r="M906" s="300"/>
      <c r="N906" s="300"/>
      <c r="O906" s="300"/>
      <c r="P906" s="300"/>
      <c r="Q906" s="300"/>
      <c r="R906" s="300"/>
      <c r="S906" s="300"/>
      <c r="T906" s="300"/>
      <c r="U906" s="300"/>
      <c r="V906" s="300"/>
      <c r="W906" s="300"/>
      <c r="X906" s="300"/>
      <c r="Y906" s="300"/>
      <c r="Z906" s="300"/>
      <c r="AA906" s="300"/>
      <c r="AB906" s="300"/>
      <c r="AC906" s="300"/>
      <c r="AD906" s="300"/>
      <c r="AE906" s="300"/>
      <c r="AF906" s="300"/>
      <c r="AG906" s="300"/>
      <c r="AH906" s="300"/>
      <c r="AI906" s="300"/>
      <c r="AJ906" s="300"/>
      <c r="AK906" s="300"/>
      <c r="AL906" s="300"/>
      <c r="AM906" s="300"/>
      <c r="AN906" s="300"/>
      <c r="AO906" s="300"/>
      <c r="AP906" s="300"/>
    </row>
    <row r="907" spans="10:42" ht="13.5" customHeight="1">
      <c r="J907" s="300"/>
      <c r="K907" s="300"/>
      <c r="L907" s="300"/>
      <c r="M907" s="300"/>
      <c r="N907" s="300"/>
      <c r="O907" s="300"/>
      <c r="P907" s="300"/>
      <c r="Q907" s="300"/>
      <c r="R907" s="300"/>
      <c r="S907" s="300"/>
      <c r="T907" s="300"/>
      <c r="U907" s="300"/>
      <c r="V907" s="300"/>
      <c r="W907" s="300"/>
      <c r="X907" s="300"/>
      <c r="Y907" s="300"/>
      <c r="Z907" s="300"/>
      <c r="AA907" s="300"/>
      <c r="AB907" s="300"/>
      <c r="AC907" s="300"/>
      <c r="AD907" s="300"/>
      <c r="AE907" s="300"/>
      <c r="AF907" s="300"/>
      <c r="AG907" s="300"/>
      <c r="AH907" s="300"/>
      <c r="AI907" s="300"/>
      <c r="AJ907" s="300"/>
      <c r="AK907" s="300"/>
      <c r="AL907" s="300"/>
      <c r="AM907" s="300"/>
      <c r="AN907" s="300"/>
      <c r="AO907" s="300"/>
      <c r="AP907" s="300"/>
    </row>
    <row r="908" spans="10:42" ht="13.5" customHeight="1">
      <c r="J908" s="300"/>
      <c r="K908" s="300"/>
      <c r="L908" s="300"/>
      <c r="M908" s="300"/>
      <c r="N908" s="300"/>
      <c r="O908" s="300"/>
      <c r="P908" s="300"/>
      <c r="Q908" s="300"/>
      <c r="R908" s="300"/>
      <c r="S908" s="300"/>
      <c r="T908" s="300"/>
      <c r="U908" s="300"/>
      <c r="V908" s="300"/>
      <c r="W908" s="300"/>
      <c r="X908" s="300"/>
      <c r="Y908" s="300"/>
      <c r="Z908" s="300"/>
      <c r="AA908" s="300"/>
      <c r="AB908" s="300"/>
      <c r="AC908" s="300"/>
      <c r="AD908" s="300"/>
      <c r="AE908" s="300"/>
      <c r="AF908" s="300"/>
      <c r="AG908" s="300"/>
      <c r="AH908" s="300"/>
      <c r="AI908" s="300"/>
      <c r="AJ908" s="300"/>
      <c r="AK908" s="300"/>
      <c r="AL908" s="300"/>
      <c r="AM908" s="300"/>
      <c r="AN908" s="300"/>
      <c r="AO908" s="300"/>
      <c r="AP908" s="300"/>
    </row>
    <row r="909" spans="10:42" ht="13.5" customHeight="1">
      <c r="J909" s="300"/>
      <c r="K909" s="300"/>
      <c r="L909" s="300"/>
      <c r="M909" s="300"/>
      <c r="N909" s="300"/>
      <c r="O909" s="300"/>
      <c r="P909" s="300"/>
      <c r="Q909" s="300"/>
      <c r="R909" s="300"/>
      <c r="S909" s="300"/>
      <c r="T909" s="300"/>
      <c r="U909" s="300"/>
      <c r="V909" s="300"/>
      <c r="W909" s="300"/>
      <c r="X909" s="300"/>
      <c r="Y909" s="300"/>
      <c r="Z909" s="300"/>
      <c r="AA909" s="300"/>
      <c r="AB909" s="300"/>
      <c r="AC909" s="300"/>
      <c r="AD909" s="300"/>
      <c r="AE909" s="300"/>
      <c r="AF909" s="300"/>
      <c r="AG909" s="300"/>
      <c r="AH909" s="300"/>
      <c r="AI909" s="300"/>
      <c r="AJ909" s="300"/>
      <c r="AK909" s="300"/>
      <c r="AL909" s="300"/>
      <c r="AM909" s="300"/>
      <c r="AN909" s="300"/>
      <c r="AO909" s="300"/>
      <c r="AP909" s="300"/>
    </row>
    <row r="910" spans="10:42" ht="13.5" customHeight="1">
      <c r="J910" s="300"/>
      <c r="K910" s="300"/>
      <c r="L910" s="300"/>
      <c r="M910" s="300"/>
      <c r="N910" s="300"/>
      <c r="O910" s="300"/>
      <c r="P910" s="300"/>
      <c r="Q910" s="300"/>
      <c r="R910" s="300"/>
      <c r="S910" s="300"/>
      <c r="T910" s="300"/>
      <c r="U910" s="300"/>
      <c r="V910" s="300"/>
      <c r="W910" s="300"/>
      <c r="X910" s="300"/>
      <c r="Y910" s="300"/>
      <c r="Z910" s="300"/>
      <c r="AA910" s="300"/>
      <c r="AB910" s="300"/>
      <c r="AC910" s="300"/>
      <c r="AD910" s="300"/>
      <c r="AE910" s="300"/>
      <c r="AF910" s="300"/>
      <c r="AG910" s="300"/>
      <c r="AH910" s="300"/>
      <c r="AI910" s="300"/>
      <c r="AJ910" s="300"/>
      <c r="AK910" s="300"/>
      <c r="AL910" s="300"/>
      <c r="AM910" s="300"/>
      <c r="AN910" s="300"/>
      <c r="AO910" s="300"/>
      <c r="AP910" s="300"/>
    </row>
    <row r="911" spans="10:42" ht="13.5" customHeight="1">
      <c r="J911" s="300"/>
      <c r="K911" s="300"/>
      <c r="L911" s="300"/>
      <c r="M911" s="300"/>
      <c r="N911" s="300"/>
      <c r="O911" s="300"/>
      <c r="P911" s="300"/>
      <c r="Q911" s="300"/>
      <c r="R911" s="300"/>
      <c r="S911" s="300"/>
      <c r="T911" s="300"/>
      <c r="U911" s="300"/>
      <c r="V911" s="300"/>
      <c r="W911" s="300"/>
      <c r="X911" s="300"/>
      <c r="Y911" s="300"/>
      <c r="Z911" s="300"/>
      <c r="AA911" s="300"/>
      <c r="AB911" s="300"/>
      <c r="AC911" s="300"/>
      <c r="AD911" s="300"/>
      <c r="AE911" s="300"/>
      <c r="AF911" s="300"/>
      <c r="AG911" s="300"/>
      <c r="AH911" s="300"/>
      <c r="AI911" s="300"/>
      <c r="AJ911" s="300"/>
      <c r="AK911" s="300"/>
      <c r="AL911" s="300"/>
      <c r="AM911" s="300"/>
      <c r="AN911" s="300"/>
      <c r="AO911" s="300"/>
      <c r="AP911" s="300"/>
    </row>
    <row r="912" spans="10:42" ht="13.5" customHeight="1">
      <c r="J912" s="300"/>
      <c r="K912" s="300"/>
      <c r="L912" s="300"/>
      <c r="M912" s="300"/>
      <c r="N912" s="300"/>
      <c r="O912" s="300"/>
      <c r="P912" s="300"/>
      <c r="Q912" s="300"/>
      <c r="R912" s="300"/>
      <c r="S912" s="300"/>
      <c r="T912" s="300"/>
      <c r="U912" s="300"/>
      <c r="V912" s="300"/>
      <c r="W912" s="300"/>
      <c r="X912" s="300"/>
      <c r="Y912" s="300"/>
      <c r="Z912" s="300"/>
      <c r="AA912" s="300"/>
      <c r="AB912" s="300"/>
      <c r="AC912" s="300"/>
      <c r="AD912" s="300"/>
      <c r="AE912" s="300"/>
      <c r="AF912" s="300"/>
      <c r="AG912" s="300"/>
      <c r="AH912" s="300"/>
      <c r="AI912" s="300"/>
      <c r="AJ912" s="300"/>
      <c r="AK912" s="300"/>
      <c r="AL912" s="300"/>
      <c r="AM912" s="300"/>
      <c r="AN912" s="300"/>
      <c r="AO912" s="300"/>
      <c r="AP912" s="300"/>
    </row>
    <row r="913" spans="10:42" ht="13.5" customHeight="1">
      <c r="J913" s="300"/>
      <c r="K913" s="300"/>
      <c r="L913" s="300"/>
      <c r="M913" s="300"/>
      <c r="N913" s="300"/>
      <c r="O913" s="300"/>
      <c r="P913" s="300"/>
      <c r="Q913" s="300"/>
      <c r="R913" s="300"/>
      <c r="S913" s="300"/>
      <c r="T913" s="300"/>
      <c r="U913" s="300"/>
      <c r="V913" s="300"/>
      <c r="W913" s="300"/>
      <c r="X913" s="300"/>
      <c r="Y913" s="300"/>
      <c r="Z913" s="300"/>
      <c r="AA913" s="300"/>
      <c r="AB913" s="300"/>
      <c r="AC913" s="300"/>
      <c r="AD913" s="300"/>
      <c r="AE913" s="300"/>
      <c r="AF913" s="300"/>
      <c r="AG913" s="300"/>
      <c r="AH913" s="300"/>
      <c r="AI913" s="300"/>
      <c r="AJ913" s="300"/>
      <c r="AK913" s="300"/>
      <c r="AL913" s="300"/>
      <c r="AM913" s="300"/>
      <c r="AN913" s="300"/>
      <c r="AO913" s="300"/>
      <c r="AP913" s="300"/>
    </row>
    <row r="914" spans="10:42" ht="13.5" customHeight="1">
      <c r="J914" s="300"/>
      <c r="K914" s="300"/>
      <c r="L914" s="300"/>
      <c r="M914" s="300"/>
      <c r="N914" s="300"/>
      <c r="O914" s="300"/>
      <c r="P914" s="300"/>
      <c r="Q914" s="300"/>
      <c r="R914" s="300"/>
      <c r="S914" s="300"/>
      <c r="T914" s="300"/>
      <c r="U914" s="300"/>
      <c r="V914" s="300"/>
      <c r="W914" s="300"/>
      <c r="X914" s="300"/>
      <c r="Y914" s="300"/>
      <c r="Z914" s="300"/>
      <c r="AA914" s="300"/>
      <c r="AB914" s="300"/>
      <c r="AC914" s="300"/>
      <c r="AD914" s="300"/>
      <c r="AE914" s="300"/>
      <c r="AF914" s="300"/>
      <c r="AG914" s="300"/>
      <c r="AH914" s="300"/>
      <c r="AI914" s="300"/>
      <c r="AJ914" s="300"/>
      <c r="AK914" s="300"/>
      <c r="AL914" s="300"/>
      <c r="AM914" s="300"/>
      <c r="AN914" s="300"/>
      <c r="AO914" s="300"/>
      <c r="AP914" s="300"/>
    </row>
    <row r="915" spans="10:42" ht="13.5" customHeight="1">
      <c r="J915" s="300"/>
      <c r="K915" s="300"/>
      <c r="L915" s="300"/>
      <c r="M915" s="300"/>
      <c r="N915" s="300"/>
      <c r="O915" s="300"/>
      <c r="P915" s="300"/>
      <c r="Q915" s="300"/>
      <c r="R915" s="300"/>
      <c r="S915" s="300"/>
      <c r="T915" s="300"/>
      <c r="U915" s="300"/>
      <c r="V915" s="300"/>
      <c r="W915" s="300"/>
      <c r="X915" s="300"/>
      <c r="Y915" s="300"/>
      <c r="Z915" s="300"/>
      <c r="AA915" s="300"/>
      <c r="AB915" s="300"/>
      <c r="AC915" s="300"/>
      <c r="AD915" s="300"/>
      <c r="AE915" s="300"/>
      <c r="AF915" s="300"/>
      <c r="AG915" s="300"/>
      <c r="AH915" s="300"/>
      <c r="AI915" s="300"/>
      <c r="AJ915" s="300"/>
      <c r="AK915" s="300"/>
      <c r="AL915" s="300"/>
      <c r="AM915" s="300"/>
      <c r="AN915" s="300"/>
      <c r="AO915" s="300"/>
      <c r="AP915" s="300"/>
    </row>
    <row r="916" spans="10:42" ht="13.5" customHeight="1">
      <c r="J916" s="300"/>
      <c r="K916" s="300"/>
      <c r="L916" s="300"/>
      <c r="M916" s="300"/>
      <c r="N916" s="300"/>
      <c r="O916" s="300"/>
      <c r="P916" s="300"/>
      <c r="Q916" s="300"/>
      <c r="R916" s="300"/>
      <c r="S916" s="300"/>
      <c r="T916" s="300"/>
      <c r="U916" s="300"/>
      <c r="V916" s="300"/>
      <c r="W916" s="300"/>
      <c r="X916" s="300"/>
      <c r="Y916" s="300"/>
      <c r="Z916" s="300"/>
      <c r="AA916" s="300"/>
      <c r="AB916" s="300"/>
      <c r="AC916" s="300"/>
      <c r="AD916" s="300"/>
      <c r="AE916" s="300"/>
      <c r="AF916" s="300"/>
      <c r="AG916" s="300"/>
      <c r="AH916" s="300"/>
      <c r="AI916" s="300"/>
      <c r="AJ916" s="300"/>
      <c r="AK916" s="300"/>
      <c r="AL916" s="300"/>
      <c r="AM916" s="300"/>
      <c r="AN916" s="300"/>
      <c r="AO916" s="300"/>
      <c r="AP916" s="300"/>
    </row>
    <row r="917" spans="10:42" ht="13.5" customHeight="1">
      <c r="J917" s="300"/>
      <c r="K917" s="300"/>
      <c r="L917" s="300"/>
      <c r="M917" s="300"/>
      <c r="N917" s="300"/>
      <c r="O917" s="300"/>
      <c r="P917" s="300"/>
      <c r="Q917" s="300"/>
      <c r="R917" s="300"/>
      <c r="S917" s="300"/>
      <c r="T917" s="300"/>
      <c r="U917" s="300"/>
      <c r="V917" s="300"/>
      <c r="W917" s="300"/>
      <c r="X917" s="300"/>
      <c r="Y917" s="300"/>
      <c r="Z917" s="300"/>
      <c r="AA917" s="300"/>
      <c r="AB917" s="300"/>
      <c r="AC917" s="300"/>
      <c r="AD917" s="300"/>
      <c r="AE917" s="300"/>
      <c r="AF917" s="300"/>
      <c r="AG917" s="300"/>
      <c r="AH917" s="300"/>
      <c r="AI917" s="300"/>
      <c r="AJ917" s="300"/>
      <c r="AK917" s="300"/>
      <c r="AL917" s="300"/>
      <c r="AM917" s="300"/>
      <c r="AN917" s="300"/>
      <c r="AO917" s="300"/>
      <c r="AP917" s="300"/>
    </row>
    <row r="918" spans="10:42" ht="13.5" customHeight="1">
      <c r="J918" s="300"/>
      <c r="K918" s="300"/>
      <c r="L918" s="300"/>
      <c r="M918" s="300"/>
      <c r="N918" s="300"/>
      <c r="O918" s="300"/>
      <c r="P918" s="300"/>
      <c r="Q918" s="300"/>
      <c r="R918" s="300"/>
      <c r="S918" s="300"/>
      <c r="T918" s="300"/>
      <c r="U918" s="300"/>
      <c r="V918" s="300"/>
      <c r="W918" s="300"/>
      <c r="X918" s="300"/>
      <c r="Y918" s="300"/>
      <c r="Z918" s="300"/>
      <c r="AA918" s="300"/>
      <c r="AB918" s="300"/>
      <c r="AC918" s="300"/>
      <c r="AD918" s="300"/>
      <c r="AE918" s="300"/>
      <c r="AF918" s="300"/>
      <c r="AG918" s="300"/>
      <c r="AH918" s="300"/>
      <c r="AI918" s="300"/>
      <c r="AJ918" s="300"/>
      <c r="AK918" s="300"/>
      <c r="AL918" s="300"/>
      <c r="AM918" s="300"/>
      <c r="AN918" s="300"/>
      <c r="AO918" s="300"/>
      <c r="AP918" s="300"/>
    </row>
    <row r="919" spans="10:42" ht="13.5" customHeight="1">
      <c r="J919" s="300"/>
      <c r="K919" s="300"/>
      <c r="L919" s="300"/>
      <c r="M919" s="300"/>
      <c r="N919" s="300"/>
      <c r="O919" s="300"/>
      <c r="P919" s="300"/>
      <c r="Q919" s="300"/>
      <c r="R919" s="300"/>
      <c r="S919" s="300"/>
      <c r="T919" s="300"/>
      <c r="U919" s="300"/>
      <c r="V919" s="300"/>
      <c r="W919" s="300"/>
      <c r="X919" s="300"/>
      <c r="Y919" s="300"/>
      <c r="Z919" s="300"/>
      <c r="AA919" s="300"/>
      <c r="AB919" s="300"/>
      <c r="AC919" s="300"/>
      <c r="AD919" s="300"/>
      <c r="AE919" s="300"/>
      <c r="AF919" s="300"/>
      <c r="AG919" s="300"/>
      <c r="AH919" s="300"/>
      <c r="AI919" s="300"/>
      <c r="AJ919" s="300"/>
      <c r="AK919" s="300"/>
      <c r="AL919" s="300"/>
      <c r="AM919" s="300"/>
      <c r="AN919" s="300"/>
      <c r="AO919" s="300"/>
      <c r="AP919" s="300"/>
    </row>
    <row r="920" spans="10:42" ht="13.5" customHeight="1">
      <c r="J920" s="300"/>
      <c r="K920" s="300"/>
      <c r="L920" s="300"/>
      <c r="M920" s="300"/>
      <c r="N920" s="300"/>
      <c r="O920" s="300"/>
      <c r="P920" s="300"/>
      <c r="Q920" s="300"/>
      <c r="R920" s="300"/>
      <c r="S920" s="300"/>
      <c r="T920" s="300"/>
      <c r="U920" s="300"/>
      <c r="V920" s="300"/>
      <c r="W920" s="300"/>
      <c r="X920" s="300"/>
      <c r="Y920" s="300"/>
      <c r="Z920" s="300"/>
      <c r="AA920" s="300"/>
      <c r="AB920" s="300"/>
      <c r="AC920" s="300"/>
      <c r="AD920" s="300"/>
      <c r="AE920" s="300"/>
      <c r="AF920" s="300"/>
      <c r="AG920" s="300"/>
      <c r="AH920" s="300"/>
      <c r="AI920" s="300"/>
      <c r="AJ920" s="300"/>
      <c r="AK920" s="300"/>
      <c r="AL920" s="300"/>
      <c r="AM920" s="300"/>
      <c r="AN920" s="300"/>
      <c r="AO920" s="300"/>
      <c r="AP920" s="300"/>
    </row>
    <row r="921" spans="10:42" ht="13.5" customHeight="1">
      <c r="J921" s="300"/>
      <c r="K921" s="300"/>
      <c r="L921" s="300"/>
      <c r="M921" s="300"/>
      <c r="N921" s="300"/>
      <c r="O921" s="300"/>
      <c r="P921" s="300"/>
      <c r="Q921" s="300"/>
      <c r="R921" s="300"/>
      <c r="S921" s="300"/>
      <c r="T921" s="300"/>
      <c r="U921" s="300"/>
      <c r="V921" s="300"/>
      <c r="W921" s="300"/>
      <c r="X921" s="300"/>
      <c r="Y921" s="300"/>
      <c r="Z921" s="300"/>
      <c r="AA921" s="300"/>
      <c r="AB921" s="300"/>
      <c r="AC921" s="300"/>
      <c r="AD921" s="300"/>
      <c r="AE921" s="300"/>
      <c r="AF921" s="300"/>
      <c r="AG921" s="300"/>
      <c r="AH921" s="300"/>
      <c r="AI921" s="300"/>
      <c r="AJ921" s="300"/>
      <c r="AK921" s="300"/>
      <c r="AL921" s="300"/>
      <c r="AM921" s="300"/>
      <c r="AN921" s="300"/>
      <c r="AO921" s="300"/>
      <c r="AP921" s="300"/>
    </row>
    <row r="922" spans="10:42" ht="13.5" customHeight="1">
      <c r="J922" s="300"/>
      <c r="K922" s="300"/>
      <c r="L922" s="300"/>
      <c r="M922" s="300"/>
      <c r="N922" s="300"/>
      <c r="O922" s="300"/>
      <c r="P922" s="300"/>
      <c r="Q922" s="300"/>
      <c r="R922" s="300"/>
      <c r="S922" s="300"/>
      <c r="T922" s="300"/>
      <c r="U922" s="300"/>
      <c r="V922" s="300"/>
      <c r="W922" s="300"/>
      <c r="X922" s="300"/>
      <c r="Y922" s="300"/>
      <c r="Z922" s="300"/>
      <c r="AA922" s="300"/>
      <c r="AB922" s="300"/>
      <c r="AC922" s="300"/>
      <c r="AD922" s="300"/>
      <c r="AE922" s="300"/>
      <c r="AF922" s="300"/>
      <c r="AG922" s="300"/>
      <c r="AH922" s="300"/>
      <c r="AI922" s="300"/>
      <c r="AJ922" s="300"/>
      <c r="AK922" s="300"/>
      <c r="AL922" s="300"/>
      <c r="AM922" s="300"/>
      <c r="AN922" s="300"/>
      <c r="AO922" s="300"/>
      <c r="AP922" s="300"/>
    </row>
    <row r="923" spans="10:42" ht="13.5" customHeight="1">
      <c r="J923" s="300"/>
      <c r="K923" s="300"/>
      <c r="L923" s="300"/>
      <c r="M923" s="300"/>
      <c r="N923" s="300"/>
      <c r="O923" s="300"/>
      <c r="P923" s="300"/>
      <c r="Q923" s="300"/>
      <c r="R923" s="300"/>
      <c r="S923" s="300"/>
      <c r="T923" s="300"/>
      <c r="U923" s="300"/>
      <c r="V923" s="300"/>
      <c r="W923" s="300"/>
      <c r="X923" s="300"/>
      <c r="Y923" s="300"/>
      <c r="Z923" s="300"/>
      <c r="AA923" s="300"/>
      <c r="AB923" s="300"/>
      <c r="AC923" s="300"/>
      <c r="AD923" s="300"/>
      <c r="AE923" s="300"/>
      <c r="AF923" s="300"/>
      <c r="AG923" s="300"/>
      <c r="AH923" s="300"/>
      <c r="AI923" s="300"/>
      <c r="AJ923" s="300"/>
      <c r="AK923" s="300"/>
      <c r="AL923" s="300"/>
      <c r="AM923" s="300"/>
      <c r="AN923" s="300"/>
      <c r="AO923" s="300"/>
      <c r="AP923" s="300"/>
    </row>
    <row r="924" spans="10:42" ht="13.5" customHeight="1">
      <c r="J924" s="300"/>
      <c r="K924" s="300"/>
      <c r="L924" s="300"/>
      <c r="M924" s="300"/>
      <c r="N924" s="300"/>
      <c r="O924" s="300"/>
      <c r="P924" s="300"/>
      <c r="Q924" s="300"/>
      <c r="R924" s="300"/>
      <c r="S924" s="300"/>
      <c r="T924" s="300"/>
      <c r="U924" s="300"/>
      <c r="V924" s="300"/>
      <c r="W924" s="300"/>
      <c r="X924" s="300"/>
      <c r="Y924" s="300"/>
      <c r="Z924" s="300"/>
      <c r="AA924" s="300"/>
      <c r="AB924" s="300"/>
      <c r="AC924" s="300"/>
      <c r="AD924" s="300"/>
      <c r="AE924" s="300"/>
      <c r="AF924" s="300"/>
      <c r="AG924" s="300"/>
      <c r="AH924" s="300"/>
      <c r="AI924" s="300"/>
      <c r="AJ924" s="300"/>
      <c r="AK924" s="300"/>
      <c r="AL924" s="300"/>
      <c r="AM924" s="300"/>
      <c r="AN924" s="300"/>
      <c r="AO924" s="300"/>
      <c r="AP924" s="300"/>
    </row>
    <row r="925" spans="10:42" ht="13.5" customHeight="1">
      <c r="J925" s="300"/>
      <c r="K925" s="300"/>
      <c r="L925" s="300"/>
      <c r="M925" s="300"/>
      <c r="N925" s="300"/>
      <c r="O925" s="300"/>
      <c r="P925" s="300"/>
      <c r="Q925" s="300"/>
      <c r="R925" s="300"/>
      <c r="S925" s="300"/>
      <c r="T925" s="300"/>
      <c r="U925" s="300"/>
      <c r="V925" s="300"/>
      <c r="W925" s="300"/>
      <c r="X925" s="300"/>
      <c r="Y925" s="300"/>
      <c r="Z925" s="300"/>
      <c r="AA925" s="300"/>
      <c r="AB925" s="300"/>
      <c r="AC925" s="300"/>
      <c r="AD925" s="300"/>
      <c r="AE925" s="300"/>
      <c r="AF925" s="300"/>
      <c r="AG925" s="300"/>
      <c r="AH925" s="300"/>
      <c r="AI925" s="300"/>
      <c r="AJ925" s="300"/>
      <c r="AK925" s="300"/>
      <c r="AL925" s="300"/>
      <c r="AM925" s="300"/>
      <c r="AN925" s="300"/>
      <c r="AO925" s="300"/>
      <c r="AP925" s="300"/>
    </row>
    <row r="926" spans="10:42" ht="13.5" customHeight="1">
      <c r="J926" s="300"/>
      <c r="K926" s="300"/>
      <c r="L926" s="300"/>
      <c r="M926" s="300"/>
      <c r="N926" s="300"/>
      <c r="O926" s="300"/>
      <c r="P926" s="300"/>
      <c r="Q926" s="300"/>
      <c r="R926" s="300"/>
      <c r="S926" s="300"/>
      <c r="T926" s="300"/>
      <c r="U926" s="300"/>
      <c r="V926" s="300"/>
      <c r="W926" s="300"/>
      <c r="X926" s="300"/>
      <c r="Y926" s="300"/>
      <c r="Z926" s="300"/>
      <c r="AA926" s="300"/>
      <c r="AB926" s="300"/>
      <c r="AC926" s="300"/>
      <c r="AD926" s="300"/>
      <c r="AE926" s="300"/>
      <c r="AF926" s="300"/>
      <c r="AG926" s="300"/>
      <c r="AH926" s="300"/>
      <c r="AI926" s="300"/>
      <c r="AJ926" s="300"/>
      <c r="AK926" s="300"/>
      <c r="AL926" s="300"/>
      <c r="AM926" s="300"/>
      <c r="AN926" s="300"/>
      <c r="AO926" s="300"/>
      <c r="AP926" s="300"/>
    </row>
    <row r="927" spans="10:42" ht="13.5" customHeight="1">
      <c r="J927" s="300"/>
      <c r="K927" s="300"/>
      <c r="L927" s="300"/>
      <c r="M927" s="300"/>
      <c r="N927" s="300"/>
      <c r="O927" s="300"/>
      <c r="P927" s="300"/>
      <c r="Q927" s="300"/>
      <c r="R927" s="300"/>
      <c r="S927" s="300"/>
      <c r="T927" s="300"/>
      <c r="U927" s="300"/>
      <c r="V927" s="300"/>
      <c r="W927" s="300"/>
      <c r="X927" s="300"/>
      <c r="Y927" s="300"/>
      <c r="Z927" s="300"/>
      <c r="AA927" s="300"/>
      <c r="AB927" s="300"/>
      <c r="AC927" s="300"/>
      <c r="AD927" s="300"/>
      <c r="AE927" s="300"/>
      <c r="AF927" s="300"/>
      <c r="AG927" s="300"/>
      <c r="AH927" s="300"/>
      <c r="AI927" s="300"/>
      <c r="AJ927" s="300"/>
      <c r="AK927" s="300"/>
      <c r="AL927" s="300"/>
      <c r="AM927" s="300"/>
      <c r="AN927" s="300"/>
      <c r="AO927" s="300"/>
      <c r="AP927" s="300"/>
    </row>
    <row r="928" spans="10:42" ht="13.5" customHeight="1">
      <c r="J928" s="300"/>
      <c r="K928" s="300"/>
      <c r="L928" s="300"/>
      <c r="M928" s="300"/>
      <c r="N928" s="300"/>
      <c r="O928" s="300"/>
      <c r="P928" s="300"/>
      <c r="Q928" s="300"/>
      <c r="R928" s="300"/>
      <c r="S928" s="300"/>
      <c r="T928" s="300"/>
      <c r="U928" s="300"/>
      <c r="V928" s="300"/>
      <c r="W928" s="300"/>
      <c r="X928" s="300"/>
      <c r="Y928" s="300"/>
      <c r="Z928" s="300"/>
      <c r="AA928" s="300"/>
      <c r="AB928" s="300"/>
      <c r="AC928" s="300"/>
      <c r="AD928" s="300"/>
      <c r="AE928" s="300"/>
      <c r="AF928" s="300"/>
      <c r="AG928" s="300"/>
      <c r="AH928" s="300"/>
      <c r="AI928" s="300"/>
      <c r="AJ928" s="300"/>
      <c r="AK928" s="300"/>
      <c r="AL928" s="300"/>
      <c r="AM928" s="300"/>
      <c r="AN928" s="300"/>
      <c r="AO928" s="300"/>
      <c r="AP928" s="300"/>
    </row>
    <row r="929" spans="10:42" ht="13.5" customHeight="1">
      <c r="J929" s="300"/>
      <c r="K929" s="300"/>
      <c r="L929" s="300"/>
      <c r="M929" s="300"/>
      <c r="N929" s="300"/>
      <c r="O929" s="300"/>
      <c r="P929" s="300"/>
      <c r="Q929" s="300"/>
      <c r="R929" s="300"/>
      <c r="S929" s="300"/>
      <c r="T929" s="300"/>
      <c r="U929" s="300"/>
      <c r="V929" s="300"/>
      <c r="W929" s="300"/>
      <c r="X929" s="300"/>
      <c r="Y929" s="300"/>
      <c r="Z929" s="300"/>
      <c r="AA929" s="300"/>
      <c r="AB929" s="300"/>
      <c r="AC929" s="300"/>
      <c r="AD929" s="300"/>
      <c r="AE929" s="300"/>
      <c r="AF929" s="300"/>
      <c r="AG929" s="300"/>
      <c r="AH929" s="300"/>
      <c r="AI929" s="300"/>
      <c r="AJ929" s="300"/>
      <c r="AK929" s="300"/>
      <c r="AL929" s="300"/>
      <c r="AM929" s="300"/>
      <c r="AN929" s="300"/>
      <c r="AO929" s="300"/>
      <c r="AP929" s="300"/>
    </row>
    <row r="930" spans="10:42" ht="13.5" customHeight="1">
      <c r="J930" s="300"/>
      <c r="K930" s="300"/>
      <c r="L930" s="300"/>
      <c r="M930" s="300"/>
      <c r="N930" s="300"/>
      <c r="O930" s="300"/>
      <c r="P930" s="300"/>
      <c r="Q930" s="300"/>
      <c r="R930" s="300"/>
      <c r="S930" s="300"/>
      <c r="T930" s="300"/>
      <c r="U930" s="300"/>
      <c r="V930" s="300"/>
      <c r="W930" s="300"/>
      <c r="X930" s="300"/>
      <c r="Y930" s="300"/>
      <c r="Z930" s="300"/>
      <c r="AA930" s="300"/>
      <c r="AB930" s="300"/>
      <c r="AC930" s="300"/>
      <c r="AD930" s="300"/>
      <c r="AE930" s="300"/>
      <c r="AF930" s="300"/>
      <c r="AG930" s="300"/>
      <c r="AH930" s="300"/>
      <c r="AI930" s="300"/>
      <c r="AJ930" s="300"/>
      <c r="AK930" s="300"/>
      <c r="AL930" s="300"/>
      <c r="AM930" s="300"/>
      <c r="AN930" s="300"/>
      <c r="AO930" s="300"/>
      <c r="AP930" s="300"/>
    </row>
    <row r="931" spans="10:42" ht="13.5" customHeight="1">
      <c r="J931" s="300"/>
      <c r="K931" s="300"/>
      <c r="L931" s="300"/>
      <c r="M931" s="300"/>
      <c r="N931" s="300"/>
      <c r="O931" s="300"/>
      <c r="P931" s="300"/>
      <c r="Q931" s="300"/>
      <c r="R931" s="300"/>
      <c r="S931" s="300"/>
      <c r="T931" s="300"/>
      <c r="U931" s="300"/>
      <c r="V931" s="300"/>
      <c r="W931" s="300"/>
      <c r="X931" s="300"/>
      <c r="Y931" s="300"/>
      <c r="Z931" s="300"/>
      <c r="AA931" s="300"/>
      <c r="AB931" s="300"/>
      <c r="AC931" s="300"/>
      <c r="AD931" s="300"/>
      <c r="AE931" s="300"/>
      <c r="AF931" s="300"/>
      <c r="AG931" s="300"/>
      <c r="AH931" s="300"/>
      <c r="AI931" s="300"/>
      <c r="AJ931" s="300"/>
      <c r="AK931" s="300"/>
      <c r="AL931" s="300"/>
      <c r="AM931" s="300"/>
      <c r="AN931" s="300"/>
      <c r="AO931" s="300"/>
      <c r="AP931" s="300"/>
    </row>
    <row r="932" spans="10:42" ht="13.5" customHeight="1">
      <c r="J932" s="300"/>
      <c r="K932" s="300"/>
      <c r="L932" s="300"/>
      <c r="M932" s="300"/>
      <c r="N932" s="300"/>
      <c r="O932" s="300"/>
      <c r="P932" s="300"/>
      <c r="Q932" s="300"/>
      <c r="R932" s="300"/>
      <c r="S932" s="300"/>
      <c r="T932" s="300"/>
      <c r="U932" s="300"/>
      <c r="V932" s="300"/>
      <c r="W932" s="300"/>
      <c r="X932" s="300"/>
      <c r="Y932" s="300"/>
      <c r="Z932" s="300"/>
      <c r="AA932" s="300"/>
      <c r="AB932" s="300"/>
      <c r="AC932" s="300"/>
      <c r="AD932" s="300"/>
      <c r="AE932" s="300"/>
      <c r="AF932" s="300"/>
      <c r="AG932" s="300"/>
      <c r="AH932" s="300"/>
      <c r="AI932" s="300"/>
      <c r="AJ932" s="300"/>
      <c r="AK932" s="300"/>
      <c r="AL932" s="300"/>
      <c r="AM932" s="300"/>
      <c r="AN932" s="300"/>
      <c r="AO932" s="300"/>
      <c r="AP932" s="300"/>
    </row>
    <row r="933" spans="10:42" ht="13.5" customHeight="1">
      <c r="J933" s="300"/>
      <c r="K933" s="300"/>
      <c r="L933" s="300"/>
      <c r="M933" s="300"/>
      <c r="N933" s="300"/>
      <c r="O933" s="300"/>
      <c r="P933" s="300"/>
      <c r="Q933" s="300"/>
      <c r="R933" s="300"/>
      <c r="S933" s="300"/>
      <c r="T933" s="300"/>
      <c r="U933" s="300"/>
      <c r="V933" s="300"/>
      <c r="W933" s="300"/>
      <c r="X933" s="300"/>
      <c r="Y933" s="300"/>
      <c r="Z933" s="300"/>
      <c r="AA933" s="300"/>
      <c r="AB933" s="300"/>
      <c r="AC933" s="300"/>
      <c r="AD933" s="300"/>
      <c r="AE933" s="300"/>
      <c r="AF933" s="300"/>
      <c r="AG933" s="300"/>
      <c r="AH933" s="300"/>
      <c r="AI933" s="300"/>
      <c r="AJ933" s="300"/>
      <c r="AK933" s="300"/>
      <c r="AL933" s="300"/>
      <c r="AM933" s="300"/>
      <c r="AN933" s="300"/>
      <c r="AO933" s="300"/>
      <c r="AP933" s="300"/>
    </row>
    <row r="934" spans="10:42" ht="13.5" customHeight="1">
      <c r="J934" s="300"/>
      <c r="K934" s="300"/>
      <c r="L934" s="300"/>
      <c r="M934" s="300"/>
      <c r="N934" s="300"/>
      <c r="O934" s="300"/>
      <c r="P934" s="300"/>
      <c r="Q934" s="300"/>
      <c r="R934" s="300"/>
      <c r="S934" s="300"/>
      <c r="T934" s="300"/>
      <c r="U934" s="300"/>
      <c r="V934" s="300"/>
      <c r="W934" s="300"/>
      <c r="X934" s="300"/>
      <c r="Y934" s="300"/>
      <c r="Z934" s="300"/>
      <c r="AA934" s="300"/>
      <c r="AB934" s="300"/>
      <c r="AC934" s="300"/>
      <c r="AD934" s="300"/>
      <c r="AE934" s="300"/>
      <c r="AF934" s="300"/>
      <c r="AG934" s="300"/>
      <c r="AH934" s="300"/>
      <c r="AI934" s="300"/>
      <c r="AJ934" s="300"/>
      <c r="AK934" s="300"/>
      <c r="AL934" s="300"/>
      <c r="AM934" s="300"/>
      <c r="AN934" s="300"/>
      <c r="AO934" s="300"/>
      <c r="AP934" s="300"/>
    </row>
    <row r="935" spans="10:42" ht="13.5" customHeight="1">
      <c r="J935" s="300"/>
      <c r="K935" s="300"/>
      <c r="L935" s="300"/>
      <c r="M935" s="300"/>
      <c r="N935" s="300"/>
      <c r="O935" s="300"/>
      <c r="P935" s="300"/>
      <c r="Q935" s="300"/>
      <c r="R935" s="300"/>
      <c r="S935" s="300"/>
      <c r="T935" s="300"/>
      <c r="U935" s="300"/>
      <c r="V935" s="300"/>
      <c r="W935" s="300"/>
      <c r="X935" s="300"/>
      <c r="Y935" s="300"/>
      <c r="Z935" s="300"/>
      <c r="AA935" s="300"/>
      <c r="AB935" s="300"/>
      <c r="AC935" s="300"/>
      <c r="AD935" s="300"/>
      <c r="AE935" s="300"/>
      <c r="AF935" s="300"/>
      <c r="AG935" s="300"/>
      <c r="AH935" s="300"/>
      <c r="AI935" s="300"/>
      <c r="AJ935" s="300"/>
      <c r="AK935" s="300"/>
      <c r="AL935" s="300"/>
      <c r="AM935" s="300"/>
      <c r="AN935" s="300"/>
      <c r="AO935" s="300"/>
      <c r="AP935" s="300"/>
    </row>
    <row r="936" spans="10:42" ht="13.5" customHeight="1">
      <c r="J936" s="300"/>
      <c r="K936" s="300"/>
      <c r="L936" s="300"/>
      <c r="M936" s="300"/>
      <c r="N936" s="300"/>
      <c r="O936" s="300"/>
      <c r="P936" s="300"/>
      <c r="Q936" s="300"/>
      <c r="R936" s="300"/>
      <c r="S936" s="300"/>
      <c r="T936" s="300"/>
      <c r="U936" s="300"/>
      <c r="V936" s="300"/>
      <c r="W936" s="300"/>
      <c r="X936" s="300"/>
      <c r="Y936" s="300"/>
      <c r="Z936" s="300"/>
      <c r="AA936" s="300"/>
      <c r="AB936" s="300"/>
      <c r="AC936" s="300"/>
      <c r="AD936" s="300"/>
      <c r="AE936" s="300"/>
      <c r="AF936" s="300"/>
      <c r="AG936" s="300"/>
      <c r="AH936" s="300"/>
      <c r="AI936" s="300"/>
      <c r="AJ936" s="300"/>
      <c r="AK936" s="300"/>
      <c r="AL936" s="300"/>
      <c r="AM936" s="300"/>
      <c r="AN936" s="300"/>
      <c r="AO936" s="300"/>
      <c r="AP936" s="300"/>
    </row>
    <row r="937" spans="10:42" ht="13.5" customHeight="1">
      <c r="J937" s="300"/>
      <c r="K937" s="300"/>
      <c r="L937" s="300"/>
      <c r="M937" s="300"/>
      <c r="N937" s="300"/>
      <c r="O937" s="300"/>
      <c r="P937" s="300"/>
      <c r="Q937" s="300"/>
      <c r="R937" s="300"/>
      <c r="S937" s="300"/>
      <c r="T937" s="300"/>
      <c r="U937" s="300"/>
      <c r="V937" s="300"/>
      <c r="W937" s="300"/>
      <c r="X937" s="300"/>
      <c r="Y937" s="300"/>
      <c r="Z937" s="300"/>
      <c r="AA937" s="300"/>
      <c r="AB937" s="300"/>
      <c r="AC937" s="300"/>
      <c r="AD937" s="300"/>
      <c r="AE937" s="300"/>
      <c r="AF937" s="300"/>
      <c r="AG937" s="300"/>
      <c r="AH937" s="300"/>
      <c r="AI937" s="300"/>
      <c r="AJ937" s="300"/>
      <c r="AK937" s="300"/>
      <c r="AL937" s="300"/>
      <c r="AM937" s="300"/>
      <c r="AN937" s="300"/>
      <c r="AO937" s="300"/>
      <c r="AP937" s="300"/>
    </row>
    <row r="938" spans="10:42" ht="13.5" customHeight="1">
      <c r="J938" s="300"/>
      <c r="K938" s="300"/>
      <c r="L938" s="300"/>
      <c r="M938" s="300"/>
      <c r="N938" s="300"/>
      <c r="O938" s="300"/>
      <c r="P938" s="300"/>
      <c r="Q938" s="300"/>
      <c r="R938" s="300"/>
      <c r="S938" s="300"/>
      <c r="T938" s="300"/>
      <c r="U938" s="300"/>
      <c r="V938" s="300"/>
      <c r="W938" s="300"/>
      <c r="X938" s="300"/>
      <c r="Y938" s="300"/>
      <c r="Z938" s="300"/>
      <c r="AA938" s="300"/>
      <c r="AB938" s="300"/>
      <c r="AC938" s="300"/>
      <c r="AD938" s="300"/>
      <c r="AE938" s="300"/>
      <c r="AF938" s="300"/>
      <c r="AG938" s="300"/>
      <c r="AH938" s="300"/>
      <c r="AI938" s="300"/>
      <c r="AJ938" s="300"/>
      <c r="AK938" s="300"/>
      <c r="AL938" s="300"/>
      <c r="AM938" s="300"/>
      <c r="AN938" s="300"/>
      <c r="AO938" s="300"/>
      <c r="AP938" s="300"/>
    </row>
    <row r="939" spans="10:42" ht="13.5" customHeight="1">
      <c r="J939" s="300"/>
      <c r="K939" s="300"/>
      <c r="L939" s="300"/>
      <c r="M939" s="300"/>
      <c r="N939" s="300"/>
      <c r="O939" s="300"/>
      <c r="P939" s="300"/>
      <c r="Q939" s="300"/>
      <c r="R939" s="300"/>
      <c r="S939" s="300"/>
      <c r="T939" s="300"/>
      <c r="U939" s="300"/>
      <c r="V939" s="300"/>
      <c r="W939" s="300"/>
      <c r="X939" s="300"/>
      <c r="Y939" s="300"/>
      <c r="Z939" s="300"/>
      <c r="AA939" s="300"/>
      <c r="AB939" s="300"/>
      <c r="AC939" s="300"/>
      <c r="AD939" s="300"/>
      <c r="AE939" s="300"/>
      <c r="AF939" s="300"/>
      <c r="AG939" s="300"/>
      <c r="AH939" s="300"/>
      <c r="AI939" s="300"/>
      <c r="AJ939" s="300"/>
      <c r="AK939" s="300"/>
      <c r="AL939" s="300"/>
      <c r="AM939" s="300"/>
      <c r="AN939" s="300"/>
      <c r="AO939" s="300"/>
      <c r="AP939" s="300"/>
    </row>
    <row r="940" spans="10:42" ht="13.5" customHeight="1">
      <c r="J940" s="300"/>
      <c r="K940" s="300"/>
      <c r="L940" s="300"/>
      <c r="M940" s="300"/>
      <c r="N940" s="300"/>
      <c r="O940" s="300"/>
      <c r="P940" s="300"/>
      <c r="Q940" s="300"/>
      <c r="R940" s="300"/>
      <c r="S940" s="300"/>
      <c r="T940" s="300"/>
      <c r="U940" s="300"/>
      <c r="V940" s="300"/>
      <c r="W940" s="300"/>
      <c r="X940" s="300"/>
      <c r="Y940" s="300"/>
      <c r="Z940" s="300"/>
      <c r="AA940" s="300"/>
      <c r="AB940" s="300"/>
      <c r="AC940" s="300"/>
      <c r="AD940" s="300"/>
      <c r="AE940" s="300"/>
      <c r="AF940" s="300"/>
      <c r="AG940" s="300"/>
      <c r="AH940" s="300"/>
      <c r="AI940" s="300"/>
      <c r="AJ940" s="300"/>
      <c r="AK940" s="300"/>
      <c r="AL940" s="300"/>
      <c r="AM940" s="300"/>
      <c r="AN940" s="300"/>
      <c r="AO940" s="300"/>
      <c r="AP940" s="300"/>
    </row>
    <row r="941" spans="10:42" ht="13.5" customHeight="1">
      <c r="J941" s="300"/>
      <c r="K941" s="300"/>
      <c r="L941" s="300"/>
      <c r="M941" s="300"/>
      <c r="N941" s="300"/>
      <c r="O941" s="300"/>
      <c r="P941" s="300"/>
      <c r="Q941" s="300"/>
      <c r="R941" s="300"/>
      <c r="S941" s="300"/>
      <c r="T941" s="300"/>
      <c r="U941" s="300"/>
      <c r="V941" s="300"/>
      <c r="W941" s="300"/>
      <c r="X941" s="300"/>
      <c r="Y941" s="300"/>
      <c r="Z941" s="300"/>
      <c r="AA941" s="300"/>
      <c r="AB941" s="300"/>
      <c r="AC941" s="300"/>
      <c r="AD941" s="300"/>
      <c r="AE941" s="300"/>
      <c r="AF941" s="300"/>
      <c r="AG941" s="300"/>
      <c r="AH941" s="300"/>
      <c r="AI941" s="300"/>
      <c r="AJ941" s="300"/>
      <c r="AK941" s="300"/>
      <c r="AL941" s="300"/>
      <c r="AM941" s="300"/>
      <c r="AN941" s="300"/>
      <c r="AO941" s="300"/>
      <c r="AP941" s="300"/>
    </row>
    <row r="942" spans="10:42" ht="13.5" customHeight="1">
      <c r="J942" s="300"/>
      <c r="K942" s="300"/>
      <c r="L942" s="300"/>
      <c r="M942" s="300"/>
      <c r="N942" s="300"/>
      <c r="O942" s="300"/>
      <c r="P942" s="300"/>
      <c r="Q942" s="300"/>
      <c r="R942" s="300"/>
      <c r="S942" s="300"/>
      <c r="T942" s="300"/>
      <c r="U942" s="300"/>
      <c r="V942" s="300"/>
      <c r="W942" s="300"/>
      <c r="X942" s="300"/>
      <c r="Y942" s="300"/>
      <c r="Z942" s="300"/>
      <c r="AA942" s="300"/>
      <c r="AB942" s="300"/>
      <c r="AC942" s="300"/>
      <c r="AD942" s="300"/>
      <c r="AE942" s="300"/>
      <c r="AF942" s="300"/>
      <c r="AG942" s="300"/>
      <c r="AH942" s="300"/>
      <c r="AI942" s="300"/>
      <c r="AJ942" s="300"/>
      <c r="AK942" s="300"/>
      <c r="AL942" s="300"/>
      <c r="AM942" s="300"/>
      <c r="AN942" s="300"/>
      <c r="AO942" s="300"/>
      <c r="AP942" s="300"/>
    </row>
    <row r="943" spans="10:42" ht="13.5" customHeight="1">
      <c r="J943" s="300"/>
      <c r="K943" s="300"/>
      <c r="L943" s="300"/>
      <c r="M943" s="300"/>
      <c r="N943" s="300"/>
      <c r="O943" s="300"/>
      <c r="P943" s="300"/>
      <c r="Q943" s="300"/>
      <c r="R943" s="300"/>
      <c r="S943" s="300"/>
      <c r="T943" s="300"/>
      <c r="U943" s="300"/>
      <c r="V943" s="300"/>
      <c r="W943" s="300"/>
      <c r="X943" s="300"/>
      <c r="Y943" s="300"/>
      <c r="Z943" s="300"/>
      <c r="AA943" s="300"/>
      <c r="AB943" s="300"/>
      <c r="AC943" s="300"/>
      <c r="AD943" s="300"/>
      <c r="AE943" s="300"/>
      <c r="AF943" s="300"/>
      <c r="AG943" s="300"/>
      <c r="AH943" s="300"/>
      <c r="AI943" s="300"/>
      <c r="AJ943" s="300"/>
      <c r="AK943" s="300"/>
      <c r="AL943" s="300"/>
      <c r="AM943" s="300"/>
      <c r="AN943" s="300"/>
      <c r="AO943" s="300"/>
      <c r="AP943" s="300"/>
    </row>
    <row r="944" spans="10:42" ht="13.5" customHeight="1">
      <c r="J944" s="300"/>
      <c r="K944" s="300"/>
      <c r="L944" s="300"/>
      <c r="M944" s="300"/>
      <c r="N944" s="300"/>
      <c r="O944" s="300"/>
      <c r="P944" s="300"/>
      <c r="Q944" s="300"/>
      <c r="R944" s="300"/>
      <c r="S944" s="300"/>
      <c r="T944" s="300"/>
      <c r="U944" s="300"/>
      <c r="V944" s="300"/>
      <c r="W944" s="300"/>
      <c r="X944" s="300"/>
      <c r="Y944" s="300"/>
      <c r="Z944" s="300"/>
      <c r="AA944" s="300"/>
      <c r="AB944" s="300"/>
      <c r="AC944" s="300"/>
      <c r="AD944" s="300"/>
      <c r="AE944" s="300"/>
      <c r="AF944" s="300"/>
      <c r="AG944" s="300"/>
      <c r="AH944" s="300"/>
      <c r="AI944" s="300"/>
      <c r="AJ944" s="300"/>
      <c r="AK944" s="300"/>
      <c r="AL944" s="300"/>
      <c r="AM944" s="300"/>
      <c r="AN944" s="300"/>
      <c r="AO944" s="300"/>
      <c r="AP944" s="300"/>
    </row>
    <row r="945" spans="10:42" ht="13.5" customHeight="1">
      <c r="J945" s="300"/>
      <c r="K945" s="300"/>
      <c r="L945" s="300"/>
      <c r="M945" s="300"/>
      <c r="N945" s="300"/>
      <c r="O945" s="300"/>
      <c r="P945" s="300"/>
      <c r="Q945" s="300"/>
      <c r="R945" s="300"/>
      <c r="S945" s="300"/>
      <c r="T945" s="300"/>
      <c r="U945" s="300"/>
      <c r="V945" s="300"/>
      <c r="W945" s="300"/>
      <c r="X945" s="300"/>
      <c r="Y945" s="300"/>
      <c r="Z945" s="300"/>
      <c r="AA945" s="300"/>
      <c r="AB945" s="300"/>
      <c r="AC945" s="300"/>
      <c r="AD945" s="300"/>
      <c r="AE945" s="300"/>
      <c r="AF945" s="300"/>
      <c r="AG945" s="300"/>
      <c r="AH945" s="300"/>
      <c r="AI945" s="300"/>
      <c r="AJ945" s="300"/>
      <c r="AK945" s="300"/>
      <c r="AL945" s="300"/>
      <c r="AM945" s="300"/>
      <c r="AN945" s="300"/>
      <c r="AO945" s="300"/>
      <c r="AP945" s="300"/>
    </row>
    <row r="946" spans="10:42" ht="13.5" customHeight="1">
      <c r="J946" s="300"/>
      <c r="K946" s="300"/>
      <c r="L946" s="300"/>
      <c r="M946" s="300"/>
      <c r="N946" s="300"/>
      <c r="O946" s="300"/>
      <c r="P946" s="300"/>
      <c r="Q946" s="300"/>
      <c r="R946" s="300"/>
      <c r="S946" s="300"/>
      <c r="T946" s="300"/>
      <c r="U946" s="300"/>
      <c r="V946" s="300"/>
      <c r="W946" s="300"/>
      <c r="X946" s="300"/>
      <c r="Y946" s="300"/>
      <c r="Z946" s="300"/>
      <c r="AA946" s="300"/>
      <c r="AB946" s="300"/>
      <c r="AC946" s="300"/>
      <c r="AD946" s="300"/>
      <c r="AE946" s="300"/>
      <c r="AF946" s="300"/>
      <c r="AG946" s="300"/>
      <c r="AH946" s="300"/>
      <c r="AI946" s="300"/>
      <c r="AJ946" s="300"/>
      <c r="AK946" s="300"/>
      <c r="AL946" s="300"/>
      <c r="AM946" s="300"/>
      <c r="AN946" s="300"/>
      <c r="AO946" s="300"/>
      <c r="AP946" s="300"/>
    </row>
    <row r="947" spans="10:42" ht="13.5" customHeight="1">
      <c r="J947" s="300"/>
      <c r="K947" s="300"/>
      <c r="L947" s="300"/>
      <c r="M947" s="300"/>
      <c r="N947" s="300"/>
      <c r="O947" s="300"/>
      <c r="P947" s="300"/>
      <c r="Q947" s="300"/>
      <c r="R947" s="300"/>
      <c r="S947" s="300"/>
      <c r="T947" s="300"/>
      <c r="U947" s="300"/>
      <c r="V947" s="300"/>
      <c r="W947" s="300"/>
      <c r="X947" s="300"/>
      <c r="Y947" s="300"/>
      <c r="Z947" s="300"/>
      <c r="AA947" s="300"/>
      <c r="AB947" s="300"/>
      <c r="AC947" s="300"/>
      <c r="AD947" s="300"/>
      <c r="AE947" s="300"/>
      <c r="AF947" s="300"/>
      <c r="AG947" s="300"/>
      <c r="AH947" s="300"/>
      <c r="AI947" s="300"/>
      <c r="AJ947" s="300"/>
      <c r="AK947" s="300"/>
      <c r="AL947" s="300"/>
      <c r="AM947" s="300"/>
      <c r="AN947" s="300"/>
      <c r="AO947" s="300"/>
      <c r="AP947" s="300"/>
    </row>
    <row r="948" spans="10:42" ht="13.5" customHeight="1">
      <c r="J948" s="300"/>
      <c r="K948" s="300"/>
      <c r="L948" s="300"/>
      <c r="M948" s="300"/>
      <c r="N948" s="300"/>
      <c r="O948" s="300"/>
      <c r="P948" s="300"/>
      <c r="Q948" s="300"/>
      <c r="R948" s="300"/>
      <c r="S948" s="300"/>
      <c r="T948" s="300"/>
      <c r="U948" s="300"/>
      <c r="V948" s="300"/>
      <c r="W948" s="300"/>
      <c r="X948" s="300"/>
      <c r="Y948" s="300"/>
      <c r="Z948" s="300"/>
      <c r="AA948" s="300"/>
      <c r="AB948" s="300"/>
      <c r="AC948" s="300"/>
      <c r="AD948" s="300"/>
      <c r="AE948" s="300"/>
      <c r="AF948" s="300"/>
      <c r="AG948" s="300"/>
      <c r="AH948" s="300"/>
      <c r="AI948" s="300"/>
      <c r="AJ948" s="300"/>
      <c r="AK948" s="300"/>
      <c r="AL948" s="300"/>
      <c r="AM948" s="300"/>
      <c r="AN948" s="300"/>
      <c r="AO948" s="300"/>
      <c r="AP948" s="300"/>
    </row>
    <row r="949" spans="10:42" ht="13.5" customHeight="1">
      <c r="J949" s="300"/>
      <c r="K949" s="300"/>
      <c r="L949" s="300"/>
      <c r="M949" s="300"/>
      <c r="N949" s="300"/>
      <c r="O949" s="300"/>
      <c r="P949" s="300"/>
      <c r="Q949" s="300"/>
      <c r="R949" s="300"/>
      <c r="S949" s="300"/>
      <c r="T949" s="300"/>
      <c r="U949" s="300"/>
      <c r="V949" s="300"/>
      <c r="W949" s="300"/>
      <c r="X949" s="300"/>
      <c r="Y949" s="300"/>
      <c r="Z949" s="300"/>
      <c r="AA949" s="300"/>
      <c r="AB949" s="300"/>
      <c r="AC949" s="300"/>
      <c r="AD949" s="300"/>
      <c r="AE949" s="300"/>
      <c r="AF949" s="300"/>
      <c r="AG949" s="300"/>
      <c r="AH949" s="300"/>
      <c r="AI949" s="300"/>
      <c r="AJ949" s="300"/>
      <c r="AK949" s="300"/>
      <c r="AL949" s="300"/>
      <c r="AM949" s="300"/>
      <c r="AN949" s="300"/>
      <c r="AO949" s="300"/>
      <c r="AP949" s="300"/>
    </row>
    <row r="950" spans="10:42" ht="13.5" customHeight="1">
      <c r="J950" s="300"/>
      <c r="K950" s="300"/>
      <c r="L950" s="300"/>
      <c r="M950" s="300"/>
      <c r="N950" s="300"/>
      <c r="O950" s="300"/>
      <c r="P950" s="300"/>
      <c r="Q950" s="300"/>
      <c r="R950" s="300"/>
      <c r="S950" s="300"/>
      <c r="T950" s="300"/>
      <c r="U950" s="300"/>
      <c r="V950" s="300"/>
      <c r="W950" s="300"/>
      <c r="X950" s="300"/>
      <c r="Y950" s="300"/>
      <c r="Z950" s="300"/>
      <c r="AA950" s="300"/>
      <c r="AB950" s="300"/>
      <c r="AC950" s="300"/>
      <c r="AD950" s="300"/>
      <c r="AE950" s="300"/>
      <c r="AF950" s="300"/>
      <c r="AG950" s="300"/>
      <c r="AH950" s="300"/>
      <c r="AI950" s="300"/>
      <c r="AJ950" s="300"/>
      <c r="AK950" s="300"/>
      <c r="AL950" s="300"/>
      <c r="AM950" s="300"/>
      <c r="AN950" s="300"/>
      <c r="AO950" s="300"/>
      <c r="AP950" s="300"/>
    </row>
    <row r="951" spans="10:42" ht="13.5" customHeight="1">
      <c r="J951" s="300"/>
      <c r="K951" s="300"/>
      <c r="L951" s="300"/>
      <c r="M951" s="300"/>
      <c r="N951" s="300"/>
      <c r="O951" s="300"/>
      <c r="P951" s="300"/>
      <c r="Q951" s="300"/>
      <c r="R951" s="300"/>
      <c r="S951" s="300"/>
      <c r="T951" s="300"/>
      <c r="U951" s="300"/>
      <c r="V951" s="300"/>
      <c r="W951" s="300"/>
      <c r="X951" s="300"/>
      <c r="Y951" s="300"/>
      <c r="Z951" s="300"/>
      <c r="AA951" s="300"/>
      <c r="AB951" s="300"/>
      <c r="AC951" s="300"/>
      <c r="AD951" s="300"/>
      <c r="AE951" s="300"/>
      <c r="AF951" s="300"/>
      <c r="AG951" s="300"/>
      <c r="AH951" s="300"/>
      <c r="AI951" s="300"/>
      <c r="AJ951" s="300"/>
      <c r="AK951" s="300"/>
      <c r="AL951" s="300"/>
      <c r="AM951" s="300"/>
      <c r="AN951" s="300"/>
      <c r="AO951" s="300"/>
      <c r="AP951" s="300"/>
    </row>
    <row r="952" spans="10:42" ht="13.5" customHeight="1">
      <c r="J952" s="300"/>
      <c r="K952" s="300"/>
      <c r="L952" s="300"/>
      <c r="M952" s="300"/>
      <c r="N952" s="300"/>
      <c r="O952" s="300"/>
      <c r="P952" s="300"/>
      <c r="Q952" s="300"/>
      <c r="R952" s="300"/>
      <c r="S952" s="300"/>
      <c r="T952" s="300"/>
      <c r="U952" s="300"/>
      <c r="V952" s="300"/>
      <c r="W952" s="300"/>
      <c r="X952" s="300"/>
      <c r="Y952" s="300"/>
      <c r="Z952" s="300"/>
      <c r="AA952" s="300"/>
      <c r="AB952" s="300"/>
      <c r="AC952" s="300"/>
      <c r="AD952" s="300"/>
      <c r="AE952" s="300"/>
      <c r="AF952" s="300"/>
      <c r="AG952" s="300"/>
      <c r="AH952" s="300"/>
      <c r="AI952" s="300"/>
      <c r="AJ952" s="300"/>
      <c r="AK952" s="300"/>
      <c r="AL952" s="300"/>
      <c r="AM952" s="300"/>
      <c r="AN952" s="300"/>
      <c r="AO952" s="300"/>
      <c r="AP952" s="300"/>
    </row>
    <row r="953" spans="10:42" ht="13.5" customHeight="1">
      <c r="J953" s="300"/>
      <c r="K953" s="300"/>
      <c r="L953" s="300"/>
      <c r="M953" s="300"/>
      <c r="N953" s="300"/>
      <c r="O953" s="300"/>
      <c r="P953" s="300"/>
      <c r="Q953" s="300"/>
      <c r="R953" s="300"/>
      <c r="S953" s="300"/>
      <c r="T953" s="300"/>
      <c r="U953" s="300"/>
      <c r="V953" s="300"/>
      <c r="W953" s="300"/>
      <c r="X953" s="300"/>
      <c r="Y953" s="300"/>
      <c r="Z953" s="300"/>
      <c r="AA953" s="300"/>
      <c r="AB953" s="300"/>
      <c r="AC953" s="300"/>
      <c r="AD953" s="300"/>
      <c r="AE953" s="300"/>
      <c r="AF953" s="300"/>
      <c r="AG953" s="300"/>
      <c r="AH953" s="300"/>
      <c r="AI953" s="300"/>
      <c r="AJ953" s="300"/>
      <c r="AK953" s="300"/>
      <c r="AL953" s="300"/>
      <c r="AM953" s="300"/>
      <c r="AN953" s="300"/>
      <c r="AO953" s="300"/>
      <c r="AP953" s="300"/>
    </row>
    <row r="954" spans="10:42" ht="13.5" customHeight="1">
      <c r="J954" s="300"/>
      <c r="K954" s="300"/>
      <c r="L954" s="300"/>
      <c r="M954" s="300"/>
      <c r="N954" s="300"/>
      <c r="O954" s="300"/>
      <c r="P954" s="300"/>
      <c r="Q954" s="300"/>
      <c r="R954" s="300"/>
      <c r="S954" s="300"/>
      <c r="T954" s="300"/>
      <c r="U954" s="300"/>
      <c r="V954" s="300"/>
      <c r="W954" s="300"/>
      <c r="X954" s="300"/>
      <c r="Y954" s="300"/>
      <c r="Z954" s="300"/>
      <c r="AA954" s="300"/>
      <c r="AB954" s="300"/>
      <c r="AC954" s="300"/>
      <c r="AD954" s="300"/>
      <c r="AE954" s="300"/>
      <c r="AF954" s="300"/>
      <c r="AG954" s="300"/>
      <c r="AH954" s="300"/>
      <c r="AI954" s="300"/>
      <c r="AJ954" s="300"/>
      <c r="AK954" s="300"/>
      <c r="AL954" s="300"/>
      <c r="AM954" s="300"/>
      <c r="AN954" s="300"/>
      <c r="AO954" s="300"/>
      <c r="AP954" s="300"/>
    </row>
    <row r="955" spans="10:42" ht="13.5" customHeight="1">
      <c r="J955" s="300"/>
      <c r="K955" s="300"/>
      <c r="L955" s="300"/>
      <c r="M955" s="300"/>
      <c r="N955" s="300"/>
      <c r="O955" s="300"/>
      <c r="P955" s="300"/>
      <c r="Q955" s="300"/>
      <c r="R955" s="300"/>
      <c r="S955" s="300"/>
      <c r="T955" s="300"/>
      <c r="U955" s="300"/>
      <c r="V955" s="300"/>
      <c r="W955" s="300"/>
      <c r="X955" s="300"/>
      <c r="Y955" s="300"/>
      <c r="Z955" s="300"/>
      <c r="AA955" s="300"/>
      <c r="AB955" s="300"/>
      <c r="AC955" s="300"/>
      <c r="AD955" s="300"/>
      <c r="AE955" s="300"/>
      <c r="AF955" s="300"/>
      <c r="AG955" s="300"/>
      <c r="AH955" s="300"/>
      <c r="AI955" s="300"/>
      <c r="AJ955" s="300"/>
      <c r="AK955" s="300"/>
      <c r="AL955" s="300"/>
      <c r="AM955" s="300"/>
      <c r="AN955" s="300"/>
      <c r="AO955" s="300"/>
      <c r="AP955" s="300"/>
    </row>
    <row r="956" spans="10:42" ht="13.5" customHeight="1">
      <c r="J956" s="300"/>
      <c r="K956" s="300"/>
      <c r="L956" s="300"/>
      <c r="M956" s="300"/>
      <c r="N956" s="300"/>
      <c r="O956" s="300"/>
      <c r="P956" s="300"/>
      <c r="Q956" s="300"/>
      <c r="R956" s="300"/>
      <c r="S956" s="300"/>
      <c r="T956" s="300"/>
      <c r="U956" s="300"/>
      <c r="V956" s="300"/>
      <c r="W956" s="300"/>
      <c r="X956" s="300"/>
      <c r="Y956" s="300"/>
      <c r="Z956" s="300"/>
      <c r="AA956" s="300"/>
      <c r="AB956" s="300"/>
      <c r="AC956" s="300"/>
      <c r="AD956" s="300"/>
      <c r="AE956" s="300"/>
      <c r="AF956" s="300"/>
      <c r="AG956" s="300"/>
      <c r="AH956" s="300"/>
      <c r="AI956" s="300"/>
      <c r="AJ956" s="300"/>
      <c r="AK956" s="300"/>
      <c r="AL956" s="300"/>
      <c r="AM956" s="300"/>
      <c r="AN956" s="300"/>
      <c r="AO956" s="300"/>
      <c r="AP956" s="300"/>
    </row>
    <row r="957" spans="10:42" ht="13.5" customHeight="1">
      <c r="J957" s="300"/>
      <c r="K957" s="300"/>
      <c r="L957" s="300"/>
      <c r="M957" s="300"/>
      <c r="N957" s="300"/>
      <c r="O957" s="300"/>
      <c r="P957" s="300"/>
      <c r="Q957" s="300"/>
      <c r="R957" s="300"/>
      <c r="S957" s="300"/>
      <c r="T957" s="300"/>
      <c r="U957" s="300"/>
      <c r="V957" s="300"/>
      <c r="W957" s="300"/>
      <c r="X957" s="300"/>
      <c r="Y957" s="300"/>
      <c r="Z957" s="300"/>
      <c r="AA957" s="300"/>
      <c r="AB957" s="300"/>
      <c r="AC957" s="300"/>
      <c r="AD957" s="300"/>
      <c r="AE957" s="300"/>
      <c r="AF957" s="300"/>
      <c r="AG957" s="300"/>
      <c r="AH957" s="300"/>
      <c r="AI957" s="300"/>
      <c r="AJ957" s="300"/>
      <c r="AK957" s="300"/>
      <c r="AL957" s="300"/>
      <c r="AM957" s="300"/>
      <c r="AN957" s="300"/>
      <c r="AO957" s="300"/>
      <c r="AP957" s="300"/>
    </row>
    <row r="958" spans="10:42" ht="13.5" customHeight="1">
      <c r="J958" s="300"/>
      <c r="K958" s="300"/>
      <c r="L958" s="300"/>
      <c r="M958" s="300"/>
      <c r="N958" s="300"/>
      <c r="O958" s="300"/>
      <c r="P958" s="300"/>
      <c r="Q958" s="300"/>
      <c r="R958" s="300"/>
      <c r="S958" s="300"/>
      <c r="T958" s="300"/>
      <c r="U958" s="300"/>
      <c r="V958" s="300"/>
      <c r="W958" s="300"/>
      <c r="X958" s="300"/>
      <c r="Y958" s="300"/>
      <c r="Z958" s="300"/>
      <c r="AA958" s="300"/>
      <c r="AB958" s="300"/>
      <c r="AC958" s="300"/>
      <c r="AD958" s="300"/>
      <c r="AE958" s="300"/>
      <c r="AF958" s="300"/>
      <c r="AG958" s="300"/>
      <c r="AH958" s="300"/>
      <c r="AI958" s="300"/>
      <c r="AJ958" s="300"/>
      <c r="AK958" s="300"/>
      <c r="AL958" s="300"/>
      <c r="AM958" s="300"/>
      <c r="AN958" s="300"/>
      <c r="AO958" s="300"/>
      <c r="AP958" s="300"/>
    </row>
    <row r="959" spans="10:42" ht="13.5" customHeight="1">
      <c r="J959" s="300"/>
      <c r="K959" s="300"/>
      <c r="L959" s="300"/>
      <c r="M959" s="300"/>
      <c r="N959" s="300"/>
      <c r="O959" s="300"/>
      <c r="P959" s="300"/>
      <c r="Q959" s="300"/>
      <c r="R959" s="300"/>
      <c r="S959" s="300"/>
      <c r="T959" s="300"/>
      <c r="U959" s="300"/>
      <c r="V959" s="300"/>
      <c r="W959" s="300"/>
      <c r="X959" s="300"/>
      <c r="Y959" s="300"/>
      <c r="Z959" s="300"/>
      <c r="AA959" s="300"/>
      <c r="AB959" s="300"/>
      <c r="AC959" s="300"/>
      <c r="AD959" s="300"/>
      <c r="AE959" s="300"/>
      <c r="AF959" s="300"/>
      <c r="AG959" s="300"/>
      <c r="AH959" s="300"/>
      <c r="AI959" s="300"/>
      <c r="AJ959" s="300"/>
      <c r="AK959" s="300"/>
      <c r="AL959" s="300"/>
      <c r="AM959" s="300"/>
      <c r="AN959" s="300"/>
      <c r="AO959" s="300"/>
      <c r="AP959" s="300"/>
    </row>
    <row r="960" spans="10:42" ht="13.5" customHeight="1">
      <c r="J960" s="300"/>
      <c r="K960" s="300"/>
      <c r="L960" s="300"/>
      <c r="M960" s="300"/>
      <c r="N960" s="300"/>
      <c r="O960" s="300"/>
      <c r="P960" s="300"/>
      <c r="Q960" s="300"/>
      <c r="R960" s="300"/>
      <c r="S960" s="300"/>
      <c r="T960" s="300"/>
      <c r="U960" s="300"/>
      <c r="V960" s="300"/>
      <c r="W960" s="300"/>
      <c r="X960" s="300"/>
      <c r="Y960" s="300"/>
      <c r="Z960" s="300"/>
      <c r="AA960" s="300"/>
      <c r="AB960" s="300"/>
      <c r="AC960" s="300"/>
      <c r="AD960" s="300"/>
      <c r="AE960" s="300"/>
      <c r="AF960" s="300"/>
      <c r="AG960" s="300"/>
      <c r="AH960" s="300"/>
      <c r="AI960" s="300"/>
      <c r="AJ960" s="300"/>
      <c r="AK960" s="300"/>
      <c r="AL960" s="300"/>
      <c r="AM960" s="300"/>
      <c r="AN960" s="300"/>
      <c r="AO960" s="300"/>
      <c r="AP960" s="300"/>
    </row>
    <row r="961" spans="10:42" ht="13.5" customHeight="1">
      <c r="J961" s="300"/>
      <c r="K961" s="300"/>
      <c r="L961" s="300"/>
      <c r="M961" s="300"/>
      <c r="N961" s="300"/>
      <c r="O961" s="300"/>
      <c r="P961" s="300"/>
      <c r="Q961" s="300"/>
      <c r="R961" s="300"/>
      <c r="S961" s="300"/>
      <c r="T961" s="300"/>
      <c r="U961" s="300"/>
      <c r="V961" s="300"/>
      <c r="W961" s="300"/>
      <c r="X961" s="300"/>
      <c r="Y961" s="300"/>
      <c r="Z961" s="300"/>
      <c r="AA961" s="300"/>
      <c r="AB961" s="300"/>
      <c r="AC961" s="300"/>
      <c r="AD961" s="300"/>
      <c r="AE961" s="300"/>
      <c r="AF961" s="300"/>
      <c r="AG961" s="300"/>
      <c r="AH961" s="300"/>
      <c r="AI961" s="300"/>
      <c r="AJ961" s="300"/>
      <c r="AK961" s="300"/>
      <c r="AL961" s="300"/>
      <c r="AM961" s="300"/>
      <c r="AN961" s="300"/>
      <c r="AO961" s="300"/>
      <c r="AP961" s="300"/>
    </row>
    <row r="962" spans="10:42" ht="13.5" customHeight="1">
      <c r="J962" s="300"/>
      <c r="K962" s="300"/>
      <c r="L962" s="300"/>
      <c r="M962" s="300"/>
      <c r="N962" s="300"/>
      <c r="O962" s="300"/>
      <c r="P962" s="300"/>
      <c r="Q962" s="300"/>
      <c r="R962" s="300"/>
      <c r="S962" s="300"/>
      <c r="T962" s="300"/>
      <c r="U962" s="300"/>
      <c r="V962" s="300"/>
      <c r="W962" s="300"/>
      <c r="X962" s="300"/>
      <c r="Y962" s="300"/>
      <c r="Z962" s="300"/>
      <c r="AA962" s="300"/>
      <c r="AB962" s="300"/>
      <c r="AC962" s="300"/>
      <c r="AD962" s="300"/>
      <c r="AE962" s="300"/>
      <c r="AF962" s="300"/>
      <c r="AG962" s="300"/>
      <c r="AH962" s="300"/>
      <c r="AI962" s="300"/>
      <c r="AJ962" s="300"/>
      <c r="AK962" s="300"/>
      <c r="AL962" s="300"/>
      <c r="AM962" s="300"/>
      <c r="AN962" s="300"/>
      <c r="AO962" s="300"/>
      <c r="AP962" s="300"/>
    </row>
    <row r="963" spans="10:42" ht="13.5" customHeight="1">
      <c r="J963" s="300"/>
      <c r="K963" s="300"/>
      <c r="L963" s="300"/>
      <c r="M963" s="300"/>
      <c r="N963" s="300"/>
      <c r="O963" s="300"/>
      <c r="P963" s="300"/>
      <c r="Q963" s="300"/>
      <c r="R963" s="300"/>
      <c r="S963" s="300"/>
      <c r="T963" s="300"/>
      <c r="U963" s="300"/>
      <c r="V963" s="300"/>
      <c r="W963" s="300"/>
      <c r="X963" s="300"/>
      <c r="Y963" s="300"/>
      <c r="Z963" s="300"/>
      <c r="AA963" s="300"/>
      <c r="AB963" s="300"/>
      <c r="AC963" s="300"/>
      <c r="AD963" s="300"/>
      <c r="AE963" s="300"/>
      <c r="AF963" s="300"/>
      <c r="AG963" s="300"/>
      <c r="AH963" s="300"/>
      <c r="AI963" s="300"/>
      <c r="AJ963" s="300"/>
      <c r="AK963" s="300"/>
      <c r="AL963" s="300"/>
      <c r="AM963" s="300"/>
      <c r="AN963" s="300"/>
      <c r="AO963" s="300"/>
      <c r="AP963" s="300"/>
    </row>
    <row r="964" spans="10:42" ht="13.5" customHeight="1">
      <c r="J964" s="300"/>
      <c r="K964" s="300"/>
      <c r="L964" s="300"/>
      <c r="M964" s="300"/>
      <c r="N964" s="300"/>
      <c r="O964" s="300"/>
      <c r="P964" s="300"/>
      <c r="Q964" s="300"/>
      <c r="R964" s="300"/>
      <c r="S964" s="300"/>
      <c r="T964" s="300"/>
      <c r="U964" s="300"/>
      <c r="V964" s="300"/>
      <c r="W964" s="300"/>
      <c r="X964" s="300"/>
      <c r="Y964" s="300"/>
      <c r="Z964" s="300"/>
      <c r="AA964" s="300"/>
      <c r="AB964" s="300"/>
      <c r="AC964" s="300"/>
      <c r="AD964" s="300"/>
      <c r="AE964" s="300"/>
      <c r="AF964" s="300"/>
      <c r="AG964" s="300"/>
      <c r="AH964" s="300"/>
      <c r="AI964" s="300"/>
      <c r="AJ964" s="300"/>
      <c r="AK964" s="300"/>
      <c r="AL964" s="300"/>
      <c r="AM964" s="300"/>
      <c r="AN964" s="300"/>
      <c r="AO964" s="300"/>
      <c r="AP964" s="300"/>
    </row>
    <row r="965" spans="10:42" ht="13.5" customHeight="1">
      <c r="J965" s="300"/>
      <c r="K965" s="300"/>
      <c r="L965" s="300"/>
      <c r="M965" s="300"/>
      <c r="N965" s="300"/>
      <c r="O965" s="300"/>
      <c r="P965" s="300"/>
      <c r="Q965" s="300"/>
      <c r="R965" s="300"/>
      <c r="S965" s="300"/>
      <c r="T965" s="300"/>
      <c r="U965" s="300"/>
      <c r="V965" s="300"/>
      <c r="W965" s="300"/>
      <c r="X965" s="300"/>
      <c r="Y965" s="300"/>
      <c r="Z965" s="300"/>
      <c r="AA965" s="300"/>
      <c r="AB965" s="300"/>
      <c r="AC965" s="300"/>
      <c r="AD965" s="300"/>
      <c r="AE965" s="300"/>
      <c r="AF965" s="300"/>
      <c r="AG965" s="300"/>
      <c r="AH965" s="300"/>
      <c r="AI965" s="300"/>
      <c r="AJ965" s="300"/>
      <c r="AK965" s="300"/>
      <c r="AL965" s="300"/>
      <c r="AM965" s="300"/>
      <c r="AN965" s="300"/>
      <c r="AO965" s="300"/>
      <c r="AP965" s="300"/>
    </row>
    <row r="966" spans="10:42" ht="13.5" customHeight="1">
      <c r="J966" s="300"/>
      <c r="K966" s="300"/>
      <c r="L966" s="300"/>
      <c r="M966" s="300"/>
      <c r="N966" s="300"/>
      <c r="O966" s="300"/>
      <c r="P966" s="300"/>
      <c r="Q966" s="300"/>
      <c r="R966" s="300"/>
      <c r="S966" s="300"/>
      <c r="T966" s="300"/>
      <c r="U966" s="300"/>
      <c r="V966" s="300"/>
      <c r="W966" s="300"/>
      <c r="X966" s="300"/>
      <c r="Y966" s="300"/>
      <c r="Z966" s="300"/>
      <c r="AA966" s="300"/>
      <c r="AB966" s="300"/>
      <c r="AC966" s="300"/>
      <c r="AD966" s="300"/>
      <c r="AE966" s="300"/>
      <c r="AF966" s="300"/>
      <c r="AG966" s="300"/>
      <c r="AH966" s="300"/>
      <c r="AI966" s="300"/>
      <c r="AJ966" s="300"/>
      <c r="AK966" s="300"/>
      <c r="AL966" s="300"/>
      <c r="AM966" s="300"/>
      <c r="AN966" s="300"/>
      <c r="AO966" s="300"/>
      <c r="AP966" s="300"/>
    </row>
    <row r="967" spans="10:42" ht="13.5" customHeight="1">
      <c r="J967" s="300"/>
      <c r="K967" s="300"/>
      <c r="L967" s="300"/>
      <c r="M967" s="300"/>
      <c r="N967" s="300"/>
      <c r="O967" s="300"/>
      <c r="P967" s="300"/>
      <c r="Q967" s="300"/>
      <c r="R967" s="300"/>
      <c r="S967" s="300"/>
      <c r="T967" s="300"/>
      <c r="U967" s="300"/>
      <c r="V967" s="300"/>
      <c r="W967" s="300"/>
      <c r="X967" s="300"/>
      <c r="Y967" s="300"/>
      <c r="Z967" s="300"/>
      <c r="AA967" s="300"/>
      <c r="AB967" s="300"/>
      <c r="AC967" s="300"/>
      <c r="AD967" s="300"/>
      <c r="AE967" s="300"/>
      <c r="AF967" s="300"/>
      <c r="AG967" s="300"/>
      <c r="AH967" s="300"/>
      <c r="AI967" s="300"/>
      <c r="AJ967" s="300"/>
      <c r="AK967" s="300"/>
      <c r="AL967" s="300"/>
      <c r="AM967" s="300"/>
      <c r="AN967" s="300"/>
      <c r="AO967" s="300"/>
      <c r="AP967" s="300"/>
    </row>
    <row r="968" spans="10:42" ht="13.5" customHeight="1">
      <c r="J968" s="300"/>
      <c r="K968" s="300"/>
      <c r="L968" s="300"/>
      <c r="M968" s="300"/>
      <c r="N968" s="300"/>
      <c r="O968" s="300"/>
      <c r="P968" s="300"/>
      <c r="Q968" s="300"/>
      <c r="R968" s="300"/>
      <c r="S968" s="300"/>
      <c r="T968" s="300"/>
      <c r="U968" s="300"/>
      <c r="V968" s="300"/>
      <c r="W968" s="300"/>
      <c r="X968" s="300"/>
      <c r="Y968" s="300"/>
      <c r="Z968" s="300"/>
      <c r="AA968" s="300"/>
      <c r="AB968" s="300"/>
      <c r="AC968" s="300"/>
      <c r="AD968" s="300"/>
      <c r="AE968" s="300"/>
      <c r="AF968" s="300"/>
      <c r="AG968" s="300"/>
      <c r="AH968" s="300"/>
      <c r="AI968" s="300"/>
      <c r="AJ968" s="300"/>
      <c r="AK968" s="300"/>
      <c r="AL968" s="300"/>
      <c r="AM968" s="300"/>
      <c r="AN968" s="300"/>
      <c r="AO968" s="300"/>
      <c r="AP968" s="300"/>
    </row>
    <row r="969" spans="10:42" ht="13.5" customHeight="1">
      <c r="J969" s="300"/>
      <c r="K969" s="300"/>
      <c r="L969" s="300"/>
      <c r="M969" s="300"/>
      <c r="N969" s="300"/>
      <c r="O969" s="300"/>
      <c r="P969" s="300"/>
      <c r="Q969" s="300"/>
      <c r="R969" s="300"/>
      <c r="S969" s="300"/>
      <c r="T969" s="300"/>
      <c r="U969" s="300"/>
      <c r="V969" s="300"/>
      <c r="W969" s="300"/>
      <c r="X969" s="300"/>
      <c r="Y969" s="300"/>
      <c r="Z969" s="300"/>
      <c r="AA969" s="300"/>
      <c r="AB969" s="300"/>
      <c r="AC969" s="300"/>
      <c r="AD969" s="300"/>
      <c r="AE969" s="300"/>
      <c r="AF969" s="300"/>
      <c r="AG969" s="300"/>
      <c r="AH969" s="300"/>
      <c r="AI969" s="300"/>
      <c r="AJ969" s="300"/>
      <c r="AK969" s="300"/>
      <c r="AL969" s="300"/>
      <c r="AM969" s="300"/>
      <c r="AN969" s="300"/>
      <c r="AO969" s="300"/>
      <c r="AP969" s="300"/>
    </row>
    <row r="970" spans="10:42" ht="13.5" customHeight="1">
      <c r="J970" s="300"/>
      <c r="K970" s="300"/>
      <c r="L970" s="300"/>
      <c r="M970" s="300"/>
      <c r="N970" s="300"/>
      <c r="O970" s="300"/>
      <c r="P970" s="300"/>
      <c r="Q970" s="300"/>
      <c r="R970" s="300"/>
      <c r="S970" s="300"/>
      <c r="T970" s="300"/>
      <c r="U970" s="300"/>
      <c r="V970" s="300"/>
      <c r="W970" s="300"/>
      <c r="X970" s="300"/>
      <c r="Y970" s="300"/>
      <c r="Z970" s="300"/>
      <c r="AA970" s="300"/>
      <c r="AB970" s="300"/>
      <c r="AC970" s="300"/>
      <c r="AD970" s="300"/>
      <c r="AE970" s="300"/>
      <c r="AF970" s="300"/>
      <c r="AG970" s="300"/>
      <c r="AH970" s="300"/>
      <c r="AI970" s="300"/>
      <c r="AJ970" s="300"/>
      <c r="AK970" s="300"/>
      <c r="AL970" s="300"/>
      <c r="AM970" s="300"/>
      <c r="AN970" s="300"/>
      <c r="AO970" s="300"/>
      <c r="AP970" s="300"/>
    </row>
    <row r="971" spans="10:42" ht="13.5" customHeight="1">
      <c r="J971" s="300"/>
      <c r="K971" s="300"/>
      <c r="L971" s="300"/>
      <c r="M971" s="300"/>
      <c r="N971" s="300"/>
      <c r="O971" s="300"/>
      <c r="P971" s="300"/>
      <c r="Q971" s="300"/>
      <c r="R971" s="300"/>
      <c r="S971" s="300"/>
      <c r="T971" s="300"/>
      <c r="U971" s="300"/>
      <c r="V971" s="300"/>
      <c r="W971" s="300"/>
      <c r="X971" s="300"/>
      <c r="Y971" s="300"/>
      <c r="Z971" s="300"/>
      <c r="AA971" s="300"/>
      <c r="AB971" s="300"/>
      <c r="AC971" s="300"/>
      <c r="AD971" s="300"/>
      <c r="AE971" s="300"/>
      <c r="AF971" s="300"/>
      <c r="AG971" s="300"/>
      <c r="AH971" s="300"/>
      <c r="AI971" s="300"/>
      <c r="AJ971" s="300"/>
      <c r="AK971" s="300"/>
      <c r="AL971" s="300"/>
      <c r="AM971" s="300"/>
      <c r="AN971" s="300"/>
      <c r="AO971" s="300"/>
      <c r="AP971" s="300"/>
    </row>
    <row r="972" spans="10:42" ht="13.5" customHeight="1">
      <c r="J972" s="300"/>
      <c r="K972" s="300"/>
      <c r="L972" s="300"/>
      <c r="M972" s="300"/>
      <c r="N972" s="300"/>
      <c r="O972" s="300"/>
      <c r="P972" s="300"/>
      <c r="Q972" s="300"/>
      <c r="R972" s="300"/>
      <c r="S972" s="300"/>
      <c r="T972" s="300"/>
      <c r="U972" s="300"/>
      <c r="V972" s="300"/>
      <c r="W972" s="300"/>
      <c r="X972" s="300"/>
      <c r="Y972" s="300"/>
      <c r="Z972" s="300"/>
      <c r="AA972" s="300"/>
      <c r="AB972" s="300"/>
      <c r="AC972" s="300"/>
      <c r="AD972" s="300"/>
      <c r="AE972" s="300"/>
      <c r="AF972" s="300"/>
      <c r="AG972" s="300"/>
      <c r="AH972" s="300"/>
      <c r="AI972" s="300"/>
      <c r="AJ972" s="300"/>
      <c r="AK972" s="300"/>
      <c r="AL972" s="300"/>
      <c r="AM972" s="300"/>
      <c r="AN972" s="300"/>
      <c r="AO972" s="300"/>
      <c r="AP972" s="300"/>
    </row>
    <row r="973" spans="10:42" ht="13.5" customHeight="1">
      <c r="J973" s="300"/>
      <c r="K973" s="300"/>
      <c r="L973" s="300"/>
      <c r="M973" s="300"/>
      <c r="N973" s="300"/>
      <c r="O973" s="300"/>
      <c r="P973" s="300"/>
      <c r="Q973" s="300"/>
      <c r="R973" s="300"/>
      <c r="S973" s="300"/>
      <c r="T973" s="300"/>
      <c r="U973" s="300"/>
      <c r="V973" s="300"/>
      <c r="W973" s="300"/>
      <c r="X973" s="300"/>
      <c r="Y973" s="300"/>
      <c r="Z973" s="300"/>
      <c r="AA973" s="300"/>
      <c r="AB973" s="300"/>
      <c r="AC973" s="300"/>
      <c r="AD973" s="300"/>
      <c r="AE973" s="300"/>
      <c r="AF973" s="300"/>
      <c r="AG973" s="300"/>
      <c r="AH973" s="300"/>
      <c r="AI973" s="300"/>
      <c r="AJ973" s="300"/>
      <c r="AK973" s="300"/>
      <c r="AL973" s="300"/>
      <c r="AM973" s="300"/>
      <c r="AN973" s="300"/>
      <c r="AO973" s="300"/>
      <c r="AP973" s="300"/>
    </row>
    <row r="974" spans="10:42" ht="13.5" customHeight="1">
      <c r="J974" s="300"/>
      <c r="K974" s="300"/>
      <c r="L974" s="300"/>
      <c r="M974" s="300"/>
      <c r="N974" s="300"/>
      <c r="O974" s="300"/>
      <c r="P974" s="300"/>
      <c r="Q974" s="300"/>
      <c r="R974" s="300"/>
      <c r="S974" s="300"/>
      <c r="T974" s="300"/>
      <c r="U974" s="300"/>
      <c r="V974" s="300"/>
      <c r="W974" s="300"/>
      <c r="X974" s="300"/>
      <c r="Y974" s="300"/>
      <c r="Z974" s="300"/>
      <c r="AA974" s="300"/>
      <c r="AB974" s="300"/>
      <c r="AC974" s="300"/>
      <c r="AD974" s="300"/>
      <c r="AE974" s="300"/>
      <c r="AF974" s="300"/>
      <c r="AG974" s="300"/>
      <c r="AH974" s="300"/>
      <c r="AI974" s="300"/>
      <c r="AJ974" s="300"/>
      <c r="AK974" s="300"/>
      <c r="AL974" s="300"/>
      <c r="AM974" s="300"/>
      <c r="AN974" s="300"/>
      <c r="AO974" s="300"/>
      <c r="AP974" s="300"/>
    </row>
    <row r="975" spans="10:42" ht="13.5" customHeight="1">
      <c r="J975" s="300"/>
      <c r="K975" s="300"/>
      <c r="L975" s="300"/>
      <c r="M975" s="300"/>
      <c r="N975" s="300"/>
      <c r="O975" s="300"/>
      <c r="P975" s="300"/>
      <c r="Q975" s="300"/>
      <c r="R975" s="300"/>
      <c r="S975" s="300"/>
      <c r="T975" s="300"/>
      <c r="U975" s="300"/>
      <c r="V975" s="300"/>
      <c r="W975" s="300"/>
      <c r="X975" s="300"/>
      <c r="Y975" s="300"/>
      <c r="Z975" s="300"/>
      <c r="AA975" s="300"/>
      <c r="AB975" s="300"/>
      <c r="AC975" s="300"/>
      <c r="AD975" s="300"/>
      <c r="AE975" s="300"/>
      <c r="AF975" s="300"/>
      <c r="AG975" s="300"/>
      <c r="AH975" s="300"/>
      <c r="AI975" s="300"/>
      <c r="AJ975" s="300"/>
      <c r="AK975" s="300"/>
      <c r="AL975" s="300"/>
      <c r="AM975" s="300"/>
      <c r="AN975" s="300"/>
      <c r="AO975" s="300"/>
      <c r="AP975" s="300"/>
    </row>
    <row r="976" spans="10:42" ht="13.5" customHeight="1">
      <c r="J976" s="300"/>
      <c r="K976" s="300"/>
      <c r="L976" s="300"/>
      <c r="M976" s="300"/>
      <c r="N976" s="300"/>
      <c r="O976" s="300"/>
      <c r="P976" s="300"/>
      <c r="Q976" s="300"/>
      <c r="R976" s="300"/>
      <c r="S976" s="300"/>
      <c r="T976" s="300"/>
      <c r="U976" s="300"/>
      <c r="V976" s="300"/>
      <c r="W976" s="300"/>
      <c r="X976" s="300"/>
      <c r="Y976" s="300"/>
      <c r="Z976" s="300"/>
      <c r="AA976" s="300"/>
      <c r="AB976" s="300"/>
      <c r="AC976" s="300"/>
      <c r="AD976" s="300"/>
      <c r="AE976" s="300"/>
      <c r="AF976" s="300"/>
      <c r="AG976" s="300"/>
      <c r="AH976" s="300"/>
      <c r="AI976" s="300"/>
      <c r="AJ976" s="300"/>
      <c r="AK976" s="300"/>
      <c r="AL976" s="300"/>
      <c r="AM976" s="300"/>
      <c r="AN976" s="300"/>
      <c r="AO976" s="300"/>
      <c r="AP976" s="300"/>
    </row>
    <row r="977" spans="10:42" ht="13.5" customHeight="1">
      <c r="J977" s="300"/>
      <c r="K977" s="300"/>
      <c r="L977" s="300"/>
      <c r="M977" s="300"/>
      <c r="N977" s="300"/>
      <c r="O977" s="300"/>
      <c r="P977" s="300"/>
      <c r="Q977" s="300"/>
      <c r="R977" s="300"/>
      <c r="S977" s="300"/>
      <c r="T977" s="300"/>
      <c r="U977" s="300"/>
      <c r="V977" s="300"/>
      <c r="W977" s="300"/>
      <c r="X977" s="300"/>
      <c r="Y977" s="300"/>
      <c r="Z977" s="300"/>
      <c r="AA977" s="300"/>
      <c r="AB977" s="300"/>
      <c r="AC977" s="300"/>
      <c r="AD977" s="300"/>
      <c r="AE977" s="300"/>
      <c r="AF977" s="300"/>
      <c r="AG977" s="300"/>
      <c r="AH977" s="300"/>
      <c r="AI977" s="300"/>
      <c r="AJ977" s="300"/>
      <c r="AK977" s="300"/>
      <c r="AL977" s="300"/>
      <c r="AM977" s="300"/>
      <c r="AN977" s="300"/>
      <c r="AO977" s="300"/>
      <c r="AP977" s="300"/>
    </row>
    <row r="978" spans="10:42" ht="13.5" customHeight="1">
      <c r="J978" s="300"/>
      <c r="K978" s="300"/>
      <c r="L978" s="300"/>
      <c r="M978" s="300"/>
      <c r="N978" s="300"/>
      <c r="O978" s="300"/>
      <c r="P978" s="300"/>
      <c r="Q978" s="300"/>
      <c r="R978" s="300"/>
      <c r="S978" s="300"/>
      <c r="T978" s="300"/>
      <c r="U978" s="300"/>
      <c r="V978" s="300"/>
      <c r="W978" s="300"/>
      <c r="X978" s="300"/>
      <c r="Y978" s="300"/>
      <c r="Z978" s="300"/>
      <c r="AA978" s="300"/>
      <c r="AB978" s="300"/>
      <c r="AC978" s="300"/>
      <c r="AD978" s="300"/>
      <c r="AE978" s="300"/>
      <c r="AF978" s="300"/>
      <c r="AG978" s="300"/>
      <c r="AH978" s="300"/>
      <c r="AI978" s="300"/>
      <c r="AJ978" s="300"/>
      <c r="AK978" s="300"/>
      <c r="AL978" s="300"/>
      <c r="AM978" s="300"/>
      <c r="AN978" s="300"/>
      <c r="AO978" s="300"/>
      <c r="AP978" s="300"/>
    </row>
    <row r="979" spans="10:42" ht="13.5" customHeight="1">
      <c r="J979" s="300"/>
      <c r="K979" s="300"/>
      <c r="L979" s="300"/>
      <c r="M979" s="300"/>
      <c r="N979" s="300"/>
      <c r="O979" s="300"/>
      <c r="P979" s="300"/>
      <c r="Q979" s="300"/>
      <c r="R979" s="300"/>
      <c r="S979" s="300"/>
      <c r="T979" s="300"/>
      <c r="U979" s="300"/>
      <c r="V979" s="300"/>
      <c r="W979" s="300"/>
      <c r="X979" s="300"/>
      <c r="Y979" s="300"/>
      <c r="Z979" s="300"/>
      <c r="AA979" s="300"/>
      <c r="AB979" s="300"/>
      <c r="AC979" s="300"/>
      <c r="AD979" s="300"/>
      <c r="AE979" s="300"/>
      <c r="AF979" s="300"/>
      <c r="AG979" s="300"/>
      <c r="AH979" s="300"/>
      <c r="AI979" s="300"/>
      <c r="AJ979" s="300"/>
      <c r="AK979" s="300"/>
      <c r="AL979" s="300"/>
      <c r="AM979" s="300"/>
      <c r="AN979" s="300"/>
      <c r="AO979" s="300"/>
      <c r="AP979" s="300"/>
    </row>
    <row r="980" spans="10:42" ht="13.5" customHeight="1">
      <c r="J980" s="300"/>
      <c r="K980" s="300"/>
      <c r="L980" s="300"/>
      <c r="M980" s="300"/>
      <c r="N980" s="300"/>
      <c r="O980" s="300"/>
      <c r="P980" s="300"/>
      <c r="Q980" s="300"/>
      <c r="R980" s="300"/>
      <c r="S980" s="300"/>
      <c r="T980" s="300"/>
      <c r="U980" s="300"/>
      <c r="V980" s="300"/>
      <c r="W980" s="300"/>
      <c r="X980" s="300"/>
      <c r="Y980" s="300"/>
      <c r="Z980" s="300"/>
      <c r="AA980" s="300"/>
      <c r="AB980" s="300"/>
      <c r="AC980" s="300"/>
      <c r="AD980" s="300"/>
      <c r="AE980" s="300"/>
      <c r="AF980" s="300"/>
      <c r="AG980" s="300"/>
      <c r="AH980" s="300"/>
      <c r="AI980" s="300"/>
      <c r="AJ980" s="300"/>
      <c r="AK980" s="300"/>
      <c r="AL980" s="300"/>
      <c r="AM980" s="300"/>
      <c r="AN980" s="300"/>
      <c r="AO980" s="300"/>
      <c r="AP980" s="300"/>
    </row>
    <row r="981" spans="10:42" ht="13.5" customHeight="1">
      <c r="J981" s="300"/>
      <c r="K981" s="300"/>
      <c r="L981" s="300"/>
      <c r="M981" s="300"/>
      <c r="N981" s="300"/>
      <c r="O981" s="300"/>
      <c r="P981" s="300"/>
      <c r="Q981" s="300"/>
      <c r="R981" s="300"/>
      <c r="S981" s="300"/>
      <c r="T981" s="300"/>
      <c r="U981" s="300"/>
      <c r="V981" s="300"/>
      <c r="W981" s="300"/>
      <c r="X981" s="300"/>
      <c r="Y981" s="300"/>
      <c r="Z981" s="300"/>
      <c r="AA981" s="300"/>
      <c r="AB981" s="300"/>
      <c r="AC981" s="300"/>
      <c r="AD981" s="300"/>
      <c r="AE981" s="300"/>
      <c r="AF981" s="300"/>
      <c r="AG981" s="300"/>
      <c r="AH981" s="300"/>
      <c r="AI981" s="300"/>
      <c r="AJ981" s="300"/>
      <c r="AK981" s="300"/>
      <c r="AL981" s="300"/>
      <c r="AM981" s="300"/>
      <c r="AN981" s="300"/>
      <c r="AO981" s="300"/>
      <c r="AP981" s="300"/>
    </row>
    <row r="982" spans="10:42" ht="13.5" customHeight="1">
      <c r="J982" s="300"/>
      <c r="K982" s="300"/>
      <c r="L982" s="300"/>
      <c r="M982" s="300"/>
      <c r="N982" s="300"/>
      <c r="O982" s="300"/>
      <c r="P982" s="300"/>
      <c r="Q982" s="300"/>
      <c r="R982" s="300"/>
      <c r="S982" s="300"/>
      <c r="T982" s="300"/>
      <c r="U982" s="300"/>
      <c r="V982" s="300"/>
      <c r="W982" s="300"/>
      <c r="X982" s="300"/>
      <c r="Y982" s="300"/>
      <c r="Z982" s="300"/>
      <c r="AA982" s="300"/>
      <c r="AB982" s="300"/>
      <c r="AC982" s="300"/>
      <c r="AD982" s="300"/>
      <c r="AE982" s="300"/>
      <c r="AF982" s="300"/>
      <c r="AG982" s="300"/>
      <c r="AH982" s="300"/>
      <c r="AI982" s="300"/>
      <c r="AJ982" s="300"/>
      <c r="AK982" s="300"/>
      <c r="AL982" s="300"/>
      <c r="AM982" s="300"/>
      <c r="AN982" s="300"/>
      <c r="AO982" s="300"/>
      <c r="AP982" s="300"/>
    </row>
    <row r="983" spans="10:42" ht="13.5" customHeight="1">
      <c r="J983" s="300"/>
      <c r="K983" s="300"/>
      <c r="L983" s="300"/>
      <c r="M983" s="300"/>
      <c r="N983" s="300"/>
      <c r="O983" s="300"/>
      <c r="P983" s="300"/>
      <c r="Q983" s="300"/>
      <c r="R983" s="300"/>
      <c r="S983" s="300"/>
      <c r="T983" s="300"/>
      <c r="U983" s="300"/>
      <c r="V983" s="300"/>
      <c r="W983" s="300"/>
      <c r="X983" s="300"/>
      <c r="Y983" s="300"/>
      <c r="Z983" s="300"/>
      <c r="AA983" s="300"/>
      <c r="AB983" s="300"/>
      <c r="AC983" s="300"/>
      <c r="AD983" s="300"/>
      <c r="AE983" s="300"/>
      <c r="AF983" s="300"/>
      <c r="AG983" s="300"/>
      <c r="AH983" s="300"/>
      <c r="AI983" s="300"/>
      <c r="AJ983" s="300"/>
      <c r="AK983" s="300"/>
      <c r="AL983" s="300"/>
      <c r="AM983" s="300"/>
      <c r="AN983" s="300"/>
      <c r="AO983" s="300"/>
      <c r="AP983" s="300"/>
    </row>
    <row r="984" spans="10:42" ht="13.5" customHeight="1">
      <c r="J984" s="300"/>
      <c r="K984" s="300"/>
      <c r="L984" s="300"/>
      <c r="M984" s="300"/>
      <c r="N984" s="300"/>
      <c r="O984" s="300"/>
      <c r="P984" s="300"/>
      <c r="Q984" s="300"/>
      <c r="R984" s="300"/>
      <c r="S984" s="300"/>
      <c r="T984" s="300"/>
      <c r="U984" s="300"/>
      <c r="V984" s="300"/>
      <c r="W984" s="300"/>
      <c r="X984" s="300"/>
      <c r="Y984" s="300"/>
      <c r="Z984" s="300"/>
      <c r="AA984" s="300"/>
      <c r="AB984" s="300"/>
      <c r="AC984" s="300"/>
      <c r="AD984" s="300"/>
      <c r="AE984" s="300"/>
      <c r="AF984" s="300"/>
      <c r="AG984" s="300"/>
      <c r="AH984" s="300"/>
      <c r="AI984" s="300"/>
      <c r="AJ984" s="300"/>
      <c r="AK984" s="300"/>
      <c r="AL984" s="300"/>
      <c r="AM984" s="300"/>
      <c r="AN984" s="300"/>
      <c r="AO984" s="300"/>
      <c r="AP984" s="300"/>
    </row>
    <row r="985" spans="10:42" ht="13.5" customHeight="1">
      <c r="J985" s="300"/>
      <c r="K985" s="300"/>
      <c r="L985" s="300"/>
      <c r="M985" s="300"/>
      <c r="N985" s="300"/>
      <c r="O985" s="300"/>
      <c r="P985" s="300"/>
      <c r="Q985" s="300"/>
      <c r="R985" s="300"/>
      <c r="S985" s="300"/>
      <c r="T985" s="300"/>
      <c r="U985" s="300"/>
      <c r="V985" s="300"/>
      <c r="W985" s="300"/>
      <c r="X985" s="300"/>
      <c r="Y985" s="300"/>
      <c r="Z985" s="300"/>
      <c r="AA985" s="300"/>
      <c r="AB985" s="300"/>
      <c r="AC985" s="300"/>
      <c r="AD985" s="300"/>
      <c r="AE985" s="300"/>
      <c r="AF985" s="300"/>
      <c r="AG985" s="300"/>
      <c r="AH985" s="300"/>
      <c r="AI985" s="300"/>
      <c r="AJ985" s="300"/>
      <c r="AK985" s="300"/>
      <c r="AL985" s="300"/>
      <c r="AM985" s="300"/>
      <c r="AN985" s="300"/>
      <c r="AO985" s="300"/>
      <c r="AP985" s="300"/>
    </row>
    <row r="986" spans="10:42" ht="13.5" customHeight="1">
      <c r="J986" s="300"/>
      <c r="K986" s="300"/>
      <c r="L986" s="300"/>
      <c r="M986" s="300"/>
      <c r="N986" s="300"/>
      <c r="O986" s="300"/>
      <c r="P986" s="300"/>
      <c r="Q986" s="300"/>
      <c r="R986" s="300"/>
      <c r="S986" s="300"/>
      <c r="T986" s="300"/>
      <c r="U986" s="300"/>
      <c r="V986" s="300"/>
      <c r="W986" s="300"/>
      <c r="X986" s="300"/>
      <c r="Y986" s="300"/>
      <c r="Z986" s="300"/>
      <c r="AA986" s="300"/>
      <c r="AB986" s="300"/>
      <c r="AC986" s="300"/>
      <c r="AD986" s="300"/>
      <c r="AE986" s="300"/>
      <c r="AF986" s="300"/>
      <c r="AG986" s="300"/>
      <c r="AH986" s="300"/>
      <c r="AI986" s="300"/>
      <c r="AJ986" s="300"/>
      <c r="AK986" s="300"/>
      <c r="AL986" s="300"/>
      <c r="AM986" s="300"/>
      <c r="AN986" s="300"/>
      <c r="AO986" s="300"/>
      <c r="AP986" s="300"/>
    </row>
    <row r="987" spans="10:42" ht="13.5" customHeight="1">
      <c r="J987" s="300"/>
      <c r="K987" s="300"/>
      <c r="L987" s="300"/>
      <c r="M987" s="300"/>
      <c r="N987" s="300"/>
      <c r="O987" s="300"/>
      <c r="P987" s="300"/>
      <c r="Q987" s="300"/>
      <c r="R987" s="300"/>
      <c r="S987" s="300"/>
      <c r="T987" s="300"/>
      <c r="U987" s="300"/>
      <c r="V987" s="300"/>
      <c r="W987" s="300"/>
      <c r="X987" s="300"/>
      <c r="Y987" s="300"/>
      <c r="Z987" s="300"/>
      <c r="AA987" s="300"/>
      <c r="AB987" s="300"/>
      <c r="AC987" s="300"/>
      <c r="AD987" s="300"/>
      <c r="AE987" s="300"/>
      <c r="AF987" s="300"/>
      <c r="AG987" s="300"/>
      <c r="AH987" s="300"/>
      <c r="AI987" s="300"/>
      <c r="AJ987" s="300"/>
      <c r="AK987" s="300"/>
      <c r="AL987" s="300"/>
      <c r="AM987" s="300"/>
      <c r="AN987" s="300"/>
      <c r="AO987" s="300"/>
      <c r="AP987" s="300"/>
    </row>
    <row r="988" spans="10:42" ht="13.5" customHeight="1">
      <c r="J988" s="300"/>
      <c r="K988" s="300"/>
      <c r="L988" s="300"/>
      <c r="M988" s="300"/>
      <c r="N988" s="300"/>
      <c r="O988" s="300"/>
      <c r="P988" s="300"/>
      <c r="Q988" s="300"/>
      <c r="R988" s="300"/>
      <c r="S988" s="300"/>
      <c r="T988" s="300"/>
      <c r="U988" s="300"/>
      <c r="V988" s="300"/>
      <c r="W988" s="300"/>
      <c r="X988" s="300"/>
      <c r="Y988" s="300"/>
      <c r="Z988" s="300"/>
      <c r="AA988" s="300"/>
      <c r="AB988" s="300"/>
      <c r="AC988" s="300"/>
      <c r="AD988" s="300"/>
      <c r="AE988" s="300"/>
      <c r="AF988" s="300"/>
      <c r="AG988" s="300"/>
      <c r="AH988" s="300"/>
      <c r="AI988" s="300"/>
      <c r="AJ988" s="300"/>
      <c r="AK988" s="300"/>
      <c r="AL988" s="300"/>
      <c r="AM988" s="300"/>
      <c r="AN988" s="300"/>
      <c r="AO988" s="300"/>
      <c r="AP988" s="300"/>
    </row>
    <row r="989" spans="10:42" ht="13.5" customHeight="1">
      <c r="J989" s="300"/>
      <c r="K989" s="300"/>
      <c r="L989" s="300"/>
      <c r="M989" s="300"/>
      <c r="N989" s="300"/>
      <c r="O989" s="300"/>
      <c r="P989" s="300"/>
      <c r="Q989" s="300"/>
      <c r="R989" s="300"/>
      <c r="S989" s="300"/>
      <c r="T989" s="300"/>
      <c r="U989" s="300"/>
      <c r="V989" s="300"/>
      <c r="W989" s="300"/>
      <c r="X989" s="300"/>
      <c r="Y989" s="300"/>
      <c r="Z989" s="300"/>
      <c r="AA989" s="300"/>
      <c r="AB989" s="300"/>
      <c r="AC989" s="300"/>
      <c r="AD989" s="300"/>
      <c r="AE989" s="300"/>
      <c r="AF989" s="300"/>
      <c r="AG989" s="300"/>
      <c r="AH989" s="300"/>
      <c r="AI989" s="300"/>
      <c r="AJ989" s="300"/>
      <c r="AK989" s="300"/>
      <c r="AL989" s="300"/>
      <c r="AM989" s="300"/>
      <c r="AN989" s="300"/>
      <c r="AO989" s="300"/>
      <c r="AP989" s="300"/>
    </row>
    <row r="990" spans="10:42" ht="13.5" customHeight="1">
      <c r="J990" s="300"/>
      <c r="K990" s="300"/>
      <c r="L990" s="300"/>
      <c r="M990" s="300"/>
      <c r="N990" s="300"/>
      <c r="O990" s="300"/>
      <c r="P990" s="300"/>
      <c r="Q990" s="300"/>
      <c r="R990" s="300"/>
      <c r="S990" s="300"/>
      <c r="T990" s="300"/>
      <c r="U990" s="300"/>
      <c r="V990" s="300"/>
      <c r="W990" s="300"/>
      <c r="X990" s="300"/>
      <c r="Y990" s="300"/>
      <c r="Z990" s="300"/>
      <c r="AA990" s="300"/>
      <c r="AB990" s="300"/>
      <c r="AC990" s="300"/>
      <c r="AD990" s="300"/>
      <c r="AE990" s="300"/>
      <c r="AF990" s="300"/>
      <c r="AG990" s="300"/>
      <c r="AH990" s="300"/>
      <c r="AI990" s="300"/>
      <c r="AJ990" s="300"/>
      <c r="AK990" s="300"/>
      <c r="AL990" s="300"/>
      <c r="AM990" s="300"/>
      <c r="AN990" s="300"/>
      <c r="AO990" s="300"/>
      <c r="AP990" s="300"/>
    </row>
    <row r="991" spans="10:42" ht="13.5" customHeight="1">
      <c r="J991" s="300"/>
      <c r="K991" s="300"/>
      <c r="L991" s="300"/>
      <c r="M991" s="300"/>
      <c r="N991" s="300"/>
      <c r="O991" s="300"/>
      <c r="P991" s="300"/>
      <c r="Q991" s="300"/>
      <c r="R991" s="300"/>
      <c r="S991" s="300"/>
      <c r="T991" s="300"/>
      <c r="U991" s="300"/>
      <c r="V991" s="300"/>
      <c r="W991" s="300"/>
      <c r="X991" s="300"/>
      <c r="Y991" s="300"/>
      <c r="Z991" s="300"/>
      <c r="AA991" s="300"/>
      <c r="AB991" s="300"/>
      <c r="AC991" s="300"/>
      <c r="AD991" s="300"/>
      <c r="AE991" s="300"/>
      <c r="AF991" s="300"/>
      <c r="AG991" s="300"/>
      <c r="AH991" s="300"/>
      <c r="AI991" s="300"/>
      <c r="AJ991" s="300"/>
      <c r="AK991" s="300"/>
      <c r="AL991" s="300"/>
      <c r="AM991" s="300"/>
      <c r="AN991" s="300"/>
      <c r="AO991" s="300"/>
      <c r="AP991" s="300"/>
    </row>
    <row r="992" spans="10:42" ht="13.5" customHeight="1">
      <c r="J992" s="300"/>
      <c r="K992" s="300"/>
      <c r="L992" s="300"/>
      <c r="M992" s="300"/>
      <c r="N992" s="300"/>
      <c r="O992" s="300"/>
      <c r="P992" s="300"/>
      <c r="Q992" s="300"/>
      <c r="R992" s="300"/>
      <c r="S992" s="300"/>
      <c r="T992" s="300"/>
      <c r="U992" s="300"/>
      <c r="V992" s="300"/>
      <c r="W992" s="300"/>
      <c r="X992" s="300"/>
      <c r="Y992" s="300"/>
      <c r="Z992" s="300"/>
      <c r="AA992" s="300"/>
      <c r="AB992" s="300"/>
      <c r="AC992" s="300"/>
      <c r="AD992" s="300"/>
      <c r="AE992" s="300"/>
      <c r="AF992" s="300"/>
      <c r="AG992" s="300"/>
      <c r="AH992" s="300"/>
      <c r="AI992" s="300"/>
      <c r="AJ992" s="300"/>
      <c r="AK992" s="300"/>
      <c r="AL992" s="300"/>
      <c r="AM992" s="300"/>
      <c r="AN992" s="300"/>
      <c r="AO992" s="300"/>
      <c r="AP992" s="300"/>
    </row>
    <row r="993" spans="10:42" ht="13.5" customHeight="1">
      <c r="J993" s="300"/>
      <c r="K993" s="300"/>
      <c r="L993" s="300"/>
      <c r="M993" s="300"/>
      <c r="N993" s="300"/>
      <c r="O993" s="300"/>
      <c r="P993" s="300"/>
      <c r="Q993" s="300"/>
      <c r="R993" s="300"/>
      <c r="S993" s="300"/>
      <c r="T993" s="300"/>
      <c r="U993" s="300"/>
      <c r="V993" s="300"/>
      <c r="W993" s="300"/>
      <c r="X993" s="300"/>
      <c r="Y993" s="300"/>
      <c r="Z993" s="300"/>
      <c r="AA993" s="300"/>
      <c r="AB993" s="300"/>
      <c r="AC993" s="300"/>
      <c r="AD993" s="300"/>
      <c r="AE993" s="300"/>
      <c r="AF993" s="300"/>
      <c r="AG993" s="300"/>
      <c r="AH993" s="300"/>
      <c r="AI993" s="300"/>
      <c r="AJ993" s="300"/>
      <c r="AK993" s="300"/>
      <c r="AL993" s="300"/>
      <c r="AM993" s="300"/>
      <c r="AN993" s="300"/>
      <c r="AO993" s="300"/>
      <c r="AP993" s="300"/>
    </row>
    <row r="994" spans="10:42" ht="13.5" customHeight="1">
      <c r="J994" s="300"/>
      <c r="K994" s="300"/>
      <c r="L994" s="300"/>
      <c r="M994" s="300"/>
      <c r="N994" s="300"/>
      <c r="O994" s="300"/>
      <c r="P994" s="300"/>
      <c r="Q994" s="300"/>
      <c r="R994" s="300"/>
      <c r="S994" s="300"/>
      <c r="T994" s="300"/>
      <c r="U994" s="300"/>
      <c r="V994" s="300"/>
      <c r="W994" s="300"/>
      <c r="X994" s="300"/>
      <c r="Y994" s="300"/>
      <c r="Z994" s="300"/>
      <c r="AA994" s="300"/>
      <c r="AB994" s="300"/>
      <c r="AC994" s="300"/>
      <c r="AD994" s="300"/>
      <c r="AE994" s="300"/>
      <c r="AF994" s="300"/>
      <c r="AG994" s="300"/>
      <c r="AH994" s="300"/>
      <c r="AI994" s="300"/>
      <c r="AJ994" s="300"/>
      <c r="AK994" s="300"/>
      <c r="AL994" s="300"/>
      <c r="AM994" s="300"/>
      <c r="AN994" s="300"/>
      <c r="AO994" s="300"/>
      <c r="AP994" s="300"/>
    </row>
    <row r="995" spans="10:42" ht="13.5" customHeight="1">
      <c r="J995" s="300"/>
      <c r="K995" s="300"/>
      <c r="L995" s="300"/>
      <c r="M995" s="300"/>
      <c r="N995" s="300"/>
      <c r="O995" s="300"/>
      <c r="P995" s="300"/>
      <c r="Q995" s="300"/>
      <c r="R995" s="300"/>
      <c r="S995" s="300"/>
      <c r="T995" s="300"/>
      <c r="U995" s="300"/>
      <c r="V995" s="300"/>
      <c r="W995" s="300"/>
      <c r="X995" s="300"/>
      <c r="Y995" s="300"/>
      <c r="Z995" s="300"/>
      <c r="AA995" s="300"/>
      <c r="AB995" s="300"/>
      <c r="AC995" s="300"/>
      <c r="AD995" s="300"/>
      <c r="AE995" s="300"/>
      <c r="AF995" s="300"/>
      <c r="AG995" s="300"/>
      <c r="AH995" s="300"/>
      <c r="AI995" s="300"/>
      <c r="AJ995" s="300"/>
      <c r="AK995" s="300"/>
      <c r="AL995" s="300"/>
      <c r="AM995" s="300"/>
      <c r="AN995" s="300"/>
      <c r="AO995" s="300"/>
      <c r="AP995" s="300"/>
    </row>
    <row r="996" spans="10:42" ht="13.5" customHeight="1">
      <c r="J996" s="300"/>
      <c r="K996" s="300"/>
      <c r="L996" s="300"/>
      <c r="M996" s="300"/>
      <c r="N996" s="300"/>
      <c r="O996" s="300"/>
      <c r="P996" s="300"/>
      <c r="Q996" s="300"/>
      <c r="R996" s="300"/>
      <c r="S996" s="300"/>
      <c r="T996" s="300"/>
      <c r="U996" s="300"/>
      <c r="V996" s="300"/>
      <c r="W996" s="300"/>
      <c r="X996" s="300"/>
      <c r="Y996" s="300"/>
      <c r="Z996" s="300"/>
      <c r="AA996" s="300"/>
      <c r="AB996" s="300"/>
      <c r="AC996" s="300"/>
      <c r="AD996" s="300"/>
      <c r="AE996" s="300"/>
      <c r="AF996" s="300"/>
      <c r="AG996" s="300"/>
      <c r="AH996" s="300"/>
      <c r="AI996" s="300"/>
      <c r="AJ996" s="300"/>
      <c r="AK996" s="300"/>
      <c r="AL996" s="300"/>
      <c r="AM996" s="300"/>
      <c r="AN996" s="300"/>
      <c r="AO996" s="300"/>
      <c r="AP996" s="300"/>
    </row>
    <row r="997" spans="10:42" ht="13.5" customHeight="1">
      <c r="J997" s="300"/>
      <c r="K997" s="300"/>
      <c r="L997" s="300"/>
      <c r="M997" s="300"/>
      <c r="N997" s="300"/>
      <c r="O997" s="300"/>
      <c r="P997" s="300"/>
      <c r="Q997" s="300"/>
      <c r="R997" s="300"/>
      <c r="S997" s="300"/>
      <c r="T997" s="300"/>
      <c r="U997" s="300"/>
      <c r="V997" s="300"/>
      <c r="W997" s="300"/>
      <c r="X997" s="300"/>
      <c r="Y997" s="300"/>
      <c r="Z997" s="300"/>
      <c r="AA997" s="300"/>
      <c r="AB997" s="300"/>
      <c r="AC997" s="300"/>
      <c r="AD997" s="300"/>
      <c r="AE997" s="300"/>
      <c r="AF997" s="300"/>
      <c r="AG997" s="300"/>
      <c r="AH997" s="300"/>
      <c r="AI997" s="300"/>
      <c r="AJ997" s="300"/>
      <c r="AK997" s="300"/>
      <c r="AL997" s="300"/>
      <c r="AM997" s="300"/>
      <c r="AN997" s="300"/>
      <c r="AO997" s="300"/>
      <c r="AP997" s="300"/>
    </row>
    <row r="998" spans="10:42" ht="13.5" customHeight="1">
      <c r="J998" s="300"/>
      <c r="K998" s="300"/>
      <c r="L998" s="300"/>
      <c r="M998" s="300"/>
      <c r="N998" s="300"/>
      <c r="O998" s="300"/>
      <c r="P998" s="300"/>
      <c r="Q998" s="300"/>
      <c r="R998" s="300"/>
      <c r="S998" s="300"/>
      <c r="T998" s="300"/>
      <c r="U998" s="300"/>
      <c r="V998" s="300"/>
      <c r="W998" s="300"/>
      <c r="X998" s="300"/>
      <c r="Y998" s="300"/>
      <c r="Z998" s="300"/>
      <c r="AA998" s="300"/>
      <c r="AB998" s="300"/>
      <c r="AC998" s="300"/>
      <c r="AD998" s="300"/>
      <c r="AE998" s="300"/>
      <c r="AF998" s="300"/>
      <c r="AG998" s="300"/>
      <c r="AH998" s="300"/>
      <c r="AI998" s="300"/>
      <c r="AJ998" s="300"/>
      <c r="AK998" s="300"/>
      <c r="AL998" s="300"/>
      <c r="AM998" s="300"/>
      <c r="AN998" s="300"/>
      <c r="AO998" s="300"/>
      <c r="AP998" s="300"/>
    </row>
    <row r="999" spans="10:42" ht="13.5" customHeight="1">
      <c r="J999" s="300"/>
      <c r="K999" s="300"/>
      <c r="L999" s="300"/>
      <c r="M999" s="300"/>
      <c r="N999" s="300"/>
      <c r="O999" s="300"/>
      <c r="P999" s="300"/>
      <c r="Q999" s="300"/>
      <c r="R999" s="300"/>
      <c r="S999" s="300"/>
      <c r="T999" s="300"/>
      <c r="U999" s="300"/>
      <c r="V999" s="300"/>
      <c r="W999" s="300"/>
      <c r="X999" s="300"/>
      <c r="Y999" s="300"/>
      <c r="Z999" s="300"/>
      <c r="AA999" s="300"/>
      <c r="AB999" s="300"/>
      <c r="AC999" s="300"/>
      <c r="AD999" s="300"/>
      <c r="AE999" s="300"/>
      <c r="AF999" s="300"/>
      <c r="AG999" s="300"/>
      <c r="AH999" s="300"/>
      <c r="AI999" s="300"/>
      <c r="AJ999" s="300"/>
      <c r="AK999" s="300"/>
      <c r="AL999" s="300"/>
      <c r="AM999" s="300"/>
      <c r="AN999" s="300"/>
      <c r="AO999" s="300"/>
      <c r="AP999" s="300"/>
    </row>
    <row r="1000" spans="10:42" ht="13.5" customHeight="1">
      <c r="J1000" s="300"/>
      <c r="K1000" s="300"/>
      <c r="L1000" s="300"/>
      <c r="M1000" s="300"/>
      <c r="N1000" s="300"/>
      <c r="O1000" s="300"/>
      <c r="P1000" s="300"/>
      <c r="Q1000" s="300"/>
      <c r="R1000" s="300"/>
      <c r="S1000" s="300"/>
      <c r="T1000" s="300"/>
      <c r="U1000" s="300"/>
      <c r="V1000" s="300"/>
      <c r="W1000" s="300"/>
      <c r="X1000" s="300"/>
      <c r="Y1000" s="300"/>
      <c r="Z1000" s="300"/>
      <c r="AA1000" s="300"/>
      <c r="AB1000" s="300"/>
      <c r="AC1000" s="300"/>
      <c r="AD1000" s="300"/>
      <c r="AE1000" s="300"/>
      <c r="AF1000" s="300"/>
      <c r="AG1000" s="300"/>
      <c r="AH1000" s="300"/>
      <c r="AI1000" s="300"/>
      <c r="AJ1000" s="300"/>
      <c r="AK1000" s="300"/>
      <c r="AL1000" s="300"/>
      <c r="AM1000" s="300"/>
      <c r="AN1000" s="300"/>
      <c r="AO1000" s="300"/>
      <c r="AP1000" s="300"/>
    </row>
  </sheetData>
  <mergeCells count="3">
    <mergeCell ref="B1:L1"/>
    <mergeCell ref="N1:X1"/>
    <mergeCell ref="Z1:AJ1"/>
  </mergeCells>
  <pageMargins left="0.7" right="0.7" top="0.75" bottom="0.75" header="0" footer="0"/>
  <pageSetup orientation="landscape"/>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0"/>
  <sheetViews>
    <sheetView workbookViewId="0">
      <selection activeCell="I1" sqref="I1:K1"/>
    </sheetView>
  </sheetViews>
  <sheetFormatPr defaultColWidth="12.625" defaultRowHeight="15" customHeight="1"/>
  <cols>
    <col min="1" max="5" width="8.625" customWidth="1"/>
    <col min="6" max="13" width="8.75" customWidth="1"/>
    <col min="14" max="26" width="8.625" customWidth="1"/>
  </cols>
  <sheetData>
    <row r="1" spans="1:26" ht="13.5" customHeight="1">
      <c r="A1" s="258"/>
      <c r="B1" s="688" t="s">
        <v>5</v>
      </c>
      <c r="C1" s="633"/>
      <c r="D1" s="633"/>
      <c r="E1" s="634"/>
      <c r="F1" s="689" t="s">
        <v>6</v>
      </c>
      <c r="G1" s="633"/>
      <c r="H1" s="634"/>
      <c r="I1" s="690" t="s">
        <v>7</v>
      </c>
      <c r="J1" s="633"/>
      <c r="K1" s="634"/>
      <c r="L1" s="258"/>
      <c r="M1" s="490" t="s">
        <v>1323</v>
      </c>
      <c r="N1" s="258"/>
      <c r="O1" s="258"/>
      <c r="P1" s="258"/>
      <c r="R1" s="490" t="s">
        <v>1324</v>
      </c>
      <c r="S1" s="258"/>
      <c r="T1" s="258"/>
      <c r="U1" s="258"/>
      <c r="V1" s="258"/>
      <c r="W1" s="258"/>
      <c r="X1" s="258"/>
      <c r="Y1" s="258"/>
      <c r="Z1" s="258"/>
    </row>
    <row r="2" spans="1:26" ht="13.5" customHeight="1">
      <c r="A2" s="300" t="s">
        <v>9</v>
      </c>
      <c r="B2" s="336" t="s">
        <v>1130</v>
      </c>
      <c r="C2" s="336" t="s">
        <v>1131</v>
      </c>
      <c r="D2" s="337" t="s">
        <v>1132</v>
      </c>
      <c r="E2" s="337" t="s">
        <v>1133</v>
      </c>
      <c r="F2" s="336" t="s">
        <v>1130</v>
      </c>
      <c r="G2" s="336" t="s">
        <v>1131</v>
      </c>
      <c r="H2" s="337" t="s">
        <v>1133</v>
      </c>
      <c r="I2" s="336" t="s">
        <v>1130</v>
      </c>
      <c r="J2" s="336" t="s">
        <v>1131</v>
      </c>
      <c r="K2" s="337" t="s">
        <v>1133</v>
      </c>
      <c r="M2" s="300" t="s">
        <v>9</v>
      </c>
      <c r="N2" s="353" t="s">
        <v>1162</v>
      </c>
      <c r="O2" s="353" t="s">
        <v>1164</v>
      </c>
      <c r="P2" s="353" t="s">
        <v>1163</v>
      </c>
      <c r="R2" s="300" t="s">
        <v>9</v>
      </c>
      <c r="S2" s="353" t="s">
        <v>1162</v>
      </c>
      <c r="T2" s="353" t="s">
        <v>1164</v>
      </c>
      <c r="U2" s="353" t="s">
        <v>1163</v>
      </c>
    </row>
    <row r="3" spans="1:26" ht="13.5" customHeight="1">
      <c r="A3" s="304">
        <v>37346</v>
      </c>
      <c r="B3" s="336">
        <v>10.203802021823027</v>
      </c>
      <c r="C3" s="336"/>
      <c r="D3" s="337">
        <v>3.3622242424242401</v>
      </c>
      <c r="E3" s="338">
        <v>6.86</v>
      </c>
      <c r="F3" s="336">
        <v>10.203802021823027</v>
      </c>
      <c r="G3" s="336"/>
      <c r="H3" s="338">
        <v>6.86</v>
      </c>
      <c r="I3" s="336">
        <v>10.203802021823027</v>
      </c>
      <c r="J3" s="336"/>
      <c r="K3" s="338">
        <v>6.86</v>
      </c>
      <c r="M3" s="304">
        <v>37346</v>
      </c>
      <c r="N3" s="491">
        <v>10.203802021823027</v>
      </c>
      <c r="O3" s="491">
        <v>10.203802021823027</v>
      </c>
      <c r="P3" s="491">
        <v>10.203802021823027</v>
      </c>
      <c r="R3" s="484">
        <v>37346</v>
      </c>
      <c r="S3" s="336"/>
      <c r="T3" s="336"/>
      <c r="U3" s="336"/>
    </row>
    <row r="4" spans="1:26" ht="13.5" customHeight="1">
      <c r="A4" s="304">
        <v>37437</v>
      </c>
      <c r="B4" s="336">
        <v>10.971615479063095</v>
      </c>
      <c r="C4" s="336"/>
      <c r="D4" s="337">
        <v>3.4460137085137101</v>
      </c>
      <c r="E4" s="338">
        <v>7.03</v>
      </c>
      <c r="F4" s="336">
        <v>10.971615479063095</v>
      </c>
      <c r="G4" s="336"/>
      <c r="H4" s="338">
        <v>7.03</v>
      </c>
      <c r="I4" s="336">
        <v>10.971615479063095</v>
      </c>
      <c r="J4" s="336"/>
      <c r="K4" s="338">
        <v>7.03</v>
      </c>
      <c r="M4" s="304">
        <v>37437</v>
      </c>
      <c r="N4" s="491">
        <v>10.971615479063095</v>
      </c>
      <c r="O4" s="491">
        <v>10.971615479063095</v>
      </c>
      <c r="P4" s="491">
        <v>10.971615479063095</v>
      </c>
      <c r="R4" s="484">
        <v>37437</v>
      </c>
      <c r="S4" s="336"/>
      <c r="T4" s="336"/>
      <c r="U4" s="336"/>
    </row>
    <row r="5" spans="1:26" ht="13.5" customHeight="1">
      <c r="A5" s="304">
        <v>37529</v>
      </c>
      <c r="B5" s="336">
        <v>11.196896711463111</v>
      </c>
      <c r="C5" s="336"/>
      <c r="D5" s="337">
        <v>3.35735064935065</v>
      </c>
      <c r="E5" s="338">
        <v>7.22</v>
      </c>
      <c r="F5" s="336">
        <v>11.196896711463111</v>
      </c>
      <c r="G5" s="336"/>
      <c r="H5" s="338">
        <v>7.22</v>
      </c>
      <c r="I5" s="336">
        <v>11.196896711463111</v>
      </c>
      <c r="J5" s="336"/>
      <c r="K5" s="338">
        <v>7.22</v>
      </c>
      <c r="M5" s="304">
        <v>37529</v>
      </c>
      <c r="N5" s="491">
        <v>11.196896711463111</v>
      </c>
      <c r="O5" s="491">
        <v>11.196896711463111</v>
      </c>
      <c r="P5" s="491">
        <v>11.196896711463111</v>
      </c>
      <c r="R5" s="484">
        <v>37529</v>
      </c>
      <c r="S5" s="336"/>
      <c r="T5" s="336"/>
      <c r="U5" s="336"/>
    </row>
    <row r="6" spans="1:26" ht="13.5" customHeight="1">
      <c r="A6" s="304">
        <v>37621</v>
      </c>
      <c r="B6" s="336">
        <v>10.376249236273903</v>
      </c>
      <c r="C6" s="336"/>
      <c r="D6" s="337">
        <v>3.1088179089026902</v>
      </c>
      <c r="E6" s="338">
        <v>6.81</v>
      </c>
      <c r="F6" s="336">
        <v>10.376249236273903</v>
      </c>
      <c r="G6" s="336"/>
      <c r="H6" s="338">
        <v>6.81</v>
      </c>
      <c r="I6" s="336">
        <v>10.376249236273903</v>
      </c>
      <c r="J6" s="336"/>
      <c r="K6" s="338">
        <v>6.81</v>
      </c>
      <c r="M6" s="304">
        <v>37621</v>
      </c>
      <c r="N6" s="491">
        <v>10.376249236273903</v>
      </c>
      <c r="O6" s="491">
        <v>10.376249236273903</v>
      </c>
      <c r="P6" s="491">
        <v>10.376249236273903</v>
      </c>
      <c r="R6" s="484">
        <v>37621</v>
      </c>
      <c r="S6" s="336"/>
      <c r="T6" s="336"/>
      <c r="U6" s="336"/>
    </row>
    <row r="7" spans="1:26" ht="13.5" customHeight="1">
      <c r="A7" s="304">
        <v>37711</v>
      </c>
      <c r="B7" s="336">
        <v>9.7543611623486743</v>
      </c>
      <c r="C7" s="336"/>
      <c r="D7" s="337">
        <v>2.6830735209235201</v>
      </c>
      <c r="E7" s="338">
        <v>6.18</v>
      </c>
      <c r="F7" s="336">
        <v>9.7543611623486743</v>
      </c>
      <c r="G7" s="336"/>
      <c r="H7" s="338">
        <v>6.18</v>
      </c>
      <c r="I7" s="336">
        <v>9.7543611623486743</v>
      </c>
      <c r="J7" s="336"/>
      <c r="K7" s="338">
        <v>6.18</v>
      </c>
      <c r="M7" s="304">
        <v>37711</v>
      </c>
      <c r="N7" s="491">
        <v>9.7543611623486743</v>
      </c>
      <c r="O7" s="491">
        <v>9.7543611623486743</v>
      </c>
      <c r="P7" s="491">
        <v>9.7543611623486743</v>
      </c>
      <c r="R7" s="484">
        <v>37711</v>
      </c>
      <c r="S7" s="336"/>
      <c r="T7" s="336"/>
      <c r="U7" s="336"/>
    </row>
    <row r="8" spans="1:26" ht="13.5" customHeight="1">
      <c r="A8" s="304">
        <v>37802</v>
      </c>
      <c r="B8" s="336">
        <v>9.7662938063104683</v>
      </c>
      <c r="C8" s="336"/>
      <c r="D8" s="337">
        <v>2.3619103174603202</v>
      </c>
      <c r="E8" s="338">
        <v>5.89</v>
      </c>
      <c r="F8" s="336">
        <v>9.7662938063104683</v>
      </c>
      <c r="G8" s="336"/>
      <c r="H8" s="338">
        <v>5.89</v>
      </c>
      <c r="I8" s="336">
        <v>9.7662938063104683</v>
      </c>
      <c r="J8" s="336"/>
      <c r="K8" s="338">
        <v>5.89</v>
      </c>
      <c r="M8" s="304">
        <v>37802</v>
      </c>
      <c r="N8" s="491">
        <v>9.7662938063104683</v>
      </c>
      <c r="O8" s="491">
        <v>9.7662938063104683</v>
      </c>
      <c r="P8" s="491">
        <v>9.7662938063104683</v>
      </c>
      <c r="R8" s="484">
        <v>37802</v>
      </c>
      <c r="S8" s="336"/>
      <c r="T8" s="336"/>
      <c r="U8" s="336"/>
    </row>
    <row r="9" spans="1:26" ht="13.5" customHeight="1">
      <c r="A9" s="304">
        <v>37894</v>
      </c>
      <c r="B9" s="336">
        <v>10.317305232046301</v>
      </c>
      <c r="C9" s="336"/>
      <c r="D9" s="337">
        <v>2.1392634105025401</v>
      </c>
      <c r="E9" s="338">
        <v>5.7</v>
      </c>
      <c r="F9" s="336">
        <v>10.317305232046301</v>
      </c>
      <c r="G9" s="336"/>
      <c r="H9" s="338">
        <v>5.7</v>
      </c>
      <c r="I9" s="336">
        <v>10.317305232046301</v>
      </c>
      <c r="J9" s="336"/>
      <c r="K9" s="338">
        <v>5.7</v>
      </c>
      <c r="M9" s="304">
        <v>37894</v>
      </c>
      <c r="N9" s="491">
        <v>10.317305232046301</v>
      </c>
      <c r="O9" s="491">
        <v>10.317305232046301</v>
      </c>
      <c r="P9" s="491">
        <v>10.317305232046301</v>
      </c>
      <c r="R9" s="484">
        <v>37894</v>
      </c>
      <c r="S9" s="336"/>
      <c r="T9" s="336"/>
      <c r="U9" s="336"/>
    </row>
    <row r="10" spans="1:26" ht="13.5" customHeight="1">
      <c r="A10" s="304">
        <v>37986</v>
      </c>
      <c r="B10" s="336">
        <v>9.6760175120490395</v>
      </c>
      <c r="C10" s="336"/>
      <c r="D10" s="337">
        <v>2.1496495169082102</v>
      </c>
      <c r="E10" s="338">
        <v>5.48</v>
      </c>
      <c r="F10" s="336">
        <v>9.6760175120490395</v>
      </c>
      <c r="G10" s="336"/>
      <c r="H10" s="338">
        <v>5.48</v>
      </c>
      <c r="I10" s="336">
        <v>9.6760175120490395</v>
      </c>
      <c r="J10" s="336"/>
      <c r="K10" s="338">
        <v>5.48</v>
      </c>
      <c r="M10" s="304">
        <v>37986</v>
      </c>
      <c r="N10" s="491">
        <v>9.6760175120490395</v>
      </c>
      <c r="O10" s="491">
        <v>9.6760175120490395</v>
      </c>
      <c r="P10" s="491">
        <v>9.6760175120490395</v>
      </c>
      <c r="R10" s="484">
        <v>37986</v>
      </c>
      <c r="S10" s="336"/>
      <c r="T10" s="336"/>
      <c r="U10" s="336"/>
    </row>
    <row r="11" spans="1:26" ht="13.5" customHeight="1">
      <c r="A11" s="304">
        <v>38077</v>
      </c>
      <c r="B11" s="336">
        <v>8.897918571524583</v>
      </c>
      <c r="C11" s="336"/>
      <c r="D11" s="337">
        <v>2.0629507591442402</v>
      </c>
      <c r="E11" s="338">
        <v>5.57</v>
      </c>
      <c r="F11" s="336">
        <v>8.897918571524583</v>
      </c>
      <c r="G11" s="336"/>
      <c r="H11" s="338">
        <v>5.57</v>
      </c>
      <c r="I11" s="336">
        <v>8.897918571524583</v>
      </c>
      <c r="J11" s="336"/>
      <c r="K11" s="338">
        <v>5.57</v>
      </c>
      <c r="M11" s="304">
        <v>38077</v>
      </c>
      <c r="N11" s="491">
        <v>8.897918571524583</v>
      </c>
      <c r="O11" s="491">
        <v>8.897918571524583</v>
      </c>
      <c r="P11" s="491">
        <v>8.897918571524583</v>
      </c>
      <c r="R11" s="484">
        <v>38077</v>
      </c>
      <c r="S11" s="336"/>
      <c r="T11" s="336"/>
      <c r="U11" s="336"/>
    </row>
    <row r="12" spans="1:26" ht="13.5" customHeight="1">
      <c r="A12" s="304">
        <v>38168</v>
      </c>
      <c r="B12" s="336">
        <v>9.5021468879323923</v>
      </c>
      <c r="C12" s="336"/>
      <c r="D12" s="337">
        <v>2.0824296536796498</v>
      </c>
      <c r="E12" s="338">
        <v>5.54</v>
      </c>
      <c r="F12" s="336">
        <v>9.5021468879323923</v>
      </c>
      <c r="G12" s="336"/>
      <c r="H12" s="338">
        <v>5.54</v>
      </c>
      <c r="I12" s="336">
        <v>9.5021468879323923</v>
      </c>
      <c r="J12" s="336"/>
      <c r="K12" s="338">
        <v>5.54</v>
      </c>
      <c r="M12" s="304">
        <v>38168</v>
      </c>
      <c r="N12" s="491">
        <v>9.5021468879323923</v>
      </c>
      <c r="O12" s="491">
        <v>9.5021468879323923</v>
      </c>
      <c r="P12" s="491">
        <v>9.5021468879323923</v>
      </c>
      <c r="R12" s="484">
        <v>38168</v>
      </c>
      <c r="S12" s="336"/>
      <c r="T12" s="336"/>
      <c r="U12" s="336"/>
    </row>
    <row r="13" spans="1:26" ht="13.5" customHeight="1">
      <c r="A13" s="304">
        <v>38260</v>
      </c>
      <c r="B13" s="336">
        <v>10.077823022838334</v>
      </c>
      <c r="C13" s="336"/>
      <c r="D13" s="337">
        <v>2.1163030303030301</v>
      </c>
      <c r="E13" s="338">
        <v>5.68</v>
      </c>
      <c r="F13" s="336">
        <v>10.077823022838334</v>
      </c>
      <c r="G13" s="336"/>
      <c r="H13" s="338">
        <v>5.68</v>
      </c>
      <c r="I13" s="336">
        <v>10.077823022838334</v>
      </c>
      <c r="J13" s="336"/>
      <c r="K13" s="338">
        <v>5.68</v>
      </c>
      <c r="M13" s="304">
        <v>38260</v>
      </c>
      <c r="N13" s="491">
        <v>10.077823022838334</v>
      </c>
      <c r="O13" s="491">
        <v>10.077823022838334</v>
      </c>
      <c r="P13" s="491">
        <v>10.077823022838334</v>
      </c>
      <c r="R13" s="484">
        <v>38260</v>
      </c>
      <c r="S13" s="336"/>
      <c r="T13" s="336"/>
      <c r="U13" s="336"/>
    </row>
    <row r="14" spans="1:26" ht="13.5" customHeight="1">
      <c r="A14" s="304">
        <v>38352</v>
      </c>
      <c r="B14" s="336">
        <v>9.6316071020483118</v>
      </c>
      <c r="C14" s="336"/>
      <c r="D14" s="337">
        <v>2.1636084760649998</v>
      </c>
      <c r="E14" s="338">
        <v>5.27</v>
      </c>
      <c r="F14" s="336">
        <v>9.6316071020483118</v>
      </c>
      <c r="G14" s="336"/>
      <c r="H14" s="338">
        <v>5.27</v>
      </c>
      <c r="I14" s="336">
        <v>9.6316071020483118</v>
      </c>
      <c r="J14" s="336"/>
      <c r="K14" s="338">
        <v>5.27</v>
      </c>
      <c r="M14" s="304">
        <v>38352</v>
      </c>
      <c r="N14" s="491">
        <v>9.6316071020483118</v>
      </c>
      <c r="O14" s="491">
        <v>9.6316071020483118</v>
      </c>
      <c r="P14" s="491">
        <v>9.6316071020483118</v>
      </c>
      <c r="R14" s="484">
        <v>38352</v>
      </c>
      <c r="S14" s="336"/>
      <c r="T14" s="336"/>
      <c r="U14" s="336"/>
    </row>
    <row r="15" spans="1:26" ht="13.5" customHeight="1">
      <c r="A15" s="304">
        <v>38442</v>
      </c>
      <c r="B15" s="336">
        <v>9.1284850891557383</v>
      </c>
      <c r="C15" s="336"/>
      <c r="D15" s="337">
        <v>2.1403230158730202</v>
      </c>
      <c r="E15" s="338">
        <v>4.75</v>
      </c>
      <c r="F15" s="336">
        <v>9.1284850891557383</v>
      </c>
      <c r="G15" s="336"/>
      <c r="H15" s="338">
        <v>4.75</v>
      </c>
      <c r="I15" s="336">
        <v>9.1284850891557383</v>
      </c>
      <c r="J15" s="336"/>
      <c r="K15" s="338">
        <v>4.75</v>
      </c>
      <c r="M15" s="304">
        <v>38442</v>
      </c>
      <c r="N15" s="491">
        <v>9.1284850891557383</v>
      </c>
      <c r="O15" s="491">
        <v>9.1284850891557383</v>
      </c>
      <c r="P15" s="491">
        <v>9.1284850891557383</v>
      </c>
      <c r="R15" s="484">
        <v>38442</v>
      </c>
      <c r="S15" s="336"/>
      <c r="T15" s="336"/>
      <c r="U15" s="336"/>
    </row>
    <row r="16" spans="1:26" ht="13.5" customHeight="1">
      <c r="A16" s="304">
        <v>38533</v>
      </c>
      <c r="B16" s="336">
        <v>9.1043223166424667</v>
      </c>
      <c r="C16" s="336"/>
      <c r="D16" s="337">
        <v>2.1246399711399699</v>
      </c>
      <c r="E16" s="338">
        <v>4.37</v>
      </c>
      <c r="F16" s="336">
        <v>9.1043223166424667</v>
      </c>
      <c r="G16" s="336"/>
      <c r="H16" s="338">
        <v>4.37</v>
      </c>
      <c r="I16" s="336">
        <v>9.1043223166424667</v>
      </c>
      <c r="J16" s="336"/>
      <c r="K16" s="338">
        <v>4.37</v>
      </c>
      <c r="M16" s="304">
        <v>38533</v>
      </c>
      <c r="N16" s="491">
        <v>9.1043223166424667</v>
      </c>
      <c r="O16" s="491">
        <v>9.1043223166424667</v>
      </c>
      <c r="P16" s="491">
        <v>9.1043223166424667</v>
      </c>
      <c r="R16" s="484">
        <v>38533</v>
      </c>
      <c r="S16" s="336"/>
      <c r="T16" s="336"/>
      <c r="U16" s="336"/>
    </row>
    <row r="17" spans="1:21" ht="13.5" customHeight="1">
      <c r="A17" s="304">
        <v>38625</v>
      </c>
      <c r="B17" s="336">
        <v>9.4685691361919577</v>
      </c>
      <c r="C17" s="336"/>
      <c r="D17" s="337">
        <v>2.1303477319781701</v>
      </c>
      <c r="E17" s="338">
        <v>4.28</v>
      </c>
      <c r="F17" s="336">
        <v>9.4685691361919577</v>
      </c>
      <c r="G17" s="336"/>
      <c r="H17" s="338">
        <v>4.28</v>
      </c>
      <c r="I17" s="336">
        <v>9.4685691361919577</v>
      </c>
      <c r="J17" s="336"/>
      <c r="K17" s="338">
        <v>4.28</v>
      </c>
      <c r="M17" s="304">
        <v>38625</v>
      </c>
      <c r="N17" s="491">
        <v>9.4685691361919577</v>
      </c>
      <c r="O17" s="491">
        <v>9.4685691361919577</v>
      </c>
      <c r="P17" s="491">
        <v>9.4685691361919577</v>
      </c>
      <c r="R17" s="484">
        <v>38625</v>
      </c>
      <c r="S17" s="336"/>
      <c r="T17" s="336"/>
      <c r="U17" s="336"/>
    </row>
    <row r="18" spans="1:21" ht="13.5" customHeight="1">
      <c r="A18" s="304">
        <v>38717</v>
      </c>
      <c r="B18" s="336">
        <v>8.5849364469215868</v>
      </c>
      <c r="C18" s="336">
        <v>6.3156164567222994</v>
      </c>
      <c r="D18" s="337">
        <v>2.3434466089466102</v>
      </c>
      <c r="E18" s="338">
        <v>4.42</v>
      </c>
      <c r="F18" s="336">
        <v>8.5849364469215868</v>
      </c>
      <c r="G18" s="336">
        <v>6.3156164567222994</v>
      </c>
      <c r="H18" s="338">
        <v>4.42</v>
      </c>
      <c r="I18" s="336">
        <v>8.5849364469215868</v>
      </c>
      <c r="J18" s="336">
        <v>6.3156164567222994</v>
      </c>
      <c r="K18" s="338">
        <v>4.42</v>
      </c>
      <c r="M18" s="304">
        <v>38717</v>
      </c>
      <c r="N18" s="491">
        <v>8.5849364469215868</v>
      </c>
      <c r="O18" s="491">
        <v>8.5849364469215868</v>
      </c>
      <c r="P18" s="491">
        <v>8.5849364469215868</v>
      </c>
      <c r="R18" s="484">
        <v>38717</v>
      </c>
      <c r="S18" s="336">
        <v>6.3156164567222994</v>
      </c>
      <c r="T18" s="336">
        <v>6.3156164567222994</v>
      </c>
      <c r="U18" s="336">
        <v>6.3156164567222994</v>
      </c>
    </row>
    <row r="19" spans="1:21" ht="13.5" customHeight="1">
      <c r="A19" s="304">
        <v>38807</v>
      </c>
      <c r="B19" s="336">
        <v>8.1891794632643098</v>
      </c>
      <c r="C19" s="336">
        <v>6.8025216141603089</v>
      </c>
      <c r="D19" s="337">
        <v>2.61154683794466</v>
      </c>
      <c r="E19" s="338">
        <v>3.91</v>
      </c>
      <c r="F19" s="336">
        <v>8.1891794632643098</v>
      </c>
      <c r="G19" s="336">
        <v>6.8025216141603089</v>
      </c>
      <c r="H19" s="338">
        <v>3.91</v>
      </c>
      <c r="I19" s="336">
        <v>8.1891794632643098</v>
      </c>
      <c r="J19" s="336">
        <v>6.8025216141603089</v>
      </c>
      <c r="K19" s="338">
        <v>3.91</v>
      </c>
      <c r="M19" s="304">
        <v>38807</v>
      </c>
      <c r="N19" s="491">
        <v>8.1891794632643098</v>
      </c>
      <c r="O19" s="491">
        <v>8.1891794632643098</v>
      </c>
      <c r="P19" s="491">
        <v>8.1891794632643098</v>
      </c>
      <c r="R19" s="484">
        <v>38807</v>
      </c>
      <c r="S19" s="336">
        <v>6.8025216141603089</v>
      </c>
      <c r="T19" s="336">
        <v>6.8025216141603089</v>
      </c>
      <c r="U19" s="336">
        <v>6.8025216141603089</v>
      </c>
    </row>
    <row r="20" spans="1:21" ht="13.5" customHeight="1">
      <c r="A20" s="304">
        <v>38898</v>
      </c>
      <c r="B20" s="336">
        <v>8.9117407172703835</v>
      </c>
      <c r="C20" s="336">
        <v>6.7024130577264698</v>
      </c>
      <c r="D20" s="337">
        <v>2.8894865319865302</v>
      </c>
      <c r="E20" s="338">
        <v>4.51</v>
      </c>
      <c r="F20" s="336">
        <v>8.9117407172703835</v>
      </c>
      <c r="G20" s="336">
        <v>6.7024130577264698</v>
      </c>
      <c r="H20" s="338">
        <v>4.51</v>
      </c>
      <c r="I20" s="336">
        <v>8.9117407172703835</v>
      </c>
      <c r="J20" s="336">
        <v>6.7024130577264698</v>
      </c>
      <c r="K20" s="338">
        <v>4.51</v>
      </c>
      <c r="M20" s="304">
        <v>38898</v>
      </c>
      <c r="N20" s="491">
        <v>8.9117407172703835</v>
      </c>
      <c r="O20" s="491">
        <v>8.9117407172703835</v>
      </c>
      <c r="P20" s="491">
        <v>8.9117407172703835</v>
      </c>
      <c r="R20" s="484">
        <v>38898</v>
      </c>
      <c r="S20" s="336">
        <v>6.7024130577264698</v>
      </c>
      <c r="T20" s="336">
        <v>6.7024130577264698</v>
      </c>
      <c r="U20" s="336">
        <v>6.7024130577264698</v>
      </c>
    </row>
    <row r="21" spans="1:21" ht="13.5" customHeight="1">
      <c r="A21" s="304">
        <v>38990</v>
      </c>
      <c r="B21" s="336">
        <v>8.9353107794524576</v>
      </c>
      <c r="C21" s="336">
        <v>7.1506196753550544</v>
      </c>
      <c r="D21" s="337">
        <v>3.22134989648033</v>
      </c>
      <c r="E21" s="338">
        <v>4.6900000000000004</v>
      </c>
      <c r="F21" s="336">
        <v>8.9353107794524576</v>
      </c>
      <c r="G21" s="336">
        <v>7.1506196753550544</v>
      </c>
      <c r="H21" s="338">
        <v>4.6900000000000004</v>
      </c>
      <c r="I21" s="336">
        <v>8.9353107794524576</v>
      </c>
      <c r="J21" s="336">
        <v>7.1506196753550544</v>
      </c>
      <c r="K21" s="338">
        <v>4.6900000000000004</v>
      </c>
      <c r="M21" s="304">
        <v>38990</v>
      </c>
      <c r="N21" s="491">
        <v>8.9353107794524576</v>
      </c>
      <c r="O21" s="491">
        <v>8.9353107794524576</v>
      </c>
      <c r="P21" s="491">
        <v>8.9353107794524576</v>
      </c>
      <c r="R21" s="484">
        <v>38990</v>
      </c>
      <c r="S21" s="336">
        <v>7.1506196753550544</v>
      </c>
      <c r="T21" s="336">
        <v>7.1506196753550544</v>
      </c>
      <c r="U21" s="336">
        <v>7.1506196753550544</v>
      </c>
    </row>
    <row r="22" spans="1:21" ht="13.5" customHeight="1">
      <c r="A22" s="304">
        <v>39082</v>
      </c>
      <c r="B22" s="336">
        <v>8.7935166132953935</v>
      </c>
      <c r="C22" s="336">
        <v>6.6005280834442237</v>
      </c>
      <c r="D22" s="337">
        <v>3.5944641148325398</v>
      </c>
      <c r="E22" s="338">
        <v>4.72</v>
      </c>
      <c r="F22" s="336">
        <v>8.7935166132953935</v>
      </c>
      <c r="G22" s="336">
        <v>6.6005280834442237</v>
      </c>
      <c r="H22" s="338">
        <v>4.72</v>
      </c>
      <c r="I22" s="336">
        <v>8.7935166132953935</v>
      </c>
      <c r="J22" s="336">
        <v>6.6005280834442237</v>
      </c>
      <c r="K22" s="338">
        <v>4.72</v>
      </c>
      <c r="M22" s="304">
        <v>39082</v>
      </c>
      <c r="N22" s="491">
        <v>8.7935166132953935</v>
      </c>
      <c r="O22" s="491">
        <v>8.7935166132953935</v>
      </c>
      <c r="P22" s="491">
        <v>8.7935166132953935</v>
      </c>
      <c r="R22" s="484">
        <v>39082</v>
      </c>
      <c r="S22" s="336">
        <v>6.6005280834442237</v>
      </c>
      <c r="T22" s="336">
        <v>6.6005280834442237</v>
      </c>
      <c r="U22" s="336">
        <v>6.6005280834442237</v>
      </c>
    </row>
    <row r="23" spans="1:21" ht="13.5" customHeight="1">
      <c r="A23" s="304">
        <v>39172</v>
      </c>
      <c r="B23" s="336">
        <v>8.1968071315474091</v>
      </c>
      <c r="C23" s="336">
        <v>6.8954213452860724</v>
      </c>
      <c r="D23" s="337">
        <v>3.8203242424242401</v>
      </c>
      <c r="E23" s="338">
        <v>4.4800000000000004</v>
      </c>
      <c r="F23" s="336">
        <v>8.1968071315474091</v>
      </c>
      <c r="G23" s="336">
        <v>6.8954213452860724</v>
      </c>
      <c r="H23" s="338">
        <v>4.4800000000000004</v>
      </c>
      <c r="I23" s="336">
        <v>8.1968071315474091</v>
      </c>
      <c r="J23" s="336">
        <v>6.8954213452860724</v>
      </c>
      <c r="K23" s="338">
        <v>4.4800000000000004</v>
      </c>
      <c r="M23" s="304">
        <v>39172</v>
      </c>
      <c r="N23" s="491">
        <v>8.1968071315474091</v>
      </c>
      <c r="O23" s="491">
        <v>8.1968071315474091</v>
      </c>
      <c r="P23" s="491">
        <v>8.1968071315474091</v>
      </c>
      <c r="R23" s="484">
        <v>39172</v>
      </c>
      <c r="S23" s="336">
        <v>6.8954213452860724</v>
      </c>
      <c r="T23" s="336">
        <v>6.8954213452860724</v>
      </c>
      <c r="U23" s="336">
        <v>6.8954213452860724</v>
      </c>
    </row>
    <row r="24" spans="1:21" ht="13.5" customHeight="1">
      <c r="A24" s="304">
        <v>39263</v>
      </c>
      <c r="B24" s="336">
        <v>8.813725503792103</v>
      </c>
      <c r="C24" s="336">
        <v>7.036892576508615</v>
      </c>
      <c r="D24" s="337">
        <v>4.06479623300676</v>
      </c>
      <c r="E24" s="338">
        <v>4.88</v>
      </c>
      <c r="F24" s="336">
        <v>8.813725503792103</v>
      </c>
      <c r="G24" s="336">
        <v>7.036892576508615</v>
      </c>
      <c r="H24" s="338">
        <v>4.88</v>
      </c>
      <c r="I24" s="336">
        <v>8.813725503792103</v>
      </c>
      <c r="J24" s="336">
        <v>7.036892576508615</v>
      </c>
      <c r="K24" s="338">
        <v>4.88</v>
      </c>
      <c r="M24" s="304">
        <v>39263</v>
      </c>
      <c r="N24" s="491">
        <v>8.813725503792103</v>
      </c>
      <c r="O24" s="491">
        <v>8.813725503792103</v>
      </c>
      <c r="P24" s="491">
        <v>8.813725503792103</v>
      </c>
      <c r="R24" s="484">
        <v>39263</v>
      </c>
      <c r="S24" s="336">
        <v>7.036892576508615</v>
      </c>
      <c r="T24" s="336">
        <v>7.036892576508615</v>
      </c>
      <c r="U24" s="336">
        <v>7.036892576508615</v>
      </c>
    </row>
    <row r="25" spans="1:21" ht="13.5" customHeight="1">
      <c r="A25" s="304">
        <v>39355</v>
      </c>
      <c r="B25" s="336">
        <v>9.3415510150639367</v>
      </c>
      <c r="C25" s="336">
        <v>7.4447894500980603</v>
      </c>
      <c r="D25" s="337">
        <v>4.5004968379446604</v>
      </c>
      <c r="E25" s="338">
        <v>5.15</v>
      </c>
      <c r="F25" s="336">
        <v>9.3415510150639367</v>
      </c>
      <c r="G25" s="336">
        <v>7.4447894500980603</v>
      </c>
      <c r="H25" s="338">
        <v>5.15</v>
      </c>
      <c r="I25" s="336">
        <v>9.3415510150639367</v>
      </c>
      <c r="J25" s="336">
        <v>7.4447894500980603</v>
      </c>
      <c r="K25" s="338">
        <v>5.15</v>
      </c>
      <c r="M25" s="304">
        <v>39355</v>
      </c>
      <c r="N25" s="491">
        <v>9.3415510150639367</v>
      </c>
      <c r="O25" s="491">
        <v>9.3415510150639367</v>
      </c>
      <c r="P25" s="491">
        <v>9.3415510150639367</v>
      </c>
      <c r="R25" s="484">
        <v>39355</v>
      </c>
      <c r="S25" s="336">
        <v>7.4447894500980603</v>
      </c>
      <c r="T25" s="336">
        <v>7.4447894500980603</v>
      </c>
      <c r="U25" s="336">
        <v>7.4447894500980603</v>
      </c>
    </row>
    <row r="26" spans="1:21" ht="13.5" customHeight="1">
      <c r="A26" s="304">
        <v>39447</v>
      </c>
      <c r="B26" s="336">
        <v>9.0134137687054157</v>
      </c>
      <c r="C26" s="336">
        <v>7.1304071031017289</v>
      </c>
      <c r="D26" s="337">
        <v>4.7247683933153004</v>
      </c>
      <c r="E26" s="338">
        <v>5.44</v>
      </c>
      <c r="F26" s="336">
        <v>9.0134137687054157</v>
      </c>
      <c r="G26" s="336">
        <v>7.1304071031017289</v>
      </c>
      <c r="H26" s="338">
        <v>5.44</v>
      </c>
      <c r="I26" s="336">
        <v>9.0134137687054157</v>
      </c>
      <c r="J26" s="336">
        <v>7.1304071031017289</v>
      </c>
      <c r="K26" s="338">
        <v>5.44</v>
      </c>
      <c r="M26" s="304">
        <v>39447</v>
      </c>
      <c r="N26" s="491">
        <v>9.0134137687054157</v>
      </c>
      <c r="O26" s="491">
        <v>9.0134137687054157</v>
      </c>
      <c r="P26" s="491">
        <v>9.0134137687054157</v>
      </c>
      <c r="R26" s="484">
        <v>39447</v>
      </c>
      <c r="S26" s="336">
        <v>7.1304071031017289</v>
      </c>
      <c r="T26" s="336">
        <v>7.1304071031017289</v>
      </c>
      <c r="U26" s="336">
        <v>7.1304071031017289</v>
      </c>
    </row>
    <row r="27" spans="1:21" ht="13.5" customHeight="1">
      <c r="A27" s="304">
        <v>39538</v>
      </c>
      <c r="B27" s="336">
        <v>8.5556199752349702</v>
      </c>
      <c r="C27" s="336">
        <v>7.7213317064118794</v>
      </c>
      <c r="D27" s="337">
        <v>4.4800030378977702</v>
      </c>
      <c r="E27" s="338">
        <v>5.83</v>
      </c>
      <c r="F27" s="336">
        <v>8.5556199752349702</v>
      </c>
      <c r="G27" s="336">
        <v>7.7213317064118794</v>
      </c>
      <c r="H27" s="338">
        <v>5.83</v>
      </c>
      <c r="I27" s="336">
        <v>8.5556199752349702</v>
      </c>
      <c r="J27" s="336">
        <v>7.7213317064118794</v>
      </c>
      <c r="K27" s="338">
        <v>5.83</v>
      </c>
      <c r="M27" s="304">
        <v>39538</v>
      </c>
      <c r="N27" s="491">
        <v>8.5556199752349702</v>
      </c>
      <c r="O27" s="491">
        <v>8.5556199752349702</v>
      </c>
      <c r="P27" s="491">
        <v>8.5556199752349702</v>
      </c>
      <c r="R27" s="484">
        <v>39538</v>
      </c>
      <c r="S27" s="336">
        <v>7.7213317064118794</v>
      </c>
      <c r="T27" s="336">
        <v>7.7213317064118794</v>
      </c>
      <c r="U27" s="336">
        <v>7.7213317064118794</v>
      </c>
    </row>
    <row r="28" spans="1:21" ht="13.5" customHeight="1">
      <c r="A28" s="304">
        <v>39629</v>
      </c>
      <c r="B28" s="336">
        <v>9.4080681277911484</v>
      </c>
      <c r="C28" s="336">
        <v>7.9579358285881669</v>
      </c>
      <c r="D28" s="337">
        <v>4.86046825396825</v>
      </c>
      <c r="E28" s="338">
        <v>5.76</v>
      </c>
      <c r="F28" s="336">
        <v>9.4080681277911484</v>
      </c>
      <c r="G28" s="336">
        <v>7.9579358285881669</v>
      </c>
      <c r="H28" s="338">
        <v>5.76</v>
      </c>
      <c r="I28" s="336">
        <v>9.4080681277911484</v>
      </c>
      <c r="J28" s="336">
        <v>7.9579358285881669</v>
      </c>
      <c r="K28" s="338">
        <v>5.76</v>
      </c>
      <c r="M28" s="304">
        <v>39629</v>
      </c>
      <c r="N28" s="491">
        <v>9.4080681277911484</v>
      </c>
      <c r="O28" s="491">
        <v>9.4080681277911484</v>
      </c>
      <c r="P28" s="491">
        <v>9.4080681277911484</v>
      </c>
      <c r="R28" s="484">
        <v>39629</v>
      </c>
      <c r="S28" s="336">
        <v>7.9579358285881669</v>
      </c>
      <c r="T28" s="336">
        <v>7.9579358285881669</v>
      </c>
      <c r="U28" s="336">
        <v>7.9579358285881669</v>
      </c>
    </row>
    <row r="29" spans="1:21" ht="13.5" customHeight="1">
      <c r="A29" s="304">
        <v>39721</v>
      </c>
      <c r="B29" s="336">
        <v>10.032822848831886</v>
      </c>
      <c r="C29" s="336">
        <v>7.8384623880750866</v>
      </c>
      <c r="D29" s="337">
        <v>4.9817907647907598</v>
      </c>
      <c r="E29" s="338">
        <v>5.94</v>
      </c>
      <c r="F29" s="336">
        <v>10.032822848831886</v>
      </c>
      <c r="G29" s="336">
        <v>7.8384623880750866</v>
      </c>
      <c r="H29" s="338">
        <v>5.94</v>
      </c>
      <c r="I29" s="336">
        <v>10.032822848831886</v>
      </c>
      <c r="J29" s="336">
        <v>7.8384623880750866</v>
      </c>
      <c r="K29" s="338">
        <v>5.94</v>
      </c>
      <c r="M29" s="304">
        <v>39721</v>
      </c>
      <c r="N29" s="491">
        <v>10.032822848831886</v>
      </c>
      <c r="O29" s="491">
        <v>10.032822848831886</v>
      </c>
      <c r="P29" s="491">
        <v>10.032822848831886</v>
      </c>
      <c r="R29" s="484">
        <v>39721</v>
      </c>
      <c r="S29" s="336">
        <v>7.8384623880750866</v>
      </c>
      <c r="T29" s="336">
        <v>7.8384623880750866</v>
      </c>
      <c r="U29" s="336">
        <v>7.8384623880750866</v>
      </c>
    </row>
    <row r="30" spans="1:21" ht="13.5" customHeight="1">
      <c r="A30" s="304">
        <v>39813</v>
      </c>
      <c r="B30" s="336">
        <v>10.13248673066844</v>
      </c>
      <c r="C30" s="336">
        <v>7.8633992841038092</v>
      </c>
      <c r="D30" s="337">
        <v>4.2146686680469303</v>
      </c>
      <c r="E30" s="338">
        <v>7.13</v>
      </c>
      <c r="F30" s="336">
        <v>10.13248673066844</v>
      </c>
      <c r="G30" s="336">
        <v>7.8633992841038092</v>
      </c>
      <c r="H30" s="338">
        <v>7.13</v>
      </c>
      <c r="I30" s="336">
        <v>10.13248673066844</v>
      </c>
      <c r="J30" s="336">
        <v>7.8633992841038092</v>
      </c>
      <c r="K30" s="338">
        <v>7.13</v>
      </c>
      <c r="M30" s="304">
        <v>39813</v>
      </c>
      <c r="N30" s="491">
        <v>10.13248673066844</v>
      </c>
      <c r="O30" s="491">
        <v>10.13248673066844</v>
      </c>
      <c r="P30" s="491">
        <v>10.13248673066844</v>
      </c>
      <c r="R30" s="484">
        <v>39813</v>
      </c>
      <c r="S30" s="336">
        <v>7.8633992841038092</v>
      </c>
      <c r="T30" s="336">
        <v>7.8633992841038092</v>
      </c>
      <c r="U30" s="336">
        <v>7.8633992841038092</v>
      </c>
    </row>
    <row r="31" spans="1:21" ht="13.5" customHeight="1">
      <c r="A31" s="304">
        <v>39903</v>
      </c>
      <c r="B31" s="336">
        <v>10.174293590304348</v>
      </c>
      <c r="C31" s="336">
        <v>8.213225520517458</v>
      </c>
      <c r="D31" s="337">
        <v>2.01167611832612</v>
      </c>
      <c r="E31" s="338">
        <v>7.81</v>
      </c>
      <c r="F31" s="336">
        <v>10.174293590304348</v>
      </c>
      <c r="G31" s="336">
        <v>8.213225520517458</v>
      </c>
      <c r="H31" s="338">
        <v>7.81</v>
      </c>
      <c r="I31" s="336">
        <v>10.174293590304348</v>
      </c>
      <c r="J31" s="336">
        <v>8.213225520517458</v>
      </c>
      <c r="K31" s="338">
        <v>7.81</v>
      </c>
      <c r="M31" s="304">
        <v>39903</v>
      </c>
      <c r="N31" s="491">
        <v>10.174293590304348</v>
      </c>
      <c r="O31" s="491">
        <v>10.174293590304348</v>
      </c>
      <c r="P31" s="491">
        <v>10.174293590304348</v>
      </c>
      <c r="R31" s="484">
        <v>39903</v>
      </c>
      <c r="S31" s="336">
        <v>8.213225520517458</v>
      </c>
      <c r="T31" s="336">
        <v>8.213225520517458</v>
      </c>
      <c r="U31" s="336">
        <v>8.213225520517458</v>
      </c>
    </row>
    <row r="32" spans="1:21" ht="13.5" customHeight="1">
      <c r="A32" s="304">
        <v>39994</v>
      </c>
      <c r="B32" s="336">
        <v>10.702430781182846</v>
      </c>
      <c r="C32" s="336">
        <v>8.4183951732151758</v>
      </c>
      <c r="D32" s="337">
        <v>1.31063636363636</v>
      </c>
      <c r="E32" s="338">
        <v>8.23</v>
      </c>
      <c r="F32" s="336">
        <v>10.702430781182846</v>
      </c>
      <c r="G32" s="336">
        <v>8.4183951732151758</v>
      </c>
      <c r="H32" s="338">
        <v>8.23</v>
      </c>
      <c r="I32" s="336">
        <v>10.702430781182846</v>
      </c>
      <c r="J32" s="336">
        <v>8.4183951732151758</v>
      </c>
      <c r="K32" s="338">
        <v>8.23</v>
      </c>
      <c r="M32" s="304">
        <v>39994</v>
      </c>
      <c r="N32" s="491">
        <v>10.702430781182846</v>
      </c>
      <c r="O32" s="491">
        <v>10.702430781182846</v>
      </c>
      <c r="P32" s="491">
        <v>10.702430781182846</v>
      </c>
      <c r="R32" s="484">
        <v>39994</v>
      </c>
      <c r="S32" s="336">
        <v>8.4183951732151758</v>
      </c>
      <c r="T32" s="336">
        <v>8.4183951732151758</v>
      </c>
      <c r="U32" s="336">
        <v>8.4183951732151758</v>
      </c>
    </row>
    <row r="33" spans="1:21" ht="13.5" customHeight="1">
      <c r="A33" s="304">
        <v>40086</v>
      </c>
      <c r="B33" s="336">
        <v>11.524706108858707</v>
      </c>
      <c r="C33" s="336">
        <v>8.2614760028667451</v>
      </c>
      <c r="D33" s="337">
        <v>0.86917454043540998</v>
      </c>
      <c r="E33" s="338">
        <v>8.6</v>
      </c>
      <c r="F33" s="336">
        <v>11.524706108858707</v>
      </c>
      <c r="G33" s="336">
        <v>8.2614760028667451</v>
      </c>
      <c r="H33" s="338">
        <v>8.6</v>
      </c>
      <c r="I33" s="336">
        <v>11.524706108858707</v>
      </c>
      <c r="J33" s="336">
        <v>8.2614760028667451</v>
      </c>
      <c r="K33" s="338">
        <v>8.6</v>
      </c>
      <c r="M33" s="304">
        <v>40086</v>
      </c>
      <c r="N33" s="491">
        <v>11.524706108858707</v>
      </c>
      <c r="O33" s="491">
        <v>11.524706108858707</v>
      </c>
      <c r="P33" s="491">
        <v>11.524706108858707</v>
      </c>
      <c r="R33" s="484">
        <v>40086</v>
      </c>
      <c r="S33" s="336">
        <v>8.2614760028667451</v>
      </c>
      <c r="T33" s="336">
        <v>8.2614760028667451</v>
      </c>
      <c r="U33" s="336">
        <v>8.2614760028667451</v>
      </c>
    </row>
    <row r="34" spans="1:21" ht="13.5" customHeight="1">
      <c r="A34" s="304">
        <v>40178</v>
      </c>
      <c r="B34" s="336">
        <v>10.622468297818509</v>
      </c>
      <c r="C34" s="336">
        <v>8.1994379061833058</v>
      </c>
      <c r="D34" s="337">
        <v>0.72191197691197695</v>
      </c>
      <c r="E34" s="338">
        <v>6.22</v>
      </c>
      <c r="F34" s="336">
        <v>10.622468297818509</v>
      </c>
      <c r="G34" s="336">
        <v>8.1994379061833058</v>
      </c>
      <c r="H34" s="338">
        <v>6.22</v>
      </c>
      <c r="I34" s="336">
        <v>10.622468297818509</v>
      </c>
      <c r="J34" s="336">
        <v>8.1994379061833058</v>
      </c>
      <c r="K34" s="338">
        <v>6.22</v>
      </c>
      <c r="M34" s="304">
        <v>40178</v>
      </c>
      <c r="N34" s="491">
        <v>10.622468297818509</v>
      </c>
      <c r="O34" s="491">
        <v>10.622468297818509</v>
      </c>
      <c r="P34" s="491">
        <v>10.622468297818509</v>
      </c>
      <c r="R34" s="484">
        <v>40178</v>
      </c>
      <c r="S34" s="336">
        <v>8.1994379061833058</v>
      </c>
      <c r="T34" s="336">
        <v>8.1994379061833058</v>
      </c>
      <c r="U34" s="336">
        <v>8.1994379061833058</v>
      </c>
    </row>
    <row r="35" spans="1:21" ht="13.5" customHeight="1">
      <c r="A35" s="304">
        <v>40268</v>
      </c>
      <c r="B35" s="336">
        <v>9.4145415746893306</v>
      </c>
      <c r="C35" s="336">
        <v>8.3382705110944642</v>
      </c>
      <c r="D35" s="337">
        <v>0.66213550724637704</v>
      </c>
      <c r="E35" s="338">
        <v>6.43</v>
      </c>
      <c r="F35" s="336">
        <v>9.4145415746893306</v>
      </c>
      <c r="G35" s="336">
        <v>8.3382705110944642</v>
      </c>
      <c r="H35" s="338">
        <v>6.43</v>
      </c>
      <c r="I35" s="336">
        <v>9.4145415746893306</v>
      </c>
      <c r="J35" s="336">
        <v>8.3382705110944642</v>
      </c>
      <c r="K35" s="338">
        <v>6.43</v>
      </c>
      <c r="M35" s="304">
        <v>40268</v>
      </c>
      <c r="N35" s="491">
        <v>9.4145415746893306</v>
      </c>
      <c r="O35" s="491">
        <v>9.4145415746893306</v>
      </c>
      <c r="P35" s="491">
        <v>9.4145415746893306</v>
      </c>
      <c r="R35" s="484">
        <v>40268</v>
      </c>
      <c r="S35" s="336">
        <v>8.3382705110944642</v>
      </c>
      <c r="T35" s="336">
        <v>8.3382705110944642</v>
      </c>
      <c r="U35" s="336">
        <v>8.3382705110944642</v>
      </c>
    </row>
    <row r="36" spans="1:21" ht="13.5" customHeight="1">
      <c r="A36" s="304">
        <v>40359</v>
      </c>
      <c r="B36" s="336">
        <v>9.5645289843469286</v>
      </c>
      <c r="C36" s="336">
        <v>7.2361488881867384</v>
      </c>
      <c r="D36" s="337">
        <v>0.68627157287157303</v>
      </c>
      <c r="E36" s="338">
        <v>6.29</v>
      </c>
      <c r="F36" s="336">
        <v>9.5645289843469286</v>
      </c>
      <c r="G36" s="336">
        <v>7.2361488881867384</v>
      </c>
      <c r="H36" s="338">
        <v>6.29</v>
      </c>
      <c r="I36" s="336">
        <v>9.5645289843469286</v>
      </c>
      <c r="J36" s="336">
        <v>7.2361488881867384</v>
      </c>
      <c r="K36" s="338">
        <v>6.29</v>
      </c>
      <c r="M36" s="304">
        <v>40359</v>
      </c>
      <c r="N36" s="491">
        <v>9.5645289843469286</v>
      </c>
      <c r="O36" s="491">
        <v>9.5645289843469286</v>
      </c>
      <c r="P36" s="491">
        <v>9.5645289843469286</v>
      </c>
      <c r="R36" s="484">
        <v>40359</v>
      </c>
      <c r="S36" s="336">
        <v>7.2361488881867384</v>
      </c>
      <c r="T36" s="336">
        <v>7.2361488881867384</v>
      </c>
      <c r="U36" s="336">
        <v>7.2361488881867384</v>
      </c>
    </row>
    <row r="37" spans="1:21" ht="13.5" customHeight="1">
      <c r="A37" s="304">
        <v>40451</v>
      </c>
      <c r="B37" s="336">
        <v>9.9995320211083669</v>
      </c>
      <c r="C37" s="336">
        <v>8.0551831003679677</v>
      </c>
      <c r="D37" s="337">
        <v>0.87493939393939402</v>
      </c>
      <c r="E37" s="338">
        <v>6.44</v>
      </c>
      <c r="F37" s="336">
        <v>9.9995320211083669</v>
      </c>
      <c r="G37" s="336">
        <v>8.0551831003679677</v>
      </c>
      <c r="H37" s="338">
        <v>6.44</v>
      </c>
      <c r="I37" s="336">
        <v>9.9995320211083669</v>
      </c>
      <c r="J37" s="336">
        <v>8.0551831003679677</v>
      </c>
      <c r="K37" s="338">
        <v>6.44</v>
      </c>
      <c r="M37" s="304">
        <v>40451</v>
      </c>
      <c r="N37" s="491">
        <v>9.9995320211083669</v>
      </c>
      <c r="O37" s="491">
        <v>9.9995320211083669</v>
      </c>
      <c r="P37" s="491">
        <v>9.9995320211083669</v>
      </c>
      <c r="R37" s="484">
        <v>40451</v>
      </c>
      <c r="S37" s="336">
        <v>8.0551831003679677</v>
      </c>
      <c r="T37" s="336">
        <v>8.0551831003679677</v>
      </c>
      <c r="U37" s="336">
        <v>8.0551831003679677</v>
      </c>
    </row>
    <row r="38" spans="1:21" ht="13.5" customHeight="1">
      <c r="A38" s="304">
        <v>40543</v>
      </c>
      <c r="B38" s="336">
        <v>9.2989757834066147</v>
      </c>
      <c r="C38" s="336">
        <v>7.4719224729320421</v>
      </c>
      <c r="D38" s="337">
        <v>1.02046925779534</v>
      </c>
      <c r="E38" s="338">
        <v>6.47</v>
      </c>
      <c r="F38" s="336">
        <v>9.2989757834066147</v>
      </c>
      <c r="G38" s="336">
        <v>7.4719224729320421</v>
      </c>
      <c r="H38" s="338">
        <v>6.47</v>
      </c>
      <c r="I38" s="336">
        <v>9.2989757834066147</v>
      </c>
      <c r="J38" s="336">
        <v>7.4719224729320421</v>
      </c>
      <c r="K38" s="338">
        <v>6.47</v>
      </c>
      <c r="M38" s="304">
        <v>40543</v>
      </c>
      <c r="N38" s="491">
        <v>9.2989757834066147</v>
      </c>
      <c r="O38" s="491">
        <v>9.2989757834066147</v>
      </c>
      <c r="P38" s="491">
        <v>9.2989757834066147</v>
      </c>
      <c r="R38" s="484">
        <v>40543</v>
      </c>
      <c r="S38" s="336">
        <v>7.4719224729320421</v>
      </c>
      <c r="T38" s="336">
        <v>7.4719224729320421</v>
      </c>
      <c r="U38" s="336">
        <v>7.4719224729320421</v>
      </c>
    </row>
    <row r="39" spans="1:21" ht="13.5" customHeight="1">
      <c r="A39" s="304">
        <v>40633</v>
      </c>
      <c r="B39" s="336">
        <v>9.0738595216319737</v>
      </c>
      <c r="C39" s="336">
        <v>7.7931422632367022</v>
      </c>
      <c r="D39" s="337">
        <v>1.09316994478951</v>
      </c>
      <c r="E39" s="338">
        <v>6.25</v>
      </c>
      <c r="F39" s="336">
        <v>9.0738595216319737</v>
      </c>
      <c r="G39" s="336">
        <v>7.7931422632367022</v>
      </c>
      <c r="H39" s="338">
        <v>6.25</v>
      </c>
      <c r="I39" s="336">
        <v>9.0738595216319737</v>
      </c>
      <c r="J39" s="336">
        <v>7.7931422632367022</v>
      </c>
      <c r="K39" s="338">
        <v>6.25</v>
      </c>
      <c r="M39" s="304">
        <v>40633</v>
      </c>
      <c r="N39" s="491">
        <v>9.0738595216319737</v>
      </c>
      <c r="O39" s="491">
        <v>9.0738595216319737</v>
      </c>
      <c r="P39" s="491">
        <v>9.0738595216319737</v>
      </c>
      <c r="R39" s="484">
        <v>40633</v>
      </c>
      <c r="S39" s="336">
        <v>7.7931422632367022</v>
      </c>
      <c r="T39" s="336">
        <v>7.7931422632367022</v>
      </c>
      <c r="U39" s="336">
        <v>7.7931422632367022</v>
      </c>
    </row>
    <row r="40" spans="1:21" ht="13.5" customHeight="1">
      <c r="A40" s="304">
        <v>40724</v>
      </c>
      <c r="B40" s="336">
        <v>9.2057790361843104</v>
      </c>
      <c r="C40" s="336">
        <v>7.12305051227451</v>
      </c>
      <c r="D40" s="337">
        <v>1.4116307814992</v>
      </c>
      <c r="E40" s="338">
        <v>6.04</v>
      </c>
      <c r="F40" s="336">
        <v>9.2057790361843104</v>
      </c>
      <c r="G40" s="336">
        <v>7.12305051227451</v>
      </c>
      <c r="H40" s="338">
        <v>6.04</v>
      </c>
      <c r="I40" s="336">
        <v>9.2057790361843104</v>
      </c>
      <c r="J40" s="336">
        <v>7.12305051227451</v>
      </c>
      <c r="K40" s="338">
        <v>6.04</v>
      </c>
      <c r="M40" s="304">
        <v>40724</v>
      </c>
      <c r="N40" s="491">
        <v>9.2057790361843104</v>
      </c>
      <c r="O40" s="491">
        <v>9.2057790361843104</v>
      </c>
      <c r="P40" s="491">
        <v>9.2057790361843104</v>
      </c>
      <c r="R40" s="484">
        <v>40724</v>
      </c>
      <c r="S40" s="336">
        <v>7.12305051227451</v>
      </c>
      <c r="T40" s="336">
        <v>7.12305051227451</v>
      </c>
      <c r="U40" s="336">
        <v>7.12305051227451</v>
      </c>
    </row>
    <row r="41" spans="1:21" ht="13.5" customHeight="1">
      <c r="A41" s="304">
        <v>40816</v>
      </c>
      <c r="B41" s="336">
        <v>9.3856557288438616</v>
      </c>
      <c r="C41" s="336">
        <v>6.9044840100039728</v>
      </c>
      <c r="D41" s="337">
        <v>1.5620535165317799</v>
      </c>
      <c r="E41" s="338">
        <v>6.6</v>
      </c>
      <c r="F41" s="336">
        <v>9.3856557288438616</v>
      </c>
      <c r="G41" s="336">
        <v>6.9044840100039728</v>
      </c>
      <c r="H41" s="338">
        <v>6.6</v>
      </c>
      <c r="I41" s="336">
        <v>9.3856557288438616</v>
      </c>
      <c r="J41" s="336">
        <v>6.9044840100039728</v>
      </c>
      <c r="K41" s="338">
        <v>6.6</v>
      </c>
      <c r="M41" s="304">
        <v>40816</v>
      </c>
      <c r="N41" s="491">
        <v>9.3856557288438616</v>
      </c>
      <c r="O41" s="491">
        <v>9.3856557288438616</v>
      </c>
      <c r="P41" s="491">
        <v>9.3856557288438616</v>
      </c>
      <c r="R41" s="484">
        <v>40816</v>
      </c>
      <c r="S41" s="336">
        <v>6.9044840100039728</v>
      </c>
      <c r="T41" s="336">
        <v>6.9044840100039728</v>
      </c>
      <c r="U41" s="336">
        <v>6.9044840100039728</v>
      </c>
    </row>
    <row r="42" spans="1:21" ht="13.5" customHeight="1">
      <c r="A42" s="304">
        <v>40908</v>
      </c>
      <c r="B42" s="336">
        <v>9.2620734426870364</v>
      </c>
      <c r="C42" s="336">
        <v>8.2973139186193876</v>
      </c>
      <c r="D42" s="337">
        <v>1.49554473304473</v>
      </c>
      <c r="E42" s="338">
        <v>7.67</v>
      </c>
      <c r="F42" s="336">
        <v>9.2620734426870364</v>
      </c>
      <c r="G42" s="336">
        <v>8.2973139186193876</v>
      </c>
      <c r="H42" s="338">
        <v>7.67</v>
      </c>
      <c r="I42" s="336">
        <v>9.2620734426870364</v>
      </c>
      <c r="J42" s="336">
        <v>8.2973139186193876</v>
      </c>
      <c r="K42" s="338">
        <v>7.67</v>
      </c>
      <c r="M42" s="304">
        <v>40908</v>
      </c>
      <c r="N42" s="491">
        <v>9.2620734426870364</v>
      </c>
      <c r="O42" s="491">
        <v>9.2620734426870364</v>
      </c>
      <c r="P42" s="491">
        <v>9.2620734426870364</v>
      </c>
      <c r="R42" s="484">
        <v>40908</v>
      </c>
      <c r="S42" s="336">
        <v>8.2973139186193876</v>
      </c>
      <c r="T42" s="336">
        <v>8.2973139186193876</v>
      </c>
      <c r="U42" s="336">
        <v>8.2973139186193876</v>
      </c>
    </row>
    <row r="43" spans="1:21" ht="13.5" customHeight="1">
      <c r="A43" s="304">
        <v>40999</v>
      </c>
      <c r="B43" s="336">
        <v>9.0738595216319737</v>
      </c>
      <c r="C43" s="336">
        <v>8.6974258098922466</v>
      </c>
      <c r="D43" s="337">
        <v>1.04298917748918</v>
      </c>
      <c r="E43" s="338">
        <v>7</v>
      </c>
      <c r="F43" s="336">
        <v>9.0738595216319737</v>
      </c>
      <c r="G43" s="336">
        <v>8.6974258098922466</v>
      </c>
      <c r="H43" s="338">
        <v>7</v>
      </c>
      <c r="I43" s="336">
        <v>9.0738595216319737</v>
      </c>
      <c r="J43" s="336">
        <v>8.6974258098922466</v>
      </c>
      <c r="K43" s="338">
        <v>7</v>
      </c>
      <c r="M43" s="304">
        <v>40999</v>
      </c>
      <c r="N43" s="491">
        <v>9.0738595216319737</v>
      </c>
      <c r="O43" s="491">
        <v>9.0738595216319737</v>
      </c>
      <c r="P43" s="491">
        <v>9.0738595216319737</v>
      </c>
      <c r="R43" s="484">
        <v>40999</v>
      </c>
      <c r="S43" s="336">
        <v>8.6974258098922466</v>
      </c>
      <c r="T43" s="336">
        <v>8.6974258098922466</v>
      </c>
      <c r="U43" s="336">
        <v>8.6974258098922466</v>
      </c>
    </row>
    <row r="44" spans="1:21" ht="13.5" customHeight="1">
      <c r="A44" s="304">
        <v>41090</v>
      </c>
      <c r="B44" s="336">
        <v>9.2057790361843104</v>
      </c>
      <c r="C44" s="336">
        <v>8.3936710548261075</v>
      </c>
      <c r="D44" s="337">
        <v>0.69602734107997299</v>
      </c>
      <c r="E44" s="338">
        <v>6.37</v>
      </c>
      <c r="F44" s="336">
        <v>9.2057790361843104</v>
      </c>
      <c r="G44" s="336">
        <v>8.3936710548261075</v>
      </c>
      <c r="H44" s="338">
        <v>6.37</v>
      </c>
      <c r="I44" s="336">
        <v>9.2057790361843104</v>
      </c>
      <c r="J44" s="336">
        <v>8.3936710548261075</v>
      </c>
      <c r="K44" s="338">
        <v>6.37</v>
      </c>
      <c r="M44" s="304">
        <v>41090</v>
      </c>
      <c r="N44" s="491">
        <v>9.2057790361843104</v>
      </c>
      <c r="O44" s="491">
        <v>9.2057790361843104</v>
      </c>
      <c r="P44" s="491">
        <v>9.2057790361843104</v>
      </c>
      <c r="R44" s="484">
        <v>41090</v>
      </c>
      <c r="S44" s="336">
        <v>8.3936710548261075</v>
      </c>
      <c r="T44" s="336">
        <v>8.3936710548261075</v>
      </c>
      <c r="U44" s="336">
        <v>8.3936710548261075</v>
      </c>
    </row>
    <row r="45" spans="1:21" ht="13.5" customHeight="1">
      <c r="A45" s="304">
        <v>41182</v>
      </c>
      <c r="B45" s="336">
        <v>9.3856557288438616</v>
      </c>
      <c r="C45" s="336">
        <v>8.4954346380338794</v>
      </c>
      <c r="D45" s="337">
        <v>0.35857891963109401</v>
      </c>
      <c r="E45" s="338">
        <v>5.58</v>
      </c>
      <c r="F45" s="336">
        <v>9.3856557288438616</v>
      </c>
      <c r="G45" s="336">
        <v>8.4954346380338794</v>
      </c>
      <c r="H45" s="338">
        <v>5.58</v>
      </c>
      <c r="I45" s="336">
        <v>9.3856557288438616</v>
      </c>
      <c r="J45" s="336">
        <v>8.4954346380338794</v>
      </c>
      <c r="K45" s="338">
        <v>5.58</v>
      </c>
      <c r="M45" s="304">
        <v>41182</v>
      </c>
      <c r="N45" s="491">
        <v>9.3856557288438616</v>
      </c>
      <c r="O45" s="491">
        <v>9.3856557288438616</v>
      </c>
      <c r="P45" s="491">
        <v>9.3856557288438616</v>
      </c>
      <c r="R45" s="484">
        <v>41182</v>
      </c>
      <c r="S45" s="336">
        <v>8.4954346380338794</v>
      </c>
      <c r="T45" s="336">
        <v>8.4954346380338794</v>
      </c>
      <c r="U45" s="336">
        <v>8.4954346380338794</v>
      </c>
    </row>
    <row r="46" spans="1:21" ht="13.5" customHeight="1">
      <c r="A46" s="304">
        <v>41274</v>
      </c>
      <c r="B46" s="336">
        <v>9.0516177399443372</v>
      </c>
      <c r="C46" s="336">
        <v>8.1681318649890269</v>
      </c>
      <c r="D46" s="337">
        <v>0.195128909229596</v>
      </c>
      <c r="E46" s="338">
        <v>4.54</v>
      </c>
      <c r="F46" s="336">
        <v>9.0516177399443372</v>
      </c>
      <c r="G46" s="336">
        <v>8.1681318649890269</v>
      </c>
      <c r="H46" s="338">
        <v>4.54</v>
      </c>
      <c r="I46" s="336">
        <v>9.0516177399443372</v>
      </c>
      <c r="J46" s="336">
        <v>8.1681318649890269</v>
      </c>
      <c r="K46" s="338">
        <v>4.54</v>
      </c>
      <c r="M46" s="304">
        <v>41274</v>
      </c>
      <c r="N46" s="491">
        <v>9.0516177399443372</v>
      </c>
      <c r="O46" s="491">
        <v>9.0516177399443372</v>
      </c>
      <c r="P46" s="491">
        <v>9.0516177399443372</v>
      </c>
      <c r="R46" s="484">
        <v>41274</v>
      </c>
      <c r="S46" s="336">
        <v>8.1681318649890269</v>
      </c>
      <c r="T46" s="336">
        <v>8.1681318649890269</v>
      </c>
      <c r="U46" s="336">
        <v>8.1681318649890269</v>
      </c>
    </row>
    <row r="47" spans="1:21" ht="13.5" customHeight="1">
      <c r="A47" s="304">
        <v>41364</v>
      </c>
      <c r="B47" s="336">
        <v>9.0737698177362258</v>
      </c>
      <c r="C47" s="336">
        <v>8.2508639916089237</v>
      </c>
      <c r="D47" s="337">
        <v>0.21143636363636401</v>
      </c>
      <c r="E47" s="338">
        <v>4.32</v>
      </c>
      <c r="F47" s="336">
        <v>9.0737698177362258</v>
      </c>
      <c r="G47" s="336">
        <v>8.2508639916089237</v>
      </c>
      <c r="H47" s="338">
        <v>4.32</v>
      </c>
      <c r="I47" s="336">
        <v>9.0737698177362258</v>
      </c>
      <c r="J47" s="336">
        <v>8.2508639916089237</v>
      </c>
      <c r="K47" s="338">
        <v>4.32</v>
      </c>
      <c r="M47" s="304">
        <v>41364</v>
      </c>
      <c r="N47" s="491">
        <v>9.0737698177362258</v>
      </c>
      <c r="O47" s="491">
        <v>9.0737698177362258</v>
      </c>
      <c r="P47" s="491">
        <v>9.0737698177362258</v>
      </c>
      <c r="R47" s="484">
        <v>41364</v>
      </c>
      <c r="S47" s="336">
        <v>8.2508639916089237</v>
      </c>
      <c r="T47" s="336">
        <v>8.2508639916089237</v>
      </c>
      <c r="U47" s="336">
        <v>8.2508639916089237</v>
      </c>
    </row>
    <row r="48" spans="1:21" ht="13.5" customHeight="1">
      <c r="A48" s="304">
        <v>41455</v>
      </c>
      <c r="B48" s="336">
        <v>8.7744357872498675</v>
      </c>
      <c r="C48" s="336">
        <v>8.1752419659962765</v>
      </c>
      <c r="D48" s="337">
        <v>0.206794011544012</v>
      </c>
      <c r="E48" s="338">
        <v>4.63</v>
      </c>
      <c r="F48" s="336">
        <v>8.7744357872498675</v>
      </c>
      <c r="G48" s="336">
        <v>8.1752419659962765</v>
      </c>
      <c r="H48" s="338">
        <v>4.63</v>
      </c>
      <c r="I48" s="336">
        <v>8.7744357872498675</v>
      </c>
      <c r="J48" s="336">
        <v>8.1752419659962765</v>
      </c>
      <c r="K48" s="338">
        <v>4.63</v>
      </c>
      <c r="M48" s="304">
        <v>41455</v>
      </c>
      <c r="N48" s="491">
        <v>8.7744357872498675</v>
      </c>
      <c r="O48" s="491">
        <v>8.7744357872498675</v>
      </c>
      <c r="P48" s="491">
        <v>8.7744357872498675</v>
      </c>
      <c r="R48" s="484">
        <v>41455</v>
      </c>
      <c r="S48" s="336">
        <v>8.1752419659962765</v>
      </c>
      <c r="T48" s="336">
        <v>8.1752419659962765</v>
      </c>
      <c r="U48" s="336">
        <v>8.1752419659962765</v>
      </c>
    </row>
    <row r="49" spans="1:21" ht="13.5" customHeight="1">
      <c r="A49" s="304">
        <v>41547</v>
      </c>
      <c r="B49" s="336">
        <v>8.5550672160763757</v>
      </c>
      <c r="C49" s="336">
        <v>8.4751057514151213</v>
      </c>
      <c r="D49" s="337">
        <v>0.22351217140347601</v>
      </c>
      <c r="E49" s="338">
        <v>4.92</v>
      </c>
      <c r="F49" s="336">
        <v>8.5550672160763757</v>
      </c>
      <c r="G49" s="336">
        <v>8.4751057514151213</v>
      </c>
      <c r="H49" s="338">
        <v>4.92</v>
      </c>
      <c r="I49" s="336">
        <v>8.5550672160763757</v>
      </c>
      <c r="J49" s="336">
        <v>8.4751057514151213</v>
      </c>
      <c r="K49" s="338">
        <v>4.92</v>
      </c>
      <c r="M49" s="304">
        <v>41547</v>
      </c>
      <c r="N49" s="491">
        <v>8.5550672160763757</v>
      </c>
      <c r="O49" s="491">
        <v>8.5550672160763757</v>
      </c>
      <c r="P49" s="491">
        <v>8.5550672160763757</v>
      </c>
      <c r="R49" s="484">
        <v>41547</v>
      </c>
      <c r="S49" s="336">
        <v>8.4751057514151213</v>
      </c>
      <c r="T49" s="336">
        <v>8.4751057514151213</v>
      </c>
      <c r="U49" s="336">
        <v>8.4751057514151213</v>
      </c>
    </row>
    <row r="50" spans="1:21" ht="13.5" customHeight="1">
      <c r="A50" s="304">
        <v>41639</v>
      </c>
      <c r="B50" s="336">
        <v>8.1627736169334426</v>
      </c>
      <c r="C50" s="336">
        <v>7.9815141439801991</v>
      </c>
      <c r="D50" s="337">
        <v>0.24090234644582501</v>
      </c>
      <c r="E50" s="338">
        <v>5.0999999999999996</v>
      </c>
      <c r="F50" s="336">
        <v>8.1627736169334426</v>
      </c>
      <c r="G50" s="336">
        <v>7.9815141439801991</v>
      </c>
      <c r="H50" s="338">
        <v>5.0999999999999996</v>
      </c>
      <c r="I50" s="336">
        <v>8.1627736169334426</v>
      </c>
      <c r="J50" s="336">
        <v>7.9815141439801991</v>
      </c>
      <c r="K50" s="338">
        <v>5.0999999999999996</v>
      </c>
      <c r="M50" s="304">
        <v>41639</v>
      </c>
      <c r="N50" s="491">
        <v>8.1627736169334426</v>
      </c>
      <c r="O50" s="491">
        <v>8.1627736169334426</v>
      </c>
      <c r="P50" s="491">
        <v>8.1627736169334426</v>
      </c>
      <c r="R50" s="484">
        <v>41639</v>
      </c>
      <c r="S50" s="336">
        <v>7.9815141439801991</v>
      </c>
      <c r="T50" s="336">
        <v>7.9815141439801991</v>
      </c>
      <c r="U50" s="336">
        <v>7.9815141439801991</v>
      </c>
    </row>
    <row r="51" spans="1:21" ht="13.5" customHeight="1">
      <c r="A51" s="304">
        <v>41729</v>
      </c>
      <c r="B51" s="336">
        <v>8.1218224994627377</v>
      </c>
      <c r="C51" s="336">
        <v>8.0968661278290153</v>
      </c>
      <c r="D51" s="337">
        <v>0.29515959595959601</v>
      </c>
      <c r="E51" s="338">
        <v>4.51</v>
      </c>
      <c r="F51" s="336">
        <v>8.1218224994627377</v>
      </c>
      <c r="G51" s="336">
        <v>8.0968661278290153</v>
      </c>
      <c r="H51" s="338">
        <v>4.51</v>
      </c>
      <c r="I51" s="336">
        <v>8.1218224994627377</v>
      </c>
      <c r="J51" s="336">
        <v>8.0968661278290153</v>
      </c>
      <c r="K51" s="338">
        <v>4.51</v>
      </c>
      <c r="M51" s="304">
        <v>41729</v>
      </c>
      <c r="N51" s="491">
        <v>8.1218224994627377</v>
      </c>
      <c r="O51" s="491">
        <v>8.1218224994627377</v>
      </c>
      <c r="P51" s="491">
        <v>8.1218224994627377</v>
      </c>
      <c r="R51" s="484">
        <v>41729</v>
      </c>
      <c r="S51" s="336">
        <v>8.0968661278290153</v>
      </c>
      <c r="T51" s="336">
        <v>8.0968661278290153</v>
      </c>
      <c r="U51" s="336">
        <v>8.0968661278290153</v>
      </c>
    </row>
    <row r="52" spans="1:21" ht="13.5" customHeight="1">
      <c r="A52" s="304">
        <v>41820</v>
      </c>
      <c r="B52" s="336">
        <v>8.1907738973199216</v>
      </c>
      <c r="C52" s="336">
        <v>8.0377235523691901</v>
      </c>
      <c r="D52" s="337">
        <v>0.29858333333333298</v>
      </c>
      <c r="E52" s="338">
        <v>3.94</v>
      </c>
      <c r="F52" s="336">
        <v>8.1907738973199216</v>
      </c>
      <c r="G52" s="336">
        <v>8.0377235523691901</v>
      </c>
      <c r="H52" s="338">
        <v>3.94</v>
      </c>
      <c r="I52" s="336">
        <v>8.1907738973199216</v>
      </c>
      <c r="J52" s="336">
        <v>8.0377235523691901</v>
      </c>
      <c r="K52" s="338">
        <v>3.94</v>
      </c>
      <c r="M52" s="304">
        <v>41820</v>
      </c>
      <c r="N52" s="491">
        <v>8.1907738973199216</v>
      </c>
      <c r="O52" s="491">
        <v>8.1907738973199216</v>
      </c>
      <c r="P52" s="491">
        <v>8.1907738973199216</v>
      </c>
      <c r="R52" s="484">
        <v>41820</v>
      </c>
      <c r="S52" s="336">
        <v>8.0377235523691901</v>
      </c>
      <c r="T52" s="336">
        <v>8.0377235523691901</v>
      </c>
      <c r="U52" s="336">
        <v>8.0377235523691901</v>
      </c>
    </row>
    <row r="53" spans="1:21" ht="13.5" customHeight="1">
      <c r="A53" s="304">
        <v>41912</v>
      </c>
      <c r="B53" s="336">
        <v>8.0539317359124123</v>
      </c>
      <c r="C53" s="336">
        <v>8.0905536577693375</v>
      </c>
      <c r="D53" s="337">
        <v>0.16456860530773601</v>
      </c>
      <c r="E53" s="338">
        <v>3.57</v>
      </c>
      <c r="F53" s="336">
        <v>8.0539317359124123</v>
      </c>
      <c r="G53" s="336">
        <v>8.0905536577693375</v>
      </c>
      <c r="H53" s="338">
        <v>3.57</v>
      </c>
      <c r="I53" s="336">
        <v>8.0539317359124123</v>
      </c>
      <c r="J53" s="336">
        <v>8.0905536577693375</v>
      </c>
      <c r="K53" s="338">
        <v>3.57</v>
      </c>
      <c r="M53" s="304">
        <v>41912</v>
      </c>
      <c r="N53" s="491">
        <v>8.0539317359124123</v>
      </c>
      <c r="O53" s="491">
        <v>8.0539317359124123</v>
      </c>
      <c r="P53" s="491">
        <v>8.0539317359124123</v>
      </c>
      <c r="R53" s="484">
        <v>41912</v>
      </c>
      <c r="S53" s="336">
        <v>8.0905536577693375</v>
      </c>
      <c r="T53" s="336">
        <v>8.0905536577693375</v>
      </c>
      <c r="U53" s="336">
        <v>8.0905536577693375</v>
      </c>
    </row>
    <row r="54" spans="1:21" ht="13.5" customHeight="1">
      <c r="A54" s="304">
        <v>42004</v>
      </c>
      <c r="B54" s="336">
        <v>7.9207029171446734</v>
      </c>
      <c r="C54" s="336">
        <v>7.4199699024953247</v>
      </c>
      <c r="D54" s="337">
        <v>8.1471152518978601E-2</v>
      </c>
      <c r="E54" s="338">
        <v>3.52</v>
      </c>
      <c r="F54" s="336">
        <v>7.9207029171446734</v>
      </c>
      <c r="G54" s="336">
        <v>7.4199699024953247</v>
      </c>
      <c r="H54" s="338">
        <v>3.52</v>
      </c>
      <c r="I54" s="336">
        <v>7.9207029171446734</v>
      </c>
      <c r="J54" s="336">
        <v>7.4199699024953247</v>
      </c>
      <c r="K54" s="338">
        <v>3.52</v>
      </c>
      <c r="M54" s="304">
        <v>42004</v>
      </c>
      <c r="N54" s="491">
        <v>7.9207029171446734</v>
      </c>
      <c r="O54" s="491">
        <v>7.9207029171446734</v>
      </c>
      <c r="P54" s="491">
        <v>7.9207029171446734</v>
      </c>
      <c r="R54" s="484">
        <v>42004</v>
      </c>
      <c r="S54" s="336">
        <v>7.4199699024953247</v>
      </c>
      <c r="T54" s="336">
        <v>7.4199699024953247</v>
      </c>
      <c r="U54" s="336">
        <v>7.4199699024953247</v>
      </c>
    </row>
    <row r="55" spans="1:21" ht="13.5" customHeight="1">
      <c r="A55" s="304">
        <v>42094</v>
      </c>
      <c r="B55" s="336">
        <v>7.7461153320346847</v>
      </c>
      <c r="C55" s="336">
        <v>7.7803689795146216</v>
      </c>
      <c r="D55" s="337">
        <v>4.6016161616161601E-2</v>
      </c>
      <c r="E55" s="338">
        <v>3.08</v>
      </c>
      <c r="F55" s="336">
        <v>7.7461153320346847</v>
      </c>
      <c r="G55" s="336">
        <v>7.7803689795146216</v>
      </c>
      <c r="H55" s="338">
        <v>3.08</v>
      </c>
      <c r="I55" s="336">
        <v>7.7461153320346847</v>
      </c>
      <c r="J55" s="336">
        <v>7.7803689795146216</v>
      </c>
      <c r="K55" s="338">
        <v>3.08</v>
      </c>
      <c r="M55" s="304">
        <v>42094</v>
      </c>
      <c r="N55" s="491">
        <v>7.7461153320346847</v>
      </c>
      <c r="O55" s="491">
        <v>7.7461153320346847</v>
      </c>
      <c r="P55" s="491">
        <v>7.7461153320346847</v>
      </c>
      <c r="R55" s="484">
        <v>42094</v>
      </c>
      <c r="S55" s="336">
        <v>7.7803689795146216</v>
      </c>
      <c r="T55" s="336">
        <v>7.7803689795146216</v>
      </c>
      <c r="U55" s="336">
        <v>7.7803689795146216</v>
      </c>
    </row>
    <row r="56" spans="1:21" ht="13.5" customHeight="1">
      <c r="A56" s="304">
        <v>42185</v>
      </c>
      <c r="B56" s="336">
        <v>7.8806741511939791</v>
      </c>
      <c r="C56" s="336">
        <v>7.4207007304054793</v>
      </c>
      <c r="D56" s="337">
        <v>-6.5258373205741701E-3</v>
      </c>
      <c r="E56" s="338">
        <v>3.07</v>
      </c>
      <c r="F56" s="336">
        <v>7.8806741511939791</v>
      </c>
      <c r="G56" s="336">
        <v>7.4207007304054793</v>
      </c>
      <c r="H56" s="338">
        <v>3.07</v>
      </c>
      <c r="I56" s="336">
        <v>7.8806741511939791</v>
      </c>
      <c r="J56" s="336">
        <v>7.4207007304054793</v>
      </c>
      <c r="K56" s="338">
        <v>3.07</v>
      </c>
      <c r="M56" s="304">
        <v>42185</v>
      </c>
      <c r="N56" s="491">
        <v>7.8806741511939791</v>
      </c>
      <c r="O56" s="491">
        <v>7.8806741511939791</v>
      </c>
      <c r="P56" s="491">
        <v>7.8806741511939791</v>
      </c>
      <c r="R56" s="484">
        <v>42185</v>
      </c>
      <c r="S56" s="336">
        <v>7.4207007304054793</v>
      </c>
      <c r="T56" s="336">
        <v>7.4207007304054793</v>
      </c>
      <c r="U56" s="336">
        <v>7.4207007304054793</v>
      </c>
    </row>
    <row r="57" spans="1:21" ht="13.5" customHeight="1">
      <c r="A57" s="304">
        <v>42277</v>
      </c>
      <c r="B57" s="336">
        <v>7.4572010065440582</v>
      </c>
      <c r="C57" s="336">
        <v>7.463197074229762</v>
      </c>
      <c r="D57" s="337">
        <v>-2.7817083882301301E-2</v>
      </c>
      <c r="E57" s="338">
        <v>3.91</v>
      </c>
      <c r="F57" s="336">
        <v>7.4572010065440582</v>
      </c>
      <c r="G57" s="336">
        <v>7.463197074229762</v>
      </c>
      <c r="H57" s="338">
        <v>3.91</v>
      </c>
      <c r="I57" s="336">
        <v>7.4572010065440582</v>
      </c>
      <c r="J57" s="336">
        <v>7.463197074229762</v>
      </c>
      <c r="K57" s="338">
        <v>3.91</v>
      </c>
      <c r="M57" s="304">
        <v>42277</v>
      </c>
      <c r="N57" s="491">
        <v>7.4572010065440582</v>
      </c>
      <c r="O57" s="491">
        <v>7.4572010065440582</v>
      </c>
      <c r="P57" s="491">
        <v>7.4572010065440582</v>
      </c>
      <c r="R57" s="484">
        <v>42277</v>
      </c>
      <c r="S57" s="336">
        <v>7.463197074229762</v>
      </c>
      <c r="T57" s="336">
        <v>7.463197074229762</v>
      </c>
      <c r="U57" s="336">
        <v>7.463197074229762</v>
      </c>
    </row>
    <row r="58" spans="1:21" ht="13.5" customHeight="1">
      <c r="A58" s="304">
        <v>42369</v>
      </c>
      <c r="B58" s="336">
        <v>7.3669886765019656</v>
      </c>
      <c r="C58" s="336">
        <v>6.1542007858131074</v>
      </c>
      <c r="D58" s="337">
        <v>-8.91760461760462E-2</v>
      </c>
      <c r="E58" s="338">
        <v>3.92</v>
      </c>
      <c r="F58" s="336">
        <v>7.3669886765019656</v>
      </c>
      <c r="G58" s="336">
        <v>6.1542007858131074</v>
      </c>
      <c r="H58" s="338">
        <v>3.92</v>
      </c>
      <c r="I58" s="336">
        <v>7.3669886765019656</v>
      </c>
      <c r="J58" s="336">
        <v>6.1542007858131074</v>
      </c>
      <c r="K58" s="338">
        <v>3.92</v>
      </c>
      <c r="M58" s="304">
        <v>42369</v>
      </c>
      <c r="N58" s="491">
        <v>7.3669886765019656</v>
      </c>
      <c r="O58" s="491">
        <v>7.3669886765019656</v>
      </c>
      <c r="P58" s="491">
        <v>7.3669886765019656</v>
      </c>
      <c r="R58" s="484">
        <v>42369</v>
      </c>
      <c r="S58" s="336">
        <v>6.1542007858131074</v>
      </c>
      <c r="T58" s="336">
        <v>6.1542007858131074</v>
      </c>
      <c r="U58" s="336">
        <v>6.1542007858131074</v>
      </c>
    </row>
    <row r="59" spans="1:21" ht="13.5" customHeight="1">
      <c r="A59" s="304">
        <v>42460</v>
      </c>
      <c r="B59" s="336">
        <v>6.7988516250244571</v>
      </c>
      <c r="C59" s="336">
        <v>6.6286284616258646</v>
      </c>
      <c r="D59" s="337">
        <v>-0.18608174603174599</v>
      </c>
      <c r="E59" s="338">
        <v>3.66</v>
      </c>
      <c r="F59" s="336">
        <v>6.7988516250244571</v>
      </c>
      <c r="G59" s="336">
        <v>6.6286284616258646</v>
      </c>
      <c r="H59" s="338">
        <v>3.66</v>
      </c>
      <c r="I59" s="336">
        <v>6.7988516250244571</v>
      </c>
      <c r="J59" s="336">
        <v>6.6286284616258646</v>
      </c>
      <c r="K59" s="338">
        <v>3.66</v>
      </c>
      <c r="M59" s="304">
        <v>42460</v>
      </c>
      <c r="N59" s="491">
        <v>6.7988516250244571</v>
      </c>
      <c r="O59" s="491">
        <v>6.7988516250244571</v>
      </c>
      <c r="P59" s="491">
        <v>6.7988516250244571</v>
      </c>
      <c r="R59" s="484">
        <v>42460</v>
      </c>
      <c r="S59" s="336">
        <v>6.6286284616258646</v>
      </c>
      <c r="T59" s="336">
        <v>6.6286284616258646</v>
      </c>
      <c r="U59" s="336">
        <v>6.6286284616258646</v>
      </c>
    </row>
    <row r="60" spans="1:21" ht="13.5" customHeight="1">
      <c r="A60" s="304">
        <v>42551</v>
      </c>
      <c r="B60" s="336">
        <v>6.8388510807878609</v>
      </c>
      <c r="C60" s="336">
        <v>6.4896024050653338</v>
      </c>
      <c r="D60" s="337">
        <v>-0.25809379509379499</v>
      </c>
      <c r="E60" s="338">
        <v>3.81</v>
      </c>
      <c r="F60" s="336">
        <v>6.8388510807878609</v>
      </c>
      <c r="G60" s="336">
        <v>6.4896024050653338</v>
      </c>
      <c r="H60" s="338">
        <v>3.81</v>
      </c>
      <c r="I60" s="336">
        <v>6.8388510807878609</v>
      </c>
      <c r="J60" s="336">
        <v>6.4896024050653338</v>
      </c>
      <c r="K60" s="338">
        <v>3.81</v>
      </c>
      <c r="M60" s="304">
        <v>42551</v>
      </c>
      <c r="N60" s="491">
        <v>6.8388510807878609</v>
      </c>
      <c r="O60" s="491">
        <v>6.8388510807878609</v>
      </c>
      <c r="P60" s="491">
        <v>6.8388510807878609</v>
      </c>
      <c r="R60" s="484">
        <v>42551</v>
      </c>
      <c r="S60" s="336">
        <v>6.4896024050653338</v>
      </c>
      <c r="T60" s="336">
        <v>6.4896024050653338</v>
      </c>
      <c r="U60" s="336">
        <v>6.4896024050653338</v>
      </c>
    </row>
    <row r="61" spans="1:21" ht="13.5" customHeight="1">
      <c r="A61" s="304">
        <v>42643</v>
      </c>
      <c r="B61" s="336">
        <v>6.6967794250920232</v>
      </c>
      <c r="C61" s="336">
        <v>6.3431531473707778</v>
      </c>
      <c r="D61" s="337">
        <v>-0.298125854821507</v>
      </c>
      <c r="E61" s="338">
        <v>3.34</v>
      </c>
      <c r="F61" s="336">
        <v>6.6967794250920232</v>
      </c>
      <c r="G61" s="336">
        <v>6.3431531473707778</v>
      </c>
      <c r="H61" s="338">
        <v>3.34</v>
      </c>
      <c r="I61" s="336">
        <v>6.6967794250920232</v>
      </c>
      <c r="J61" s="336">
        <v>6.3431531473707778</v>
      </c>
      <c r="K61" s="338">
        <v>3.34</v>
      </c>
      <c r="M61" s="304">
        <v>42643</v>
      </c>
      <c r="N61" s="491">
        <v>6.6967794250920232</v>
      </c>
      <c r="O61" s="491">
        <v>6.6967794250920232</v>
      </c>
      <c r="P61" s="491">
        <v>6.6967794250920232</v>
      </c>
      <c r="R61" s="484">
        <v>42643</v>
      </c>
      <c r="S61" s="336">
        <v>6.3431531473707778</v>
      </c>
      <c r="T61" s="336">
        <v>6.3431531473707778</v>
      </c>
      <c r="U61" s="336">
        <v>6.3431531473707778</v>
      </c>
    </row>
    <row r="62" spans="1:21" ht="13.5" customHeight="1">
      <c r="A62" s="304">
        <v>42735</v>
      </c>
      <c r="B62" s="336">
        <v>6.6976397205007254</v>
      </c>
      <c r="C62" s="336">
        <v>5.5566104476887261</v>
      </c>
      <c r="D62" s="337">
        <v>-0.31248124098124103</v>
      </c>
      <c r="E62" s="338">
        <v>2.95</v>
      </c>
      <c r="F62" s="336">
        <v>6.6976397205007254</v>
      </c>
      <c r="G62" s="336">
        <v>5.5566104476887261</v>
      </c>
      <c r="H62" s="338">
        <v>2.95</v>
      </c>
      <c r="I62" s="336">
        <v>6.6976397205007254</v>
      </c>
      <c r="J62" s="336">
        <v>5.5566104476887261</v>
      </c>
      <c r="K62" s="338">
        <v>2.95</v>
      </c>
      <c r="M62" s="304">
        <v>42735</v>
      </c>
      <c r="N62" s="491">
        <v>6.6976397205007254</v>
      </c>
      <c r="O62" s="491">
        <v>6.6976397205007254</v>
      </c>
      <c r="P62" s="491">
        <v>6.6976397205007254</v>
      </c>
      <c r="R62" s="484">
        <v>42735</v>
      </c>
      <c r="S62" s="336">
        <v>5.5566104476887261</v>
      </c>
      <c r="T62" s="336">
        <v>5.5566104476887261</v>
      </c>
      <c r="U62" s="336">
        <v>5.5566104476887261</v>
      </c>
    </row>
    <row r="63" spans="1:21" ht="13.5" customHeight="1">
      <c r="A63" s="304">
        <v>42825</v>
      </c>
      <c r="B63" s="336">
        <v>6.7756154459704083</v>
      </c>
      <c r="C63" s="336">
        <v>5.5575043771093888</v>
      </c>
      <c r="D63" s="337">
        <v>-0.32783109354413698</v>
      </c>
      <c r="E63" s="338">
        <v>2.74</v>
      </c>
      <c r="F63" s="336">
        <v>6.7756154459704083</v>
      </c>
      <c r="G63" s="336">
        <v>5.5575043771093888</v>
      </c>
      <c r="H63" s="338">
        <v>2.74</v>
      </c>
      <c r="I63" s="336">
        <v>6.7756154459704083</v>
      </c>
      <c r="J63" s="336">
        <v>5.5575043771093888</v>
      </c>
      <c r="K63" s="338">
        <v>2.74</v>
      </c>
      <c r="M63" s="304">
        <v>42825</v>
      </c>
      <c r="N63" s="491">
        <v>6.7756154459704083</v>
      </c>
      <c r="O63" s="491">
        <v>6.7756154459704083</v>
      </c>
      <c r="P63" s="491">
        <v>6.7756154459704083</v>
      </c>
      <c r="R63" s="484">
        <v>42825</v>
      </c>
      <c r="S63" s="336">
        <v>5.5575043771093888</v>
      </c>
      <c r="T63" s="336">
        <v>5.5575043771093888</v>
      </c>
      <c r="U63" s="336">
        <v>5.5575043771093888</v>
      </c>
    </row>
    <row r="64" spans="1:21" ht="13.5" customHeight="1">
      <c r="A64" s="304">
        <v>42916</v>
      </c>
      <c r="B64" s="336">
        <v>6.779869405942156</v>
      </c>
      <c r="C64" s="336">
        <v>5.7143864203134358</v>
      </c>
      <c r="D64" s="337">
        <v>-0.32994781144781099</v>
      </c>
      <c r="E64" s="338">
        <v>2.83</v>
      </c>
      <c r="F64" s="336">
        <v>6.779869405942156</v>
      </c>
      <c r="G64" s="336">
        <v>5.7143864203134358</v>
      </c>
      <c r="H64" s="338">
        <v>2.83</v>
      </c>
      <c r="I64" s="336">
        <v>6.779869405942156</v>
      </c>
      <c r="J64" s="336">
        <v>5.7143864203134358</v>
      </c>
      <c r="K64" s="338">
        <v>2.83</v>
      </c>
      <c r="M64" s="304">
        <v>42916</v>
      </c>
      <c r="N64" s="491">
        <v>6.779869405942156</v>
      </c>
      <c r="O64" s="491">
        <v>6.779869405942156</v>
      </c>
      <c r="P64" s="491">
        <v>6.779869405942156</v>
      </c>
      <c r="R64" s="484">
        <v>42916</v>
      </c>
      <c r="S64" s="336">
        <v>5.7143864203134358</v>
      </c>
      <c r="T64" s="336">
        <v>5.7143864203134358</v>
      </c>
      <c r="U64" s="336">
        <v>5.7143864203134358</v>
      </c>
    </row>
    <row r="65" spans="1:21" ht="13.5" customHeight="1">
      <c r="A65" s="304">
        <v>43008</v>
      </c>
      <c r="B65" s="336">
        <v>6.7475239428247615</v>
      </c>
      <c r="C65" s="336">
        <v>5.9364190836570652</v>
      </c>
      <c r="D65" s="337">
        <v>-0.32963216011042101</v>
      </c>
      <c r="E65" s="338">
        <v>2.71</v>
      </c>
      <c r="F65" s="336">
        <v>6.7475239428247615</v>
      </c>
      <c r="G65" s="336">
        <v>5.9364190836570652</v>
      </c>
      <c r="H65" s="338">
        <v>2.71</v>
      </c>
      <c r="I65" s="336">
        <v>6.7475239428247615</v>
      </c>
      <c r="J65" s="336">
        <v>5.9364190836570652</v>
      </c>
      <c r="K65" s="338">
        <v>2.71</v>
      </c>
      <c r="M65" s="304">
        <v>43008</v>
      </c>
      <c r="N65" s="491">
        <v>6.7475239428247615</v>
      </c>
      <c r="O65" s="491">
        <v>6.7475239428247615</v>
      </c>
      <c r="P65" s="491">
        <v>6.7475239428247615</v>
      </c>
      <c r="R65" s="484">
        <v>43008</v>
      </c>
      <c r="S65" s="336">
        <v>5.9364190836570652</v>
      </c>
      <c r="T65" s="336">
        <v>5.9364190836570652</v>
      </c>
      <c r="U65" s="336">
        <v>5.9364190836570652</v>
      </c>
    </row>
    <row r="66" spans="1:21" ht="13.5" customHeight="1">
      <c r="A66" s="304">
        <v>43100</v>
      </c>
      <c r="B66" s="336">
        <v>6.0833202722275148</v>
      </c>
      <c r="C66" s="336">
        <v>4.6785761835220567</v>
      </c>
      <c r="D66" s="337">
        <v>-0.328813397129187</v>
      </c>
      <c r="E66" s="338">
        <v>2.4700000000000002</v>
      </c>
      <c r="F66" s="336">
        <v>6.0833202722275148</v>
      </c>
      <c r="G66" s="336">
        <v>4.6785761835220567</v>
      </c>
      <c r="H66" s="338">
        <v>2.4700000000000002</v>
      </c>
      <c r="I66" s="336">
        <v>6.0833202722275148</v>
      </c>
      <c r="J66" s="336">
        <v>4.6785761835220567</v>
      </c>
      <c r="K66" s="338">
        <v>2.4700000000000002</v>
      </c>
      <c r="M66" s="304">
        <v>43100</v>
      </c>
      <c r="N66" s="491">
        <v>6.0833202722275148</v>
      </c>
      <c r="O66" s="491">
        <v>6.0833202722275148</v>
      </c>
      <c r="P66" s="491">
        <v>6.0833202722275148</v>
      </c>
      <c r="R66" s="484">
        <v>43100</v>
      </c>
      <c r="S66" s="336">
        <v>4.6785761835220567</v>
      </c>
      <c r="T66" s="336">
        <v>4.6785761835220567</v>
      </c>
      <c r="U66" s="336">
        <v>4.6785761835220567</v>
      </c>
    </row>
    <row r="67" spans="1:21" ht="13.5" customHeight="1">
      <c r="A67" s="304">
        <v>43190</v>
      </c>
      <c r="B67" s="336">
        <v>5.9295090792082945</v>
      </c>
      <c r="C67" s="336">
        <v>5.2541416779102459</v>
      </c>
      <c r="D67" s="337">
        <v>-0.32828643578643601</v>
      </c>
      <c r="E67" s="338">
        <v>2.19</v>
      </c>
      <c r="F67" s="336">
        <v>5.9295090792082945</v>
      </c>
      <c r="G67" s="336">
        <v>5.2541416779102459</v>
      </c>
      <c r="H67" s="338">
        <v>2.19</v>
      </c>
      <c r="I67" s="336">
        <v>5.9295090792082945</v>
      </c>
      <c r="J67" s="336">
        <v>5.2541416779102459</v>
      </c>
      <c r="K67" s="338">
        <v>2.19</v>
      </c>
      <c r="M67" s="304">
        <v>43190</v>
      </c>
      <c r="N67" s="491">
        <v>5.9295090792082945</v>
      </c>
      <c r="O67" s="491">
        <v>5.9295090792082945</v>
      </c>
      <c r="P67" s="491">
        <v>5.9295090792082945</v>
      </c>
      <c r="R67" s="484">
        <v>43190</v>
      </c>
      <c r="S67" s="336">
        <v>5.2541416779102459</v>
      </c>
      <c r="T67" s="336">
        <v>5.2541416779102459</v>
      </c>
      <c r="U67" s="336">
        <v>5.2541416779102459</v>
      </c>
    </row>
    <row r="68" spans="1:21" ht="13.5" customHeight="1">
      <c r="A68" s="304">
        <v>43281</v>
      </c>
      <c r="B68" s="336">
        <v>6.1886260215069404</v>
      </c>
      <c r="C68" s="336">
        <v>5.046486473771731</v>
      </c>
      <c r="D68" s="337">
        <v>-0.32524163059163103</v>
      </c>
      <c r="E68" s="338">
        <v>2.2000000000000002</v>
      </c>
      <c r="F68" s="336">
        <v>6.1886260215069404</v>
      </c>
      <c r="G68" s="336">
        <v>5.046486473771731</v>
      </c>
      <c r="H68" s="338">
        <v>2.2000000000000002</v>
      </c>
      <c r="I68" s="336">
        <v>6.1886260215069404</v>
      </c>
      <c r="J68" s="336">
        <v>5.046486473771731</v>
      </c>
      <c r="K68" s="338">
        <v>2.2000000000000002</v>
      </c>
      <c r="M68" s="304">
        <v>43281</v>
      </c>
      <c r="N68" s="491">
        <v>6.1886260215069404</v>
      </c>
      <c r="O68" s="491">
        <v>6.1886260215069404</v>
      </c>
      <c r="P68" s="491">
        <v>6.1886260215069404</v>
      </c>
      <c r="R68" s="484">
        <v>43281</v>
      </c>
      <c r="S68" s="336">
        <v>5.046486473771731</v>
      </c>
      <c r="T68" s="336">
        <v>5.046486473771731</v>
      </c>
      <c r="U68" s="336">
        <v>5.046486473771731</v>
      </c>
    </row>
    <row r="69" spans="1:21" ht="13.5" customHeight="1">
      <c r="A69" s="304">
        <v>43373</v>
      </c>
      <c r="B69" s="336">
        <v>5.8871190102159723</v>
      </c>
      <c r="C69" s="336">
        <v>4.7830686151030966</v>
      </c>
      <c r="D69" s="337">
        <v>-0.31952575757575802</v>
      </c>
      <c r="E69" s="338">
        <v>2.14</v>
      </c>
      <c r="F69" s="336">
        <v>5.8871190102159723</v>
      </c>
      <c r="G69" s="336">
        <v>4.7830686151030966</v>
      </c>
      <c r="H69" s="338">
        <v>2.14</v>
      </c>
      <c r="I69" s="336">
        <v>5.8871190102159723</v>
      </c>
      <c r="J69" s="336">
        <v>4.7830686151030966</v>
      </c>
      <c r="K69" s="338">
        <v>2.14</v>
      </c>
      <c r="M69" s="304">
        <v>43373</v>
      </c>
      <c r="N69" s="491">
        <v>5.8871190102159723</v>
      </c>
      <c r="O69" s="491">
        <v>5.8871190102159723</v>
      </c>
      <c r="P69" s="491">
        <v>5.8871190102159723</v>
      </c>
      <c r="R69" s="484">
        <v>43373</v>
      </c>
      <c r="S69" s="336">
        <v>4.7830686151030966</v>
      </c>
      <c r="T69" s="336">
        <v>4.7830686151030966</v>
      </c>
      <c r="U69" s="336">
        <v>4.7830686151030966</v>
      </c>
    </row>
    <row r="70" spans="1:21" ht="13.5" customHeight="1">
      <c r="A70" s="304">
        <v>43465</v>
      </c>
      <c r="B70" s="336">
        <v>5.7731940247603148</v>
      </c>
      <c r="C70" s="336">
        <v>4.7195912536756222</v>
      </c>
      <c r="D70" s="337">
        <v>-0.315318008459885</v>
      </c>
      <c r="E70" s="338">
        <v>2.04</v>
      </c>
      <c r="F70" s="336">
        <v>5.7731940247603148</v>
      </c>
      <c r="G70" s="336">
        <v>4.7195912536756222</v>
      </c>
      <c r="H70" s="338">
        <v>2.04</v>
      </c>
      <c r="I70" s="336">
        <v>5.7731940247603148</v>
      </c>
      <c r="J70" s="336">
        <v>4.7195912536756222</v>
      </c>
      <c r="K70" s="338">
        <v>2.04</v>
      </c>
      <c r="M70" s="304">
        <v>43465</v>
      </c>
      <c r="N70" s="491">
        <v>5.7731940247603148</v>
      </c>
      <c r="O70" s="491">
        <v>5.7731940247603148</v>
      </c>
      <c r="P70" s="491">
        <v>5.7731940247603148</v>
      </c>
      <c r="R70" s="484">
        <v>43465</v>
      </c>
      <c r="S70" s="336">
        <v>4.7195912536756222</v>
      </c>
      <c r="T70" s="336">
        <v>4.7195912536756222</v>
      </c>
      <c r="U70" s="336">
        <v>4.7195912536756222</v>
      </c>
    </row>
    <row r="71" spans="1:21" ht="13.5" customHeight="1">
      <c r="A71" s="304">
        <v>43555</v>
      </c>
      <c r="B71" s="336">
        <v>5.7477218100096588</v>
      </c>
      <c r="C71" s="336">
        <v>4.8871524907366499</v>
      </c>
      <c r="D71" s="337">
        <v>-0.30854682539682499</v>
      </c>
      <c r="E71" s="338">
        <v>2.0699999999999998</v>
      </c>
      <c r="F71" s="336">
        <v>5.7477218100096588</v>
      </c>
      <c r="G71" s="336">
        <v>4.8871524907366499</v>
      </c>
      <c r="H71" s="338">
        <v>2.0699999999999998</v>
      </c>
      <c r="I71" s="336">
        <v>5.7477218100096588</v>
      </c>
      <c r="J71" s="336">
        <v>4.8871524907366499</v>
      </c>
      <c r="K71" s="338">
        <v>2.0699999999999998</v>
      </c>
      <c r="M71" s="304">
        <v>43555</v>
      </c>
      <c r="N71" s="491">
        <v>5.7477218100096588</v>
      </c>
      <c r="O71" s="491">
        <v>5.7477218100096588</v>
      </c>
      <c r="P71" s="491">
        <v>5.7477218100096588</v>
      </c>
      <c r="R71" s="484">
        <v>43555</v>
      </c>
      <c r="S71" s="336">
        <v>4.8871524907366499</v>
      </c>
      <c r="T71" s="336">
        <v>4.8871524907366499</v>
      </c>
      <c r="U71" s="336">
        <v>4.8871524907366499</v>
      </c>
    </row>
    <row r="72" spans="1:21" ht="13.5" customHeight="1">
      <c r="A72" s="304">
        <v>43646</v>
      </c>
      <c r="B72" s="336">
        <v>5.7674461642034434</v>
      </c>
      <c r="C72" s="336">
        <v>4.4718246634376211</v>
      </c>
      <c r="D72" s="337">
        <v>-0.31707121212121198</v>
      </c>
      <c r="E72" s="338">
        <v>1.36</v>
      </c>
      <c r="F72" s="336">
        <v>5.7674461642034434</v>
      </c>
      <c r="G72" s="336">
        <v>4.4718246634376211</v>
      </c>
      <c r="H72" s="338">
        <v>1.36</v>
      </c>
      <c r="I72" s="336">
        <v>5.7674461642034434</v>
      </c>
      <c r="J72" s="336">
        <v>4.4718246634376211</v>
      </c>
      <c r="K72" s="338">
        <v>1.36</v>
      </c>
      <c r="M72" s="304">
        <v>43646</v>
      </c>
      <c r="N72" s="491">
        <v>5.7674461642034434</v>
      </c>
      <c r="O72" s="491">
        <v>5.7674461642034434</v>
      </c>
      <c r="P72" s="491">
        <v>5.7674461642034434</v>
      </c>
      <c r="R72" s="484">
        <v>43646</v>
      </c>
      <c r="S72" s="336">
        <v>4.4718246634376211</v>
      </c>
      <c r="T72" s="336">
        <v>4.4718246634376211</v>
      </c>
      <c r="U72" s="336">
        <v>4.4718246634376211</v>
      </c>
    </row>
    <row r="73" spans="1:21" ht="13.5" customHeight="1">
      <c r="A73" s="304">
        <v>43738</v>
      </c>
      <c r="B73" s="336">
        <v>5.6000556649403119</v>
      </c>
      <c r="C73" s="336">
        <v>4.5288650329364533</v>
      </c>
      <c r="D73" s="337">
        <v>-0.39670760399021299</v>
      </c>
      <c r="E73" s="338">
        <v>0.49</v>
      </c>
      <c r="F73" s="336">
        <v>5.6000556649403119</v>
      </c>
      <c r="G73" s="336">
        <v>4.5288650329364533</v>
      </c>
      <c r="H73" s="338">
        <v>0.49</v>
      </c>
      <c r="I73" s="336">
        <v>5.6000556649403119</v>
      </c>
      <c r="J73" s="336">
        <v>4.5288650329364533</v>
      </c>
      <c r="K73" s="338">
        <v>0.49</v>
      </c>
      <c r="M73" s="304">
        <v>43738</v>
      </c>
      <c r="N73" s="491">
        <v>5.6000556649403119</v>
      </c>
      <c r="O73" s="491">
        <v>5.6000556649403119</v>
      </c>
      <c r="P73" s="491">
        <v>5.6000556649403119</v>
      </c>
      <c r="R73" s="484">
        <v>43738</v>
      </c>
      <c r="S73" s="336">
        <v>4.5288650329364533</v>
      </c>
      <c r="T73" s="336">
        <v>4.5288650329364533</v>
      </c>
      <c r="U73" s="336">
        <v>4.5288650329364533</v>
      </c>
    </row>
    <row r="74" spans="1:21" ht="13.5" customHeight="1">
      <c r="A74" s="304">
        <v>43830</v>
      </c>
      <c r="B74" s="336">
        <v>5.3034085089182197</v>
      </c>
      <c r="C74" s="336">
        <v>3.8212305193457872</v>
      </c>
      <c r="D74" s="337">
        <v>-0.40295175983436798</v>
      </c>
      <c r="E74" s="338">
        <v>0.59</v>
      </c>
      <c r="F74" s="336">
        <v>5.3034085089182215</v>
      </c>
      <c r="G74" s="336">
        <v>3.8212305193457872</v>
      </c>
      <c r="H74" s="338">
        <v>0.59</v>
      </c>
      <c r="I74" s="336">
        <v>5.3034085089182215</v>
      </c>
      <c r="J74" s="336">
        <v>3.8212305193457872</v>
      </c>
      <c r="K74" s="338">
        <v>0.59</v>
      </c>
      <c r="M74" s="304">
        <v>43830</v>
      </c>
      <c r="N74" s="491">
        <v>5.3034085089182215</v>
      </c>
      <c r="O74" s="491">
        <v>5.3034085089182215</v>
      </c>
      <c r="P74" s="491">
        <v>5.3034085089182215</v>
      </c>
      <c r="R74" s="484">
        <v>43830</v>
      </c>
      <c r="S74" s="336">
        <v>3.8212305193457872</v>
      </c>
      <c r="T74" s="336">
        <v>3.8212305193457872</v>
      </c>
      <c r="U74" s="336">
        <v>3.8212305193457872</v>
      </c>
    </row>
    <row r="75" spans="1:21" ht="13.5" customHeight="1">
      <c r="A75" s="340" t="s">
        <v>1134</v>
      </c>
      <c r="B75" s="341">
        <v>5.05</v>
      </c>
      <c r="C75" s="341">
        <v>4.3</v>
      </c>
      <c r="D75" s="338">
        <v>-0.41</v>
      </c>
      <c r="E75" s="338">
        <v>0.96</v>
      </c>
      <c r="F75" s="341">
        <v>5.05</v>
      </c>
      <c r="G75" s="341">
        <v>4.3</v>
      </c>
      <c r="H75" s="338">
        <v>0.96</v>
      </c>
      <c r="I75" s="341">
        <v>5.05</v>
      </c>
      <c r="J75" s="341">
        <v>4.3</v>
      </c>
      <c r="K75" s="338">
        <v>0.96</v>
      </c>
      <c r="M75" s="340" t="s">
        <v>1134</v>
      </c>
      <c r="N75" s="491">
        <v>5.05</v>
      </c>
      <c r="O75" s="491">
        <v>5.05</v>
      </c>
      <c r="P75" s="491">
        <v>5.05</v>
      </c>
      <c r="R75" s="484">
        <v>43921</v>
      </c>
      <c r="S75" s="341">
        <v>4.3</v>
      </c>
      <c r="T75" s="341">
        <v>4.3</v>
      </c>
      <c r="U75" s="341">
        <v>4.3</v>
      </c>
    </row>
    <row r="76" spans="1:21" ht="13.5" customHeight="1">
      <c r="A76" s="313">
        <v>44012</v>
      </c>
      <c r="B76" s="342">
        <f>$B$84+$B$85*B75+$B$86*E76+$B$87*D76</f>
        <v>5.0792726930000001</v>
      </c>
      <c r="C76" s="342">
        <f>$B$90+$B$91*B75+$B$92*C75</f>
        <v>4.1880054999999992</v>
      </c>
      <c r="D76" s="338">
        <v>-0.30003333333333332</v>
      </c>
      <c r="E76" s="338">
        <v>0.96</v>
      </c>
      <c r="F76" s="342">
        <f>$B$84+$B$85*F75+$B$86*H76+$B$87*D76</f>
        <v>5.0792726930000001</v>
      </c>
      <c r="G76" s="342">
        <f>$B$90+$B$91*F75+$B$92*G75</f>
        <v>4.1880054999999992</v>
      </c>
      <c r="H76" s="338">
        <v>0.96</v>
      </c>
      <c r="I76" s="342">
        <f>$B$84+$B$85*I75+$B$86*K76+$B$87*D76</f>
        <v>5.0792726930000001</v>
      </c>
      <c r="J76" s="342">
        <f>$B$90+$B$91*I75+$B$92*J75</f>
        <v>4.1880054999999992</v>
      </c>
      <c r="K76" s="338">
        <v>0.96</v>
      </c>
      <c r="M76" s="313">
        <v>44012</v>
      </c>
      <c r="N76" s="491">
        <f>B76</f>
        <v>5.0792726930000001</v>
      </c>
      <c r="O76" s="491">
        <f>F76</f>
        <v>5.0792726930000001</v>
      </c>
      <c r="P76" s="491">
        <f>I76</f>
        <v>5.0792726930000001</v>
      </c>
      <c r="R76" s="488">
        <v>44012</v>
      </c>
      <c r="S76" s="342">
        <f>C76</f>
        <v>4.1880054999999992</v>
      </c>
      <c r="T76" s="342">
        <f>G76</f>
        <v>4.1880054999999992</v>
      </c>
      <c r="U76" s="342">
        <f>J76</f>
        <v>4.1880054999999992</v>
      </c>
    </row>
    <row r="77" spans="1:21" ht="13.5" customHeight="1">
      <c r="A77" s="313">
        <v>44104</v>
      </c>
      <c r="B77" s="342">
        <f>$B$84+$B$85*B76+$B$86*E77+$B$87*D77</f>
        <v>5.2627203327185565</v>
      </c>
      <c r="C77" s="342">
        <f>$B$90+$B$91*B76+$B$92*C76</f>
        <v>4.1151280294521291</v>
      </c>
      <c r="D77" s="343">
        <f>$D$75</f>
        <v>-0.41</v>
      </c>
      <c r="E77" s="343">
        <f>prinos!B77</f>
        <v>1.712841307489849</v>
      </c>
      <c r="F77" s="342">
        <f>$B$84+$B$85*F76+$B$86*H77+$B$87*D77</f>
        <v>5.2606365068488978</v>
      </c>
      <c r="G77" s="342">
        <f>$B$90+$B$91*F76+$B$92*G76</f>
        <v>4.1151280294521291</v>
      </c>
      <c r="H77" s="343">
        <f>prinos!N77</f>
        <v>1.7039082004908401</v>
      </c>
      <c r="I77" s="342">
        <f>$B$84+$B$85*I76+$B$86*K77+$B$87*D77</f>
        <v>5.2592658540135817</v>
      </c>
      <c r="J77" s="342">
        <f>$B$90+$B$91*I76+$B$92*J76</f>
        <v>4.1151280294521291</v>
      </c>
      <c r="K77" s="343">
        <f>prinos!Z77</f>
        <v>1.6980323791879877</v>
      </c>
      <c r="M77" s="313">
        <v>44104</v>
      </c>
      <c r="N77" s="491">
        <f>B77</f>
        <v>5.2627203327185565</v>
      </c>
      <c r="O77" s="491">
        <f>F77</f>
        <v>5.2606365068488978</v>
      </c>
      <c r="P77" s="491">
        <f>I77</f>
        <v>5.2592658540135817</v>
      </c>
      <c r="R77" s="488">
        <v>44104</v>
      </c>
      <c r="S77" s="342">
        <f>C77</f>
        <v>4.1151280294521291</v>
      </c>
      <c r="T77" s="342">
        <f>G77</f>
        <v>4.1151280294521291</v>
      </c>
      <c r="U77" s="342">
        <f>J77</f>
        <v>4.1151280294521291</v>
      </c>
    </row>
    <row r="78" spans="1:21" ht="13.5" customHeight="1">
      <c r="A78" s="313">
        <v>44196</v>
      </c>
      <c r="B78" s="342">
        <f>$B$84+$B$85*B77+$B$86*E78+$B$87*D78</f>
        <v>5.374976755777455</v>
      </c>
      <c r="C78" s="342">
        <f>$B$90+$B$91*B77+$B$92*C77</f>
        <v>4.1106805317535109</v>
      </c>
      <c r="D78" s="343">
        <f>$D$75</f>
        <v>-0.41</v>
      </c>
      <c r="E78" s="343">
        <f>prinos!B78</f>
        <v>1.6728332801114423</v>
      </c>
      <c r="F78" s="342">
        <f>$B$84+$B$85*F77+$B$86*H78+$B$87*D78</f>
        <v>5.3759063567324166</v>
      </c>
      <c r="G78" s="342">
        <f>$B$90+$B$91*F77+$B$92*G77</f>
        <v>4.110135798832923</v>
      </c>
      <c r="H78" s="343">
        <f>prinos!N78</f>
        <v>1.6827392291892114</v>
      </c>
      <c r="I78" s="342">
        <f>$B$84+$B$85*I77+$B$86*K78+$B$87*D78</f>
        <v>5.3784073452915404</v>
      </c>
      <c r="J78" s="342">
        <f>$B$90+$B$91*I77+$B$92*J77</f>
        <v>4.1097774964752434</v>
      </c>
      <c r="K78" s="343">
        <f>prinos!Z78</f>
        <v>1.6973551560480951</v>
      </c>
      <c r="M78" s="313">
        <v>44196</v>
      </c>
      <c r="N78" s="491">
        <f>B78</f>
        <v>5.374976755777455</v>
      </c>
      <c r="O78" s="491">
        <f>F78</f>
        <v>5.3759063567324166</v>
      </c>
      <c r="P78" s="491">
        <f>I78</f>
        <v>5.3784073452915404</v>
      </c>
      <c r="R78" s="488">
        <v>44196</v>
      </c>
      <c r="S78" s="342">
        <f>C78</f>
        <v>4.1106805317535109</v>
      </c>
      <c r="T78" s="342">
        <f>G78</f>
        <v>4.110135798832923</v>
      </c>
      <c r="U78" s="342">
        <f>J78</f>
        <v>4.1097774964752434</v>
      </c>
    </row>
    <row r="79" spans="1:21" ht="13.5" customHeight="1">
      <c r="F79" s="258"/>
      <c r="G79" s="258"/>
      <c r="I79" s="258"/>
      <c r="J79" s="258"/>
      <c r="N79" s="339"/>
    </row>
    <row r="80" spans="1:21" ht="13.5" customHeight="1">
      <c r="F80" s="258"/>
      <c r="G80" s="258"/>
      <c r="I80" s="258"/>
      <c r="J80" s="258"/>
      <c r="N80" s="339"/>
    </row>
    <row r="81" spans="1:14" ht="13.5" customHeight="1">
      <c r="F81" s="258"/>
      <c r="G81" s="258"/>
      <c r="I81" s="258"/>
      <c r="J81" s="258"/>
      <c r="N81" s="339"/>
    </row>
    <row r="82" spans="1:14" ht="13.5" customHeight="1">
      <c r="F82" s="258"/>
      <c r="G82" s="258"/>
      <c r="H82" s="258"/>
      <c r="I82" s="258"/>
      <c r="J82" s="258"/>
      <c r="K82" s="258"/>
      <c r="L82" s="258"/>
      <c r="M82" s="258"/>
      <c r="N82" s="339"/>
    </row>
    <row r="83" spans="1:14" ht="13.5" customHeight="1">
      <c r="A83" s="248" t="s">
        <v>1135</v>
      </c>
      <c r="B83" s="105" t="s">
        <v>189</v>
      </c>
      <c r="C83" s="105" t="s">
        <v>190</v>
      </c>
      <c r="D83" s="105" t="s">
        <v>191</v>
      </c>
      <c r="E83" s="105" t="s">
        <v>192</v>
      </c>
      <c r="F83" s="105"/>
      <c r="G83" s="3"/>
      <c r="H83" s="258"/>
      <c r="I83" s="3"/>
      <c r="J83" s="3"/>
      <c r="K83" s="258"/>
      <c r="L83" s="258"/>
      <c r="M83" s="258"/>
      <c r="N83" s="339"/>
    </row>
    <row r="84" spans="1:14" ht="13.5" customHeight="1">
      <c r="A84" s="105" t="s">
        <v>193</v>
      </c>
      <c r="B84" s="249">
        <v>1.53976</v>
      </c>
      <c r="C84" s="249">
        <v>0.41513</v>
      </c>
      <c r="D84" s="249">
        <v>3.944</v>
      </c>
      <c r="E84" s="249">
        <v>2.3599999999999999E-4</v>
      </c>
      <c r="F84" s="249" t="s">
        <v>194</v>
      </c>
      <c r="G84" s="20"/>
      <c r="H84" s="258"/>
      <c r="I84" s="20"/>
      <c r="J84" s="20"/>
      <c r="K84" s="258"/>
      <c r="L84" s="258"/>
      <c r="M84" s="258"/>
      <c r="N84" s="339"/>
    </row>
    <row r="85" spans="1:14" ht="13.5" customHeight="1">
      <c r="A85" s="105" t="s">
        <v>1136</v>
      </c>
      <c r="B85" s="249">
        <v>0.66279999999999994</v>
      </c>
      <c r="C85" s="249">
        <v>7.6740000000000003E-2</v>
      </c>
      <c r="D85" s="249">
        <v>8.3490000000000002</v>
      </c>
      <c r="E85" s="249">
        <v>3.1100000000000001E-11</v>
      </c>
      <c r="F85" s="249" t="s">
        <v>194</v>
      </c>
      <c r="G85" s="20"/>
      <c r="H85" s="258"/>
      <c r="I85" s="20"/>
      <c r="J85" s="20"/>
      <c r="K85" s="258"/>
      <c r="L85" s="258"/>
      <c r="M85" s="258"/>
      <c r="N85" s="339"/>
    </row>
    <row r="86" spans="1:14" ht="13.5" customHeight="1">
      <c r="A86" s="105" t="s">
        <v>1133</v>
      </c>
      <c r="B86" s="249">
        <v>0.23327000000000001</v>
      </c>
      <c r="C86" s="249">
        <v>5.8450000000000002E-2</v>
      </c>
      <c r="D86" s="249">
        <v>4.4690000000000003</v>
      </c>
      <c r="E86" s="249">
        <v>4.1699999999999997E-5</v>
      </c>
      <c r="F86" s="249" t="s">
        <v>194</v>
      </c>
      <c r="G86" s="20"/>
      <c r="H86" s="258"/>
      <c r="I86" s="20"/>
      <c r="J86" s="20"/>
      <c r="K86" s="258"/>
      <c r="L86" s="258"/>
      <c r="M86" s="258"/>
      <c r="N86" s="339"/>
    </row>
    <row r="87" spans="1:14" ht="13.5" customHeight="1">
      <c r="A87" s="105" t="s">
        <v>1132</v>
      </c>
      <c r="B87" s="249">
        <v>0.10521</v>
      </c>
      <c r="C87" s="249">
        <v>3.1199999999999999E-2</v>
      </c>
      <c r="D87" s="249">
        <v>2.3860000000000001</v>
      </c>
      <c r="E87" s="249">
        <v>2.0641E-2</v>
      </c>
      <c r="F87" s="249" t="s">
        <v>963</v>
      </c>
      <c r="G87" s="20"/>
      <c r="H87" s="258"/>
      <c r="I87" s="20"/>
      <c r="J87" s="20"/>
      <c r="K87" s="258"/>
      <c r="L87" s="258"/>
      <c r="M87" s="258"/>
      <c r="N87" s="339"/>
    </row>
    <row r="88" spans="1:14" ht="13.5" customHeight="1">
      <c r="F88" s="258"/>
      <c r="G88" s="258"/>
      <c r="H88" s="258"/>
      <c r="I88" s="258"/>
      <c r="J88" s="258"/>
      <c r="K88" s="258"/>
      <c r="L88" s="258"/>
      <c r="M88" s="258"/>
      <c r="N88" s="339"/>
    </row>
    <row r="89" spans="1:14" ht="13.5" customHeight="1">
      <c r="A89" s="248" t="s">
        <v>1137</v>
      </c>
      <c r="B89" s="105" t="s">
        <v>189</v>
      </c>
      <c r="C89" s="105" t="s">
        <v>190</v>
      </c>
      <c r="D89" s="105" t="s">
        <v>191</v>
      </c>
      <c r="E89" s="105" t="s">
        <v>192</v>
      </c>
      <c r="F89" s="105"/>
      <c r="G89" s="3"/>
      <c r="H89" s="258"/>
      <c r="I89" s="3"/>
      <c r="J89" s="3"/>
      <c r="K89" s="258"/>
      <c r="L89" s="258"/>
      <c r="M89" s="258"/>
      <c r="N89" s="339"/>
    </row>
    <row r="90" spans="1:14" ht="13.5" customHeight="1">
      <c r="A90" s="105" t="s">
        <v>193</v>
      </c>
      <c r="B90" s="249">
        <v>-0.22403000000000001</v>
      </c>
      <c r="C90" s="249">
        <v>0.36978</v>
      </c>
      <c r="D90" s="249">
        <v>-0.60599999999999998</v>
      </c>
      <c r="E90" s="249">
        <v>0.54720000000000002</v>
      </c>
      <c r="F90" s="249"/>
      <c r="G90" s="20"/>
      <c r="H90" s="258"/>
      <c r="I90" s="20"/>
      <c r="J90" s="20"/>
      <c r="K90" s="258"/>
      <c r="L90" s="258"/>
      <c r="M90" s="258"/>
      <c r="N90" s="339"/>
    </row>
    <row r="91" spans="1:14" ht="13.5" customHeight="1">
      <c r="A91" s="105" t="s">
        <v>1136</v>
      </c>
      <c r="B91" s="249">
        <v>0.26140999999999998</v>
      </c>
      <c r="C91" s="249">
        <v>7.7280000000000001E-2</v>
      </c>
      <c r="D91" s="249">
        <v>3.383</v>
      </c>
      <c r="E91" s="249">
        <v>1.3600000000000001E-3</v>
      </c>
      <c r="F91" s="249" t="s">
        <v>993</v>
      </c>
      <c r="G91" s="20"/>
      <c r="H91" s="258"/>
      <c r="I91" s="20"/>
      <c r="J91" s="20"/>
      <c r="K91" s="258"/>
      <c r="L91" s="258"/>
      <c r="M91" s="258"/>
      <c r="N91" s="339"/>
    </row>
    <row r="92" spans="1:14" ht="13.5" customHeight="1">
      <c r="A92" s="105" t="s">
        <v>1138</v>
      </c>
      <c r="B92" s="249">
        <v>0.71904999999999997</v>
      </c>
      <c r="C92" s="249">
        <v>9.1649999999999995E-2</v>
      </c>
      <c r="D92" s="249">
        <v>7.8449999999999998</v>
      </c>
      <c r="E92" s="249">
        <v>1.9799999999999999E-10</v>
      </c>
      <c r="F92" s="249" t="s">
        <v>194</v>
      </c>
      <c r="G92" s="20"/>
      <c r="H92" s="258"/>
      <c r="I92" s="20"/>
      <c r="J92" s="20"/>
      <c r="K92" s="258"/>
      <c r="L92" s="258"/>
      <c r="M92" s="258"/>
      <c r="N92" s="339"/>
    </row>
    <row r="93" spans="1:14" ht="13.5" customHeight="1">
      <c r="F93" s="258"/>
      <c r="G93" s="258"/>
      <c r="H93" s="258"/>
      <c r="I93" s="258"/>
      <c r="J93" s="258"/>
      <c r="K93" s="258"/>
      <c r="L93" s="258"/>
      <c r="M93" s="258"/>
      <c r="N93" s="339"/>
    </row>
    <row r="94" spans="1:14" ht="13.5" customHeight="1">
      <c r="F94" s="258"/>
      <c r="G94" s="258"/>
      <c r="H94" s="258"/>
      <c r="I94" s="258"/>
      <c r="J94" s="258"/>
      <c r="K94" s="258"/>
      <c r="L94" s="258"/>
      <c r="M94" s="258"/>
      <c r="N94" s="339"/>
    </row>
    <row r="95" spans="1:14" ht="13.5" customHeight="1">
      <c r="F95" s="258"/>
      <c r="G95" s="258"/>
      <c r="H95" s="258"/>
      <c r="I95" s="258"/>
      <c r="J95" s="258"/>
      <c r="K95" s="258"/>
      <c r="L95" s="258"/>
      <c r="M95" s="258"/>
      <c r="N95" s="339"/>
    </row>
    <row r="96" spans="1:14" ht="13.5" customHeight="1">
      <c r="F96" s="258"/>
      <c r="G96" s="258"/>
      <c r="H96" s="258"/>
      <c r="I96" s="258"/>
      <c r="J96" s="258"/>
      <c r="K96" s="258"/>
      <c r="L96" s="258"/>
      <c r="M96" s="258"/>
      <c r="N96" s="339"/>
    </row>
    <row r="97" spans="5:14" ht="13.5" customHeight="1">
      <c r="F97" s="258"/>
      <c r="G97" s="258"/>
      <c r="H97" s="258"/>
      <c r="I97" s="258"/>
      <c r="J97" s="258"/>
      <c r="K97" s="258"/>
      <c r="L97" s="258"/>
      <c r="M97" s="258"/>
      <c r="N97" s="339"/>
    </row>
    <row r="98" spans="5:14" ht="13.5" customHeight="1">
      <c r="F98" s="258"/>
      <c r="G98" s="258"/>
      <c r="H98" s="181"/>
      <c r="I98" s="181"/>
      <c r="J98" s="181"/>
      <c r="K98" s="258"/>
      <c r="L98" s="258"/>
      <c r="M98" s="258"/>
      <c r="N98" s="339"/>
    </row>
    <row r="99" spans="5:14" ht="13.5" customHeight="1">
      <c r="E99" s="181"/>
      <c r="F99" s="181"/>
      <c r="G99" s="181"/>
      <c r="H99" s="258"/>
      <c r="I99" s="258"/>
      <c r="J99" s="258"/>
      <c r="K99" s="258"/>
      <c r="L99" s="258"/>
      <c r="M99" s="258"/>
      <c r="N99" s="339"/>
    </row>
    <row r="100" spans="5:14" ht="13.5" customHeight="1">
      <c r="F100" s="258"/>
      <c r="G100" s="258"/>
      <c r="H100" s="258"/>
      <c r="I100" s="258"/>
      <c r="J100" s="258"/>
      <c r="K100" s="258"/>
      <c r="L100" s="258"/>
      <c r="M100" s="258"/>
      <c r="N100" s="339"/>
    </row>
    <row r="101" spans="5:14" ht="13.5" customHeight="1">
      <c r="F101" s="258"/>
      <c r="G101" s="258"/>
      <c r="H101" s="258"/>
      <c r="I101" s="258"/>
      <c r="J101" s="258"/>
      <c r="K101" s="258"/>
      <c r="L101" s="258"/>
      <c r="M101" s="258"/>
      <c r="N101" s="339"/>
    </row>
    <row r="102" spans="5:14" ht="13.5" customHeight="1">
      <c r="F102" s="258"/>
      <c r="G102" s="258"/>
      <c r="H102" s="258"/>
      <c r="I102" s="258"/>
      <c r="J102" s="258"/>
      <c r="K102" s="258"/>
      <c r="L102" s="258"/>
      <c r="M102" s="258"/>
      <c r="N102" s="339"/>
    </row>
    <row r="103" spans="5:14" ht="13.5" customHeight="1">
      <c r="F103" s="258"/>
      <c r="G103" s="258"/>
      <c r="H103" s="258"/>
      <c r="I103" s="258"/>
      <c r="J103" s="258"/>
      <c r="K103" s="258"/>
      <c r="L103" s="258"/>
      <c r="M103" s="258"/>
      <c r="N103" s="339"/>
    </row>
    <row r="104" spans="5:14" ht="13.5" customHeight="1">
      <c r="F104" s="258"/>
      <c r="G104" s="258"/>
      <c r="H104" s="258"/>
      <c r="I104" s="258"/>
      <c r="J104" s="258"/>
      <c r="K104" s="258"/>
      <c r="L104" s="258"/>
      <c r="M104" s="258"/>
      <c r="N104" s="339"/>
    </row>
    <row r="105" spans="5:14" ht="13.5" customHeight="1">
      <c r="F105" s="258"/>
      <c r="G105" s="258"/>
      <c r="H105" s="258"/>
      <c r="I105" s="258"/>
      <c r="J105" s="258"/>
      <c r="K105" s="258"/>
      <c r="L105" s="258"/>
      <c r="M105" s="258"/>
      <c r="N105" s="339"/>
    </row>
    <row r="106" spans="5:14" ht="13.5" customHeight="1">
      <c r="F106" s="258"/>
      <c r="G106" s="258"/>
      <c r="H106" s="258"/>
      <c r="I106" s="258"/>
      <c r="J106" s="258"/>
      <c r="K106" s="258"/>
      <c r="L106" s="258"/>
      <c r="M106" s="258"/>
      <c r="N106" s="339"/>
    </row>
    <row r="107" spans="5:14" ht="13.5" customHeight="1">
      <c r="F107" s="258"/>
      <c r="G107" s="258"/>
      <c r="H107" s="258"/>
      <c r="I107" s="258"/>
      <c r="J107" s="258"/>
      <c r="K107" s="258"/>
      <c r="L107" s="258"/>
      <c r="M107" s="258"/>
      <c r="N107" s="339"/>
    </row>
    <row r="108" spans="5:14" ht="13.5" customHeight="1">
      <c r="F108" s="258"/>
      <c r="G108" s="258"/>
      <c r="H108" s="258"/>
      <c r="I108" s="258"/>
      <c r="J108" s="258"/>
      <c r="K108" s="258"/>
      <c r="L108" s="258"/>
      <c r="M108" s="258"/>
      <c r="N108" s="339"/>
    </row>
    <row r="109" spans="5:14" ht="13.5" customHeight="1">
      <c r="F109" s="258"/>
      <c r="G109" s="258"/>
      <c r="H109" s="258"/>
      <c r="I109" s="258"/>
      <c r="J109" s="258"/>
      <c r="K109" s="258"/>
      <c r="L109" s="258"/>
      <c r="M109" s="258"/>
    </row>
    <row r="110" spans="5:14" ht="13.5" customHeight="1">
      <c r="F110" s="258"/>
      <c r="G110" s="258"/>
      <c r="H110" s="258"/>
      <c r="I110" s="258"/>
      <c r="J110" s="258"/>
      <c r="K110" s="258"/>
      <c r="L110" s="258"/>
      <c r="M110" s="258"/>
    </row>
    <row r="111" spans="5:14" ht="13.5" customHeight="1">
      <c r="F111" s="258"/>
      <c r="G111" s="258"/>
      <c r="H111" s="258"/>
      <c r="I111" s="258"/>
      <c r="J111" s="258"/>
      <c r="K111" s="258"/>
      <c r="L111" s="258"/>
      <c r="M111" s="258"/>
    </row>
    <row r="112" spans="5:14" ht="13.5" customHeight="1">
      <c r="F112" s="258"/>
      <c r="G112" s="258"/>
      <c r="H112" s="258"/>
      <c r="I112" s="258"/>
      <c r="J112" s="258"/>
      <c r="K112" s="258"/>
      <c r="L112" s="258"/>
      <c r="M112" s="258"/>
    </row>
    <row r="113" spans="6:13" ht="13.5" customHeight="1">
      <c r="F113" s="258"/>
      <c r="G113" s="258"/>
      <c r="H113" s="258"/>
      <c r="I113" s="258"/>
      <c r="J113" s="258"/>
      <c r="K113" s="258"/>
      <c r="L113" s="258"/>
      <c r="M113" s="258"/>
    </row>
    <row r="114" spans="6:13" ht="13.5" customHeight="1">
      <c r="F114" s="258"/>
      <c r="G114" s="258"/>
      <c r="H114" s="258"/>
      <c r="I114" s="258"/>
      <c r="J114" s="258"/>
      <c r="K114" s="258"/>
      <c r="L114" s="258"/>
      <c r="M114" s="258"/>
    </row>
    <row r="115" spans="6:13" ht="13.5" customHeight="1">
      <c r="F115" s="258"/>
      <c r="G115" s="258"/>
      <c r="H115" s="258"/>
      <c r="I115" s="258"/>
      <c r="J115" s="258"/>
      <c r="K115" s="258"/>
      <c r="L115" s="258"/>
      <c r="M115" s="258"/>
    </row>
    <row r="116" spans="6:13" ht="13.5" customHeight="1">
      <c r="F116" s="258"/>
      <c r="G116" s="258"/>
      <c r="H116" s="258"/>
      <c r="I116" s="258"/>
      <c r="J116" s="258"/>
      <c r="K116" s="258"/>
      <c r="L116" s="258"/>
      <c r="M116" s="258"/>
    </row>
    <row r="117" spans="6:13" ht="13.5" customHeight="1">
      <c r="F117" s="258"/>
      <c r="G117" s="258"/>
      <c r="H117" s="258"/>
      <c r="I117" s="258"/>
      <c r="J117" s="258"/>
      <c r="K117" s="258"/>
      <c r="L117" s="258"/>
      <c r="M117" s="258"/>
    </row>
    <row r="118" spans="6:13" ht="13.5" customHeight="1">
      <c r="F118" s="258"/>
      <c r="G118" s="258"/>
      <c r="H118" s="258"/>
      <c r="I118" s="258"/>
      <c r="J118" s="258"/>
      <c r="K118" s="258"/>
      <c r="L118" s="258"/>
      <c r="M118" s="258"/>
    </row>
    <row r="119" spans="6:13" ht="13.5" customHeight="1">
      <c r="F119" s="258"/>
      <c r="G119" s="258"/>
      <c r="H119" s="258"/>
      <c r="I119" s="258"/>
      <c r="J119" s="258"/>
      <c r="K119" s="258"/>
      <c r="L119" s="258"/>
      <c r="M119" s="258"/>
    </row>
    <row r="120" spans="6:13" ht="13.5" customHeight="1">
      <c r="F120" s="258"/>
      <c r="G120" s="258"/>
      <c r="H120" s="258"/>
      <c r="I120" s="258"/>
      <c r="J120" s="258"/>
      <c r="K120" s="258"/>
      <c r="L120" s="258"/>
      <c r="M120" s="258"/>
    </row>
    <row r="121" spans="6:13" ht="13.5" customHeight="1">
      <c r="F121" s="258"/>
      <c r="G121" s="258"/>
      <c r="H121" s="258"/>
      <c r="I121" s="258"/>
      <c r="J121" s="258"/>
      <c r="K121" s="258"/>
      <c r="L121" s="258"/>
      <c r="M121" s="258"/>
    </row>
    <row r="122" spans="6:13" ht="13.5" customHeight="1">
      <c r="F122" s="258"/>
      <c r="G122" s="258"/>
      <c r="H122" s="258"/>
      <c r="I122" s="258"/>
      <c r="J122" s="258"/>
      <c r="K122" s="258"/>
      <c r="L122" s="258"/>
      <c r="M122" s="258"/>
    </row>
    <row r="123" spans="6:13" ht="13.5" customHeight="1">
      <c r="F123" s="258"/>
      <c r="G123" s="258"/>
      <c r="H123" s="258"/>
      <c r="I123" s="258"/>
      <c r="J123" s="258"/>
      <c r="K123" s="258"/>
      <c r="L123" s="258"/>
      <c r="M123" s="258"/>
    </row>
    <row r="124" spans="6:13" ht="13.5" customHeight="1">
      <c r="F124" s="258"/>
      <c r="G124" s="258"/>
      <c r="H124" s="258"/>
      <c r="I124" s="258"/>
      <c r="J124" s="258"/>
      <c r="K124" s="258"/>
      <c r="L124" s="258"/>
      <c r="M124" s="258"/>
    </row>
    <row r="125" spans="6:13" ht="13.5" customHeight="1">
      <c r="F125" s="258"/>
      <c r="G125" s="258"/>
      <c r="H125" s="258"/>
      <c r="I125" s="258"/>
      <c r="J125" s="258"/>
      <c r="K125" s="258"/>
      <c r="L125" s="258"/>
      <c r="M125" s="258"/>
    </row>
    <row r="126" spans="6:13" ht="13.5" customHeight="1">
      <c r="F126" s="258"/>
      <c r="G126" s="258"/>
      <c r="H126" s="258"/>
      <c r="I126" s="258"/>
      <c r="J126" s="258"/>
      <c r="K126" s="258"/>
      <c r="L126" s="258"/>
      <c r="M126" s="258"/>
    </row>
    <row r="127" spans="6:13" ht="13.5" customHeight="1">
      <c r="F127" s="258"/>
      <c r="G127" s="258"/>
      <c r="H127" s="258"/>
      <c r="I127" s="258"/>
      <c r="J127" s="258"/>
      <c r="K127" s="258"/>
      <c r="L127" s="258"/>
      <c r="M127" s="258"/>
    </row>
    <row r="128" spans="6:13" ht="13.5" customHeight="1">
      <c r="F128" s="258"/>
      <c r="G128" s="258"/>
      <c r="H128" s="258"/>
      <c r="I128" s="258"/>
      <c r="J128" s="258"/>
      <c r="K128" s="258"/>
      <c r="L128" s="258"/>
      <c r="M128" s="258"/>
    </row>
    <row r="129" spans="6:13" ht="13.5" customHeight="1">
      <c r="F129" s="258"/>
      <c r="G129" s="258"/>
      <c r="H129" s="258"/>
      <c r="I129" s="258"/>
      <c r="J129" s="258"/>
      <c r="K129" s="258"/>
      <c r="L129" s="258"/>
      <c r="M129" s="258"/>
    </row>
    <row r="130" spans="6:13" ht="13.5" customHeight="1">
      <c r="F130" s="258"/>
      <c r="G130" s="258"/>
      <c r="H130" s="258"/>
      <c r="I130" s="258"/>
      <c r="J130" s="258"/>
      <c r="K130" s="258"/>
      <c r="L130" s="258"/>
      <c r="M130" s="258"/>
    </row>
    <row r="131" spans="6:13" ht="13.5" customHeight="1">
      <c r="F131" s="258"/>
      <c r="G131" s="258"/>
      <c r="H131" s="258"/>
      <c r="I131" s="258"/>
      <c r="J131" s="258"/>
      <c r="K131" s="258"/>
      <c r="L131" s="258"/>
      <c r="M131" s="258"/>
    </row>
    <row r="132" spans="6:13" ht="13.5" customHeight="1">
      <c r="F132" s="258"/>
      <c r="G132" s="258"/>
      <c r="H132" s="258"/>
      <c r="I132" s="258"/>
      <c r="J132" s="258"/>
      <c r="K132" s="258"/>
      <c r="L132" s="258"/>
      <c r="M132" s="258"/>
    </row>
    <row r="133" spans="6:13" ht="13.5" customHeight="1">
      <c r="F133" s="258"/>
      <c r="G133" s="258"/>
      <c r="H133" s="258"/>
      <c r="I133" s="258"/>
      <c r="J133" s="258"/>
      <c r="K133" s="258"/>
      <c r="L133" s="258"/>
      <c r="M133" s="258"/>
    </row>
    <row r="134" spans="6:13" ht="13.5" customHeight="1">
      <c r="F134" s="258"/>
      <c r="G134" s="258"/>
      <c r="H134" s="258"/>
      <c r="I134" s="258"/>
      <c r="J134" s="258"/>
      <c r="K134" s="258"/>
      <c r="L134" s="258"/>
      <c r="M134" s="258"/>
    </row>
    <row r="135" spans="6:13" ht="13.5" customHeight="1">
      <c r="F135" s="258"/>
      <c r="G135" s="258"/>
      <c r="H135" s="258"/>
      <c r="I135" s="258"/>
      <c r="J135" s="258"/>
      <c r="K135" s="258"/>
      <c r="L135" s="258"/>
      <c r="M135" s="258"/>
    </row>
    <row r="136" spans="6:13" ht="13.5" customHeight="1">
      <c r="F136" s="258"/>
      <c r="G136" s="258"/>
      <c r="H136" s="258"/>
      <c r="I136" s="258"/>
      <c r="J136" s="258"/>
      <c r="K136" s="258"/>
      <c r="L136" s="258"/>
      <c r="M136" s="258"/>
    </row>
    <row r="137" spans="6:13" ht="13.5" customHeight="1">
      <c r="F137" s="258"/>
      <c r="G137" s="258"/>
      <c r="H137" s="258"/>
      <c r="I137" s="258"/>
      <c r="J137" s="258"/>
      <c r="K137" s="258"/>
      <c r="L137" s="258"/>
      <c r="M137" s="258"/>
    </row>
    <row r="138" spans="6:13" ht="13.5" customHeight="1">
      <c r="F138" s="258"/>
      <c r="G138" s="258"/>
      <c r="H138" s="258"/>
      <c r="I138" s="258"/>
      <c r="J138" s="258"/>
      <c r="K138" s="258"/>
      <c r="L138" s="258"/>
      <c r="M138" s="258"/>
    </row>
    <row r="139" spans="6:13" ht="13.5" customHeight="1">
      <c r="F139" s="258"/>
      <c r="G139" s="258"/>
      <c r="H139" s="258"/>
      <c r="I139" s="258"/>
      <c r="J139" s="258"/>
      <c r="K139" s="258"/>
      <c r="L139" s="258"/>
      <c r="M139" s="258"/>
    </row>
    <row r="140" spans="6:13" ht="13.5" customHeight="1">
      <c r="F140" s="258"/>
      <c r="G140" s="258"/>
      <c r="H140" s="258"/>
      <c r="I140" s="258"/>
      <c r="J140" s="258"/>
      <c r="K140" s="258"/>
      <c r="L140" s="258"/>
      <c r="M140" s="258"/>
    </row>
    <row r="141" spans="6:13" ht="13.5" customHeight="1">
      <c r="F141" s="258"/>
      <c r="G141" s="258"/>
      <c r="H141" s="258"/>
      <c r="I141" s="258"/>
      <c r="J141" s="258"/>
      <c r="K141" s="258"/>
      <c r="L141" s="258"/>
      <c r="M141" s="258"/>
    </row>
    <row r="142" spans="6:13" ht="13.5" customHeight="1">
      <c r="F142" s="258"/>
      <c r="G142" s="258"/>
      <c r="H142" s="258"/>
      <c r="I142" s="258"/>
      <c r="J142" s="258"/>
      <c r="K142" s="258"/>
      <c r="L142" s="258"/>
      <c r="M142" s="258"/>
    </row>
    <row r="143" spans="6:13" ht="13.5" customHeight="1">
      <c r="F143" s="258"/>
      <c r="G143" s="258"/>
      <c r="H143" s="258"/>
      <c r="I143" s="258"/>
      <c r="J143" s="258"/>
      <c r="K143" s="258"/>
      <c r="L143" s="258"/>
      <c r="M143" s="258"/>
    </row>
    <row r="144" spans="6:13" ht="13.5" customHeight="1">
      <c r="F144" s="258"/>
      <c r="G144" s="258"/>
      <c r="H144" s="258"/>
      <c r="I144" s="258"/>
      <c r="J144" s="258"/>
      <c r="K144" s="258"/>
      <c r="L144" s="258"/>
      <c r="M144" s="258"/>
    </row>
    <row r="145" spans="6:13" ht="13.5" customHeight="1">
      <c r="F145" s="258"/>
      <c r="G145" s="258"/>
      <c r="H145" s="258"/>
      <c r="I145" s="258"/>
      <c r="J145" s="258"/>
      <c r="K145" s="258"/>
      <c r="L145" s="258"/>
      <c r="M145" s="258"/>
    </row>
    <row r="146" spans="6:13" ht="13.5" customHeight="1">
      <c r="F146" s="258"/>
      <c r="G146" s="258"/>
      <c r="H146" s="258"/>
      <c r="I146" s="258"/>
      <c r="J146" s="258"/>
      <c r="K146" s="258"/>
      <c r="L146" s="258"/>
      <c r="M146" s="258"/>
    </row>
    <row r="147" spans="6:13" ht="13.5" customHeight="1">
      <c r="F147" s="258"/>
      <c r="G147" s="258"/>
      <c r="H147" s="258"/>
      <c r="I147" s="258"/>
      <c r="J147" s="258"/>
      <c r="K147" s="258"/>
      <c r="L147" s="258"/>
      <c r="M147" s="258"/>
    </row>
    <row r="148" spans="6:13" ht="13.5" customHeight="1">
      <c r="F148" s="258"/>
      <c r="G148" s="258"/>
      <c r="H148" s="258"/>
      <c r="I148" s="258"/>
      <c r="J148" s="258"/>
      <c r="K148" s="258"/>
      <c r="L148" s="258"/>
      <c r="M148" s="258"/>
    </row>
    <row r="149" spans="6:13" ht="13.5" customHeight="1">
      <c r="F149" s="258"/>
      <c r="G149" s="258"/>
      <c r="H149" s="258"/>
      <c r="I149" s="258"/>
      <c r="J149" s="258"/>
      <c r="K149" s="258"/>
      <c r="L149" s="258"/>
      <c r="M149" s="258"/>
    </row>
    <row r="150" spans="6:13" ht="13.5" customHeight="1">
      <c r="F150" s="258"/>
      <c r="G150" s="258"/>
      <c r="H150" s="258"/>
      <c r="I150" s="258"/>
      <c r="J150" s="258"/>
      <c r="K150" s="258"/>
      <c r="L150" s="258"/>
      <c r="M150" s="258"/>
    </row>
    <row r="151" spans="6:13" ht="13.5" customHeight="1">
      <c r="F151" s="258"/>
      <c r="G151" s="258"/>
      <c r="H151" s="258"/>
      <c r="I151" s="258"/>
      <c r="J151" s="258"/>
      <c r="K151" s="258"/>
      <c r="L151" s="258"/>
      <c r="M151" s="258"/>
    </row>
    <row r="152" spans="6:13" ht="13.5" customHeight="1">
      <c r="F152" s="258"/>
      <c r="G152" s="258"/>
      <c r="H152" s="258"/>
      <c r="I152" s="258"/>
      <c r="J152" s="258"/>
      <c r="K152" s="258"/>
      <c r="L152" s="258"/>
      <c r="M152" s="258"/>
    </row>
    <row r="153" spans="6:13" ht="13.5" customHeight="1">
      <c r="F153" s="258"/>
      <c r="G153" s="258"/>
      <c r="H153" s="258"/>
      <c r="I153" s="258"/>
      <c r="J153" s="258"/>
      <c r="K153" s="258"/>
      <c r="L153" s="258"/>
      <c r="M153" s="258"/>
    </row>
    <row r="154" spans="6:13" ht="13.5" customHeight="1">
      <c r="F154" s="258"/>
      <c r="G154" s="258"/>
      <c r="H154" s="258"/>
      <c r="I154" s="258"/>
      <c r="J154" s="258"/>
      <c r="K154" s="258"/>
      <c r="L154" s="258"/>
      <c r="M154" s="258"/>
    </row>
    <row r="155" spans="6:13" ht="13.5" customHeight="1">
      <c r="F155" s="258"/>
      <c r="G155" s="258"/>
      <c r="H155" s="258"/>
      <c r="I155" s="258"/>
      <c r="J155" s="258"/>
      <c r="K155" s="258"/>
      <c r="L155" s="258"/>
      <c r="M155" s="258"/>
    </row>
    <row r="156" spans="6:13" ht="13.5" customHeight="1">
      <c r="F156" s="258"/>
      <c r="G156" s="258"/>
      <c r="H156" s="258"/>
      <c r="I156" s="258"/>
      <c r="J156" s="258"/>
      <c r="K156" s="258"/>
      <c r="L156" s="258"/>
      <c r="M156" s="258"/>
    </row>
    <row r="157" spans="6:13" ht="13.5" customHeight="1">
      <c r="F157" s="258"/>
      <c r="G157" s="258"/>
      <c r="H157" s="258"/>
      <c r="I157" s="258"/>
      <c r="J157" s="258"/>
      <c r="K157" s="258"/>
      <c r="L157" s="258"/>
      <c r="M157" s="258"/>
    </row>
    <row r="158" spans="6:13" ht="13.5" customHeight="1">
      <c r="F158" s="258"/>
      <c r="G158" s="258"/>
      <c r="H158" s="258"/>
      <c r="I158" s="258"/>
      <c r="J158" s="258"/>
      <c r="K158" s="258"/>
      <c r="L158" s="258"/>
      <c r="M158" s="258"/>
    </row>
    <row r="159" spans="6:13" ht="13.5" customHeight="1">
      <c r="F159" s="258"/>
      <c r="G159" s="258"/>
      <c r="H159" s="258"/>
      <c r="I159" s="258"/>
      <c r="J159" s="258"/>
      <c r="K159" s="258"/>
      <c r="L159" s="258"/>
      <c r="M159" s="258"/>
    </row>
    <row r="160" spans="6:13" ht="13.5" customHeight="1">
      <c r="F160" s="258"/>
      <c r="G160" s="258"/>
      <c r="H160" s="258"/>
      <c r="I160" s="258"/>
      <c r="J160" s="258"/>
      <c r="K160" s="258"/>
      <c r="L160" s="258"/>
      <c r="M160" s="258"/>
    </row>
    <row r="161" spans="6:13" ht="13.5" customHeight="1">
      <c r="F161" s="258"/>
      <c r="G161" s="258"/>
      <c r="H161" s="258"/>
      <c r="I161" s="258"/>
      <c r="J161" s="258"/>
      <c r="K161" s="258"/>
      <c r="L161" s="258"/>
      <c r="M161" s="258"/>
    </row>
    <row r="162" spans="6:13" ht="13.5" customHeight="1">
      <c r="F162" s="258"/>
      <c r="G162" s="258"/>
      <c r="H162" s="258"/>
      <c r="I162" s="258"/>
      <c r="J162" s="258"/>
      <c r="K162" s="258"/>
      <c r="L162" s="258"/>
      <c r="M162" s="258"/>
    </row>
    <row r="163" spans="6:13" ht="13.5" customHeight="1">
      <c r="F163" s="258"/>
      <c r="G163" s="258"/>
      <c r="H163" s="258"/>
      <c r="I163" s="258"/>
      <c r="J163" s="258"/>
      <c r="K163" s="258"/>
      <c r="L163" s="258"/>
      <c r="M163" s="258"/>
    </row>
    <row r="164" spans="6:13" ht="13.5" customHeight="1">
      <c r="F164" s="258"/>
      <c r="G164" s="258"/>
      <c r="H164" s="258"/>
      <c r="I164" s="258"/>
      <c r="J164" s="258"/>
      <c r="K164" s="258"/>
      <c r="L164" s="258"/>
      <c r="M164" s="258"/>
    </row>
    <row r="165" spans="6:13" ht="13.5" customHeight="1">
      <c r="F165" s="258"/>
      <c r="G165" s="258"/>
      <c r="H165" s="258"/>
      <c r="I165" s="258"/>
      <c r="J165" s="258"/>
      <c r="K165" s="258"/>
      <c r="L165" s="258"/>
      <c r="M165" s="258"/>
    </row>
    <row r="166" spans="6:13" ht="13.5" customHeight="1">
      <c r="F166" s="258"/>
      <c r="G166" s="258"/>
      <c r="H166" s="258"/>
      <c r="I166" s="258"/>
      <c r="J166" s="258"/>
      <c r="K166" s="258"/>
      <c r="L166" s="258"/>
      <c r="M166" s="258"/>
    </row>
    <row r="167" spans="6:13" ht="13.5" customHeight="1">
      <c r="F167" s="258"/>
      <c r="G167" s="258"/>
      <c r="H167" s="258"/>
      <c r="I167" s="258"/>
      <c r="J167" s="258"/>
      <c r="K167" s="258"/>
      <c r="L167" s="258"/>
      <c r="M167" s="258"/>
    </row>
    <row r="168" spans="6:13" ht="13.5" customHeight="1">
      <c r="F168" s="258"/>
      <c r="G168" s="258"/>
      <c r="H168" s="258"/>
      <c r="I168" s="258"/>
      <c r="J168" s="258"/>
      <c r="K168" s="258"/>
      <c r="L168" s="258"/>
      <c r="M168" s="258"/>
    </row>
    <row r="169" spans="6:13" ht="13.5" customHeight="1">
      <c r="F169" s="258"/>
      <c r="G169" s="258"/>
      <c r="H169" s="258"/>
      <c r="I169" s="258"/>
      <c r="J169" s="258"/>
      <c r="K169" s="258"/>
      <c r="L169" s="258"/>
      <c r="M169" s="258"/>
    </row>
    <row r="170" spans="6:13" ht="13.5" customHeight="1">
      <c r="F170" s="258"/>
      <c r="G170" s="258"/>
      <c r="H170" s="258"/>
      <c r="I170" s="258"/>
      <c r="J170" s="258"/>
      <c r="K170" s="258"/>
      <c r="L170" s="258"/>
      <c r="M170" s="258"/>
    </row>
    <row r="171" spans="6:13" ht="13.5" customHeight="1">
      <c r="F171" s="258"/>
      <c r="G171" s="258"/>
      <c r="H171" s="258"/>
      <c r="I171" s="258"/>
      <c r="J171" s="258"/>
      <c r="K171" s="258"/>
      <c r="L171" s="258"/>
      <c r="M171" s="258"/>
    </row>
    <row r="172" spans="6:13" ht="13.5" customHeight="1">
      <c r="F172" s="258"/>
      <c r="G172" s="258"/>
      <c r="H172" s="258"/>
      <c r="I172" s="258"/>
      <c r="J172" s="258"/>
      <c r="K172" s="258"/>
      <c r="L172" s="258"/>
      <c r="M172" s="258"/>
    </row>
    <row r="173" spans="6:13" ht="13.5" customHeight="1">
      <c r="F173" s="258"/>
      <c r="G173" s="258"/>
      <c r="H173" s="258"/>
      <c r="I173" s="258"/>
      <c r="J173" s="258"/>
      <c r="K173" s="258"/>
      <c r="L173" s="258"/>
      <c r="M173" s="258"/>
    </row>
    <row r="174" spans="6:13" ht="13.5" customHeight="1">
      <c r="F174" s="258"/>
      <c r="G174" s="258"/>
      <c r="H174" s="258"/>
      <c r="I174" s="258"/>
      <c r="J174" s="258"/>
      <c r="K174" s="258"/>
      <c r="L174" s="258"/>
      <c r="M174" s="258"/>
    </row>
    <row r="175" spans="6:13" ht="13.5" customHeight="1">
      <c r="F175" s="258"/>
      <c r="G175" s="258"/>
      <c r="H175" s="258"/>
      <c r="I175" s="258"/>
      <c r="J175" s="258"/>
      <c r="K175" s="258"/>
      <c r="L175" s="258"/>
      <c r="M175" s="258"/>
    </row>
    <row r="176" spans="6:13" ht="13.5" customHeight="1">
      <c r="F176" s="258"/>
      <c r="G176" s="258"/>
      <c r="H176" s="258"/>
      <c r="I176" s="258"/>
      <c r="J176" s="258"/>
      <c r="K176" s="258"/>
      <c r="L176" s="258"/>
      <c r="M176" s="258"/>
    </row>
    <row r="177" spans="6:13" ht="13.5" customHeight="1">
      <c r="F177" s="258"/>
      <c r="G177" s="258"/>
      <c r="H177" s="258"/>
      <c r="I177" s="258"/>
      <c r="J177" s="258"/>
      <c r="K177" s="258"/>
      <c r="L177" s="258"/>
      <c r="M177" s="258"/>
    </row>
    <row r="178" spans="6:13" ht="13.5" customHeight="1">
      <c r="F178" s="258"/>
      <c r="G178" s="258"/>
      <c r="H178" s="258"/>
      <c r="I178" s="258"/>
      <c r="J178" s="258"/>
      <c r="K178" s="258"/>
      <c r="L178" s="258"/>
      <c r="M178" s="258"/>
    </row>
    <row r="179" spans="6:13" ht="13.5" customHeight="1">
      <c r="F179" s="258"/>
      <c r="G179" s="258"/>
      <c r="H179" s="258"/>
      <c r="I179" s="258"/>
      <c r="J179" s="258"/>
      <c r="K179" s="258"/>
      <c r="L179" s="258"/>
      <c r="M179" s="258"/>
    </row>
    <row r="180" spans="6:13" ht="13.5" customHeight="1">
      <c r="F180" s="258"/>
      <c r="G180" s="258"/>
      <c r="H180" s="258"/>
      <c r="I180" s="258"/>
      <c r="J180" s="258"/>
      <c r="K180" s="258"/>
      <c r="L180" s="258"/>
      <c r="M180" s="258"/>
    </row>
    <row r="181" spans="6:13" ht="13.5" customHeight="1">
      <c r="F181" s="258"/>
      <c r="G181" s="258"/>
      <c r="H181" s="258"/>
      <c r="I181" s="258"/>
      <c r="J181" s="258"/>
      <c r="K181" s="258"/>
      <c r="L181" s="258"/>
      <c r="M181" s="258"/>
    </row>
    <row r="182" spans="6:13" ht="13.5" customHeight="1">
      <c r="F182" s="258"/>
      <c r="G182" s="258"/>
      <c r="H182" s="258"/>
      <c r="I182" s="258"/>
      <c r="J182" s="258"/>
      <c r="K182" s="258"/>
      <c r="L182" s="258"/>
      <c r="M182" s="258"/>
    </row>
    <row r="183" spans="6:13" ht="13.5" customHeight="1">
      <c r="F183" s="258"/>
      <c r="G183" s="258"/>
      <c r="H183" s="258"/>
      <c r="I183" s="258"/>
      <c r="J183" s="258"/>
      <c r="K183" s="258"/>
      <c r="L183" s="258"/>
      <c r="M183" s="258"/>
    </row>
    <row r="184" spans="6:13" ht="13.5" customHeight="1">
      <c r="F184" s="258"/>
      <c r="G184" s="258"/>
      <c r="H184" s="258"/>
      <c r="I184" s="258"/>
      <c r="J184" s="258"/>
      <c r="K184" s="258"/>
      <c r="L184" s="258"/>
      <c r="M184" s="258"/>
    </row>
    <row r="185" spans="6:13" ht="13.5" customHeight="1">
      <c r="F185" s="258"/>
      <c r="G185" s="258"/>
      <c r="H185" s="258"/>
      <c r="I185" s="258"/>
      <c r="J185" s="258"/>
      <c r="K185" s="258"/>
      <c r="L185" s="258"/>
      <c r="M185" s="258"/>
    </row>
    <row r="186" spans="6:13" ht="13.5" customHeight="1">
      <c r="F186" s="258"/>
      <c r="G186" s="258"/>
      <c r="H186" s="258"/>
      <c r="I186" s="258"/>
      <c r="J186" s="258"/>
      <c r="K186" s="258"/>
      <c r="L186" s="258"/>
      <c r="M186" s="258"/>
    </row>
    <row r="187" spans="6:13" ht="13.5" customHeight="1">
      <c r="F187" s="258"/>
      <c r="G187" s="258"/>
      <c r="H187" s="258"/>
      <c r="I187" s="258"/>
      <c r="J187" s="258"/>
      <c r="K187" s="258"/>
      <c r="L187" s="258"/>
      <c r="M187" s="258"/>
    </row>
    <row r="188" spans="6:13" ht="13.5" customHeight="1">
      <c r="F188" s="258"/>
      <c r="G188" s="258"/>
      <c r="H188" s="258"/>
      <c r="I188" s="258"/>
      <c r="J188" s="258"/>
      <c r="K188" s="258"/>
      <c r="L188" s="258"/>
      <c r="M188" s="258"/>
    </row>
    <row r="189" spans="6:13" ht="13.5" customHeight="1">
      <c r="F189" s="258"/>
      <c r="G189" s="258"/>
      <c r="H189" s="258"/>
      <c r="I189" s="258"/>
      <c r="J189" s="258"/>
      <c r="K189" s="258"/>
      <c r="L189" s="258"/>
      <c r="M189" s="258"/>
    </row>
    <row r="190" spans="6:13" ht="13.5" customHeight="1">
      <c r="F190" s="258"/>
      <c r="G190" s="258"/>
      <c r="H190" s="258"/>
      <c r="I190" s="258"/>
      <c r="J190" s="258"/>
      <c r="K190" s="258"/>
      <c r="L190" s="258"/>
      <c r="M190" s="258"/>
    </row>
    <row r="191" spans="6:13" ht="13.5" customHeight="1">
      <c r="F191" s="258"/>
      <c r="G191" s="258"/>
      <c r="H191" s="258"/>
      <c r="I191" s="258"/>
      <c r="J191" s="258"/>
      <c r="K191" s="258"/>
      <c r="L191" s="258"/>
      <c r="M191" s="258"/>
    </row>
    <row r="192" spans="6:13" ht="13.5" customHeight="1">
      <c r="F192" s="258"/>
      <c r="G192" s="258"/>
      <c r="H192" s="258"/>
      <c r="I192" s="258"/>
      <c r="J192" s="258"/>
      <c r="K192" s="258"/>
      <c r="L192" s="258"/>
      <c r="M192" s="258"/>
    </row>
    <row r="193" spans="6:13" ht="13.5" customHeight="1">
      <c r="F193" s="258"/>
      <c r="G193" s="258"/>
      <c r="H193" s="258"/>
      <c r="I193" s="258"/>
      <c r="J193" s="258"/>
      <c r="K193" s="258"/>
      <c r="L193" s="258"/>
      <c r="M193" s="258"/>
    </row>
    <row r="194" spans="6:13" ht="13.5" customHeight="1">
      <c r="F194" s="258"/>
      <c r="G194" s="258"/>
      <c r="H194" s="258"/>
      <c r="I194" s="258"/>
      <c r="J194" s="258"/>
      <c r="K194" s="258"/>
      <c r="L194" s="258"/>
      <c r="M194" s="258"/>
    </row>
    <row r="195" spans="6:13" ht="13.5" customHeight="1">
      <c r="F195" s="258"/>
      <c r="G195" s="258"/>
      <c r="H195" s="258"/>
      <c r="I195" s="258"/>
      <c r="J195" s="258"/>
      <c r="K195" s="258"/>
      <c r="L195" s="258"/>
      <c r="M195" s="258"/>
    </row>
    <row r="196" spans="6:13" ht="13.5" customHeight="1">
      <c r="F196" s="258"/>
      <c r="G196" s="258"/>
      <c r="H196" s="258"/>
      <c r="I196" s="258"/>
      <c r="J196" s="258"/>
      <c r="K196" s="258"/>
      <c r="L196" s="258"/>
      <c r="M196" s="258"/>
    </row>
    <row r="197" spans="6:13" ht="13.5" customHeight="1">
      <c r="F197" s="258"/>
      <c r="G197" s="258"/>
      <c r="H197" s="258"/>
      <c r="I197" s="258"/>
      <c r="J197" s="258"/>
      <c r="K197" s="258"/>
      <c r="L197" s="258"/>
      <c r="M197" s="258"/>
    </row>
    <row r="198" spans="6:13" ht="13.5" customHeight="1">
      <c r="F198" s="258"/>
      <c r="G198" s="258"/>
      <c r="H198" s="258"/>
      <c r="I198" s="258"/>
      <c r="J198" s="258"/>
      <c r="K198" s="258"/>
      <c r="L198" s="258"/>
      <c r="M198" s="258"/>
    </row>
    <row r="199" spans="6:13" ht="13.5" customHeight="1">
      <c r="F199" s="258"/>
      <c r="G199" s="258"/>
      <c r="H199" s="258"/>
      <c r="I199" s="258"/>
      <c r="J199" s="258"/>
      <c r="K199" s="258"/>
      <c r="L199" s="258"/>
      <c r="M199" s="258"/>
    </row>
    <row r="200" spans="6:13" ht="13.5" customHeight="1">
      <c r="F200" s="258"/>
      <c r="G200" s="258"/>
      <c r="H200" s="258"/>
      <c r="I200" s="258"/>
      <c r="J200" s="258"/>
      <c r="K200" s="258"/>
      <c r="L200" s="258"/>
      <c r="M200" s="258"/>
    </row>
    <row r="201" spans="6:13" ht="13.5" customHeight="1">
      <c r="F201" s="258"/>
      <c r="G201" s="258"/>
      <c r="H201" s="258"/>
      <c r="I201" s="258"/>
      <c r="J201" s="258"/>
      <c r="K201" s="258"/>
      <c r="L201" s="258"/>
      <c r="M201" s="258"/>
    </row>
    <row r="202" spans="6:13" ht="13.5" customHeight="1">
      <c r="F202" s="258"/>
      <c r="G202" s="258"/>
      <c r="H202" s="258"/>
      <c r="I202" s="258"/>
      <c r="J202" s="258"/>
      <c r="K202" s="258"/>
      <c r="L202" s="258"/>
      <c r="M202" s="258"/>
    </row>
    <row r="203" spans="6:13" ht="13.5" customHeight="1">
      <c r="F203" s="258"/>
      <c r="G203" s="258"/>
      <c r="H203" s="258"/>
      <c r="I203" s="258"/>
      <c r="J203" s="258"/>
      <c r="K203" s="258"/>
      <c r="L203" s="258"/>
      <c r="M203" s="258"/>
    </row>
    <row r="204" spans="6:13" ht="13.5" customHeight="1">
      <c r="F204" s="258"/>
      <c r="G204" s="258"/>
      <c r="H204" s="258"/>
      <c r="I204" s="258"/>
      <c r="J204" s="258"/>
      <c r="K204" s="258"/>
      <c r="L204" s="258"/>
      <c r="M204" s="258"/>
    </row>
    <row r="205" spans="6:13" ht="13.5" customHeight="1">
      <c r="F205" s="258"/>
      <c r="G205" s="258"/>
      <c r="H205" s="258"/>
      <c r="I205" s="258"/>
      <c r="J205" s="258"/>
      <c r="K205" s="258"/>
      <c r="L205" s="258"/>
      <c r="M205" s="258"/>
    </row>
    <row r="206" spans="6:13" ht="13.5" customHeight="1">
      <c r="F206" s="258"/>
      <c r="G206" s="258"/>
      <c r="H206" s="258"/>
      <c r="I206" s="258"/>
      <c r="J206" s="258"/>
      <c r="K206" s="258"/>
      <c r="L206" s="258"/>
      <c r="M206" s="258"/>
    </row>
    <row r="207" spans="6:13" ht="13.5" customHeight="1">
      <c r="F207" s="258"/>
      <c r="G207" s="258"/>
      <c r="H207" s="258"/>
      <c r="I207" s="258"/>
      <c r="J207" s="258"/>
      <c r="K207" s="258"/>
      <c r="L207" s="258"/>
      <c r="M207" s="258"/>
    </row>
    <row r="208" spans="6:13" ht="13.5" customHeight="1">
      <c r="F208" s="258"/>
      <c r="G208" s="258"/>
      <c r="H208" s="258"/>
      <c r="I208" s="258"/>
      <c r="J208" s="258"/>
      <c r="K208" s="258"/>
      <c r="L208" s="258"/>
      <c r="M208" s="258"/>
    </row>
    <row r="209" spans="6:13" ht="13.5" customHeight="1">
      <c r="F209" s="258"/>
      <c r="G209" s="258"/>
      <c r="H209" s="258"/>
      <c r="I209" s="258"/>
      <c r="J209" s="258"/>
      <c r="K209" s="258"/>
      <c r="L209" s="258"/>
      <c r="M209" s="258"/>
    </row>
    <row r="210" spans="6:13" ht="13.5" customHeight="1">
      <c r="F210" s="258"/>
      <c r="G210" s="258"/>
      <c r="H210" s="258"/>
      <c r="I210" s="258"/>
      <c r="J210" s="258"/>
      <c r="K210" s="258"/>
      <c r="L210" s="258"/>
      <c r="M210" s="258"/>
    </row>
    <row r="211" spans="6:13" ht="13.5" customHeight="1">
      <c r="F211" s="258"/>
      <c r="G211" s="258"/>
      <c r="H211" s="258"/>
      <c r="I211" s="258"/>
      <c r="J211" s="258"/>
      <c r="K211" s="258"/>
      <c r="L211" s="258"/>
      <c r="M211" s="258"/>
    </row>
    <row r="212" spans="6:13" ht="13.5" customHeight="1">
      <c r="F212" s="258"/>
      <c r="G212" s="258"/>
      <c r="H212" s="258"/>
      <c r="I212" s="258"/>
      <c r="J212" s="258"/>
      <c r="K212" s="258"/>
      <c r="L212" s="258"/>
      <c r="M212" s="258"/>
    </row>
    <row r="213" spans="6:13" ht="13.5" customHeight="1">
      <c r="F213" s="258"/>
      <c r="G213" s="258"/>
      <c r="H213" s="258"/>
      <c r="I213" s="258"/>
      <c r="J213" s="258"/>
      <c r="K213" s="258"/>
      <c r="L213" s="258"/>
      <c r="M213" s="258"/>
    </row>
    <row r="214" spans="6:13" ht="13.5" customHeight="1">
      <c r="F214" s="258"/>
      <c r="G214" s="258"/>
      <c r="H214" s="258"/>
      <c r="I214" s="258"/>
      <c r="J214" s="258"/>
      <c r="K214" s="258"/>
      <c r="L214" s="258"/>
      <c r="M214" s="258"/>
    </row>
    <row r="215" spans="6:13" ht="13.5" customHeight="1">
      <c r="F215" s="258"/>
      <c r="G215" s="258"/>
      <c r="H215" s="258"/>
      <c r="I215" s="258"/>
      <c r="J215" s="258"/>
      <c r="K215" s="258"/>
      <c r="L215" s="258"/>
      <c r="M215" s="258"/>
    </row>
    <row r="216" spans="6:13" ht="13.5" customHeight="1">
      <c r="F216" s="258"/>
      <c r="G216" s="258"/>
      <c r="H216" s="258"/>
      <c r="I216" s="258"/>
      <c r="J216" s="258"/>
      <c r="K216" s="258"/>
      <c r="L216" s="258"/>
      <c r="M216" s="258"/>
    </row>
    <row r="217" spans="6:13" ht="13.5" customHeight="1">
      <c r="F217" s="258"/>
      <c r="G217" s="258"/>
      <c r="H217" s="258"/>
      <c r="I217" s="258"/>
      <c r="J217" s="258"/>
      <c r="K217" s="258"/>
      <c r="L217" s="258"/>
      <c r="M217" s="258"/>
    </row>
    <row r="218" spans="6:13" ht="13.5" customHeight="1">
      <c r="F218" s="258"/>
      <c r="G218" s="258"/>
      <c r="H218" s="258"/>
      <c r="I218" s="258"/>
      <c r="J218" s="258"/>
      <c r="K218" s="258"/>
      <c r="L218" s="258"/>
      <c r="M218" s="258"/>
    </row>
    <row r="219" spans="6:13" ht="13.5" customHeight="1">
      <c r="F219" s="258"/>
      <c r="G219" s="258"/>
      <c r="H219" s="258"/>
      <c r="I219" s="258"/>
      <c r="J219" s="258"/>
      <c r="K219" s="258"/>
      <c r="L219" s="258"/>
      <c r="M219" s="258"/>
    </row>
    <row r="220" spans="6:13" ht="13.5" customHeight="1">
      <c r="F220" s="258"/>
      <c r="G220" s="258"/>
      <c r="H220" s="258"/>
      <c r="I220" s="258"/>
      <c r="J220" s="258"/>
      <c r="K220" s="258"/>
      <c r="L220" s="258"/>
      <c r="M220" s="258"/>
    </row>
    <row r="221" spans="6:13" ht="13.5" customHeight="1">
      <c r="F221" s="258"/>
      <c r="G221" s="258"/>
      <c r="H221" s="258"/>
      <c r="I221" s="258"/>
      <c r="J221" s="258"/>
      <c r="K221" s="258"/>
      <c r="L221" s="258"/>
      <c r="M221" s="258"/>
    </row>
    <row r="222" spans="6:13" ht="13.5" customHeight="1">
      <c r="F222" s="258"/>
      <c r="G222" s="258"/>
      <c r="H222" s="258"/>
      <c r="I222" s="258"/>
      <c r="J222" s="258"/>
      <c r="K222" s="258"/>
      <c r="L222" s="258"/>
      <c r="M222" s="258"/>
    </row>
    <row r="223" spans="6:13" ht="13.5" customHeight="1">
      <c r="F223" s="258"/>
      <c r="G223" s="258"/>
      <c r="H223" s="258"/>
      <c r="I223" s="258"/>
      <c r="J223" s="258"/>
      <c r="K223" s="258"/>
      <c r="L223" s="258"/>
      <c r="M223" s="258"/>
    </row>
    <row r="224" spans="6:13" ht="13.5" customHeight="1">
      <c r="F224" s="258"/>
      <c r="G224" s="258"/>
      <c r="H224" s="258"/>
      <c r="I224" s="258"/>
      <c r="J224" s="258"/>
      <c r="K224" s="258"/>
      <c r="L224" s="258"/>
      <c r="M224" s="258"/>
    </row>
    <row r="225" spans="6:13" ht="13.5" customHeight="1">
      <c r="F225" s="258"/>
      <c r="G225" s="258"/>
      <c r="H225" s="258"/>
      <c r="I225" s="258"/>
      <c r="J225" s="258"/>
      <c r="K225" s="258"/>
      <c r="L225" s="258"/>
      <c r="M225" s="258"/>
    </row>
    <row r="226" spans="6:13" ht="13.5" customHeight="1">
      <c r="F226" s="258"/>
      <c r="G226" s="258"/>
      <c r="H226" s="258"/>
      <c r="I226" s="258"/>
      <c r="J226" s="258"/>
      <c r="K226" s="258"/>
      <c r="L226" s="258"/>
      <c r="M226" s="258"/>
    </row>
    <row r="227" spans="6:13" ht="13.5" customHeight="1">
      <c r="F227" s="258"/>
      <c r="G227" s="258"/>
      <c r="H227" s="258"/>
      <c r="I227" s="258"/>
      <c r="J227" s="258"/>
      <c r="K227" s="258"/>
      <c r="L227" s="258"/>
      <c r="M227" s="258"/>
    </row>
    <row r="228" spans="6:13" ht="13.5" customHeight="1">
      <c r="F228" s="258"/>
      <c r="G228" s="258"/>
      <c r="H228" s="258"/>
      <c r="I228" s="258"/>
      <c r="J228" s="258"/>
      <c r="K228" s="258"/>
      <c r="L228" s="258"/>
      <c r="M228" s="258"/>
    </row>
    <row r="229" spans="6:13" ht="13.5" customHeight="1">
      <c r="F229" s="258"/>
      <c r="G229" s="258"/>
      <c r="H229" s="258"/>
      <c r="I229" s="258"/>
      <c r="J229" s="258"/>
      <c r="K229" s="258"/>
      <c r="L229" s="258"/>
      <c r="M229" s="258"/>
    </row>
    <row r="230" spans="6:13" ht="13.5" customHeight="1">
      <c r="F230" s="258"/>
      <c r="G230" s="258"/>
      <c r="H230" s="258"/>
      <c r="I230" s="258"/>
      <c r="J230" s="258"/>
      <c r="K230" s="258"/>
      <c r="L230" s="258"/>
      <c r="M230" s="258"/>
    </row>
    <row r="231" spans="6:13" ht="13.5" customHeight="1">
      <c r="F231" s="258"/>
      <c r="G231" s="258"/>
      <c r="H231" s="258"/>
      <c r="I231" s="258"/>
      <c r="J231" s="258"/>
      <c r="K231" s="258"/>
      <c r="L231" s="258"/>
      <c r="M231" s="258"/>
    </row>
    <row r="232" spans="6:13" ht="13.5" customHeight="1">
      <c r="F232" s="258"/>
      <c r="G232" s="258"/>
      <c r="H232" s="258"/>
      <c r="I232" s="258"/>
      <c r="J232" s="258"/>
      <c r="K232" s="258"/>
      <c r="L232" s="258"/>
      <c r="M232" s="258"/>
    </row>
    <row r="233" spans="6:13" ht="13.5" customHeight="1">
      <c r="F233" s="258"/>
      <c r="G233" s="258"/>
      <c r="H233" s="258"/>
      <c r="I233" s="258"/>
      <c r="J233" s="258"/>
      <c r="K233" s="258"/>
      <c r="L233" s="258"/>
      <c r="M233" s="258"/>
    </row>
    <row r="234" spans="6:13" ht="13.5" customHeight="1">
      <c r="F234" s="258"/>
      <c r="G234" s="258"/>
      <c r="H234" s="258"/>
      <c r="I234" s="258"/>
      <c r="J234" s="258"/>
      <c r="K234" s="258"/>
      <c r="L234" s="258"/>
      <c r="M234" s="258"/>
    </row>
    <row r="235" spans="6:13" ht="13.5" customHeight="1">
      <c r="F235" s="258"/>
      <c r="G235" s="258"/>
      <c r="H235" s="258"/>
      <c r="I235" s="258"/>
      <c r="J235" s="258"/>
      <c r="K235" s="258"/>
      <c r="L235" s="258"/>
      <c r="M235" s="258"/>
    </row>
    <row r="236" spans="6:13" ht="13.5" customHeight="1">
      <c r="F236" s="258"/>
      <c r="G236" s="258"/>
      <c r="H236" s="258"/>
      <c r="I236" s="258"/>
      <c r="J236" s="258"/>
      <c r="K236" s="258"/>
      <c r="L236" s="258"/>
      <c r="M236" s="258"/>
    </row>
    <row r="237" spans="6:13" ht="13.5" customHeight="1">
      <c r="F237" s="258"/>
      <c r="G237" s="258"/>
      <c r="H237" s="258"/>
      <c r="I237" s="258"/>
      <c r="J237" s="258"/>
      <c r="K237" s="258"/>
      <c r="L237" s="258"/>
      <c r="M237" s="258"/>
    </row>
    <row r="238" spans="6:13" ht="13.5" customHeight="1">
      <c r="F238" s="258"/>
      <c r="G238" s="258"/>
      <c r="H238" s="258"/>
      <c r="I238" s="258"/>
      <c r="J238" s="258"/>
      <c r="K238" s="258"/>
      <c r="L238" s="258"/>
      <c r="M238" s="258"/>
    </row>
    <row r="239" spans="6:13" ht="13.5" customHeight="1">
      <c r="F239" s="258"/>
      <c r="G239" s="258"/>
      <c r="H239" s="258"/>
      <c r="I239" s="258"/>
      <c r="J239" s="258"/>
      <c r="K239" s="258"/>
      <c r="L239" s="258"/>
      <c r="M239" s="258"/>
    </row>
    <row r="240" spans="6:13" ht="13.5" customHeight="1">
      <c r="F240" s="258"/>
      <c r="G240" s="258"/>
      <c r="H240" s="258"/>
      <c r="I240" s="258"/>
      <c r="J240" s="258"/>
      <c r="K240" s="258"/>
      <c r="L240" s="258"/>
      <c r="M240" s="258"/>
    </row>
    <row r="241" spans="6:13" ht="13.5" customHeight="1">
      <c r="F241" s="258"/>
      <c r="G241" s="258"/>
      <c r="H241" s="258"/>
      <c r="I241" s="258"/>
      <c r="J241" s="258"/>
      <c r="K241" s="258"/>
      <c r="L241" s="258"/>
      <c r="M241" s="258"/>
    </row>
    <row r="242" spans="6:13" ht="13.5" customHeight="1">
      <c r="F242" s="258"/>
      <c r="G242" s="258"/>
      <c r="H242" s="258"/>
      <c r="I242" s="258"/>
      <c r="J242" s="258"/>
      <c r="K242" s="258"/>
      <c r="L242" s="258"/>
      <c r="M242" s="258"/>
    </row>
    <row r="243" spans="6:13" ht="13.5" customHeight="1">
      <c r="F243" s="258"/>
      <c r="G243" s="258"/>
      <c r="H243" s="258"/>
      <c r="I243" s="258"/>
      <c r="J243" s="258"/>
      <c r="K243" s="258"/>
      <c r="L243" s="258"/>
      <c r="M243" s="258"/>
    </row>
    <row r="244" spans="6:13" ht="13.5" customHeight="1">
      <c r="F244" s="258"/>
      <c r="G244" s="258"/>
      <c r="H244" s="258"/>
      <c r="I244" s="258"/>
      <c r="J244" s="258"/>
      <c r="K244" s="258"/>
      <c r="L244" s="258"/>
      <c r="M244" s="258"/>
    </row>
    <row r="245" spans="6:13" ht="13.5" customHeight="1">
      <c r="F245" s="258"/>
      <c r="G245" s="258"/>
      <c r="H245" s="258"/>
      <c r="I245" s="258"/>
      <c r="J245" s="258"/>
      <c r="K245" s="258"/>
      <c r="L245" s="258"/>
      <c r="M245" s="258"/>
    </row>
    <row r="246" spans="6:13" ht="13.5" customHeight="1">
      <c r="F246" s="258"/>
      <c r="G246" s="258"/>
      <c r="H246" s="258"/>
      <c r="I246" s="258"/>
      <c r="J246" s="258"/>
      <c r="K246" s="258"/>
      <c r="L246" s="258"/>
      <c r="M246" s="258"/>
    </row>
    <row r="247" spans="6:13" ht="13.5" customHeight="1">
      <c r="F247" s="258"/>
      <c r="G247" s="258"/>
      <c r="H247" s="258"/>
      <c r="I247" s="258"/>
      <c r="J247" s="258"/>
      <c r="K247" s="258"/>
      <c r="L247" s="258"/>
      <c r="M247" s="258"/>
    </row>
    <row r="248" spans="6:13" ht="13.5" customHeight="1">
      <c r="F248" s="258"/>
      <c r="G248" s="258"/>
      <c r="H248" s="258"/>
      <c r="I248" s="258"/>
      <c r="J248" s="258"/>
      <c r="K248" s="258"/>
      <c r="L248" s="258"/>
      <c r="M248" s="258"/>
    </row>
    <row r="249" spans="6:13" ht="13.5" customHeight="1">
      <c r="F249" s="258"/>
      <c r="G249" s="258"/>
      <c r="H249" s="258"/>
      <c r="I249" s="258"/>
      <c r="J249" s="258"/>
      <c r="K249" s="258"/>
      <c r="L249" s="258"/>
      <c r="M249" s="258"/>
    </row>
    <row r="250" spans="6:13" ht="13.5" customHeight="1">
      <c r="F250" s="258"/>
      <c r="G250" s="258"/>
      <c r="H250" s="258"/>
      <c r="I250" s="258"/>
      <c r="J250" s="258"/>
      <c r="K250" s="258"/>
      <c r="L250" s="258"/>
      <c r="M250" s="258"/>
    </row>
    <row r="251" spans="6:13" ht="13.5" customHeight="1">
      <c r="F251" s="258"/>
      <c r="G251" s="258"/>
      <c r="H251" s="258"/>
      <c r="I251" s="258"/>
      <c r="J251" s="258"/>
      <c r="K251" s="258"/>
      <c r="L251" s="258"/>
      <c r="M251" s="258"/>
    </row>
    <row r="252" spans="6:13" ht="13.5" customHeight="1">
      <c r="F252" s="258"/>
      <c r="G252" s="258"/>
      <c r="H252" s="258"/>
      <c r="I252" s="258"/>
      <c r="J252" s="258"/>
      <c r="K252" s="258"/>
      <c r="L252" s="258"/>
      <c r="M252" s="258"/>
    </row>
    <row r="253" spans="6:13" ht="13.5" customHeight="1">
      <c r="F253" s="258"/>
      <c r="G253" s="258"/>
      <c r="H253" s="258"/>
      <c r="I253" s="258"/>
      <c r="J253" s="258"/>
      <c r="K253" s="258"/>
      <c r="L253" s="258"/>
      <c r="M253" s="258"/>
    </row>
    <row r="254" spans="6:13" ht="13.5" customHeight="1">
      <c r="F254" s="258"/>
      <c r="G254" s="258"/>
      <c r="H254" s="258"/>
      <c r="I254" s="258"/>
      <c r="J254" s="258"/>
      <c r="K254" s="258"/>
      <c r="L254" s="258"/>
      <c r="M254" s="258"/>
    </row>
    <row r="255" spans="6:13" ht="13.5" customHeight="1">
      <c r="F255" s="258"/>
      <c r="G255" s="258"/>
      <c r="H255" s="258"/>
      <c r="I255" s="258"/>
      <c r="J255" s="258"/>
      <c r="K255" s="258"/>
      <c r="L255" s="258"/>
      <c r="M255" s="258"/>
    </row>
    <row r="256" spans="6:13" ht="13.5" customHeight="1">
      <c r="F256" s="258"/>
      <c r="G256" s="258"/>
      <c r="H256" s="258"/>
      <c r="I256" s="258"/>
      <c r="J256" s="258"/>
      <c r="K256" s="258"/>
      <c r="L256" s="258"/>
      <c r="M256" s="258"/>
    </row>
    <row r="257" spans="6:13" ht="13.5" customHeight="1">
      <c r="F257" s="258"/>
      <c r="G257" s="258"/>
      <c r="H257" s="258"/>
      <c r="I257" s="258"/>
      <c r="J257" s="258"/>
      <c r="K257" s="258"/>
      <c r="L257" s="258"/>
      <c r="M257" s="258"/>
    </row>
    <row r="258" spans="6:13" ht="13.5" customHeight="1">
      <c r="F258" s="258"/>
      <c r="G258" s="258"/>
      <c r="H258" s="258"/>
      <c r="I258" s="258"/>
      <c r="J258" s="258"/>
      <c r="K258" s="258"/>
      <c r="L258" s="258"/>
      <c r="M258" s="258"/>
    </row>
    <row r="259" spans="6:13" ht="13.5" customHeight="1">
      <c r="F259" s="258"/>
      <c r="G259" s="258"/>
      <c r="H259" s="258"/>
      <c r="I259" s="258"/>
      <c r="J259" s="258"/>
      <c r="K259" s="258"/>
      <c r="L259" s="258"/>
      <c r="M259" s="258"/>
    </row>
    <row r="260" spans="6:13" ht="13.5" customHeight="1">
      <c r="F260" s="258"/>
      <c r="G260" s="258"/>
      <c r="H260" s="258"/>
      <c r="I260" s="258"/>
      <c r="J260" s="258"/>
      <c r="K260" s="258"/>
      <c r="L260" s="258"/>
      <c r="M260" s="258"/>
    </row>
    <row r="261" spans="6:13" ht="13.5" customHeight="1">
      <c r="F261" s="258"/>
      <c r="G261" s="258"/>
      <c r="H261" s="258"/>
      <c r="I261" s="258"/>
      <c r="J261" s="258"/>
      <c r="K261" s="258"/>
      <c r="L261" s="258"/>
      <c r="M261" s="258"/>
    </row>
    <row r="262" spans="6:13" ht="13.5" customHeight="1">
      <c r="F262" s="258"/>
      <c r="G262" s="258"/>
      <c r="H262" s="258"/>
      <c r="I262" s="258"/>
      <c r="J262" s="258"/>
      <c r="K262" s="258"/>
      <c r="L262" s="258"/>
      <c r="M262" s="258"/>
    </row>
    <row r="263" spans="6:13" ht="13.5" customHeight="1">
      <c r="F263" s="258"/>
      <c r="G263" s="258"/>
      <c r="H263" s="258"/>
      <c r="I263" s="258"/>
      <c r="J263" s="258"/>
      <c r="K263" s="258"/>
      <c r="L263" s="258"/>
      <c r="M263" s="258"/>
    </row>
    <row r="264" spans="6:13" ht="13.5" customHeight="1">
      <c r="F264" s="258"/>
      <c r="G264" s="258"/>
      <c r="H264" s="258"/>
      <c r="I264" s="258"/>
      <c r="J264" s="258"/>
      <c r="K264" s="258"/>
      <c r="L264" s="258"/>
      <c r="M264" s="258"/>
    </row>
    <row r="265" spans="6:13" ht="13.5" customHeight="1">
      <c r="F265" s="258"/>
      <c r="G265" s="258"/>
      <c r="H265" s="258"/>
      <c r="I265" s="258"/>
      <c r="J265" s="258"/>
      <c r="K265" s="258"/>
      <c r="L265" s="258"/>
      <c r="M265" s="258"/>
    </row>
    <row r="266" spans="6:13" ht="13.5" customHeight="1">
      <c r="F266" s="258"/>
      <c r="G266" s="258"/>
      <c r="H266" s="258"/>
      <c r="I266" s="258"/>
      <c r="J266" s="258"/>
      <c r="K266" s="258"/>
      <c r="L266" s="258"/>
      <c r="M266" s="258"/>
    </row>
    <row r="267" spans="6:13" ht="13.5" customHeight="1">
      <c r="F267" s="258"/>
      <c r="G267" s="258"/>
      <c r="H267" s="258"/>
      <c r="I267" s="258"/>
      <c r="J267" s="258"/>
      <c r="K267" s="258"/>
      <c r="L267" s="258"/>
      <c r="M267" s="258"/>
    </row>
    <row r="268" spans="6:13" ht="13.5" customHeight="1">
      <c r="F268" s="258"/>
      <c r="G268" s="258"/>
      <c r="H268" s="258"/>
      <c r="I268" s="258"/>
      <c r="J268" s="258"/>
      <c r="K268" s="258"/>
      <c r="L268" s="258"/>
      <c r="M268" s="258"/>
    </row>
    <row r="269" spans="6:13" ht="13.5" customHeight="1">
      <c r="F269" s="258"/>
      <c r="G269" s="258"/>
      <c r="H269" s="258"/>
      <c r="I269" s="258"/>
      <c r="J269" s="258"/>
      <c r="K269" s="258"/>
      <c r="L269" s="258"/>
      <c r="M269" s="258"/>
    </row>
    <row r="270" spans="6:13" ht="13.5" customHeight="1">
      <c r="F270" s="258"/>
      <c r="G270" s="258"/>
      <c r="H270" s="258"/>
      <c r="I270" s="258"/>
      <c r="J270" s="258"/>
      <c r="K270" s="258"/>
      <c r="L270" s="258"/>
      <c r="M270" s="258"/>
    </row>
    <row r="271" spans="6:13" ht="13.5" customHeight="1">
      <c r="F271" s="258"/>
      <c r="G271" s="258"/>
      <c r="H271" s="258"/>
      <c r="I271" s="258"/>
      <c r="J271" s="258"/>
      <c r="K271" s="258"/>
      <c r="L271" s="258"/>
      <c r="M271" s="258"/>
    </row>
    <row r="272" spans="6:13" ht="13.5" customHeight="1">
      <c r="F272" s="258"/>
      <c r="G272" s="258"/>
      <c r="H272" s="258"/>
      <c r="I272" s="258"/>
      <c r="J272" s="258"/>
      <c r="K272" s="258"/>
      <c r="L272" s="258"/>
      <c r="M272" s="258"/>
    </row>
    <row r="273" spans="6:13" ht="13.5" customHeight="1">
      <c r="F273" s="258"/>
      <c r="G273" s="258"/>
      <c r="H273" s="258"/>
      <c r="I273" s="258"/>
      <c r="J273" s="258"/>
      <c r="K273" s="258"/>
      <c r="L273" s="258"/>
      <c r="M273" s="258"/>
    </row>
    <row r="274" spans="6:13" ht="13.5" customHeight="1">
      <c r="F274" s="258"/>
      <c r="G274" s="258"/>
      <c r="H274" s="258"/>
      <c r="I274" s="258"/>
      <c r="J274" s="258"/>
      <c r="K274" s="258"/>
      <c r="L274" s="258"/>
      <c r="M274" s="258"/>
    </row>
    <row r="275" spans="6:13" ht="13.5" customHeight="1">
      <c r="F275" s="258"/>
      <c r="G275" s="258"/>
      <c r="H275" s="258"/>
      <c r="I275" s="258"/>
      <c r="J275" s="258"/>
      <c r="K275" s="258"/>
      <c r="L275" s="258"/>
      <c r="M275" s="258"/>
    </row>
    <row r="276" spans="6:13" ht="13.5" customHeight="1">
      <c r="F276" s="258"/>
      <c r="G276" s="258"/>
      <c r="H276" s="258"/>
      <c r="I276" s="258"/>
      <c r="J276" s="258"/>
      <c r="K276" s="258"/>
      <c r="L276" s="258"/>
      <c r="M276" s="258"/>
    </row>
    <row r="277" spans="6:13" ht="13.5" customHeight="1">
      <c r="F277" s="258"/>
      <c r="G277" s="258"/>
      <c r="H277" s="258"/>
      <c r="I277" s="258"/>
      <c r="J277" s="258"/>
      <c r="K277" s="258"/>
      <c r="L277" s="258"/>
      <c r="M277" s="258"/>
    </row>
    <row r="278" spans="6:13" ht="13.5" customHeight="1">
      <c r="F278" s="258"/>
      <c r="G278" s="258"/>
      <c r="H278" s="258"/>
      <c r="I278" s="258"/>
      <c r="J278" s="258"/>
      <c r="K278" s="258"/>
      <c r="L278" s="258"/>
      <c r="M278" s="258"/>
    </row>
    <row r="279" spans="6:13" ht="13.5" customHeight="1">
      <c r="F279" s="258"/>
      <c r="G279" s="258"/>
      <c r="H279" s="258"/>
      <c r="I279" s="258"/>
      <c r="J279" s="258"/>
      <c r="K279" s="258"/>
      <c r="L279" s="258"/>
      <c r="M279" s="258"/>
    </row>
    <row r="280" spans="6:13" ht="13.5" customHeight="1">
      <c r="F280" s="258"/>
      <c r="G280" s="258"/>
      <c r="H280" s="258"/>
      <c r="I280" s="258"/>
      <c r="J280" s="258"/>
      <c r="K280" s="258"/>
      <c r="L280" s="258"/>
      <c r="M280" s="258"/>
    </row>
    <row r="281" spans="6:13" ht="13.5" customHeight="1">
      <c r="F281" s="258"/>
      <c r="G281" s="258"/>
      <c r="H281" s="258"/>
      <c r="I281" s="258"/>
      <c r="J281" s="258"/>
      <c r="K281" s="258"/>
      <c r="L281" s="258"/>
      <c r="M281" s="258"/>
    </row>
    <row r="282" spans="6:13" ht="13.5" customHeight="1">
      <c r="F282" s="258"/>
      <c r="G282" s="258"/>
      <c r="H282" s="258"/>
      <c r="I282" s="258"/>
      <c r="J282" s="258"/>
      <c r="K282" s="258"/>
      <c r="L282" s="258"/>
      <c r="M282" s="258"/>
    </row>
    <row r="283" spans="6:13" ht="13.5" customHeight="1">
      <c r="F283" s="258"/>
      <c r="G283" s="258"/>
      <c r="H283" s="258"/>
      <c r="I283" s="258"/>
      <c r="J283" s="258"/>
      <c r="K283" s="258"/>
      <c r="L283" s="258"/>
      <c r="M283" s="258"/>
    </row>
    <row r="284" spans="6:13" ht="13.5" customHeight="1">
      <c r="F284" s="258"/>
      <c r="G284" s="258"/>
      <c r="H284" s="258"/>
      <c r="I284" s="258"/>
      <c r="J284" s="258"/>
      <c r="K284" s="258"/>
      <c r="L284" s="258"/>
      <c r="M284" s="258"/>
    </row>
    <row r="285" spans="6:13" ht="13.5" customHeight="1">
      <c r="F285" s="258"/>
      <c r="G285" s="258"/>
      <c r="H285" s="258"/>
      <c r="I285" s="258"/>
      <c r="J285" s="258"/>
      <c r="K285" s="258"/>
      <c r="L285" s="258"/>
      <c r="M285" s="258"/>
    </row>
    <row r="286" spans="6:13" ht="13.5" customHeight="1">
      <c r="F286" s="258"/>
      <c r="G286" s="258"/>
      <c r="H286" s="258"/>
      <c r="I286" s="258"/>
      <c r="J286" s="258"/>
      <c r="K286" s="258"/>
      <c r="L286" s="258"/>
      <c r="M286" s="258"/>
    </row>
    <row r="287" spans="6:13" ht="13.5" customHeight="1">
      <c r="F287" s="258"/>
      <c r="G287" s="258"/>
      <c r="H287" s="258"/>
      <c r="I287" s="258"/>
      <c r="J287" s="258"/>
      <c r="K287" s="258"/>
      <c r="L287" s="258"/>
      <c r="M287" s="258"/>
    </row>
    <row r="288" spans="6:13" ht="13.5" customHeight="1">
      <c r="F288" s="258"/>
      <c r="G288" s="258"/>
      <c r="H288" s="258"/>
      <c r="I288" s="258"/>
      <c r="J288" s="258"/>
      <c r="K288" s="258"/>
      <c r="L288" s="258"/>
      <c r="M288" s="258"/>
    </row>
    <row r="289" spans="6:13" ht="13.5" customHeight="1">
      <c r="F289" s="258"/>
      <c r="G289" s="258"/>
      <c r="H289" s="258"/>
      <c r="I289" s="258"/>
      <c r="J289" s="258"/>
      <c r="K289" s="258"/>
      <c r="L289" s="258"/>
      <c r="M289" s="258"/>
    </row>
    <row r="290" spans="6:13" ht="13.5" customHeight="1">
      <c r="F290" s="258"/>
      <c r="G290" s="258"/>
      <c r="H290" s="258"/>
      <c r="I290" s="258"/>
      <c r="J290" s="258"/>
      <c r="K290" s="258"/>
      <c r="L290" s="258"/>
      <c r="M290" s="258"/>
    </row>
    <row r="291" spans="6:13" ht="13.5" customHeight="1">
      <c r="F291" s="258"/>
      <c r="G291" s="258"/>
      <c r="H291" s="258"/>
      <c r="I291" s="258"/>
      <c r="J291" s="258"/>
      <c r="K291" s="258"/>
      <c r="L291" s="258"/>
      <c r="M291" s="258"/>
    </row>
    <row r="292" spans="6:13" ht="13.5" customHeight="1">
      <c r="F292" s="258"/>
      <c r="G292" s="258"/>
      <c r="H292" s="258"/>
      <c r="I292" s="258"/>
      <c r="J292" s="258"/>
      <c r="K292" s="258"/>
      <c r="L292" s="258"/>
      <c r="M292" s="258"/>
    </row>
    <row r="293" spans="6:13" ht="13.5" customHeight="1">
      <c r="F293" s="258"/>
      <c r="G293" s="258"/>
      <c r="H293" s="258"/>
      <c r="I293" s="258"/>
      <c r="J293" s="258"/>
      <c r="K293" s="258"/>
      <c r="L293" s="258"/>
      <c r="M293" s="258"/>
    </row>
    <row r="294" spans="6:13" ht="13.5" customHeight="1">
      <c r="F294" s="258"/>
      <c r="G294" s="258"/>
      <c r="H294" s="258"/>
      <c r="I294" s="258"/>
      <c r="J294" s="258"/>
      <c r="K294" s="258"/>
      <c r="L294" s="258"/>
      <c r="M294" s="258"/>
    </row>
    <row r="295" spans="6:13" ht="13.5" customHeight="1">
      <c r="F295" s="258"/>
      <c r="G295" s="258"/>
      <c r="H295" s="258"/>
      <c r="I295" s="258"/>
      <c r="J295" s="258"/>
      <c r="K295" s="258"/>
      <c r="L295" s="258"/>
      <c r="M295" s="258"/>
    </row>
    <row r="296" spans="6:13" ht="13.5" customHeight="1">
      <c r="F296" s="258"/>
      <c r="G296" s="258"/>
      <c r="H296" s="258"/>
      <c r="I296" s="258"/>
      <c r="J296" s="258"/>
      <c r="K296" s="258"/>
      <c r="L296" s="258"/>
      <c r="M296" s="258"/>
    </row>
    <row r="297" spans="6:13" ht="13.5" customHeight="1">
      <c r="F297" s="258"/>
      <c r="G297" s="258"/>
      <c r="H297" s="258"/>
      <c r="I297" s="258"/>
      <c r="J297" s="258"/>
      <c r="K297" s="258"/>
      <c r="L297" s="258"/>
      <c r="M297" s="258"/>
    </row>
    <row r="298" spans="6:13" ht="13.5" customHeight="1">
      <c r="F298" s="258"/>
      <c r="G298" s="258"/>
      <c r="H298" s="258"/>
      <c r="I298" s="258"/>
      <c r="J298" s="258"/>
      <c r="K298" s="258"/>
      <c r="L298" s="258"/>
      <c r="M298" s="258"/>
    </row>
    <row r="299" spans="6:13" ht="13.5" customHeight="1">
      <c r="F299" s="258"/>
      <c r="G299" s="258"/>
      <c r="H299" s="258"/>
      <c r="I299" s="258"/>
      <c r="J299" s="258"/>
      <c r="K299" s="258"/>
      <c r="L299" s="258"/>
      <c r="M299" s="258"/>
    </row>
    <row r="300" spans="6:13" ht="13.5" customHeight="1">
      <c r="F300" s="258"/>
      <c r="G300" s="258"/>
      <c r="H300" s="258"/>
      <c r="I300" s="258"/>
      <c r="J300" s="258"/>
      <c r="K300" s="258"/>
      <c r="L300" s="258"/>
      <c r="M300" s="258"/>
    </row>
    <row r="301" spans="6:13" ht="13.5" customHeight="1">
      <c r="F301" s="258"/>
      <c r="G301" s="258"/>
      <c r="H301" s="258"/>
      <c r="I301" s="258"/>
      <c r="J301" s="258"/>
      <c r="K301" s="258"/>
      <c r="L301" s="258"/>
      <c r="M301" s="258"/>
    </row>
    <row r="302" spans="6:13" ht="13.5" customHeight="1">
      <c r="F302" s="258"/>
      <c r="G302" s="258"/>
      <c r="H302" s="258"/>
      <c r="I302" s="258"/>
      <c r="J302" s="258"/>
      <c r="K302" s="258"/>
      <c r="L302" s="258"/>
      <c r="M302" s="258"/>
    </row>
    <row r="303" spans="6:13" ht="13.5" customHeight="1">
      <c r="F303" s="258"/>
      <c r="G303" s="258"/>
      <c r="H303" s="258"/>
      <c r="I303" s="258"/>
      <c r="J303" s="258"/>
      <c r="K303" s="258"/>
      <c r="L303" s="258"/>
      <c r="M303" s="258"/>
    </row>
    <row r="304" spans="6:13" ht="13.5" customHeight="1">
      <c r="F304" s="258"/>
      <c r="G304" s="258"/>
      <c r="H304" s="258"/>
      <c r="I304" s="258"/>
      <c r="J304" s="258"/>
      <c r="K304" s="258"/>
      <c r="L304" s="258"/>
      <c r="M304" s="258"/>
    </row>
    <row r="305" spans="6:13" ht="13.5" customHeight="1">
      <c r="F305" s="258"/>
      <c r="G305" s="258"/>
      <c r="H305" s="258"/>
      <c r="I305" s="258"/>
      <c r="J305" s="258"/>
      <c r="K305" s="258"/>
      <c r="L305" s="258"/>
      <c r="M305" s="258"/>
    </row>
    <row r="306" spans="6:13" ht="13.5" customHeight="1">
      <c r="F306" s="258"/>
      <c r="G306" s="258"/>
      <c r="H306" s="258"/>
      <c r="I306" s="258"/>
      <c r="J306" s="258"/>
      <c r="K306" s="258"/>
      <c r="L306" s="258"/>
      <c r="M306" s="258"/>
    </row>
    <row r="307" spans="6:13" ht="13.5" customHeight="1">
      <c r="F307" s="258"/>
      <c r="G307" s="258"/>
      <c r="H307" s="258"/>
      <c r="I307" s="258"/>
      <c r="J307" s="258"/>
      <c r="K307" s="258"/>
      <c r="L307" s="258"/>
      <c r="M307" s="258"/>
    </row>
    <row r="308" spans="6:13" ht="13.5" customHeight="1">
      <c r="F308" s="258"/>
      <c r="G308" s="258"/>
      <c r="H308" s="258"/>
      <c r="I308" s="258"/>
      <c r="J308" s="258"/>
      <c r="K308" s="258"/>
      <c r="L308" s="258"/>
      <c r="M308" s="258"/>
    </row>
    <row r="309" spans="6:13" ht="13.5" customHeight="1">
      <c r="F309" s="258"/>
      <c r="G309" s="258"/>
      <c r="H309" s="258"/>
      <c r="I309" s="258"/>
      <c r="J309" s="258"/>
      <c r="K309" s="258"/>
      <c r="L309" s="258"/>
      <c r="M309" s="258"/>
    </row>
    <row r="310" spans="6:13" ht="13.5" customHeight="1">
      <c r="F310" s="258"/>
      <c r="G310" s="258"/>
      <c r="H310" s="258"/>
      <c r="I310" s="258"/>
      <c r="J310" s="258"/>
      <c r="K310" s="258"/>
      <c r="L310" s="258"/>
      <c r="M310" s="258"/>
    </row>
    <row r="311" spans="6:13" ht="13.5" customHeight="1">
      <c r="F311" s="258"/>
      <c r="G311" s="258"/>
      <c r="H311" s="258"/>
      <c r="I311" s="258"/>
      <c r="J311" s="258"/>
      <c r="K311" s="258"/>
      <c r="L311" s="258"/>
      <c r="M311" s="258"/>
    </row>
    <row r="312" spans="6:13" ht="13.5" customHeight="1">
      <c r="F312" s="258"/>
      <c r="G312" s="258"/>
      <c r="H312" s="258"/>
      <c r="I312" s="258"/>
      <c r="J312" s="258"/>
      <c r="K312" s="258"/>
      <c r="L312" s="258"/>
      <c r="M312" s="258"/>
    </row>
    <row r="313" spans="6:13" ht="13.5" customHeight="1">
      <c r="F313" s="258"/>
      <c r="G313" s="258"/>
      <c r="H313" s="258"/>
      <c r="I313" s="258"/>
      <c r="J313" s="258"/>
      <c r="K313" s="258"/>
      <c r="L313" s="258"/>
      <c r="M313" s="258"/>
    </row>
    <row r="314" spans="6:13" ht="13.5" customHeight="1">
      <c r="F314" s="258"/>
      <c r="G314" s="258"/>
      <c r="H314" s="258"/>
      <c r="I314" s="258"/>
      <c r="J314" s="258"/>
      <c r="K314" s="258"/>
      <c r="L314" s="258"/>
      <c r="M314" s="258"/>
    </row>
    <row r="315" spans="6:13" ht="13.5" customHeight="1">
      <c r="F315" s="258"/>
      <c r="G315" s="258"/>
      <c r="H315" s="258"/>
      <c r="I315" s="258"/>
      <c r="J315" s="258"/>
      <c r="K315" s="258"/>
      <c r="L315" s="258"/>
      <c r="M315" s="258"/>
    </row>
    <row r="316" spans="6:13" ht="13.5" customHeight="1">
      <c r="F316" s="258"/>
      <c r="G316" s="258"/>
      <c r="H316" s="258"/>
      <c r="I316" s="258"/>
      <c r="J316" s="258"/>
      <c r="K316" s="258"/>
      <c r="L316" s="258"/>
      <c r="M316" s="258"/>
    </row>
    <row r="317" spans="6:13" ht="13.5" customHeight="1">
      <c r="F317" s="258"/>
      <c r="G317" s="258"/>
      <c r="H317" s="258"/>
      <c r="I317" s="258"/>
      <c r="J317" s="258"/>
      <c r="K317" s="258"/>
      <c r="L317" s="258"/>
      <c r="M317" s="258"/>
    </row>
    <row r="318" spans="6:13" ht="13.5" customHeight="1">
      <c r="F318" s="258"/>
      <c r="G318" s="258"/>
      <c r="H318" s="258"/>
      <c r="I318" s="258"/>
      <c r="J318" s="258"/>
      <c r="K318" s="258"/>
      <c r="L318" s="258"/>
      <c r="M318" s="258"/>
    </row>
    <row r="319" spans="6:13" ht="13.5" customHeight="1">
      <c r="F319" s="258"/>
      <c r="G319" s="258"/>
      <c r="H319" s="258"/>
      <c r="I319" s="258"/>
      <c r="J319" s="258"/>
      <c r="K319" s="258"/>
      <c r="L319" s="258"/>
      <c r="M319" s="258"/>
    </row>
    <row r="320" spans="6:13" ht="13.5" customHeight="1">
      <c r="F320" s="258"/>
      <c r="G320" s="258"/>
      <c r="H320" s="258"/>
      <c r="I320" s="258"/>
      <c r="J320" s="258"/>
      <c r="K320" s="258"/>
      <c r="L320" s="258"/>
      <c r="M320" s="258"/>
    </row>
    <row r="321" spans="6:13" ht="13.5" customHeight="1">
      <c r="F321" s="258"/>
      <c r="G321" s="258"/>
      <c r="H321" s="258"/>
      <c r="I321" s="258"/>
      <c r="J321" s="258"/>
      <c r="K321" s="258"/>
      <c r="L321" s="258"/>
      <c r="M321" s="258"/>
    </row>
    <row r="322" spans="6:13" ht="13.5" customHeight="1">
      <c r="F322" s="258"/>
      <c r="G322" s="258"/>
      <c r="H322" s="258"/>
      <c r="I322" s="258"/>
      <c r="J322" s="258"/>
      <c r="K322" s="258"/>
      <c r="L322" s="258"/>
      <c r="M322" s="258"/>
    </row>
    <row r="323" spans="6:13" ht="13.5" customHeight="1">
      <c r="F323" s="258"/>
      <c r="G323" s="258"/>
      <c r="H323" s="258"/>
      <c r="I323" s="258"/>
      <c r="J323" s="258"/>
      <c r="K323" s="258"/>
      <c r="L323" s="258"/>
      <c r="M323" s="258"/>
    </row>
    <row r="324" spans="6:13" ht="13.5" customHeight="1">
      <c r="F324" s="258"/>
      <c r="G324" s="258"/>
      <c r="H324" s="258"/>
      <c r="I324" s="258"/>
      <c r="J324" s="258"/>
      <c r="K324" s="258"/>
      <c r="L324" s="258"/>
      <c r="M324" s="258"/>
    </row>
    <row r="325" spans="6:13" ht="13.5" customHeight="1">
      <c r="F325" s="258"/>
      <c r="G325" s="258"/>
      <c r="H325" s="258"/>
      <c r="I325" s="258"/>
      <c r="J325" s="258"/>
      <c r="K325" s="258"/>
      <c r="L325" s="258"/>
      <c r="M325" s="258"/>
    </row>
    <row r="326" spans="6:13" ht="13.5" customHeight="1">
      <c r="F326" s="258"/>
      <c r="G326" s="258"/>
      <c r="H326" s="258"/>
      <c r="I326" s="258"/>
      <c r="J326" s="258"/>
      <c r="K326" s="258"/>
      <c r="L326" s="258"/>
      <c r="M326" s="258"/>
    </row>
    <row r="327" spans="6:13" ht="13.5" customHeight="1">
      <c r="F327" s="258"/>
      <c r="G327" s="258"/>
      <c r="H327" s="258"/>
      <c r="I327" s="258"/>
      <c r="J327" s="258"/>
      <c r="K327" s="258"/>
      <c r="L327" s="258"/>
      <c r="M327" s="258"/>
    </row>
    <row r="328" spans="6:13" ht="13.5" customHeight="1">
      <c r="F328" s="258"/>
      <c r="G328" s="258"/>
      <c r="H328" s="258"/>
      <c r="I328" s="258"/>
      <c r="J328" s="258"/>
      <c r="K328" s="258"/>
      <c r="L328" s="258"/>
      <c r="M328" s="258"/>
    </row>
    <row r="329" spans="6:13" ht="13.5" customHeight="1">
      <c r="F329" s="258"/>
      <c r="G329" s="258"/>
      <c r="H329" s="258"/>
      <c r="I329" s="258"/>
      <c r="J329" s="258"/>
      <c r="K329" s="258"/>
      <c r="L329" s="258"/>
      <c r="M329" s="258"/>
    </row>
    <row r="330" spans="6:13" ht="13.5" customHeight="1">
      <c r="F330" s="258"/>
      <c r="G330" s="258"/>
      <c r="H330" s="258"/>
      <c r="I330" s="258"/>
      <c r="J330" s="258"/>
      <c r="K330" s="258"/>
      <c r="L330" s="258"/>
      <c r="M330" s="258"/>
    </row>
    <row r="331" spans="6:13" ht="13.5" customHeight="1">
      <c r="F331" s="258"/>
      <c r="G331" s="258"/>
      <c r="H331" s="258"/>
      <c r="I331" s="258"/>
      <c r="J331" s="258"/>
      <c r="K331" s="258"/>
      <c r="L331" s="258"/>
      <c r="M331" s="258"/>
    </row>
    <row r="332" spans="6:13" ht="13.5" customHeight="1">
      <c r="F332" s="258"/>
      <c r="G332" s="258"/>
      <c r="H332" s="258"/>
      <c r="I332" s="258"/>
      <c r="J332" s="258"/>
      <c r="K332" s="258"/>
      <c r="L332" s="258"/>
      <c r="M332" s="258"/>
    </row>
    <row r="333" spans="6:13" ht="13.5" customHeight="1">
      <c r="F333" s="258"/>
      <c r="G333" s="258"/>
      <c r="H333" s="258"/>
      <c r="I333" s="258"/>
      <c r="J333" s="258"/>
      <c r="K333" s="258"/>
      <c r="L333" s="258"/>
      <c r="M333" s="258"/>
    </row>
    <row r="334" spans="6:13" ht="13.5" customHeight="1">
      <c r="F334" s="258"/>
      <c r="G334" s="258"/>
      <c r="H334" s="258"/>
      <c r="I334" s="258"/>
      <c r="J334" s="258"/>
      <c r="K334" s="258"/>
      <c r="L334" s="258"/>
      <c r="M334" s="258"/>
    </row>
    <row r="335" spans="6:13" ht="13.5" customHeight="1">
      <c r="F335" s="258"/>
      <c r="G335" s="258"/>
      <c r="H335" s="258"/>
      <c r="I335" s="258"/>
      <c r="J335" s="258"/>
      <c r="K335" s="258"/>
      <c r="L335" s="258"/>
      <c r="M335" s="258"/>
    </row>
    <row r="336" spans="6:13" ht="13.5" customHeight="1">
      <c r="F336" s="258"/>
      <c r="G336" s="258"/>
      <c r="H336" s="258"/>
      <c r="I336" s="258"/>
      <c r="J336" s="258"/>
      <c r="K336" s="258"/>
      <c r="L336" s="258"/>
      <c r="M336" s="258"/>
    </row>
    <row r="337" spans="6:13" ht="13.5" customHeight="1">
      <c r="F337" s="258"/>
      <c r="G337" s="258"/>
      <c r="H337" s="258"/>
      <c r="I337" s="258"/>
      <c r="J337" s="258"/>
      <c r="K337" s="258"/>
      <c r="L337" s="258"/>
      <c r="M337" s="258"/>
    </row>
    <row r="338" spans="6:13" ht="13.5" customHeight="1">
      <c r="F338" s="258"/>
      <c r="G338" s="258"/>
      <c r="H338" s="258"/>
      <c r="I338" s="258"/>
      <c r="J338" s="258"/>
      <c r="K338" s="258"/>
      <c r="L338" s="258"/>
      <c r="M338" s="258"/>
    </row>
    <row r="339" spans="6:13" ht="13.5" customHeight="1">
      <c r="F339" s="258"/>
      <c r="G339" s="258"/>
      <c r="H339" s="258"/>
      <c r="I339" s="258"/>
      <c r="J339" s="258"/>
      <c r="K339" s="258"/>
      <c r="L339" s="258"/>
      <c r="M339" s="258"/>
    </row>
    <row r="340" spans="6:13" ht="13.5" customHeight="1">
      <c r="F340" s="258"/>
      <c r="G340" s="258"/>
      <c r="H340" s="258"/>
      <c r="I340" s="258"/>
      <c r="J340" s="258"/>
      <c r="K340" s="258"/>
      <c r="L340" s="258"/>
      <c r="M340" s="258"/>
    </row>
    <row r="341" spans="6:13" ht="13.5" customHeight="1">
      <c r="F341" s="258"/>
      <c r="G341" s="258"/>
      <c r="H341" s="258"/>
      <c r="I341" s="258"/>
      <c r="J341" s="258"/>
      <c r="K341" s="258"/>
      <c r="L341" s="258"/>
      <c r="M341" s="258"/>
    </row>
    <row r="342" spans="6:13" ht="13.5" customHeight="1">
      <c r="F342" s="258"/>
      <c r="G342" s="258"/>
      <c r="H342" s="258"/>
      <c r="I342" s="258"/>
      <c r="J342" s="258"/>
      <c r="K342" s="258"/>
      <c r="L342" s="258"/>
      <c r="M342" s="258"/>
    </row>
    <row r="343" spans="6:13" ht="13.5" customHeight="1">
      <c r="F343" s="258"/>
      <c r="G343" s="258"/>
      <c r="H343" s="258"/>
      <c r="I343" s="258"/>
      <c r="J343" s="258"/>
      <c r="K343" s="258"/>
      <c r="L343" s="258"/>
      <c r="M343" s="258"/>
    </row>
    <row r="344" spans="6:13" ht="13.5" customHeight="1">
      <c r="F344" s="258"/>
      <c r="G344" s="258"/>
      <c r="H344" s="258"/>
      <c r="I344" s="258"/>
      <c r="J344" s="258"/>
      <c r="K344" s="258"/>
      <c r="L344" s="258"/>
      <c r="M344" s="258"/>
    </row>
    <row r="345" spans="6:13" ht="13.5" customHeight="1">
      <c r="F345" s="258"/>
      <c r="G345" s="258"/>
      <c r="H345" s="258"/>
      <c r="I345" s="258"/>
      <c r="J345" s="258"/>
      <c r="K345" s="258"/>
      <c r="L345" s="258"/>
      <c r="M345" s="258"/>
    </row>
    <row r="346" spans="6:13" ht="13.5" customHeight="1">
      <c r="F346" s="258"/>
      <c r="G346" s="258"/>
      <c r="H346" s="258"/>
      <c r="I346" s="258"/>
      <c r="J346" s="258"/>
      <c r="K346" s="258"/>
      <c r="L346" s="258"/>
      <c r="M346" s="258"/>
    </row>
    <row r="347" spans="6:13" ht="13.5" customHeight="1">
      <c r="F347" s="258"/>
      <c r="G347" s="258"/>
      <c r="H347" s="258"/>
      <c r="I347" s="258"/>
      <c r="J347" s="258"/>
      <c r="K347" s="258"/>
      <c r="L347" s="258"/>
      <c r="M347" s="258"/>
    </row>
    <row r="348" spans="6:13" ht="13.5" customHeight="1">
      <c r="F348" s="258"/>
      <c r="G348" s="258"/>
      <c r="H348" s="258"/>
      <c r="I348" s="258"/>
      <c r="J348" s="258"/>
      <c r="K348" s="258"/>
      <c r="L348" s="258"/>
      <c r="M348" s="258"/>
    </row>
    <row r="349" spans="6:13" ht="13.5" customHeight="1">
      <c r="F349" s="258"/>
      <c r="G349" s="258"/>
      <c r="H349" s="258"/>
      <c r="I349" s="258"/>
      <c r="J349" s="258"/>
      <c r="K349" s="258"/>
      <c r="L349" s="258"/>
      <c r="M349" s="258"/>
    </row>
    <row r="350" spans="6:13" ht="13.5" customHeight="1">
      <c r="F350" s="258"/>
      <c r="G350" s="258"/>
      <c r="H350" s="258"/>
      <c r="I350" s="258"/>
      <c r="J350" s="258"/>
      <c r="K350" s="258"/>
      <c r="L350" s="258"/>
      <c r="M350" s="258"/>
    </row>
    <row r="351" spans="6:13" ht="13.5" customHeight="1">
      <c r="F351" s="258"/>
      <c r="G351" s="258"/>
      <c r="H351" s="258"/>
      <c r="I351" s="258"/>
      <c r="J351" s="258"/>
      <c r="K351" s="258"/>
      <c r="L351" s="258"/>
      <c r="M351" s="258"/>
    </row>
    <row r="352" spans="6:13" ht="13.5" customHeight="1">
      <c r="F352" s="258"/>
      <c r="G352" s="258"/>
      <c r="H352" s="258"/>
      <c r="I352" s="258"/>
      <c r="J352" s="258"/>
      <c r="K352" s="258"/>
      <c r="L352" s="258"/>
      <c r="M352" s="258"/>
    </row>
    <row r="353" spans="6:13" ht="13.5" customHeight="1">
      <c r="F353" s="258"/>
      <c r="G353" s="258"/>
      <c r="H353" s="258"/>
      <c r="I353" s="258"/>
      <c r="J353" s="258"/>
      <c r="K353" s="258"/>
      <c r="L353" s="258"/>
      <c r="M353" s="258"/>
    </row>
    <row r="354" spans="6:13" ht="13.5" customHeight="1">
      <c r="F354" s="258"/>
      <c r="G354" s="258"/>
      <c r="H354" s="258"/>
      <c r="I354" s="258"/>
      <c r="J354" s="258"/>
      <c r="K354" s="258"/>
      <c r="L354" s="258"/>
      <c r="M354" s="258"/>
    </row>
    <row r="355" spans="6:13" ht="13.5" customHeight="1">
      <c r="F355" s="258"/>
      <c r="G355" s="258"/>
      <c r="H355" s="258"/>
      <c r="I355" s="258"/>
      <c r="J355" s="258"/>
      <c r="K355" s="258"/>
      <c r="L355" s="258"/>
      <c r="M355" s="258"/>
    </row>
    <row r="356" spans="6:13" ht="13.5" customHeight="1">
      <c r="F356" s="258"/>
      <c r="G356" s="258"/>
      <c r="H356" s="258"/>
      <c r="I356" s="258"/>
      <c r="J356" s="258"/>
      <c r="K356" s="258"/>
      <c r="L356" s="258"/>
      <c r="M356" s="258"/>
    </row>
    <row r="357" spans="6:13" ht="13.5" customHeight="1">
      <c r="F357" s="258"/>
      <c r="G357" s="258"/>
      <c r="H357" s="258"/>
      <c r="I357" s="258"/>
      <c r="J357" s="258"/>
      <c r="K357" s="258"/>
      <c r="L357" s="258"/>
      <c r="M357" s="258"/>
    </row>
    <row r="358" spans="6:13" ht="13.5" customHeight="1">
      <c r="F358" s="258"/>
      <c r="G358" s="258"/>
      <c r="H358" s="258"/>
      <c r="I358" s="258"/>
      <c r="J358" s="258"/>
      <c r="K358" s="258"/>
      <c r="L358" s="258"/>
      <c r="M358" s="258"/>
    </row>
    <row r="359" spans="6:13" ht="13.5" customHeight="1">
      <c r="F359" s="258"/>
      <c r="G359" s="258"/>
      <c r="H359" s="258"/>
      <c r="I359" s="258"/>
      <c r="J359" s="258"/>
      <c r="K359" s="258"/>
      <c r="L359" s="258"/>
      <c r="M359" s="258"/>
    </row>
    <row r="360" spans="6:13" ht="13.5" customHeight="1">
      <c r="F360" s="258"/>
      <c r="G360" s="258"/>
      <c r="H360" s="258"/>
      <c r="I360" s="258"/>
      <c r="J360" s="258"/>
      <c r="K360" s="258"/>
      <c r="L360" s="258"/>
      <c r="M360" s="258"/>
    </row>
    <row r="361" spans="6:13" ht="13.5" customHeight="1">
      <c r="F361" s="258"/>
      <c r="G361" s="258"/>
      <c r="H361" s="258"/>
      <c r="I361" s="258"/>
      <c r="J361" s="258"/>
      <c r="K361" s="258"/>
      <c r="L361" s="258"/>
      <c r="M361" s="258"/>
    </row>
    <row r="362" spans="6:13" ht="13.5" customHeight="1">
      <c r="F362" s="258"/>
      <c r="G362" s="258"/>
      <c r="H362" s="258"/>
      <c r="I362" s="258"/>
      <c r="J362" s="258"/>
      <c r="K362" s="258"/>
      <c r="L362" s="258"/>
      <c r="M362" s="258"/>
    </row>
    <row r="363" spans="6:13" ht="13.5" customHeight="1">
      <c r="F363" s="258"/>
      <c r="G363" s="258"/>
      <c r="H363" s="258"/>
      <c r="I363" s="258"/>
      <c r="J363" s="258"/>
      <c r="K363" s="258"/>
      <c r="L363" s="258"/>
      <c r="M363" s="258"/>
    </row>
    <row r="364" spans="6:13" ht="13.5" customHeight="1">
      <c r="F364" s="258"/>
      <c r="G364" s="258"/>
      <c r="H364" s="258"/>
      <c r="I364" s="258"/>
      <c r="J364" s="258"/>
      <c r="K364" s="258"/>
      <c r="L364" s="258"/>
      <c r="M364" s="258"/>
    </row>
    <row r="365" spans="6:13" ht="13.5" customHeight="1">
      <c r="F365" s="258"/>
      <c r="G365" s="258"/>
      <c r="H365" s="258"/>
      <c r="I365" s="258"/>
      <c r="J365" s="258"/>
      <c r="K365" s="258"/>
      <c r="L365" s="258"/>
      <c r="M365" s="258"/>
    </row>
    <row r="366" spans="6:13" ht="13.5" customHeight="1">
      <c r="F366" s="258"/>
      <c r="G366" s="258"/>
      <c r="H366" s="258"/>
      <c r="I366" s="258"/>
      <c r="J366" s="258"/>
      <c r="K366" s="258"/>
      <c r="L366" s="258"/>
      <c r="M366" s="258"/>
    </row>
    <row r="367" spans="6:13" ht="13.5" customHeight="1">
      <c r="F367" s="258"/>
      <c r="G367" s="258"/>
      <c r="H367" s="258"/>
      <c r="I367" s="258"/>
      <c r="J367" s="258"/>
      <c r="K367" s="258"/>
      <c r="L367" s="258"/>
      <c r="M367" s="258"/>
    </row>
    <row r="368" spans="6:13" ht="13.5" customHeight="1">
      <c r="F368" s="258"/>
      <c r="G368" s="258"/>
      <c r="H368" s="258"/>
      <c r="I368" s="258"/>
      <c r="J368" s="258"/>
      <c r="K368" s="258"/>
      <c r="L368" s="258"/>
      <c r="M368" s="258"/>
    </row>
    <row r="369" spans="6:13" ht="13.5" customHeight="1">
      <c r="F369" s="258"/>
      <c r="G369" s="258"/>
      <c r="H369" s="258"/>
      <c r="I369" s="258"/>
      <c r="J369" s="258"/>
      <c r="K369" s="258"/>
      <c r="L369" s="258"/>
      <c r="M369" s="258"/>
    </row>
    <row r="370" spans="6:13" ht="13.5" customHeight="1">
      <c r="F370" s="258"/>
      <c r="G370" s="258"/>
      <c r="H370" s="258"/>
      <c r="I370" s="258"/>
      <c r="J370" s="258"/>
      <c r="K370" s="258"/>
      <c r="L370" s="258"/>
      <c r="M370" s="258"/>
    </row>
    <row r="371" spans="6:13" ht="13.5" customHeight="1">
      <c r="F371" s="258"/>
      <c r="G371" s="258"/>
      <c r="H371" s="258"/>
      <c r="I371" s="258"/>
      <c r="J371" s="258"/>
      <c r="K371" s="258"/>
      <c r="L371" s="258"/>
      <c r="M371" s="258"/>
    </row>
    <row r="372" spans="6:13" ht="13.5" customHeight="1">
      <c r="F372" s="258"/>
      <c r="G372" s="258"/>
      <c r="H372" s="258"/>
      <c r="I372" s="258"/>
      <c r="J372" s="258"/>
      <c r="K372" s="258"/>
      <c r="L372" s="258"/>
      <c r="M372" s="258"/>
    </row>
    <row r="373" spans="6:13" ht="13.5" customHeight="1">
      <c r="F373" s="258"/>
      <c r="G373" s="258"/>
      <c r="H373" s="258"/>
      <c r="I373" s="258"/>
      <c r="J373" s="258"/>
      <c r="K373" s="258"/>
      <c r="L373" s="258"/>
      <c r="M373" s="258"/>
    </row>
    <row r="374" spans="6:13" ht="13.5" customHeight="1">
      <c r="F374" s="258"/>
      <c r="G374" s="258"/>
      <c r="H374" s="258"/>
      <c r="I374" s="258"/>
      <c r="J374" s="258"/>
      <c r="K374" s="258"/>
      <c r="L374" s="258"/>
      <c r="M374" s="258"/>
    </row>
    <row r="375" spans="6:13" ht="13.5" customHeight="1">
      <c r="F375" s="258"/>
      <c r="G375" s="258"/>
      <c r="H375" s="258"/>
      <c r="I375" s="258"/>
      <c r="J375" s="258"/>
      <c r="K375" s="258"/>
      <c r="L375" s="258"/>
      <c r="M375" s="258"/>
    </row>
    <row r="376" spans="6:13" ht="13.5" customHeight="1">
      <c r="F376" s="258"/>
      <c r="G376" s="258"/>
      <c r="H376" s="258"/>
      <c r="I376" s="258"/>
      <c r="J376" s="258"/>
      <c r="K376" s="258"/>
      <c r="L376" s="258"/>
      <c r="M376" s="258"/>
    </row>
    <row r="377" spans="6:13" ht="13.5" customHeight="1">
      <c r="F377" s="258"/>
      <c r="G377" s="258"/>
      <c r="H377" s="258"/>
      <c r="I377" s="258"/>
      <c r="J377" s="258"/>
      <c r="K377" s="258"/>
      <c r="L377" s="258"/>
      <c r="M377" s="258"/>
    </row>
    <row r="378" spans="6:13" ht="13.5" customHeight="1">
      <c r="F378" s="258"/>
      <c r="G378" s="258"/>
      <c r="H378" s="258"/>
      <c r="I378" s="258"/>
      <c r="J378" s="258"/>
      <c r="K378" s="258"/>
      <c r="L378" s="258"/>
      <c r="M378" s="258"/>
    </row>
    <row r="379" spans="6:13" ht="13.5" customHeight="1">
      <c r="F379" s="258"/>
      <c r="G379" s="258"/>
      <c r="H379" s="258"/>
      <c r="I379" s="258"/>
      <c r="J379" s="258"/>
      <c r="K379" s="258"/>
      <c r="L379" s="258"/>
      <c r="M379" s="258"/>
    </row>
    <row r="380" spans="6:13" ht="13.5" customHeight="1">
      <c r="F380" s="258"/>
      <c r="G380" s="258"/>
      <c r="H380" s="258"/>
      <c r="I380" s="258"/>
      <c r="J380" s="258"/>
      <c r="K380" s="258"/>
      <c r="L380" s="258"/>
      <c r="M380" s="258"/>
    </row>
    <row r="381" spans="6:13" ht="13.5" customHeight="1">
      <c r="F381" s="258"/>
      <c r="G381" s="258"/>
      <c r="H381" s="258"/>
      <c r="I381" s="258"/>
      <c r="J381" s="258"/>
      <c r="K381" s="258"/>
      <c r="L381" s="258"/>
      <c r="M381" s="258"/>
    </row>
    <row r="382" spans="6:13" ht="13.5" customHeight="1">
      <c r="F382" s="258"/>
      <c r="G382" s="258"/>
      <c r="H382" s="258"/>
      <c r="I382" s="258"/>
      <c r="J382" s="258"/>
      <c r="K382" s="258"/>
      <c r="L382" s="258"/>
      <c r="M382" s="258"/>
    </row>
    <row r="383" spans="6:13" ht="13.5" customHeight="1">
      <c r="F383" s="258"/>
      <c r="G383" s="258"/>
      <c r="H383" s="258"/>
      <c r="I383" s="258"/>
      <c r="J383" s="258"/>
      <c r="K383" s="258"/>
      <c r="L383" s="258"/>
      <c r="M383" s="258"/>
    </row>
    <row r="384" spans="6:13" ht="13.5" customHeight="1">
      <c r="F384" s="258"/>
      <c r="G384" s="258"/>
      <c r="H384" s="258"/>
      <c r="I384" s="258"/>
      <c r="J384" s="258"/>
      <c r="K384" s="258"/>
      <c r="L384" s="258"/>
      <c r="M384" s="258"/>
    </row>
    <row r="385" spans="6:13" ht="13.5" customHeight="1">
      <c r="F385" s="258"/>
      <c r="G385" s="258"/>
      <c r="H385" s="258"/>
      <c r="I385" s="258"/>
      <c r="J385" s="258"/>
      <c r="K385" s="258"/>
      <c r="L385" s="258"/>
      <c r="M385" s="258"/>
    </row>
    <row r="386" spans="6:13" ht="13.5" customHeight="1">
      <c r="F386" s="258"/>
      <c r="G386" s="258"/>
      <c r="H386" s="258"/>
      <c r="I386" s="258"/>
      <c r="J386" s="258"/>
      <c r="K386" s="258"/>
      <c r="L386" s="258"/>
      <c r="M386" s="258"/>
    </row>
    <row r="387" spans="6:13" ht="13.5" customHeight="1">
      <c r="F387" s="258"/>
      <c r="G387" s="258"/>
      <c r="H387" s="258"/>
      <c r="I387" s="258"/>
      <c r="J387" s="258"/>
      <c r="K387" s="258"/>
      <c r="L387" s="258"/>
      <c r="M387" s="258"/>
    </row>
    <row r="388" spans="6:13" ht="13.5" customHeight="1">
      <c r="F388" s="258"/>
      <c r="G388" s="258"/>
      <c r="H388" s="258"/>
      <c r="I388" s="258"/>
      <c r="J388" s="258"/>
      <c r="K388" s="258"/>
      <c r="L388" s="258"/>
      <c r="M388" s="258"/>
    </row>
    <row r="389" spans="6:13" ht="13.5" customHeight="1">
      <c r="F389" s="258"/>
      <c r="G389" s="258"/>
      <c r="H389" s="258"/>
      <c r="I389" s="258"/>
      <c r="J389" s="258"/>
      <c r="K389" s="258"/>
      <c r="L389" s="258"/>
      <c r="M389" s="258"/>
    </row>
    <row r="390" spans="6:13" ht="13.5" customHeight="1">
      <c r="F390" s="258"/>
      <c r="G390" s="258"/>
      <c r="H390" s="258"/>
      <c r="I390" s="258"/>
      <c r="J390" s="258"/>
      <c r="K390" s="258"/>
      <c r="L390" s="258"/>
      <c r="M390" s="258"/>
    </row>
    <row r="391" spans="6:13" ht="13.5" customHeight="1">
      <c r="F391" s="258"/>
      <c r="G391" s="258"/>
      <c r="H391" s="258"/>
      <c r="I391" s="258"/>
      <c r="J391" s="258"/>
      <c r="K391" s="258"/>
      <c r="L391" s="258"/>
      <c r="M391" s="258"/>
    </row>
    <row r="392" spans="6:13" ht="13.5" customHeight="1">
      <c r="F392" s="258"/>
      <c r="G392" s="258"/>
      <c r="H392" s="258"/>
      <c r="I392" s="258"/>
      <c r="J392" s="258"/>
      <c r="K392" s="258"/>
      <c r="L392" s="258"/>
      <c r="M392" s="258"/>
    </row>
    <row r="393" spans="6:13" ht="13.5" customHeight="1">
      <c r="F393" s="258"/>
      <c r="G393" s="258"/>
      <c r="H393" s="258"/>
      <c r="I393" s="258"/>
      <c r="J393" s="258"/>
      <c r="K393" s="258"/>
      <c r="L393" s="258"/>
      <c r="M393" s="258"/>
    </row>
    <row r="394" spans="6:13" ht="13.5" customHeight="1">
      <c r="F394" s="258"/>
      <c r="G394" s="258"/>
      <c r="H394" s="258"/>
      <c r="I394" s="258"/>
      <c r="J394" s="258"/>
      <c r="K394" s="258"/>
      <c r="L394" s="258"/>
      <c r="M394" s="258"/>
    </row>
    <row r="395" spans="6:13" ht="13.5" customHeight="1">
      <c r="F395" s="258"/>
      <c r="G395" s="258"/>
      <c r="H395" s="258"/>
      <c r="I395" s="258"/>
      <c r="J395" s="258"/>
      <c r="K395" s="258"/>
      <c r="L395" s="258"/>
      <c r="M395" s="258"/>
    </row>
    <row r="396" spans="6:13" ht="13.5" customHeight="1">
      <c r="F396" s="258"/>
      <c r="G396" s="258"/>
      <c r="H396" s="258"/>
      <c r="I396" s="258"/>
      <c r="J396" s="258"/>
      <c r="K396" s="258"/>
      <c r="L396" s="258"/>
      <c r="M396" s="258"/>
    </row>
    <row r="397" spans="6:13" ht="13.5" customHeight="1">
      <c r="F397" s="258"/>
      <c r="G397" s="258"/>
      <c r="H397" s="258"/>
      <c r="I397" s="258"/>
      <c r="J397" s="258"/>
      <c r="K397" s="258"/>
      <c r="L397" s="258"/>
      <c r="M397" s="258"/>
    </row>
    <row r="398" spans="6:13" ht="13.5" customHeight="1">
      <c r="F398" s="258"/>
      <c r="G398" s="258"/>
      <c r="H398" s="258"/>
      <c r="I398" s="258"/>
      <c r="J398" s="258"/>
      <c r="K398" s="258"/>
      <c r="L398" s="258"/>
      <c r="M398" s="258"/>
    </row>
    <row r="399" spans="6:13" ht="13.5" customHeight="1">
      <c r="F399" s="258"/>
      <c r="G399" s="258"/>
      <c r="H399" s="258"/>
      <c r="I399" s="258"/>
      <c r="J399" s="258"/>
      <c r="K399" s="258"/>
      <c r="L399" s="258"/>
      <c r="M399" s="258"/>
    </row>
    <row r="400" spans="6:13" ht="13.5" customHeight="1">
      <c r="F400" s="258"/>
      <c r="G400" s="258"/>
      <c r="H400" s="258"/>
      <c r="I400" s="258"/>
      <c r="J400" s="258"/>
      <c r="K400" s="258"/>
      <c r="L400" s="258"/>
      <c r="M400" s="258"/>
    </row>
    <row r="401" spans="6:13" ht="13.5" customHeight="1">
      <c r="F401" s="258"/>
      <c r="G401" s="258"/>
      <c r="H401" s="258"/>
      <c r="I401" s="258"/>
      <c r="J401" s="258"/>
      <c r="K401" s="258"/>
      <c r="L401" s="258"/>
      <c r="M401" s="258"/>
    </row>
    <row r="402" spans="6:13" ht="13.5" customHeight="1">
      <c r="F402" s="258"/>
      <c r="G402" s="258"/>
      <c r="H402" s="258"/>
      <c r="I402" s="258"/>
      <c r="J402" s="258"/>
      <c r="K402" s="258"/>
      <c r="L402" s="258"/>
      <c r="M402" s="258"/>
    </row>
    <row r="403" spans="6:13" ht="13.5" customHeight="1">
      <c r="F403" s="258"/>
      <c r="G403" s="258"/>
      <c r="H403" s="258"/>
      <c r="I403" s="258"/>
      <c r="J403" s="258"/>
      <c r="K403" s="258"/>
      <c r="L403" s="258"/>
      <c r="M403" s="258"/>
    </row>
    <row r="404" spans="6:13" ht="13.5" customHeight="1">
      <c r="F404" s="258"/>
      <c r="G404" s="258"/>
      <c r="H404" s="258"/>
      <c r="I404" s="258"/>
      <c r="J404" s="258"/>
      <c r="K404" s="258"/>
      <c r="L404" s="258"/>
      <c r="M404" s="258"/>
    </row>
    <row r="405" spans="6:13" ht="13.5" customHeight="1">
      <c r="F405" s="258"/>
      <c r="G405" s="258"/>
      <c r="H405" s="258"/>
      <c r="I405" s="258"/>
      <c r="J405" s="258"/>
      <c r="K405" s="258"/>
      <c r="L405" s="258"/>
      <c r="M405" s="258"/>
    </row>
    <row r="406" spans="6:13" ht="13.5" customHeight="1">
      <c r="F406" s="258"/>
      <c r="G406" s="258"/>
      <c r="H406" s="258"/>
      <c r="I406" s="258"/>
      <c r="J406" s="258"/>
      <c r="K406" s="258"/>
      <c r="L406" s="258"/>
      <c r="M406" s="258"/>
    </row>
    <row r="407" spans="6:13" ht="13.5" customHeight="1">
      <c r="F407" s="258"/>
      <c r="G407" s="258"/>
      <c r="H407" s="258"/>
      <c r="I407" s="258"/>
      <c r="J407" s="258"/>
      <c r="K407" s="258"/>
      <c r="L407" s="258"/>
      <c r="M407" s="258"/>
    </row>
    <row r="408" spans="6:13" ht="13.5" customHeight="1">
      <c r="F408" s="258"/>
      <c r="G408" s="258"/>
      <c r="H408" s="258"/>
      <c r="I408" s="258"/>
      <c r="J408" s="258"/>
      <c r="K408" s="258"/>
      <c r="L408" s="258"/>
      <c r="M408" s="258"/>
    </row>
    <row r="409" spans="6:13" ht="13.5" customHeight="1">
      <c r="F409" s="258"/>
      <c r="G409" s="258"/>
      <c r="H409" s="258"/>
      <c r="I409" s="258"/>
      <c r="J409" s="258"/>
      <c r="K409" s="258"/>
      <c r="L409" s="258"/>
      <c r="M409" s="258"/>
    </row>
    <row r="410" spans="6:13" ht="13.5" customHeight="1">
      <c r="F410" s="258"/>
      <c r="G410" s="258"/>
      <c r="H410" s="258"/>
      <c r="I410" s="258"/>
      <c r="J410" s="258"/>
      <c r="K410" s="258"/>
      <c r="L410" s="258"/>
      <c r="M410" s="258"/>
    </row>
    <row r="411" spans="6:13" ht="13.5" customHeight="1">
      <c r="F411" s="258"/>
      <c r="G411" s="258"/>
      <c r="H411" s="258"/>
      <c r="I411" s="258"/>
      <c r="J411" s="258"/>
      <c r="K411" s="258"/>
      <c r="L411" s="258"/>
      <c r="M411" s="258"/>
    </row>
    <row r="412" spans="6:13" ht="13.5" customHeight="1">
      <c r="F412" s="258"/>
      <c r="G412" s="258"/>
      <c r="H412" s="258"/>
      <c r="I412" s="258"/>
      <c r="J412" s="258"/>
      <c r="K412" s="258"/>
      <c r="L412" s="258"/>
      <c r="M412" s="258"/>
    </row>
    <row r="413" spans="6:13" ht="13.5" customHeight="1">
      <c r="F413" s="258"/>
      <c r="G413" s="258"/>
      <c r="H413" s="258"/>
      <c r="I413" s="258"/>
      <c r="J413" s="258"/>
      <c r="K413" s="258"/>
      <c r="L413" s="258"/>
      <c r="M413" s="258"/>
    </row>
    <row r="414" spans="6:13" ht="13.5" customHeight="1">
      <c r="F414" s="258"/>
      <c r="G414" s="258"/>
      <c r="H414" s="258"/>
      <c r="I414" s="258"/>
      <c r="J414" s="258"/>
      <c r="K414" s="258"/>
      <c r="L414" s="258"/>
      <c r="M414" s="258"/>
    </row>
    <row r="415" spans="6:13" ht="13.5" customHeight="1">
      <c r="F415" s="258"/>
      <c r="G415" s="258"/>
      <c r="H415" s="258"/>
      <c r="I415" s="258"/>
      <c r="J415" s="258"/>
      <c r="K415" s="258"/>
      <c r="L415" s="258"/>
      <c r="M415" s="258"/>
    </row>
    <row r="416" spans="6:13" ht="13.5" customHeight="1">
      <c r="F416" s="258"/>
      <c r="G416" s="258"/>
      <c r="H416" s="258"/>
      <c r="I416" s="258"/>
      <c r="J416" s="258"/>
      <c r="K416" s="258"/>
      <c r="L416" s="258"/>
      <c r="M416" s="258"/>
    </row>
    <row r="417" spans="6:13" ht="13.5" customHeight="1">
      <c r="F417" s="258"/>
      <c r="G417" s="258"/>
      <c r="H417" s="258"/>
      <c r="I417" s="258"/>
      <c r="J417" s="258"/>
      <c r="K417" s="258"/>
      <c r="L417" s="258"/>
      <c r="M417" s="258"/>
    </row>
    <row r="418" spans="6:13" ht="13.5" customHeight="1">
      <c r="F418" s="258"/>
      <c r="G418" s="258"/>
      <c r="H418" s="258"/>
      <c r="I418" s="258"/>
      <c r="J418" s="258"/>
      <c r="K418" s="258"/>
      <c r="L418" s="258"/>
      <c r="M418" s="258"/>
    </row>
    <row r="419" spans="6:13" ht="13.5" customHeight="1">
      <c r="F419" s="258"/>
      <c r="G419" s="258"/>
      <c r="H419" s="258"/>
      <c r="I419" s="258"/>
      <c r="J419" s="258"/>
      <c r="K419" s="258"/>
      <c r="L419" s="258"/>
      <c r="M419" s="258"/>
    </row>
    <row r="420" spans="6:13" ht="13.5" customHeight="1">
      <c r="F420" s="258"/>
      <c r="G420" s="258"/>
      <c r="H420" s="258"/>
      <c r="I420" s="258"/>
      <c r="J420" s="258"/>
      <c r="K420" s="258"/>
      <c r="L420" s="258"/>
      <c r="M420" s="258"/>
    </row>
    <row r="421" spans="6:13" ht="13.5" customHeight="1">
      <c r="F421" s="258"/>
      <c r="G421" s="258"/>
      <c r="H421" s="258"/>
      <c r="I421" s="258"/>
      <c r="J421" s="258"/>
      <c r="K421" s="258"/>
      <c r="L421" s="258"/>
      <c r="M421" s="258"/>
    </row>
    <row r="422" spans="6:13" ht="13.5" customHeight="1">
      <c r="F422" s="258"/>
      <c r="G422" s="258"/>
      <c r="H422" s="258"/>
      <c r="I422" s="258"/>
      <c r="J422" s="258"/>
      <c r="K422" s="258"/>
      <c r="L422" s="258"/>
      <c r="M422" s="258"/>
    </row>
    <row r="423" spans="6:13" ht="13.5" customHeight="1">
      <c r="F423" s="258"/>
      <c r="G423" s="258"/>
      <c r="H423" s="258"/>
      <c r="I423" s="258"/>
      <c r="J423" s="258"/>
      <c r="K423" s="258"/>
      <c r="L423" s="258"/>
      <c r="M423" s="258"/>
    </row>
    <row r="424" spans="6:13" ht="13.5" customHeight="1">
      <c r="F424" s="258"/>
      <c r="G424" s="258"/>
      <c r="H424" s="258"/>
      <c r="I424" s="258"/>
      <c r="J424" s="258"/>
      <c r="K424" s="258"/>
      <c r="L424" s="258"/>
      <c r="M424" s="258"/>
    </row>
    <row r="425" spans="6:13" ht="13.5" customHeight="1">
      <c r="F425" s="258"/>
      <c r="G425" s="258"/>
      <c r="H425" s="258"/>
      <c r="I425" s="258"/>
      <c r="J425" s="258"/>
      <c r="K425" s="258"/>
      <c r="L425" s="258"/>
      <c r="M425" s="258"/>
    </row>
    <row r="426" spans="6:13" ht="13.5" customHeight="1">
      <c r="F426" s="258"/>
      <c r="G426" s="258"/>
      <c r="H426" s="258"/>
      <c r="I426" s="258"/>
      <c r="J426" s="258"/>
      <c r="K426" s="258"/>
      <c r="L426" s="258"/>
      <c r="M426" s="258"/>
    </row>
    <row r="427" spans="6:13" ht="13.5" customHeight="1">
      <c r="F427" s="258"/>
      <c r="G427" s="258"/>
      <c r="H427" s="258"/>
      <c r="I427" s="258"/>
      <c r="J427" s="258"/>
      <c r="K427" s="258"/>
      <c r="L427" s="258"/>
      <c r="M427" s="258"/>
    </row>
    <row r="428" spans="6:13" ht="13.5" customHeight="1">
      <c r="F428" s="258"/>
      <c r="G428" s="258"/>
      <c r="H428" s="258"/>
      <c r="I428" s="258"/>
      <c r="J428" s="258"/>
      <c r="K428" s="258"/>
      <c r="L428" s="258"/>
      <c r="M428" s="258"/>
    </row>
    <row r="429" spans="6:13" ht="13.5" customHeight="1">
      <c r="F429" s="258"/>
      <c r="G429" s="258"/>
      <c r="H429" s="258"/>
      <c r="I429" s="258"/>
      <c r="J429" s="258"/>
      <c r="K429" s="258"/>
      <c r="L429" s="258"/>
      <c r="M429" s="258"/>
    </row>
    <row r="430" spans="6:13" ht="13.5" customHeight="1">
      <c r="F430" s="258"/>
      <c r="G430" s="258"/>
      <c r="H430" s="258"/>
      <c r="I430" s="258"/>
      <c r="J430" s="258"/>
      <c r="K430" s="258"/>
      <c r="L430" s="258"/>
      <c r="M430" s="258"/>
    </row>
    <row r="431" spans="6:13" ht="13.5" customHeight="1">
      <c r="F431" s="258"/>
      <c r="G431" s="258"/>
      <c r="H431" s="258"/>
      <c r="I431" s="258"/>
      <c r="J431" s="258"/>
      <c r="K431" s="258"/>
      <c r="L431" s="258"/>
      <c r="M431" s="258"/>
    </row>
    <row r="432" spans="6:13" ht="13.5" customHeight="1">
      <c r="F432" s="258"/>
      <c r="G432" s="258"/>
      <c r="H432" s="258"/>
      <c r="I432" s="258"/>
      <c r="J432" s="258"/>
      <c r="K432" s="258"/>
      <c r="L432" s="258"/>
      <c r="M432" s="258"/>
    </row>
    <row r="433" spans="6:13" ht="13.5" customHeight="1">
      <c r="F433" s="258"/>
      <c r="G433" s="258"/>
      <c r="H433" s="258"/>
      <c r="I433" s="258"/>
      <c r="J433" s="258"/>
      <c r="K433" s="258"/>
      <c r="L433" s="258"/>
      <c r="M433" s="258"/>
    </row>
    <row r="434" spans="6:13" ht="13.5" customHeight="1">
      <c r="F434" s="258"/>
      <c r="G434" s="258"/>
      <c r="H434" s="258"/>
      <c r="I434" s="258"/>
      <c r="J434" s="258"/>
      <c r="K434" s="258"/>
      <c r="L434" s="258"/>
      <c r="M434" s="258"/>
    </row>
    <row r="435" spans="6:13" ht="13.5" customHeight="1">
      <c r="F435" s="258"/>
      <c r="G435" s="258"/>
      <c r="H435" s="258"/>
      <c r="I435" s="258"/>
      <c r="J435" s="258"/>
      <c r="K435" s="258"/>
      <c r="L435" s="258"/>
      <c r="M435" s="258"/>
    </row>
    <row r="436" spans="6:13" ht="13.5" customHeight="1">
      <c r="F436" s="258"/>
      <c r="G436" s="258"/>
      <c r="H436" s="258"/>
      <c r="I436" s="258"/>
      <c r="J436" s="258"/>
      <c r="K436" s="258"/>
      <c r="L436" s="258"/>
      <c r="M436" s="258"/>
    </row>
    <row r="437" spans="6:13" ht="13.5" customHeight="1">
      <c r="F437" s="258"/>
      <c r="G437" s="258"/>
      <c r="H437" s="258"/>
      <c r="I437" s="258"/>
      <c r="J437" s="258"/>
      <c r="K437" s="258"/>
      <c r="L437" s="258"/>
      <c r="M437" s="258"/>
    </row>
    <row r="438" spans="6:13" ht="13.5" customHeight="1">
      <c r="F438" s="258"/>
      <c r="G438" s="258"/>
      <c r="H438" s="258"/>
      <c r="I438" s="258"/>
      <c r="J438" s="258"/>
      <c r="K438" s="258"/>
      <c r="L438" s="258"/>
      <c r="M438" s="258"/>
    </row>
    <row r="439" spans="6:13" ht="13.5" customHeight="1">
      <c r="F439" s="258"/>
      <c r="G439" s="258"/>
      <c r="H439" s="258"/>
      <c r="I439" s="258"/>
      <c r="J439" s="258"/>
      <c r="K439" s="258"/>
      <c r="L439" s="258"/>
      <c r="M439" s="258"/>
    </row>
    <row r="440" spans="6:13" ht="13.5" customHeight="1">
      <c r="F440" s="258"/>
      <c r="G440" s="258"/>
      <c r="H440" s="258"/>
      <c r="I440" s="258"/>
      <c r="J440" s="258"/>
      <c r="K440" s="258"/>
      <c r="L440" s="258"/>
      <c r="M440" s="258"/>
    </row>
    <row r="441" spans="6:13" ht="13.5" customHeight="1">
      <c r="F441" s="258"/>
      <c r="G441" s="258"/>
      <c r="H441" s="258"/>
      <c r="I441" s="258"/>
      <c r="J441" s="258"/>
      <c r="K441" s="258"/>
      <c r="L441" s="258"/>
      <c r="M441" s="258"/>
    </row>
    <row r="442" spans="6:13" ht="13.5" customHeight="1">
      <c r="F442" s="258"/>
      <c r="G442" s="258"/>
      <c r="H442" s="258"/>
      <c r="I442" s="258"/>
      <c r="J442" s="258"/>
      <c r="K442" s="258"/>
      <c r="L442" s="258"/>
      <c r="M442" s="258"/>
    </row>
    <row r="443" spans="6:13" ht="13.5" customHeight="1">
      <c r="F443" s="258"/>
      <c r="G443" s="258"/>
      <c r="H443" s="258"/>
      <c r="I443" s="258"/>
      <c r="J443" s="258"/>
      <c r="K443" s="258"/>
      <c r="L443" s="258"/>
      <c r="M443" s="258"/>
    </row>
    <row r="444" spans="6:13" ht="13.5" customHeight="1">
      <c r="F444" s="258"/>
      <c r="G444" s="258"/>
      <c r="H444" s="258"/>
      <c r="I444" s="258"/>
      <c r="J444" s="258"/>
      <c r="K444" s="258"/>
      <c r="L444" s="258"/>
      <c r="M444" s="258"/>
    </row>
    <row r="445" spans="6:13" ht="13.5" customHeight="1">
      <c r="F445" s="258"/>
      <c r="G445" s="258"/>
      <c r="H445" s="258"/>
      <c r="I445" s="258"/>
      <c r="J445" s="258"/>
      <c r="K445" s="258"/>
      <c r="L445" s="258"/>
      <c r="M445" s="258"/>
    </row>
    <row r="446" spans="6:13" ht="13.5" customHeight="1">
      <c r="F446" s="258"/>
      <c r="G446" s="258"/>
      <c r="H446" s="258"/>
      <c r="I446" s="258"/>
      <c r="J446" s="258"/>
      <c r="K446" s="258"/>
      <c r="L446" s="258"/>
      <c r="M446" s="258"/>
    </row>
    <row r="447" spans="6:13" ht="13.5" customHeight="1">
      <c r="F447" s="258"/>
      <c r="G447" s="258"/>
      <c r="H447" s="258"/>
      <c r="I447" s="258"/>
      <c r="J447" s="258"/>
      <c r="K447" s="258"/>
      <c r="L447" s="258"/>
      <c r="M447" s="258"/>
    </row>
    <row r="448" spans="6:13" ht="13.5" customHeight="1">
      <c r="F448" s="258"/>
      <c r="G448" s="258"/>
      <c r="H448" s="258"/>
      <c r="I448" s="258"/>
      <c r="J448" s="258"/>
      <c r="K448" s="258"/>
      <c r="L448" s="258"/>
      <c r="M448" s="258"/>
    </row>
    <row r="449" spans="6:13" ht="13.5" customHeight="1">
      <c r="F449" s="258"/>
      <c r="G449" s="258"/>
      <c r="H449" s="258"/>
      <c r="I449" s="258"/>
      <c r="J449" s="258"/>
      <c r="K449" s="258"/>
      <c r="L449" s="258"/>
      <c r="M449" s="258"/>
    </row>
    <row r="450" spans="6:13" ht="13.5" customHeight="1">
      <c r="F450" s="258"/>
      <c r="G450" s="258"/>
      <c r="H450" s="258"/>
      <c r="I450" s="258"/>
      <c r="J450" s="258"/>
      <c r="K450" s="258"/>
      <c r="L450" s="258"/>
      <c r="M450" s="258"/>
    </row>
    <row r="451" spans="6:13" ht="13.5" customHeight="1">
      <c r="F451" s="258"/>
      <c r="G451" s="258"/>
      <c r="H451" s="258"/>
      <c r="I451" s="258"/>
      <c r="J451" s="258"/>
      <c r="K451" s="258"/>
      <c r="L451" s="258"/>
      <c r="M451" s="258"/>
    </row>
    <row r="452" spans="6:13" ht="13.5" customHeight="1">
      <c r="F452" s="258"/>
      <c r="G452" s="258"/>
      <c r="H452" s="258"/>
      <c r="I452" s="258"/>
      <c r="J452" s="258"/>
      <c r="K452" s="258"/>
      <c r="L452" s="258"/>
      <c r="M452" s="258"/>
    </row>
    <row r="453" spans="6:13" ht="13.5" customHeight="1">
      <c r="F453" s="258"/>
      <c r="G453" s="258"/>
      <c r="H453" s="258"/>
      <c r="I453" s="258"/>
      <c r="J453" s="258"/>
      <c r="K453" s="258"/>
      <c r="L453" s="258"/>
      <c r="M453" s="258"/>
    </row>
    <row r="454" spans="6:13" ht="13.5" customHeight="1">
      <c r="F454" s="258"/>
      <c r="G454" s="258"/>
      <c r="H454" s="258"/>
      <c r="I454" s="258"/>
      <c r="J454" s="258"/>
      <c r="K454" s="258"/>
      <c r="L454" s="258"/>
      <c r="M454" s="258"/>
    </row>
    <row r="455" spans="6:13" ht="13.5" customHeight="1">
      <c r="F455" s="258"/>
      <c r="G455" s="258"/>
      <c r="H455" s="258"/>
      <c r="I455" s="258"/>
      <c r="J455" s="258"/>
      <c r="K455" s="258"/>
      <c r="L455" s="258"/>
      <c r="M455" s="258"/>
    </row>
    <row r="456" spans="6:13" ht="13.5" customHeight="1">
      <c r="F456" s="258"/>
      <c r="G456" s="258"/>
      <c r="H456" s="258"/>
      <c r="I456" s="258"/>
      <c r="J456" s="258"/>
      <c r="K456" s="258"/>
      <c r="L456" s="258"/>
      <c r="M456" s="258"/>
    </row>
    <row r="457" spans="6:13" ht="13.5" customHeight="1">
      <c r="F457" s="258"/>
      <c r="G457" s="258"/>
      <c r="H457" s="258"/>
      <c r="I457" s="258"/>
      <c r="J457" s="258"/>
      <c r="K457" s="258"/>
      <c r="L457" s="258"/>
      <c r="M457" s="258"/>
    </row>
    <row r="458" spans="6:13" ht="13.5" customHeight="1">
      <c r="F458" s="258"/>
      <c r="G458" s="258"/>
      <c r="H458" s="258"/>
      <c r="I458" s="258"/>
      <c r="J458" s="258"/>
      <c r="K458" s="258"/>
      <c r="L458" s="258"/>
      <c r="M458" s="258"/>
    </row>
    <row r="459" spans="6:13" ht="13.5" customHeight="1">
      <c r="F459" s="258"/>
      <c r="G459" s="258"/>
      <c r="H459" s="258"/>
      <c r="I459" s="258"/>
      <c r="J459" s="258"/>
      <c r="K459" s="258"/>
      <c r="L459" s="258"/>
      <c r="M459" s="258"/>
    </row>
    <row r="460" spans="6:13" ht="13.5" customHeight="1">
      <c r="F460" s="258"/>
      <c r="G460" s="258"/>
      <c r="H460" s="258"/>
      <c r="I460" s="258"/>
      <c r="J460" s="258"/>
      <c r="K460" s="258"/>
      <c r="L460" s="258"/>
      <c r="M460" s="258"/>
    </row>
    <row r="461" spans="6:13" ht="13.5" customHeight="1">
      <c r="F461" s="258"/>
      <c r="G461" s="258"/>
      <c r="H461" s="258"/>
      <c r="I461" s="258"/>
      <c r="J461" s="258"/>
      <c r="K461" s="258"/>
      <c r="L461" s="258"/>
      <c r="M461" s="258"/>
    </row>
    <row r="462" spans="6:13" ht="13.5" customHeight="1">
      <c r="F462" s="258"/>
      <c r="G462" s="258"/>
      <c r="H462" s="258"/>
      <c r="I462" s="258"/>
      <c r="J462" s="258"/>
      <c r="K462" s="258"/>
      <c r="L462" s="258"/>
      <c r="M462" s="258"/>
    </row>
    <row r="463" spans="6:13" ht="13.5" customHeight="1">
      <c r="F463" s="258"/>
      <c r="G463" s="258"/>
      <c r="H463" s="258"/>
      <c r="I463" s="258"/>
      <c r="J463" s="258"/>
      <c r="K463" s="258"/>
      <c r="L463" s="258"/>
      <c r="M463" s="258"/>
    </row>
    <row r="464" spans="6:13" ht="13.5" customHeight="1">
      <c r="F464" s="258"/>
      <c r="G464" s="258"/>
      <c r="H464" s="258"/>
      <c r="I464" s="258"/>
      <c r="J464" s="258"/>
      <c r="K464" s="258"/>
      <c r="L464" s="258"/>
      <c r="M464" s="258"/>
    </row>
    <row r="465" spans="6:13" ht="13.5" customHeight="1">
      <c r="F465" s="258"/>
      <c r="G465" s="258"/>
      <c r="H465" s="258"/>
      <c r="I465" s="258"/>
      <c r="J465" s="258"/>
      <c r="K465" s="258"/>
      <c r="L465" s="258"/>
      <c r="M465" s="258"/>
    </row>
    <row r="466" spans="6:13" ht="13.5" customHeight="1">
      <c r="F466" s="258"/>
      <c r="G466" s="258"/>
      <c r="H466" s="258"/>
      <c r="I466" s="258"/>
      <c r="J466" s="258"/>
      <c r="K466" s="258"/>
      <c r="L466" s="258"/>
      <c r="M466" s="258"/>
    </row>
    <row r="467" spans="6:13" ht="13.5" customHeight="1">
      <c r="F467" s="258"/>
      <c r="G467" s="258"/>
      <c r="H467" s="258"/>
      <c r="I467" s="258"/>
      <c r="J467" s="258"/>
      <c r="K467" s="258"/>
      <c r="L467" s="258"/>
      <c r="M467" s="258"/>
    </row>
    <row r="468" spans="6:13" ht="13.5" customHeight="1">
      <c r="F468" s="258"/>
      <c r="G468" s="258"/>
      <c r="H468" s="258"/>
      <c r="I468" s="258"/>
      <c r="J468" s="258"/>
      <c r="K468" s="258"/>
      <c r="L468" s="258"/>
      <c r="M468" s="258"/>
    </row>
    <row r="469" spans="6:13" ht="13.5" customHeight="1">
      <c r="F469" s="258"/>
      <c r="G469" s="258"/>
      <c r="H469" s="258"/>
      <c r="I469" s="258"/>
      <c r="J469" s="258"/>
      <c r="K469" s="258"/>
      <c r="L469" s="258"/>
      <c r="M469" s="258"/>
    </row>
    <row r="470" spans="6:13" ht="13.5" customHeight="1">
      <c r="F470" s="258"/>
      <c r="G470" s="258"/>
      <c r="H470" s="258"/>
      <c r="I470" s="258"/>
      <c r="J470" s="258"/>
      <c r="K470" s="258"/>
      <c r="L470" s="258"/>
      <c r="M470" s="258"/>
    </row>
    <row r="471" spans="6:13" ht="13.5" customHeight="1">
      <c r="F471" s="258"/>
      <c r="G471" s="258"/>
      <c r="H471" s="258"/>
      <c r="I471" s="258"/>
      <c r="J471" s="258"/>
      <c r="K471" s="258"/>
      <c r="L471" s="258"/>
      <c r="M471" s="258"/>
    </row>
    <row r="472" spans="6:13" ht="13.5" customHeight="1">
      <c r="F472" s="258"/>
      <c r="G472" s="258"/>
      <c r="H472" s="258"/>
      <c r="I472" s="258"/>
      <c r="J472" s="258"/>
      <c r="K472" s="258"/>
      <c r="L472" s="258"/>
      <c r="M472" s="258"/>
    </row>
    <row r="473" spans="6:13" ht="13.5" customHeight="1">
      <c r="F473" s="258"/>
      <c r="G473" s="258"/>
      <c r="H473" s="258"/>
      <c r="I473" s="258"/>
      <c r="J473" s="258"/>
      <c r="K473" s="258"/>
      <c r="L473" s="258"/>
      <c r="M473" s="258"/>
    </row>
    <row r="474" spans="6:13" ht="13.5" customHeight="1">
      <c r="F474" s="258"/>
      <c r="G474" s="258"/>
      <c r="H474" s="258"/>
      <c r="I474" s="258"/>
      <c r="J474" s="258"/>
      <c r="K474" s="258"/>
      <c r="L474" s="258"/>
      <c r="M474" s="258"/>
    </row>
    <row r="475" spans="6:13" ht="13.5" customHeight="1">
      <c r="F475" s="258"/>
      <c r="G475" s="258"/>
      <c r="H475" s="258"/>
      <c r="I475" s="258"/>
      <c r="J475" s="258"/>
      <c r="K475" s="258"/>
      <c r="L475" s="258"/>
      <c r="M475" s="258"/>
    </row>
    <row r="476" spans="6:13" ht="13.5" customHeight="1">
      <c r="F476" s="258"/>
      <c r="G476" s="258"/>
      <c r="H476" s="258"/>
      <c r="I476" s="258"/>
      <c r="J476" s="258"/>
      <c r="K476" s="258"/>
      <c r="L476" s="258"/>
      <c r="M476" s="258"/>
    </row>
    <row r="477" spans="6:13" ht="13.5" customHeight="1">
      <c r="F477" s="258"/>
      <c r="G477" s="258"/>
      <c r="H477" s="258"/>
      <c r="I477" s="258"/>
      <c r="J477" s="258"/>
      <c r="K477" s="258"/>
      <c r="L477" s="258"/>
      <c r="M477" s="258"/>
    </row>
    <row r="478" spans="6:13" ht="13.5" customHeight="1">
      <c r="F478" s="258"/>
      <c r="G478" s="258"/>
      <c r="H478" s="258"/>
      <c r="I478" s="258"/>
      <c r="J478" s="258"/>
      <c r="K478" s="258"/>
      <c r="L478" s="258"/>
      <c r="M478" s="258"/>
    </row>
    <row r="479" spans="6:13" ht="13.5" customHeight="1">
      <c r="F479" s="258"/>
      <c r="G479" s="258"/>
      <c r="H479" s="258"/>
      <c r="I479" s="258"/>
      <c r="J479" s="258"/>
      <c r="K479" s="258"/>
      <c r="L479" s="258"/>
      <c r="M479" s="258"/>
    </row>
    <row r="480" spans="6:13" ht="13.5" customHeight="1">
      <c r="F480" s="258"/>
      <c r="G480" s="258"/>
      <c r="H480" s="258"/>
      <c r="I480" s="258"/>
      <c r="J480" s="258"/>
      <c r="K480" s="258"/>
      <c r="L480" s="258"/>
      <c r="M480" s="258"/>
    </row>
    <row r="481" spans="6:13" ht="13.5" customHeight="1">
      <c r="F481" s="258"/>
      <c r="G481" s="258"/>
      <c r="H481" s="258"/>
      <c r="I481" s="258"/>
      <c r="J481" s="258"/>
      <c r="K481" s="258"/>
      <c r="L481" s="258"/>
      <c r="M481" s="258"/>
    </row>
    <row r="482" spans="6:13" ht="13.5" customHeight="1">
      <c r="F482" s="258"/>
      <c r="G482" s="258"/>
      <c r="H482" s="258"/>
      <c r="I482" s="258"/>
      <c r="J482" s="258"/>
      <c r="K482" s="258"/>
      <c r="L482" s="258"/>
      <c r="M482" s="258"/>
    </row>
    <row r="483" spans="6:13" ht="13.5" customHeight="1">
      <c r="F483" s="258"/>
      <c r="G483" s="258"/>
      <c r="H483" s="258"/>
      <c r="I483" s="258"/>
      <c r="J483" s="258"/>
      <c r="K483" s="258"/>
      <c r="L483" s="258"/>
      <c r="M483" s="258"/>
    </row>
    <row r="484" spans="6:13" ht="13.5" customHeight="1">
      <c r="F484" s="258"/>
      <c r="G484" s="258"/>
      <c r="H484" s="258"/>
      <c r="I484" s="258"/>
      <c r="J484" s="258"/>
      <c r="K484" s="258"/>
      <c r="L484" s="258"/>
      <c r="M484" s="258"/>
    </row>
    <row r="485" spans="6:13" ht="13.5" customHeight="1">
      <c r="F485" s="258"/>
      <c r="G485" s="258"/>
      <c r="H485" s="258"/>
      <c r="I485" s="258"/>
      <c r="J485" s="258"/>
      <c r="K485" s="258"/>
      <c r="L485" s="258"/>
      <c r="M485" s="258"/>
    </row>
    <row r="486" spans="6:13" ht="13.5" customHeight="1">
      <c r="F486" s="258"/>
      <c r="G486" s="258"/>
      <c r="H486" s="258"/>
      <c r="I486" s="258"/>
      <c r="J486" s="258"/>
      <c r="K486" s="258"/>
      <c r="L486" s="258"/>
      <c r="M486" s="258"/>
    </row>
    <row r="487" spans="6:13" ht="13.5" customHeight="1">
      <c r="F487" s="258"/>
      <c r="G487" s="258"/>
      <c r="H487" s="258"/>
      <c r="I487" s="258"/>
      <c r="J487" s="258"/>
      <c r="K487" s="258"/>
      <c r="L487" s="258"/>
      <c r="M487" s="258"/>
    </row>
    <row r="488" spans="6:13" ht="13.5" customHeight="1">
      <c r="F488" s="258"/>
      <c r="G488" s="258"/>
      <c r="H488" s="258"/>
      <c r="I488" s="258"/>
      <c r="J488" s="258"/>
      <c r="K488" s="258"/>
      <c r="L488" s="258"/>
      <c r="M488" s="258"/>
    </row>
    <row r="489" spans="6:13" ht="13.5" customHeight="1">
      <c r="F489" s="258"/>
      <c r="G489" s="258"/>
      <c r="H489" s="258"/>
      <c r="I489" s="258"/>
      <c r="J489" s="258"/>
      <c r="K489" s="258"/>
      <c r="L489" s="258"/>
      <c r="M489" s="258"/>
    </row>
    <row r="490" spans="6:13" ht="13.5" customHeight="1">
      <c r="F490" s="258"/>
      <c r="G490" s="258"/>
      <c r="H490" s="258"/>
      <c r="I490" s="258"/>
      <c r="J490" s="258"/>
      <c r="K490" s="258"/>
      <c r="L490" s="258"/>
      <c r="M490" s="258"/>
    </row>
    <row r="491" spans="6:13" ht="13.5" customHeight="1">
      <c r="F491" s="258"/>
      <c r="G491" s="258"/>
      <c r="H491" s="258"/>
      <c r="I491" s="258"/>
      <c r="J491" s="258"/>
      <c r="K491" s="258"/>
      <c r="L491" s="258"/>
      <c r="M491" s="258"/>
    </row>
    <row r="492" spans="6:13" ht="13.5" customHeight="1">
      <c r="F492" s="258"/>
      <c r="G492" s="258"/>
      <c r="H492" s="258"/>
      <c r="I492" s="258"/>
      <c r="J492" s="258"/>
      <c r="K492" s="258"/>
      <c r="L492" s="258"/>
      <c r="M492" s="258"/>
    </row>
    <row r="493" spans="6:13" ht="13.5" customHeight="1">
      <c r="F493" s="258"/>
      <c r="G493" s="258"/>
      <c r="H493" s="258"/>
      <c r="I493" s="258"/>
      <c r="J493" s="258"/>
      <c r="K493" s="258"/>
      <c r="L493" s="258"/>
      <c r="M493" s="258"/>
    </row>
    <row r="494" spans="6:13" ht="13.5" customHeight="1">
      <c r="F494" s="258"/>
      <c r="G494" s="258"/>
      <c r="H494" s="258"/>
      <c r="I494" s="258"/>
      <c r="J494" s="258"/>
      <c r="K494" s="258"/>
      <c r="L494" s="258"/>
      <c r="M494" s="258"/>
    </row>
    <row r="495" spans="6:13" ht="13.5" customHeight="1">
      <c r="F495" s="258"/>
      <c r="G495" s="258"/>
      <c r="H495" s="258"/>
      <c r="I495" s="258"/>
      <c r="J495" s="258"/>
      <c r="K495" s="258"/>
      <c r="L495" s="258"/>
      <c r="M495" s="258"/>
    </row>
    <row r="496" spans="6:13" ht="13.5" customHeight="1">
      <c r="F496" s="258"/>
      <c r="G496" s="258"/>
      <c r="H496" s="258"/>
      <c r="I496" s="258"/>
      <c r="J496" s="258"/>
      <c r="K496" s="258"/>
      <c r="L496" s="258"/>
      <c r="M496" s="258"/>
    </row>
    <row r="497" spans="6:13" ht="13.5" customHeight="1">
      <c r="F497" s="258"/>
      <c r="G497" s="258"/>
      <c r="H497" s="258"/>
      <c r="I497" s="258"/>
      <c r="J497" s="258"/>
      <c r="K497" s="258"/>
      <c r="L497" s="258"/>
      <c r="M497" s="258"/>
    </row>
    <row r="498" spans="6:13" ht="13.5" customHeight="1">
      <c r="F498" s="258"/>
      <c r="G498" s="258"/>
      <c r="H498" s="258"/>
      <c r="I498" s="258"/>
      <c r="J498" s="258"/>
      <c r="K498" s="258"/>
      <c r="L498" s="258"/>
      <c r="M498" s="258"/>
    </row>
    <row r="499" spans="6:13" ht="13.5" customHeight="1">
      <c r="F499" s="258"/>
      <c r="G499" s="258"/>
      <c r="H499" s="258"/>
      <c r="I499" s="258"/>
      <c r="J499" s="258"/>
      <c r="K499" s="258"/>
      <c r="L499" s="258"/>
      <c r="M499" s="258"/>
    </row>
    <row r="500" spans="6:13" ht="13.5" customHeight="1">
      <c r="F500" s="258"/>
      <c r="G500" s="258"/>
      <c r="H500" s="258"/>
      <c r="I500" s="258"/>
      <c r="J500" s="258"/>
      <c r="K500" s="258"/>
      <c r="L500" s="258"/>
      <c r="M500" s="258"/>
    </row>
    <row r="501" spans="6:13" ht="13.5" customHeight="1">
      <c r="F501" s="258"/>
      <c r="G501" s="258"/>
      <c r="H501" s="258"/>
      <c r="I501" s="258"/>
      <c r="J501" s="258"/>
      <c r="K501" s="258"/>
      <c r="L501" s="258"/>
      <c r="M501" s="258"/>
    </row>
    <row r="502" spans="6:13" ht="13.5" customHeight="1">
      <c r="F502" s="258"/>
      <c r="G502" s="258"/>
      <c r="H502" s="258"/>
      <c r="I502" s="258"/>
      <c r="J502" s="258"/>
      <c r="K502" s="258"/>
      <c r="L502" s="258"/>
      <c r="M502" s="258"/>
    </row>
    <row r="503" spans="6:13" ht="13.5" customHeight="1">
      <c r="F503" s="258"/>
      <c r="G503" s="258"/>
      <c r="H503" s="258"/>
      <c r="I503" s="258"/>
      <c r="J503" s="258"/>
      <c r="K503" s="258"/>
      <c r="L503" s="258"/>
      <c r="M503" s="258"/>
    </row>
    <row r="504" spans="6:13" ht="13.5" customHeight="1">
      <c r="F504" s="258"/>
      <c r="G504" s="258"/>
      <c r="H504" s="258"/>
      <c r="I504" s="258"/>
      <c r="J504" s="258"/>
      <c r="K504" s="258"/>
      <c r="L504" s="258"/>
      <c r="M504" s="258"/>
    </row>
    <row r="505" spans="6:13" ht="13.5" customHeight="1">
      <c r="F505" s="258"/>
      <c r="G505" s="258"/>
      <c r="H505" s="258"/>
      <c r="I505" s="258"/>
      <c r="J505" s="258"/>
      <c r="K505" s="258"/>
      <c r="L505" s="258"/>
      <c r="M505" s="258"/>
    </row>
    <row r="506" spans="6:13" ht="13.5" customHeight="1">
      <c r="F506" s="258"/>
      <c r="G506" s="258"/>
      <c r="H506" s="258"/>
      <c r="I506" s="258"/>
      <c r="J506" s="258"/>
      <c r="K506" s="258"/>
      <c r="L506" s="258"/>
      <c r="M506" s="258"/>
    </row>
    <row r="507" spans="6:13" ht="13.5" customHeight="1">
      <c r="F507" s="258"/>
      <c r="G507" s="258"/>
      <c r="H507" s="258"/>
      <c r="I507" s="258"/>
      <c r="J507" s="258"/>
      <c r="K507" s="258"/>
      <c r="L507" s="258"/>
      <c r="M507" s="258"/>
    </row>
    <row r="508" spans="6:13" ht="13.5" customHeight="1">
      <c r="F508" s="258"/>
      <c r="G508" s="258"/>
      <c r="H508" s="258"/>
      <c r="I508" s="258"/>
      <c r="J508" s="258"/>
      <c r="K508" s="258"/>
      <c r="L508" s="258"/>
      <c r="M508" s="258"/>
    </row>
    <row r="509" spans="6:13" ht="13.5" customHeight="1">
      <c r="F509" s="258"/>
      <c r="G509" s="258"/>
      <c r="H509" s="258"/>
      <c r="I509" s="258"/>
      <c r="J509" s="258"/>
      <c r="K509" s="258"/>
      <c r="L509" s="258"/>
      <c r="M509" s="258"/>
    </row>
    <row r="510" spans="6:13" ht="13.5" customHeight="1">
      <c r="F510" s="258"/>
      <c r="G510" s="258"/>
      <c r="H510" s="258"/>
      <c r="I510" s="258"/>
      <c r="J510" s="258"/>
      <c r="K510" s="258"/>
      <c r="L510" s="258"/>
      <c r="M510" s="258"/>
    </row>
    <row r="511" spans="6:13" ht="13.5" customHeight="1">
      <c r="F511" s="258"/>
      <c r="G511" s="258"/>
      <c r="H511" s="258"/>
      <c r="I511" s="258"/>
      <c r="J511" s="258"/>
      <c r="K511" s="258"/>
      <c r="L511" s="258"/>
      <c r="M511" s="258"/>
    </row>
    <row r="512" spans="6:13" ht="13.5" customHeight="1">
      <c r="F512" s="258"/>
      <c r="G512" s="258"/>
      <c r="H512" s="258"/>
      <c r="I512" s="258"/>
      <c r="J512" s="258"/>
      <c r="K512" s="258"/>
      <c r="L512" s="258"/>
      <c r="M512" s="258"/>
    </row>
    <row r="513" spans="6:13" ht="13.5" customHeight="1">
      <c r="F513" s="258"/>
      <c r="G513" s="258"/>
      <c r="H513" s="258"/>
      <c r="I513" s="258"/>
      <c r="J513" s="258"/>
      <c r="K513" s="258"/>
      <c r="L513" s="258"/>
      <c r="M513" s="258"/>
    </row>
    <row r="514" spans="6:13" ht="13.5" customHeight="1">
      <c r="F514" s="258"/>
      <c r="G514" s="258"/>
      <c r="H514" s="258"/>
      <c r="I514" s="258"/>
      <c r="J514" s="258"/>
      <c r="K514" s="258"/>
      <c r="L514" s="258"/>
      <c r="M514" s="258"/>
    </row>
    <row r="515" spans="6:13" ht="13.5" customHeight="1">
      <c r="F515" s="258"/>
      <c r="G515" s="258"/>
      <c r="H515" s="258"/>
      <c r="I515" s="258"/>
      <c r="J515" s="258"/>
      <c r="K515" s="258"/>
      <c r="L515" s="258"/>
      <c r="M515" s="258"/>
    </row>
    <row r="516" spans="6:13" ht="13.5" customHeight="1">
      <c r="F516" s="258"/>
      <c r="G516" s="258"/>
      <c r="H516" s="258"/>
      <c r="I516" s="258"/>
      <c r="J516" s="258"/>
      <c r="K516" s="258"/>
      <c r="L516" s="258"/>
      <c r="M516" s="258"/>
    </row>
    <row r="517" spans="6:13" ht="13.5" customHeight="1">
      <c r="F517" s="258"/>
      <c r="G517" s="258"/>
      <c r="H517" s="258"/>
      <c r="I517" s="258"/>
      <c r="J517" s="258"/>
      <c r="K517" s="258"/>
      <c r="L517" s="258"/>
      <c r="M517" s="258"/>
    </row>
    <row r="518" spans="6:13" ht="13.5" customHeight="1">
      <c r="F518" s="258"/>
      <c r="G518" s="258"/>
      <c r="H518" s="258"/>
      <c r="I518" s="258"/>
      <c r="J518" s="258"/>
      <c r="K518" s="258"/>
      <c r="L518" s="258"/>
      <c r="M518" s="258"/>
    </row>
    <row r="519" spans="6:13" ht="13.5" customHeight="1">
      <c r="F519" s="258"/>
      <c r="G519" s="258"/>
      <c r="H519" s="258"/>
      <c r="I519" s="258"/>
      <c r="J519" s="258"/>
      <c r="K519" s="258"/>
      <c r="L519" s="258"/>
      <c r="M519" s="258"/>
    </row>
    <row r="520" spans="6:13" ht="13.5" customHeight="1">
      <c r="F520" s="258"/>
      <c r="G520" s="258"/>
      <c r="H520" s="258"/>
      <c r="I520" s="258"/>
      <c r="J520" s="258"/>
      <c r="K520" s="258"/>
      <c r="L520" s="258"/>
      <c r="M520" s="258"/>
    </row>
    <row r="521" spans="6:13" ht="13.5" customHeight="1">
      <c r="F521" s="258"/>
      <c r="G521" s="258"/>
      <c r="H521" s="258"/>
      <c r="I521" s="258"/>
      <c r="J521" s="258"/>
      <c r="K521" s="258"/>
      <c r="L521" s="258"/>
      <c r="M521" s="258"/>
    </row>
    <row r="522" spans="6:13" ht="13.5" customHeight="1">
      <c r="F522" s="258"/>
      <c r="G522" s="258"/>
      <c r="H522" s="258"/>
      <c r="I522" s="258"/>
      <c r="J522" s="258"/>
      <c r="K522" s="258"/>
      <c r="L522" s="258"/>
      <c r="M522" s="258"/>
    </row>
    <row r="523" spans="6:13" ht="13.5" customHeight="1">
      <c r="F523" s="258"/>
      <c r="G523" s="258"/>
      <c r="H523" s="258"/>
      <c r="I523" s="258"/>
      <c r="J523" s="258"/>
      <c r="K523" s="258"/>
      <c r="L523" s="258"/>
      <c r="M523" s="258"/>
    </row>
    <row r="524" spans="6:13" ht="13.5" customHeight="1">
      <c r="F524" s="258"/>
      <c r="G524" s="258"/>
      <c r="H524" s="258"/>
      <c r="I524" s="258"/>
      <c r="J524" s="258"/>
      <c r="K524" s="258"/>
      <c r="L524" s="258"/>
      <c r="M524" s="258"/>
    </row>
    <row r="525" spans="6:13" ht="13.5" customHeight="1">
      <c r="F525" s="258"/>
      <c r="G525" s="258"/>
      <c r="H525" s="258"/>
      <c r="I525" s="258"/>
      <c r="J525" s="258"/>
      <c r="K525" s="258"/>
      <c r="L525" s="258"/>
      <c r="M525" s="258"/>
    </row>
    <row r="526" spans="6:13" ht="13.5" customHeight="1">
      <c r="F526" s="258"/>
      <c r="G526" s="258"/>
      <c r="H526" s="258"/>
      <c r="I526" s="258"/>
      <c r="J526" s="258"/>
      <c r="K526" s="258"/>
      <c r="L526" s="258"/>
      <c r="M526" s="258"/>
    </row>
    <row r="527" spans="6:13" ht="13.5" customHeight="1">
      <c r="F527" s="258"/>
      <c r="G527" s="258"/>
      <c r="H527" s="258"/>
      <c r="I527" s="258"/>
      <c r="J527" s="258"/>
      <c r="K527" s="258"/>
      <c r="L527" s="258"/>
      <c r="M527" s="258"/>
    </row>
    <row r="528" spans="6:13" ht="13.5" customHeight="1">
      <c r="F528" s="258"/>
      <c r="G528" s="258"/>
      <c r="H528" s="258"/>
      <c r="I528" s="258"/>
      <c r="J528" s="258"/>
      <c r="K528" s="258"/>
      <c r="L528" s="258"/>
      <c r="M528" s="258"/>
    </row>
    <row r="529" spans="6:13" ht="13.5" customHeight="1">
      <c r="F529" s="258"/>
      <c r="G529" s="258"/>
      <c r="H529" s="258"/>
      <c r="I529" s="258"/>
      <c r="J529" s="258"/>
      <c r="K529" s="258"/>
      <c r="L529" s="258"/>
      <c r="M529" s="258"/>
    </row>
    <row r="530" spans="6:13" ht="13.5" customHeight="1">
      <c r="F530" s="258"/>
      <c r="G530" s="258"/>
      <c r="H530" s="258"/>
      <c r="I530" s="258"/>
      <c r="J530" s="258"/>
      <c r="K530" s="258"/>
      <c r="L530" s="258"/>
      <c r="M530" s="258"/>
    </row>
    <row r="531" spans="6:13" ht="13.5" customHeight="1">
      <c r="F531" s="258"/>
      <c r="G531" s="258"/>
      <c r="H531" s="258"/>
      <c r="I531" s="258"/>
      <c r="J531" s="258"/>
      <c r="K531" s="258"/>
      <c r="L531" s="258"/>
      <c r="M531" s="258"/>
    </row>
    <row r="532" spans="6:13" ht="13.5" customHeight="1">
      <c r="F532" s="258"/>
      <c r="G532" s="258"/>
      <c r="H532" s="258"/>
      <c r="I532" s="258"/>
      <c r="J532" s="258"/>
      <c r="K532" s="258"/>
      <c r="L532" s="258"/>
      <c r="M532" s="258"/>
    </row>
    <row r="533" spans="6:13" ht="13.5" customHeight="1">
      <c r="F533" s="258"/>
      <c r="G533" s="258"/>
      <c r="H533" s="258"/>
      <c r="I533" s="258"/>
      <c r="J533" s="258"/>
      <c r="K533" s="258"/>
      <c r="L533" s="258"/>
      <c r="M533" s="258"/>
    </row>
    <row r="534" spans="6:13" ht="13.5" customHeight="1">
      <c r="F534" s="258"/>
      <c r="G534" s="258"/>
      <c r="H534" s="258"/>
      <c r="I534" s="258"/>
      <c r="J534" s="258"/>
      <c r="K534" s="258"/>
      <c r="L534" s="258"/>
      <c r="M534" s="258"/>
    </row>
    <row r="535" spans="6:13" ht="13.5" customHeight="1">
      <c r="F535" s="258"/>
      <c r="G535" s="258"/>
      <c r="H535" s="258"/>
      <c r="I535" s="258"/>
      <c r="J535" s="258"/>
      <c r="K535" s="258"/>
      <c r="L535" s="258"/>
      <c r="M535" s="258"/>
    </row>
    <row r="536" spans="6:13" ht="13.5" customHeight="1">
      <c r="F536" s="258"/>
      <c r="G536" s="258"/>
      <c r="H536" s="258"/>
      <c r="I536" s="258"/>
      <c r="J536" s="258"/>
      <c r="K536" s="258"/>
      <c r="L536" s="258"/>
      <c r="M536" s="258"/>
    </row>
    <row r="537" spans="6:13" ht="13.5" customHeight="1">
      <c r="F537" s="258"/>
      <c r="G537" s="258"/>
      <c r="H537" s="258"/>
      <c r="I537" s="258"/>
      <c r="J537" s="258"/>
      <c r="K537" s="258"/>
      <c r="L537" s="258"/>
      <c r="M537" s="258"/>
    </row>
    <row r="538" spans="6:13" ht="13.5" customHeight="1">
      <c r="F538" s="258"/>
      <c r="G538" s="258"/>
      <c r="H538" s="258"/>
      <c r="I538" s="258"/>
      <c r="J538" s="258"/>
      <c r="K538" s="258"/>
      <c r="L538" s="258"/>
      <c r="M538" s="258"/>
    </row>
    <row r="539" spans="6:13" ht="13.5" customHeight="1">
      <c r="F539" s="258"/>
      <c r="G539" s="258"/>
      <c r="H539" s="258"/>
      <c r="I539" s="258"/>
      <c r="J539" s="258"/>
      <c r="K539" s="258"/>
      <c r="L539" s="258"/>
      <c r="M539" s="258"/>
    </row>
    <row r="540" spans="6:13" ht="13.5" customHeight="1">
      <c r="F540" s="258"/>
      <c r="G540" s="258"/>
      <c r="H540" s="258"/>
      <c r="I540" s="258"/>
      <c r="J540" s="258"/>
      <c r="K540" s="258"/>
      <c r="L540" s="258"/>
      <c r="M540" s="258"/>
    </row>
    <row r="541" spans="6:13" ht="13.5" customHeight="1">
      <c r="F541" s="258"/>
      <c r="G541" s="258"/>
      <c r="H541" s="258"/>
      <c r="I541" s="258"/>
      <c r="J541" s="258"/>
      <c r="K541" s="258"/>
      <c r="L541" s="258"/>
      <c r="M541" s="258"/>
    </row>
    <row r="542" spans="6:13" ht="13.5" customHeight="1">
      <c r="F542" s="258"/>
      <c r="G542" s="258"/>
      <c r="H542" s="258"/>
      <c r="I542" s="258"/>
      <c r="J542" s="258"/>
      <c r="K542" s="258"/>
      <c r="L542" s="258"/>
      <c r="M542" s="258"/>
    </row>
    <row r="543" spans="6:13" ht="13.5" customHeight="1">
      <c r="F543" s="258"/>
      <c r="G543" s="258"/>
      <c r="H543" s="258"/>
      <c r="I543" s="258"/>
      <c r="J543" s="258"/>
      <c r="K543" s="258"/>
      <c r="L543" s="258"/>
      <c r="M543" s="258"/>
    </row>
    <row r="544" spans="6:13" ht="13.5" customHeight="1">
      <c r="F544" s="258"/>
      <c r="G544" s="258"/>
      <c r="H544" s="258"/>
      <c r="I544" s="258"/>
      <c r="J544" s="258"/>
      <c r="K544" s="258"/>
      <c r="L544" s="258"/>
      <c r="M544" s="258"/>
    </row>
    <row r="545" spans="6:13" ht="13.5" customHeight="1">
      <c r="F545" s="258"/>
      <c r="G545" s="258"/>
      <c r="H545" s="258"/>
      <c r="I545" s="258"/>
      <c r="J545" s="258"/>
      <c r="K545" s="258"/>
      <c r="L545" s="258"/>
      <c r="M545" s="258"/>
    </row>
    <row r="546" spans="6:13" ht="13.5" customHeight="1">
      <c r="F546" s="258"/>
      <c r="G546" s="258"/>
      <c r="H546" s="258"/>
      <c r="I546" s="258"/>
      <c r="J546" s="258"/>
      <c r="K546" s="258"/>
      <c r="L546" s="258"/>
      <c r="M546" s="258"/>
    </row>
    <row r="547" spans="6:13" ht="13.5" customHeight="1">
      <c r="F547" s="258"/>
      <c r="G547" s="258"/>
      <c r="H547" s="258"/>
      <c r="I547" s="258"/>
      <c r="J547" s="258"/>
      <c r="K547" s="258"/>
      <c r="L547" s="258"/>
      <c r="M547" s="258"/>
    </row>
    <row r="548" spans="6:13" ht="13.5" customHeight="1">
      <c r="F548" s="258"/>
      <c r="G548" s="258"/>
      <c r="H548" s="258"/>
      <c r="I548" s="258"/>
      <c r="J548" s="258"/>
      <c r="K548" s="258"/>
      <c r="L548" s="258"/>
      <c r="M548" s="258"/>
    </row>
    <row r="549" spans="6:13" ht="13.5" customHeight="1">
      <c r="F549" s="258"/>
      <c r="G549" s="258"/>
      <c r="H549" s="258"/>
      <c r="I549" s="258"/>
      <c r="J549" s="258"/>
      <c r="K549" s="258"/>
      <c r="L549" s="258"/>
      <c r="M549" s="258"/>
    </row>
    <row r="550" spans="6:13" ht="13.5" customHeight="1">
      <c r="F550" s="258"/>
      <c r="G550" s="258"/>
      <c r="H550" s="258"/>
      <c r="I550" s="258"/>
      <c r="J550" s="258"/>
      <c r="K550" s="258"/>
      <c r="L550" s="258"/>
      <c r="M550" s="258"/>
    </row>
    <row r="551" spans="6:13" ht="13.5" customHeight="1">
      <c r="F551" s="258"/>
      <c r="G551" s="258"/>
      <c r="H551" s="258"/>
      <c r="I551" s="258"/>
      <c r="J551" s="258"/>
      <c r="K551" s="258"/>
      <c r="L551" s="258"/>
      <c r="M551" s="258"/>
    </row>
    <row r="552" spans="6:13" ht="13.5" customHeight="1">
      <c r="F552" s="258"/>
      <c r="G552" s="258"/>
      <c r="H552" s="258"/>
      <c r="I552" s="258"/>
      <c r="J552" s="258"/>
      <c r="K552" s="258"/>
      <c r="L552" s="258"/>
      <c r="M552" s="258"/>
    </row>
    <row r="553" spans="6:13" ht="13.5" customHeight="1">
      <c r="F553" s="258"/>
      <c r="G553" s="258"/>
      <c r="H553" s="258"/>
      <c r="I553" s="258"/>
      <c r="J553" s="258"/>
      <c r="K553" s="258"/>
      <c r="L553" s="258"/>
      <c r="M553" s="258"/>
    </row>
    <row r="554" spans="6:13" ht="13.5" customHeight="1">
      <c r="F554" s="258"/>
      <c r="G554" s="258"/>
      <c r="H554" s="258"/>
      <c r="I554" s="258"/>
      <c r="J554" s="258"/>
      <c r="K554" s="258"/>
      <c r="L554" s="258"/>
      <c r="M554" s="258"/>
    </row>
    <row r="555" spans="6:13" ht="13.5" customHeight="1">
      <c r="F555" s="258"/>
      <c r="G555" s="258"/>
      <c r="H555" s="258"/>
      <c r="I555" s="258"/>
      <c r="J555" s="258"/>
      <c r="K555" s="258"/>
      <c r="L555" s="258"/>
      <c r="M555" s="258"/>
    </row>
    <row r="556" spans="6:13" ht="13.5" customHeight="1">
      <c r="F556" s="258"/>
      <c r="G556" s="258"/>
      <c r="H556" s="258"/>
      <c r="I556" s="258"/>
      <c r="J556" s="258"/>
      <c r="K556" s="258"/>
      <c r="L556" s="258"/>
      <c r="M556" s="258"/>
    </row>
    <row r="557" spans="6:13" ht="13.5" customHeight="1">
      <c r="F557" s="258"/>
      <c r="G557" s="258"/>
      <c r="H557" s="258"/>
      <c r="I557" s="258"/>
      <c r="J557" s="258"/>
      <c r="K557" s="258"/>
      <c r="L557" s="258"/>
      <c r="M557" s="258"/>
    </row>
    <row r="558" spans="6:13" ht="13.5" customHeight="1">
      <c r="F558" s="258"/>
      <c r="G558" s="258"/>
      <c r="H558" s="258"/>
      <c r="I558" s="258"/>
      <c r="J558" s="258"/>
      <c r="K558" s="258"/>
      <c r="L558" s="258"/>
      <c r="M558" s="258"/>
    </row>
    <row r="559" spans="6:13" ht="13.5" customHeight="1">
      <c r="F559" s="258"/>
      <c r="G559" s="258"/>
      <c r="H559" s="258"/>
      <c r="I559" s="258"/>
      <c r="J559" s="258"/>
      <c r="K559" s="258"/>
      <c r="L559" s="258"/>
      <c r="M559" s="258"/>
    </row>
    <row r="560" spans="6:13" ht="13.5" customHeight="1">
      <c r="F560" s="258"/>
      <c r="G560" s="258"/>
      <c r="H560" s="258"/>
      <c r="I560" s="258"/>
      <c r="J560" s="258"/>
      <c r="K560" s="258"/>
      <c r="L560" s="258"/>
      <c r="M560" s="258"/>
    </row>
    <row r="561" spans="6:13" ht="13.5" customHeight="1">
      <c r="F561" s="258"/>
      <c r="G561" s="258"/>
      <c r="H561" s="258"/>
      <c r="I561" s="258"/>
      <c r="J561" s="258"/>
      <c r="K561" s="258"/>
      <c r="L561" s="258"/>
      <c r="M561" s="258"/>
    </row>
    <row r="562" spans="6:13" ht="13.5" customHeight="1">
      <c r="F562" s="258"/>
      <c r="G562" s="258"/>
      <c r="H562" s="258"/>
      <c r="I562" s="258"/>
      <c r="J562" s="258"/>
      <c r="K562" s="258"/>
      <c r="L562" s="258"/>
      <c r="M562" s="258"/>
    </row>
    <row r="563" spans="6:13" ht="13.5" customHeight="1">
      <c r="F563" s="258"/>
      <c r="G563" s="258"/>
      <c r="H563" s="258"/>
      <c r="I563" s="258"/>
      <c r="J563" s="258"/>
      <c r="K563" s="258"/>
      <c r="L563" s="258"/>
      <c r="M563" s="258"/>
    </row>
    <row r="564" spans="6:13" ht="13.5" customHeight="1">
      <c r="F564" s="258"/>
      <c r="G564" s="258"/>
      <c r="H564" s="258"/>
      <c r="I564" s="258"/>
      <c r="J564" s="258"/>
      <c r="K564" s="258"/>
      <c r="L564" s="258"/>
      <c r="M564" s="258"/>
    </row>
    <row r="565" spans="6:13" ht="13.5" customHeight="1">
      <c r="F565" s="258"/>
      <c r="G565" s="258"/>
      <c r="H565" s="258"/>
      <c r="I565" s="258"/>
      <c r="J565" s="258"/>
      <c r="K565" s="258"/>
      <c r="L565" s="258"/>
      <c r="M565" s="258"/>
    </row>
    <row r="566" spans="6:13" ht="13.5" customHeight="1">
      <c r="F566" s="258"/>
      <c r="G566" s="258"/>
      <c r="H566" s="258"/>
      <c r="I566" s="258"/>
      <c r="J566" s="258"/>
      <c r="K566" s="258"/>
      <c r="L566" s="258"/>
      <c r="M566" s="258"/>
    </row>
    <row r="567" spans="6:13" ht="13.5" customHeight="1">
      <c r="F567" s="258"/>
      <c r="G567" s="258"/>
      <c r="H567" s="258"/>
      <c r="I567" s="258"/>
      <c r="J567" s="258"/>
      <c r="K567" s="258"/>
      <c r="L567" s="258"/>
      <c r="M567" s="258"/>
    </row>
    <row r="568" spans="6:13" ht="13.5" customHeight="1">
      <c r="F568" s="258"/>
      <c r="G568" s="258"/>
      <c r="H568" s="258"/>
      <c r="I568" s="258"/>
      <c r="J568" s="258"/>
      <c r="K568" s="258"/>
      <c r="L568" s="258"/>
      <c r="M568" s="258"/>
    </row>
    <row r="569" spans="6:13" ht="13.5" customHeight="1">
      <c r="F569" s="258"/>
      <c r="G569" s="258"/>
      <c r="H569" s="258"/>
      <c r="I569" s="258"/>
      <c r="J569" s="258"/>
      <c r="K569" s="258"/>
      <c r="L569" s="258"/>
      <c r="M569" s="258"/>
    </row>
    <row r="570" spans="6:13" ht="13.5" customHeight="1">
      <c r="F570" s="258"/>
      <c r="G570" s="258"/>
      <c r="H570" s="258"/>
      <c r="I570" s="258"/>
      <c r="J570" s="258"/>
      <c r="K570" s="258"/>
      <c r="L570" s="258"/>
      <c r="M570" s="258"/>
    </row>
    <row r="571" spans="6:13" ht="13.5" customHeight="1">
      <c r="F571" s="258"/>
      <c r="G571" s="258"/>
      <c r="H571" s="258"/>
      <c r="I571" s="258"/>
      <c r="J571" s="258"/>
      <c r="K571" s="258"/>
      <c r="L571" s="258"/>
      <c r="M571" s="258"/>
    </row>
    <row r="572" spans="6:13" ht="13.5" customHeight="1">
      <c r="F572" s="258"/>
      <c r="G572" s="258"/>
      <c r="H572" s="258"/>
      <c r="I572" s="258"/>
      <c r="J572" s="258"/>
      <c r="K572" s="258"/>
      <c r="L572" s="258"/>
      <c r="M572" s="258"/>
    </row>
    <row r="573" spans="6:13" ht="13.5" customHeight="1">
      <c r="F573" s="258"/>
      <c r="G573" s="258"/>
      <c r="H573" s="258"/>
      <c r="I573" s="258"/>
      <c r="J573" s="258"/>
      <c r="K573" s="258"/>
      <c r="L573" s="258"/>
      <c r="M573" s="258"/>
    </row>
    <row r="574" spans="6:13" ht="13.5" customHeight="1">
      <c r="F574" s="258"/>
      <c r="G574" s="258"/>
      <c r="H574" s="258"/>
      <c r="I574" s="258"/>
      <c r="J574" s="258"/>
      <c r="K574" s="258"/>
      <c r="L574" s="258"/>
      <c r="M574" s="258"/>
    </row>
    <row r="575" spans="6:13" ht="13.5" customHeight="1">
      <c r="F575" s="258"/>
      <c r="G575" s="258"/>
      <c r="H575" s="258"/>
      <c r="I575" s="258"/>
      <c r="J575" s="258"/>
      <c r="K575" s="258"/>
      <c r="L575" s="258"/>
      <c r="M575" s="258"/>
    </row>
    <row r="576" spans="6:13" ht="13.5" customHeight="1">
      <c r="F576" s="258"/>
      <c r="G576" s="258"/>
      <c r="H576" s="258"/>
      <c r="I576" s="258"/>
      <c r="J576" s="258"/>
      <c r="K576" s="258"/>
      <c r="L576" s="258"/>
      <c r="M576" s="258"/>
    </row>
    <row r="577" spans="6:13" ht="13.5" customHeight="1">
      <c r="F577" s="258"/>
      <c r="G577" s="258"/>
      <c r="H577" s="258"/>
      <c r="I577" s="258"/>
      <c r="J577" s="258"/>
      <c r="K577" s="258"/>
      <c r="L577" s="258"/>
      <c r="M577" s="258"/>
    </row>
    <row r="578" spans="6:13" ht="13.5" customHeight="1">
      <c r="F578" s="258"/>
      <c r="G578" s="258"/>
      <c r="H578" s="258"/>
      <c r="I578" s="258"/>
      <c r="J578" s="258"/>
      <c r="K578" s="258"/>
      <c r="L578" s="258"/>
      <c r="M578" s="258"/>
    </row>
    <row r="579" spans="6:13" ht="13.5" customHeight="1">
      <c r="F579" s="258"/>
      <c r="G579" s="258"/>
      <c r="H579" s="258"/>
      <c r="I579" s="258"/>
      <c r="J579" s="258"/>
      <c r="K579" s="258"/>
      <c r="L579" s="258"/>
      <c r="M579" s="258"/>
    </row>
    <row r="580" spans="6:13" ht="13.5" customHeight="1">
      <c r="F580" s="258"/>
      <c r="G580" s="258"/>
      <c r="H580" s="258"/>
      <c r="I580" s="258"/>
      <c r="J580" s="258"/>
      <c r="K580" s="258"/>
      <c r="L580" s="258"/>
      <c r="M580" s="258"/>
    </row>
    <row r="581" spans="6:13" ht="13.5" customHeight="1">
      <c r="F581" s="258"/>
      <c r="G581" s="258"/>
      <c r="H581" s="258"/>
      <c r="I581" s="258"/>
      <c r="J581" s="258"/>
      <c r="K581" s="258"/>
      <c r="L581" s="258"/>
      <c r="M581" s="258"/>
    </row>
    <row r="582" spans="6:13" ht="13.5" customHeight="1">
      <c r="F582" s="258"/>
      <c r="G582" s="258"/>
      <c r="H582" s="258"/>
      <c r="I582" s="258"/>
      <c r="J582" s="258"/>
      <c r="K582" s="258"/>
      <c r="L582" s="258"/>
      <c r="M582" s="258"/>
    </row>
    <row r="583" spans="6:13" ht="13.5" customHeight="1">
      <c r="F583" s="258"/>
      <c r="G583" s="258"/>
      <c r="H583" s="258"/>
      <c r="I583" s="258"/>
      <c r="J583" s="258"/>
      <c r="K583" s="258"/>
      <c r="L583" s="258"/>
      <c r="M583" s="258"/>
    </row>
    <row r="584" spans="6:13" ht="13.5" customHeight="1">
      <c r="F584" s="258"/>
      <c r="G584" s="258"/>
      <c r="H584" s="258"/>
      <c r="I584" s="258"/>
      <c r="J584" s="258"/>
      <c r="K584" s="258"/>
      <c r="L584" s="258"/>
      <c r="M584" s="258"/>
    </row>
    <row r="585" spans="6:13" ht="13.5" customHeight="1">
      <c r="F585" s="258"/>
      <c r="G585" s="258"/>
      <c r="H585" s="258"/>
      <c r="I585" s="258"/>
      <c r="J585" s="258"/>
      <c r="K585" s="258"/>
      <c r="L585" s="258"/>
      <c r="M585" s="258"/>
    </row>
    <row r="586" spans="6:13" ht="13.5" customHeight="1">
      <c r="F586" s="258"/>
      <c r="G586" s="258"/>
      <c r="H586" s="258"/>
      <c r="I586" s="258"/>
      <c r="J586" s="258"/>
      <c r="K586" s="258"/>
      <c r="L586" s="258"/>
      <c r="M586" s="258"/>
    </row>
    <row r="587" spans="6:13" ht="13.5" customHeight="1">
      <c r="F587" s="258"/>
      <c r="G587" s="258"/>
      <c r="H587" s="258"/>
      <c r="I587" s="258"/>
      <c r="J587" s="258"/>
      <c r="K587" s="258"/>
      <c r="L587" s="258"/>
      <c r="M587" s="258"/>
    </row>
    <row r="588" spans="6:13" ht="13.5" customHeight="1">
      <c r="F588" s="258"/>
      <c r="G588" s="258"/>
      <c r="H588" s="258"/>
      <c r="I588" s="258"/>
      <c r="J588" s="258"/>
      <c r="K588" s="258"/>
      <c r="L588" s="258"/>
      <c r="M588" s="258"/>
    </row>
    <row r="589" spans="6:13" ht="13.5" customHeight="1">
      <c r="F589" s="258"/>
      <c r="G589" s="258"/>
      <c r="H589" s="258"/>
      <c r="I589" s="258"/>
      <c r="J589" s="258"/>
      <c r="K589" s="258"/>
      <c r="L589" s="258"/>
      <c r="M589" s="258"/>
    </row>
    <row r="590" spans="6:13" ht="13.5" customHeight="1">
      <c r="F590" s="258"/>
      <c r="G590" s="258"/>
      <c r="H590" s="258"/>
      <c r="I590" s="258"/>
      <c r="J590" s="258"/>
      <c r="K590" s="258"/>
      <c r="L590" s="258"/>
      <c r="M590" s="258"/>
    </row>
    <row r="591" spans="6:13" ht="13.5" customHeight="1">
      <c r="F591" s="258"/>
      <c r="G591" s="258"/>
      <c r="H591" s="258"/>
      <c r="I591" s="258"/>
      <c r="J591" s="258"/>
      <c r="K591" s="258"/>
      <c r="L591" s="258"/>
      <c r="M591" s="258"/>
    </row>
    <row r="592" spans="6:13" ht="13.5" customHeight="1">
      <c r="F592" s="258"/>
      <c r="G592" s="258"/>
      <c r="H592" s="258"/>
      <c r="I592" s="258"/>
      <c r="J592" s="258"/>
      <c r="K592" s="258"/>
      <c r="L592" s="258"/>
      <c r="M592" s="258"/>
    </row>
    <row r="593" spans="6:13" ht="13.5" customHeight="1">
      <c r="F593" s="258"/>
      <c r="G593" s="258"/>
      <c r="H593" s="258"/>
      <c r="I593" s="258"/>
      <c r="J593" s="258"/>
      <c r="K593" s="258"/>
      <c r="L593" s="258"/>
      <c r="M593" s="258"/>
    </row>
    <row r="594" spans="6:13" ht="13.5" customHeight="1">
      <c r="F594" s="258"/>
      <c r="G594" s="258"/>
      <c r="H594" s="258"/>
      <c r="I594" s="258"/>
      <c r="J594" s="258"/>
      <c r="K594" s="258"/>
      <c r="L594" s="258"/>
      <c r="M594" s="258"/>
    </row>
    <row r="595" spans="6:13" ht="13.5" customHeight="1">
      <c r="F595" s="258"/>
      <c r="G595" s="258"/>
      <c r="H595" s="258"/>
      <c r="I595" s="258"/>
      <c r="J595" s="258"/>
      <c r="K595" s="258"/>
      <c r="L595" s="258"/>
      <c r="M595" s="258"/>
    </row>
    <row r="596" spans="6:13" ht="13.5" customHeight="1">
      <c r="F596" s="258"/>
      <c r="G596" s="258"/>
      <c r="H596" s="258"/>
      <c r="I596" s="258"/>
      <c r="J596" s="258"/>
      <c r="K596" s="258"/>
      <c r="L596" s="258"/>
      <c r="M596" s="258"/>
    </row>
    <row r="597" spans="6:13" ht="13.5" customHeight="1">
      <c r="F597" s="258"/>
      <c r="G597" s="258"/>
      <c r="H597" s="258"/>
      <c r="I597" s="258"/>
      <c r="J597" s="258"/>
      <c r="K597" s="258"/>
      <c r="L597" s="258"/>
      <c r="M597" s="258"/>
    </row>
    <row r="598" spans="6:13" ht="13.5" customHeight="1">
      <c r="F598" s="258"/>
      <c r="G598" s="258"/>
      <c r="H598" s="258"/>
      <c r="I598" s="258"/>
      <c r="J598" s="258"/>
      <c r="K598" s="258"/>
      <c r="L598" s="258"/>
      <c r="M598" s="258"/>
    </row>
    <row r="599" spans="6:13" ht="13.5" customHeight="1">
      <c r="F599" s="258"/>
      <c r="G599" s="258"/>
      <c r="H599" s="258"/>
      <c r="I599" s="258"/>
      <c r="J599" s="258"/>
      <c r="K599" s="258"/>
      <c r="L599" s="258"/>
      <c r="M599" s="258"/>
    </row>
    <row r="600" spans="6:13" ht="13.5" customHeight="1">
      <c r="F600" s="258"/>
      <c r="G600" s="258"/>
      <c r="H600" s="258"/>
      <c r="I600" s="258"/>
      <c r="J600" s="258"/>
      <c r="K600" s="258"/>
      <c r="L600" s="258"/>
      <c r="M600" s="258"/>
    </row>
    <row r="601" spans="6:13" ht="13.5" customHeight="1">
      <c r="F601" s="258"/>
      <c r="G601" s="258"/>
      <c r="H601" s="258"/>
      <c r="I601" s="258"/>
      <c r="J601" s="258"/>
      <c r="K601" s="258"/>
      <c r="L601" s="258"/>
      <c r="M601" s="258"/>
    </row>
    <row r="602" spans="6:13" ht="13.5" customHeight="1">
      <c r="F602" s="258"/>
      <c r="G602" s="258"/>
      <c r="H602" s="258"/>
      <c r="I602" s="258"/>
      <c r="J602" s="258"/>
      <c r="K602" s="258"/>
      <c r="L602" s="258"/>
      <c r="M602" s="258"/>
    </row>
    <row r="603" spans="6:13" ht="13.5" customHeight="1">
      <c r="F603" s="258"/>
      <c r="G603" s="258"/>
      <c r="H603" s="258"/>
      <c r="I603" s="258"/>
      <c r="J603" s="258"/>
      <c r="K603" s="258"/>
      <c r="L603" s="258"/>
      <c r="M603" s="258"/>
    </row>
    <row r="604" spans="6:13" ht="13.5" customHeight="1">
      <c r="F604" s="258"/>
      <c r="G604" s="258"/>
      <c r="H604" s="258"/>
      <c r="I604" s="258"/>
      <c r="J604" s="258"/>
      <c r="K604" s="258"/>
      <c r="L604" s="258"/>
      <c r="M604" s="258"/>
    </row>
    <row r="605" spans="6:13" ht="13.5" customHeight="1">
      <c r="F605" s="258"/>
      <c r="G605" s="258"/>
      <c r="H605" s="258"/>
      <c r="I605" s="258"/>
      <c r="J605" s="258"/>
      <c r="K605" s="258"/>
      <c r="L605" s="258"/>
      <c r="M605" s="258"/>
    </row>
    <row r="606" spans="6:13" ht="13.5" customHeight="1">
      <c r="F606" s="258"/>
      <c r="G606" s="258"/>
      <c r="H606" s="258"/>
      <c r="I606" s="258"/>
      <c r="J606" s="258"/>
      <c r="K606" s="258"/>
      <c r="L606" s="258"/>
      <c r="M606" s="258"/>
    </row>
    <row r="607" spans="6:13" ht="13.5" customHeight="1">
      <c r="F607" s="258"/>
      <c r="G607" s="258"/>
      <c r="H607" s="258"/>
      <c r="I607" s="258"/>
      <c r="J607" s="258"/>
      <c r="K607" s="258"/>
      <c r="L607" s="258"/>
      <c r="M607" s="258"/>
    </row>
    <row r="608" spans="6:13" ht="13.5" customHeight="1">
      <c r="F608" s="258"/>
      <c r="G608" s="258"/>
      <c r="H608" s="258"/>
      <c r="I608" s="258"/>
      <c r="J608" s="258"/>
      <c r="K608" s="258"/>
      <c r="L608" s="258"/>
      <c r="M608" s="258"/>
    </row>
    <row r="609" spans="6:13" ht="13.5" customHeight="1">
      <c r="F609" s="258"/>
      <c r="G609" s="258"/>
      <c r="H609" s="258"/>
      <c r="I609" s="258"/>
      <c r="J609" s="258"/>
      <c r="K609" s="258"/>
      <c r="L609" s="258"/>
      <c r="M609" s="258"/>
    </row>
    <row r="610" spans="6:13" ht="13.5" customHeight="1">
      <c r="F610" s="258"/>
      <c r="G610" s="258"/>
      <c r="H610" s="258"/>
      <c r="I610" s="258"/>
      <c r="J610" s="258"/>
      <c r="K610" s="258"/>
      <c r="L610" s="258"/>
      <c r="M610" s="258"/>
    </row>
    <row r="611" spans="6:13" ht="13.5" customHeight="1">
      <c r="F611" s="258"/>
      <c r="G611" s="258"/>
      <c r="H611" s="258"/>
      <c r="I611" s="258"/>
      <c r="J611" s="258"/>
      <c r="K611" s="258"/>
      <c r="L611" s="258"/>
      <c r="M611" s="258"/>
    </row>
    <row r="612" spans="6:13" ht="13.5" customHeight="1">
      <c r="F612" s="258"/>
      <c r="G612" s="258"/>
      <c r="H612" s="258"/>
      <c r="I612" s="258"/>
      <c r="J612" s="258"/>
      <c r="K612" s="258"/>
      <c r="L612" s="258"/>
      <c r="M612" s="258"/>
    </row>
    <row r="613" spans="6:13" ht="13.5" customHeight="1">
      <c r="F613" s="258"/>
      <c r="G613" s="258"/>
      <c r="H613" s="258"/>
      <c r="I613" s="258"/>
      <c r="J613" s="258"/>
      <c r="K613" s="258"/>
      <c r="L613" s="258"/>
      <c r="M613" s="258"/>
    </row>
    <row r="614" spans="6:13" ht="13.5" customHeight="1">
      <c r="F614" s="258"/>
      <c r="G614" s="258"/>
      <c r="H614" s="258"/>
      <c r="I614" s="258"/>
      <c r="J614" s="258"/>
      <c r="K614" s="258"/>
      <c r="L614" s="258"/>
      <c r="M614" s="258"/>
    </row>
    <row r="615" spans="6:13" ht="13.5" customHeight="1">
      <c r="F615" s="258"/>
      <c r="G615" s="258"/>
      <c r="H615" s="258"/>
      <c r="I615" s="258"/>
      <c r="J615" s="258"/>
      <c r="K615" s="258"/>
      <c r="L615" s="258"/>
      <c r="M615" s="258"/>
    </row>
    <row r="616" spans="6:13" ht="13.5" customHeight="1">
      <c r="F616" s="258"/>
      <c r="G616" s="258"/>
      <c r="H616" s="258"/>
      <c r="I616" s="258"/>
      <c r="J616" s="258"/>
      <c r="K616" s="258"/>
      <c r="L616" s="258"/>
      <c r="M616" s="258"/>
    </row>
    <row r="617" spans="6:13" ht="13.5" customHeight="1">
      <c r="F617" s="258"/>
      <c r="G617" s="258"/>
      <c r="H617" s="258"/>
      <c r="I617" s="258"/>
      <c r="J617" s="258"/>
      <c r="K617" s="258"/>
      <c r="L617" s="258"/>
      <c r="M617" s="258"/>
    </row>
    <row r="618" spans="6:13" ht="13.5" customHeight="1">
      <c r="F618" s="258"/>
      <c r="G618" s="258"/>
      <c r="H618" s="258"/>
      <c r="I618" s="258"/>
      <c r="J618" s="258"/>
      <c r="K618" s="258"/>
      <c r="L618" s="258"/>
      <c r="M618" s="258"/>
    </row>
    <row r="619" spans="6:13" ht="13.5" customHeight="1">
      <c r="F619" s="258"/>
      <c r="G619" s="258"/>
      <c r="H619" s="258"/>
      <c r="I619" s="258"/>
      <c r="J619" s="258"/>
      <c r="K619" s="258"/>
      <c r="L619" s="258"/>
      <c r="M619" s="258"/>
    </row>
    <row r="620" spans="6:13" ht="13.5" customHeight="1">
      <c r="F620" s="258"/>
      <c r="G620" s="258"/>
      <c r="H620" s="258"/>
      <c r="I620" s="258"/>
      <c r="J620" s="258"/>
      <c r="K620" s="258"/>
      <c r="L620" s="258"/>
      <c r="M620" s="258"/>
    </row>
    <row r="621" spans="6:13" ht="13.5" customHeight="1">
      <c r="F621" s="258"/>
      <c r="G621" s="258"/>
      <c r="H621" s="258"/>
      <c r="I621" s="258"/>
      <c r="J621" s="258"/>
      <c r="K621" s="258"/>
      <c r="L621" s="258"/>
      <c r="M621" s="258"/>
    </row>
    <row r="622" spans="6:13" ht="13.5" customHeight="1">
      <c r="F622" s="258"/>
      <c r="G622" s="258"/>
      <c r="H622" s="258"/>
      <c r="I622" s="258"/>
      <c r="J622" s="258"/>
      <c r="K622" s="258"/>
      <c r="L622" s="258"/>
      <c r="M622" s="258"/>
    </row>
    <row r="623" spans="6:13" ht="13.5" customHeight="1">
      <c r="F623" s="258"/>
      <c r="G623" s="258"/>
      <c r="H623" s="258"/>
      <c r="I623" s="258"/>
      <c r="J623" s="258"/>
      <c r="K623" s="258"/>
      <c r="L623" s="258"/>
      <c r="M623" s="258"/>
    </row>
    <row r="624" spans="6:13" ht="13.5" customHeight="1">
      <c r="F624" s="258"/>
      <c r="G624" s="258"/>
      <c r="H624" s="258"/>
      <c r="I624" s="258"/>
      <c r="J624" s="258"/>
      <c r="K624" s="258"/>
      <c r="L624" s="258"/>
      <c r="M624" s="258"/>
    </row>
    <row r="625" spans="6:13" ht="13.5" customHeight="1">
      <c r="F625" s="258"/>
      <c r="G625" s="258"/>
      <c r="H625" s="258"/>
      <c r="I625" s="258"/>
      <c r="J625" s="258"/>
      <c r="K625" s="258"/>
      <c r="L625" s="258"/>
      <c r="M625" s="258"/>
    </row>
    <row r="626" spans="6:13" ht="13.5" customHeight="1">
      <c r="F626" s="258"/>
      <c r="G626" s="258"/>
      <c r="H626" s="258"/>
      <c r="I626" s="258"/>
      <c r="J626" s="258"/>
      <c r="K626" s="258"/>
      <c r="L626" s="258"/>
      <c r="M626" s="258"/>
    </row>
    <row r="627" spans="6:13" ht="13.5" customHeight="1">
      <c r="F627" s="258"/>
      <c r="G627" s="258"/>
      <c r="H627" s="258"/>
      <c r="I627" s="258"/>
      <c r="J627" s="258"/>
      <c r="K627" s="258"/>
      <c r="L627" s="258"/>
      <c r="M627" s="258"/>
    </row>
    <row r="628" spans="6:13" ht="13.5" customHeight="1">
      <c r="F628" s="258"/>
      <c r="G628" s="258"/>
      <c r="H628" s="258"/>
      <c r="I628" s="258"/>
      <c r="J628" s="258"/>
      <c r="K628" s="258"/>
      <c r="L628" s="258"/>
      <c r="M628" s="258"/>
    </row>
    <row r="629" spans="6:13" ht="13.5" customHeight="1">
      <c r="F629" s="258"/>
      <c r="G629" s="258"/>
      <c r="H629" s="258"/>
      <c r="I629" s="258"/>
      <c r="J629" s="258"/>
      <c r="K629" s="258"/>
      <c r="L629" s="258"/>
      <c r="M629" s="258"/>
    </row>
    <row r="630" spans="6:13" ht="13.5" customHeight="1">
      <c r="F630" s="258"/>
      <c r="G630" s="258"/>
      <c r="H630" s="258"/>
      <c r="I630" s="258"/>
      <c r="J630" s="258"/>
      <c r="K630" s="258"/>
      <c r="L630" s="258"/>
      <c r="M630" s="258"/>
    </row>
    <row r="631" spans="6:13" ht="13.5" customHeight="1">
      <c r="F631" s="258"/>
      <c r="G631" s="258"/>
      <c r="H631" s="258"/>
      <c r="I631" s="258"/>
      <c r="J631" s="258"/>
      <c r="K631" s="258"/>
      <c r="L631" s="258"/>
      <c r="M631" s="258"/>
    </row>
    <row r="632" spans="6:13" ht="13.5" customHeight="1">
      <c r="F632" s="258"/>
      <c r="G632" s="258"/>
      <c r="H632" s="258"/>
      <c r="I632" s="258"/>
      <c r="J632" s="258"/>
      <c r="K632" s="258"/>
      <c r="L632" s="258"/>
      <c r="M632" s="258"/>
    </row>
    <row r="633" spans="6:13" ht="13.5" customHeight="1">
      <c r="F633" s="258"/>
      <c r="G633" s="258"/>
      <c r="H633" s="258"/>
      <c r="I633" s="258"/>
      <c r="J633" s="258"/>
      <c r="K633" s="258"/>
      <c r="L633" s="258"/>
      <c r="M633" s="258"/>
    </row>
    <row r="634" spans="6:13" ht="13.5" customHeight="1">
      <c r="F634" s="258"/>
      <c r="G634" s="258"/>
      <c r="H634" s="258"/>
      <c r="I634" s="258"/>
      <c r="J634" s="258"/>
      <c r="K634" s="258"/>
      <c r="L634" s="258"/>
      <c r="M634" s="258"/>
    </row>
    <row r="635" spans="6:13" ht="13.5" customHeight="1">
      <c r="F635" s="258"/>
      <c r="G635" s="258"/>
      <c r="H635" s="258"/>
      <c r="I635" s="258"/>
      <c r="J635" s="258"/>
      <c r="K635" s="258"/>
      <c r="L635" s="258"/>
      <c r="M635" s="258"/>
    </row>
    <row r="636" spans="6:13" ht="13.5" customHeight="1">
      <c r="F636" s="258"/>
      <c r="G636" s="258"/>
      <c r="H636" s="258"/>
      <c r="I636" s="258"/>
      <c r="J636" s="258"/>
      <c r="K636" s="258"/>
      <c r="L636" s="258"/>
      <c r="M636" s="258"/>
    </row>
    <row r="637" spans="6:13" ht="13.5" customHeight="1">
      <c r="F637" s="258"/>
      <c r="G637" s="258"/>
      <c r="H637" s="258"/>
      <c r="I637" s="258"/>
      <c r="J637" s="258"/>
      <c r="K637" s="258"/>
      <c r="L637" s="258"/>
      <c r="M637" s="258"/>
    </row>
    <row r="638" spans="6:13" ht="13.5" customHeight="1">
      <c r="F638" s="258"/>
      <c r="G638" s="258"/>
      <c r="H638" s="258"/>
      <c r="I638" s="258"/>
      <c r="J638" s="258"/>
      <c r="K638" s="258"/>
      <c r="L638" s="258"/>
      <c r="M638" s="258"/>
    </row>
    <row r="639" spans="6:13" ht="13.5" customHeight="1">
      <c r="F639" s="258"/>
      <c r="G639" s="258"/>
      <c r="H639" s="258"/>
      <c r="I639" s="258"/>
      <c r="J639" s="258"/>
      <c r="K639" s="258"/>
      <c r="L639" s="258"/>
      <c r="M639" s="258"/>
    </row>
    <row r="640" spans="6:13" ht="13.5" customHeight="1">
      <c r="F640" s="258"/>
      <c r="G640" s="258"/>
      <c r="H640" s="258"/>
      <c r="I640" s="258"/>
      <c r="J640" s="258"/>
      <c r="K640" s="258"/>
      <c r="L640" s="258"/>
      <c r="M640" s="258"/>
    </row>
    <row r="641" spans="6:13" ht="13.5" customHeight="1">
      <c r="F641" s="258"/>
      <c r="G641" s="258"/>
      <c r="H641" s="258"/>
      <c r="I641" s="258"/>
      <c r="J641" s="258"/>
      <c r="K641" s="258"/>
      <c r="L641" s="258"/>
      <c r="M641" s="258"/>
    </row>
    <row r="642" spans="6:13" ht="13.5" customHeight="1">
      <c r="F642" s="258"/>
      <c r="G642" s="258"/>
      <c r="H642" s="258"/>
      <c r="I642" s="258"/>
      <c r="J642" s="258"/>
      <c r="K642" s="258"/>
      <c r="L642" s="258"/>
      <c r="M642" s="258"/>
    </row>
    <row r="643" spans="6:13" ht="13.5" customHeight="1">
      <c r="F643" s="258"/>
      <c r="G643" s="258"/>
      <c r="H643" s="258"/>
      <c r="I643" s="258"/>
      <c r="J643" s="258"/>
      <c r="K643" s="258"/>
      <c r="L643" s="258"/>
      <c r="M643" s="258"/>
    </row>
    <row r="644" spans="6:13" ht="13.5" customHeight="1">
      <c r="F644" s="258"/>
      <c r="G644" s="258"/>
      <c r="H644" s="258"/>
      <c r="I644" s="258"/>
      <c r="J644" s="258"/>
      <c r="K644" s="258"/>
      <c r="L644" s="258"/>
      <c r="M644" s="258"/>
    </row>
    <row r="645" spans="6:13" ht="13.5" customHeight="1">
      <c r="F645" s="258"/>
      <c r="G645" s="258"/>
      <c r="H645" s="258"/>
      <c r="I645" s="258"/>
      <c r="J645" s="258"/>
      <c r="K645" s="258"/>
      <c r="L645" s="258"/>
      <c r="M645" s="258"/>
    </row>
    <row r="646" spans="6:13" ht="13.5" customHeight="1">
      <c r="F646" s="258"/>
      <c r="G646" s="258"/>
      <c r="H646" s="258"/>
      <c r="I646" s="258"/>
      <c r="J646" s="258"/>
      <c r="K646" s="258"/>
      <c r="L646" s="258"/>
      <c r="M646" s="258"/>
    </row>
    <row r="647" spans="6:13" ht="13.5" customHeight="1">
      <c r="F647" s="258"/>
      <c r="G647" s="258"/>
      <c r="H647" s="258"/>
      <c r="I647" s="258"/>
      <c r="J647" s="258"/>
      <c r="K647" s="258"/>
      <c r="L647" s="258"/>
      <c r="M647" s="258"/>
    </row>
    <row r="648" spans="6:13" ht="13.5" customHeight="1">
      <c r="F648" s="258"/>
      <c r="G648" s="258"/>
      <c r="H648" s="258"/>
      <c r="I648" s="258"/>
      <c r="J648" s="258"/>
      <c r="K648" s="258"/>
      <c r="L648" s="258"/>
      <c r="M648" s="258"/>
    </row>
    <row r="649" spans="6:13" ht="13.5" customHeight="1">
      <c r="F649" s="258"/>
      <c r="G649" s="258"/>
      <c r="H649" s="258"/>
      <c r="I649" s="258"/>
      <c r="J649" s="258"/>
      <c r="K649" s="258"/>
      <c r="L649" s="258"/>
      <c r="M649" s="258"/>
    </row>
    <row r="650" spans="6:13" ht="13.5" customHeight="1">
      <c r="F650" s="258"/>
      <c r="G650" s="258"/>
      <c r="H650" s="258"/>
      <c r="I650" s="258"/>
      <c r="J650" s="258"/>
      <c r="K650" s="258"/>
      <c r="L650" s="258"/>
      <c r="M650" s="258"/>
    </row>
    <row r="651" spans="6:13" ht="13.5" customHeight="1">
      <c r="F651" s="258"/>
      <c r="G651" s="258"/>
      <c r="H651" s="258"/>
      <c r="I651" s="258"/>
      <c r="J651" s="258"/>
      <c r="K651" s="258"/>
      <c r="L651" s="258"/>
      <c r="M651" s="258"/>
    </row>
    <row r="652" spans="6:13" ht="13.5" customHeight="1">
      <c r="F652" s="258"/>
      <c r="G652" s="258"/>
      <c r="H652" s="258"/>
      <c r="I652" s="258"/>
      <c r="J652" s="258"/>
      <c r="K652" s="258"/>
      <c r="L652" s="258"/>
      <c r="M652" s="258"/>
    </row>
    <row r="653" spans="6:13" ht="13.5" customHeight="1">
      <c r="F653" s="258"/>
      <c r="G653" s="258"/>
      <c r="H653" s="258"/>
      <c r="I653" s="258"/>
      <c r="J653" s="258"/>
      <c r="K653" s="258"/>
      <c r="L653" s="258"/>
      <c r="M653" s="258"/>
    </row>
    <row r="654" spans="6:13" ht="13.5" customHeight="1">
      <c r="F654" s="258"/>
      <c r="G654" s="258"/>
      <c r="H654" s="258"/>
      <c r="I654" s="258"/>
      <c r="J654" s="258"/>
      <c r="K654" s="258"/>
      <c r="L654" s="258"/>
      <c r="M654" s="258"/>
    </row>
    <row r="655" spans="6:13" ht="13.5" customHeight="1">
      <c r="F655" s="258"/>
      <c r="G655" s="258"/>
      <c r="H655" s="258"/>
      <c r="I655" s="258"/>
      <c r="J655" s="258"/>
      <c r="K655" s="258"/>
      <c r="L655" s="258"/>
      <c r="M655" s="258"/>
    </row>
    <row r="656" spans="6:13" ht="13.5" customHeight="1">
      <c r="F656" s="258"/>
      <c r="G656" s="258"/>
      <c r="H656" s="258"/>
      <c r="I656" s="258"/>
      <c r="J656" s="258"/>
      <c r="K656" s="258"/>
      <c r="L656" s="258"/>
      <c r="M656" s="258"/>
    </row>
    <row r="657" spans="6:13" ht="13.5" customHeight="1">
      <c r="F657" s="258"/>
      <c r="G657" s="258"/>
      <c r="H657" s="258"/>
      <c r="I657" s="258"/>
      <c r="J657" s="258"/>
      <c r="K657" s="258"/>
      <c r="L657" s="258"/>
      <c r="M657" s="258"/>
    </row>
    <row r="658" spans="6:13" ht="13.5" customHeight="1">
      <c r="F658" s="258"/>
      <c r="G658" s="258"/>
      <c r="H658" s="258"/>
      <c r="I658" s="258"/>
      <c r="J658" s="258"/>
      <c r="K658" s="258"/>
      <c r="L658" s="258"/>
      <c r="M658" s="258"/>
    </row>
    <row r="659" spans="6:13" ht="13.5" customHeight="1">
      <c r="F659" s="258"/>
      <c r="G659" s="258"/>
      <c r="H659" s="258"/>
      <c r="I659" s="258"/>
      <c r="J659" s="258"/>
      <c r="K659" s="258"/>
      <c r="L659" s="258"/>
      <c r="M659" s="258"/>
    </row>
    <row r="660" spans="6:13" ht="13.5" customHeight="1">
      <c r="F660" s="258"/>
      <c r="G660" s="258"/>
      <c r="H660" s="258"/>
      <c r="I660" s="258"/>
      <c r="J660" s="258"/>
      <c r="K660" s="258"/>
      <c r="L660" s="258"/>
      <c r="M660" s="258"/>
    </row>
    <row r="661" spans="6:13" ht="13.5" customHeight="1">
      <c r="F661" s="258"/>
      <c r="G661" s="258"/>
      <c r="H661" s="258"/>
      <c r="I661" s="258"/>
      <c r="J661" s="258"/>
      <c r="K661" s="258"/>
      <c r="L661" s="258"/>
      <c r="M661" s="258"/>
    </row>
    <row r="662" spans="6:13" ht="13.5" customHeight="1">
      <c r="F662" s="258"/>
      <c r="G662" s="258"/>
      <c r="H662" s="258"/>
      <c r="I662" s="258"/>
      <c r="J662" s="258"/>
      <c r="K662" s="258"/>
      <c r="L662" s="258"/>
      <c r="M662" s="258"/>
    </row>
    <row r="663" spans="6:13" ht="13.5" customHeight="1">
      <c r="F663" s="258"/>
      <c r="G663" s="258"/>
      <c r="H663" s="258"/>
      <c r="I663" s="258"/>
      <c r="J663" s="258"/>
      <c r="K663" s="258"/>
      <c r="L663" s="258"/>
      <c r="M663" s="258"/>
    </row>
    <row r="664" spans="6:13" ht="13.5" customHeight="1">
      <c r="F664" s="258"/>
      <c r="G664" s="258"/>
      <c r="H664" s="258"/>
      <c r="I664" s="258"/>
      <c r="J664" s="258"/>
      <c r="K664" s="258"/>
      <c r="L664" s="258"/>
      <c r="M664" s="258"/>
    </row>
    <row r="665" spans="6:13" ht="13.5" customHeight="1">
      <c r="F665" s="258"/>
      <c r="G665" s="258"/>
      <c r="H665" s="258"/>
      <c r="I665" s="258"/>
      <c r="J665" s="258"/>
      <c r="K665" s="258"/>
      <c r="L665" s="258"/>
      <c r="M665" s="258"/>
    </row>
    <row r="666" spans="6:13" ht="13.5" customHeight="1">
      <c r="F666" s="258"/>
      <c r="G666" s="258"/>
      <c r="H666" s="258"/>
      <c r="I666" s="258"/>
      <c r="J666" s="258"/>
      <c r="K666" s="258"/>
      <c r="L666" s="258"/>
      <c r="M666" s="258"/>
    </row>
    <row r="667" spans="6:13" ht="13.5" customHeight="1">
      <c r="F667" s="258"/>
      <c r="G667" s="258"/>
      <c r="H667" s="258"/>
      <c r="I667" s="258"/>
      <c r="J667" s="258"/>
      <c r="K667" s="258"/>
      <c r="L667" s="258"/>
      <c r="M667" s="258"/>
    </row>
    <row r="668" spans="6:13" ht="13.5" customHeight="1">
      <c r="F668" s="258"/>
      <c r="G668" s="258"/>
      <c r="H668" s="258"/>
      <c r="I668" s="258"/>
      <c r="J668" s="258"/>
      <c r="K668" s="258"/>
      <c r="L668" s="258"/>
      <c r="M668" s="258"/>
    </row>
    <row r="669" spans="6:13" ht="13.5" customHeight="1">
      <c r="F669" s="258"/>
      <c r="G669" s="258"/>
      <c r="H669" s="258"/>
      <c r="I669" s="258"/>
      <c r="J669" s="258"/>
      <c r="K669" s="258"/>
      <c r="L669" s="258"/>
      <c r="M669" s="258"/>
    </row>
    <row r="670" spans="6:13" ht="13.5" customHeight="1">
      <c r="F670" s="258"/>
      <c r="G670" s="258"/>
      <c r="H670" s="258"/>
      <c r="I670" s="258"/>
      <c r="J670" s="258"/>
      <c r="K670" s="258"/>
      <c r="L670" s="258"/>
      <c r="M670" s="258"/>
    </row>
    <row r="671" spans="6:13" ht="13.5" customHeight="1">
      <c r="F671" s="258"/>
      <c r="G671" s="258"/>
      <c r="H671" s="258"/>
      <c r="I671" s="258"/>
      <c r="J671" s="258"/>
      <c r="K671" s="258"/>
      <c r="L671" s="258"/>
      <c r="M671" s="258"/>
    </row>
    <row r="672" spans="6:13" ht="13.5" customHeight="1">
      <c r="F672" s="258"/>
      <c r="G672" s="258"/>
      <c r="H672" s="258"/>
      <c r="I672" s="258"/>
      <c r="J672" s="258"/>
      <c r="K672" s="258"/>
      <c r="L672" s="258"/>
      <c r="M672" s="258"/>
    </row>
    <row r="673" spans="6:13" ht="13.5" customHeight="1">
      <c r="F673" s="258"/>
      <c r="G673" s="258"/>
      <c r="H673" s="258"/>
      <c r="I673" s="258"/>
      <c r="J673" s="258"/>
      <c r="K673" s="258"/>
      <c r="L673" s="258"/>
      <c r="M673" s="258"/>
    </row>
    <row r="674" spans="6:13" ht="13.5" customHeight="1">
      <c r="F674" s="258"/>
      <c r="G674" s="258"/>
      <c r="H674" s="258"/>
      <c r="I674" s="258"/>
      <c r="J674" s="258"/>
      <c r="K674" s="258"/>
      <c r="L674" s="258"/>
      <c r="M674" s="258"/>
    </row>
    <row r="675" spans="6:13" ht="13.5" customHeight="1">
      <c r="F675" s="258"/>
      <c r="G675" s="258"/>
      <c r="H675" s="258"/>
      <c r="I675" s="258"/>
      <c r="J675" s="258"/>
      <c r="K675" s="258"/>
      <c r="L675" s="258"/>
      <c r="M675" s="258"/>
    </row>
    <row r="676" spans="6:13" ht="13.5" customHeight="1">
      <c r="F676" s="258"/>
      <c r="G676" s="258"/>
      <c r="H676" s="258"/>
      <c r="I676" s="258"/>
      <c r="J676" s="258"/>
      <c r="K676" s="258"/>
      <c r="L676" s="258"/>
      <c r="M676" s="258"/>
    </row>
    <row r="677" spans="6:13" ht="13.5" customHeight="1">
      <c r="F677" s="258"/>
      <c r="G677" s="258"/>
      <c r="H677" s="258"/>
      <c r="I677" s="258"/>
      <c r="J677" s="258"/>
      <c r="K677" s="258"/>
      <c r="L677" s="258"/>
      <c r="M677" s="258"/>
    </row>
    <row r="678" spans="6:13" ht="13.5" customHeight="1">
      <c r="F678" s="258"/>
      <c r="G678" s="258"/>
      <c r="H678" s="258"/>
      <c r="I678" s="258"/>
      <c r="J678" s="258"/>
      <c r="K678" s="258"/>
      <c r="L678" s="258"/>
      <c r="M678" s="258"/>
    </row>
    <row r="679" spans="6:13" ht="13.5" customHeight="1">
      <c r="F679" s="258"/>
      <c r="G679" s="258"/>
      <c r="H679" s="258"/>
      <c r="I679" s="258"/>
      <c r="J679" s="258"/>
      <c r="K679" s="258"/>
      <c r="L679" s="258"/>
      <c r="M679" s="258"/>
    </row>
    <row r="680" spans="6:13" ht="13.5" customHeight="1">
      <c r="F680" s="258"/>
      <c r="G680" s="258"/>
      <c r="H680" s="258"/>
      <c r="I680" s="258"/>
      <c r="J680" s="258"/>
      <c r="K680" s="258"/>
      <c r="L680" s="258"/>
      <c r="M680" s="258"/>
    </row>
    <row r="681" spans="6:13" ht="13.5" customHeight="1">
      <c r="F681" s="258"/>
      <c r="G681" s="258"/>
      <c r="H681" s="258"/>
      <c r="I681" s="258"/>
      <c r="J681" s="258"/>
      <c r="K681" s="258"/>
      <c r="L681" s="258"/>
      <c r="M681" s="258"/>
    </row>
    <row r="682" spans="6:13" ht="13.5" customHeight="1">
      <c r="F682" s="258"/>
      <c r="G682" s="258"/>
      <c r="H682" s="258"/>
      <c r="I682" s="258"/>
      <c r="J682" s="258"/>
      <c r="K682" s="258"/>
      <c r="L682" s="258"/>
      <c r="M682" s="258"/>
    </row>
    <row r="683" spans="6:13" ht="13.5" customHeight="1">
      <c r="F683" s="258"/>
      <c r="G683" s="258"/>
      <c r="H683" s="258"/>
      <c r="I683" s="258"/>
      <c r="J683" s="258"/>
      <c r="K683" s="258"/>
      <c r="L683" s="258"/>
      <c r="M683" s="258"/>
    </row>
    <row r="684" spans="6:13" ht="13.5" customHeight="1">
      <c r="F684" s="258"/>
      <c r="G684" s="258"/>
      <c r="H684" s="258"/>
      <c r="I684" s="258"/>
      <c r="J684" s="258"/>
      <c r="K684" s="258"/>
      <c r="L684" s="258"/>
      <c r="M684" s="258"/>
    </row>
    <row r="685" spans="6:13" ht="13.5" customHeight="1">
      <c r="F685" s="258"/>
      <c r="G685" s="258"/>
      <c r="H685" s="258"/>
      <c r="I685" s="258"/>
      <c r="J685" s="258"/>
      <c r="K685" s="258"/>
      <c r="L685" s="258"/>
      <c r="M685" s="258"/>
    </row>
    <row r="686" spans="6:13" ht="13.5" customHeight="1">
      <c r="F686" s="258"/>
      <c r="G686" s="258"/>
      <c r="H686" s="258"/>
      <c r="I686" s="258"/>
      <c r="J686" s="258"/>
      <c r="K686" s="258"/>
      <c r="L686" s="258"/>
      <c r="M686" s="258"/>
    </row>
    <row r="687" spans="6:13" ht="13.5" customHeight="1">
      <c r="F687" s="258"/>
      <c r="G687" s="258"/>
      <c r="H687" s="258"/>
      <c r="I687" s="258"/>
      <c r="J687" s="258"/>
      <c r="K687" s="258"/>
      <c r="L687" s="258"/>
      <c r="M687" s="258"/>
    </row>
    <row r="688" spans="6:13" ht="13.5" customHeight="1">
      <c r="F688" s="258"/>
      <c r="G688" s="258"/>
      <c r="H688" s="258"/>
      <c r="I688" s="258"/>
      <c r="J688" s="258"/>
      <c r="K688" s="258"/>
      <c r="L688" s="258"/>
      <c r="M688" s="258"/>
    </row>
    <row r="689" spans="6:13" ht="13.5" customHeight="1">
      <c r="F689" s="258"/>
      <c r="G689" s="258"/>
      <c r="H689" s="258"/>
      <c r="I689" s="258"/>
      <c r="J689" s="258"/>
      <c r="K689" s="258"/>
      <c r="L689" s="258"/>
      <c r="M689" s="258"/>
    </row>
    <row r="690" spans="6:13" ht="13.5" customHeight="1">
      <c r="F690" s="258"/>
      <c r="G690" s="258"/>
      <c r="H690" s="258"/>
      <c r="I690" s="258"/>
      <c r="J690" s="258"/>
      <c r="K690" s="258"/>
      <c r="L690" s="258"/>
      <c r="M690" s="258"/>
    </row>
    <row r="691" spans="6:13" ht="13.5" customHeight="1">
      <c r="F691" s="258"/>
      <c r="G691" s="258"/>
      <c r="H691" s="258"/>
      <c r="I691" s="258"/>
      <c r="J691" s="258"/>
      <c r="K691" s="258"/>
      <c r="L691" s="258"/>
      <c r="M691" s="258"/>
    </row>
    <row r="692" spans="6:13" ht="13.5" customHeight="1">
      <c r="F692" s="258"/>
      <c r="G692" s="258"/>
      <c r="H692" s="258"/>
      <c r="I692" s="258"/>
      <c r="J692" s="258"/>
      <c r="K692" s="258"/>
      <c r="L692" s="258"/>
      <c r="M692" s="258"/>
    </row>
    <row r="693" spans="6:13" ht="13.5" customHeight="1">
      <c r="F693" s="258"/>
      <c r="G693" s="258"/>
      <c r="H693" s="258"/>
      <c r="I693" s="258"/>
      <c r="J693" s="258"/>
      <c r="K693" s="258"/>
      <c r="L693" s="258"/>
      <c r="M693" s="258"/>
    </row>
    <row r="694" spans="6:13" ht="13.5" customHeight="1">
      <c r="F694" s="258"/>
      <c r="G694" s="258"/>
      <c r="H694" s="258"/>
      <c r="I694" s="258"/>
      <c r="J694" s="258"/>
      <c r="K694" s="258"/>
      <c r="L694" s="258"/>
      <c r="M694" s="258"/>
    </row>
    <row r="695" spans="6:13" ht="13.5" customHeight="1">
      <c r="F695" s="258"/>
      <c r="G695" s="258"/>
      <c r="H695" s="258"/>
      <c r="I695" s="258"/>
      <c r="J695" s="258"/>
      <c r="K695" s="258"/>
      <c r="L695" s="258"/>
      <c r="M695" s="258"/>
    </row>
    <row r="696" spans="6:13" ht="13.5" customHeight="1">
      <c r="F696" s="258"/>
      <c r="G696" s="258"/>
      <c r="H696" s="258"/>
      <c r="I696" s="258"/>
      <c r="J696" s="258"/>
      <c r="K696" s="258"/>
      <c r="L696" s="258"/>
      <c r="M696" s="258"/>
    </row>
    <row r="697" spans="6:13" ht="13.5" customHeight="1">
      <c r="F697" s="258"/>
      <c r="G697" s="258"/>
      <c r="H697" s="258"/>
      <c r="I697" s="258"/>
      <c r="J697" s="258"/>
      <c r="K697" s="258"/>
      <c r="L697" s="258"/>
      <c r="M697" s="258"/>
    </row>
    <row r="698" spans="6:13" ht="13.5" customHeight="1">
      <c r="F698" s="258"/>
      <c r="G698" s="258"/>
      <c r="H698" s="258"/>
      <c r="I698" s="258"/>
      <c r="J698" s="258"/>
      <c r="K698" s="258"/>
      <c r="L698" s="258"/>
      <c r="M698" s="258"/>
    </row>
    <row r="699" spans="6:13" ht="13.5" customHeight="1">
      <c r="F699" s="258"/>
      <c r="G699" s="258"/>
      <c r="H699" s="258"/>
      <c r="I699" s="258"/>
      <c r="J699" s="258"/>
      <c r="K699" s="258"/>
      <c r="L699" s="258"/>
      <c r="M699" s="258"/>
    </row>
    <row r="700" spans="6:13" ht="13.5" customHeight="1">
      <c r="F700" s="258"/>
      <c r="G700" s="258"/>
      <c r="H700" s="258"/>
      <c r="I700" s="258"/>
      <c r="J700" s="258"/>
      <c r="K700" s="258"/>
      <c r="L700" s="258"/>
      <c r="M700" s="258"/>
    </row>
    <row r="701" spans="6:13" ht="13.5" customHeight="1">
      <c r="F701" s="258"/>
      <c r="G701" s="258"/>
      <c r="H701" s="258"/>
      <c r="I701" s="258"/>
      <c r="J701" s="258"/>
      <c r="K701" s="258"/>
      <c r="L701" s="258"/>
      <c r="M701" s="258"/>
    </row>
    <row r="702" spans="6:13" ht="13.5" customHeight="1">
      <c r="F702" s="258"/>
      <c r="G702" s="258"/>
      <c r="H702" s="258"/>
      <c r="I702" s="258"/>
      <c r="J702" s="258"/>
      <c r="K702" s="258"/>
      <c r="L702" s="258"/>
      <c r="M702" s="258"/>
    </row>
    <row r="703" spans="6:13" ht="13.5" customHeight="1">
      <c r="F703" s="258"/>
      <c r="G703" s="258"/>
      <c r="H703" s="258"/>
      <c r="I703" s="258"/>
      <c r="J703" s="258"/>
      <c r="K703" s="258"/>
      <c r="L703" s="258"/>
      <c r="M703" s="258"/>
    </row>
    <row r="704" spans="6:13" ht="13.5" customHeight="1">
      <c r="F704" s="258"/>
      <c r="G704" s="258"/>
      <c r="H704" s="258"/>
      <c r="I704" s="258"/>
      <c r="J704" s="258"/>
      <c r="K704" s="258"/>
      <c r="L704" s="258"/>
      <c r="M704" s="258"/>
    </row>
    <row r="705" spans="6:13" ht="13.5" customHeight="1">
      <c r="F705" s="258"/>
      <c r="G705" s="258"/>
      <c r="H705" s="258"/>
      <c r="I705" s="258"/>
      <c r="J705" s="258"/>
      <c r="K705" s="258"/>
      <c r="L705" s="258"/>
      <c r="M705" s="258"/>
    </row>
    <row r="706" spans="6:13" ht="13.5" customHeight="1">
      <c r="F706" s="258"/>
      <c r="G706" s="258"/>
      <c r="H706" s="258"/>
      <c r="I706" s="258"/>
      <c r="J706" s="258"/>
      <c r="K706" s="258"/>
      <c r="L706" s="258"/>
      <c r="M706" s="258"/>
    </row>
    <row r="707" spans="6:13" ht="13.5" customHeight="1">
      <c r="F707" s="258"/>
      <c r="G707" s="258"/>
      <c r="H707" s="258"/>
      <c r="I707" s="258"/>
      <c r="J707" s="258"/>
      <c r="K707" s="258"/>
      <c r="L707" s="258"/>
      <c r="M707" s="258"/>
    </row>
    <row r="708" spans="6:13" ht="13.5" customHeight="1">
      <c r="F708" s="258"/>
      <c r="G708" s="258"/>
      <c r="H708" s="258"/>
      <c r="I708" s="258"/>
      <c r="J708" s="258"/>
      <c r="K708" s="258"/>
      <c r="L708" s="258"/>
      <c r="M708" s="258"/>
    </row>
    <row r="709" spans="6:13" ht="13.5" customHeight="1">
      <c r="F709" s="258"/>
      <c r="G709" s="258"/>
      <c r="H709" s="258"/>
      <c r="I709" s="258"/>
      <c r="J709" s="258"/>
      <c r="K709" s="258"/>
      <c r="L709" s="258"/>
      <c r="M709" s="258"/>
    </row>
    <row r="710" spans="6:13" ht="13.5" customHeight="1">
      <c r="F710" s="258"/>
      <c r="G710" s="258"/>
      <c r="H710" s="258"/>
      <c r="I710" s="258"/>
      <c r="J710" s="258"/>
      <c r="K710" s="258"/>
      <c r="L710" s="258"/>
      <c r="M710" s="258"/>
    </row>
    <row r="711" spans="6:13" ht="13.5" customHeight="1">
      <c r="F711" s="258"/>
      <c r="G711" s="258"/>
      <c r="H711" s="258"/>
      <c r="I711" s="258"/>
      <c r="J711" s="258"/>
      <c r="K711" s="258"/>
      <c r="L711" s="258"/>
      <c r="M711" s="258"/>
    </row>
    <row r="712" spans="6:13" ht="13.5" customHeight="1">
      <c r="F712" s="258"/>
      <c r="G712" s="258"/>
      <c r="H712" s="258"/>
      <c r="I712" s="258"/>
      <c r="J712" s="258"/>
      <c r="K712" s="258"/>
      <c r="L712" s="258"/>
      <c r="M712" s="258"/>
    </row>
    <row r="713" spans="6:13" ht="13.5" customHeight="1">
      <c r="F713" s="258"/>
      <c r="G713" s="258"/>
      <c r="H713" s="258"/>
      <c r="I713" s="258"/>
      <c r="J713" s="258"/>
      <c r="K713" s="258"/>
      <c r="L713" s="258"/>
      <c r="M713" s="258"/>
    </row>
    <row r="714" spans="6:13" ht="13.5" customHeight="1">
      <c r="F714" s="258"/>
      <c r="G714" s="258"/>
      <c r="H714" s="258"/>
      <c r="I714" s="258"/>
      <c r="J714" s="258"/>
      <c r="K714" s="258"/>
      <c r="L714" s="258"/>
      <c r="M714" s="258"/>
    </row>
    <row r="715" spans="6:13" ht="13.5" customHeight="1">
      <c r="F715" s="258"/>
      <c r="G715" s="258"/>
      <c r="H715" s="258"/>
      <c r="I715" s="258"/>
      <c r="J715" s="258"/>
      <c r="K715" s="258"/>
      <c r="L715" s="258"/>
      <c r="M715" s="258"/>
    </row>
    <row r="716" spans="6:13" ht="13.5" customHeight="1">
      <c r="F716" s="258"/>
      <c r="G716" s="258"/>
      <c r="H716" s="258"/>
      <c r="I716" s="258"/>
      <c r="J716" s="258"/>
      <c r="K716" s="258"/>
      <c r="L716" s="258"/>
      <c r="M716" s="258"/>
    </row>
    <row r="717" spans="6:13" ht="13.5" customHeight="1">
      <c r="F717" s="258"/>
      <c r="G717" s="258"/>
      <c r="H717" s="258"/>
      <c r="I717" s="258"/>
      <c r="J717" s="258"/>
      <c r="K717" s="258"/>
      <c r="L717" s="258"/>
      <c r="M717" s="258"/>
    </row>
    <row r="718" spans="6:13" ht="13.5" customHeight="1">
      <c r="F718" s="258"/>
      <c r="G718" s="258"/>
      <c r="H718" s="258"/>
      <c r="I718" s="258"/>
      <c r="J718" s="258"/>
      <c r="K718" s="258"/>
      <c r="L718" s="258"/>
      <c r="M718" s="258"/>
    </row>
    <row r="719" spans="6:13" ht="13.5" customHeight="1">
      <c r="F719" s="258"/>
      <c r="G719" s="258"/>
      <c r="H719" s="258"/>
      <c r="I719" s="258"/>
      <c r="J719" s="258"/>
      <c r="K719" s="258"/>
      <c r="L719" s="258"/>
      <c r="M719" s="258"/>
    </row>
    <row r="720" spans="6:13" ht="13.5" customHeight="1">
      <c r="F720" s="258"/>
      <c r="G720" s="258"/>
      <c r="H720" s="258"/>
      <c r="I720" s="258"/>
      <c r="J720" s="258"/>
      <c r="K720" s="258"/>
      <c r="L720" s="258"/>
      <c r="M720" s="258"/>
    </row>
    <row r="721" spans="6:13" ht="13.5" customHeight="1">
      <c r="F721" s="258"/>
      <c r="G721" s="258"/>
      <c r="H721" s="258"/>
      <c r="I721" s="258"/>
      <c r="J721" s="258"/>
      <c r="K721" s="258"/>
      <c r="L721" s="258"/>
      <c r="M721" s="258"/>
    </row>
    <row r="722" spans="6:13" ht="13.5" customHeight="1">
      <c r="F722" s="258"/>
      <c r="G722" s="258"/>
      <c r="H722" s="258"/>
      <c r="I722" s="258"/>
      <c r="J722" s="258"/>
      <c r="K722" s="258"/>
      <c r="L722" s="258"/>
      <c r="M722" s="258"/>
    </row>
    <row r="723" spans="6:13" ht="13.5" customHeight="1">
      <c r="F723" s="258"/>
      <c r="G723" s="258"/>
      <c r="H723" s="258"/>
      <c r="I723" s="258"/>
      <c r="J723" s="258"/>
      <c r="K723" s="258"/>
      <c r="L723" s="258"/>
      <c r="M723" s="258"/>
    </row>
    <row r="724" spans="6:13" ht="13.5" customHeight="1">
      <c r="F724" s="258"/>
      <c r="G724" s="258"/>
      <c r="H724" s="258"/>
      <c r="I724" s="258"/>
      <c r="J724" s="258"/>
      <c r="K724" s="258"/>
      <c r="L724" s="258"/>
      <c r="M724" s="258"/>
    </row>
    <row r="725" spans="6:13" ht="13.5" customHeight="1">
      <c r="F725" s="258"/>
      <c r="G725" s="258"/>
      <c r="H725" s="258"/>
      <c r="I725" s="258"/>
      <c r="J725" s="258"/>
      <c r="K725" s="258"/>
      <c r="L725" s="258"/>
      <c r="M725" s="258"/>
    </row>
    <row r="726" spans="6:13" ht="13.5" customHeight="1">
      <c r="F726" s="258"/>
      <c r="G726" s="258"/>
      <c r="H726" s="258"/>
      <c r="I726" s="258"/>
      <c r="J726" s="258"/>
      <c r="K726" s="258"/>
      <c r="L726" s="258"/>
      <c r="M726" s="258"/>
    </row>
    <row r="727" spans="6:13" ht="13.5" customHeight="1">
      <c r="F727" s="258"/>
      <c r="G727" s="258"/>
      <c r="H727" s="258"/>
      <c r="I727" s="258"/>
      <c r="J727" s="258"/>
      <c r="K727" s="258"/>
      <c r="L727" s="258"/>
      <c r="M727" s="258"/>
    </row>
    <row r="728" spans="6:13" ht="13.5" customHeight="1">
      <c r="F728" s="258"/>
      <c r="G728" s="258"/>
      <c r="H728" s="258"/>
      <c r="I728" s="258"/>
      <c r="J728" s="258"/>
      <c r="K728" s="258"/>
      <c r="L728" s="258"/>
      <c r="M728" s="258"/>
    </row>
    <row r="729" spans="6:13" ht="13.5" customHeight="1">
      <c r="F729" s="258"/>
      <c r="G729" s="258"/>
      <c r="H729" s="258"/>
      <c r="I729" s="258"/>
      <c r="J729" s="258"/>
      <c r="K729" s="258"/>
      <c r="L729" s="258"/>
      <c r="M729" s="258"/>
    </row>
    <row r="730" spans="6:13" ht="13.5" customHeight="1">
      <c r="F730" s="258"/>
      <c r="G730" s="258"/>
      <c r="H730" s="258"/>
      <c r="I730" s="258"/>
      <c r="J730" s="258"/>
      <c r="K730" s="258"/>
      <c r="L730" s="258"/>
      <c r="M730" s="258"/>
    </row>
    <row r="731" spans="6:13" ht="13.5" customHeight="1">
      <c r="F731" s="258"/>
      <c r="G731" s="258"/>
      <c r="H731" s="258"/>
      <c r="I731" s="258"/>
      <c r="J731" s="258"/>
      <c r="K731" s="258"/>
      <c r="L731" s="258"/>
      <c r="M731" s="258"/>
    </row>
    <row r="732" spans="6:13" ht="13.5" customHeight="1">
      <c r="F732" s="258"/>
      <c r="G732" s="258"/>
      <c r="H732" s="258"/>
      <c r="I732" s="258"/>
      <c r="J732" s="258"/>
      <c r="K732" s="258"/>
      <c r="L732" s="258"/>
      <c r="M732" s="258"/>
    </row>
    <row r="733" spans="6:13" ht="13.5" customHeight="1">
      <c r="F733" s="258"/>
      <c r="G733" s="258"/>
      <c r="H733" s="258"/>
      <c r="I733" s="258"/>
      <c r="J733" s="258"/>
      <c r="K733" s="258"/>
      <c r="L733" s="258"/>
      <c r="M733" s="258"/>
    </row>
    <row r="734" spans="6:13" ht="13.5" customHeight="1">
      <c r="F734" s="258"/>
      <c r="G734" s="258"/>
      <c r="H734" s="258"/>
      <c r="I734" s="258"/>
      <c r="J734" s="258"/>
      <c r="K734" s="258"/>
      <c r="L734" s="258"/>
      <c r="M734" s="258"/>
    </row>
    <row r="735" spans="6:13" ht="13.5" customHeight="1">
      <c r="F735" s="258"/>
      <c r="G735" s="258"/>
      <c r="H735" s="258"/>
      <c r="I735" s="258"/>
      <c r="J735" s="258"/>
      <c r="K735" s="258"/>
      <c r="L735" s="258"/>
      <c r="M735" s="258"/>
    </row>
    <row r="736" spans="6:13" ht="13.5" customHeight="1">
      <c r="F736" s="258"/>
      <c r="G736" s="258"/>
      <c r="H736" s="258"/>
      <c r="I736" s="258"/>
      <c r="J736" s="258"/>
      <c r="K736" s="258"/>
      <c r="L736" s="258"/>
      <c r="M736" s="258"/>
    </row>
    <row r="737" spans="6:13" ht="13.5" customHeight="1">
      <c r="F737" s="258"/>
      <c r="G737" s="258"/>
      <c r="H737" s="258"/>
      <c r="I737" s="258"/>
      <c r="J737" s="258"/>
      <c r="K737" s="258"/>
      <c r="L737" s="258"/>
      <c r="M737" s="258"/>
    </row>
    <row r="738" spans="6:13" ht="13.5" customHeight="1">
      <c r="F738" s="258"/>
      <c r="G738" s="258"/>
      <c r="H738" s="258"/>
      <c r="I738" s="258"/>
      <c r="J738" s="258"/>
      <c r="K738" s="258"/>
      <c r="L738" s="258"/>
      <c r="M738" s="258"/>
    </row>
    <row r="739" spans="6:13" ht="13.5" customHeight="1">
      <c r="F739" s="258"/>
      <c r="G739" s="258"/>
      <c r="H739" s="258"/>
      <c r="I739" s="258"/>
      <c r="J739" s="258"/>
      <c r="K739" s="258"/>
      <c r="L739" s="258"/>
      <c r="M739" s="258"/>
    </row>
    <row r="740" spans="6:13" ht="13.5" customHeight="1">
      <c r="F740" s="258"/>
      <c r="G740" s="258"/>
      <c r="H740" s="258"/>
      <c r="I740" s="258"/>
      <c r="J740" s="258"/>
      <c r="K740" s="258"/>
      <c r="L740" s="258"/>
      <c r="M740" s="258"/>
    </row>
    <row r="741" spans="6:13" ht="13.5" customHeight="1">
      <c r="F741" s="258"/>
      <c r="G741" s="258"/>
      <c r="H741" s="258"/>
      <c r="I741" s="258"/>
      <c r="J741" s="258"/>
      <c r="K741" s="258"/>
      <c r="L741" s="258"/>
      <c r="M741" s="258"/>
    </row>
    <row r="742" spans="6:13" ht="13.5" customHeight="1">
      <c r="F742" s="258"/>
      <c r="G742" s="258"/>
      <c r="H742" s="258"/>
      <c r="I742" s="258"/>
      <c r="J742" s="258"/>
      <c r="K742" s="258"/>
      <c r="L742" s="258"/>
      <c r="M742" s="258"/>
    </row>
    <row r="743" spans="6:13" ht="13.5" customHeight="1">
      <c r="F743" s="258"/>
      <c r="G743" s="258"/>
      <c r="H743" s="258"/>
      <c r="I743" s="258"/>
      <c r="J743" s="258"/>
      <c r="K743" s="258"/>
      <c r="L743" s="258"/>
      <c r="M743" s="258"/>
    </row>
    <row r="744" spans="6:13" ht="13.5" customHeight="1">
      <c r="F744" s="258"/>
      <c r="G744" s="258"/>
      <c r="H744" s="258"/>
      <c r="I744" s="258"/>
      <c r="J744" s="258"/>
      <c r="K744" s="258"/>
      <c r="L744" s="258"/>
      <c r="M744" s="258"/>
    </row>
    <row r="745" spans="6:13" ht="13.5" customHeight="1">
      <c r="F745" s="258"/>
      <c r="G745" s="258"/>
      <c r="H745" s="258"/>
      <c r="I745" s="258"/>
      <c r="J745" s="258"/>
      <c r="K745" s="258"/>
      <c r="L745" s="258"/>
      <c r="M745" s="258"/>
    </row>
    <row r="746" spans="6:13" ht="13.5" customHeight="1">
      <c r="F746" s="258"/>
      <c r="G746" s="258"/>
      <c r="H746" s="258"/>
      <c r="I746" s="258"/>
      <c r="J746" s="258"/>
      <c r="K746" s="258"/>
      <c r="L746" s="258"/>
      <c r="M746" s="258"/>
    </row>
    <row r="747" spans="6:13" ht="13.5" customHeight="1">
      <c r="F747" s="258"/>
      <c r="G747" s="258"/>
      <c r="H747" s="258"/>
      <c r="I747" s="258"/>
      <c r="J747" s="258"/>
      <c r="K747" s="258"/>
      <c r="L747" s="258"/>
      <c r="M747" s="258"/>
    </row>
    <row r="748" spans="6:13" ht="13.5" customHeight="1">
      <c r="F748" s="258"/>
      <c r="G748" s="258"/>
      <c r="H748" s="258"/>
      <c r="I748" s="258"/>
      <c r="J748" s="258"/>
      <c r="K748" s="258"/>
      <c r="L748" s="258"/>
      <c r="M748" s="258"/>
    </row>
    <row r="749" spans="6:13" ht="13.5" customHeight="1">
      <c r="F749" s="258"/>
      <c r="G749" s="258"/>
      <c r="H749" s="258"/>
      <c r="I749" s="258"/>
      <c r="J749" s="258"/>
      <c r="K749" s="258"/>
      <c r="L749" s="258"/>
      <c r="M749" s="258"/>
    </row>
    <row r="750" spans="6:13" ht="13.5" customHeight="1">
      <c r="F750" s="258"/>
      <c r="G750" s="258"/>
      <c r="H750" s="258"/>
      <c r="I750" s="258"/>
      <c r="J750" s="258"/>
      <c r="K750" s="258"/>
      <c r="L750" s="258"/>
      <c r="M750" s="258"/>
    </row>
    <row r="751" spans="6:13" ht="13.5" customHeight="1">
      <c r="F751" s="258"/>
      <c r="G751" s="258"/>
      <c r="H751" s="258"/>
      <c r="I751" s="258"/>
      <c r="J751" s="258"/>
      <c r="K751" s="258"/>
      <c r="L751" s="258"/>
      <c r="M751" s="258"/>
    </row>
    <row r="752" spans="6:13" ht="13.5" customHeight="1">
      <c r="F752" s="258"/>
      <c r="G752" s="258"/>
      <c r="H752" s="258"/>
      <c r="I752" s="258"/>
      <c r="J752" s="258"/>
      <c r="K752" s="258"/>
      <c r="L752" s="258"/>
      <c r="M752" s="258"/>
    </row>
    <row r="753" spans="6:13" ht="13.5" customHeight="1">
      <c r="F753" s="258"/>
      <c r="G753" s="258"/>
      <c r="H753" s="258"/>
      <c r="I753" s="258"/>
      <c r="J753" s="258"/>
      <c r="K753" s="258"/>
      <c r="L753" s="258"/>
      <c r="M753" s="258"/>
    </row>
    <row r="754" spans="6:13" ht="13.5" customHeight="1">
      <c r="F754" s="258"/>
      <c r="G754" s="258"/>
      <c r="H754" s="258"/>
      <c r="I754" s="258"/>
      <c r="J754" s="258"/>
      <c r="K754" s="258"/>
      <c r="L754" s="258"/>
      <c r="M754" s="258"/>
    </row>
    <row r="755" spans="6:13" ht="13.5" customHeight="1">
      <c r="F755" s="258"/>
      <c r="G755" s="258"/>
      <c r="H755" s="258"/>
      <c r="I755" s="258"/>
      <c r="J755" s="258"/>
      <c r="K755" s="258"/>
      <c r="L755" s="258"/>
      <c r="M755" s="258"/>
    </row>
    <row r="756" spans="6:13" ht="13.5" customHeight="1">
      <c r="F756" s="258"/>
      <c r="G756" s="258"/>
      <c r="H756" s="258"/>
      <c r="I756" s="258"/>
      <c r="J756" s="258"/>
      <c r="K756" s="258"/>
      <c r="L756" s="258"/>
      <c r="M756" s="258"/>
    </row>
    <row r="757" spans="6:13" ht="13.5" customHeight="1">
      <c r="F757" s="258"/>
      <c r="G757" s="258"/>
      <c r="H757" s="258"/>
      <c r="I757" s="258"/>
      <c r="J757" s="258"/>
      <c r="K757" s="258"/>
      <c r="L757" s="258"/>
      <c r="M757" s="258"/>
    </row>
    <row r="758" spans="6:13" ht="13.5" customHeight="1">
      <c r="F758" s="258"/>
      <c r="G758" s="258"/>
      <c r="H758" s="258"/>
      <c r="I758" s="258"/>
      <c r="J758" s="258"/>
      <c r="K758" s="258"/>
      <c r="L758" s="258"/>
      <c r="M758" s="258"/>
    </row>
    <row r="759" spans="6:13" ht="13.5" customHeight="1">
      <c r="F759" s="258"/>
      <c r="G759" s="258"/>
      <c r="H759" s="258"/>
      <c r="I759" s="258"/>
      <c r="J759" s="258"/>
      <c r="K759" s="258"/>
      <c r="L759" s="258"/>
      <c r="M759" s="258"/>
    </row>
    <row r="760" spans="6:13" ht="13.5" customHeight="1">
      <c r="F760" s="258"/>
      <c r="G760" s="258"/>
      <c r="H760" s="258"/>
      <c r="I760" s="258"/>
      <c r="J760" s="258"/>
      <c r="K760" s="258"/>
      <c r="L760" s="258"/>
      <c r="M760" s="258"/>
    </row>
    <row r="761" spans="6:13" ht="13.5" customHeight="1">
      <c r="F761" s="258"/>
      <c r="G761" s="258"/>
      <c r="H761" s="258"/>
      <c r="I761" s="258"/>
      <c r="J761" s="258"/>
      <c r="K761" s="258"/>
      <c r="L761" s="258"/>
      <c r="M761" s="258"/>
    </row>
    <row r="762" spans="6:13" ht="13.5" customHeight="1">
      <c r="F762" s="258"/>
      <c r="G762" s="258"/>
      <c r="H762" s="258"/>
      <c r="I762" s="258"/>
      <c r="J762" s="258"/>
      <c r="K762" s="258"/>
      <c r="L762" s="258"/>
      <c r="M762" s="258"/>
    </row>
    <row r="763" spans="6:13" ht="13.5" customHeight="1">
      <c r="F763" s="258"/>
      <c r="G763" s="258"/>
      <c r="H763" s="258"/>
      <c r="I763" s="258"/>
      <c r="J763" s="258"/>
      <c r="K763" s="258"/>
      <c r="L763" s="258"/>
      <c r="M763" s="258"/>
    </row>
    <row r="764" spans="6:13" ht="13.5" customHeight="1">
      <c r="F764" s="258"/>
      <c r="G764" s="258"/>
      <c r="H764" s="258"/>
      <c r="I764" s="258"/>
      <c r="J764" s="258"/>
      <c r="K764" s="258"/>
      <c r="L764" s="258"/>
      <c r="M764" s="258"/>
    </row>
    <row r="765" spans="6:13" ht="13.5" customHeight="1">
      <c r="F765" s="258"/>
      <c r="G765" s="258"/>
      <c r="H765" s="258"/>
      <c r="I765" s="258"/>
      <c r="J765" s="258"/>
      <c r="K765" s="258"/>
      <c r="L765" s="258"/>
      <c r="M765" s="258"/>
    </row>
    <row r="766" spans="6:13" ht="13.5" customHeight="1">
      <c r="F766" s="258"/>
      <c r="G766" s="258"/>
      <c r="H766" s="258"/>
      <c r="I766" s="258"/>
      <c r="J766" s="258"/>
      <c r="K766" s="258"/>
      <c r="L766" s="258"/>
      <c r="M766" s="258"/>
    </row>
    <row r="767" spans="6:13" ht="13.5" customHeight="1">
      <c r="F767" s="258"/>
      <c r="G767" s="258"/>
      <c r="H767" s="258"/>
      <c r="I767" s="258"/>
      <c r="J767" s="258"/>
      <c r="K767" s="258"/>
      <c r="L767" s="258"/>
      <c r="M767" s="258"/>
    </row>
    <row r="768" spans="6:13" ht="13.5" customHeight="1">
      <c r="F768" s="258"/>
      <c r="G768" s="258"/>
      <c r="H768" s="258"/>
      <c r="I768" s="258"/>
      <c r="J768" s="258"/>
      <c r="K768" s="258"/>
      <c r="L768" s="258"/>
      <c r="M768" s="258"/>
    </row>
    <row r="769" spans="6:13" ht="13.5" customHeight="1">
      <c r="F769" s="258"/>
      <c r="G769" s="258"/>
      <c r="H769" s="258"/>
      <c r="I769" s="258"/>
      <c r="J769" s="258"/>
      <c r="K769" s="258"/>
      <c r="L769" s="258"/>
      <c r="M769" s="258"/>
    </row>
    <row r="770" spans="6:13" ht="13.5" customHeight="1">
      <c r="F770" s="258"/>
      <c r="G770" s="258"/>
      <c r="H770" s="258"/>
      <c r="I770" s="258"/>
      <c r="J770" s="258"/>
      <c r="K770" s="258"/>
      <c r="L770" s="258"/>
      <c r="M770" s="258"/>
    </row>
    <row r="771" spans="6:13" ht="13.5" customHeight="1">
      <c r="F771" s="258"/>
      <c r="G771" s="258"/>
      <c r="H771" s="258"/>
      <c r="I771" s="258"/>
      <c r="J771" s="258"/>
      <c r="K771" s="258"/>
      <c r="L771" s="258"/>
      <c r="M771" s="258"/>
    </row>
    <row r="772" spans="6:13" ht="13.5" customHeight="1">
      <c r="F772" s="258"/>
      <c r="G772" s="258"/>
      <c r="H772" s="258"/>
      <c r="I772" s="258"/>
      <c r="J772" s="258"/>
      <c r="K772" s="258"/>
      <c r="L772" s="258"/>
      <c r="M772" s="258"/>
    </row>
    <row r="773" spans="6:13" ht="13.5" customHeight="1">
      <c r="F773" s="258"/>
      <c r="G773" s="258"/>
      <c r="H773" s="258"/>
      <c r="I773" s="258"/>
      <c r="J773" s="258"/>
      <c r="K773" s="258"/>
      <c r="L773" s="258"/>
      <c r="M773" s="258"/>
    </row>
    <row r="774" spans="6:13" ht="13.5" customHeight="1">
      <c r="F774" s="258"/>
      <c r="G774" s="258"/>
      <c r="H774" s="258"/>
      <c r="I774" s="258"/>
      <c r="J774" s="258"/>
      <c r="K774" s="258"/>
      <c r="L774" s="258"/>
      <c r="M774" s="258"/>
    </row>
    <row r="775" spans="6:13" ht="13.5" customHeight="1">
      <c r="F775" s="258"/>
      <c r="G775" s="258"/>
      <c r="H775" s="258"/>
      <c r="I775" s="258"/>
      <c r="J775" s="258"/>
      <c r="K775" s="258"/>
      <c r="L775" s="258"/>
      <c r="M775" s="258"/>
    </row>
    <row r="776" spans="6:13" ht="13.5" customHeight="1">
      <c r="F776" s="258"/>
      <c r="G776" s="258"/>
      <c r="H776" s="258"/>
      <c r="I776" s="258"/>
      <c r="J776" s="258"/>
      <c r="K776" s="258"/>
      <c r="L776" s="258"/>
      <c r="M776" s="258"/>
    </row>
    <row r="777" spans="6:13" ht="13.5" customHeight="1">
      <c r="F777" s="258"/>
      <c r="G777" s="258"/>
      <c r="H777" s="258"/>
      <c r="I777" s="258"/>
      <c r="J777" s="258"/>
      <c r="K777" s="258"/>
      <c r="L777" s="258"/>
      <c r="M777" s="258"/>
    </row>
    <row r="778" spans="6:13" ht="13.5" customHeight="1">
      <c r="F778" s="258"/>
      <c r="G778" s="258"/>
      <c r="H778" s="258"/>
      <c r="I778" s="258"/>
      <c r="J778" s="258"/>
      <c r="K778" s="258"/>
      <c r="L778" s="258"/>
      <c r="M778" s="258"/>
    </row>
    <row r="779" spans="6:13" ht="13.5" customHeight="1">
      <c r="F779" s="258"/>
      <c r="G779" s="258"/>
      <c r="H779" s="258"/>
      <c r="I779" s="258"/>
      <c r="J779" s="258"/>
      <c r="K779" s="258"/>
      <c r="L779" s="258"/>
      <c r="M779" s="258"/>
    </row>
    <row r="780" spans="6:13" ht="13.5" customHeight="1">
      <c r="F780" s="258"/>
      <c r="G780" s="258"/>
      <c r="H780" s="258"/>
      <c r="I780" s="258"/>
      <c r="J780" s="258"/>
      <c r="K780" s="258"/>
      <c r="L780" s="258"/>
      <c r="M780" s="258"/>
    </row>
    <row r="781" spans="6:13" ht="13.5" customHeight="1">
      <c r="F781" s="258"/>
      <c r="G781" s="258"/>
      <c r="H781" s="258"/>
      <c r="I781" s="258"/>
      <c r="J781" s="258"/>
      <c r="K781" s="258"/>
      <c r="L781" s="258"/>
      <c r="M781" s="258"/>
    </row>
    <row r="782" spans="6:13" ht="13.5" customHeight="1">
      <c r="F782" s="258"/>
      <c r="G782" s="258"/>
      <c r="H782" s="258"/>
      <c r="I782" s="258"/>
      <c r="J782" s="258"/>
      <c r="K782" s="258"/>
      <c r="L782" s="258"/>
      <c r="M782" s="258"/>
    </row>
    <row r="783" spans="6:13" ht="13.5" customHeight="1">
      <c r="F783" s="258"/>
      <c r="G783" s="258"/>
      <c r="H783" s="258"/>
      <c r="I783" s="258"/>
      <c r="J783" s="258"/>
      <c r="K783" s="258"/>
      <c r="L783" s="258"/>
      <c r="M783" s="258"/>
    </row>
    <row r="784" spans="6:13" ht="13.5" customHeight="1">
      <c r="F784" s="258"/>
      <c r="G784" s="258"/>
      <c r="H784" s="258"/>
      <c r="I784" s="258"/>
      <c r="J784" s="258"/>
      <c r="K784" s="258"/>
      <c r="L784" s="258"/>
      <c r="M784" s="258"/>
    </row>
    <row r="785" spans="6:13" ht="13.5" customHeight="1">
      <c r="F785" s="258"/>
      <c r="G785" s="258"/>
      <c r="H785" s="258"/>
      <c r="I785" s="258"/>
      <c r="J785" s="258"/>
      <c r="K785" s="258"/>
      <c r="L785" s="258"/>
      <c r="M785" s="258"/>
    </row>
    <row r="786" spans="6:13" ht="13.5" customHeight="1">
      <c r="F786" s="258"/>
      <c r="G786" s="258"/>
      <c r="H786" s="258"/>
      <c r="I786" s="258"/>
      <c r="J786" s="258"/>
      <c r="K786" s="258"/>
      <c r="L786" s="258"/>
      <c r="M786" s="258"/>
    </row>
    <row r="787" spans="6:13" ht="13.5" customHeight="1">
      <c r="F787" s="258"/>
      <c r="G787" s="258"/>
      <c r="H787" s="258"/>
      <c r="I787" s="258"/>
      <c r="J787" s="258"/>
      <c r="K787" s="258"/>
      <c r="L787" s="258"/>
      <c r="M787" s="258"/>
    </row>
    <row r="788" spans="6:13" ht="13.5" customHeight="1">
      <c r="F788" s="258"/>
      <c r="G788" s="258"/>
      <c r="H788" s="258"/>
      <c r="I788" s="258"/>
      <c r="J788" s="258"/>
      <c r="K788" s="258"/>
      <c r="L788" s="258"/>
      <c r="M788" s="258"/>
    </row>
    <row r="789" spans="6:13" ht="13.5" customHeight="1">
      <c r="F789" s="258"/>
      <c r="G789" s="258"/>
      <c r="H789" s="258"/>
      <c r="I789" s="258"/>
      <c r="J789" s="258"/>
      <c r="K789" s="258"/>
      <c r="L789" s="258"/>
      <c r="M789" s="258"/>
    </row>
    <row r="790" spans="6:13" ht="13.5" customHeight="1">
      <c r="F790" s="258"/>
      <c r="G790" s="258"/>
      <c r="H790" s="258"/>
      <c r="I790" s="258"/>
      <c r="J790" s="258"/>
      <c r="K790" s="258"/>
      <c r="L790" s="258"/>
      <c r="M790" s="258"/>
    </row>
    <row r="791" spans="6:13" ht="13.5" customHeight="1">
      <c r="F791" s="258"/>
      <c r="G791" s="258"/>
      <c r="H791" s="258"/>
      <c r="I791" s="258"/>
      <c r="J791" s="258"/>
      <c r="K791" s="258"/>
      <c r="L791" s="258"/>
      <c r="M791" s="258"/>
    </row>
    <row r="792" spans="6:13" ht="13.5" customHeight="1">
      <c r="F792" s="258"/>
      <c r="G792" s="258"/>
      <c r="H792" s="258"/>
      <c r="I792" s="258"/>
      <c r="J792" s="258"/>
      <c r="K792" s="258"/>
      <c r="L792" s="258"/>
      <c r="M792" s="258"/>
    </row>
    <row r="793" spans="6:13" ht="13.5" customHeight="1">
      <c r="F793" s="258"/>
      <c r="G793" s="258"/>
      <c r="H793" s="258"/>
      <c r="I793" s="258"/>
      <c r="J793" s="258"/>
      <c r="K793" s="258"/>
      <c r="L793" s="258"/>
      <c r="M793" s="258"/>
    </row>
    <row r="794" spans="6:13" ht="13.5" customHeight="1">
      <c r="F794" s="258"/>
      <c r="G794" s="258"/>
      <c r="H794" s="258"/>
      <c r="I794" s="258"/>
      <c r="J794" s="258"/>
      <c r="K794" s="258"/>
      <c r="L794" s="258"/>
      <c r="M794" s="258"/>
    </row>
    <row r="795" spans="6:13" ht="13.5" customHeight="1">
      <c r="F795" s="258"/>
      <c r="G795" s="258"/>
      <c r="H795" s="258"/>
      <c r="I795" s="258"/>
      <c r="J795" s="258"/>
      <c r="K795" s="258"/>
      <c r="L795" s="258"/>
      <c r="M795" s="258"/>
    </row>
    <row r="796" spans="6:13" ht="13.5" customHeight="1">
      <c r="F796" s="258"/>
      <c r="G796" s="258"/>
      <c r="H796" s="258"/>
      <c r="I796" s="258"/>
      <c r="J796" s="258"/>
      <c r="K796" s="258"/>
      <c r="L796" s="258"/>
      <c r="M796" s="258"/>
    </row>
    <row r="797" spans="6:13" ht="13.5" customHeight="1">
      <c r="F797" s="258"/>
      <c r="G797" s="258"/>
      <c r="H797" s="258"/>
      <c r="I797" s="258"/>
      <c r="J797" s="258"/>
      <c r="K797" s="258"/>
      <c r="L797" s="258"/>
      <c r="M797" s="258"/>
    </row>
    <row r="798" spans="6:13" ht="13.5" customHeight="1">
      <c r="F798" s="258"/>
      <c r="G798" s="258"/>
      <c r="H798" s="258"/>
      <c r="I798" s="258"/>
      <c r="J798" s="258"/>
      <c r="K798" s="258"/>
      <c r="L798" s="258"/>
      <c r="M798" s="258"/>
    </row>
    <row r="799" spans="6:13" ht="13.5" customHeight="1">
      <c r="F799" s="258"/>
      <c r="G799" s="258"/>
      <c r="H799" s="258"/>
      <c r="I799" s="258"/>
      <c r="J799" s="258"/>
      <c r="K799" s="258"/>
      <c r="L799" s="258"/>
      <c r="M799" s="258"/>
    </row>
    <row r="800" spans="6:13" ht="13.5" customHeight="1">
      <c r="F800" s="258"/>
      <c r="G800" s="258"/>
      <c r="H800" s="258"/>
      <c r="I800" s="258"/>
      <c r="J800" s="258"/>
      <c r="K800" s="258"/>
      <c r="L800" s="258"/>
      <c r="M800" s="258"/>
    </row>
    <row r="801" spans="6:13" ht="13.5" customHeight="1">
      <c r="F801" s="258"/>
      <c r="G801" s="258"/>
      <c r="H801" s="258"/>
      <c r="I801" s="258"/>
      <c r="J801" s="258"/>
      <c r="K801" s="258"/>
      <c r="L801" s="258"/>
      <c r="M801" s="258"/>
    </row>
    <row r="802" spans="6:13" ht="13.5" customHeight="1">
      <c r="F802" s="258"/>
      <c r="G802" s="258"/>
      <c r="H802" s="258"/>
      <c r="I802" s="258"/>
      <c r="J802" s="258"/>
      <c r="K802" s="258"/>
      <c r="L802" s="258"/>
      <c r="M802" s="258"/>
    </row>
    <row r="803" spans="6:13" ht="13.5" customHeight="1">
      <c r="F803" s="258"/>
      <c r="G803" s="258"/>
      <c r="H803" s="258"/>
      <c r="I803" s="258"/>
      <c r="J803" s="258"/>
      <c r="K803" s="258"/>
      <c r="L803" s="258"/>
      <c r="M803" s="258"/>
    </row>
    <row r="804" spans="6:13" ht="13.5" customHeight="1">
      <c r="F804" s="258"/>
      <c r="G804" s="258"/>
      <c r="H804" s="258"/>
      <c r="I804" s="258"/>
      <c r="J804" s="258"/>
      <c r="K804" s="258"/>
      <c r="L804" s="258"/>
      <c r="M804" s="258"/>
    </row>
    <row r="805" spans="6:13" ht="13.5" customHeight="1">
      <c r="F805" s="258"/>
      <c r="G805" s="258"/>
      <c r="H805" s="258"/>
      <c r="I805" s="258"/>
      <c r="J805" s="258"/>
      <c r="K805" s="258"/>
      <c r="L805" s="258"/>
      <c r="M805" s="258"/>
    </row>
    <row r="806" spans="6:13" ht="13.5" customHeight="1">
      <c r="F806" s="258"/>
      <c r="G806" s="258"/>
      <c r="H806" s="258"/>
      <c r="I806" s="258"/>
      <c r="J806" s="258"/>
      <c r="K806" s="258"/>
      <c r="L806" s="258"/>
      <c r="M806" s="258"/>
    </row>
    <row r="807" spans="6:13" ht="13.5" customHeight="1">
      <c r="F807" s="258"/>
      <c r="G807" s="258"/>
      <c r="H807" s="258"/>
      <c r="I807" s="258"/>
      <c r="J807" s="258"/>
      <c r="K807" s="258"/>
      <c r="L807" s="258"/>
      <c r="M807" s="258"/>
    </row>
    <row r="808" spans="6:13" ht="13.5" customHeight="1">
      <c r="F808" s="258"/>
      <c r="G808" s="258"/>
      <c r="H808" s="258"/>
      <c r="I808" s="258"/>
      <c r="J808" s="258"/>
      <c r="K808" s="258"/>
      <c r="L808" s="258"/>
      <c r="M808" s="258"/>
    </row>
    <row r="809" spans="6:13" ht="13.5" customHeight="1">
      <c r="F809" s="258"/>
      <c r="G809" s="258"/>
      <c r="H809" s="258"/>
      <c r="I809" s="258"/>
      <c r="J809" s="258"/>
      <c r="K809" s="258"/>
      <c r="L809" s="258"/>
      <c r="M809" s="258"/>
    </row>
    <row r="810" spans="6:13" ht="13.5" customHeight="1">
      <c r="F810" s="258"/>
      <c r="G810" s="258"/>
      <c r="H810" s="258"/>
      <c r="I810" s="258"/>
      <c r="J810" s="258"/>
      <c r="K810" s="258"/>
      <c r="L810" s="258"/>
      <c r="M810" s="258"/>
    </row>
    <row r="811" spans="6:13" ht="13.5" customHeight="1">
      <c r="F811" s="258"/>
      <c r="G811" s="258"/>
      <c r="H811" s="258"/>
      <c r="I811" s="258"/>
      <c r="J811" s="258"/>
      <c r="K811" s="258"/>
      <c r="L811" s="258"/>
      <c r="M811" s="258"/>
    </row>
    <row r="812" spans="6:13" ht="13.5" customHeight="1">
      <c r="F812" s="258"/>
      <c r="G812" s="258"/>
      <c r="H812" s="258"/>
      <c r="I812" s="258"/>
      <c r="J812" s="258"/>
      <c r="K812" s="258"/>
      <c r="L812" s="258"/>
      <c r="M812" s="258"/>
    </row>
    <row r="813" spans="6:13" ht="13.5" customHeight="1">
      <c r="F813" s="258"/>
      <c r="G813" s="258"/>
      <c r="H813" s="258"/>
      <c r="I813" s="258"/>
      <c r="J813" s="258"/>
      <c r="K813" s="258"/>
      <c r="L813" s="258"/>
      <c r="M813" s="258"/>
    </row>
    <row r="814" spans="6:13" ht="13.5" customHeight="1">
      <c r="F814" s="258"/>
      <c r="G814" s="258"/>
      <c r="H814" s="258"/>
      <c r="I814" s="258"/>
      <c r="J814" s="258"/>
      <c r="K814" s="258"/>
      <c r="L814" s="258"/>
      <c r="M814" s="258"/>
    </row>
    <row r="815" spans="6:13" ht="13.5" customHeight="1">
      <c r="F815" s="258"/>
      <c r="G815" s="258"/>
      <c r="H815" s="258"/>
      <c r="I815" s="258"/>
      <c r="J815" s="258"/>
      <c r="K815" s="258"/>
      <c r="L815" s="258"/>
      <c r="M815" s="258"/>
    </row>
    <row r="816" spans="6:13" ht="13.5" customHeight="1">
      <c r="F816" s="258"/>
      <c r="G816" s="258"/>
      <c r="H816" s="258"/>
      <c r="I816" s="258"/>
      <c r="J816" s="258"/>
      <c r="K816" s="258"/>
      <c r="L816" s="258"/>
      <c r="M816" s="258"/>
    </row>
    <row r="817" spans="6:13" ht="13.5" customHeight="1">
      <c r="F817" s="258"/>
      <c r="G817" s="258"/>
      <c r="H817" s="258"/>
      <c r="I817" s="258"/>
      <c r="J817" s="258"/>
      <c r="K817" s="258"/>
      <c r="L817" s="258"/>
      <c r="M817" s="258"/>
    </row>
    <row r="818" spans="6:13" ht="13.5" customHeight="1">
      <c r="F818" s="258"/>
      <c r="G818" s="258"/>
      <c r="H818" s="258"/>
      <c r="I818" s="258"/>
      <c r="J818" s="258"/>
      <c r="K818" s="258"/>
      <c r="L818" s="258"/>
      <c r="M818" s="258"/>
    </row>
    <row r="819" spans="6:13" ht="13.5" customHeight="1">
      <c r="F819" s="258"/>
      <c r="G819" s="258"/>
      <c r="H819" s="258"/>
      <c r="I819" s="258"/>
      <c r="J819" s="258"/>
      <c r="K819" s="258"/>
      <c r="L819" s="258"/>
      <c r="M819" s="258"/>
    </row>
    <row r="820" spans="6:13" ht="13.5" customHeight="1">
      <c r="F820" s="258"/>
      <c r="G820" s="258"/>
      <c r="H820" s="258"/>
      <c r="I820" s="258"/>
      <c r="J820" s="258"/>
      <c r="K820" s="258"/>
      <c r="L820" s="258"/>
      <c r="M820" s="258"/>
    </row>
    <row r="821" spans="6:13" ht="13.5" customHeight="1">
      <c r="F821" s="258"/>
      <c r="G821" s="258"/>
      <c r="H821" s="258"/>
      <c r="I821" s="258"/>
      <c r="J821" s="258"/>
      <c r="K821" s="258"/>
      <c r="L821" s="258"/>
      <c r="M821" s="258"/>
    </row>
    <row r="822" spans="6:13" ht="13.5" customHeight="1">
      <c r="F822" s="258"/>
      <c r="G822" s="258"/>
      <c r="H822" s="258"/>
      <c r="I822" s="258"/>
      <c r="J822" s="258"/>
      <c r="K822" s="258"/>
      <c r="L822" s="258"/>
      <c r="M822" s="258"/>
    </row>
    <row r="823" spans="6:13" ht="13.5" customHeight="1">
      <c r="F823" s="258"/>
      <c r="G823" s="258"/>
      <c r="H823" s="258"/>
      <c r="I823" s="258"/>
      <c r="J823" s="258"/>
      <c r="K823" s="258"/>
      <c r="L823" s="258"/>
      <c r="M823" s="258"/>
    </row>
    <row r="824" spans="6:13" ht="13.5" customHeight="1">
      <c r="F824" s="258"/>
      <c r="G824" s="258"/>
      <c r="H824" s="258"/>
      <c r="I824" s="258"/>
      <c r="J824" s="258"/>
      <c r="K824" s="258"/>
      <c r="L824" s="258"/>
      <c r="M824" s="258"/>
    </row>
    <row r="825" spans="6:13" ht="13.5" customHeight="1">
      <c r="F825" s="258"/>
      <c r="G825" s="258"/>
      <c r="H825" s="258"/>
      <c r="I825" s="258"/>
      <c r="J825" s="258"/>
      <c r="K825" s="258"/>
      <c r="L825" s="258"/>
      <c r="M825" s="258"/>
    </row>
    <row r="826" spans="6:13" ht="13.5" customHeight="1">
      <c r="F826" s="258"/>
      <c r="G826" s="258"/>
      <c r="H826" s="258"/>
      <c r="I826" s="258"/>
      <c r="J826" s="258"/>
      <c r="K826" s="258"/>
      <c r="L826" s="258"/>
      <c r="M826" s="258"/>
    </row>
    <row r="827" spans="6:13" ht="13.5" customHeight="1">
      <c r="F827" s="258"/>
      <c r="G827" s="258"/>
      <c r="H827" s="258"/>
      <c r="I827" s="258"/>
      <c r="J827" s="258"/>
      <c r="K827" s="258"/>
      <c r="L827" s="258"/>
      <c r="M827" s="258"/>
    </row>
    <row r="828" spans="6:13" ht="13.5" customHeight="1">
      <c r="F828" s="258"/>
      <c r="G828" s="258"/>
      <c r="H828" s="258"/>
      <c r="I828" s="258"/>
      <c r="J828" s="258"/>
      <c r="K828" s="258"/>
      <c r="L828" s="258"/>
      <c r="M828" s="258"/>
    </row>
    <row r="829" spans="6:13" ht="13.5" customHeight="1">
      <c r="F829" s="258"/>
      <c r="G829" s="258"/>
      <c r="H829" s="258"/>
      <c r="I829" s="258"/>
      <c r="J829" s="258"/>
      <c r="K829" s="258"/>
      <c r="L829" s="258"/>
      <c r="M829" s="258"/>
    </row>
    <row r="830" spans="6:13" ht="13.5" customHeight="1">
      <c r="F830" s="258"/>
      <c r="G830" s="258"/>
      <c r="H830" s="258"/>
      <c r="I830" s="258"/>
      <c r="J830" s="258"/>
      <c r="K830" s="258"/>
      <c r="L830" s="258"/>
      <c r="M830" s="258"/>
    </row>
    <row r="831" spans="6:13" ht="13.5" customHeight="1">
      <c r="F831" s="258"/>
      <c r="G831" s="258"/>
      <c r="H831" s="258"/>
      <c r="I831" s="258"/>
      <c r="J831" s="258"/>
      <c r="K831" s="258"/>
      <c r="L831" s="258"/>
      <c r="M831" s="258"/>
    </row>
    <row r="832" spans="6:13" ht="13.5" customHeight="1">
      <c r="F832" s="258"/>
      <c r="G832" s="258"/>
      <c r="H832" s="258"/>
      <c r="I832" s="258"/>
      <c r="J832" s="258"/>
      <c r="K832" s="258"/>
      <c r="L832" s="258"/>
      <c r="M832" s="258"/>
    </row>
    <row r="833" spans="6:13" ht="13.5" customHeight="1">
      <c r="F833" s="258"/>
      <c r="G833" s="258"/>
      <c r="H833" s="258"/>
      <c r="I833" s="258"/>
      <c r="J833" s="258"/>
      <c r="K833" s="258"/>
      <c r="L833" s="258"/>
      <c r="M833" s="258"/>
    </row>
    <row r="834" spans="6:13" ht="13.5" customHeight="1">
      <c r="F834" s="258"/>
      <c r="G834" s="258"/>
      <c r="H834" s="258"/>
      <c r="I834" s="258"/>
      <c r="J834" s="258"/>
      <c r="K834" s="258"/>
      <c r="L834" s="258"/>
      <c r="M834" s="258"/>
    </row>
    <row r="835" spans="6:13" ht="13.5" customHeight="1">
      <c r="F835" s="258"/>
      <c r="G835" s="258"/>
      <c r="H835" s="258"/>
      <c r="I835" s="258"/>
      <c r="J835" s="258"/>
      <c r="K835" s="258"/>
      <c r="L835" s="258"/>
      <c r="M835" s="258"/>
    </row>
    <row r="836" spans="6:13" ht="13.5" customHeight="1">
      <c r="F836" s="258"/>
      <c r="G836" s="258"/>
      <c r="H836" s="258"/>
      <c r="I836" s="258"/>
      <c r="J836" s="258"/>
      <c r="K836" s="258"/>
      <c r="L836" s="258"/>
      <c r="M836" s="258"/>
    </row>
    <row r="837" spans="6:13" ht="13.5" customHeight="1">
      <c r="F837" s="258"/>
      <c r="G837" s="258"/>
      <c r="H837" s="258"/>
      <c r="I837" s="258"/>
      <c r="J837" s="258"/>
      <c r="K837" s="258"/>
      <c r="L837" s="258"/>
      <c r="M837" s="258"/>
    </row>
    <row r="838" spans="6:13" ht="13.5" customHeight="1">
      <c r="F838" s="258"/>
      <c r="G838" s="258"/>
      <c r="H838" s="258"/>
      <c r="I838" s="258"/>
      <c r="J838" s="258"/>
      <c r="K838" s="258"/>
      <c r="L838" s="258"/>
      <c r="M838" s="258"/>
    </row>
    <row r="839" spans="6:13" ht="13.5" customHeight="1">
      <c r="F839" s="258"/>
      <c r="G839" s="258"/>
      <c r="H839" s="258"/>
      <c r="I839" s="258"/>
      <c r="J839" s="258"/>
      <c r="K839" s="258"/>
      <c r="L839" s="258"/>
      <c r="M839" s="258"/>
    </row>
    <row r="840" spans="6:13" ht="13.5" customHeight="1">
      <c r="F840" s="258"/>
      <c r="G840" s="258"/>
      <c r="H840" s="258"/>
      <c r="I840" s="258"/>
      <c r="J840" s="258"/>
      <c r="K840" s="258"/>
      <c r="L840" s="258"/>
      <c r="M840" s="258"/>
    </row>
    <row r="841" spans="6:13" ht="13.5" customHeight="1">
      <c r="F841" s="258"/>
      <c r="G841" s="258"/>
      <c r="H841" s="258"/>
      <c r="I841" s="258"/>
      <c r="J841" s="258"/>
      <c r="K841" s="258"/>
      <c r="L841" s="258"/>
      <c r="M841" s="258"/>
    </row>
    <row r="842" spans="6:13" ht="13.5" customHeight="1">
      <c r="F842" s="258"/>
      <c r="G842" s="258"/>
      <c r="H842" s="258"/>
      <c r="I842" s="258"/>
      <c r="J842" s="258"/>
      <c r="K842" s="258"/>
      <c r="L842" s="258"/>
      <c r="M842" s="258"/>
    </row>
    <row r="843" spans="6:13" ht="13.5" customHeight="1">
      <c r="F843" s="258"/>
      <c r="G843" s="258"/>
      <c r="H843" s="258"/>
      <c r="I843" s="258"/>
      <c r="J843" s="258"/>
      <c r="K843" s="258"/>
      <c r="L843" s="258"/>
      <c r="M843" s="258"/>
    </row>
    <row r="844" spans="6:13" ht="13.5" customHeight="1">
      <c r="F844" s="258"/>
      <c r="G844" s="258"/>
      <c r="H844" s="258"/>
      <c r="I844" s="258"/>
      <c r="J844" s="258"/>
      <c r="K844" s="258"/>
      <c r="L844" s="258"/>
      <c r="M844" s="258"/>
    </row>
    <row r="845" spans="6:13" ht="13.5" customHeight="1">
      <c r="F845" s="258"/>
      <c r="G845" s="258"/>
      <c r="H845" s="258"/>
      <c r="I845" s="258"/>
      <c r="J845" s="258"/>
      <c r="K845" s="258"/>
      <c r="L845" s="258"/>
      <c r="M845" s="258"/>
    </row>
    <row r="846" spans="6:13" ht="13.5" customHeight="1">
      <c r="F846" s="258"/>
      <c r="G846" s="258"/>
      <c r="H846" s="258"/>
      <c r="I846" s="258"/>
      <c r="J846" s="258"/>
      <c r="K846" s="258"/>
      <c r="L846" s="258"/>
      <c r="M846" s="258"/>
    </row>
    <row r="847" spans="6:13" ht="13.5" customHeight="1">
      <c r="F847" s="258"/>
      <c r="G847" s="258"/>
      <c r="H847" s="258"/>
      <c r="I847" s="258"/>
      <c r="J847" s="258"/>
      <c r="K847" s="258"/>
      <c r="L847" s="258"/>
      <c r="M847" s="258"/>
    </row>
    <row r="848" spans="6:13" ht="13.5" customHeight="1">
      <c r="F848" s="258"/>
      <c r="G848" s="258"/>
      <c r="H848" s="258"/>
      <c r="I848" s="258"/>
      <c r="J848" s="258"/>
      <c r="K848" s="258"/>
      <c r="L848" s="258"/>
      <c r="M848" s="258"/>
    </row>
    <row r="849" spans="6:13" ht="13.5" customHeight="1">
      <c r="F849" s="258"/>
      <c r="G849" s="258"/>
      <c r="H849" s="258"/>
      <c r="I849" s="258"/>
      <c r="J849" s="258"/>
      <c r="K849" s="258"/>
      <c r="L849" s="258"/>
      <c r="M849" s="258"/>
    </row>
    <row r="850" spans="6:13" ht="13.5" customHeight="1">
      <c r="F850" s="258"/>
      <c r="G850" s="258"/>
      <c r="H850" s="258"/>
      <c r="I850" s="258"/>
      <c r="J850" s="258"/>
      <c r="K850" s="258"/>
      <c r="L850" s="258"/>
      <c r="M850" s="258"/>
    </row>
    <row r="851" spans="6:13" ht="13.5" customHeight="1">
      <c r="F851" s="258"/>
      <c r="G851" s="258"/>
      <c r="H851" s="258"/>
      <c r="I851" s="258"/>
      <c r="J851" s="258"/>
      <c r="K851" s="258"/>
      <c r="L851" s="258"/>
      <c r="M851" s="258"/>
    </row>
    <row r="852" spans="6:13" ht="13.5" customHeight="1">
      <c r="F852" s="258"/>
      <c r="G852" s="258"/>
      <c r="H852" s="258"/>
      <c r="I852" s="258"/>
      <c r="J852" s="258"/>
      <c r="K852" s="258"/>
      <c r="L852" s="258"/>
      <c r="M852" s="258"/>
    </row>
    <row r="853" spans="6:13" ht="13.5" customHeight="1">
      <c r="F853" s="258"/>
      <c r="G853" s="258"/>
      <c r="H853" s="258"/>
      <c r="I853" s="258"/>
      <c r="J853" s="258"/>
      <c r="K853" s="258"/>
      <c r="L853" s="258"/>
      <c r="M853" s="258"/>
    </row>
    <row r="854" spans="6:13" ht="13.5" customHeight="1">
      <c r="F854" s="258"/>
      <c r="G854" s="258"/>
      <c r="H854" s="258"/>
      <c r="I854" s="258"/>
      <c r="J854" s="258"/>
      <c r="K854" s="258"/>
      <c r="L854" s="258"/>
      <c r="M854" s="258"/>
    </row>
    <row r="855" spans="6:13" ht="13.5" customHeight="1">
      <c r="F855" s="258"/>
      <c r="G855" s="258"/>
      <c r="H855" s="258"/>
      <c r="I855" s="258"/>
      <c r="J855" s="258"/>
      <c r="K855" s="258"/>
      <c r="L855" s="258"/>
      <c r="M855" s="258"/>
    </row>
    <row r="856" spans="6:13" ht="13.5" customHeight="1">
      <c r="F856" s="258"/>
      <c r="G856" s="258"/>
      <c r="H856" s="258"/>
      <c r="I856" s="258"/>
      <c r="J856" s="258"/>
      <c r="K856" s="258"/>
      <c r="L856" s="258"/>
      <c r="M856" s="258"/>
    </row>
    <row r="857" spans="6:13" ht="13.5" customHeight="1">
      <c r="F857" s="258"/>
      <c r="G857" s="258"/>
      <c r="H857" s="258"/>
      <c r="I857" s="258"/>
      <c r="J857" s="258"/>
      <c r="K857" s="258"/>
      <c r="L857" s="258"/>
      <c r="M857" s="258"/>
    </row>
    <row r="858" spans="6:13" ht="13.5" customHeight="1">
      <c r="F858" s="258"/>
      <c r="G858" s="258"/>
      <c r="H858" s="258"/>
      <c r="I858" s="258"/>
      <c r="J858" s="258"/>
      <c r="K858" s="258"/>
      <c r="L858" s="258"/>
      <c r="M858" s="258"/>
    </row>
    <row r="859" spans="6:13" ht="13.5" customHeight="1">
      <c r="F859" s="258"/>
      <c r="G859" s="258"/>
      <c r="H859" s="258"/>
      <c r="I859" s="258"/>
      <c r="J859" s="258"/>
      <c r="K859" s="258"/>
      <c r="L859" s="258"/>
      <c r="M859" s="258"/>
    </row>
    <row r="860" spans="6:13" ht="13.5" customHeight="1">
      <c r="F860" s="258"/>
      <c r="G860" s="258"/>
      <c r="H860" s="258"/>
      <c r="I860" s="258"/>
      <c r="J860" s="258"/>
      <c r="K860" s="258"/>
      <c r="L860" s="258"/>
      <c r="M860" s="258"/>
    </row>
    <row r="861" spans="6:13" ht="13.5" customHeight="1">
      <c r="F861" s="258"/>
      <c r="G861" s="258"/>
      <c r="H861" s="258"/>
      <c r="I861" s="258"/>
      <c r="J861" s="258"/>
      <c r="K861" s="258"/>
      <c r="L861" s="258"/>
      <c r="M861" s="258"/>
    </row>
    <row r="862" spans="6:13" ht="13.5" customHeight="1">
      <c r="F862" s="258"/>
      <c r="G862" s="258"/>
      <c r="H862" s="258"/>
      <c r="I862" s="258"/>
      <c r="J862" s="258"/>
      <c r="K862" s="258"/>
      <c r="L862" s="258"/>
      <c r="M862" s="258"/>
    </row>
    <row r="863" spans="6:13" ht="13.5" customHeight="1">
      <c r="F863" s="258"/>
      <c r="G863" s="258"/>
      <c r="H863" s="258"/>
      <c r="I863" s="258"/>
      <c r="J863" s="258"/>
      <c r="K863" s="258"/>
      <c r="L863" s="258"/>
      <c r="M863" s="258"/>
    </row>
    <row r="864" spans="6:13" ht="13.5" customHeight="1">
      <c r="F864" s="258"/>
      <c r="G864" s="258"/>
      <c r="H864" s="258"/>
      <c r="I864" s="258"/>
      <c r="J864" s="258"/>
      <c r="K864" s="258"/>
      <c r="L864" s="258"/>
      <c r="M864" s="258"/>
    </row>
    <row r="865" spans="6:13" ht="13.5" customHeight="1">
      <c r="F865" s="258"/>
      <c r="G865" s="258"/>
      <c r="H865" s="258"/>
      <c r="I865" s="258"/>
      <c r="J865" s="258"/>
      <c r="K865" s="258"/>
      <c r="L865" s="258"/>
      <c r="M865" s="258"/>
    </row>
    <row r="866" spans="6:13" ht="13.5" customHeight="1">
      <c r="F866" s="258"/>
      <c r="G866" s="258"/>
      <c r="H866" s="258"/>
      <c r="I866" s="258"/>
      <c r="J866" s="258"/>
      <c r="K866" s="258"/>
      <c r="L866" s="258"/>
      <c r="M866" s="258"/>
    </row>
    <row r="867" spans="6:13" ht="13.5" customHeight="1">
      <c r="F867" s="258"/>
      <c r="G867" s="258"/>
      <c r="H867" s="258"/>
      <c r="I867" s="258"/>
      <c r="J867" s="258"/>
      <c r="K867" s="258"/>
      <c r="L867" s="258"/>
      <c r="M867" s="258"/>
    </row>
    <row r="868" spans="6:13" ht="13.5" customHeight="1">
      <c r="F868" s="258"/>
      <c r="G868" s="258"/>
      <c r="H868" s="258"/>
      <c r="I868" s="258"/>
      <c r="J868" s="258"/>
      <c r="K868" s="258"/>
      <c r="L868" s="258"/>
      <c r="M868" s="258"/>
    </row>
    <row r="869" spans="6:13" ht="13.5" customHeight="1">
      <c r="F869" s="258"/>
      <c r="G869" s="258"/>
      <c r="H869" s="258"/>
      <c r="I869" s="258"/>
      <c r="J869" s="258"/>
      <c r="K869" s="258"/>
      <c r="L869" s="258"/>
      <c r="M869" s="258"/>
    </row>
    <row r="870" spans="6:13" ht="13.5" customHeight="1">
      <c r="F870" s="258"/>
      <c r="G870" s="258"/>
      <c r="H870" s="258"/>
      <c r="I870" s="258"/>
      <c r="J870" s="258"/>
      <c r="K870" s="258"/>
      <c r="L870" s="258"/>
      <c r="M870" s="258"/>
    </row>
    <row r="871" spans="6:13" ht="13.5" customHeight="1">
      <c r="F871" s="258"/>
      <c r="G871" s="258"/>
      <c r="H871" s="258"/>
      <c r="I871" s="258"/>
      <c r="J871" s="258"/>
      <c r="K871" s="258"/>
      <c r="L871" s="258"/>
      <c r="M871" s="258"/>
    </row>
    <row r="872" spans="6:13" ht="13.5" customHeight="1">
      <c r="F872" s="258"/>
      <c r="G872" s="258"/>
      <c r="H872" s="258"/>
      <c r="I872" s="258"/>
      <c r="J872" s="258"/>
      <c r="K872" s="258"/>
      <c r="L872" s="258"/>
      <c r="M872" s="258"/>
    </row>
    <row r="873" spans="6:13" ht="13.5" customHeight="1">
      <c r="F873" s="258"/>
      <c r="G873" s="258"/>
      <c r="H873" s="258"/>
      <c r="I873" s="258"/>
      <c r="J873" s="258"/>
      <c r="K873" s="258"/>
      <c r="L873" s="258"/>
      <c r="M873" s="258"/>
    </row>
    <row r="874" spans="6:13" ht="13.5" customHeight="1">
      <c r="F874" s="258"/>
      <c r="G874" s="258"/>
      <c r="H874" s="258"/>
      <c r="I874" s="258"/>
      <c r="J874" s="258"/>
      <c r="K874" s="258"/>
      <c r="L874" s="258"/>
      <c r="M874" s="258"/>
    </row>
    <row r="875" spans="6:13" ht="13.5" customHeight="1">
      <c r="F875" s="258"/>
      <c r="G875" s="258"/>
      <c r="H875" s="258"/>
      <c r="I875" s="258"/>
      <c r="J875" s="258"/>
      <c r="K875" s="258"/>
      <c r="L875" s="258"/>
      <c r="M875" s="258"/>
    </row>
    <row r="876" spans="6:13" ht="13.5" customHeight="1">
      <c r="F876" s="258"/>
      <c r="G876" s="258"/>
      <c r="H876" s="258"/>
      <c r="I876" s="258"/>
      <c r="J876" s="258"/>
      <c r="K876" s="258"/>
      <c r="L876" s="258"/>
      <c r="M876" s="258"/>
    </row>
    <row r="877" spans="6:13" ht="13.5" customHeight="1">
      <c r="F877" s="258"/>
      <c r="G877" s="258"/>
      <c r="H877" s="258"/>
      <c r="I877" s="258"/>
      <c r="J877" s="258"/>
      <c r="K877" s="258"/>
      <c r="L877" s="258"/>
      <c r="M877" s="258"/>
    </row>
    <row r="878" spans="6:13" ht="13.5" customHeight="1">
      <c r="F878" s="258"/>
      <c r="G878" s="258"/>
      <c r="H878" s="258"/>
      <c r="I878" s="258"/>
      <c r="J878" s="258"/>
      <c r="K878" s="258"/>
      <c r="L878" s="258"/>
      <c r="M878" s="258"/>
    </row>
    <row r="879" spans="6:13" ht="13.5" customHeight="1">
      <c r="F879" s="258"/>
      <c r="G879" s="258"/>
      <c r="H879" s="258"/>
      <c r="I879" s="258"/>
      <c r="J879" s="258"/>
      <c r="K879" s="258"/>
      <c r="L879" s="258"/>
      <c r="M879" s="258"/>
    </row>
    <row r="880" spans="6:13" ht="13.5" customHeight="1">
      <c r="F880" s="258"/>
      <c r="G880" s="258"/>
      <c r="H880" s="258"/>
      <c r="I880" s="258"/>
      <c r="J880" s="258"/>
      <c r="K880" s="258"/>
      <c r="L880" s="258"/>
      <c r="M880" s="258"/>
    </row>
    <row r="881" spans="6:13" ht="13.5" customHeight="1">
      <c r="F881" s="258"/>
      <c r="G881" s="258"/>
      <c r="H881" s="258"/>
      <c r="I881" s="258"/>
      <c r="J881" s="258"/>
      <c r="K881" s="258"/>
      <c r="L881" s="258"/>
      <c r="M881" s="258"/>
    </row>
    <row r="882" spans="6:13" ht="13.5" customHeight="1">
      <c r="F882" s="258"/>
      <c r="G882" s="258"/>
      <c r="H882" s="258"/>
      <c r="I882" s="258"/>
      <c r="J882" s="258"/>
      <c r="K882" s="258"/>
      <c r="L882" s="258"/>
      <c r="M882" s="258"/>
    </row>
    <row r="883" spans="6:13" ht="13.5" customHeight="1">
      <c r="F883" s="258"/>
      <c r="G883" s="258"/>
      <c r="H883" s="258"/>
      <c r="I883" s="258"/>
      <c r="J883" s="258"/>
      <c r="K883" s="258"/>
      <c r="L883" s="258"/>
      <c r="M883" s="258"/>
    </row>
    <row r="884" spans="6:13" ht="13.5" customHeight="1">
      <c r="F884" s="258"/>
      <c r="G884" s="258"/>
      <c r="H884" s="258"/>
      <c r="I884" s="258"/>
      <c r="J884" s="258"/>
      <c r="K884" s="258"/>
      <c r="L884" s="258"/>
      <c r="M884" s="258"/>
    </row>
    <row r="885" spans="6:13" ht="13.5" customHeight="1">
      <c r="F885" s="258"/>
      <c r="G885" s="258"/>
      <c r="H885" s="258"/>
      <c r="I885" s="258"/>
      <c r="J885" s="258"/>
      <c r="K885" s="258"/>
      <c r="L885" s="258"/>
      <c r="M885" s="258"/>
    </row>
    <row r="886" spans="6:13" ht="13.5" customHeight="1">
      <c r="F886" s="258"/>
      <c r="G886" s="258"/>
      <c r="H886" s="258"/>
      <c r="I886" s="258"/>
      <c r="J886" s="258"/>
      <c r="K886" s="258"/>
      <c r="L886" s="258"/>
      <c r="M886" s="258"/>
    </row>
    <row r="887" spans="6:13" ht="13.5" customHeight="1">
      <c r="F887" s="258"/>
      <c r="G887" s="258"/>
      <c r="H887" s="258"/>
      <c r="I887" s="258"/>
      <c r="J887" s="258"/>
      <c r="K887" s="258"/>
      <c r="L887" s="258"/>
      <c r="M887" s="258"/>
    </row>
    <row r="888" spans="6:13" ht="13.5" customHeight="1">
      <c r="F888" s="258"/>
      <c r="G888" s="258"/>
      <c r="H888" s="258"/>
      <c r="I888" s="258"/>
      <c r="J888" s="258"/>
      <c r="K888" s="258"/>
      <c r="L888" s="258"/>
      <c r="M888" s="258"/>
    </row>
    <row r="889" spans="6:13" ht="13.5" customHeight="1">
      <c r="F889" s="258"/>
      <c r="G889" s="258"/>
      <c r="H889" s="258"/>
      <c r="I889" s="258"/>
      <c r="J889" s="258"/>
      <c r="K889" s="258"/>
      <c r="L889" s="258"/>
      <c r="M889" s="258"/>
    </row>
    <row r="890" spans="6:13" ht="13.5" customHeight="1">
      <c r="F890" s="258"/>
      <c r="G890" s="258"/>
      <c r="H890" s="258"/>
      <c r="I890" s="258"/>
      <c r="J890" s="258"/>
      <c r="K890" s="258"/>
      <c r="L890" s="258"/>
      <c r="M890" s="258"/>
    </row>
    <row r="891" spans="6:13" ht="13.5" customHeight="1">
      <c r="F891" s="258"/>
      <c r="G891" s="258"/>
      <c r="H891" s="258"/>
      <c r="I891" s="258"/>
      <c r="J891" s="258"/>
      <c r="K891" s="258"/>
      <c r="L891" s="258"/>
      <c r="M891" s="258"/>
    </row>
    <row r="892" spans="6:13" ht="13.5" customHeight="1">
      <c r="F892" s="258"/>
      <c r="G892" s="258"/>
      <c r="H892" s="258"/>
      <c r="I892" s="258"/>
      <c r="J892" s="258"/>
      <c r="K892" s="258"/>
      <c r="L892" s="258"/>
      <c r="M892" s="258"/>
    </row>
    <row r="893" spans="6:13" ht="13.5" customHeight="1">
      <c r="F893" s="258"/>
      <c r="G893" s="258"/>
      <c r="H893" s="258"/>
      <c r="I893" s="258"/>
      <c r="J893" s="258"/>
      <c r="K893" s="258"/>
      <c r="L893" s="258"/>
      <c r="M893" s="258"/>
    </row>
    <row r="894" spans="6:13" ht="13.5" customHeight="1">
      <c r="F894" s="258"/>
      <c r="G894" s="258"/>
      <c r="H894" s="258"/>
      <c r="I894" s="258"/>
      <c r="J894" s="258"/>
      <c r="K894" s="258"/>
      <c r="L894" s="258"/>
      <c r="M894" s="258"/>
    </row>
    <row r="895" spans="6:13" ht="13.5" customHeight="1">
      <c r="F895" s="258"/>
      <c r="G895" s="258"/>
      <c r="H895" s="258"/>
      <c r="I895" s="258"/>
      <c r="J895" s="258"/>
      <c r="K895" s="258"/>
      <c r="L895" s="258"/>
      <c r="M895" s="258"/>
    </row>
    <row r="896" spans="6:13" ht="13.5" customHeight="1">
      <c r="F896" s="258"/>
      <c r="G896" s="258"/>
      <c r="H896" s="258"/>
      <c r="I896" s="258"/>
      <c r="J896" s="258"/>
      <c r="K896" s="258"/>
      <c r="L896" s="258"/>
      <c r="M896" s="258"/>
    </row>
    <row r="897" spans="6:13" ht="13.5" customHeight="1">
      <c r="F897" s="258"/>
      <c r="G897" s="258"/>
      <c r="H897" s="258"/>
      <c r="I897" s="258"/>
      <c r="J897" s="258"/>
      <c r="K897" s="258"/>
      <c r="L897" s="258"/>
      <c r="M897" s="258"/>
    </row>
    <row r="898" spans="6:13" ht="13.5" customHeight="1">
      <c r="F898" s="258"/>
      <c r="G898" s="258"/>
      <c r="H898" s="258"/>
      <c r="I898" s="258"/>
      <c r="J898" s="258"/>
      <c r="K898" s="258"/>
      <c r="L898" s="258"/>
      <c r="M898" s="258"/>
    </row>
    <row r="899" spans="6:13" ht="13.5" customHeight="1">
      <c r="F899" s="258"/>
      <c r="G899" s="258"/>
      <c r="H899" s="258"/>
      <c r="I899" s="258"/>
      <c r="J899" s="258"/>
      <c r="K899" s="258"/>
      <c r="L899" s="258"/>
      <c r="M899" s="258"/>
    </row>
    <row r="900" spans="6:13" ht="13.5" customHeight="1">
      <c r="F900" s="258"/>
      <c r="G900" s="258"/>
      <c r="H900" s="258"/>
      <c r="I900" s="258"/>
      <c r="J900" s="258"/>
      <c r="K900" s="258"/>
      <c r="L900" s="258"/>
      <c r="M900" s="258"/>
    </row>
    <row r="901" spans="6:13" ht="13.5" customHeight="1">
      <c r="F901" s="258"/>
      <c r="G901" s="258"/>
      <c r="H901" s="258"/>
      <c r="I901" s="258"/>
      <c r="J901" s="258"/>
      <c r="K901" s="258"/>
      <c r="L901" s="258"/>
      <c r="M901" s="258"/>
    </row>
    <row r="902" spans="6:13" ht="13.5" customHeight="1">
      <c r="F902" s="258"/>
      <c r="G902" s="258"/>
      <c r="H902" s="258"/>
      <c r="I902" s="258"/>
      <c r="J902" s="258"/>
      <c r="K902" s="258"/>
      <c r="L902" s="258"/>
      <c r="M902" s="258"/>
    </row>
    <row r="903" spans="6:13" ht="13.5" customHeight="1">
      <c r="F903" s="258"/>
      <c r="G903" s="258"/>
      <c r="H903" s="258"/>
      <c r="I903" s="258"/>
      <c r="J903" s="258"/>
      <c r="K903" s="258"/>
      <c r="L903" s="258"/>
      <c r="M903" s="258"/>
    </row>
    <row r="904" spans="6:13" ht="13.5" customHeight="1">
      <c r="F904" s="258"/>
      <c r="G904" s="258"/>
      <c r="H904" s="258"/>
      <c r="I904" s="258"/>
      <c r="J904" s="258"/>
      <c r="K904" s="258"/>
      <c r="L904" s="258"/>
      <c r="M904" s="258"/>
    </row>
    <row r="905" spans="6:13" ht="13.5" customHeight="1">
      <c r="F905" s="258"/>
      <c r="G905" s="258"/>
      <c r="H905" s="258"/>
      <c r="I905" s="258"/>
      <c r="J905" s="258"/>
      <c r="K905" s="258"/>
      <c r="L905" s="258"/>
      <c r="M905" s="258"/>
    </row>
    <row r="906" spans="6:13" ht="13.5" customHeight="1">
      <c r="F906" s="258"/>
      <c r="G906" s="258"/>
      <c r="H906" s="258"/>
      <c r="I906" s="258"/>
      <c r="J906" s="258"/>
      <c r="K906" s="258"/>
      <c r="L906" s="258"/>
      <c r="M906" s="258"/>
    </row>
    <row r="907" spans="6:13" ht="13.5" customHeight="1">
      <c r="F907" s="258"/>
      <c r="G907" s="258"/>
      <c r="H907" s="258"/>
      <c r="I907" s="258"/>
      <c r="J907" s="258"/>
      <c r="K907" s="258"/>
      <c r="L907" s="258"/>
      <c r="M907" s="258"/>
    </row>
    <row r="908" spans="6:13" ht="13.5" customHeight="1">
      <c r="F908" s="258"/>
      <c r="G908" s="258"/>
      <c r="H908" s="258"/>
      <c r="I908" s="258"/>
      <c r="J908" s="258"/>
      <c r="K908" s="258"/>
      <c r="L908" s="258"/>
      <c r="M908" s="258"/>
    </row>
    <row r="909" spans="6:13" ht="13.5" customHeight="1">
      <c r="F909" s="258"/>
      <c r="G909" s="258"/>
      <c r="H909" s="258"/>
      <c r="I909" s="258"/>
      <c r="J909" s="258"/>
      <c r="K909" s="258"/>
      <c r="L909" s="258"/>
      <c r="M909" s="258"/>
    </row>
    <row r="910" spans="6:13" ht="13.5" customHeight="1">
      <c r="F910" s="258"/>
      <c r="G910" s="258"/>
      <c r="H910" s="258"/>
      <c r="I910" s="258"/>
      <c r="J910" s="258"/>
      <c r="K910" s="258"/>
      <c r="L910" s="258"/>
      <c r="M910" s="258"/>
    </row>
    <row r="911" spans="6:13" ht="13.5" customHeight="1">
      <c r="F911" s="258"/>
      <c r="G911" s="258"/>
      <c r="H911" s="258"/>
      <c r="I911" s="258"/>
      <c r="J911" s="258"/>
      <c r="K911" s="258"/>
      <c r="L911" s="258"/>
      <c r="M911" s="258"/>
    </row>
    <row r="912" spans="6:13" ht="13.5" customHeight="1">
      <c r="F912" s="258"/>
      <c r="G912" s="258"/>
      <c r="H912" s="258"/>
      <c r="I912" s="258"/>
      <c r="J912" s="258"/>
      <c r="K912" s="258"/>
      <c r="L912" s="258"/>
      <c r="M912" s="258"/>
    </row>
    <row r="913" spans="6:13" ht="13.5" customHeight="1">
      <c r="F913" s="258"/>
      <c r="G913" s="258"/>
      <c r="H913" s="258"/>
      <c r="I913" s="258"/>
      <c r="J913" s="258"/>
      <c r="K913" s="258"/>
      <c r="L913" s="258"/>
      <c r="M913" s="258"/>
    </row>
    <row r="914" spans="6:13" ht="13.5" customHeight="1">
      <c r="F914" s="258"/>
      <c r="G914" s="258"/>
      <c r="H914" s="258"/>
      <c r="I914" s="258"/>
      <c r="J914" s="258"/>
      <c r="K914" s="258"/>
      <c r="L914" s="258"/>
      <c r="M914" s="258"/>
    </row>
    <row r="915" spans="6:13" ht="13.5" customHeight="1">
      <c r="F915" s="258"/>
      <c r="G915" s="258"/>
      <c r="H915" s="258"/>
      <c r="I915" s="258"/>
      <c r="J915" s="258"/>
      <c r="K915" s="258"/>
      <c r="L915" s="258"/>
      <c r="M915" s="258"/>
    </row>
    <row r="916" spans="6:13" ht="13.5" customHeight="1">
      <c r="F916" s="258"/>
      <c r="G916" s="258"/>
      <c r="H916" s="258"/>
      <c r="I916" s="258"/>
      <c r="J916" s="258"/>
      <c r="K916" s="258"/>
      <c r="L916" s="258"/>
      <c r="M916" s="258"/>
    </row>
    <row r="917" spans="6:13" ht="13.5" customHeight="1">
      <c r="F917" s="258"/>
      <c r="G917" s="258"/>
      <c r="H917" s="258"/>
      <c r="I917" s="258"/>
      <c r="J917" s="258"/>
      <c r="K917" s="258"/>
      <c r="L917" s="258"/>
      <c r="M917" s="258"/>
    </row>
    <row r="918" spans="6:13" ht="13.5" customHeight="1">
      <c r="F918" s="258"/>
      <c r="G918" s="258"/>
      <c r="H918" s="258"/>
      <c r="I918" s="258"/>
      <c r="J918" s="258"/>
      <c r="K918" s="258"/>
      <c r="L918" s="258"/>
      <c r="M918" s="258"/>
    </row>
    <row r="919" spans="6:13" ht="13.5" customHeight="1">
      <c r="F919" s="258"/>
      <c r="G919" s="258"/>
      <c r="H919" s="258"/>
      <c r="I919" s="258"/>
      <c r="J919" s="258"/>
      <c r="K919" s="258"/>
      <c r="L919" s="258"/>
      <c r="M919" s="258"/>
    </row>
    <row r="920" spans="6:13" ht="13.5" customHeight="1">
      <c r="F920" s="258"/>
      <c r="G920" s="258"/>
      <c r="H920" s="258"/>
      <c r="I920" s="258"/>
      <c r="J920" s="258"/>
      <c r="K920" s="258"/>
      <c r="L920" s="258"/>
      <c r="M920" s="258"/>
    </row>
    <row r="921" spans="6:13" ht="13.5" customHeight="1">
      <c r="F921" s="258"/>
      <c r="G921" s="258"/>
      <c r="H921" s="258"/>
      <c r="I921" s="258"/>
      <c r="J921" s="258"/>
      <c r="K921" s="258"/>
      <c r="L921" s="258"/>
      <c r="M921" s="258"/>
    </row>
    <row r="922" spans="6:13" ht="13.5" customHeight="1">
      <c r="F922" s="258"/>
      <c r="G922" s="258"/>
      <c r="H922" s="258"/>
      <c r="I922" s="258"/>
      <c r="J922" s="258"/>
      <c r="K922" s="258"/>
      <c r="L922" s="258"/>
      <c r="M922" s="258"/>
    </row>
    <row r="923" spans="6:13" ht="13.5" customHeight="1">
      <c r="F923" s="258"/>
      <c r="G923" s="258"/>
      <c r="H923" s="258"/>
      <c r="I923" s="258"/>
      <c r="J923" s="258"/>
      <c r="K923" s="258"/>
      <c r="L923" s="258"/>
      <c r="M923" s="258"/>
    </row>
    <row r="924" spans="6:13" ht="13.5" customHeight="1">
      <c r="F924" s="258"/>
      <c r="G924" s="258"/>
      <c r="H924" s="258"/>
      <c r="I924" s="258"/>
      <c r="J924" s="258"/>
      <c r="K924" s="258"/>
      <c r="L924" s="258"/>
      <c r="M924" s="258"/>
    </row>
    <row r="925" spans="6:13" ht="13.5" customHeight="1">
      <c r="F925" s="258"/>
      <c r="G925" s="258"/>
      <c r="H925" s="258"/>
      <c r="I925" s="258"/>
      <c r="J925" s="258"/>
      <c r="K925" s="258"/>
      <c r="L925" s="258"/>
      <c r="M925" s="258"/>
    </row>
    <row r="926" spans="6:13" ht="13.5" customHeight="1">
      <c r="F926" s="258"/>
      <c r="G926" s="258"/>
      <c r="H926" s="258"/>
      <c r="I926" s="258"/>
      <c r="J926" s="258"/>
      <c r="K926" s="258"/>
      <c r="L926" s="258"/>
      <c r="M926" s="258"/>
    </row>
    <row r="927" spans="6:13" ht="13.5" customHeight="1">
      <c r="F927" s="258"/>
      <c r="G927" s="258"/>
      <c r="H927" s="258"/>
      <c r="I927" s="258"/>
      <c r="J927" s="258"/>
      <c r="K927" s="258"/>
      <c r="L927" s="258"/>
      <c r="M927" s="258"/>
    </row>
    <row r="928" spans="6:13" ht="13.5" customHeight="1">
      <c r="F928" s="258"/>
      <c r="G928" s="258"/>
      <c r="H928" s="258"/>
      <c r="I928" s="258"/>
      <c r="J928" s="258"/>
      <c r="K928" s="258"/>
      <c r="L928" s="258"/>
      <c r="M928" s="258"/>
    </row>
    <row r="929" spans="6:13" ht="13.5" customHeight="1">
      <c r="F929" s="258"/>
      <c r="G929" s="258"/>
      <c r="H929" s="258"/>
      <c r="I929" s="258"/>
      <c r="J929" s="258"/>
      <c r="K929" s="258"/>
      <c r="L929" s="258"/>
      <c r="M929" s="258"/>
    </row>
    <row r="930" spans="6:13" ht="13.5" customHeight="1">
      <c r="F930" s="258"/>
      <c r="G930" s="258"/>
      <c r="H930" s="258"/>
      <c r="I930" s="258"/>
      <c r="J930" s="258"/>
      <c r="K930" s="258"/>
      <c r="L930" s="258"/>
      <c r="M930" s="258"/>
    </row>
    <row r="931" spans="6:13" ht="13.5" customHeight="1">
      <c r="F931" s="258"/>
      <c r="G931" s="258"/>
      <c r="H931" s="258"/>
      <c r="I931" s="258"/>
      <c r="J931" s="258"/>
      <c r="K931" s="258"/>
      <c r="L931" s="258"/>
      <c r="M931" s="258"/>
    </row>
    <row r="932" spans="6:13" ht="13.5" customHeight="1">
      <c r="F932" s="258"/>
      <c r="G932" s="258"/>
      <c r="H932" s="258"/>
      <c r="I932" s="258"/>
      <c r="J932" s="258"/>
      <c r="K932" s="258"/>
      <c r="L932" s="258"/>
      <c r="M932" s="258"/>
    </row>
    <row r="933" spans="6:13" ht="13.5" customHeight="1">
      <c r="F933" s="258"/>
      <c r="G933" s="258"/>
      <c r="H933" s="258"/>
      <c r="I933" s="258"/>
      <c r="J933" s="258"/>
      <c r="K933" s="258"/>
      <c r="L933" s="258"/>
      <c r="M933" s="258"/>
    </row>
    <row r="934" spans="6:13" ht="13.5" customHeight="1">
      <c r="F934" s="258"/>
      <c r="G934" s="258"/>
      <c r="H934" s="258"/>
      <c r="I934" s="258"/>
      <c r="J934" s="258"/>
      <c r="K934" s="258"/>
      <c r="L934" s="258"/>
      <c r="M934" s="258"/>
    </row>
    <row r="935" spans="6:13" ht="13.5" customHeight="1">
      <c r="F935" s="258"/>
      <c r="G935" s="258"/>
      <c r="H935" s="258"/>
      <c r="I935" s="258"/>
      <c r="J935" s="258"/>
      <c r="K935" s="258"/>
      <c r="L935" s="258"/>
      <c r="M935" s="258"/>
    </row>
    <row r="936" spans="6:13" ht="13.5" customHeight="1">
      <c r="F936" s="258"/>
      <c r="G936" s="258"/>
      <c r="H936" s="258"/>
      <c r="I936" s="258"/>
      <c r="J936" s="258"/>
      <c r="K936" s="258"/>
      <c r="L936" s="258"/>
      <c r="M936" s="258"/>
    </row>
    <row r="937" spans="6:13" ht="13.5" customHeight="1">
      <c r="F937" s="258"/>
      <c r="G937" s="258"/>
      <c r="H937" s="258"/>
      <c r="I937" s="258"/>
      <c r="J937" s="258"/>
      <c r="K937" s="258"/>
      <c r="L937" s="258"/>
      <c r="M937" s="258"/>
    </row>
    <row r="938" spans="6:13" ht="13.5" customHeight="1">
      <c r="F938" s="258"/>
      <c r="G938" s="258"/>
      <c r="H938" s="258"/>
      <c r="I938" s="258"/>
      <c r="J938" s="258"/>
      <c r="K938" s="258"/>
      <c r="L938" s="258"/>
      <c r="M938" s="258"/>
    </row>
    <row r="939" spans="6:13" ht="13.5" customHeight="1">
      <c r="F939" s="258"/>
      <c r="G939" s="258"/>
      <c r="H939" s="258"/>
      <c r="I939" s="258"/>
      <c r="J939" s="258"/>
      <c r="K939" s="258"/>
      <c r="L939" s="258"/>
      <c r="M939" s="258"/>
    </row>
    <row r="940" spans="6:13" ht="13.5" customHeight="1">
      <c r="F940" s="258"/>
      <c r="G940" s="258"/>
      <c r="H940" s="258"/>
      <c r="I940" s="258"/>
      <c r="J940" s="258"/>
      <c r="K940" s="258"/>
      <c r="L940" s="258"/>
      <c r="M940" s="258"/>
    </row>
    <row r="941" spans="6:13" ht="13.5" customHeight="1">
      <c r="F941" s="258"/>
      <c r="G941" s="258"/>
      <c r="H941" s="258"/>
      <c r="I941" s="258"/>
      <c r="J941" s="258"/>
      <c r="K941" s="258"/>
      <c r="L941" s="258"/>
      <c r="M941" s="258"/>
    </row>
    <row r="942" spans="6:13" ht="13.5" customHeight="1">
      <c r="F942" s="258"/>
      <c r="G942" s="258"/>
      <c r="H942" s="258"/>
      <c r="I942" s="258"/>
      <c r="J942" s="258"/>
      <c r="K942" s="258"/>
      <c r="L942" s="258"/>
      <c r="M942" s="258"/>
    </row>
    <row r="943" spans="6:13" ht="13.5" customHeight="1">
      <c r="F943" s="258"/>
      <c r="G943" s="258"/>
      <c r="H943" s="258"/>
      <c r="I943" s="258"/>
      <c r="J943" s="258"/>
      <c r="K943" s="258"/>
      <c r="L943" s="258"/>
      <c r="M943" s="258"/>
    </row>
    <row r="944" spans="6:13" ht="13.5" customHeight="1">
      <c r="F944" s="258"/>
      <c r="G944" s="258"/>
      <c r="H944" s="258"/>
      <c r="I944" s="258"/>
      <c r="J944" s="258"/>
      <c r="K944" s="258"/>
      <c r="L944" s="258"/>
      <c r="M944" s="258"/>
    </row>
    <row r="945" spans="6:13" ht="13.5" customHeight="1">
      <c r="F945" s="258"/>
      <c r="G945" s="258"/>
      <c r="H945" s="258"/>
      <c r="I945" s="258"/>
      <c r="J945" s="258"/>
      <c r="K945" s="258"/>
      <c r="L945" s="258"/>
      <c r="M945" s="258"/>
    </row>
    <row r="946" spans="6:13" ht="13.5" customHeight="1">
      <c r="F946" s="258"/>
      <c r="G946" s="258"/>
      <c r="H946" s="258"/>
      <c r="I946" s="258"/>
      <c r="J946" s="258"/>
      <c r="K946" s="258"/>
      <c r="L946" s="258"/>
      <c r="M946" s="258"/>
    </row>
    <row r="947" spans="6:13" ht="13.5" customHeight="1">
      <c r="F947" s="258"/>
      <c r="G947" s="258"/>
      <c r="H947" s="258"/>
      <c r="I947" s="258"/>
      <c r="J947" s="258"/>
      <c r="K947" s="258"/>
      <c r="L947" s="258"/>
      <c r="M947" s="258"/>
    </row>
    <row r="948" spans="6:13" ht="13.5" customHeight="1">
      <c r="F948" s="258"/>
      <c r="G948" s="258"/>
      <c r="H948" s="258"/>
      <c r="I948" s="258"/>
      <c r="J948" s="258"/>
      <c r="K948" s="258"/>
      <c r="L948" s="258"/>
      <c r="M948" s="258"/>
    </row>
    <row r="949" spans="6:13" ht="13.5" customHeight="1">
      <c r="F949" s="258"/>
      <c r="G949" s="258"/>
      <c r="H949" s="258"/>
      <c r="I949" s="258"/>
      <c r="J949" s="258"/>
      <c r="K949" s="258"/>
      <c r="L949" s="258"/>
      <c r="M949" s="258"/>
    </row>
    <row r="950" spans="6:13" ht="13.5" customHeight="1">
      <c r="F950" s="258"/>
      <c r="G950" s="258"/>
      <c r="H950" s="258"/>
      <c r="I950" s="258"/>
      <c r="J950" s="258"/>
      <c r="K950" s="258"/>
      <c r="L950" s="258"/>
      <c r="M950" s="258"/>
    </row>
    <row r="951" spans="6:13" ht="13.5" customHeight="1">
      <c r="F951" s="258"/>
      <c r="G951" s="258"/>
      <c r="H951" s="258"/>
      <c r="I951" s="258"/>
      <c r="J951" s="258"/>
      <c r="K951" s="258"/>
      <c r="L951" s="258"/>
      <c r="M951" s="258"/>
    </row>
    <row r="952" spans="6:13" ht="13.5" customHeight="1">
      <c r="F952" s="258"/>
      <c r="G952" s="258"/>
      <c r="H952" s="258"/>
      <c r="I952" s="258"/>
      <c r="J952" s="258"/>
      <c r="K952" s="258"/>
      <c r="L952" s="258"/>
      <c r="M952" s="258"/>
    </row>
    <row r="953" spans="6:13" ht="13.5" customHeight="1">
      <c r="F953" s="258"/>
      <c r="G953" s="258"/>
      <c r="H953" s="258"/>
      <c r="I953" s="258"/>
      <c r="J953" s="258"/>
      <c r="K953" s="258"/>
      <c r="L953" s="258"/>
      <c r="M953" s="258"/>
    </row>
    <row r="954" spans="6:13" ht="13.5" customHeight="1">
      <c r="F954" s="258"/>
      <c r="G954" s="258"/>
      <c r="H954" s="258"/>
      <c r="I954" s="258"/>
      <c r="J954" s="258"/>
      <c r="K954" s="258"/>
      <c r="L954" s="258"/>
      <c r="M954" s="258"/>
    </row>
    <row r="955" spans="6:13" ht="13.5" customHeight="1">
      <c r="F955" s="258"/>
      <c r="G955" s="258"/>
      <c r="H955" s="258"/>
      <c r="I955" s="258"/>
      <c r="J955" s="258"/>
      <c r="K955" s="258"/>
      <c r="L955" s="258"/>
      <c r="M955" s="258"/>
    </row>
    <row r="956" spans="6:13" ht="13.5" customHeight="1">
      <c r="F956" s="258"/>
      <c r="G956" s="258"/>
      <c r="H956" s="258"/>
      <c r="I956" s="258"/>
      <c r="J956" s="258"/>
      <c r="K956" s="258"/>
      <c r="L956" s="258"/>
      <c r="M956" s="258"/>
    </row>
    <row r="957" spans="6:13" ht="13.5" customHeight="1">
      <c r="F957" s="258"/>
      <c r="G957" s="258"/>
      <c r="H957" s="258"/>
      <c r="I957" s="258"/>
      <c r="J957" s="258"/>
      <c r="K957" s="258"/>
      <c r="L957" s="258"/>
      <c r="M957" s="258"/>
    </row>
    <row r="958" spans="6:13" ht="13.5" customHeight="1">
      <c r="F958" s="258"/>
      <c r="G958" s="258"/>
      <c r="H958" s="258"/>
      <c r="I958" s="258"/>
      <c r="J958" s="258"/>
      <c r="K958" s="258"/>
      <c r="L958" s="258"/>
      <c r="M958" s="258"/>
    </row>
    <row r="959" spans="6:13" ht="13.5" customHeight="1">
      <c r="F959" s="258"/>
      <c r="G959" s="258"/>
      <c r="H959" s="258"/>
      <c r="I959" s="258"/>
      <c r="J959" s="258"/>
      <c r="K959" s="258"/>
      <c r="L959" s="258"/>
      <c r="M959" s="258"/>
    </row>
    <row r="960" spans="6:13" ht="13.5" customHeight="1">
      <c r="F960" s="258"/>
      <c r="G960" s="258"/>
      <c r="H960" s="258"/>
      <c r="I960" s="258"/>
      <c r="J960" s="258"/>
      <c r="K960" s="258"/>
      <c r="L960" s="258"/>
      <c r="M960" s="258"/>
    </row>
    <row r="961" spans="6:13" ht="13.5" customHeight="1">
      <c r="F961" s="258"/>
      <c r="G961" s="258"/>
      <c r="H961" s="258"/>
      <c r="I961" s="258"/>
      <c r="J961" s="258"/>
      <c r="K961" s="258"/>
      <c r="L961" s="258"/>
      <c r="M961" s="258"/>
    </row>
    <row r="962" spans="6:13" ht="13.5" customHeight="1">
      <c r="F962" s="258"/>
      <c r="G962" s="258"/>
      <c r="H962" s="258"/>
      <c r="I962" s="258"/>
      <c r="J962" s="258"/>
      <c r="K962" s="258"/>
      <c r="L962" s="258"/>
      <c r="M962" s="258"/>
    </row>
    <row r="963" spans="6:13" ht="13.5" customHeight="1">
      <c r="F963" s="258"/>
      <c r="G963" s="258"/>
      <c r="H963" s="258"/>
      <c r="I963" s="258"/>
      <c r="J963" s="258"/>
      <c r="K963" s="258"/>
      <c r="L963" s="258"/>
      <c r="M963" s="258"/>
    </row>
    <row r="964" spans="6:13" ht="13.5" customHeight="1">
      <c r="F964" s="258"/>
      <c r="G964" s="258"/>
      <c r="H964" s="258"/>
      <c r="I964" s="258"/>
      <c r="J964" s="258"/>
      <c r="K964" s="258"/>
      <c r="L964" s="258"/>
      <c r="M964" s="258"/>
    </row>
    <row r="965" spans="6:13" ht="13.5" customHeight="1">
      <c r="F965" s="258"/>
      <c r="G965" s="258"/>
      <c r="H965" s="258"/>
      <c r="I965" s="258"/>
      <c r="J965" s="258"/>
      <c r="K965" s="258"/>
      <c r="L965" s="258"/>
      <c r="M965" s="258"/>
    </row>
    <row r="966" spans="6:13" ht="13.5" customHeight="1">
      <c r="F966" s="258"/>
      <c r="G966" s="258"/>
      <c r="H966" s="258"/>
      <c r="I966" s="258"/>
      <c r="J966" s="258"/>
      <c r="K966" s="258"/>
      <c r="L966" s="258"/>
      <c r="M966" s="258"/>
    </row>
    <row r="967" spans="6:13" ht="13.5" customHeight="1">
      <c r="F967" s="258"/>
      <c r="G967" s="258"/>
      <c r="H967" s="258"/>
      <c r="I967" s="258"/>
      <c r="J967" s="258"/>
      <c r="K967" s="258"/>
      <c r="L967" s="258"/>
      <c r="M967" s="258"/>
    </row>
    <row r="968" spans="6:13" ht="13.5" customHeight="1">
      <c r="F968" s="258"/>
      <c r="G968" s="258"/>
      <c r="H968" s="258"/>
      <c r="I968" s="258"/>
      <c r="J968" s="258"/>
      <c r="K968" s="258"/>
      <c r="L968" s="258"/>
      <c r="M968" s="258"/>
    </row>
    <row r="969" spans="6:13" ht="13.5" customHeight="1">
      <c r="F969" s="258"/>
      <c r="G969" s="258"/>
      <c r="H969" s="258"/>
      <c r="I969" s="258"/>
      <c r="J969" s="258"/>
      <c r="K969" s="258"/>
      <c r="L969" s="258"/>
      <c r="M969" s="258"/>
    </row>
    <row r="970" spans="6:13" ht="13.5" customHeight="1">
      <c r="F970" s="258"/>
      <c r="G970" s="258"/>
      <c r="H970" s="258"/>
      <c r="I970" s="258"/>
      <c r="J970" s="258"/>
      <c r="K970" s="258"/>
      <c r="L970" s="258"/>
      <c r="M970" s="258"/>
    </row>
    <row r="971" spans="6:13" ht="13.5" customHeight="1">
      <c r="F971" s="258"/>
      <c r="G971" s="258"/>
      <c r="H971" s="258"/>
      <c r="I971" s="258"/>
      <c r="J971" s="258"/>
      <c r="K971" s="258"/>
      <c r="L971" s="258"/>
      <c r="M971" s="258"/>
    </row>
    <row r="972" spans="6:13" ht="13.5" customHeight="1">
      <c r="F972" s="258"/>
      <c r="G972" s="258"/>
      <c r="H972" s="258"/>
      <c r="I972" s="258"/>
      <c r="J972" s="258"/>
      <c r="K972" s="258"/>
      <c r="L972" s="258"/>
      <c r="M972" s="258"/>
    </row>
    <row r="973" spans="6:13" ht="13.5" customHeight="1">
      <c r="F973" s="258"/>
      <c r="G973" s="258"/>
      <c r="H973" s="258"/>
      <c r="I973" s="258"/>
      <c r="J973" s="258"/>
      <c r="K973" s="258"/>
      <c r="L973" s="258"/>
      <c r="M973" s="258"/>
    </row>
    <row r="974" spans="6:13" ht="13.5" customHeight="1">
      <c r="F974" s="258"/>
      <c r="G974" s="258"/>
      <c r="H974" s="258"/>
      <c r="I974" s="258"/>
      <c r="J974" s="258"/>
      <c r="K974" s="258"/>
      <c r="L974" s="258"/>
      <c r="M974" s="258"/>
    </row>
    <row r="975" spans="6:13" ht="13.5" customHeight="1">
      <c r="F975" s="258"/>
      <c r="G975" s="258"/>
      <c r="H975" s="258"/>
      <c r="I975" s="258"/>
      <c r="J975" s="258"/>
      <c r="K975" s="258"/>
      <c r="L975" s="258"/>
      <c r="M975" s="258"/>
    </row>
    <row r="976" spans="6:13" ht="13.5" customHeight="1">
      <c r="F976" s="258"/>
      <c r="G976" s="258"/>
      <c r="H976" s="258"/>
      <c r="I976" s="258"/>
      <c r="J976" s="258"/>
      <c r="K976" s="258"/>
      <c r="L976" s="258"/>
      <c r="M976" s="258"/>
    </row>
    <row r="977" spans="6:13" ht="13.5" customHeight="1">
      <c r="F977" s="258"/>
      <c r="G977" s="258"/>
      <c r="H977" s="258"/>
      <c r="I977" s="258"/>
      <c r="J977" s="258"/>
      <c r="K977" s="258"/>
      <c r="L977" s="258"/>
      <c r="M977" s="258"/>
    </row>
    <row r="978" spans="6:13" ht="13.5" customHeight="1">
      <c r="F978" s="258"/>
      <c r="G978" s="258"/>
      <c r="H978" s="258"/>
      <c r="I978" s="258"/>
      <c r="J978" s="258"/>
      <c r="K978" s="258"/>
      <c r="L978" s="258"/>
      <c r="M978" s="258"/>
    </row>
    <row r="979" spans="6:13" ht="13.5" customHeight="1">
      <c r="F979" s="258"/>
      <c r="G979" s="258"/>
      <c r="H979" s="258"/>
      <c r="I979" s="258"/>
      <c r="J979" s="258"/>
      <c r="K979" s="258"/>
      <c r="L979" s="258"/>
      <c r="M979" s="258"/>
    </row>
    <row r="980" spans="6:13" ht="13.5" customHeight="1">
      <c r="F980" s="258"/>
      <c r="G980" s="258"/>
      <c r="H980" s="258"/>
      <c r="I980" s="258"/>
      <c r="J980" s="258"/>
      <c r="K980" s="258"/>
      <c r="L980" s="258"/>
      <c r="M980" s="258"/>
    </row>
    <row r="981" spans="6:13" ht="13.5" customHeight="1">
      <c r="F981" s="258"/>
      <c r="G981" s="258"/>
      <c r="H981" s="258"/>
      <c r="I981" s="258"/>
      <c r="J981" s="258"/>
      <c r="K981" s="258"/>
      <c r="L981" s="258"/>
      <c r="M981" s="258"/>
    </row>
    <row r="982" spans="6:13" ht="13.5" customHeight="1">
      <c r="F982" s="258"/>
      <c r="G982" s="258"/>
      <c r="H982" s="258"/>
      <c r="I982" s="258"/>
      <c r="J982" s="258"/>
      <c r="K982" s="258"/>
      <c r="L982" s="258"/>
      <c r="M982" s="258"/>
    </row>
    <row r="983" spans="6:13" ht="13.5" customHeight="1">
      <c r="F983" s="258"/>
      <c r="G983" s="258"/>
      <c r="H983" s="258"/>
      <c r="I983" s="258"/>
      <c r="J983" s="258"/>
      <c r="K983" s="258"/>
      <c r="L983" s="258"/>
      <c r="M983" s="258"/>
    </row>
    <row r="984" spans="6:13" ht="13.5" customHeight="1">
      <c r="F984" s="258"/>
      <c r="G984" s="258"/>
      <c r="H984" s="258"/>
      <c r="I984" s="258"/>
      <c r="J984" s="258"/>
      <c r="K984" s="258"/>
      <c r="L984" s="258"/>
      <c r="M984" s="258"/>
    </row>
    <row r="985" spans="6:13" ht="13.5" customHeight="1">
      <c r="F985" s="258"/>
      <c r="G985" s="258"/>
      <c r="H985" s="258"/>
      <c r="I985" s="258"/>
      <c r="J985" s="258"/>
      <c r="K985" s="258"/>
      <c r="L985" s="258"/>
      <c r="M985" s="258"/>
    </row>
    <row r="986" spans="6:13" ht="13.5" customHeight="1">
      <c r="F986" s="258"/>
      <c r="G986" s="258"/>
      <c r="H986" s="258"/>
      <c r="I986" s="258"/>
      <c r="J986" s="258"/>
      <c r="K986" s="258"/>
      <c r="L986" s="258"/>
      <c r="M986" s="258"/>
    </row>
    <row r="987" spans="6:13" ht="13.5" customHeight="1">
      <c r="F987" s="258"/>
      <c r="G987" s="258"/>
      <c r="H987" s="258"/>
      <c r="I987" s="258"/>
      <c r="J987" s="258"/>
      <c r="K987" s="258"/>
      <c r="L987" s="258"/>
      <c r="M987" s="258"/>
    </row>
    <row r="988" spans="6:13" ht="13.5" customHeight="1">
      <c r="F988" s="258"/>
      <c r="G988" s="258"/>
      <c r="H988" s="258"/>
      <c r="I988" s="258"/>
      <c r="J988" s="258"/>
      <c r="K988" s="258"/>
      <c r="L988" s="258"/>
      <c r="M988" s="258"/>
    </row>
    <row r="989" spans="6:13" ht="13.5" customHeight="1">
      <c r="F989" s="258"/>
      <c r="G989" s="258"/>
      <c r="H989" s="258"/>
      <c r="I989" s="258"/>
      <c r="J989" s="258"/>
      <c r="K989" s="258"/>
      <c r="L989" s="258"/>
      <c r="M989" s="258"/>
    </row>
    <row r="990" spans="6:13" ht="13.5" customHeight="1">
      <c r="F990" s="258"/>
      <c r="G990" s="258"/>
      <c r="H990" s="258"/>
      <c r="I990" s="258"/>
      <c r="J990" s="258"/>
      <c r="K990" s="258"/>
      <c r="L990" s="258"/>
      <c r="M990" s="258"/>
    </row>
    <row r="991" spans="6:13" ht="13.5" customHeight="1">
      <c r="F991" s="258"/>
      <c r="G991" s="258"/>
      <c r="H991" s="258"/>
      <c r="I991" s="258"/>
      <c r="J991" s="258"/>
      <c r="K991" s="258"/>
      <c r="L991" s="258"/>
      <c r="M991" s="258"/>
    </row>
    <row r="992" spans="6:13" ht="13.5" customHeight="1">
      <c r="F992" s="258"/>
      <c r="G992" s="258"/>
      <c r="H992" s="258"/>
      <c r="I992" s="258"/>
      <c r="J992" s="258"/>
      <c r="K992" s="258"/>
      <c r="L992" s="258"/>
      <c r="M992" s="258"/>
    </row>
    <row r="993" spans="6:13" ht="13.5" customHeight="1">
      <c r="F993" s="258"/>
      <c r="G993" s="258"/>
      <c r="H993" s="258"/>
      <c r="I993" s="258"/>
      <c r="J993" s="258"/>
      <c r="K993" s="258"/>
      <c r="L993" s="258"/>
      <c r="M993" s="258"/>
    </row>
    <row r="994" spans="6:13" ht="13.5" customHeight="1">
      <c r="F994" s="258"/>
      <c r="G994" s="258"/>
      <c r="H994" s="258"/>
      <c r="I994" s="258"/>
      <c r="J994" s="258"/>
      <c r="K994" s="258"/>
      <c r="L994" s="258"/>
      <c r="M994" s="258"/>
    </row>
    <row r="995" spans="6:13" ht="13.5" customHeight="1">
      <c r="F995" s="258"/>
      <c r="G995" s="258"/>
      <c r="H995" s="258"/>
      <c r="I995" s="258"/>
      <c r="J995" s="258"/>
      <c r="K995" s="258"/>
      <c r="L995" s="258"/>
      <c r="M995" s="258"/>
    </row>
    <row r="996" spans="6:13" ht="13.5" customHeight="1">
      <c r="F996" s="258"/>
      <c r="G996" s="258"/>
      <c r="H996" s="258"/>
      <c r="I996" s="258"/>
      <c r="J996" s="258"/>
      <c r="K996" s="258"/>
      <c r="L996" s="258"/>
      <c r="M996" s="258"/>
    </row>
    <row r="997" spans="6:13" ht="13.5" customHeight="1">
      <c r="F997" s="258"/>
      <c r="G997" s="258"/>
      <c r="H997" s="258"/>
      <c r="I997" s="258"/>
      <c r="J997" s="258"/>
      <c r="K997" s="258"/>
      <c r="L997" s="258"/>
      <c r="M997" s="258"/>
    </row>
    <row r="998" spans="6:13" ht="13.5" customHeight="1">
      <c r="F998" s="258"/>
      <c r="G998" s="258"/>
      <c r="H998" s="258"/>
      <c r="I998" s="258"/>
      <c r="J998" s="258"/>
      <c r="K998" s="258"/>
      <c r="L998" s="258"/>
      <c r="M998" s="258"/>
    </row>
    <row r="999" spans="6:13" ht="13.5" customHeight="1">
      <c r="F999" s="258"/>
      <c r="G999" s="258"/>
      <c r="H999" s="258"/>
      <c r="I999" s="258"/>
      <c r="J999" s="258"/>
      <c r="K999" s="258"/>
      <c r="L999" s="258"/>
      <c r="M999" s="258"/>
    </row>
    <row r="1000" spans="6:13" ht="13.5" customHeight="1">
      <c r="F1000" s="258"/>
      <c r="G1000" s="258"/>
      <c r="H1000" s="258"/>
      <c r="I1000" s="258"/>
      <c r="J1000" s="258"/>
      <c r="K1000" s="258"/>
      <c r="L1000" s="258"/>
      <c r="M1000" s="258"/>
    </row>
  </sheetData>
  <mergeCells count="3">
    <mergeCell ref="B1:E1"/>
    <mergeCell ref="F1:H1"/>
    <mergeCell ref="I1:K1"/>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Z1001"/>
  <sheetViews>
    <sheetView workbookViewId="0">
      <selection activeCell="M93" sqref="M93"/>
    </sheetView>
  </sheetViews>
  <sheetFormatPr defaultColWidth="12.625" defaultRowHeight="15" customHeight="1"/>
  <cols>
    <col min="1" max="1" width="8.75" customWidth="1"/>
    <col min="2" max="2" width="9.125" customWidth="1"/>
    <col min="3" max="3" width="8.875" customWidth="1"/>
    <col min="4" max="4" width="9.25" customWidth="1"/>
    <col min="5" max="5" width="8.875" customWidth="1"/>
    <col min="6" max="14" width="8.75" customWidth="1"/>
    <col min="15" max="26" width="8.625" customWidth="1"/>
  </cols>
  <sheetData>
    <row r="1" spans="1:26" ht="15" customHeight="1">
      <c r="B1" s="691" t="s">
        <v>22</v>
      </c>
      <c r="C1" s="691"/>
      <c r="D1" s="691"/>
      <c r="E1" s="691"/>
      <c r="F1" s="692" t="s">
        <v>23</v>
      </c>
      <c r="G1" s="692"/>
      <c r="H1" s="692"/>
      <c r="I1" s="693" t="s">
        <v>24</v>
      </c>
      <c r="J1" s="693"/>
      <c r="K1" s="693"/>
    </row>
    <row r="2" spans="1:26" ht="11.25" customHeight="1">
      <c r="A2" s="300" t="s">
        <v>9</v>
      </c>
      <c r="B2" s="300" t="s">
        <v>1139</v>
      </c>
      <c r="C2" s="300" t="s">
        <v>1140</v>
      </c>
      <c r="D2" s="300" t="s">
        <v>1141</v>
      </c>
      <c r="E2" s="302" t="s">
        <v>1142</v>
      </c>
      <c r="F2" s="359" t="s">
        <v>1139</v>
      </c>
      <c r="G2" s="359" t="s">
        <v>1140</v>
      </c>
      <c r="H2" s="302" t="s">
        <v>1142</v>
      </c>
      <c r="I2" s="359" t="s">
        <v>1139</v>
      </c>
      <c r="J2" s="359" t="s">
        <v>1140</v>
      </c>
      <c r="K2" s="302" t="s">
        <v>1142</v>
      </c>
      <c r="L2" s="300"/>
      <c r="M2" s="300" t="s">
        <v>9</v>
      </c>
      <c r="N2" s="302" t="s">
        <v>32</v>
      </c>
      <c r="O2" s="300"/>
      <c r="P2" s="300"/>
      <c r="Q2" s="300"/>
      <c r="R2" s="300"/>
      <c r="S2" s="300"/>
      <c r="T2" s="300"/>
      <c r="U2" s="300"/>
      <c r="V2" s="300"/>
      <c r="W2" s="300"/>
      <c r="X2" s="300"/>
      <c r="Y2" s="300"/>
      <c r="Z2" s="300"/>
    </row>
    <row r="3" spans="1:26" ht="11.25" customHeight="1">
      <c r="A3" s="304">
        <v>36616</v>
      </c>
      <c r="B3" s="300"/>
      <c r="C3" s="300"/>
      <c r="D3" s="300"/>
      <c r="E3" s="344">
        <v>7.7272800000000004</v>
      </c>
      <c r="F3" s="359"/>
      <c r="G3" s="359"/>
      <c r="H3" s="344">
        <f>+E3</f>
        <v>7.7272800000000004</v>
      </c>
      <c r="I3" s="359"/>
      <c r="J3" s="359"/>
      <c r="K3" s="344">
        <f>+H3</f>
        <v>7.7272800000000004</v>
      </c>
      <c r="L3" s="300"/>
      <c r="M3" s="304">
        <v>36616</v>
      </c>
      <c r="N3" s="344">
        <f>+K3</f>
        <v>7.7272800000000004</v>
      </c>
      <c r="O3" s="300"/>
      <c r="P3" s="300"/>
      <c r="Q3" s="300"/>
      <c r="R3" s="300"/>
      <c r="S3" s="300"/>
      <c r="T3" s="300"/>
      <c r="U3" s="300"/>
      <c r="V3" s="300"/>
      <c r="W3" s="300"/>
      <c r="X3" s="300"/>
      <c r="Y3" s="300"/>
      <c r="Z3" s="300"/>
    </row>
    <row r="4" spans="1:26" ht="11.25" customHeight="1">
      <c r="A4" s="304">
        <v>36707</v>
      </c>
      <c r="B4" s="300"/>
      <c r="C4" s="300"/>
      <c r="D4" s="300"/>
      <c r="E4" s="344">
        <v>7.6391080000000002</v>
      </c>
      <c r="F4" s="359"/>
      <c r="G4" s="359"/>
      <c r="H4" s="344">
        <f t="shared" ref="H4:H67" si="0">+E4</f>
        <v>7.6391080000000002</v>
      </c>
      <c r="I4" s="359"/>
      <c r="J4" s="359"/>
      <c r="K4" s="344">
        <f t="shared" ref="K4:K67" si="1">+H4</f>
        <v>7.6391080000000002</v>
      </c>
      <c r="L4" s="300"/>
      <c r="M4" s="304">
        <v>36707</v>
      </c>
      <c r="N4" s="344">
        <f t="shared" ref="N4:N67" si="2">+K4</f>
        <v>7.6391080000000002</v>
      </c>
      <c r="O4" s="300"/>
      <c r="P4" s="300"/>
      <c r="Q4" s="300"/>
      <c r="R4" s="300"/>
      <c r="S4" s="300"/>
      <c r="T4" s="300"/>
      <c r="U4" s="300"/>
      <c r="V4" s="300"/>
      <c r="W4" s="300"/>
      <c r="X4" s="300"/>
      <c r="Y4" s="300"/>
      <c r="Z4" s="300"/>
    </row>
    <row r="5" spans="1:26" ht="11.25" customHeight="1">
      <c r="A5" s="304">
        <v>36799</v>
      </c>
      <c r="B5" s="300"/>
      <c r="C5" s="300"/>
      <c r="D5" s="300"/>
      <c r="E5" s="344">
        <v>7.5113110000000001</v>
      </c>
      <c r="F5" s="359"/>
      <c r="G5" s="359"/>
      <c r="H5" s="344">
        <f t="shared" si="0"/>
        <v>7.5113110000000001</v>
      </c>
      <c r="I5" s="359"/>
      <c r="J5" s="359"/>
      <c r="K5" s="344">
        <f t="shared" si="1"/>
        <v>7.5113110000000001</v>
      </c>
      <c r="L5" s="300"/>
      <c r="M5" s="304">
        <v>36799</v>
      </c>
      <c r="N5" s="344">
        <f t="shared" si="2"/>
        <v>7.5113110000000001</v>
      </c>
      <c r="O5" s="300"/>
      <c r="P5" s="300"/>
      <c r="Q5" s="300"/>
      <c r="R5" s="300"/>
      <c r="S5" s="300"/>
      <c r="T5" s="300"/>
      <c r="U5" s="300"/>
      <c r="V5" s="300"/>
      <c r="W5" s="300"/>
      <c r="X5" s="300"/>
      <c r="Y5" s="300"/>
      <c r="Z5" s="300"/>
    </row>
    <row r="6" spans="1:26" ht="11.25" customHeight="1">
      <c r="A6" s="304">
        <v>36891</v>
      </c>
      <c r="B6" s="306">
        <f>SUM(vanjski_sektor!K3:K6)/1000</f>
        <v>0.67727361538637554</v>
      </c>
      <c r="C6" s="305">
        <f>SUM(vanjski_sektor!S3:S6)/1000</f>
        <v>-0.3377432708046274</v>
      </c>
      <c r="D6" s="305">
        <f>(SUM(vanjski_sektor!T3:T6)-SUM(vanjski_sektor!K3:K6))/1000</f>
        <v>-3.3053003761833648</v>
      </c>
      <c r="E6" s="344">
        <v>7.5983340000000004</v>
      </c>
      <c r="F6" s="360">
        <f>B6</f>
        <v>0.67727361538637554</v>
      </c>
      <c r="G6" s="361">
        <f>C6</f>
        <v>-0.3377432708046274</v>
      </c>
      <c r="H6" s="344">
        <f t="shared" si="0"/>
        <v>7.5983340000000004</v>
      </c>
      <c r="I6" s="360">
        <f>B6</f>
        <v>0.67727361538637554</v>
      </c>
      <c r="J6" s="361">
        <f>C6</f>
        <v>-0.3377432708046274</v>
      </c>
      <c r="K6" s="344">
        <f t="shared" si="1"/>
        <v>7.5983340000000004</v>
      </c>
      <c r="L6" s="300"/>
      <c r="M6" s="304">
        <v>36891</v>
      </c>
      <c r="N6" s="344">
        <f t="shared" si="2"/>
        <v>7.5983340000000004</v>
      </c>
      <c r="O6" s="300"/>
      <c r="P6" s="300"/>
      <c r="Q6" s="300"/>
      <c r="R6" s="300"/>
      <c r="S6" s="300"/>
      <c r="T6" s="300"/>
      <c r="U6" s="300"/>
      <c r="V6" s="300"/>
      <c r="W6" s="300"/>
      <c r="X6" s="300"/>
      <c r="Y6" s="300"/>
      <c r="Z6" s="300"/>
    </row>
    <row r="7" spans="1:26" ht="11.25" customHeight="1">
      <c r="A7" s="304">
        <v>36981</v>
      </c>
      <c r="B7" s="306">
        <f>SUM(vanjski_sektor!K4:K7)/1000</f>
        <v>0.84449923674562588</v>
      </c>
      <c r="C7" s="305">
        <f>SUM(vanjski_sektor!S4:S7)/1000</f>
        <v>-0.58259252907869952</v>
      </c>
      <c r="D7" s="305">
        <f>(SUM(vanjski_sektor!T4:T7)-SUM(vanjski_sektor!K4:K7))/1000</f>
        <v>-3.7218953201676195</v>
      </c>
      <c r="E7" s="344">
        <v>7.680701</v>
      </c>
      <c r="F7" s="360">
        <f t="shared" ref="F7:G70" si="3">B7</f>
        <v>0.84449923674562588</v>
      </c>
      <c r="G7" s="361">
        <f t="shared" si="3"/>
        <v>-0.58259252907869952</v>
      </c>
      <c r="H7" s="344">
        <f t="shared" si="0"/>
        <v>7.680701</v>
      </c>
      <c r="I7" s="360">
        <f t="shared" ref="I7:J70" si="4">B7</f>
        <v>0.84449923674562588</v>
      </c>
      <c r="J7" s="361">
        <f t="shared" si="4"/>
        <v>-0.58259252907869952</v>
      </c>
      <c r="K7" s="344">
        <f t="shared" si="1"/>
        <v>7.680701</v>
      </c>
      <c r="L7" s="300"/>
      <c r="M7" s="304">
        <v>36981</v>
      </c>
      <c r="N7" s="344">
        <f t="shared" si="2"/>
        <v>7.680701</v>
      </c>
      <c r="O7" s="300"/>
      <c r="P7" s="300"/>
      <c r="Q7" s="300"/>
      <c r="R7" s="300"/>
      <c r="S7" s="300"/>
      <c r="T7" s="300"/>
      <c r="U7" s="300"/>
      <c r="V7" s="300"/>
      <c r="W7" s="300"/>
      <c r="X7" s="300"/>
      <c r="Y7" s="300"/>
      <c r="Z7" s="300"/>
    </row>
    <row r="8" spans="1:26" ht="11.25" customHeight="1">
      <c r="A8" s="304">
        <v>37072</v>
      </c>
      <c r="B8" s="306">
        <f>SUM(vanjski_sektor!K5:K8)/1000</f>
        <v>0.93708952847828242</v>
      </c>
      <c r="C8" s="305">
        <f>SUM(vanjski_sektor!S5:S8)/1000</f>
        <v>-1.1170641546131732</v>
      </c>
      <c r="D8" s="305">
        <f>(SUM(vanjski_sektor!T5:T8)-SUM(vanjski_sektor!K5:K8))/1000</f>
        <v>-4.0408269290270376</v>
      </c>
      <c r="E8" s="344">
        <v>7.3206800000000003</v>
      </c>
      <c r="F8" s="360">
        <f t="shared" si="3"/>
        <v>0.93708952847828242</v>
      </c>
      <c r="G8" s="361">
        <f t="shared" si="3"/>
        <v>-1.1170641546131732</v>
      </c>
      <c r="H8" s="344">
        <f t="shared" si="0"/>
        <v>7.3206800000000003</v>
      </c>
      <c r="I8" s="360">
        <f t="shared" si="4"/>
        <v>0.93708952847828242</v>
      </c>
      <c r="J8" s="361">
        <f t="shared" si="4"/>
        <v>-1.1170641546131732</v>
      </c>
      <c r="K8" s="344">
        <f t="shared" si="1"/>
        <v>7.3206800000000003</v>
      </c>
      <c r="L8" s="300"/>
      <c r="M8" s="304">
        <v>37072</v>
      </c>
      <c r="N8" s="344">
        <f t="shared" si="2"/>
        <v>7.3206800000000003</v>
      </c>
      <c r="O8" s="300"/>
      <c r="P8" s="300"/>
      <c r="Q8" s="300"/>
      <c r="R8" s="300"/>
      <c r="S8" s="300"/>
      <c r="T8" s="300"/>
      <c r="U8" s="300"/>
      <c r="V8" s="300"/>
      <c r="W8" s="300"/>
      <c r="X8" s="300"/>
      <c r="Y8" s="300"/>
      <c r="Z8" s="300"/>
    </row>
    <row r="9" spans="1:26" ht="11.25" customHeight="1">
      <c r="A9" s="304">
        <v>37164</v>
      </c>
      <c r="B9" s="306">
        <f>SUM(vanjski_sektor!K6:K9)/1000</f>
        <v>1.124809554567229</v>
      </c>
      <c r="C9" s="305">
        <f>SUM(vanjski_sektor!S6:S9)/1000</f>
        <v>-0.6657073693945067</v>
      </c>
      <c r="D9" s="305">
        <f>(SUM(vanjski_sektor!T6:T9)-SUM(vanjski_sektor!K6:K9))/1000</f>
        <v>-2.9531449996992141</v>
      </c>
      <c r="E9" s="344">
        <v>7.5420319999999998</v>
      </c>
      <c r="F9" s="360">
        <f t="shared" si="3"/>
        <v>1.124809554567229</v>
      </c>
      <c r="G9" s="361">
        <f t="shared" si="3"/>
        <v>-0.6657073693945067</v>
      </c>
      <c r="H9" s="344">
        <f t="shared" si="0"/>
        <v>7.5420319999999998</v>
      </c>
      <c r="I9" s="360">
        <f t="shared" si="4"/>
        <v>1.124809554567229</v>
      </c>
      <c r="J9" s="361">
        <f t="shared" si="4"/>
        <v>-0.6657073693945067</v>
      </c>
      <c r="K9" s="344">
        <f t="shared" si="1"/>
        <v>7.5420319999999998</v>
      </c>
      <c r="L9" s="300"/>
      <c r="M9" s="304">
        <v>37164</v>
      </c>
      <c r="N9" s="344">
        <f t="shared" si="2"/>
        <v>7.5420319999999998</v>
      </c>
      <c r="O9" s="300"/>
      <c r="P9" s="300"/>
      <c r="Q9" s="300"/>
      <c r="R9" s="300"/>
      <c r="S9" s="300"/>
      <c r="T9" s="300"/>
      <c r="U9" s="300"/>
      <c r="V9" s="300"/>
      <c r="W9" s="300"/>
      <c r="X9" s="300"/>
      <c r="Y9" s="300"/>
      <c r="Z9" s="300"/>
    </row>
    <row r="10" spans="1:26" ht="11.25" customHeight="1">
      <c r="A10" s="304">
        <v>37256</v>
      </c>
      <c r="B10" s="306">
        <f>SUM(vanjski_sektor!K7:K10)/1000</f>
        <v>1.5489828212502661</v>
      </c>
      <c r="C10" s="305">
        <f>SUM(vanjski_sektor!S7:S10)/1000</f>
        <v>-0.56092868767653636</v>
      </c>
      <c r="D10" s="305">
        <f>(SUM(vanjski_sektor!T7:T10)-SUM(vanjski_sektor!K7:K10))/1000</f>
        <v>-3.5560296329897514</v>
      </c>
      <c r="E10" s="344">
        <v>7.3700299999999999</v>
      </c>
      <c r="F10" s="360">
        <f t="shared" si="3"/>
        <v>1.5489828212502661</v>
      </c>
      <c r="G10" s="361">
        <f t="shared" si="3"/>
        <v>-0.56092868767653636</v>
      </c>
      <c r="H10" s="344">
        <f t="shared" si="0"/>
        <v>7.3700299999999999</v>
      </c>
      <c r="I10" s="360">
        <f t="shared" si="4"/>
        <v>1.5489828212502661</v>
      </c>
      <c r="J10" s="361">
        <f t="shared" si="4"/>
        <v>-0.56092868767653636</v>
      </c>
      <c r="K10" s="344">
        <f t="shared" si="1"/>
        <v>7.3700299999999999</v>
      </c>
      <c r="L10" s="300"/>
      <c r="M10" s="304">
        <v>37256</v>
      </c>
      <c r="N10" s="344">
        <f t="shared" si="2"/>
        <v>7.3700299999999999</v>
      </c>
      <c r="O10" s="300"/>
      <c r="P10" s="300"/>
      <c r="Q10" s="300"/>
      <c r="R10" s="300"/>
      <c r="S10" s="300"/>
      <c r="T10" s="300"/>
      <c r="U10" s="300"/>
      <c r="V10" s="300"/>
      <c r="W10" s="300"/>
      <c r="X10" s="300"/>
      <c r="Y10" s="300"/>
      <c r="Z10" s="300"/>
    </row>
    <row r="11" spans="1:26" ht="11.25" customHeight="1">
      <c r="A11" s="304">
        <v>37346</v>
      </c>
      <c r="B11" s="306">
        <f>SUM(vanjski_sektor!K8:K11)/1000</f>
        <v>1.6484544313248879</v>
      </c>
      <c r="C11" s="305">
        <f>SUM(vanjski_sektor!S8:S11)/1000</f>
        <v>-0.88412060843671225</v>
      </c>
      <c r="D11" s="305">
        <f>(SUM(vanjski_sektor!T8:T11)-SUM(vanjski_sektor!K8:K11))/1000</f>
        <v>-4.4400511923356554</v>
      </c>
      <c r="E11" s="344">
        <v>7.4025350000000003</v>
      </c>
      <c r="F11" s="360">
        <f t="shared" si="3"/>
        <v>1.6484544313248879</v>
      </c>
      <c r="G11" s="361">
        <f t="shared" si="3"/>
        <v>-0.88412060843671225</v>
      </c>
      <c r="H11" s="344">
        <f t="shared" si="0"/>
        <v>7.4025350000000003</v>
      </c>
      <c r="I11" s="360">
        <f t="shared" si="4"/>
        <v>1.6484544313248879</v>
      </c>
      <c r="J11" s="361">
        <f t="shared" si="4"/>
        <v>-0.88412060843671225</v>
      </c>
      <c r="K11" s="344">
        <f t="shared" si="1"/>
        <v>7.4025350000000003</v>
      </c>
      <c r="L11" s="300"/>
      <c r="M11" s="304">
        <v>37346</v>
      </c>
      <c r="N11" s="344">
        <f t="shared" si="2"/>
        <v>7.4025350000000003</v>
      </c>
      <c r="O11" s="300"/>
      <c r="P11" s="300"/>
      <c r="Q11" s="300"/>
      <c r="R11" s="300"/>
      <c r="S11" s="300"/>
      <c r="T11" s="300"/>
      <c r="U11" s="300"/>
      <c r="V11" s="300"/>
      <c r="W11" s="300"/>
      <c r="X11" s="300"/>
      <c r="Y11" s="300"/>
      <c r="Z11" s="300"/>
    </row>
    <row r="12" spans="1:26" ht="11.25" customHeight="1">
      <c r="A12" s="304">
        <v>37437</v>
      </c>
      <c r="B12" s="306">
        <f>SUM(vanjski_sektor!K9:K12)/1000</f>
        <v>1.4939809081800617</v>
      </c>
      <c r="C12" s="305">
        <f>SUM(vanjski_sektor!S9:S12)/1000</f>
        <v>-0.90359918053366806</v>
      </c>
      <c r="D12" s="305">
        <f>(SUM(vanjski_sektor!T9:T12)-SUM(vanjski_sektor!K9:K12))/1000</f>
        <v>-3.5231033864105461</v>
      </c>
      <c r="E12" s="344">
        <v>7.320722</v>
      </c>
      <c r="F12" s="360">
        <f t="shared" si="3"/>
        <v>1.4939809081800617</v>
      </c>
      <c r="G12" s="361">
        <f t="shared" si="3"/>
        <v>-0.90359918053366806</v>
      </c>
      <c r="H12" s="344">
        <f t="shared" si="0"/>
        <v>7.320722</v>
      </c>
      <c r="I12" s="360">
        <f t="shared" si="4"/>
        <v>1.4939809081800617</v>
      </c>
      <c r="J12" s="361">
        <f t="shared" si="4"/>
        <v>-0.90359918053366806</v>
      </c>
      <c r="K12" s="344">
        <f t="shared" si="1"/>
        <v>7.320722</v>
      </c>
      <c r="L12" s="300"/>
      <c r="M12" s="304">
        <v>37437</v>
      </c>
      <c r="N12" s="344">
        <f t="shared" si="2"/>
        <v>7.320722</v>
      </c>
      <c r="O12" s="300"/>
      <c r="P12" s="300"/>
      <c r="Q12" s="300"/>
      <c r="R12" s="300"/>
      <c r="S12" s="300"/>
      <c r="T12" s="300"/>
      <c r="U12" s="300"/>
      <c r="V12" s="300"/>
      <c r="W12" s="300"/>
      <c r="X12" s="300"/>
      <c r="Y12" s="300"/>
      <c r="Z12" s="300"/>
    </row>
    <row r="13" spans="1:26" ht="11.25" customHeight="1">
      <c r="A13" s="304">
        <v>37529</v>
      </c>
      <c r="B13" s="306">
        <f>SUM(vanjski_sektor!K10:K13)/1000</f>
        <v>1.1862530092042463</v>
      </c>
      <c r="C13" s="305">
        <f>SUM(vanjski_sektor!S10:S13)/1000</f>
        <v>-1.3332220880355194</v>
      </c>
      <c r="D13" s="305">
        <f>(SUM(vanjski_sektor!T10:T13)-SUM(vanjski_sektor!K10:K13))/1000</f>
        <v>-4.8764064840915875</v>
      </c>
      <c r="E13" s="344">
        <v>7.3413430000000002</v>
      </c>
      <c r="F13" s="360">
        <f t="shared" si="3"/>
        <v>1.1862530092042463</v>
      </c>
      <c r="G13" s="361">
        <f t="shared" si="3"/>
        <v>-1.3332220880355194</v>
      </c>
      <c r="H13" s="344">
        <f t="shared" si="0"/>
        <v>7.3413430000000002</v>
      </c>
      <c r="I13" s="360">
        <f t="shared" si="4"/>
        <v>1.1862530092042463</v>
      </c>
      <c r="J13" s="361">
        <f t="shared" si="4"/>
        <v>-1.3332220880355194</v>
      </c>
      <c r="K13" s="344">
        <f t="shared" si="1"/>
        <v>7.3413430000000002</v>
      </c>
      <c r="L13" s="300"/>
      <c r="M13" s="304">
        <v>37529</v>
      </c>
      <c r="N13" s="344">
        <f t="shared" si="2"/>
        <v>7.3413430000000002</v>
      </c>
      <c r="O13" s="300"/>
      <c r="P13" s="300"/>
      <c r="Q13" s="300"/>
      <c r="R13" s="300"/>
      <c r="S13" s="300"/>
      <c r="T13" s="300"/>
      <c r="U13" s="300"/>
      <c r="V13" s="300"/>
      <c r="W13" s="300"/>
      <c r="X13" s="300"/>
      <c r="Y13" s="300"/>
      <c r="Z13" s="300"/>
    </row>
    <row r="14" spans="1:26" ht="11.25" customHeight="1">
      <c r="A14" s="304">
        <v>37621</v>
      </c>
      <c r="B14" s="306">
        <f>SUM(vanjski_sektor!K11:K14)/1000</f>
        <v>0.74186618808288962</v>
      </c>
      <c r="C14" s="305">
        <f>SUM(vanjski_sektor!S11:S14)/1000</f>
        <v>-1.8077562324782652</v>
      </c>
      <c r="D14" s="305">
        <f>(SUM(vanjski_sektor!T11:T14)-SUM(vanjski_sektor!K11:K14))/1000</f>
        <v>-4.6242185553659523</v>
      </c>
      <c r="E14" s="344">
        <v>7.4422920000000001</v>
      </c>
      <c r="F14" s="360">
        <f t="shared" si="3"/>
        <v>0.74186618808288962</v>
      </c>
      <c r="G14" s="361">
        <f t="shared" si="3"/>
        <v>-1.8077562324782652</v>
      </c>
      <c r="H14" s="344">
        <f t="shared" si="0"/>
        <v>7.4422920000000001</v>
      </c>
      <c r="I14" s="360">
        <f t="shared" si="4"/>
        <v>0.74186618808288962</v>
      </c>
      <c r="J14" s="361">
        <f t="shared" si="4"/>
        <v>-1.8077562324782652</v>
      </c>
      <c r="K14" s="344">
        <f t="shared" si="1"/>
        <v>7.4422920000000001</v>
      </c>
      <c r="L14" s="300"/>
      <c r="M14" s="304">
        <v>37621</v>
      </c>
      <c r="N14" s="344">
        <f t="shared" si="2"/>
        <v>7.4422920000000001</v>
      </c>
      <c r="O14" s="300"/>
      <c r="P14" s="300"/>
      <c r="Q14" s="300"/>
      <c r="R14" s="300"/>
      <c r="S14" s="300"/>
      <c r="T14" s="300"/>
      <c r="U14" s="300"/>
      <c r="V14" s="300"/>
      <c r="W14" s="300"/>
      <c r="X14" s="300"/>
      <c r="Y14" s="300"/>
      <c r="Z14" s="300"/>
    </row>
    <row r="15" spans="1:26" ht="11.25" customHeight="1">
      <c r="A15" s="304">
        <v>37711</v>
      </c>
      <c r="B15" s="306">
        <f>SUM(vanjski_sektor!K12:K15)/1000</f>
        <v>0.67055415725125544</v>
      </c>
      <c r="C15" s="305">
        <f>SUM(vanjski_sektor!S12:S15)/1000</f>
        <v>-1.872499393353513</v>
      </c>
      <c r="D15" s="305">
        <f>(SUM(vanjski_sektor!T12:T15)-SUM(vanjski_sektor!K12:K15))/1000</f>
        <v>-4.8507389499403324</v>
      </c>
      <c r="E15" s="344">
        <v>7.6923180000000002</v>
      </c>
      <c r="F15" s="360">
        <f t="shared" si="3"/>
        <v>0.67055415725125544</v>
      </c>
      <c r="G15" s="361">
        <f t="shared" si="3"/>
        <v>-1.872499393353513</v>
      </c>
      <c r="H15" s="344">
        <f t="shared" si="0"/>
        <v>7.6923180000000002</v>
      </c>
      <c r="I15" s="360">
        <f t="shared" si="4"/>
        <v>0.67055415725125544</v>
      </c>
      <c r="J15" s="361">
        <f t="shared" si="4"/>
        <v>-1.872499393353513</v>
      </c>
      <c r="K15" s="344">
        <f t="shared" si="1"/>
        <v>7.6923180000000002</v>
      </c>
      <c r="L15" s="300"/>
      <c r="M15" s="304">
        <v>37711</v>
      </c>
      <c r="N15" s="344">
        <f t="shared" si="2"/>
        <v>7.6923180000000002</v>
      </c>
      <c r="O15" s="300"/>
      <c r="P15" s="300"/>
      <c r="Q15" s="300"/>
      <c r="R15" s="300"/>
      <c r="S15" s="300"/>
      <c r="T15" s="300"/>
      <c r="U15" s="300"/>
      <c r="V15" s="300"/>
      <c r="W15" s="300"/>
      <c r="X15" s="300"/>
      <c r="Y15" s="300"/>
      <c r="Z15" s="300"/>
    </row>
    <row r="16" spans="1:26" ht="11.25" customHeight="1">
      <c r="A16" s="304">
        <v>37802</v>
      </c>
      <c r="B16" s="306">
        <f>SUM(vanjski_sektor!K13:K16)/1000</f>
        <v>0.62248348055174763</v>
      </c>
      <c r="C16" s="305">
        <f>SUM(vanjski_sektor!S13:S16)/1000</f>
        <v>-2.3385597874807127</v>
      </c>
      <c r="D16" s="305">
        <f>(SUM(vanjski_sektor!T13:T16)-SUM(vanjski_sektor!K13:K16))/1000</f>
        <v>-7.2510832474930451</v>
      </c>
      <c r="E16" s="344">
        <v>7.5088439999999999</v>
      </c>
      <c r="F16" s="360">
        <f t="shared" si="3"/>
        <v>0.62248348055174763</v>
      </c>
      <c r="G16" s="361">
        <f t="shared" si="3"/>
        <v>-2.3385597874807127</v>
      </c>
      <c r="H16" s="344">
        <f t="shared" si="0"/>
        <v>7.5088439999999999</v>
      </c>
      <c r="I16" s="360">
        <f t="shared" si="4"/>
        <v>0.62248348055174763</v>
      </c>
      <c r="J16" s="361">
        <f t="shared" si="4"/>
        <v>-2.3385597874807127</v>
      </c>
      <c r="K16" s="344">
        <f t="shared" si="1"/>
        <v>7.5088439999999999</v>
      </c>
      <c r="L16" s="300"/>
      <c r="M16" s="304">
        <v>37802</v>
      </c>
      <c r="N16" s="344">
        <f t="shared" si="2"/>
        <v>7.5088439999999999</v>
      </c>
      <c r="O16" s="300"/>
      <c r="P16" s="300"/>
      <c r="Q16" s="300"/>
      <c r="R16" s="300"/>
      <c r="S16" s="300"/>
      <c r="T16" s="300"/>
      <c r="U16" s="300"/>
      <c r="V16" s="300"/>
      <c r="W16" s="300"/>
      <c r="X16" s="300"/>
      <c r="Y16" s="300"/>
      <c r="Z16" s="300"/>
    </row>
    <row r="17" spans="1:26" ht="11.25" customHeight="1">
      <c r="A17" s="304">
        <v>37894</v>
      </c>
      <c r="B17" s="306">
        <f>SUM(vanjski_sektor!K14:K17)/1000</f>
        <v>0.7008915698789604</v>
      </c>
      <c r="C17" s="305">
        <f>SUM(vanjski_sektor!S14:S17)/1000</f>
        <v>-2.4125318694700635</v>
      </c>
      <c r="D17" s="305">
        <f>(SUM(vanjski_sektor!T14:T17)-SUM(vanjski_sektor!K14:K17))/1000</f>
        <v>-7.1094844060182192</v>
      </c>
      <c r="E17" s="344">
        <v>7.5713699999999999</v>
      </c>
      <c r="F17" s="360">
        <f t="shared" si="3"/>
        <v>0.7008915698789604</v>
      </c>
      <c r="G17" s="361">
        <f t="shared" si="3"/>
        <v>-2.4125318694700635</v>
      </c>
      <c r="H17" s="344">
        <f t="shared" si="0"/>
        <v>7.5713699999999999</v>
      </c>
      <c r="I17" s="360">
        <f t="shared" si="4"/>
        <v>0.7008915698789604</v>
      </c>
      <c r="J17" s="361">
        <f t="shared" si="4"/>
        <v>-2.4125318694700635</v>
      </c>
      <c r="K17" s="344">
        <f t="shared" si="1"/>
        <v>7.5713699999999999</v>
      </c>
      <c r="L17" s="300"/>
      <c r="M17" s="304">
        <v>37894</v>
      </c>
      <c r="N17" s="344">
        <f t="shared" si="2"/>
        <v>7.5713699999999999</v>
      </c>
      <c r="O17" s="300"/>
      <c r="P17" s="300"/>
      <c r="Q17" s="300"/>
      <c r="R17" s="300"/>
      <c r="S17" s="300"/>
      <c r="T17" s="300"/>
      <c r="U17" s="300"/>
      <c r="V17" s="300"/>
      <c r="W17" s="300"/>
      <c r="X17" s="300"/>
      <c r="Y17" s="300"/>
      <c r="Z17" s="300"/>
    </row>
    <row r="18" spans="1:26" ht="11.25" customHeight="1">
      <c r="A18" s="304">
        <v>37986</v>
      </c>
      <c r="B18" s="306">
        <f>SUM(vanjski_sektor!K15:K18)/1000</f>
        <v>1.2354710240709235</v>
      </c>
      <c r="C18" s="305">
        <f>SUM(vanjski_sektor!S15:S18)/1000</f>
        <v>-2.7857863126715063</v>
      </c>
      <c r="D18" s="305">
        <f>(SUM(vanjski_sektor!T15:T18)-SUM(vanjski_sektor!K15:K18))/1000</f>
        <v>-7.2455485069999455</v>
      </c>
      <c r="E18" s="344">
        <v>7.646909</v>
      </c>
      <c r="F18" s="360">
        <f t="shared" si="3"/>
        <v>1.2354710240709235</v>
      </c>
      <c r="G18" s="361">
        <f t="shared" si="3"/>
        <v>-2.7857863126715063</v>
      </c>
      <c r="H18" s="344">
        <f t="shared" si="0"/>
        <v>7.646909</v>
      </c>
      <c r="I18" s="360">
        <f t="shared" si="4"/>
        <v>1.2354710240709235</v>
      </c>
      <c r="J18" s="361">
        <f t="shared" si="4"/>
        <v>-2.7857863126715063</v>
      </c>
      <c r="K18" s="344">
        <f t="shared" si="1"/>
        <v>7.646909</v>
      </c>
      <c r="L18" s="300"/>
      <c r="M18" s="304">
        <v>37986</v>
      </c>
      <c r="N18" s="344">
        <f t="shared" si="2"/>
        <v>7.646909</v>
      </c>
      <c r="O18" s="300"/>
      <c r="P18" s="300"/>
      <c r="Q18" s="300"/>
      <c r="R18" s="300"/>
      <c r="S18" s="300"/>
      <c r="T18" s="300"/>
      <c r="U18" s="300"/>
      <c r="V18" s="300"/>
      <c r="W18" s="300"/>
      <c r="X18" s="300"/>
      <c r="Y18" s="300"/>
      <c r="Z18" s="300"/>
    </row>
    <row r="19" spans="1:26" ht="11.25" customHeight="1">
      <c r="A19" s="304">
        <v>38077</v>
      </c>
      <c r="B19" s="306">
        <f>SUM(vanjski_sektor!K16:K19)/1000</f>
        <v>0.63289258238990642</v>
      </c>
      <c r="C19" s="305">
        <f>SUM(vanjski_sektor!S16:S19)/1000</f>
        <v>-3.0223214033437125</v>
      </c>
      <c r="D19" s="305">
        <f>(SUM(vanjski_sektor!T16:T19)-SUM(vanjski_sektor!K16:K19))/1000</f>
        <v>-6.6130075790736971</v>
      </c>
      <c r="E19" s="344">
        <v>7.3954399999999998</v>
      </c>
      <c r="F19" s="360">
        <f t="shared" si="3"/>
        <v>0.63289258238990642</v>
      </c>
      <c r="G19" s="361">
        <f t="shared" si="3"/>
        <v>-3.0223214033437125</v>
      </c>
      <c r="H19" s="344">
        <f t="shared" si="0"/>
        <v>7.3954399999999998</v>
      </c>
      <c r="I19" s="360">
        <f t="shared" si="4"/>
        <v>0.63289258238990642</v>
      </c>
      <c r="J19" s="361">
        <f t="shared" si="4"/>
        <v>-3.0223214033437125</v>
      </c>
      <c r="K19" s="344">
        <f t="shared" si="1"/>
        <v>7.3954399999999998</v>
      </c>
      <c r="L19" s="300"/>
      <c r="M19" s="304">
        <v>38077</v>
      </c>
      <c r="N19" s="344">
        <f t="shared" si="2"/>
        <v>7.3954399999999998</v>
      </c>
      <c r="O19" s="300"/>
      <c r="P19" s="300"/>
      <c r="Q19" s="300"/>
      <c r="R19" s="300"/>
      <c r="S19" s="300"/>
      <c r="T19" s="300"/>
      <c r="U19" s="300"/>
      <c r="V19" s="300"/>
      <c r="W19" s="300"/>
      <c r="X19" s="300"/>
      <c r="Y19" s="300"/>
      <c r="Z19" s="300"/>
    </row>
    <row r="20" spans="1:26" ht="11.25" customHeight="1">
      <c r="A20" s="304">
        <v>38168</v>
      </c>
      <c r="B20" s="306">
        <f>SUM(vanjski_sektor!K17:K20)/1000</f>
        <v>0.5817448602155334</v>
      </c>
      <c r="C20" s="305">
        <f>SUM(vanjski_sektor!S17:S20)/1000</f>
        <v>-2.6006425313105019</v>
      </c>
      <c r="D20" s="305">
        <f>(SUM(vanjski_sektor!T17:T20)-SUM(vanjski_sektor!K17:K20))/1000</f>
        <v>-5.8368146287345404</v>
      </c>
      <c r="E20" s="344">
        <v>7.365831</v>
      </c>
      <c r="F20" s="360">
        <f t="shared" si="3"/>
        <v>0.5817448602155334</v>
      </c>
      <c r="G20" s="361">
        <f t="shared" si="3"/>
        <v>-2.6006425313105019</v>
      </c>
      <c r="H20" s="344">
        <f t="shared" si="0"/>
        <v>7.365831</v>
      </c>
      <c r="I20" s="360">
        <f t="shared" si="4"/>
        <v>0.5817448602155334</v>
      </c>
      <c r="J20" s="361">
        <f t="shared" si="4"/>
        <v>-2.6006425313105019</v>
      </c>
      <c r="K20" s="344">
        <f t="shared" si="1"/>
        <v>7.365831</v>
      </c>
      <c r="L20" s="300"/>
      <c r="M20" s="304">
        <v>38168</v>
      </c>
      <c r="N20" s="344">
        <f t="shared" si="2"/>
        <v>7.365831</v>
      </c>
      <c r="O20" s="300"/>
      <c r="P20" s="300"/>
      <c r="Q20" s="300"/>
      <c r="R20" s="300"/>
      <c r="S20" s="300"/>
      <c r="T20" s="300"/>
      <c r="U20" s="300"/>
      <c r="V20" s="300"/>
      <c r="W20" s="300"/>
      <c r="X20" s="300"/>
      <c r="Y20" s="300"/>
      <c r="Z20" s="300"/>
    </row>
    <row r="21" spans="1:26" ht="11.25" customHeight="1">
      <c r="A21" s="304">
        <v>38260</v>
      </c>
      <c r="B21" s="306">
        <f>SUM(vanjski_sektor!K18:K21)/1000</f>
        <v>0.42030870240975721</v>
      </c>
      <c r="C21" s="305">
        <f>SUM(vanjski_sektor!S18:S21)/1000</f>
        <v>-2.2597435264446828</v>
      </c>
      <c r="D21" s="305">
        <f>(SUM(vanjski_sektor!T18:T21)-SUM(vanjski_sektor!K18:K21))/1000</f>
        <v>-5.5856139112655674</v>
      </c>
      <c r="E21" s="344">
        <v>7.5478399999999999</v>
      </c>
      <c r="F21" s="360">
        <f t="shared" si="3"/>
        <v>0.42030870240975721</v>
      </c>
      <c r="G21" s="361">
        <f t="shared" si="3"/>
        <v>-2.2597435264446828</v>
      </c>
      <c r="H21" s="344">
        <f t="shared" si="0"/>
        <v>7.5478399999999999</v>
      </c>
      <c r="I21" s="360">
        <f t="shared" si="4"/>
        <v>0.42030870240975721</v>
      </c>
      <c r="J21" s="361">
        <f t="shared" si="4"/>
        <v>-2.2597435264446828</v>
      </c>
      <c r="K21" s="344">
        <f t="shared" si="1"/>
        <v>7.5478399999999999</v>
      </c>
      <c r="L21" s="300"/>
      <c r="M21" s="304">
        <v>38260</v>
      </c>
      <c r="N21" s="344">
        <f t="shared" si="2"/>
        <v>7.5478399999999999</v>
      </c>
      <c r="O21" s="300"/>
      <c r="P21" s="300"/>
      <c r="Q21" s="300"/>
      <c r="R21" s="300"/>
      <c r="S21" s="300"/>
      <c r="T21" s="300"/>
      <c r="U21" s="300"/>
      <c r="V21" s="300"/>
      <c r="W21" s="300"/>
      <c r="X21" s="300"/>
      <c r="Y21" s="300"/>
      <c r="Z21" s="300"/>
    </row>
    <row r="22" spans="1:26" ht="11.25" customHeight="1">
      <c r="A22" s="304">
        <v>38352</v>
      </c>
      <c r="B22" s="306">
        <f>SUM(vanjski_sektor!K19:K22)/1000</f>
        <v>4.3033827075195742E-2</v>
      </c>
      <c r="C22" s="305">
        <f>SUM(vanjski_sektor!S19:S22)/1000</f>
        <v>-2.0052392405654542</v>
      </c>
      <c r="D22" s="305">
        <f>(SUM(vanjski_sektor!T19:T22)-SUM(vanjski_sektor!K19:K22))/1000</f>
        <v>-5.2741496585915852</v>
      </c>
      <c r="E22" s="344">
        <v>7.6712340000000001</v>
      </c>
      <c r="F22" s="360">
        <f t="shared" si="3"/>
        <v>4.3033827075195742E-2</v>
      </c>
      <c r="G22" s="361">
        <f t="shared" si="3"/>
        <v>-2.0052392405654542</v>
      </c>
      <c r="H22" s="344">
        <f t="shared" si="0"/>
        <v>7.6712340000000001</v>
      </c>
      <c r="I22" s="360">
        <f t="shared" si="4"/>
        <v>4.3033827075195742E-2</v>
      </c>
      <c r="J22" s="361">
        <f t="shared" si="4"/>
        <v>-2.0052392405654542</v>
      </c>
      <c r="K22" s="344">
        <f t="shared" si="1"/>
        <v>7.6712340000000001</v>
      </c>
      <c r="L22" s="300"/>
      <c r="M22" s="304">
        <v>38352</v>
      </c>
      <c r="N22" s="344">
        <f t="shared" si="2"/>
        <v>7.6712340000000001</v>
      </c>
      <c r="O22" s="300"/>
      <c r="P22" s="300"/>
      <c r="Q22" s="300"/>
      <c r="R22" s="300"/>
      <c r="S22" s="300"/>
      <c r="T22" s="300"/>
      <c r="U22" s="300"/>
      <c r="V22" s="300"/>
      <c r="W22" s="300"/>
      <c r="X22" s="300"/>
      <c r="Y22" s="300"/>
      <c r="Z22" s="300"/>
    </row>
    <row r="23" spans="1:26" ht="11.25" customHeight="1">
      <c r="A23" s="304">
        <v>38442</v>
      </c>
      <c r="B23" s="306">
        <f>SUM(vanjski_sektor!K20:K23)/1000</f>
        <v>0.65276711277459487</v>
      </c>
      <c r="C23" s="305">
        <f>SUM(vanjski_sektor!S20:S23)/1000</f>
        <v>-2.1573231349883173</v>
      </c>
      <c r="D23" s="305">
        <f>(SUM(vanjski_sektor!T20:T23)-SUM(vanjski_sektor!K20:K23))/1000</f>
        <v>-6.1174015855270278</v>
      </c>
      <c r="E23" s="344">
        <v>7.4417559999999998</v>
      </c>
      <c r="F23" s="360">
        <f t="shared" si="3"/>
        <v>0.65276711277459487</v>
      </c>
      <c r="G23" s="361">
        <f t="shared" si="3"/>
        <v>-2.1573231349883173</v>
      </c>
      <c r="H23" s="344">
        <f t="shared" si="0"/>
        <v>7.4417559999999998</v>
      </c>
      <c r="I23" s="360">
        <f t="shared" si="4"/>
        <v>0.65276711277459487</v>
      </c>
      <c r="J23" s="361">
        <f t="shared" si="4"/>
        <v>-2.1573231349883173</v>
      </c>
      <c r="K23" s="344">
        <f t="shared" si="1"/>
        <v>7.4417559999999998</v>
      </c>
      <c r="L23" s="300"/>
      <c r="M23" s="304">
        <v>38442</v>
      </c>
      <c r="N23" s="344">
        <f t="shared" si="2"/>
        <v>7.4417559999999998</v>
      </c>
      <c r="O23" s="300"/>
      <c r="P23" s="300"/>
      <c r="Q23" s="300"/>
      <c r="R23" s="300"/>
      <c r="S23" s="300"/>
      <c r="T23" s="300"/>
      <c r="U23" s="300"/>
      <c r="V23" s="300"/>
      <c r="W23" s="300"/>
      <c r="X23" s="300"/>
      <c r="Y23" s="300"/>
      <c r="Z23" s="300"/>
    </row>
    <row r="24" spans="1:26" ht="11.25" customHeight="1">
      <c r="A24" s="304">
        <v>38533</v>
      </c>
      <c r="B24" s="306">
        <f>SUM(vanjski_sektor!K21:K24)/1000</f>
        <v>0.73245210931552807</v>
      </c>
      <c r="C24" s="305">
        <f>SUM(vanjski_sektor!S21:S24)/1000</f>
        <v>-2.4767454624114431</v>
      </c>
      <c r="D24" s="305">
        <f>(SUM(vanjski_sektor!T21:T24)-SUM(vanjski_sektor!K21:K24))/1000</f>
        <v>-6.5300944696119325</v>
      </c>
      <c r="E24" s="344">
        <v>7.3105029999999998</v>
      </c>
      <c r="F24" s="360">
        <f t="shared" si="3"/>
        <v>0.73245210931552807</v>
      </c>
      <c r="G24" s="361">
        <f t="shared" si="3"/>
        <v>-2.4767454624114431</v>
      </c>
      <c r="H24" s="344">
        <f t="shared" si="0"/>
        <v>7.3105029999999998</v>
      </c>
      <c r="I24" s="360">
        <f t="shared" si="4"/>
        <v>0.73245210931552807</v>
      </c>
      <c r="J24" s="361">
        <f t="shared" si="4"/>
        <v>-2.4767454624114431</v>
      </c>
      <c r="K24" s="344">
        <f t="shared" si="1"/>
        <v>7.3105029999999998</v>
      </c>
      <c r="L24" s="300"/>
      <c r="M24" s="304">
        <v>38533</v>
      </c>
      <c r="N24" s="344">
        <f t="shared" si="2"/>
        <v>7.3105029999999998</v>
      </c>
      <c r="O24" s="300"/>
      <c r="P24" s="300"/>
      <c r="Q24" s="300"/>
      <c r="R24" s="300"/>
      <c r="S24" s="300"/>
      <c r="T24" s="300"/>
      <c r="U24" s="300"/>
      <c r="V24" s="300"/>
      <c r="W24" s="300"/>
      <c r="X24" s="300"/>
      <c r="Y24" s="300"/>
      <c r="Z24" s="300"/>
    </row>
    <row r="25" spans="1:26" ht="11.25" customHeight="1">
      <c r="A25" s="304">
        <v>38625</v>
      </c>
      <c r="B25" s="306">
        <f>SUM(vanjski_sektor!K22:K25)/1000</f>
        <v>0.57626136574141062</v>
      </c>
      <c r="C25" s="305">
        <f>SUM(vanjski_sektor!S22:S25)/1000</f>
        <v>-2.3805422209392288</v>
      </c>
      <c r="D25" s="305">
        <f>(SUM(vanjski_sektor!T22:T25)-SUM(vanjski_sektor!K22:K25))/1000</f>
        <v>-6.0655275885177407</v>
      </c>
      <c r="E25" s="344">
        <v>7.4386960000000002</v>
      </c>
      <c r="F25" s="360">
        <f t="shared" si="3"/>
        <v>0.57626136574141062</v>
      </c>
      <c r="G25" s="361">
        <f t="shared" si="3"/>
        <v>-2.3805422209392288</v>
      </c>
      <c r="H25" s="344">
        <f t="shared" si="0"/>
        <v>7.4386960000000002</v>
      </c>
      <c r="I25" s="360">
        <f t="shared" si="4"/>
        <v>0.57626136574141062</v>
      </c>
      <c r="J25" s="361">
        <f t="shared" si="4"/>
        <v>-2.3805422209392288</v>
      </c>
      <c r="K25" s="344">
        <f t="shared" si="1"/>
        <v>7.4386960000000002</v>
      </c>
      <c r="L25" s="300"/>
      <c r="M25" s="304">
        <v>38625</v>
      </c>
      <c r="N25" s="344">
        <f t="shared" si="2"/>
        <v>7.4386960000000002</v>
      </c>
      <c r="O25" s="300"/>
      <c r="P25" s="300"/>
      <c r="Q25" s="300"/>
      <c r="R25" s="300"/>
      <c r="S25" s="300"/>
      <c r="T25" s="300"/>
      <c r="U25" s="300"/>
      <c r="V25" s="300"/>
      <c r="W25" s="300"/>
      <c r="X25" s="300"/>
      <c r="Y25" s="300"/>
      <c r="Z25" s="300"/>
    </row>
    <row r="26" spans="1:26" ht="11.25" customHeight="1">
      <c r="A26" s="304">
        <v>38717</v>
      </c>
      <c r="B26" s="306">
        <f>SUM(vanjski_sektor!K23:K26)/1000</f>
        <v>0.82181006774759069</v>
      </c>
      <c r="C26" s="305">
        <f>SUM(vanjski_sektor!S23:S26)/1000</f>
        <v>-2.6422774076092574</v>
      </c>
      <c r="D26" s="305">
        <f>(SUM(vanjski_sektor!T23:T26)-SUM(vanjski_sektor!K23:K26))/1000</f>
        <v>-7.2217151410857463</v>
      </c>
      <c r="E26" s="344">
        <v>7.3756259999999996</v>
      </c>
      <c r="F26" s="360">
        <f t="shared" si="3"/>
        <v>0.82181006774759069</v>
      </c>
      <c r="G26" s="361">
        <f t="shared" si="3"/>
        <v>-2.6422774076092574</v>
      </c>
      <c r="H26" s="344">
        <f t="shared" si="0"/>
        <v>7.3756259999999996</v>
      </c>
      <c r="I26" s="360">
        <f t="shared" si="4"/>
        <v>0.82181006774759069</v>
      </c>
      <c r="J26" s="361">
        <f t="shared" si="4"/>
        <v>-2.6422774076092574</v>
      </c>
      <c r="K26" s="344">
        <f t="shared" si="1"/>
        <v>7.3756259999999996</v>
      </c>
      <c r="L26" s="300"/>
      <c r="M26" s="304">
        <v>38717</v>
      </c>
      <c r="N26" s="344">
        <f t="shared" si="2"/>
        <v>7.3756259999999996</v>
      </c>
      <c r="O26" s="300"/>
      <c r="P26" s="300"/>
      <c r="Q26" s="300"/>
      <c r="R26" s="300"/>
      <c r="S26" s="300"/>
      <c r="T26" s="300"/>
      <c r="U26" s="300"/>
      <c r="V26" s="300"/>
      <c r="W26" s="300"/>
      <c r="X26" s="300"/>
      <c r="Y26" s="300"/>
      <c r="Z26" s="300"/>
    </row>
    <row r="27" spans="1:26" ht="11.25" customHeight="1">
      <c r="A27" s="304">
        <v>38807</v>
      </c>
      <c r="B27" s="306">
        <f>SUM(vanjski_sektor!K24:K27)/1000</f>
        <v>1.3062872386471627</v>
      </c>
      <c r="C27" s="305">
        <f>SUM(vanjski_sektor!S24:S27)/1000</f>
        <v>-3.1198621359245817</v>
      </c>
      <c r="D27" s="305">
        <f>(SUM(vanjski_sektor!T24:T27)-SUM(vanjski_sektor!K24:K27))/1000</f>
        <v>-8.5884224286230815</v>
      </c>
      <c r="E27" s="344">
        <v>7.3235539999999997</v>
      </c>
      <c r="F27" s="360">
        <f t="shared" si="3"/>
        <v>1.3062872386471627</v>
      </c>
      <c r="G27" s="361">
        <f t="shared" si="3"/>
        <v>-3.1198621359245817</v>
      </c>
      <c r="H27" s="344">
        <f t="shared" si="0"/>
        <v>7.3235539999999997</v>
      </c>
      <c r="I27" s="360">
        <f t="shared" si="4"/>
        <v>1.3062872386471627</v>
      </c>
      <c r="J27" s="361">
        <f t="shared" si="4"/>
        <v>-3.1198621359245817</v>
      </c>
      <c r="K27" s="344">
        <f t="shared" si="1"/>
        <v>7.3235539999999997</v>
      </c>
      <c r="L27" s="300"/>
      <c r="M27" s="304">
        <v>38807</v>
      </c>
      <c r="N27" s="344">
        <f t="shared" si="2"/>
        <v>7.3235539999999997</v>
      </c>
      <c r="O27" s="300"/>
      <c r="P27" s="300"/>
      <c r="Q27" s="300"/>
      <c r="R27" s="300"/>
      <c r="S27" s="300"/>
      <c r="T27" s="300"/>
      <c r="U27" s="300"/>
      <c r="V27" s="300"/>
      <c r="W27" s="300"/>
      <c r="X27" s="300"/>
      <c r="Y27" s="300"/>
      <c r="Z27" s="300"/>
    </row>
    <row r="28" spans="1:26" ht="11.25" customHeight="1">
      <c r="A28" s="304">
        <v>38898</v>
      </c>
      <c r="B28" s="306">
        <f>SUM(vanjski_sektor!K25:K28)/1000</f>
        <v>1.7210848997892827</v>
      </c>
      <c r="C28" s="305">
        <f>SUM(vanjski_sektor!S25:S28)/1000</f>
        <v>-3.2687589911713504</v>
      </c>
      <c r="D28" s="305">
        <f>(SUM(vanjski_sektor!T25:T28)-SUM(vanjski_sektor!K25:K28))/1000</f>
        <v>-9.7361478694634709</v>
      </c>
      <c r="E28" s="344">
        <v>7.2569790000000003</v>
      </c>
      <c r="F28" s="360">
        <f t="shared" si="3"/>
        <v>1.7210848997892827</v>
      </c>
      <c r="G28" s="361">
        <f t="shared" si="3"/>
        <v>-3.2687589911713504</v>
      </c>
      <c r="H28" s="344">
        <f t="shared" si="0"/>
        <v>7.2569790000000003</v>
      </c>
      <c r="I28" s="360">
        <f t="shared" si="4"/>
        <v>1.7210848997892827</v>
      </c>
      <c r="J28" s="361">
        <f t="shared" si="4"/>
        <v>-3.2687589911713504</v>
      </c>
      <c r="K28" s="344">
        <f t="shared" si="1"/>
        <v>7.2569790000000003</v>
      </c>
      <c r="L28" s="300"/>
      <c r="M28" s="304">
        <v>38898</v>
      </c>
      <c r="N28" s="344">
        <f t="shared" si="2"/>
        <v>7.2569790000000003</v>
      </c>
      <c r="O28" s="300"/>
      <c r="P28" s="300"/>
      <c r="Q28" s="300"/>
      <c r="R28" s="300"/>
      <c r="S28" s="300"/>
      <c r="T28" s="300"/>
      <c r="U28" s="300"/>
      <c r="V28" s="300"/>
      <c r="W28" s="300"/>
      <c r="X28" s="300"/>
      <c r="Y28" s="300"/>
      <c r="Z28" s="300"/>
    </row>
    <row r="29" spans="1:26" ht="11.25" customHeight="1">
      <c r="A29" s="304">
        <v>38990</v>
      </c>
      <c r="B29" s="306">
        <f>SUM(vanjski_sektor!K26:K29)/1000</f>
        <v>1.1922462351050542</v>
      </c>
      <c r="C29" s="305">
        <f>SUM(vanjski_sektor!S26:S29)/1000</f>
        <v>-3.146920535527487</v>
      </c>
      <c r="D29" s="305">
        <f>(SUM(vanjski_sektor!T26:T29)-SUM(vanjski_sektor!K26:K29))/1000</f>
        <v>-9.6183015706824779</v>
      </c>
      <c r="E29" s="344">
        <v>7.3817769999999996</v>
      </c>
      <c r="F29" s="360">
        <f t="shared" si="3"/>
        <v>1.1922462351050542</v>
      </c>
      <c r="G29" s="361">
        <f t="shared" si="3"/>
        <v>-3.146920535527487</v>
      </c>
      <c r="H29" s="344">
        <f t="shared" si="0"/>
        <v>7.3817769999999996</v>
      </c>
      <c r="I29" s="360">
        <f t="shared" si="4"/>
        <v>1.1922462351050542</v>
      </c>
      <c r="J29" s="361">
        <f t="shared" si="4"/>
        <v>-3.146920535527487</v>
      </c>
      <c r="K29" s="344">
        <f t="shared" si="1"/>
        <v>7.3817769999999996</v>
      </c>
      <c r="L29" s="300"/>
      <c r="M29" s="304">
        <v>38990</v>
      </c>
      <c r="N29" s="344">
        <f t="shared" si="2"/>
        <v>7.3817769999999996</v>
      </c>
      <c r="O29" s="300"/>
      <c r="P29" s="300"/>
      <c r="Q29" s="300"/>
      <c r="R29" s="300"/>
      <c r="S29" s="300"/>
      <c r="T29" s="300"/>
      <c r="U29" s="300"/>
      <c r="V29" s="300"/>
      <c r="W29" s="300"/>
      <c r="X29" s="300"/>
      <c r="Y29" s="300"/>
      <c r="Z29" s="300"/>
    </row>
    <row r="30" spans="1:26" ht="11.25" customHeight="1">
      <c r="A30" s="304">
        <v>39082</v>
      </c>
      <c r="B30" s="306">
        <f>SUM(vanjski_sektor!K27:K30)/1000</f>
        <v>1.4122303304319748</v>
      </c>
      <c r="C30" s="305">
        <f>SUM(vanjski_sektor!S27:S30)/1000</f>
        <v>-3.1316488574129355</v>
      </c>
      <c r="D30" s="305">
        <f>(SUM(vanjski_sektor!T27:T30)-SUM(vanjski_sektor!K27:K30))/1000</f>
        <v>-9.3283970899816442</v>
      </c>
      <c r="E30" s="344">
        <v>7.3450810000000004</v>
      </c>
      <c r="F30" s="360">
        <f t="shared" si="3"/>
        <v>1.4122303304319748</v>
      </c>
      <c r="G30" s="361">
        <f t="shared" si="3"/>
        <v>-3.1316488574129355</v>
      </c>
      <c r="H30" s="344">
        <f t="shared" si="0"/>
        <v>7.3450810000000004</v>
      </c>
      <c r="I30" s="360">
        <f t="shared" si="4"/>
        <v>1.4122303304319748</v>
      </c>
      <c r="J30" s="361">
        <f t="shared" si="4"/>
        <v>-3.1316488574129355</v>
      </c>
      <c r="K30" s="344">
        <f t="shared" si="1"/>
        <v>7.3450810000000004</v>
      </c>
      <c r="L30" s="300"/>
      <c r="M30" s="304">
        <v>39082</v>
      </c>
      <c r="N30" s="344">
        <f t="shared" si="2"/>
        <v>7.3450810000000004</v>
      </c>
      <c r="O30" s="300"/>
      <c r="P30" s="300"/>
      <c r="Q30" s="300"/>
      <c r="R30" s="300"/>
      <c r="S30" s="300"/>
      <c r="T30" s="300"/>
      <c r="U30" s="300"/>
      <c r="V30" s="300"/>
      <c r="W30" s="300"/>
      <c r="X30" s="300"/>
      <c r="Y30" s="300"/>
      <c r="Z30" s="300"/>
    </row>
    <row r="31" spans="1:26" ht="11.25" customHeight="1">
      <c r="A31" s="304">
        <v>39172</v>
      </c>
      <c r="B31" s="306">
        <f>SUM(vanjski_sektor!K28:K31)/1000</f>
        <v>1.5478132552727135</v>
      </c>
      <c r="C31" s="305">
        <f>SUM(vanjski_sektor!S28:S31)/1000</f>
        <v>-3.2242631909668473</v>
      </c>
      <c r="D31" s="305">
        <f>(SUM(vanjski_sektor!T28:T31)-SUM(vanjski_sektor!K28:K31))/1000</f>
        <v>-9.9485527153220108</v>
      </c>
      <c r="E31" s="344">
        <v>7.382466</v>
      </c>
      <c r="F31" s="360">
        <f t="shared" si="3"/>
        <v>1.5478132552727135</v>
      </c>
      <c r="G31" s="361">
        <f t="shared" si="3"/>
        <v>-3.2242631909668473</v>
      </c>
      <c r="H31" s="344">
        <f t="shared" si="0"/>
        <v>7.382466</v>
      </c>
      <c r="I31" s="360">
        <f t="shared" si="4"/>
        <v>1.5478132552727135</v>
      </c>
      <c r="J31" s="361">
        <f t="shared" si="4"/>
        <v>-3.2242631909668473</v>
      </c>
      <c r="K31" s="344">
        <f t="shared" si="1"/>
        <v>7.382466</v>
      </c>
      <c r="L31" s="300"/>
      <c r="M31" s="304">
        <v>39172</v>
      </c>
      <c r="N31" s="344">
        <f t="shared" si="2"/>
        <v>7.382466</v>
      </c>
      <c r="O31" s="300"/>
      <c r="P31" s="300"/>
      <c r="Q31" s="300"/>
      <c r="R31" s="300"/>
      <c r="S31" s="300"/>
      <c r="T31" s="300"/>
      <c r="U31" s="300"/>
      <c r="V31" s="300"/>
      <c r="W31" s="300"/>
      <c r="X31" s="300"/>
      <c r="Y31" s="300"/>
      <c r="Z31" s="300"/>
    </row>
    <row r="32" spans="1:26" ht="11.25" customHeight="1">
      <c r="A32" s="304">
        <v>39263</v>
      </c>
      <c r="B32" s="306">
        <f>SUM(vanjski_sektor!K29:K32)/1000</f>
        <v>0.51476567897705328</v>
      </c>
      <c r="C32" s="305">
        <f>SUM(vanjski_sektor!S29:S32)/1000</f>
        <v>-3.2749520068921947</v>
      </c>
      <c r="D32" s="305">
        <f>(SUM(vanjski_sektor!T29:T32)-SUM(vanjski_sektor!K29:K32))/1000</f>
        <v>-8.7689298840950389</v>
      </c>
      <c r="E32" s="344">
        <v>7.3032180000000002</v>
      </c>
      <c r="F32" s="360">
        <f t="shared" si="3"/>
        <v>0.51476567897705328</v>
      </c>
      <c r="G32" s="361">
        <f t="shared" si="3"/>
        <v>-3.2749520068921947</v>
      </c>
      <c r="H32" s="344">
        <f t="shared" si="0"/>
        <v>7.3032180000000002</v>
      </c>
      <c r="I32" s="360">
        <f t="shared" si="4"/>
        <v>0.51476567897705328</v>
      </c>
      <c r="J32" s="361">
        <f t="shared" si="4"/>
        <v>-3.2749520068921947</v>
      </c>
      <c r="K32" s="344">
        <f t="shared" si="1"/>
        <v>7.3032180000000002</v>
      </c>
      <c r="L32" s="300"/>
      <c r="M32" s="304">
        <v>39263</v>
      </c>
      <c r="N32" s="344">
        <f t="shared" si="2"/>
        <v>7.3032180000000002</v>
      </c>
      <c r="O32" s="300"/>
      <c r="P32" s="300"/>
      <c r="Q32" s="300"/>
      <c r="R32" s="300"/>
      <c r="S32" s="300"/>
      <c r="T32" s="300"/>
      <c r="U32" s="300"/>
      <c r="V32" s="300"/>
      <c r="W32" s="300"/>
      <c r="X32" s="300"/>
      <c r="Y32" s="300"/>
      <c r="Z32" s="300"/>
    </row>
    <row r="33" spans="1:26" ht="11.25" customHeight="1">
      <c r="A33" s="304">
        <v>39355</v>
      </c>
      <c r="B33" s="306">
        <f>SUM(vanjski_sektor!K30:K33)/1000</f>
        <v>0.80071888759359422</v>
      </c>
      <c r="C33" s="305">
        <f>SUM(vanjski_sektor!S30:S33)/1000</f>
        <v>-3.0414669217701378</v>
      </c>
      <c r="D33" s="305">
        <f>(SUM(vanjski_sektor!T30:T33)-SUM(vanjski_sektor!K30:K33))/1000</f>
        <v>-8.7913392842786706</v>
      </c>
      <c r="E33" s="344">
        <v>7.2816340000000004</v>
      </c>
      <c r="F33" s="360">
        <f t="shared" si="3"/>
        <v>0.80071888759359422</v>
      </c>
      <c r="G33" s="361">
        <f t="shared" si="3"/>
        <v>-3.0414669217701378</v>
      </c>
      <c r="H33" s="344">
        <f t="shared" si="0"/>
        <v>7.2816340000000004</v>
      </c>
      <c r="I33" s="360">
        <f t="shared" si="4"/>
        <v>0.80071888759359422</v>
      </c>
      <c r="J33" s="361">
        <f t="shared" si="4"/>
        <v>-3.0414669217701378</v>
      </c>
      <c r="K33" s="344">
        <f t="shared" si="1"/>
        <v>7.2816340000000004</v>
      </c>
      <c r="L33" s="300"/>
      <c r="M33" s="304">
        <v>39355</v>
      </c>
      <c r="N33" s="344">
        <f t="shared" si="2"/>
        <v>7.2816340000000004</v>
      </c>
      <c r="O33" s="300"/>
      <c r="P33" s="300"/>
      <c r="Q33" s="300"/>
      <c r="R33" s="300"/>
      <c r="S33" s="300"/>
      <c r="T33" s="300"/>
      <c r="U33" s="300"/>
      <c r="V33" s="300"/>
      <c r="W33" s="300"/>
      <c r="X33" s="300"/>
      <c r="Y33" s="300"/>
      <c r="Z33" s="300"/>
    </row>
    <row r="34" spans="1:26" ht="11.25" customHeight="1">
      <c r="A34" s="304">
        <v>39447</v>
      </c>
      <c r="B34" s="306">
        <f>SUM(vanjski_sektor!K31:K34)/1000</f>
        <v>0.72161587208356071</v>
      </c>
      <c r="C34" s="305">
        <f>SUM(vanjski_sektor!S31:S34)/1000</f>
        <v>-3.4358957236502428</v>
      </c>
      <c r="D34" s="305">
        <f>(SUM(vanjski_sektor!T31:T34)-SUM(vanjski_sektor!K31:K34))/1000</f>
        <v>-9.5060434475985431</v>
      </c>
      <c r="E34" s="344">
        <v>7.3251309999999998</v>
      </c>
      <c r="F34" s="360">
        <f t="shared" si="3"/>
        <v>0.72161587208356071</v>
      </c>
      <c r="G34" s="361">
        <f t="shared" si="3"/>
        <v>-3.4358957236502428</v>
      </c>
      <c r="H34" s="344">
        <f t="shared" si="0"/>
        <v>7.3251309999999998</v>
      </c>
      <c r="I34" s="360">
        <f t="shared" si="4"/>
        <v>0.72161587208356071</v>
      </c>
      <c r="J34" s="361">
        <f t="shared" si="4"/>
        <v>-3.4358957236502428</v>
      </c>
      <c r="K34" s="344">
        <f t="shared" si="1"/>
        <v>7.3251309999999998</v>
      </c>
      <c r="L34" s="300"/>
      <c r="M34" s="304">
        <v>39447</v>
      </c>
      <c r="N34" s="344">
        <f t="shared" si="2"/>
        <v>7.3251309999999998</v>
      </c>
      <c r="O34" s="300"/>
      <c r="P34" s="300"/>
      <c r="Q34" s="300"/>
      <c r="R34" s="300"/>
      <c r="S34" s="300"/>
      <c r="T34" s="300"/>
      <c r="U34" s="300"/>
      <c r="V34" s="300"/>
      <c r="W34" s="300"/>
      <c r="X34" s="300"/>
      <c r="Y34" s="300"/>
      <c r="Z34" s="300"/>
    </row>
    <row r="35" spans="1:26" ht="11.25" customHeight="1">
      <c r="A35" s="304">
        <v>39538</v>
      </c>
      <c r="B35" s="306">
        <f>SUM(vanjski_sektor!K32:K35)/1000</f>
        <v>0.60940991598461947</v>
      </c>
      <c r="C35" s="305">
        <f>SUM(vanjski_sektor!S32:S35)/1000</f>
        <v>-3.9334096161409464</v>
      </c>
      <c r="D35" s="305">
        <f>(SUM(vanjski_sektor!T32:T35)-SUM(vanjski_sektor!K32:K35))/1000</f>
        <v>-10.724474884764426</v>
      </c>
      <c r="E35" s="344">
        <v>7.2566519999999999</v>
      </c>
      <c r="F35" s="360">
        <f t="shared" si="3"/>
        <v>0.60940991598461947</v>
      </c>
      <c r="G35" s="361">
        <f t="shared" si="3"/>
        <v>-3.9334096161409464</v>
      </c>
      <c r="H35" s="344">
        <f t="shared" si="0"/>
        <v>7.2566519999999999</v>
      </c>
      <c r="I35" s="360">
        <f t="shared" si="4"/>
        <v>0.60940991598461947</v>
      </c>
      <c r="J35" s="361">
        <f t="shared" si="4"/>
        <v>-3.9334096161409464</v>
      </c>
      <c r="K35" s="344">
        <f t="shared" si="1"/>
        <v>7.2566519999999999</v>
      </c>
      <c r="L35" s="300"/>
      <c r="M35" s="304">
        <v>39538</v>
      </c>
      <c r="N35" s="344">
        <f t="shared" si="2"/>
        <v>7.2566519999999999</v>
      </c>
      <c r="O35" s="300"/>
      <c r="P35" s="300"/>
      <c r="Q35" s="300"/>
      <c r="R35" s="300"/>
      <c r="S35" s="300"/>
      <c r="T35" s="300"/>
      <c r="U35" s="300"/>
      <c r="V35" s="300"/>
      <c r="W35" s="300"/>
      <c r="X35" s="300"/>
      <c r="Y35" s="300"/>
      <c r="Z35" s="300"/>
    </row>
    <row r="36" spans="1:26" ht="11.25" customHeight="1">
      <c r="A36" s="304">
        <v>39629</v>
      </c>
      <c r="B36" s="306">
        <f>SUM(vanjski_sektor!K33:K36)/1000</f>
        <v>1.0410291218448331</v>
      </c>
      <c r="C36" s="305">
        <f>SUM(vanjski_sektor!S33:S36)/1000</f>
        <v>-4.623398074649125</v>
      </c>
      <c r="D36" s="305">
        <f>(SUM(vanjski_sektor!T33:T36)-SUM(vanjski_sektor!K33:K36))/1000</f>
        <v>-11.469186543171849</v>
      </c>
      <c r="E36" s="344">
        <v>7.246264</v>
      </c>
      <c r="F36" s="360">
        <f t="shared" si="3"/>
        <v>1.0410291218448331</v>
      </c>
      <c r="G36" s="361">
        <f t="shared" si="3"/>
        <v>-4.623398074649125</v>
      </c>
      <c r="H36" s="344">
        <f t="shared" si="0"/>
        <v>7.246264</v>
      </c>
      <c r="I36" s="360">
        <f t="shared" si="4"/>
        <v>1.0410291218448331</v>
      </c>
      <c r="J36" s="361">
        <f t="shared" si="4"/>
        <v>-4.623398074649125</v>
      </c>
      <c r="K36" s="344">
        <f t="shared" si="1"/>
        <v>7.246264</v>
      </c>
      <c r="L36" s="300"/>
      <c r="M36" s="304">
        <v>39629</v>
      </c>
      <c r="N36" s="344">
        <f t="shared" si="2"/>
        <v>7.246264</v>
      </c>
      <c r="O36" s="300"/>
      <c r="P36" s="300"/>
      <c r="Q36" s="300"/>
      <c r="R36" s="300"/>
      <c r="S36" s="300"/>
      <c r="T36" s="300"/>
      <c r="U36" s="300"/>
      <c r="V36" s="300"/>
      <c r="W36" s="300"/>
      <c r="X36" s="300"/>
      <c r="Y36" s="300"/>
      <c r="Z36" s="300"/>
    </row>
    <row r="37" spans="1:26" ht="11.25" customHeight="1">
      <c r="A37" s="304">
        <v>39721</v>
      </c>
      <c r="B37" s="306">
        <f>SUM(vanjski_sektor!K34:K37)/1000</f>
        <v>0.9684827549057633</v>
      </c>
      <c r="C37" s="305">
        <f>SUM(vanjski_sektor!S34:S37)/1000</f>
        <v>-5.0238718512875407</v>
      </c>
      <c r="D37" s="305">
        <f>(SUM(vanjski_sektor!T34:T37)-SUM(vanjski_sektor!K34:K37))/1000</f>
        <v>-11.811372953585719</v>
      </c>
      <c r="E37" s="344">
        <v>7.1077409999999999</v>
      </c>
      <c r="F37" s="360">
        <f t="shared" si="3"/>
        <v>0.9684827549057633</v>
      </c>
      <c r="G37" s="361">
        <f t="shared" si="3"/>
        <v>-5.0238718512875407</v>
      </c>
      <c r="H37" s="344">
        <f t="shared" si="0"/>
        <v>7.1077409999999999</v>
      </c>
      <c r="I37" s="360">
        <f t="shared" si="4"/>
        <v>0.9684827549057633</v>
      </c>
      <c r="J37" s="361">
        <f t="shared" si="4"/>
        <v>-5.0238718512875407</v>
      </c>
      <c r="K37" s="344">
        <f t="shared" si="1"/>
        <v>7.1077409999999999</v>
      </c>
      <c r="L37" s="300"/>
      <c r="M37" s="304">
        <v>39721</v>
      </c>
      <c r="N37" s="344">
        <f t="shared" si="2"/>
        <v>7.1077409999999999</v>
      </c>
      <c r="O37" s="300"/>
      <c r="P37" s="300"/>
      <c r="Q37" s="300"/>
      <c r="R37" s="300"/>
      <c r="S37" s="300"/>
      <c r="T37" s="300"/>
      <c r="U37" s="300"/>
      <c r="V37" s="300"/>
      <c r="W37" s="300"/>
      <c r="X37" s="300"/>
      <c r="Y37" s="300"/>
      <c r="Z37" s="300"/>
    </row>
    <row r="38" spans="1:26" ht="11.25" customHeight="1">
      <c r="A38" s="304">
        <v>39813</v>
      </c>
      <c r="B38" s="306">
        <f>SUM(vanjski_sektor!K35:K38)/1000</f>
        <v>-0.33040216344660861</v>
      </c>
      <c r="C38" s="305">
        <f>SUM(vanjski_sektor!S35:S38)/1000</f>
        <v>-5.047520526699854</v>
      </c>
      <c r="D38" s="305">
        <f>(SUM(vanjski_sektor!T35:T38)-SUM(vanjski_sektor!K35:K38))/1000</f>
        <v>-11.88662452521533</v>
      </c>
      <c r="E38" s="344">
        <v>7.3244249999999997</v>
      </c>
      <c r="F38" s="360">
        <f t="shared" si="3"/>
        <v>-0.33040216344660861</v>
      </c>
      <c r="G38" s="361">
        <f t="shared" si="3"/>
        <v>-5.047520526699854</v>
      </c>
      <c r="H38" s="344">
        <f t="shared" si="0"/>
        <v>7.3244249999999997</v>
      </c>
      <c r="I38" s="360">
        <f t="shared" si="4"/>
        <v>-0.33040216344660861</v>
      </c>
      <c r="J38" s="361">
        <f t="shared" si="4"/>
        <v>-5.047520526699854</v>
      </c>
      <c r="K38" s="344">
        <f t="shared" si="1"/>
        <v>7.3244249999999997</v>
      </c>
      <c r="L38" s="300"/>
      <c r="M38" s="304">
        <v>39813</v>
      </c>
      <c r="N38" s="344">
        <f t="shared" si="2"/>
        <v>7.3244249999999997</v>
      </c>
      <c r="O38" s="300"/>
      <c r="P38" s="300"/>
      <c r="Q38" s="300"/>
      <c r="R38" s="300"/>
      <c r="S38" s="300"/>
      <c r="T38" s="300"/>
      <c r="U38" s="300"/>
      <c r="V38" s="300"/>
      <c r="W38" s="300"/>
      <c r="X38" s="300"/>
      <c r="Y38" s="300"/>
      <c r="Z38" s="300"/>
    </row>
    <row r="39" spans="1:26" ht="11.25" customHeight="1">
      <c r="A39" s="304">
        <v>39903</v>
      </c>
      <c r="B39" s="306">
        <f>SUM(vanjski_sektor!K36:K39)/1000</f>
        <v>-1.4370106404671743</v>
      </c>
      <c r="C39" s="305">
        <f>SUM(vanjski_sektor!S36:S39)/1000</f>
        <v>-4.4050955539078052</v>
      </c>
      <c r="D39" s="305">
        <f>(SUM(vanjski_sektor!T36:T39)-SUM(vanjski_sektor!K36:K39))/1000</f>
        <v>-9.3776578899886331</v>
      </c>
      <c r="E39" s="344">
        <v>7.457249</v>
      </c>
      <c r="F39" s="360">
        <f t="shared" si="3"/>
        <v>-1.4370106404671743</v>
      </c>
      <c r="G39" s="361">
        <f t="shared" si="3"/>
        <v>-4.4050955539078052</v>
      </c>
      <c r="H39" s="344">
        <f t="shared" si="0"/>
        <v>7.457249</v>
      </c>
      <c r="I39" s="360">
        <f t="shared" si="4"/>
        <v>-1.4370106404671743</v>
      </c>
      <c r="J39" s="361">
        <f t="shared" si="4"/>
        <v>-4.4050955539078052</v>
      </c>
      <c r="K39" s="344">
        <f t="shared" si="1"/>
        <v>7.457249</v>
      </c>
      <c r="L39" s="300"/>
      <c r="M39" s="304">
        <v>39903</v>
      </c>
      <c r="N39" s="344">
        <f t="shared" si="2"/>
        <v>7.457249</v>
      </c>
      <c r="O39" s="300"/>
      <c r="P39" s="300"/>
      <c r="Q39" s="300"/>
      <c r="R39" s="300"/>
      <c r="S39" s="300"/>
      <c r="T39" s="300"/>
      <c r="U39" s="300"/>
      <c r="V39" s="300"/>
      <c r="W39" s="300"/>
      <c r="X39" s="300"/>
      <c r="Y39" s="300"/>
      <c r="Z39" s="300"/>
    </row>
    <row r="40" spans="1:26" ht="11.25" customHeight="1">
      <c r="A40" s="304">
        <v>39994</v>
      </c>
      <c r="B40" s="306">
        <f>SUM(vanjski_sektor!K37:K40)/1000</f>
        <v>-1.201455264418857</v>
      </c>
      <c r="C40" s="305">
        <f>SUM(vanjski_sektor!S37:S40)/1000</f>
        <v>-3.4141494328604822</v>
      </c>
      <c r="D40" s="305">
        <f>(SUM(vanjski_sektor!T37:T40)-SUM(vanjski_sektor!K37:K40))/1000</f>
        <v>-7.7791534823573656</v>
      </c>
      <c r="E40" s="344">
        <v>7.2920350000000003</v>
      </c>
      <c r="F40" s="360">
        <f t="shared" si="3"/>
        <v>-1.201455264418857</v>
      </c>
      <c r="G40" s="361">
        <f t="shared" si="3"/>
        <v>-3.4141494328604822</v>
      </c>
      <c r="H40" s="344">
        <f t="shared" si="0"/>
        <v>7.2920350000000003</v>
      </c>
      <c r="I40" s="360">
        <f t="shared" si="4"/>
        <v>-1.201455264418857</v>
      </c>
      <c r="J40" s="361">
        <f t="shared" si="4"/>
        <v>-3.4141494328604822</v>
      </c>
      <c r="K40" s="344">
        <f t="shared" si="1"/>
        <v>7.2920350000000003</v>
      </c>
      <c r="L40" s="300"/>
      <c r="M40" s="304">
        <v>39994</v>
      </c>
      <c r="N40" s="344">
        <f t="shared" si="2"/>
        <v>7.2920350000000003</v>
      </c>
      <c r="O40" s="300"/>
      <c r="P40" s="300"/>
      <c r="Q40" s="300"/>
      <c r="R40" s="300"/>
      <c r="S40" s="300"/>
      <c r="T40" s="300"/>
      <c r="U40" s="300"/>
      <c r="V40" s="300"/>
      <c r="W40" s="300"/>
      <c r="X40" s="300"/>
      <c r="Y40" s="300"/>
      <c r="Z40" s="300"/>
    </row>
    <row r="41" spans="1:26" ht="11.25" customHeight="1">
      <c r="A41" s="304">
        <v>40086</v>
      </c>
      <c r="B41" s="306">
        <f>SUM(vanjski_sektor!K38:K41)/1000</f>
        <v>-0.51383931671223082</v>
      </c>
      <c r="C41" s="305">
        <f>SUM(vanjski_sektor!S38:S41)/1000</f>
        <v>-3.2831322868029429</v>
      </c>
      <c r="D41" s="305">
        <f>(SUM(vanjski_sektor!T38:T41)-SUM(vanjski_sektor!K38:K41))/1000</f>
        <v>-7.5177285351271239</v>
      </c>
      <c r="E41" s="344">
        <v>7.288341</v>
      </c>
      <c r="F41" s="360">
        <f t="shared" si="3"/>
        <v>-0.51383931671223082</v>
      </c>
      <c r="G41" s="361">
        <f t="shared" si="3"/>
        <v>-3.2831322868029429</v>
      </c>
      <c r="H41" s="344">
        <f t="shared" si="0"/>
        <v>7.288341</v>
      </c>
      <c r="I41" s="360">
        <f t="shared" si="4"/>
        <v>-0.51383931671223082</v>
      </c>
      <c r="J41" s="361">
        <f t="shared" si="4"/>
        <v>-3.2831322868029429</v>
      </c>
      <c r="K41" s="344">
        <f t="shared" si="1"/>
        <v>7.288341</v>
      </c>
      <c r="L41" s="300"/>
      <c r="M41" s="304">
        <v>40086</v>
      </c>
      <c r="N41" s="344">
        <f t="shared" si="2"/>
        <v>7.288341</v>
      </c>
      <c r="O41" s="300"/>
      <c r="P41" s="300"/>
      <c r="Q41" s="300"/>
      <c r="R41" s="300"/>
      <c r="S41" s="300"/>
      <c r="T41" s="300"/>
      <c r="U41" s="300"/>
      <c r="V41" s="300"/>
      <c r="W41" s="300"/>
      <c r="X41" s="300"/>
      <c r="Y41" s="300"/>
      <c r="Z41" s="300"/>
    </row>
    <row r="42" spans="1:26" ht="11.25" customHeight="1">
      <c r="A42" s="304">
        <v>40178</v>
      </c>
      <c r="B42" s="306">
        <f>SUM(vanjski_sektor!K39:K42)/1000</f>
        <v>1.2282211305437178</v>
      </c>
      <c r="C42" s="305">
        <f>SUM(vanjski_sektor!S39:S42)/1000</f>
        <v>-2.9588230560751678</v>
      </c>
      <c r="D42" s="305">
        <f>(SUM(vanjski_sektor!T39:T42)-SUM(vanjski_sektor!K39:K42))/1000</f>
        <v>-7.2450940119177076</v>
      </c>
      <c r="E42" s="344">
        <v>7.3061990000000003</v>
      </c>
      <c r="F42" s="360">
        <f t="shared" si="3"/>
        <v>1.2282211305437178</v>
      </c>
      <c r="G42" s="361">
        <f t="shared" si="3"/>
        <v>-2.9588230560751678</v>
      </c>
      <c r="H42" s="344">
        <f t="shared" si="0"/>
        <v>7.3061990000000003</v>
      </c>
      <c r="I42" s="360">
        <f t="shared" si="4"/>
        <v>1.2282211305437178</v>
      </c>
      <c r="J42" s="361">
        <f t="shared" si="4"/>
        <v>-2.9588230560751678</v>
      </c>
      <c r="K42" s="344">
        <f t="shared" si="1"/>
        <v>7.3061990000000003</v>
      </c>
      <c r="L42" s="300"/>
      <c r="M42" s="304">
        <v>40178</v>
      </c>
      <c r="N42" s="344">
        <f t="shared" si="2"/>
        <v>7.3061990000000003</v>
      </c>
      <c r="O42" s="300"/>
      <c r="P42" s="300"/>
      <c r="Q42" s="300"/>
      <c r="R42" s="300"/>
      <c r="S42" s="300"/>
      <c r="T42" s="300"/>
      <c r="U42" s="300"/>
      <c r="V42" s="300"/>
      <c r="W42" s="300"/>
      <c r="X42" s="300"/>
      <c r="Y42" s="300"/>
      <c r="Z42" s="300"/>
    </row>
    <row r="43" spans="1:26" ht="11.25" customHeight="1">
      <c r="A43" s="304">
        <v>40268</v>
      </c>
      <c r="B43" s="306">
        <f>SUM(vanjski_sektor!K40:K43)/1000</f>
        <v>1.1107590629306265</v>
      </c>
      <c r="C43" s="305">
        <f>SUM(vanjski_sektor!S40:S43)/1000</f>
        <v>-2.5214538959323938</v>
      </c>
      <c r="D43" s="305">
        <f>(SUM(vanjski_sektor!T40:T43)-SUM(vanjski_sektor!K40:K43))/1000</f>
        <v>-4.8275866059477703</v>
      </c>
      <c r="E43" s="344">
        <v>7.259334</v>
      </c>
      <c r="F43" s="360">
        <f t="shared" si="3"/>
        <v>1.1107590629306265</v>
      </c>
      <c r="G43" s="361">
        <f t="shared" si="3"/>
        <v>-2.5214538959323938</v>
      </c>
      <c r="H43" s="344">
        <f t="shared" si="0"/>
        <v>7.259334</v>
      </c>
      <c r="I43" s="360">
        <f t="shared" si="4"/>
        <v>1.1107590629306265</v>
      </c>
      <c r="J43" s="361">
        <f t="shared" si="4"/>
        <v>-2.5214538959323938</v>
      </c>
      <c r="K43" s="344">
        <f t="shared" si="1"/>
        <v>7.259334</v>
      </c>
      <c r="L43" s="300"/>
      <c r="M43" s="304">
        <v>40268</v>
      </c>
      <c r="N43" s="344">
        <f t="shared" si="2"/>
        <v>7.259334</v>
      </c>
      <c r="O43" s="300"/>
      <c r="P43" s="300"/>
      <c r="Q43" s="300"/>
      <c r="R43" s="300"/>
      <c r="S43" s="300"/>
      <c r="T43" s="300"/>
      <c r="U43" s="300"/>
      <c r="V43" s="300"/>
      <c r="W43" s="300"/>
      <c r="X43" s="300"/>
      <c r="Y43" s="300"/>
      <c r="Z43" s="300"/>
    </row>
    <row r="44" spans="1:26" ht="11.25" customHeight="1">
      <c r="A44" s="304">
        <v>40359</v>
      </c>
      <c r="B44" s="306">
        <f>SUM(vanjski_sektor!K41:K44)/1000</f>
        <v>0.85253652175502148</v>
      </c>
      <c r="C44" s="305">
        <f>SUM(vanjski_sektor!S41:S44)/1000</f>
        <v>-1.6728034977328006</v>
      </c>
      <c r="D44" s="305">
        <f>(SUM(vanjski_sektor!T41:T44)-SUM(vanjski_sektor!K41:K44))/1000</f>
        <v>-2.7909522724773494</v>
      </c>
      <c r="E44" s="344">
        <v>7.1934550000000002</v>
      </c>
      <c r="F44" s="360">
        <f t="shared" si="3"/>
        <v>0.85253652175502148</v>
      </c>
      <c r="G44" s="361">
        <f t="shared" si="3"/>
        <v>-1.6728034977328006</v>
      </c>
      <c r="H44" s="344">
        <f t="shared" si="0"/>
        <v>7.1934550000000002</v>
      </c>
      <c r="I44" s="360">
        <f t="shared" si="4"/>
        <v>0.85253652175502148</v>
      </c>
      <c r="J44" s="361">
        <f t="shared" si="4"/>
        <v>-1.6728034977328006</v>
      </c>
      <c r="K44" s="344">
        <f t="shared" si="1"/>
        <v>7.1934550000000002</v>
      </c>
      <c r="L44" s="300"/>
      <c r="M44" s="304">
        <v>40359</v>
      </c>
      <c r="N44" s="344">
        <f t="shared" si="2"/>
        <v>7.1934550000000002</v>
      </c>
      <c r="O44" s="300"/>
      <c r="P44" s="300"/>
      <c r="Q44" s="300"/>
      <c r="R44" s="300"/>
      <c r="S44" s="300"/>
      <c r="T44" s="300"/>
      <c r="U44" s="300"/>
      <c r="V44" s="300"/>
      <c r="W44" s="300"/>
      <c r="X44" s="300"/>
      <c r="Y44" s="300"/>
      <c r="Z44" s="300"/>
    </row>
    <row r="45" spans="1:26" ht="11.25" customHeight="1">
      <c r="A45" s="304">
        <v>40451</v>
      </c>
      <c r="B45" s="306">
        <f>SUM(vanjski_sektor!K42:K45)/1000</f>
        <v>1.684340436478899</v>
      </c>
      <c r="C45" s="305">
        <f>SUM(vanjski_sektor!S42:S45)/1000</f>
        <v>-1.432624522207544</v>
      </c>
      <c r="D45" s="305">
        <f>(SUM(vanjski_sektor!T42:T45)-SUM(vanjski_sektor!K42:K45))/1000</f>
        <v>-2.8759467662633202</v>
      </c>
      <c r="E45" s="344">
        <v>7.2927429999999998</v>
      </c>
      <c r="F45" s="360">
        <f t="shared" si="3"/>
        <v>1.684340436478899</v>
      </c>
      <c r="G45" s="361">
        <f t="shared" si="3"/>
        <v>-1.432624522207544</v>
      </c>
      <c r="H45" s="344">
        <f t="shared" si="0"/>
        <v>7.2927429999999998</v>
      </c>
      <c r="I45" s="360">
        <f t="shared" si="4"/>
        <v>1.684340436478899</v>
      </c>
      <c r="J45" s="361">
        <f t="shared" si="4"/>
        <v>-1.432624522207544</v>
      </c>
      <c r="K45" s="344">
        <f t="shared" si="1"/>
        <v>7.2927429999999998</v>
      </c>
      <c r="L45" s="300"/>
      <c r="M45" s="304">
        <v>40451</v>
      </c>
      <c r="N45" s="344">
        <f t="shared" si="2"/>
        <v>7.2927429999999998</v>
      </c>
      <c r="O45" s="300"/>
      <c r="P45" s="300"/>
      <c r="Q45" s="300"/>
      <c r="R45" s="300"/>
      <c r="S45" s="300"/>
      <c r="T45" s="300"/>
      <c r="U45" s="300"/>
      <c r="V45" s="300"/>
      <c r="W45" s="300"/>
      <c r="X45" s="300"/>
      <c r="Y45" s="300"/>
      <c r="Z45" s="300"/>
    </row>
    <row r="46" spans="1:26" ht="11.25" customHeight="1">
      <c r="A46" s="304">
        <v>40543</v>
      </c>
      <c r="B46" s="306">
        <f>SUM(vanjski_sektor!K43:K46)/1000</f>
        <v>0.10678998076057099</v>
      </c>
      <c r="C46" s="305">
        <f>SUM(vanjski_sektor!S43:S46)/1000</f>
        <v>-0.97351535056872718</v>
      </c>
      <c r="D46" s="305">
        <f>(SUM(vanjski_sektor!T43:T46)-SUM(vanjski_sektor!K43:K46))/1000</f>
        <v>-1.7550718524903408</v>
      </c>
      <c r="E46" s="344">
        <v>7.385173</v>
      </c>
      <c r="F46" s="360">
        <f t="shared" si="3"/>
        <v>0.10678998076057099</v>
      </c>
      <c r="G46" s="361">
        <f t="shared" si="3"/>
        <v>-0.97351535056872718</v>
      </c>
      <c r="H46" s="344">
        <f t="shared" si="0"/>
        <v>7.385173</v>
      </c>
      <c r="I46" s="360">
        <f t="shared" si="4"/>
        <v>0.10678998076057099</v>
      </c>
      <c r="J46" s="361">
        <f t="shared" si="4"/>
        <v>-0.97351535056872718</v>
      </c>
      <c r="K46" s="344">
        <f t="shared" si="1"/>
        <v>7.385173</v>
      </c>
      <c r="L46" s="300"/>
      <c r="M46" s="304">
        <v>40543</v>
      </c>
      <c r="N46" s="344">
        <f t="shared" si="2"/>
        <v>7.385173</v>
      </c>
      <c r="O46" s="300"/>
      <c r="P46" s="300"/>
      <c r="Q46" s="300"/>
      <c r="R46" s="300"/>
      <c r="S46" s="300"/>
      <c r="T46" s="300"/>
      <c r="U46" s="300"/>
      <c r="V46" s="300"/>
      <c r="W46" s="300"/>
      <c r="X46" s="300"/>
      <c r="Y46" s="300"/>
      <c r="Z46" s="300"/>
    </row>
    <row r="47" spans="1:26" ht="11.25" customHeight="1">
      <c r="A47" s="304">
        <v>40633</v>
      </c>
      <c r="B47" s="306">
        <f>SUM(vanjski_sektor!K44:K47)/1000</f>
        <v>1.5489049778886488</v>
      </c>
      <c r="C47" s="305">
        <f>SUM(vanjski_sektor!S44:S47)/1000</f>
        <v>-1.185355389734486</v>
      </c>
      <c r="D47" s="305">
        <f>(SUM(vanjski_sektor!T44:T47)-SUM(vanjski_sektor!K44:K47))/1000</f>
        <v>-4.534505662132073</v>
      </c>
      <c r="E47" s="344">
        <v>7.3828069999999997</v>
      </c>
      <c r="F47" s="360">
        <f t="shared" si="3"/>
        <v>1.5489049778886488</v>
      </c>
      <c r="G47" s="361">
        <f t="shared" si="3"/>
        <v>-1.185355389734486</v>
      </c>
      <c r="H47" s="344">
        <f t="shared" si="0"/>
        <v>7.3828069999999997</v>
      </c>
      <c r="I47" s="360">
        <f t="shared" si="4"/>
        <v>1.5489049778886488</v>
      </c>
      <c r="J47" s="361">
        <f t="shared" si="4"/>
        <v>-1.185355389734486</v>
      </c>
      <c r="K47" s="344">
        <f t="shared" si="1"/>
        <v>7.3828069999999997</v>
      </c>
      <c r="L47" s="300"/>
      <c r="M47" s="304">
        <v>40633</v>
      </c>
      <c r="N47" s="344">
        <f t="shared" si="2"/>
        <v>7.3828069999999997</v>
      </c>
      <c r="O47" s="300"/>
      <c r="P47" s="300"/>
      <c r="Q47" s="300"/>
      <c r="R47" s="300"/>
      <c r="S47" s="300"/>
      <c r="T47" s="300"/>
      <c r="U47" s="300"/>
      <c r="V47" s="300"/>
      <c r="W47" s="300"/>
      <c r="X47" s="300"/>
      <c r="Y47" s="300"/>
      <c r="Z47" s="300"/>
    </row>
    <row r="48" spans="1:26" ht="11.25" customHeight="1">
      <c r="A48" s="304">
        <v>40724</v>
      </c>
      <c r="B48" s="306">
        <f>SUM(vanjski_sektor!K45:K48)/1000</f>
        <v>1.5241392843860273</v>
      </c>
      <c r="C48" s="305">
        <f>SUM(vanjski_sektor!S45:S48)/1000</f>
        <v>-1.4258620778895961</v>
      </c>
      <c r="D48" s="305">
        <f>(SUM(vanjski_sektor!T45:T48)-SUM(vanjski_sektor!K45:K48))/1000</f>
        <v>-5.1147548151165916</v>
      </c>
      <c r="E48" s="344">
        <v>7.3739460000000001</v>
      </c>
      <c r="F48" s="360">
        <f t="shared" si="3"/>
        <v>1.5241392843860273</v>
      </c>
      <c r="G48" s="361">
        <f t="shared" si="3"/>
        <v>-1.4258620778895961</v>
      </c>
      <c r="H48" s="344">
        <f t="shared" si="0"/>
        <v>7.3739460000000001</v>
      </c>
      <c r="I48" s="360">
        <f t="shared" si="4"/>
        <v>1.5241392843860273</v>
      </c>
      <c r="J48" s="361">
        <f t="shared" si="4"/>
        <v>-1.4258620778895961</v>
      </c>
      <c r="K48" s="344">
        <f t="shared" si="1"/>
        <v>7.3739460000000001</v>
      </c>
      <c r="L48" s="300"/>
      <c r="M48" s="304">
        <v>40724</v>
      </c>
      <c r="N48" s="344">
        <f t="shared" si="2"/>
        <v>7.3739460000000001</v>
      </c>
      <c r="O48" s="300"/>
      <c r="P48" s="300"/>
      <c r="Q48" s="300"/>
      <c r="R48" s="300"/>
      <c r="S48" s="300"/>
      <c r="T48" s="300"/>
      <c r="U48" s="300"/>
      <c r="V48" s="300"/>
      <c r="W48" s="300"/>
      <c r="X48" s="300"/>
      <c r="Y48" s="300"/>
      <c r="Z48" s="300"/>
    </row>
    <row r="49" spans="1:26" ht="11.25" customHeight="1">
      <c r="A49" s="304">
        <v>40816</v>
      </c>
      <c r="B49" s="306">
        <f>SUM(vanjski_sektor!K46:K49)/1000</f>
        <v>0.15357645675743559</v>
      </c>
      <c r="C49" s="305">
        <f>SUM(vanjski_sektor!S46:S49)/1000</f>
        <v>-0.93730078049493615</v>
      </c>
      <c r="D49" s="305">
        <f>(SUM(vanjski_sektor!T46:T49)-SUM(vanjski_sektor!K46:K49))/1000</f>
        <v>-2.9715204138668962</v>
      </c>
      <c r="E49" s="344">
        <v>7.4920229999999997</v>
      </c>
      <c r="F49" s="360">
        <f t="shared" si="3"/>
        <v>0.15357645675743559</v>
      </c>
      <c r="G49" s="361">
        <f t="shared" si="3"/>
        <v>-0.93730078049493615</v>
      </c>
      <c r="H49" s="344">
        <f t="shared" si="0"/>
        <v>7.4920229999999997</v>
      </c>
      <c r="I49" s="360">
        <f t="shared" si="4"/>
        <v>0.15357645675743559</v>
      </c>
      <c r="J49" s="361">
        <f t="shared" si="4"/>
        <v>-0.93730078049493615</v>
      </c>
      <c r="K49" s="344">
        <f t="shared" si="1"/>
        <v>7.4920229999999997</v>
      </c>
      <c r="L49" s="300"/>
      <c r="M49" s="304">
        <v>40816</v>
      </c>
      <c r="N49" s="344">
        <f t="shared" si="2"/>
        <v>7.4920229999999997</v>
      </c>
      <c r="O49" s="300"/>
      <c r="P49" s="300"/>
      <c r="Q49" s="300"/>
      <c r="R49" s="300"/>
      <c r="S49" s="300"/>
      <c r="T49" s="300"/>
      <c r="U49" s="300"/>
      <c r="V49" s="300"/>
      <c r="W49" s="300"/>
      <c r="X49" s="300"/>
      <c r="Y49" s="300"/>
      <c r="Z49" s="300"/>
    </row>
    <row r="50" spans="1:26" ht="11.25" customHeight="1">
      <c r="A50" s="304">
        <v>40908</v>
      </c>
      <c r="B50" s="306">
        <f>SUM(vanjski_sektor!K47:K50)/1000</f>
        <v>0.4624148303860407</v>
      </c>
      <c r="C50" s="305">
        <f>SUM(vanjski_sektor!S47:S50)/1000</f>
        <v>-0.79946727392246297</v>
      </c>
      <c r="D50" s="305">
        <f>(SUM(vanjski_sektor!T47:T50)-SUM(vanjski_sektor!K47:K50))/1000</f>
        <v>-2.7497404452868692</v>
      </c>
      <c r="E50" s="344">
        <v>7.5304200000000003</v>
      </c>
      <c r="F50" s="360">
        <f t="shared" si="3"/>
        <v>0.4624148303860407</v>
      </c>
      <c r="G50" s="361">
        <f t="shared" si="3"/>
        <v>-0.79946727392246297</v>
      </c>
      <c r="H50" s="344">
        <f t="shared" si="0"/>
        <v>7.5304200000000003</v>
      </c>
      <c r="I50" s="360">
        <f t="shared" si="4"/>
        <v>0.4624148303860407</v>
      </c>
      <c r="J50" s="361">
        <f t="shared" si="4"/>
        <v>-0.79946727392246297</v>
      </c>
      <c r="K50" s="344">
        <f t="shared" si="1"/>
        <v>7.5304200000000003</v>
      </c>
      <c r="L50" s="300"/>
      <c r="M50" s="304">
        <v>40908</v>
      </c>
      <c r="N50" s="344">
        <f t="shared" si="2"/>
        <v>7.5304200000000003</v>
      </c>
      <c r="O50" s="300"/>
      <c r="P50" s="300"/>
      <c r="Q50" s="300"/>
      <c r="R50" s="300"/>
      <c r="S50" s="300"/>
      <c r="T50" s="300"/>
      <c r="U50" s="300"/>
      <c r="V50" s="300"/>
      <c r="W50" s="300"/>
      <c r="X50" s="300"/>
      <c r="Y50" s="300"/>
      <c r="Z50" s="300"/>
    </row>
    <row r="51" spans="1:26" ht="11.25" customHeight="1">
      <c r="A51" s="304">
        <v>40999</v>
      </c>
      <c r="B51" s="306">
        <f>SUM(vanjski_sektor!K48:K51)/1000</f>
        <v>-0.22891224530877102</v>
      </c>
      <c r="C51" s="305">
        <f>SUM(vanjski_sektor!S48:S51)/1000</f>
        <v>-0.87414834791025353</v>
      </c>
      <c r="D51" s="305">
        <f>(SUM(vanjski_sektor!T48:T51)-SUM(vanjski_sektor!K48:K51))/1000</f>
        <v>-1.9941411869137808</v>
      </c>
      <c r="E51" s="344">
        <v>7.5069169999999996</v>
      </c>
      <c r="F51" s="360">
        <f t="shared" si="3"/>
        <v>-0.22891224530877102</v>
      </c>
      <c r="G51" s="361">
        <f t="shared" si="3"/>
        <v>-0.87414834791025353</v>
      </c>
      <c r="H51" s="344">
        <f t="shared" si="0"/>
        <v>7.5069169999999996</v>
      </c>
      <c r="I51" s="360">
        <f t="shared" si="4"/>
        <v>-0.22891224530877102</v>
      </c>
      <c r="J51" s="361">
        <f t="shared" si="4"/>
        <v>-0.87414834791025353</v>
      </c>
      <c r="K51" s="344">
        <f t="shared" si="1"/>
        <v>7.5069169999999996</v>
      </c>
      <c r="L51" s="300"/>
      <c r="M51" s="304">
        <v>40999</v>
      </c>
      <c r="N51" s="344">
        <f t="shared" si="2"/>
        <v>7.5069169999999996</v>
      </c>
      <c r="O51" s="300"/>
      <c r="P51" s="300"/>
      <c r="Q51" s="300"/>
      <c r="R51" s="300"/>
      <c r="S51" s="300"/>
      <c r="T51" s="300"/>
      <c r="U51" s="300"/>
      <c r="V51" s="300"/>
      <c r="W51" s="300"/>
      <c r="X51" s="300"/>
      <c r="Y51" s="300"/>
      <c r="Z51" s="300"/>
    </row>
    <row r="52" spans="1:26" ht="11.25" customHeight="1">
      <c r="A52" s="304">
        <v>41090</v>
      </c>
      <c r="B52" s="306">
        <f>SUM(vanjski_sektor!K49:K52)/1000</f>
        <v>-0.1684898283282722</v>
      </c>
      <c r="C52" s="305">
        <f>SUM(vanjski_sektor!S49:S52)/1000</f>
        <v>-0.98522746399552941</v>
      </c>
      <c r="D52" s="305">
        <f>(SUM(vanjski_sektor!T49:T52)-SUM(vanjski_sektor!K49:K52))/1000</f>
        <v>-1.6410733917337132</v>
      </c>
      <c r="E52" s="344">
        <v>7.5101000000000004</v>
      </c>
      <c r="F52" s="360">
        <f t="shared" si="3"/>
        <v>-0.1684898283282722</v>
      </c>
      <c r="G52" s="361">
        <f t="shared" si="3"/>
        <v>-0.98522746399552941</v>
      </c>
      <c r="H52" s="344">
        <f t="shared" si="0"/>
        <v>7.5101000000000004</v>
      </c>
      <c r="I52" s="360">
        <f t="shared" si="4"/>
        <v>-0.1684898283282722</v>
      </c>
      <c r="J52" s="361">
        <f t="shared" si="4"/>
        <v>-0.98522746399552941</v>
      </c>
      <c r="K52" s="344">
        <f t="shared" si="1"/>
        <v>7.5101000000000004</v>
      </c>
      <c r="L52" s="300"/>
      <c r="M52" s="304">
        <v>41090</v>
      </c>
      <c r="N52" s="344">
        <f t="shared" si="2"/>
        <v>7.5101000000000004</v>
      </c>
      <c r="O52" s="300"/>
      <c r="P52" s="300"/>
      <c r="Q52" s="300"/>
      <c r="R52" s="300"/>
      <c r="S52" s="300"/>
      <c r="T52" s="300"/>
      <c r="U52" s="300"/>
      <c r="V52" s="300"/>
      <c r="W52" s="300"/>
      <c r="X52" s="300"/>
      <c r="Y52" s="300"/>
      <c r="Z52" s="300"/>
    </row>
    <row r="53" spans="1:26" ht="11.25" customHeight="1">
      <c r="A53" s="304">
        <v>41182</v>
      </c>
      <c r="B53" s="306">
        <f>SUM(vanjski_sektor!K50:K53)/1000</f>
        <v>-0.11864989309790855</v>
      </c>
      <c r="C53" s="305">
        <f>SUM(vanjski_sektor!S50:S53)/1000</f>
        <v>-0.97907349597071602</v>
      </c>
      <c r="D53" s="305">
        <f>(SUM(vanjski_sektor!T50:T53)-SUM(vanjski_sektor!K50:K53))/1000</f>
        <v>-0.8386418602422393</v>
      </c>
      <c r="E53" s="344">
        <v>7.4497460000000002</v>
      </c>
      <c r="F53" s="360">
        <f t="shared" si="3"/>
        <v>-0.11864989309790855</v>
      </c>
      <c r="G53" s="361">
        <f t="shared" si="3"/>
        <v>-0.97907349597071602</v>
      </c>
      <c r="H53" s="344">
        <f t="shared" si="0"/>
        <v>7.4497460000000002</v>
      </c>
      <c r="I53" s="360">
        <f t="shared" si="4"/>
        <v>-0.11864989309790855</v>
      </c>
      <c r="J53" s="361">
        <f t="shared" si="4"/>
        <v>-0.97907349597071602</v>
      </c>
      <c r="K53" s="344">
        <f t="shared" si="1"/>
        <v>7.4497460000000002</v>
      </c>
      <c r="L53" s="300"/>
      <c r="M53" s="304">
        <v>41182</v>
      </c>
      <c r="N53" s="344">
        <f t="shared" si="2"/>
        <v>7.4497460000000002</v>
      </c>
      <c r="O53" s="300"/>
      <c r="P53" s="300"/>
      <c r="Q53" s="300"/>
      <c r="R53" s="300"/>
      <c r="S53" s="300"/>
      <c r="T53" s="300"/>
      <c r="U53" s="300"/>
      <c r="V53" s="300"/>
      <c r="W53" s="300"/>
      <c r="X53" s="300"/>
      <c r="Y53" s="300"/>
      <c r="Z53" s="300"/>
    </row>
    <row r="54" spans="1:26" ht="11.25" customHeight="1">
      <c r="A54" s="304">
        <v>41274</v>
      </c>
      <c r="B54" s="306">
        <f>SUM(vanjski_sektor!K51:K54)/1000</f>
        <v>4.5809949937272491E-2</v>
      </c>
      <c r="C54" s="305">
        <f>SUM(vanjski_sektor!S51:S54)/1000</f>
        <v>-0.78890830419244407</v>
      </c>
      <c r="D54" s="305">
        <f>(SUM(vanjski_sektor!T51:T54)-SUM(vanjski_sektor!K51:K54))/1000</f>
        <v>-0.35810100173843429</v>
      </c>
      <c r="E54" s="344">
        <v>7.5456240000000001</v>
      </c>
      <c r="F54" s="360">
        <f t="shared" si="3"/>
        <v>4.5809949937272491E-2</v>
      </c>
      <c r="G54" s="361">
        <f t="shared" si="3"/>
        <v>-0.78890830419244407</v>
      </c>
      <c r="H54" s="344">
        <f t="shared" si="0"/>
        <v>7.5456240000000001</v>
      </c>
      <c r="I54" s="360">
        <f t="shared" si="4"/>
        <v>4.5809949937272491E-2</v>
      </c>
      <c r="J54" s="361">
        <f t="shared" si="4"/>
        <v>-0.78890830419244407</v>
      </c>
      <c r="K54" s="344">
        <f t="shared" si="1"/>
        <v>7.5456240000000001</v>
      </c>
      <c r="L54" s="300"/>
      <c r="M54" s="304">
        <v>41274</v>
      </c>
      <c r="N54" s="344">
        <f t="shared" si="2"/>
        <v>7.5456240000000001</v>
      </c>
      <c r="O54" s="300"/>
      <c r="P54" s="300"/>
      <c r="Q54" s="300"/>
      <c r="R54" s="300"/>
      <c r="S54" s="300"/>
      <c r="T54" s="300"/>
      <c r="U54" s="300"/>
      <c r="V54" s="300"/>
      <c r="W54" s="300"/>
      <c r="X54" s="300"/>
      <c r="Y54" s="300"/>
      <c r="Z54" s="300"/>
    </row>
    <row r="55" spans="1:26" ht="11.25" customHeight="1">
      <c r="A55" s="304">
        <v>41364</v>
      </c>
      <c r="B55" s="306">
        <f>SUM(vanjski_sektor!K52:K55)/1000</f>
        <v>-0.21551156237945568</v>
      </c>
      <c r="C55" s="305">
        <f>SUM(vanjski_sektor!S52:S55)/1000</f>
        <v>-0.50649217793039225</v>
      </c>
      <c r="D55" s="305">
        <f>(SUM(vanjski_sektor!T52:T55)-SUM(vanjski_sektor!K52:K55))/1000</f>
        <v>0.28528549543939541</v>
      </c>
      <c r="E55" s="344">
        <v>7.5867269999999998</v>
      </c>
      <c r="F55" s="360">
        <f t="shared" si="3"/>
        <v>-0.21551156237945568</v>
      </c>
      <c r="G55" s="361">
        <f t="shared" si="3"/>
        <v>-0.50649217793039225</v>
      </c>
      <c r="H55" s="344">
        <f t="shared" si="0"/>
        <v>7.5867269999999998</v>
      </c>
      <c r="I55" s="360">
        <f t="shared" si="4"/>
        <v>-0.21551156237945568</v>
      </c>
      <c r="J55" s="361">
        <f t="shared" si="4"/>
        <v>-0.50649217793039225</v>
      </c>
      <c r="K55" s="344">
        <f t="shared" si="1"/>
        <v>7.5867269999999998</v>
      </c>
      <c r="L55" s="300"/>
      <c r="M55" s="304">
        <v>41364</v>
      </c>
      <c r="N55" s="344">
        <f t="shared" si="2"/>
        <v>7.5867269999999998</v>
      </c>
      <c r="O55" s="300"/>
      <c r="P55" s="300"/>
      <c r="Q55" s="300"/>
      <c r="R55" s="300"/>
      <c r="S55" s="300"/>
      <c r="T55" s="300"/>
      <c r="U55" s="300"/>
      <c r="V55" s="300"/>
      <c r="W55" s="300"/>
      <c r="X55" s="300"/>
      <c r="Y55" s="300"/>
      <c r="Z55" s="300"/>
    </row>
    <row r="56" spans="1:26" ht="11.25" customHeight="1">
      <c r="A56" s="304">
        <v>41455</v>
      </c>
      <c r="B56" s="306">
        <f>SUM(vanjski_sektor!K53:K56)/1000</f>
        <v>0.47991367142246155</v>
      </c>
      <c r="C56" s="305">
        <f>SUM(vanjski_sektor!S53:S56)/1000</f>
        <v>-0.49487145528783638</v>
      </c>
      <c r="D56" s="305">
        <f>(SUM(vanjski_sektor!T53:T56)-SUM(vanjski_sektor!K53:K56))/1000</f>
        <v>-1.2619311814455096</v>
      </c>
      <c r="E56" s="344">
        <v>7.4513439999999997</v>
      </c>
      <c r="F56" s="360">
        <f t="shared" si="3"/>
        <v>0.47991367142246155</v>
      </c>
      <c r="G56" s="361">
        <f t="shared" si="3"/>
        <v>-0.49487145528783638</v>
      </c>
      <c r="H56" s="344">
        <f t="shared" si="0"/>
        <v>7.4513439999999997</v>
      </c>
      <c r="I56" s="360">
        <f t="shared" si="4"/>
        <v>0.47991367142246155</v>
      </c>
      <c r="J56" s="361">
        <f t="shared" si="4"/>
        <v>-0.49487145528783638</v>
      </c>
      <c r="K56" s="344">
        <f t="shared" si="1"/>
        <v>7.4513439999999997</v>
      </c>
      <c r="L56" s="300"/>
      <c r="M56" s="304">
        <v>41455</v>
      </c>
      <c r="N56" s="344">
        <f t="shared" si="2"/>
        <v>7.4513439999999997</v>
      </c>
      <c r="O56" s="300"/>
      <c r="P56" s="300"/>
      <c r="Q56" s="300"/>
      <c r="R56" s="300"/>
      <c r="S56" s="300"/>
      <c r="T56" s="300"/>
      <c r="U56" s="300"/>
      <c r="V56" s="300"/>
      <c r="W56" s="300"/>
      <c r="X56" s="300"/>
      <c r="Y56" s="300"/>
      <c r="Z56" s="300"/>
    </row>
    <row r="57" spans="1:26" ht="11.25" customHeight="1">
      <c r="A57" s="304">
        <v>41547</v>
      </c>
      <c r="B57" s="306">
        <f>SUM(vanjski_sektor!K54:K57)/1000</f>
        <v>0.47902664384892624</v>
      </c>
      <c r="C57" s="305">
        <f>SUM(vanjski_sektor!S54:S57)/1000</f>
        <v>-0.36414631032399941</v>
      </c>
      <c r="D57" s="305">
        <f>(SUM(vanjski_sektor!T54:T57)-SUM(vanjski_sektor!K54:K57))/1000</f>
        <v>-1.8901845115184224</v>
      </c>
      <c r="E57" s="344">
        <v>7.6115930000000001</v>
      </c>
      <c r="F57" s="360">
        <f t="shared" si="3"/>
        <v>0.47902664384892624</v>
      </c>
      <c r="G57" s="361">
        <f t="shared" si="3"/>
        <v>-0.36414631032399941</v>
      </c>
      <c r="H57" s="344">
        <f t="shared" si="0"/>
        <v>7.6115930000000001</v>
      </c>
      <c r="I57" s="360">
        <f t="shared" si="4"/>
        <v>0.47902664384892624</v>
      </c>
      <c r="J57" s="361">
        <f t="shared" si="4"/>
        <v>-0.36414631032399941</v>
      </c>
      <c r="K57" s="344">
        <f t="shared" si="1"/>
        <v>7.6115930000000001</v>
      </c>
      <c r="L57" s="300"/>
      <c r="M57" s="304">
        <v>41547</v>
      </c>
      <c r="N57" s="344">
        <f t="shared" si="2"/>
        <v>7.6115930000000001</v>
      </c>
      <c r="O57" s="300"/>
      <c r="P57" s="300"/>
      <c r="Q57" s="300"/>
      <c r="R57" s="300"/>
      <c r="S57" s="300"/>
      <c r="T57" s="300"/>
      <c r="U57" s="300"/>
      <c r="V57" s="300"/>
      <c r="W57" s="300"/>
      <c r="X57" s="300"/>
      <c r="Y57" s="300"/>
      <c r="Z57" s="300"/>
    </row>
    <row r="58" spans="1:26" ht="11.25" customHeight="1">
      <c r="A58" s="304">
        <v>41639</v>
      </c>
      <c r="B58" s="306">
        <f>SUM(vanjski_sektor!K55:K58)/1000</f>
        <v>1.8438855550001001</v>
      </c>
      <c r="C58" s="305">
        <f>SUM(vanjski_sektor!S55:S58)/1000</f>
        <v>-0.46099721355880774</v>
      </c>
      <c r="D58" s="305">
        <f>(SUM(vanjski_sektor!T55:T58)-SUM(vanjski_sektor!K55:K58))/1000</f>
        <v>-2.9057376953216636</v>
      </c>
      <c r="E58" s="344">
        <v>7.6376429999999997</v>
      </c>
      <c r="F58" s="360">
        <f t="shared" si="3"/>
        <v>1.8438855550001001</v>
      </c>
      <c r="G58" s="361">
        <f t="shared" si="3"/>
        <v>-0.46099721355880774</v>
      </c>
      <c r="H58" s="344">
        <f t="shared" si="0"/>
        <v>7.6376429999999997</v>
      </c>
      <c r="I58" s="360">
        <f t="shared" si="4"/>
        <v>1.8438855550001001</v>
      </c>
      <c r="J58" s="361">
        <f t="shared" si="4"/>
        <v>-0.46099721355880774</v>
      </c>
      <c r="K58" s="344">
        <f t="shared" si="1"/>
        <v>7.6376429999999997</v>
      </c>
      <c r="L58" s="300"/>
      <c r="M58" s="304">
        <v>41639</v>
      </c>
      <c r="N58" s="344">
        <f t="shared" si="2"/>
        <v>7.6376429999999997</v>
      </c>
      <c r="O58" s="300"/>
      <c r="P58" s="300"/>
      <c r="Q58" s="300"/>
      <c r="R58" s="300"/>
      <c r="S58" s="300"/>
      <c r="T58" s="300"/>
      <c r="U58" s="300"/>
      <c r="V58" s="300"/>
      <c r="W58" s="300"/>
      <c r="X58" s="300"/>
      <c r="Y58" s="300"/>
      <c r="Z58" s="300"/>
    </row>
    <row r="59" spans="1:26" ht="11.25" customHeight="1">
      <c r="A59" s="304">
        <v>41729</v>
      </c>
      <c r="B59" s="306">
        <f>SUM(vanjski_sektor!K56:K59)/1000</f>
        <v>1.0811832350001001</v>
      </c>
      <c r="C59" s="305">
        <f>SUM(vanjski_sektor!S56:S59)/1000</f>
        <v>-0.52066931316339649</v>
      </c>
      <c r="D59" s="305">
        <f>(SUM(vanjski_sektor!T56:T59)-SUM(vanjski_sektor!K56:K59))/1000</f>
        <v>-1.5535025673127343</v>
      </c>
      <c r="E59" s="344">
        <v>7.6583940000000004</v>
      </c>
      <c r="F59" s="360">
        <f t="shared" si="3"/>
        <v>1.0811832350001001</v>
      </c>
      <c r="G59" s="361">
        <f t="shared" si="3"/>
        <v>-0.52066931316339649</v>
      </c>
      <c r="H59" s="344">
        <f t="shared" si="0"/>
        <v>7.6583940000000004</v>
      </c>
      <c r="I59" s="360">
        <f t="shared" si="4"/>
        <v>1.0811832350001001</v>
      </c>
      <c r="J59" s="361">
        <f t="shared" si="4"/>
        <v>-0.52066931316339649</v>
      </c>
      <c r="K59" s="344">
        <f t="shared" si="1"/>
        <v>7.6583940000000004</v>
      </c>
      <c r="L59" s="300"/>
      <c r="M59" s="304">
        <v>41729</v>
      </c>
      <c r="N59" s="344">
        <f t="shared" si="2"/>
        <v>7.6583940000000004</v>
      </c>
      <c r="O59" s="300"/>
      <c r="P59" s="300"/>
      <c r="Q59" s="300"/>
      <c r="R59" s="300"/>
      <c r="S59" s="300"/>
      <c r="T59" s="300"/>
      <c r="U59" s="300"/>
      <c r="V59" s="300"/>
      <c r="W59" s="300"/>
      <c r="X59" s="300"/>
      <c r="Y59" s="300"/>
      <c r="Z59" s="300"/>
    </row>
    <row r="60" spans="1:26" ht="11.25" customHeight="1">
      <c r="A60" s="304">
        <v>41820</v>
      </c>
      <c r="B60" s="306">
        <f>SUM(vanjski_sektor!K57:K60)/1000</f>
        <v>0.48569762099999991</v>
      </c>
      <c r="C60" s="305">
        <f>SUM(vanjski_sektor!S57:S60)/1000</f>
        <v>-0.52332888114609799</v>
      </c>
      <c r="D60" s="305">
        <f>(SUM(vanjski_sektor!T57:T60)-SUM(vanjski_sektor!K57:K60))/1000</f>
        <v>5.5612099943913333E-3</v>
      </c>
      <c r="E60" s="344">
        <v>7.5713710000000001</v>
      </c>
      <c r="F60" s="360">
        <f t="shared" si="3"/>
        <v>0.48569762099999991</v>
      </c>
      <c r="G60" s="361">
        <f t="shared" si="3"/>
        <v>-0.52332888114609799</v>
      </c>
      <c r="H60" s="344">
        <f t="shared" si="0"/>
        <v>7.5713710000000001</v>
      </c>
      <c r="I60" s="360">
        <f t="shared" si="4"/>
        <v>0.48569762099999991</v>
      </c>
      <c r="J60" s="361">
        <f t="shared" si="4"/>
        <v>-0.52332888114609799</v>
      </c>
      <c r="K60" s="344">
        <f t="shared" si="1"/>
        <v>7.5713710000000001</v>
      </c>
      <c r="L60" s="300"/>
      <c r="M60" s="304">
        <v>41820</v>
      </c>
      <c r="N60" s="344">
        <f t="shared" si="2"/>
        <v>7.5713710000000001</v>
      </c>
      <c r="O60" s="300"/>
      <c r="P60" s="300"/>
      <c r="Q60" s="300"/>
      <c r="R60" s="300"/>
      <c r="S60" s="300"/>
      <c r="T60" s="300"/>
      <c r="U60" s="300"/>
      <c r="V60" s="300"/>
      <c r="W60" s="300"/>
      <c r="X60" s="300"/>
      <c r="Y60" s="300"/>
      <c r="Z60" s="300"/>
    </row>
    <row r="61" spans="1:26" ht="11.25" customHeight="1">
      <c r="A61" s="304">
        <v>41912</v>
      </c>
      <c r="B61" s="306">
        <f>SUM(vanjski_sektor!K58:K61)/1000</f>
        <v>0.26318654199999997</v>
      </c>
      <c r="C61" s="305">
        <f>SUM(vanjski_sektor!S58:S61)/1000</f>
        <v>-0.50278835364497898</v>
      </c>
      <c r="D61" s="305">
        <f>(SUM(vanjski_sektor!T58:T61)-SUM(vanjski_sektor!K58:K61))/1000</f>
        <v>0.58223327243875289</v>
      </c>
      <c r="E61" s="344">
        <v>7.6262670000000004</v>
      </c>
      <c r="F61" s="360">
        <f t="shared" si="3"/>
        <v>0.26318654199999997</v>
      </c>
      <c r="G61" s="361">
        <f t="shared" si="3"/>
        <v>-0.50278835364497898</v>
      </c>
      <c r="H61" s="344">
        <f t="shared" si="0"/>
        <v>7.6262670000000004</v>
      </c>
      <c r="I61" s="360">
        <f t="shared" si="4"/>
        <v>0.26318654199999997</v>
      </c>
      <c r="J61" s="361">
        <f t="shared" si="4"/>
        <v>-0.50278835364497898</v>
      </c>
      <c r="K61" s="344">
        <f t="shared" si="1"/>
        <v>7.6262670000000004</v>
      </c>
      <c r="L61" s="300"/>
      <c r="M61" s="304">
        <v>41912</v>
      </c>
      <c r="N61" s="344">
        <f t="shared" si="2"/>
        <v>7.6262670000000004</v>
      </c>
      <c r="O61" s="300"/>
      <c r="P61" s="300"/>
      <c r="Q61" s="300"/>
      <c r="R61" s="300"/>
      <c r="S61" s="300"/>
      <c r="T61" s="300"/>
      <c r="U61" s="300"/>
      <c r="V61" s="300"/>
      <c r="W61" s="300"/>
      <c r="X61" s="300"/>
      <c r="Y61" s="300"/>
      <c r="Z61" s="300"/>
    </row>
    <row r="62" spans="1:26" ht="11.25" customHeight="1">
      <c r="A62" s="304">
        <v>42004</v>
      </c>
      <c r="B62" s="306">
        <f>SUM(vanjski_sektor!K59:K62)/1000</f>
        <v>-0.53008016000000024</v>
      </c>
      <c r="C62" s="305">
        <f>SUM(vanjski_sektor!S59:S62)/1000</f>
        <v>0.11113160990711367</v>
      </c>
      <c r="D62" s="305">
        <f>(SUM(vanjski_sektor!T59:T62)-SUM(vanjski_sektor!K59:K62))/1000</f>
        <v>2.0680216261251707</v>
      </c>
      <c r="E62" s="344">
        <v>7.6614709999999997</v>
      </c>
      <c r="F62" s="360">
        <f t="shared" si="3"/>
        <v>-0.53008016000000024</v>
      </c>
      <c r="G62" s="361">
        <f t="shared" si="3"/>
        <v>0.11113160990711367</v>
      </c>
      <c r="H62" s="344">
        <f t="shared" si="0"/>
        <v>7.6614709999999997</v>
      </c>
      <c r="I62" s="360">
        <f t="shared" si="4"/>
        <v>-0.53008016000000024</v>
      </c>
      <c r="J62" s="361">
        <f t="shared" si="4"/>
        <v>0.11113160990711367</v>
      </c>
      <c r="K62" s="344">
        <f t="shared" si="1"/>
        <v>7.6614709999999997</v>
      </c>
      <c r="L62" s="300"/>
      <c r="M62" s="304">
        <v>42004</v>
      </c>
      <c r="N62" s="344">
        <f t="shared" si="2"/>
        <v>7.6614709999999997</v>
      </c>
      <c r="O62" s="300"/>
      <c r="P62" s="300"/>
      <c r="Q62" s="300"/>
      <c r="R62" s="300"/>
      <c r="S62" s="300"/>
      <c r="T62" s="300"/>
      <c r="U62" s="300"/>
      <c r="V62" s="300"/>
      <c r="W62" s="300"/>
      <c r="X62" s="300"/>
      <c r="Y62" s="300"/>
      <c r="Z62" s="300"/>
    </row>
    <row r="63" spans="1:26" ht="11.25" customHeight="1">
      <c r="A63" s="304">
        <v>42094</v>
      </c>
      <c r="B63" s="306">
        <f>SUM(vanjski_sektor!K60:K63)/1000</f>
        <v>1.3866605159999998</v>
      </c>
      <c r="C63" s="305">
        <f>SUM(vanjski_sektor!S60:S63)/1000</f>
        <v>0.25599223032435292</v>
      </c>
      <c r="D63" s="305">
        <f>(SUM(vanjski_sektor!T60:T63)-SUM(vanjski_sektor!K60:K63))/1000</f>
        <v>0.65506104802351361</v>
      </c>
      <c r="E63" s="344">
        <v>7.6445959999999999</v>
      </c>
      <c r="F63" s="360">
        <f t="shared" si="3"/>
        <v>1.3866605159999998</v>
      </c>
      <c r="G63" s="361">
        <f t="shared" si="3"/>
        <v>0.25599223032435292</v>
      </c>
      <c r="H63" s="344">
        <f t="shared" si="0"/>
        <v>7.6445959999999999</v>
      </c>
      <c r="I63" s="360">
        <f t="shared" si="4"/>
        <v>1.3866605159999998</v>
      </c>
      <c r="J63" s="361">
        <f t="shared" si="4"/>
        <v>0.25599223032435292</v>
      </c>
      <c r="K63" s="344">
        <f t="shared" si="1"/>
        <v>7.6445959999999999</v>
      </c>
      <c r="L63" s="300"/>
      <c r="M63" s="304">
        <v>42094</v>
      </c>
      <c r="N63" s="344">
        <f t="shared" si="2"/>
        <v>7.6445959999999999</v>
      </c>
      <c r="O63" s="300"/>
      <c r="P63" s="300"/>
      <c r="Q63" s="300"/>
      <c r="R63" s="300"/>
      <c r="S63" s="300"/>
      <c r="T63" s="300"/>
      <c r="U63" s="300"/>
      <c r="V63" s="300"/>
      <c r="W63" s="300"/>
      <c r="X63" s="300"/>
      <c r="Y63" s="300"/>
      <c r="Z63" s="300"/>
    </row>
    <row r="64" spans="1:26" ht="11.25" customHeight="1">
      <c r="A64" s="304">
        <v>42185</v>
      </c>
      <c r="B64" s="306">
        <f>SUM(vanjski_sektor!K61:K64)/1000</f>
        <v>0.85493806699999986</v>
      </c>
      <c r="C64" s="305">
        <f>SUM(vanjski_sektor!S61:S64)/1000</f>
        <v>0.49104863420817035</v>
      </c>
      <c r="D64" s="305">
        <f>(SUM(vanjski_sektor!T61:T64)-SUM(vanjski_sektor!K61:K64))/1000</f>
        <v>1.0168883486572842</v>
      </c>
      <c r="E64" s="344">
        <v>7.58066</v>
      </c>
      <c r="F64" s="360">
        <f t="shared" si="3"/>
        <v>0.85493806699999986</v>
      </c>
      <c r="G64" s="361">
        <f t="shared" si="3"/>
        <v>0.49104863420817035</v>
      </c>
      <c r="H64" s="344">
        <f t="shared" si="0"/>
        <v>7.58066</v>
      </c>
      <c r="I64" s="360">
        <f t="shared" si="4"/>
        <v>0.85493806699999986</v>
      </c>
      <c r="J64" s="361">
        <f t="shared" si="4"/>
        <v>0.49104863420817035</v>
      </c>
      <c r="K64" s="344">
        <f t="shared" si="1"/>
        <v>7.58066</v>
      </c>
      <c r="L64" s="300"/>
      <c r="M64" s="304">
        <v>42185</v>
      </c>
      <c r="N64" s="344">
        <f t="shared" si="2"/>
        <v>7.58066</v>
      </c>
      <c r="O64" s="300"/>
      <c r="P64" s="300"/>
      <c r="Q64" s="300"/>
      <c r="R64" s="300"/>
      <c r="S64" s="300"/>
      <c r="T64" s="300"/>
      <c r="U64" s="300"/>
      <c r="V64" s="300"/>
      <c r="W64" s="300"/>
      <c r="X64" s="300"/>
      <c r="Y64" s="300"/>
      <c r="Z64" s="300"/>
    </row>
    <row r="65" spans="1:26" ht="11.25" customHeight="1">
      <c r="A65" s="304">
        <v>42277</v>
      </c>
      <c r="B65" s="306">
        <f>SUM(vanjski_sektor!K62:K65)/1000</f>
        <v>1.0206730179999999</v>
      </c>
      <c r="C65" s="305">
        <f>SUM(vanjski_sektor!S62:S65)/1000</f>
        <v>1.7166060446929723</v>
      </c>
      <c r="D65" s="305">
        <f>(SUM(vanjski_sektor!T62:T65)-SUM(vanjski_sektor!K62:K65))/1000</f>
        <v>2.8211451616315921</v>
      </c>
      <c r="E65" s="344">
        <v>7.6320779999999999</v>
      </c>
      <c r="F65" s="360">
        <f t="shared" si="3"/>
        <v>1.0206730179999999</v>
      </c>
      <c r="G65" s="361">
        <f t="shared" si="3"/>
        <v>1.7166060446929723</v>
      </c>
      <c r="H65" s="344">
        <f t="shared" si="0"/>
        <v>7.6320779999999999</v>
      </c>
      <c r="I65" s="360">
        <f t="shared" si="4"/>
        <v>1.0206730179999999</v>
      </c>
      <c r="J65" s="361">
        <f t="shared" si="4"/>
        <v>1.7166060446929723</v>
      </c>
      <c r="K65" s="344">
        <f t="shared" si="1"/>
        <v>7.6320779999999999</v>
      </c>
      <c r="L65" s="300"/>
      <c r="M65" s="304">
        <v>42277</v>
      </c>
      <c r="N65" s="344">
        <f t="shared" si="2"/>
        <v>7.6320779999999999</v>
      </c>
      <c r="O65" s="300"/>
      <c r="P65" s="300"/>
      <c r="Q65" s="300"/>
      <c r="R65" s="300"/>
      <c r="S65" s="300"/>
      <c r="T65" s="300"/>
      <c r="U65" s="300"/>
      <c r="V65" s="300"/>
      <c r="W65" s="300"/>
      <c r="X65" s="300"/>
      <c r="Y65" s="300"/>
      <c r="Z65" s="300"/>
    </row>
    <row r="66" spans="1:26" ht="11.25" customHeight="1">
      <c r="A66" s="304">
        <v>42369</v>
      </c>
      <c r="B66" s="306">
        <f>SUM(vanjski_sektor!K63:K66)/1000</f>
        <v>0.74508843200000008</v>
      </c>
      <c r="C66" s="305">
        <f>SUM(vanjski_sektor!S63:S66)/1000</f>
        <v>1.4523680657510558</v>
      </c>
      <c r="D66" s="305">
        <f>(SUM(vanjski_sektor!T63:T66)-SUM(vanjski_sektor!K63:K66))/1000</f>
        <v>2.8535430218468449</v>
      </c>
      <c r="E66" s="344">
        <v>7.6350470000000001</v>
      </c>
      <c r="F66" s="360">
        <f t="shared" si="3"/>
        <v>0.74508843200000008</v>
      </c>
      <c r="G66" s="361">
        <f t="shared" si="3"/>
        <v>1.4523680657510558</v>
      </c>
      <c r="H66" s="344">
        <f t="shared" si="0"/>
        <v>7.6350470000000001</v>
      </c>
      <c r="I66" s="360">
        <f t="shared" si="4"/>
        <v>0.74508843200000008</v>
      </c>
      <c r="J66" s="361">
        <f t="shared" si="4"/>
        <v>1.4523680657510558</v>
      </c>
      <c r="K66" s="344">
        <f t="shared" si="1"/>
        <v>7.6350470000000001</v>
      </c>
      <c r="L66" s="300"/>
      <c r="M66" s="304">
        <v>42369</v>
      </c>
      <c r="N66" s="344">
        <f t="shared" si="2"/>
        <v>7.6350470000000001</v>
      </c>
      <c r="O66" s="300"/>
      <c r="P66" s="300"/>
      <c r="Q66" s="300"/>
      <c r="R66" s="300"/>
      <c r="S66" s="300"/>
      <c r="T66" s="300"/>
      <c r="U66" s="300"/>
      <c r="V66" s="300"/>
      <c r="W66" s="300"/>
      <c r="X66" s="300"/>
      <c r="Y66" s="300"/>
      <c r="Z66" s="300"/>
    </row>
    <row r="67" spans="1:26" ht="11.25" customHeight="1">
      <c r="A67" s="304">
        <v>42460</v>
      </c>
      <c r="B67" s="306">
        <f>SUM(vanjski_sektor!K64:K67)/1000</f>
        <v>-0.81801510399999999</v>
      </c>
      <c r="C67" s="305">
        <f>SUM(vanjski_sektor!S64:S67)/1000</f>
        <v>1.1802582853284156</v>
      </c>
      <c r="D67" s="305">
        <f>(SUM(vanjski_sektor!T64:T67)-SUM(vanjski_sektor!K64:K67))/1000</f>
        <v>3.8423454408138387</v>
      </c>
      <c r="E67" s="344">
        <v>7.5237030000000003</v>
      </c>
      <c r="F67" s="360">
        <f t="shared" si="3"/>
        <v>-0.81801510399999999</v>
      </c>
      <c r="G67" s="361">
        <f t="shared" si="3"/>
        <v>1.1802582853284156</v>
      </c>
      <c r="H67" s="344">
        <f t="shared" si="0"/>
        <v>7.5237030000000003</v>
      </c>
      <c r="I67" s="360">
        <f t="shared" si="4"/>
        <v>-0.81801510399999999</v>
      </c>
      <c r="J67" s="361">
        <f t="shared" si="4"/>
        <v>1.1802582853284156</v>
      </c>
      <c r="K67" s="344">
        <f t="shared" si="1"/>
        <v>7.5237030000000003</v>
      </c>
      <c r="L67" s="300"/>
      <c r="M67" s="304">
        <v>42460</v>
      </c>
      <c r="N67" s="344">
        <f t="shared" si="2"/>
        <v>7.5237030000000003</v>
      </c>
      <c r="O67" s="300"/>
      <c r="P67" s="300"/>
      <c r="Q67" s="300"/>
      <c r="R67" s="300"/>
      <c r="S67" s="300"/>
      <c r="T67" s="300"/>
      <c r="U67" s="300"/>
      <c r="V67" s="300"/>
      <c r="W67" s="300"/>
      <c r="X67" s="300"/>
      <c r="Y67" s="300"/>
      <c r="Z67" s="300"/>
    </row>
    <row r="68" spans="1:26" ht="11.25" customHeight="1">
      <c r="A68" s="304">
        <v>42551</v>
      </c>
      <c r="B68" s="306">
        <f>SUM(vanjski_sektor!K65:K68)/1000</f>
        <v>-0.8839806459999997</v>
      </c>
      <c r="C68" s="305">
        <f>SUM(vanjski_sektor!S65:S68)/1000</f>
        <v>1.459671235445845</v>
      </c>
      <c r="D68" s="305">
        <f>(SUM(vanjski_sektor!T65:T68)-SUM(vanjski_sektor!K65:K68))/1000</f>
        <v>4.797437504448153</v>
      </c>
      <c r="E68" s="344">
        <v>7.5127370000000004</v>
      </c>
      <c r="F68" s="360">
        <f t="shared" si="3"/>
        <v>-0.8839806459999997</v>
      </c>
      <c r="G68" s="361">
        <f t="shared" si="3"/>
        <v>1.459671235445845</v>
      </c>
      <c r="H68" s="344">
        <f t="shared" ref="H68:H84" si="5">+E68</f>
        <v>7.5127370000000004</v>
      </c>
      <c r="I68" s="360">
        <f t="shared" si="4"/>
        <v>-0.8839806459999997</v>
      </c>
      <c r="J68" s="361">
        <f t="shared" si="4"/>
        <v>1.459671235445845</v>
      </c>
      <c r="K68" s="344">
        <f t="shared" ref="K68:K84" si="6">+H68</f>
        <v>7.5127370000000004</v>
      </c>
      <c r="L68" s="300"/>
      <c r="M68" s="304">
        <v>42551</v>
      </c>
      <c r="N68" s="344">
        <f t="shared" ref="N68:N82" si="7">+K68</f>
        <v>7.5127370000000004</v>
      </c>
      <c r="O68" s="300"/>
      <c r="P68" s="300"/>
      <c r="Q68" s="300"/>
      <c r="R68" s="300"/>
      <c r="S68" s="300"/>
      <c r="T68" s="300"/>
      <c r="U68" s="300"/>
      <c r="V68" s="300"/>
      <c r="W68" s="300"/>
      <c r="X68" s="300"/>
      <c r="Y68" s="300"/>
      <c r="Z68" s="300"/>
    </row>
    <row r="69" spans="1:26" ht="11.25" customHeight="1">
      <c r="A69" s="304">
        <v>42643</v>
      </c>
      <c r="B69" s="306">
        <f>SUM(vanjski_sektor!K66:K69)/1000</f>
        <v>-0.50006608900009997</v>
      </c>
      <c r="C69" s="305">
        <f>SUM(vanjski_sektor!S66:S69)/1000</f>
        <v>1.0942800343095487</v>
      </c>
      <c r="D69" s="305">
        <f>(SUM(vanjski_sektor!T66:T69)-SUM(vanjski_sektor!K66:K69))/1000</f>
        <v>3.6945029554209521</v>
      </c>
      <c r="E69" s="344">
        <v>7.5077530000000001</v>
      </c>
      <c r="F69" s="360">
        <f t="shared" si="3"/>
        <v>-0.50006608900009997</v>
      </c>
      <c r="G69" s="361">
        <f t="shared" si="3"/>
        <v>1.0942800343095487</v>
      </c>
      <c r="H69" s="344">
        <f t="shared" si="5"/>
        <v>7.5077530000000001</v>
      </c>
      <c r="I69" s="360">
        <f t="shared" si="4"/>
        <v>-0.50006608900009997</v>
      </c>
      <c r="J69" s="361">
        <f t="shared" si="4"/>
        <v>1.0942800343095487</v>
      </c>
      <c r="K69" s="344">
        <f t="shared" si="6"/>
        <v>7.5077530000000001</v>
      </c>
      <c r="L69" s="300"/>
      <c r="M69" s="304">
        <v>42643</v>
      </c>
      <c r="N69" s="344">
        <f t="shared" si="7"/>
        <v>7.5077530000000001</v>
      </c>
      <c r="O69" s="300"/>
      <c r="P69" s="300"/>
      <c r="Q69" s="300"/>
      <c r="R69" s="300"/>
      <c r="S69" s="300"/>
      <c r="T69" s="300"/>
      <c r="U69" s="300"/>
      <c r="V69" s="300"/>
      <c r="W69" s="300"/>
      <c r="X69" s="300"/>
      <c r="Y69" s="300"/>
      <c r="Z69" s="300"/>
    </row>
    <row r="70" spans="1:26" ht="11.25" customHeight="1">
      <c r="A70" s="304">
        <v>42735</v>
      </c>
      <c r="B70" s="306">
        <f>SUM(vanjski_sektor!K67:K70)/1000</f>
        <v>-0.26495566100010026</v>
      </c>
      <c r="C70" s="305">
        <f>SUM(vanjski_sektor!S67:S70)/1000</f>
        <v>0.99371802914583807</v>
      </c>
      <c r="D70" s="305">
        <f>(SUM(vanjski_sektor!T67:T70)-SUM(vanjski_sektor!K67:K70))/1000</f>
        <v>3.2359074278538755</v>
      </c>
      <c r="E70" s="344">
        <v>7.5577870000000003</v>
      </c>
      <c r="F70" s="360">
        <f t="shared" si="3"/>
        <v>-0.26495566100010026</v>
      </c>
      <c r="G70" s="361">
        <f t="shared" si="3"/>
        <v>0.99371802914583807</v>
      </c>
      <c r="H70" s="344">
        <f t="shared" si="5"/>
        <v>7.5577870000000003</v>
      </c>
      <c r="I70" s="360">
        <f t="shared" si="4"/>
        <v>-0.26495566100010026</v>
      </c>
      <c r="J70" s="361">
        <f t="shared" si="4"/>
        <v>0.99371802914583807</v>
      </c>
      <c r="K70" s="344">
        <f t="shared" si="6"/>
        <v>7.5577870000000003</v>
      </c>
      <c r="L70" s="300"/>
      <c r="M70" s="304">
        <v>42735</v>
      </c>
      <c r="N70" s="344">
        <f t="shared" si="7"/>
        <v>7.5577870000000003</v>
      </c>
      <c r="O70" s="300"/>
      <c r="P70" s="300"/>
      <c r="Q70" s="300"/>
      <c r="R70" s="300"/>
      <c r="S70" s="300"/>
      <c r="T70" s="300"/>
      <c r="U70" s="300"/>
      <c r="V70" s="300"/>
      <c r="W70" s="300"/>
      <c r="X70" s="300"/>
      <c r="Y70" s="300"/>
      <c r="Z70" s="300"/>
    </row>
    <row r="71" spans="1:26" ht="11.25" customHeight="1">
      <c r="A71" s="304">
        <v>42825</v>
      </c>
      <c r="B71" s="306">
        <f>SUM(vanjski_sektor!K68:K71)/1000</f>
        <v>2.8364875189999004</v>
      </c>
      <c r="C71" s="305">
        <f>SUM(vanjski_sektor!S68:S71)/1000</f>
        <v>1.2550828450603895</v>
      </c>
      <c r="D71" s="305">
        <f>(SUM(vanjski_sektor!T68:T71)-SUM(vanjski_sektor!K68:K71))/1000</f>
        <v>1.1837311498067593</v>
      </c>
      <c r="E71" s="344">
        <v>7.4383900000000001</v>
      </c>
      <c r="F71" s="360">
        <f t="shared" ref="F71:G86" si="8">B71</f>
        <v>2.8364875189999004</v>
      </c>
      <c r="G71" s="361">
        <f t="shared" si="8"/>
        <v>1.2550828450603895</v>
      </c>
      <c r="H71" s="344">
        <f t="shared" si="5"/>
        <v>7.4383900000000001</v>
      </c>
      <c r="I71" s="360">
        <f t="shared" ref="I71:J86" si="9">B71</f>
        <v>2.8364875189999004</v>
      </c>
      <c r="J71" s="361">
        <f t="shared" si="9"/>
        <v>1.2550828450603895</v>
      </c>
      <c r="K71" s="344">
        <f t="shared" si="6"/>
        <v>7.4383900000000001</v>
      </c>
      <c r="L71" s="300"/>
      <c r="M71" s="304">
        <v>42825</v>
      </c>
      <c r="N71" s="344">
        <f t="shared" si="7"/>
        <v>7.4383900000000001</v>
      </c>
      <c r="O71" s="300"/>
      <c r="P71" s="300"/>
      <c r="Q71" s="300"/>
      <c r="R71" s="300"/>
      <c r="S71" s="300"/>
      <c r="T71" s="300"/>
      <c r="U71" s="300"/>
      <c r="V71" s="300"/>
      <c r="W71" s="300"/>
      <c r="X71" s="300"/>
      <c r="Y71" s="300"/>
      <c r="Z71" s="300"/>
    </row>
    <row r="72" spans="1:26" ht="11.25" customHeight="1">
      <c r="A72" s="304">
        <v>42916</v>
      </c>
      <c r="B72" s="306">
        <f>SUM(vanjski_sektor!K69:K72)/1000</f>
        <v>1.3421512709998997</v>
      </c>
      <c r="C72" s="305">
        <f>SUM(vanjski_sektor!S69:S72)/1000</f>
        <v>1.2085513740580418</v>
      </c>
      <c r="D72" s="305">
        <f>(SUM(vanjski_sektor!T69:T72)-SUM(vanjski_sektor!K69:K72))/1000</f>
        <v>2.195900676786033</v>
      </c>
      <c r="E72" s="344">
        <v>7.4066450000000001</v>
      </c>
      <c r="F72" s="360">
        <f t="shared" si="8"/>
        <v>1.3421512709998997</v>
      </c>
      <c r="G72" s="361">
        <f t="shared" si="8"/>
        <v>1.2085513740580418</v>
      </c>
      <c r="H72" s="344">
        <f t="shared" si="5"/>
        <v>7.4066450000000001</v>
      </c>
      <c r="I72" s="360">
        <f t="shared" si="9"/>
        <v>1.3421512709998997</v>
      </c>
      <c r="J72" s="361">
        <f t="shared" si="9"/>
        <v>1.2085513740580418</v>
      </c>
      <c r="K72" s="344">
        <f t="shared" si="6"/>
        <v>7.4066450000000001</v>
      </c>
      <c r="L72" s="300"/>
      <c r="M72" s="304">
        <v>42916</v>
      </c>
      <c r="N72" s="344">
        <f t="shared" si="7"/>
        <v>7.4066450000000001</v>
      </c>
      <c r="O72" s="300"/>
      <c r="P72" s="300"/>
      <c r="Q72" s="300"/>
      <c r="R72" s="300"/>
      <c r="S72" s="300"/>
      <c r="T72" s="300"/>
      <c r="U72" s="300"/>
      <c r="V72" s="300"/>
      <c r="W72" s="300"/>
      <c r="X72" s="300"/>
      <c r="Y72" s="300"/>
      <c r="Z72" s="300"/>
    </row>
    <row r="73" spans="1:26" ht="11.25" customHeight="1">
      <c r="A73" s="304">
        <v>43008</v>
      </c>
      <c r="B73" s="306">
        <f>SUM(vanjski_sektor!K70:K73)/1000</f>
        <v>2.2100949289999998</v>
      </c>
      <c r="C73" s="305">
        <f>SUM(vanjski_sektor!S70:S73)/1000</f>
        <v>1.7255096578517568</v>
      </c>
      <c r="D73" s="305">
        <f>(SUM(vanjski_sektor!T70:T73)-SUM(vanjski_sektor!K70:K73))/1000</f>
        <v>2.842355599695642</v>
      </c>
      <c r="E73" s="344">
        <v>7.497115</v>
      </c>
      <c r="F73" s="360">
        <f t="shared" si="8"/>
        <v>2.2100949289999998</v>
      </c>
      <c r="G73" s="361">
        <f t="shared" si="8"/>
        <v>1.7255096578517568</v>
      </c>
      <c r="H73" s="344">
        <f t="shared" si="5"/>
        <v>7.497115</v>
      </c>
      <c r="I73" s="360">
        <f t="shared" si="9"/>
        <v>2.2100949289999998</v>
      </c>
      <c r="J73" s="361">
        <f t="shared" si="9"/>
        <v>1.7255096578517568</v>
      </c>
      <c r="K73" s="344">
        <f t="shared" si="6"/>
        <v>7.497115</v>
      </c>
      <c r="L73" s="300"/>
      <c r="M73" s="304">
        <v>43008</v>
      </c>
      <c r="N73" s="344">
        <f t="shared" si="7"/>
        <v>7.497115</v>
      </c>
      <c r="O73" s="300"/>
      <c r="P73" s="300"/>
      <c r="Q73" s="300"/>
      <c r="R73" s="300"/>
      <c r="S73" s="300"/>
      <c r="T73" s="300"/>
      <c r="U73" s="300"/>
      <c r="V73" s="300"/>
      <c r="W73" s="300"/>
      <c r="X73" s="300"/>
      <c r="Y73" s="300"/>
      <c r="Z73" s="300"/>
    </row>
    <row r="74" spans="1:26" ht="11.25" customHeight="1">
      <c r="A74" s="304">
        <v>43100</v>
      </c>
      <c r="B74" s="306">
        <f>SUM(vanjski_sektor!K71:K74)/1000</f>
        <v>2.5929131189999999</v>
      </c>
      <c r="C74" s="305">
        <f>SUM(vanjski_sektor!S71:S74)/1000</f>
        <v>1.7023631617667625</v>
      </c>
      <c r="D74" s="305">
        <f>(SUM(vanjski_sektor!T71:T74)-SUM(vanjski_sektor!K71:K74))/1000</f>
        <v>2.2163544337561842</v>
      </c>
      <c r="E74" s="344">
        <v>7.5136479999999999</v>
      </c>
      <c r="F74" s="360">
        <f t="shared" si="8"/>
        <v>2.5929131189999999</v>
      </c>
      <c r="G74" s="361">
        <f t="shared" si="8"/>
        <v>1.7023631617667625</v>
      </c>
      <c r="H74" s="344">
        <f t="shared" si="5"/>
        <v>7.5136479999999999</v>
      </c>
      <c r="I74" s="360">
        <f t="shared" si="9"/>
        <v>2.5929131189999999</v>
      </c>
      <c r="J74" s="361">
        <f t="shared" si="9"/>
        <v>1.7023631617667625</v>
      </c>
      <c r="K74" s="344">
        <f t="shared" si="6"/>
        <v>7.5136479999999999</v>
      </c>
      <c r="L74" s="300"/>
      <c r="M74" s="304">
        <v>43100</v>
      </c>
      <c r="N74" s="344">
        <f t="shared" si="7"/>
        <v>7.5136479999999999</v>
      </c>
      <c r="O74" s="300"/>
      <c r="P74" s="300"/>
      <c r="Q74" s="300"/>
      <c r="R74" s="300"/>
      <c r="S74" s="300"/>
      <c r="T74" s="300"/>
      <c r="U74" s="300"/>
      <c r="V74" s="300"/>
      <c r="W74" s="300"/>
      <c r="X74" s="300"/>
      <c r="Y74" s="300"/>
      <c r="Z74" s="300"/>
    </row>
    <row r="75" spans="1:26" ht="11.25" customHeight="1">
      <c r="A75" s="304">
        <v>43190</v>
      </c>
      <c r="B75" s="306">
        <f>SUM(vanjski_sektor!K72:K75)/1000</f>
        <v>0.72486746404999958</v>
      </c>
      <c r="C75" s="305">
        <f>SUM(vanjski_sektor!S72:S75)/1000</f>
        <v>1.1345037805694702</v>
      </c>
      <c r="D75" s="305">
        <f>(SUM(vanjski_sektor!T72:T75)-SUM(vanjski_sektor!K72:K75))/1000</f>
        <v>2.9450766879713282</v>
      </c>
      <c r="E75" s="344">
        <v>7.4320259999999996</v>
      </c>
      <c r="F75" s="360">
        <f t="shared" si="8"/>
        <v>0.72486746404999958</v>
      </c>
      <c r="G75" s="361">
        <f t="shared" si="8"/>
        <v>1.1345037805694702</v>
      </c>
      <c r="H75" s="344">
        <f t="shared" si="5"/>
        <v>7.4320259999999996</v>
      </c>
      <c r="I75" s="360">
        <f t="shared" si="9"/>
        <v>0.72486746404999958</v>
      </c>
      <c r="J75" s="361">
        <f t="shared" si="9"/>
        <v>1.1345037805694702</v>
      </c>
      <c r="K75" s="344">
        <f t="shared" si="6"/>
        <v>7.4320259999999996</v>
      </c>
      <c r="L75" s="300"/>
      <c r="M75" s="304">
        <v>43190</v>
      </c>
      <c r="N75" s="344">
        <f t="shared" si="7"/>
        <v>7.4320259999999996</v>
      </c>
      <c r="O75" s="300"/>
      <c r="P75" s="300"/>
      <c r="Q75" s="300"/>
      <c r="R75" s="300"/>
      <c r="S75" s="300"/>
      <c r="T75" s="300"/>
      <c r="U75" s="300"/>
      <c r="V75" s="300"/>
      <c r="W75" s="300"/>
      <c r="X75" s="300"/>
      <c r="Y75" s="300"/>
      <c r="Z75" s="300"/>
    </row>
    <row r="76" spans="1:26" ht="11.25" customHeight="1">
      <c r="A76" s="304">
        <v>43281</v>
      </c>
      <c r="B76" s="306">
        <f>SUM(vanjski_sektor!K73:K76)/1000</f>
        <v>2.6332178289699995</v>
      </c>
      <c r="C76" s="305">
        <f>SUM(vanjski_sektor!S73:S76)/1000</f>
        <v>1.2052527476768438</v>
      </c>
      <c r="D76" s="305">
        <f>(SUM(vanjski_sektor!T73:T76)-SUM(vanjski_sektor!K73:K76))/1000</f>
        <v>1.4210013764471978</v>
      </c>
      <c r="E76" s="344">
        <v>7.3795770000000003</v>
      </c>
      <c r="F76" s="360">
        <f t="shared" si="8"/>
        <v>2.6332178289699995</v>
      </c>
      <c r="G76" s="361">
        <f t="shared" si="8"/>
        <v>1.2052527476768438</v>
      </c>
      <c r="H76" s="344">
        <f t="shared" si="5"/>
        <v>7.3795770000000003</v>
      </c>
      <c r="I76" s="360">
        <f t="shared" si="9"/>
        <v>2.6332178289699995</v>
      </c>
      <c r="J76" s="361">
        <f t="shared" si="9"/>
        <v>1.2052527476768438</v>
      </c>
      <c r="K76" s="344">
        <f t="shared" si="6"/>
        <v>7.3795770000000003</v>
      </c>
      <c r="L76" s="300"/>
      <c r="M76" s="304">
        <v>43281</v>
      </c>
      <c r="N76" s="344">
        <f t="shared" si="7"/>
        <v>7.3795770000000003</v>
      </c>
      <c r="O76" s="300"/>
      <c r="P76" s="300"/>
      <c r="Q76" s="300"/>
      <c r="R76" s="300"/>
      <c r="S76" s="300"/>
      <c r="T76" s="300"/>
      <c r="U76" s="300"/>
      <c r="V76" s="300"/>
      <c r="W76" s="300"/>
      <c r="X76" s="300"/>
      <c r="Y76" s="300"/>
      <c r="Z76" s="300"/>
    </row>
    <row r="77" spans="1:26" ht="11.25" customHeight="1">
      <c r="A77" s="304">
        <v>43373</v>
      </c>
      <c r="B77" s="306">
        <f>SUM(vanjski_sektor!K74:K77)/1000</f>
        <v>1.6360691218199996</v>
      </c>
      <c r="C77" s="305">
        <f>SUM(vanjski_sektor!S74:S77)/1000</f>
        <v>1.3077126066706679</v>
      </c>
      <c r="D77" s="305">
        <f>(SUM(vanjski_sektor!T74:T77)-SUM(vanjski_sektor!K74:K77))/1000</f>
        <v>2.098963058597322</v>
      </c>
      <c r="E77" s="344">
        <v>7.4240149999999998</v>
      </c>
      <c r="F77" s="360">
        <f t="shared" si="8"/>
        <v>1.6360691218199996</v>
      </c>
      <c r="G77" s="361">
        <f t="shared" si="8"/>
        <v>1.3077126066706679</v>
      </c>
      <c r="H77" s="344">
        <f t="shared" si="5"/>
        <v>7.4240149999999998</v>
      </c>
      <c r="I77" s="360">
        <f t="shared" si="9"/>
        <v>1.6360691218199996</v>
      </c>
      <c r="J77" s="361">
        <f t="shared" si="9"/>
        <v>1.3077126066706679</v>
      </c>
      <c r="K77" s="344">
        <f t="shared" si="6"/>
        <v>7.4240149999999998</v>
      </c>
      <c r="L77" s="300"/>
      <c r="M77" s="304">
        <v>43373</v>
      </c>
      <c r="N77" s="344">
        <f t="shared" si="7"/>
        <v>7.4240149999999998</v>
      </c>
      <c r="O77" s="300"/>
      <c r="P77" s="300"/>
      <c r="Q77" s="300"/>
      <c r="R77" s="300"/>
      <c r="S77" s="300"/>
      <c r="T77" s="300"/>
      <c r="U77" s="300"/>
      <c r="V77" s="300"/>
      <c r="W77" s="300"/>
      <c r="X77" s="300"/>
      <c r="Y77" s="300"/>
      <c r="Z77" s="300"/>
    </row>
    <row r="78" spans="1:26" ht="11.25" customHeight="1">
      <c r="A78" s="304">
        <v>43465</v>
      </c>
      <c r="B78" s="306">
        <f>SUM(vanjski_sektor!K75:K78)/1000</f>
        <v>1.5447504381499999</v>
      </c>
      <c r="C78" s="305">
        <f>SUM(vanjski_sektor!S75:S78)/1000</f>
        <v>0.95079708940326779</v>
      </c>
      <c r="D78" s="305">
        <f>(SUM(vanjski_sektor!T75:T78)-SUM(vanjski_sektor!K75:K78))/1000</f>
        <v>1.9775654877533766</v>
      </c>
      <c r="E78" s="344">
        <v>7.4175750000000003</v>
      </c>
      <c r="F78" s="360">
        <f t="shared" si="8"/>
        <v>1.5447504381499999</v>
      </c>
      <c r="G78" s="361">
        <f t="shared" si="8"/>
        <v>0.95079708940326779</v>
      </c>
      <c r="H78" s="344">
        <f t="shared" si="5"/>
        <v>7.4175750000000003</v>
      </c>
      <c r="I78" s="360">
        <f t="shared" si="9"/>
        <v>1.5447504381499999</v>
      </c>
      <c r="J78" s="361">
        <f t="shared" si="9"/>
        <v>0.95079708940326779</v>
      </c>
      <c r="K78" s="344">
        <f t="shared" si="6"/>
        <v>7.4175750000000003</v>
      </c>
      <c r="L78" s="300"/>
      <c r="M78" s="304">
        <v>43465</v>
      </c>
      <c r="N78" s="344">
        <f t="shared" si="7"/>
        <v>7.4175750000000003</v>
      </c>
      <c r="O78" s="300"/>
      <c r="P78" s="300"/>
      <c r="Q78" s="300"/>
      <c r="R78" s="300"/>
      <c r="S78" s="300"/>
      <c r="T78" s="300"/>
      <c r="U78" s="300"/>
      <c r="V78" s="300"/>
      <c r="W78" s="300"/>
      <c r="X78" s="300"/>
      <c r="Y78" s="300"/>
      <c r="Z78" s="300"/>
    </row>
    <row r="79" spans="1:26" ht="11.25" customHeight="1">
      <c r="A79" s="304">
        <v>43555</v>
      </c>
      <c r="B79" s="306">
        <f>SUM(vanjski_sektor!K76:K79)/1000</f>
        <v>1.48458278835</v>
      </c>
      <c r="C79" s="305">
        <f>SUM(vanjski_sektor!S76:S79)/1000</f>
        <v>0.6929670519835408</v>
      </c>
      <c r="D79" s="305">
        <f>(SUM(vanjski_sektor!T76:T79)-SUM(vanjski_sektor!K76:K79))/1000</f>
        <v>1.0078831985911196</v>
      </c>
      <c r="E79" s="344">
        <v>7.4250579999999999</v>
      </c>
      <c r="F79" s="360">
        <f t="shared" si="8"/>
        <v>1.48458278835</v>
      </c>
      <c r="G79" s="361">
        <f t="shared" si="8"/>
        <v>0.6929670519835408</v>
      </c>
      <c r="H79" s="344">
        <f t="shared" si="5"/>
        <v>7.4250579999999999</v>
      </c>
      <c r="I79" s="360">
        <f t="shared" si="9"/>
        <v>1.48458278835</v>
      </c>
      <c r="J79" s="361">
        <f t="shared" si="9"/>
        <v>0.6929670519835408</v>
      </c>
      <c r="K79" s="344">
        <f t="shared" si="6"/>
        <v>7.4250579999999999</v>
      </c>
      <c r="L79" s="300"/>
      <c r="M79" s="304">
        <v>43555</v>
      </c>
      <c r="N79" s="344">
        <f t="shared" si="7"/>
        <v>7.4250579999999999</v>
      </c>
      <c r="O79" s="300"/>
      <c r="P79" s="300"/>
      <c r="Q79" s="300"/>
      <c r="R79" s="300"/>
      <c r="S79" s="300"/>
      <c r="T79" s="300"/>
      <c r="U79" s="300"/>
      <c r="V79" s="300"/>
      <c r="W79" s="300"/>
      <c r="X79" s="300"/>
      <c r="Y79" s="300"/>
      <c r="Z79" s="300"/>
    </row>
    <row r="80" spans="1:26" ht="11.25" customHeight="1">
      <c r="A80" s="304">
        <v>43646</v>
      </c>
      <c r="B80" s="306">
        <f>SUM(vanjski_sektor!K77:K80)/1000</f>
        <v>2.9911081417300003</v>
      </c>
      <c r="C80" s="305">
        <f>SUM(vanjski_sektor!S77:S80)/1000</f>
        <v>0.46223459848309995</v>
      </c>
      <c r="D80" s="305">
        <f>(SUM(vanjski_sektor!T77:T80)-SUM(vanjski_sektor!K77:K80))/1000</f>
        <v>-0.37692877506646438</v>
      </c>
      <c r="E80" s="344">
        <v>7.3936330000000003</v>
      </c>
      <c r="F80" s="360">
        <f t="shared" si="8"/>
        <v>2.9911081417300003</v>
      </c>
      <c r="G80" s="361">
        <f t="shared" si="8"/>
        <v>0.46223459848309995</v>
      </c>
      <c r="H80" s="344">
        <f t="shared" si="5"/>
        <v>7.3936330000000003</v>
      </c>
      <c r="I80" s="360">
        <f t="shared" si="9"/>
        <v>2.9911081417300003</v>
      </c>
      <c r="J80" s="361">
        <f t="shared" si="9"/>
        <v>0.46223459848309995</v>
      </c>
      <c r="K80" s="344">
        <f t="shared" si="6"/>
        <v>7.3936330000000003</v>
      </c>
      <c r="L80" s="300"/>
      <c r="M80" s="304">
        <v>43646</v>
      </c>
      <c r="N80" s="344">
        <f t="shared" si="7"/>
        <v>7.3936330000000003</v>
      </c>
      <c r="O80" s="300"/>
      <c r="P80" s="300"/>
      <c r="Q80" s="300"/>
      <c r="R80" s="300"/>
      <c r="S80" s="300"/>
      <c r="T80" s="300"/>
      <c r="U80" s="300"/>
      <c r="V80" s="300"/>
      <c r="W80" s="300"/>
      <c r="X80" s="300"/>
      <c r="Y80" s="300"/>
      <c r="Z80" s="300"/>
    </row>
    <row r="81" spans="1:26" ht="11.25" customHeight="1">
      <c r="A81" s="304">
        <v>43738</v>
      </c>
      <c r="B81" s="306">
        <f>SUM(vanjski_sektor!K78:K81)/1000</f>
        <v>3.3441157846399996</v>
      </c>
      <c r="C81" s="305">
        <f>SUM(vanjski_sektor!S78:S81)/1000</f>
        <v>1.2153799971331718</v>
      </c>
      <c r="D81" s="305">
        <f>(SUM(vanjski_sektor!T78:T81)-SUM(vanjski_sektor!K78:K81))/1000</f>
        <v>1.12385656930505</v>
      </c>
      <c r="E81" s="344">
        <v>7.4022639999999997</v>
      </c>
      <c r="F81" s="360">
        <f t="shared" si="8"/>
        <v>3.3441157846399996</v>
      </c>
      <c r="G81" s="361">
        <f t="shared" si="8"/>
        <v>1.2153799971331718</v>
      </c>
      <c r="H81" s="344">
        <f t="shared" si="5"/>
        <v>7.4022639999999997</v>
      </c>
      <c r="I81" s="360">
        <f t="shared" si="9"/>
        <v>3.3441157846399996</v>
      </c>
      <c r="J81" s="361">
        <f t="shared" si="9"/>
        <v>1.2153799971331718</v>
      </c>
      <c r="K81" s="344">
        <f t="shared" si="6"/>
        <v>7.4022639999999997</v>
      </c>
      <c r="L81" s="300"/>
      <c r="M81" s="304">
        <v>43738</v>
      </c>
      <c r="N81" s="344">
        <f t="shared" si="7"/>
        <v>7.4022639999999997</v>
      </c>
      <c r="O81" s="300"/>
      <c r="P81" s="300"/>
      <c r="Q81" s="300"/>
      <c r="R81" s="300"/>
      <c r="S81" s="300"/>
      <c r="T81" s="300"/>
      <c r="U81" s="300"/>
      <c r="V81" s="300"/>
      <c r="W81" s="300"/>
      <c r="X81" s="300"/>
      <c r="Y81" s="300"/>
      <c r="Z81" s="300"/>
    </row>
    <row r="82" spans="1:26" ht="11.25" customHeight="1">
      <c r="A82" s="304">
        <v>43830</v>
      </c>
      <c r="B82" s="306">
        <f>SUM(vanjski_sektor!K79:K82)/1000</f>
        <v>0.98935403605999928</v>
      </c>
      <c r="C82" s="305">
        <f>SUM(vanjski_sektor!S79:S82)/1000</f>
        <v>1.4988845897750589</v>
      </c>
      <c r="D82" s="305">
        <f>(SUM(vanjski_sektor!T79:T82)-SUM(vanjski_sektor!K79:K82))/1000</f>
        <v>3.9848022665017178</v>
      </c>
      <c r="E82" s="344">
        <v>7.4425800000000004</v>
      </c>
      <c r="F82" s="360">
        <f t="shared" si="8"/>
        <v>0.98935403605999928</v>
      </c>
      <c r="G82" s="361">
        <f t="shared" si="8"/>
        <v>1.4988845897750589</v>
      </c>
      <c r="H82" s="344">
        <f t="shared" si="5"/>
        <v>7.4425800000000004</v>
      </c>
      <c r="I82" s="360">
        <f t="shared" si="9"/>
        <v>0.98935403605999928</v>
      </c>
      <c r="J82" s="361">
        <f t="shared" si="9"/>
        <v>1.4988845897750589</v>
      </c>
      <c r="K82" s="344">
        <f t="shared" si="6"/>
        <v>7.4425800000000004</v>
      </c>
      <c r="L82" s="300"/>
      <c r="M82" s="304">
        <v>43830</v>
      </c>
      <c r="N82" s="344">
        <f t="shared" si="7"/>
        <v>7.4425800000000004</v>
      </c>
      <c r="O82" s="300"/>
      <c r="P82" s="300"/>
      <c r="Q82" s="300"/>
      <c r="R82" s="300"/>
      <c r="S82" s="300"/>
      <c r="T82" s="300"/>
      <c r="U82" s="300"/>
      <c r="V82" s="300"/>
      <c r="W82" s="300"/>
      <c r="X82" s="300"/>
      <c r="Y82" s="300"/>
      <c r="Z82" s="300"/>
    </row>
    <row r="83" spans="1:26" ht="11.25" customHeight="1">
      <c r="A83" s="304">
        <v>43921</v>
      </c>
      <c r="B83" s="306">
        <f>SUM(vanjski_sektor!K80:K83)/1000</f>
        <v>-1.8727198371200999</v>
      </c>
      <c r="C83" s="305">
        <f>SUM(vanjski_sektor!S80:S83)/1000</f>
        <v>2.1101623033620691</v>
      </c>
      <c r="D83" s="529">
        <f>(SUM(vanjski_sektor!T80:T83)-SUM(vanjski_sektor!K80:K83))/1000</f>
        <v>7.4364108325052571</v>
      </c>
      <c r="E83" s="344">
        <v>7.6092310000000003</v>
      </c>
      <c r="F83" s="530">
        <f t="shared" si="8"/>
        <v>-1.8727198371200999</v>
      </c>
      <c r="G83" s="531">
        <f>SUM(vanjski_sektor!S80:S82,vanjski_sektor!S88)/1000</f>
        <v>2.1101623033620691</v>
      </c>
      <c r="H83" s="344">
        <f t="shared" si="5"/>
        <v>7.6092310000000003</v>
      </c>
      <c r="I83" s="530">
        <f t="shared" si="9"/>
        <v>-1.8727198371200999</v>
      </c>
      <c r="J83" s="531">
        <f>SUM(vanjski_sektor!S80:S82,vanjski_sektor!S93)/1000</f>
        <v>2.1101623033620691</v>
      </c>
      <c r="K83" s="344">
        <f t="shared" si="6"/>
        <v>7.6092310000000003</v>
      </c>
      <c r="L83" s="300"/>
      <c r="M83" s="300"/>
      <c r="N83" s="304"/>
      <c r="O83" s="300"/>
      <c r="P83" s="300"/>
      <c r="Q83" s="300"/>
      <c r="R83" s="300"/>
      <c r="S83" s="300"/>
      <c r="T83" s="300"/>
      <c r="U83" s="300"/>
      <c r="V83" s="300"/>
      <c r="W83" s="300"/>
      <c r="X83" s="300"/>
      <c r="Y83" s="300"/>
      <c r="Z83" s="300"/>
    </row>
    <row r="84" spans="1:26" ht="11.25" customHeight="1">
      <c r="A84" s="313">
        <v>44012</v>
      </c>
      <c r="B84" s="318">
        <f>SUM(vanjski_sektor!K81:K84)/1000</f>
        <v>-3.4042619684201001</v>
      </c>
      <c r="C84" s="316">
        <f>SUM(vanjski_sektor!S81:S84)/1000</f>
        <v>1.0943995083196469</v>
      </c>
      <c r="D84" s="316">
        <f>(SUM(vanjski_sektor!T81:T84)-SUM(vanjski_sektor!K81:K84))/1000</f>
        <v>6.4206480374628336</v>
      </c>
      <c r="E84" s="532">
        <v>7.5588179999999996</v>
      </c>
      <c r="F84" s="362">
        <f t="shared" si="8"/>
        <v>-3.4042619684201001</v>
      </c>
      <c r="G84" s="363">
        <f>SUM(vanjski_sektor!S81:S82,vanjski_sektor!S88:S89)/1000</f>
        <v>1.0943995083196469</v>
      </c>
      <c r="H84" s="344">
        <f t="shared" si="5"/>
        <v>7.5588179999999996</v>
      </c>
      <c r="I84" s="362">
        <f t="shared" si="9"/>
        <v>-3.4042619684201001</v>
      </c>
      <c r="J84" s="363">
        <f>SUM(vanjski_sektor!S81:S82,vanjski_sektor!S93:S94)/1000</f>
        <v>1.0943995083196469</v>
      </c>
      <c r="K84" s="344">
        <f t="shared" si="6"/>
        <v>7.5588179999999996</v>
      </c>
      <c r="L84" s="300"/>
      <c r="M84" s="300" t="s">
        <v>9</v>
      </c>
      <c r="N84" s="300" t="s">
        <v>1162</v>
      </c>
      <c r="O84" s="300" t="s">
        <v>1164</v>
      </c>
      <c r="P84" s="300" t="s">
        <v>1163</v>
      </c>
      <c r="Q84" s="300"/>
      <c r="R84" s="300"/>
      <c r="S84" s="300"/>
      <c r="T84" s="300"/>
      <c r="U84" s="300"/>
      <c r="V84" s="300"/>
      <c r="W84" s="300"/>
      <c r="X84" s="300"/>
      <c r="Y84" s="300"/>
      <c r="Z84" s="300"/>
    </row>
    <row r="85" spans="1:26" ht="11.25" customHeight="1">
      <c r="A85" s="313">
        <v>44104</v>
      </c>
      <c r="B85" s="318">
        <f>SUM(vanjski_sektor!K82:K85)/1000</f>
        <v>-3.7700062591800996</v>
      </c>
      <c r="C85" s="316">
        <f>SUM(vanjski_sektor!S82:S85)/1000</f>
        <v>-1.4119394166303436</v>
      </c>
      <c r="D85" s="316">
        <f>(SUM(vanjski_sektor!T82:T85)-SUM(vanjski_sektor!K82:K85))/1000</f>
        <v>3.9143091125128375</v>
      </c>
      <c r="E85" s="345">
        <f>$B$97+$B$98*B85+$B$99*D85</f>
        <v>7.6872299491196392</v>
      </c>
      <c r="F85" s="362">
        <f t="shared" si="8"/>
        <v>-3.7700062591800996</v>
      </c>
      <c r="G85" s="363">
        <f>SUM(vanjski_sektor!S82,vanjski_sektor!S88:S90)/1000</f>
        <v>-0.5597841821473476</v>
      </c>
      <c r="H85" s="345">
        <f>$B$92+$B$93*F85+$B$94*G85</f>
        <v>7.6717405964886911</v>
      </c>
      <c r="I85" s="362">
        <f t="shared" si="9"/>
        <v>-3.7700062591800996</v>
      </c>
      <c r="J85" s="363">
        <f>SUM(vanjski_sektor!S82,vanjski_sektor!S93:S95)/1000</f>
        <v>1.0943995083196469</v>
      </c>
      <c r="K85" s="345">
        <f>$B$92+$B$93*I85+$B$94*J85</f>
        <v>7.7404785455623566</v>
      </c>
      <c r="L85" s="300"/>
      <c r="M85" s="304">
        <v>43830</v>
      </c>
      <c r="N85" s="344">
        <f>+E82</f>
        <v>7.4425800000000004</v>
      </c>
      <c r="O85" s="344">
        <f>+H82</f>
        <v>7.4425800000000004</v>
      </c>
      <c r="P85" s="344">
        <f>+K82</f>
        <v>7.4425800000000004</v>
      </c>
      <c r="Q85" s="300"/>
      <c r="R85" s="300"/>
      <c r="S85" s="300"/>
      <c r="T85" s="300"/>
      <c r="U85" s="300"/>
      <c r="V85" s="300"/>
      <c r="W85" s="300"/>
      <c r="X85" s="300"/>
      <c r="Y85" s="300"/>
      <c r="Z85" s="300"/>
    </row>
    <row r="86" spans="1:26" ht="11.25" customHeight="1">
      <c r="A86" s="313">
        <v>44196</v>
      </c>
      <c r="B86" s="318">
        <f>SUM(vanjski_sektor!K83:K86)/1000</f>
        <v>-2.1365822739300997</v>
      </c>
      <c r="C86" s="316">
        <f>SUM(vanjski_sektor!S83:S86)/1000</f>
        <v>-1.5197092979853841</v>
      </c>
      <c r="D86" s="316">
        <f>(SUM(vanjski_sektor!T83:T86)-SUM(vanjski_sektor!K83:K86))/1000</f>
        <v>3.8065392311577977</v>
      </c>
      <c r="E86" s="345">
        <f>$B$97+$B$98*B86+$B$99*D86</f>
        <v>7.640255420183732</v>
      </c>
      <c r="F86" s="362">
        <f t="shared" si="8"/>
        <v>-2.1365822739300997</v>
      </c>
      <c r="G86" s="363">
        <f>SUM(vanjski_sektor!S88:S91)/1000</f>
        <v>-0.6136691228248683</v>
      </c>
      <c r="H86" s="345">
        <f>$B$92+$B$93*F86+$B$94*G86</f>
        <v>7.5994602411762573</v>
      </c>
      <c r="I86" s="362">
        <f t="shared" si="9"/>
        <v>-2.1365822739300997</v>
      </c>
      <c r="J86" s="363">
        <f>SUM(vanjski_sektor!S93:S96)/1000</f>
        <v>1.0943995083196469</v>
      </c>
      <c r="K86" s="345">
        <f>$B$92+$B$93*I86+$B$94*J86</f>
        <v>7.670437325074837</v>
      </c>
      <c r="L86" s="300"/>
      <c r="M86" s="527">
        <v>43921</v>
      </c>
      <c r="N86" s="344">
        <f t="shared" ref="N86:N89" si="10">+E83</f>
        <v>7.6092310000000003</v>
      </c>
      <c r="O86" s="344">
        <f t="shared" ref="O86:O89" si="11">+H83</f>
        <v>7.6092310000000003</v>
      </c>
      <c r="P86" s="344">
        <f t="shared" ref="P86:P89" si="12">+K83</f>
        <v>7.6092310000000003</v>
      </c>
      <c r="Q86" s="300"/>
      <c r="R86" s="300"/>
      <c r="S86" s="300"/>
      <c r="T86" s="300"/>
      <c r="U86" s="300"/>
      <c r="V86" s="300"/>
      <c r="W86" s="300"/>
      <c r="X86" s="300"/>
      <c r="Y86" s="300"/>
      <c r="Z86" s="300"/>
    </row>
    <row r="87" spans="1:26" ht="11.25" customHeight="1">
      <c r="A87" s="300"/>
      <c r="B87" s="300"/>
      <c r="C87" s="300"/>
      <c r="D87" s="300"/>
      <c r="E87" s="300"/>
      <c r="F87" s="300"/>
      <c r="G87" s="300"/>
      <c r="H87" s="300"/>
      <c r="I87" s="300"/>
      <c r="J87" s="300"/>
      <c r="K87" s="300"/>
      <c r="L87" s="300"/>
      <c r="M87" s="527">
        <v>44012</v>
      </c>
      <c r="N87" s="344">
        <f t="shared" si="10"/>
        <v>7.5588179999999996</v>
      </c>
      <c r="O87" s="344">
        <f t="shared" si="11"/>
        <v>7.5588179999999996</v>
      </c>
      <c r="P87" s="344">
        <f t="shared" si="12"/>
        <v>7.5588179999999996</v>
      </c>
      <c r="Q87" s="300"/>
      <c r="R87" s="300"/>
      <c r="S87" s="300"/>
      <c r="T87" s="300"/>
      <c r="U87" s="300"/>
      <c r="V87" s="300"/>
      <c r="W87" s="300"/>
      <c r="X87" s="300"/>
      <c r="Y87" s="300"/>
      <c r="Z87" s="300"/>
    </row>
    <row r="88" spans="1:26" ht="11.25" customHeight="1">
      <c r="A88" s="300"/>
      <c r="B88" s="300"/>
      <c r="C88" s="300"/>
      <c r="D88" s="300"/>
      <c r="E88" s="300"/>
      <c r="F88" s="300"/>
      <c r="G88" s="300"/>
      <c r="H88" s="300"/>
      <c r="I88" s="300"/>
      <c r="J88" s="300"/>
      <c r="K88" s="300"/>
      <c r="L88" s="300"/>
      <c r="M88" s="313">
        <v>44104</v>
      </c>
      <c r="N88" s="364">
        <f t="shared" si="10"/>
        <v>7.6872299491196392</v>
      </c>
      <c r="O88" s="345">
        <f t="shared" si="11"/>
        <v>7.6717405964886911</v>
      </c>
      <c r="P88" s="345">
        <f t="shared" si="12"/>
        <v>7.7404785455623566</v>
      </c>
      <c r="Q88" s="300"/>
      <c r="R88" s="300"/>
      <c r="S88" s="300"/>
      <c r="T88" s="300"/>
      <c r="U88" s="300"/>
      <c r="V88" s="300"/>
      <c r="W88" s="300"/>
      <c r="X88" s="300"/>
      <c r="Y88" s="300"/>
      <c r="Z88" s="300"/>
    </row>
    <row r="89" spans="1:26" ht="11.25" customHeight="1">
      <c r="A89" s="300"/>
      <c r="B89" s="300"/>
      <c r="C89" s="300"/>
      <c r="D89" s="300"/>
      <c r="E89" s="300"/>
      <c r="F89" s="300"/>
      <c r="G89" s="300"/>
      <c r="H89" s="300"/>
      <c r="I89" s="300"/>
      <c r="J89" s="300"/>
      <c r="K89" s="300"/>
      <c r="L89" s="300"/>
      <c r="M89" s="313">
        <v>44196</v>
      </c>
      <c r="N89" s="364">
        <f t="shared" si="10"/>
        <v>7.640255420183732</v>
      </c>
      <c r="O89" s="345">
        <f t="shared" si="11"/>
        <v>7.5994602411762573</v>
      </c>
      <c r="P89" s="345">
        <f t="shared" si="12"/>
        <v>7.670437325074837</v>
      </c>
      <c r="Q89" s="300"/>
      <c r="R89" s="300"/>
      <c r="S89" s="300"/>
      <c r="T89" s="300"/>
      <c r="U89" s="300"/>
      <c r="V89" s="300"/>
      <c r="W89" s="300"/>
      <c r="X89" s="300"/>
      <c r="Y89" s="300"/>
      <c r="Z89" s="300"/>
    </row>
    <row r="90" spans="1:26" ht="11.25" customHeight="1">
      <c r="A90" s="300"/>
      <c r="B90" s="300"/>
      <c r="C90" s="300"/>
      <c r="D90" s="300"/>
      <c r="E90" s="300"/>
      <c r="F90" s="300"/>
      <c r="G90" s="300"/>
      <c r="H90" s="300"/>
      <c r="I90" s="300"/>
      <c r="J90" s="300"/>
      <c r="K90" s="300"/>
      <c r="L90" s="300"/>
      <c r="M90" s="300"/>
      <c r="N90" s="300"/>
      <c r="O90" s="300"/>
      <c r="P90" s="300"/>
      <c r="Q90" s="300"/>
      <c r="R90" s="300"/>
      <c r="S90" s="300"/>
      <c r="T90" s="300"/>
      <c r="U90" s="300"/>
      <c r="V90" s="300"/>
      <c r="W90" s="300"/>
      <c r="X90" s="300"/>
      <c r="Y90" s="300"/>
      <c r="Z90" s="300"/>
    </row>
    <row r="91" spans="1:26" ht="11.25" customHeight="1">
      <c r="A91" s="248" t="s">
        <v>1143</v>
      </c>
      <c r="B91" s="105" t="s">
        <v>189</v>
      </c>
      <c r="C91" s="105" t="s">
        <v>190</v>
      </c>
      <c r="D91" s="105" t="s">
        <v>191</v>
      </c>
      <c r="E91" s="105" t="s">
        <v>192</v>
      </c>
      <c r="F91" s="300"/>
      <c r="G91" s="300"/>
      <c r="H91" s="300"/>
      <c r="I91" s="300"/>
      <c r="J91" s="300"/>
      <c r="K91" s="300"/>
      <c r="L91" s="300"/>
      <c r="M91" s="300"/>
      <c r="N91" s="300"/>
      <c r="O91" s="300"/>
      <c r="P91" s="300"/>
      <c r="Q91" s="300"/>
      <c r="R91" s="300"/>
      <c r="S91" s="300"/>
      <c r="T91" s="300"/>
      <c r="U91" s="300"/>
      <c r="V91" s="300"/>
      <c r="W91" s="300"/>
      <c r="X91" s="300"/>
      <c r="Y91" s="300"/>
      <c r="Z91" s="300"/>
    </row>
    <row r="92" spans="1:26" ht="11.25" customHeight="1">
      <c r="A92" s="105" t="s">
        <v>193</v>
      </c>
      <c r="B92" s="249">
        <v>7.5333439999999996</v>
      </c>
      <c r="C92" s="249">
        <v>1.8232000000000002E-2</v>
      </c>
      <c r="D92" s="249">
        <v>413.18200000000002</v>
      </c>
      <c r="E92" s="249" t="s">
        <v>972</v>
      </c>
      <c r="F92" s="300"/>
      <c r="G92" s="300"/>
      <c r="H92" s="300"/>
      <c r="I92" s="300"/>
      <c r="J92" s="300"/>
      <c r="K92" s="300"/>
      <c r="L92" s="300"/>
      <c r="M92" s="300"/>
      <c r="N92" s="300"/>
      <c r="O92" s="300"/>
      <c r="P92" s="300"/>
      <c r="Q92" s="300"/>
      <c r="R92" s="300"/>
      <c r="S92" s="300"/>
      <c r="T92" s="300"/>
      <c r="U92" s="300"/>
      <c r="V92" s="300"/>
      <c r="W92" s="300"/>
      <c r="X92" s="300"/>
      <c r="Y92" s="300"/>
      <c r="Z92" s="300"/>
    </row>
    <row r="93" spans="1:26" ht="11.25" customHeight="1">
      <c r="A93" s="105" t="s">
        <v>1139</v>
      </c>
      <c r="B93" s="249">
        <v>-4.2880000000000001E-2</v>
      </c>
      <c r="C93" s="249">
        <v>1.2670000000000001E-2</v>
      </c>
      <c r="D93" s="249">
        <v>-3.3839999999999999</v>
      </c>
      <c r="E93" s="249">
        <v>1.14E-3</v>
      </c>
      <c r="F93" s="300"/>
      <c r="G93" s="300"/>
      <c r="H93" s="300"/>
      <c r="I93" s="300"/>
      <c r="J93" s="300"/>
      <c r="K93" s="300"/>
      <c r="L93" s="300"/>
      <c r="M93" s="300"/>
      <c r="N93" s="300"/>
      <c r="O93" s="300"/>
      <c r="P93" s="300"/>
      <c r="Q93" s="300"/>
      <c r="R93" s="300"/>
      <c r="S93" s="300"/>
      <c r="T93" s="300"/>
      <c r="U93" s="300"/>
      <c r="V93" s="300"/>
      <c r="W93" s="300"/>
      <c r="X93" s="300"/>
      <c r="Y93" s="300"/>
      <c r="Z93" s="300"/>
    </row>
    <row r="94" spans="1:26" ht="11.25" customHeight="1">
      <c r="A94" s="105" t="s">
        <v>1140</v>
      </c>
      <c r="B94" s="249">
        <v>4.1554000000000001E-2</v>
      </c>
      <c r="C94" s="249">
        <v>6.4140000000000004E-3</v>
      </c>
      <c r="D94" s="249">
        <v>6.4790000000000001</v>
      </c>
      <c r="E94" s="249">
        <v>9.0599999999999997E-9</v>
      </c>
      <c r="F94" s="300"/>
      <c r="G94" s="300"/>
      <c r="H94" s="300"/>
      <c r="I94" s="300"/>
      <c r="J94" s="300"/>
      <c r="K94" s="300"/>
      <c r="L94" s="300"/>
      <c r="M94" s="300"/>
      <c r="N94" s="300"/>
      <c r="O94" s="300"/>
      <c r="P94" s="300"/>
      <c r="Q94" s="300"/>
      <c r="R94" s="300"/>
      <c r="S94" s="300"/>
      <c r="T94" s="300"/>
      <c r="U94" s="300"/>
      <c r="V94" s="300"/>
      <c r="W94" s="300"/>
      <c r="X94" s="300"/>
      <c r="Y94" s="300"/>
      <c r="Z94" s="300"/>
    </row>
    <row r="95" spans="1:26" ht="11.25" customHeight="1">
      <c r="A95" s="300"/>
      <c r="B95" s="300"/>
      <c r="C95" s="300"/>
      <c r="D95" s="300"/>
      <c r="E95" s="300"/>
      <c r="F95" s="300"/>
      <c r="G95" s="300"/>
      <c r="H95" s="300"/>
      <c r="I95" s="300"/>
      <c r="J95" s="300"/>
      <c r="K95" s="300"/>
      <c r="L95" s="300"/>
      <c r="M95" s="300"/>
      <c r="N95" s="300"/>
      <c r="O95" s="300"/>
      <c r="P95" s="300"/>
      <c r="Q95" s="300"/>
      <c r="R95" s="300"/>
      <c r="S95" s="300"/>
      <c r="T95" s="300"/>
      <c r="U95" s="300"/>
      <c r="V95" s="300"/>
      <c r="W95" s="300"/>
      <c r="X95" s="300"/>
      <c r="Y95" s="300"/>
      <c r="Z95" s="300"/>
    </row>
    <row r="96" spans="1:26" ht="11.25" customHeight="1">
      <c r="A96" s="248" t="s">
        <v>1144</v>
      </c>
      <c r="B96" s="105" t="s">
        <v>189</v>
      </c>
      <c r="C96" s="105" t="s">
        <v>190</v>
      </c>
      <c r="D96" s="105" t="s">
        <v>191</v>
      </c>
      <c r="E96" s="105" t="s">
        <v>192</v>
      </c>
      <c r="F96" s="300"/>
      <c r="G96" s="300"/>
      <c r="H96" s="300"/>
      <c r="I96" s="300"/>
      <c r="J96" s="300"/>
      <c r="K96" s="300"/>
      <c r="L96" s="300"/>
      <c r="M96" s="300"/>
      <c r="N96" s="300"/>
      <c r="O96" s="300"/>
      <c r="P96" s="300"/>
      <c r="Q96" s="300"/>
      <c r="R96" s="300"/>
      <c r="S96" s="300"/>
      <c r="T96" s="300"/>
      <c r="U96" s="300"/>
      <c r="V96" s="300"/>
      <c r="W96" s="300"/>
      <c r="X96" s="300"/>
      <c r="Y96" s="300"/>
      <c r="Z96" s="300"/>
    </row>
    <row r="97" spans="1:26" ht="11.25" customHeight="1">
      <c r="A97" s="105" t="s">
        <v>193</v>
      </c>
      <c r="B97" s="249">
        <v>7.5226800000000003</v>
      </c>
      <c r="C97" s="249">
        <v>1.8128999999999999E-2</v>
      </c>
      <c r="D97" s="249">
        <v>414.96100000000001</v>
      </c>
      <c r="E97" s="249" t="s">
        <v>972</v>
      </c>
      <c r="F97" s="300"/>
      <c r="G97" s="300"/>
      <c r="H97" s="300"/>
      <c r="I97" s="300"/>
      <c r="J97" s="300"/>
      <c r="K97" s="300"/>
      <c r="L97" s="300"/>
      <c r="M97" s="300"/>
      <c r="N97" s="300"/>
      <c r="O97" s="300"/>
      <c r="P97" s="300"/>
      <c r="Q97" s="300"/>
      <c r="R97" s="300"/>
      <c r="S97" s="300"/>
      <c r="T97" s="300"/>
      <c r="U97" s="300"/>
      <c r="V97" s="300"/>
      <c r="W97" s="300"/>
      <c r="X97" s="300"/>
      <c r="Y97" s="300"/>
      <c r="Z97" s="300"/>
    </row>
    <row r="98" spans="1:26" ht="11.25" customHeight="1">
      <c r="A98" s="105" t="s">
        <v>1139</v>
      </c>
      <c r="B98" s="249">
        <v>-2.7747999999999998E-2</v>
      </c>
      <c r="C98" s="249">
        <v>1.2638E-2</v>
      </c>
      <c r="D98" s="249">
        <v>-2.1960000000000002</v>
      </c>
      <c r="E98" s="249">
        <v>3.1300000000000001E-2</v>
      </c>
      <c r="F98" s="300"/>
      <c r="G98" s="300"/>
      <c r="H98" s="300"/>
      <c r="I98" s="300"/>
      <c r="J98" s="300"/>
      <c r="K98" s="300"/>
      <c r="L98" s="300"/>
      <c r="M98" s="300"/>
      <c r="N98" s="300"/>
      <c r="O98" s="300"/>
      <c r="P98" s="300"/>
      <c r="Q98" s="300"/>
      <c r="R98" s="300"/>
      <c r="S98" s="300"/>
      <c r="T98" s="300"/>
      <c r="U98" s="300"/>
      <c r="V98" s="300"/>
      <c r="W98" s="300"/>
      <c r="X98" s="300"/>
      <c r="Y98" s="300"/>
      <c r="Z98" s="300"/>
    </row>
    <row r="99" spans="1:26" ht="11.25" customHeight="1">
      <c r="A99" s="105" t="s">
        <v>1141</v>
      </c>
      <c r="B99" s="249">
        <v>1.5313E-2</v>
      </c>
      <c r="C99" s="249">
        <v>2.5730000000000002E-3</v>
      </c>
      <c r="D99" s="249">
        <v>5.952</v>
      </c>
      <c r="E99" s="249">
        <v>8.1800000000000005E-8</v>
      </c>
      <c r="F99" s="300"/>
      <c r="G99" s="300"/>
      <c r="H99" s="300"/>
      <c r="I99" s="300"/>
      <c r="J99" s="300"/>
      <c r="K99" s="300"/>
      <c r="L99" s="300"/>
      <c r="M99" s="300"/>
      <c r="N99" s="300"/>
      <c r="O99" s="300"/>
      <c r="P99" s="300"/>
      <c r="Q99" s="300"/>
      <c r="R99" s="300"/>
      <c r="S99" s="300"/>
      <c r="T99" s="300"/>
      <c r="U99" s="300"/>
      <c r="V99" s="300"/>
      <c r="W99" s="300"/>
      <c r="X99" s="300"/>
      <c r="Y99" s="300"/>
      <c r="Z99" s="300"/>
    </row>
    <row r="100" spans="1:26" ht="11.25" customHeight="1">
      <c r="A100" s="300"/>
      <c r="B100" s="300"/>
      <c r="C100" s="300"/>
      <c r="D100" s="300"/>
      <c r="E100" s="300"/>
      <c r="F100" s="300"/>
      <c r="G100" s="300"/>
      <c r="H100" s="300"/>
      <c r="I100" s="300"/>
      <c r="J100" s="300"/>
      <c r="K100" s="300"/>
      <c r="L100" s="300"/>
      <c r="M100" s="300"/>
      <c r="N100" s="300"/>
      <c r="O100" s="300"/>
      <c r="P100" s="300"/>
      <c r="Q100" s="300"/>
      <c r="R100" s="300"/>
      <c r="S100" s="300"/>
      <c r="T100" s="300"/>
      <c r="U100" s="300"/>
      <c r="V100" s="300"/>
      <c r="W100" s="300"/>
      <c r="X100" s="300"/>
      <c r="Y100" s="300"/>
      <c r="Z100" s="300"/>
    </row>
    <row r="101" spans="1:26" ht="11.25" customHeight="1">
      <c r="A101" s="300"/>
      <c r="B101" s="300"/>
      <c r="C101" s="300"/>
      <c r="D101" s="300"/>
      <c r="E101" s="300"/>
      <c r="F101" s="300"/>
      <c r="G101" s="300"/>
      <c r="H101" s="300"/>
      <c r="I101" s="300"/>
      <c r="J101" s="300"/>
      <c r="K101" s="300"/>
      <c r="L101" s="300"/>
      <c r="M101" s="300"/>
      <c r="N101" s="300"/>
      <c r="O101" s="300"/>
      <c r="P101" s="300"/>
      <c r="Q101" s="300"/>
      <c r="R101" s="300"/>
      <c r="S101" s="300"/>
      <c r="T101" s="300"/>
      <c r="U101" s="300"/>
      <c r="V101" s="300"/>
      <c r="W101" s="300"/>
      <c r="X101" s="300"/>
      <c r="Y101" s="300"/>
      <c r="Z101" s="300"/>
    </row>
    <row r="102" spans="1:26" ht="11.25" customHeight="1">
      <c r="A102" s="300"/>
      <c r="B102" s="300"/>
      <c r="C102" s="300"/>
      <c r="D102" s="300"/>
      <c r="E102" s="300"/>
      <c r="F102" s="300"/>
      <c r="G102" s="300"/>
      <c r="H102" s="300"/>
      <c r="I102" s="300"/>
      <c r="J102" s="300"/>
      <c r="K102" s="300"/>
      <c r="L102" s="300"/>
      <c r="M102" s="300"/>
      <c r="N102" s="300"/>
      <c r="O102" s="300"/>
      <c r="P102" s="300"/>
      <c r="Q102" s="300"/>
      <c r="R102" s="300"/>
      <c r="S102" s="300"/>
      <c r="T102" s="300"/>
      <c r="U102" s="300"/>
      <c r="V102" s="300"/>
      <c r="W102" s="300"/>
      <c r="X102" s="300"/>
      <c r="Y102" s="300"/>
      <c r="Z102" s="300"/>
    </row>
    <row r="103" spans="1:26" ht="11.25" customHeight="1">
      <c r="A103" s="300"/>
      <c r="B103" s="300"/>
      <c r="C103" s="300"/>
      <c r="D103" s="300"/>
      <c r="E103" s="300"/>
      <c r="F103" s="300"/>
      <c r="G103" s="300"/>
      <c r="H103" s="300"/>
      <c r="I103" s="300"/>
      <c r="J103" s="300"/>
      <c r="K103" s="300"/>
      <c r="L103" s="300"/>
      <c r="M103" s="300"/>
      <c r="N103" s="300"/>
      <c r="O103" s="300"/>
      <c r="P103" s="300"/>
      <c r="Q103" s="300"/>
      <c r="R103" s="300"/>
      <c r="S103" s="300"/>
      <c r="T103" s="300"/>
      <c r="U103" s="300"/>
      <c r="V103" s="300"/>
      <c r="W103" s="300"/>
      <c r="X103" s="300"/>
      <c r="Y103" s="300"/>
      <c r="Z103" s="300"/>
    </row>
    <row r="104" spans="1:26" ht="11.25" customHeight="1">
      <c r="A104" s="300"/>
      <c r="B104" s="300"/>
      <c r="C104" s="300"/>
      <c r="D104" s="300"/>
      <c r="E104" s="300"/>
      <c r="F104" s="300"/>
      <c r="G104" s="300"/>
      <c r="H104" s="300"/>
      <c r="I104" s="300"/>
      <c r="J104" s="300"/>
      <c r="K104" s="300"/>
      <c r="L104" s="300"/>
      <c r="M104" s="300"/>
      <c r="N104" s="300"/>
      <c r="O104" s="300"/>
      <c r="P104" s="300"/>
      <c r="Q104" s="300"/>
      <c r="R104" s="300"/>
      <c r="S104" s="300"/>
      <c r="T104" s="300"/>
      <c r="U104" s="300"/>
      <c r="V104" s="300"/>
      <c r="W104" s="300"/>
      <c r="X104" s="300"/>
      <c r="Y104" s="300"/>
      <c r="Z104" s="300"/>
    </row>
    <row r="105" spans="1:26" ht="11.25" customHeight="1">
      <c r="A105" s="300"/>
      <c r="B105" s="300"/>
      <c r="C105" s="300"/>
      <c r="D105" s="300"/>
      <c r="E105" s="300"/>
      <c r="F105" s="300"/>
      <c r="G105" s="300"/>
      <c r="H105" s="300"/>
      <c r="I105" s="300"/>
      <c r="J105" s="300"/>
      <c r="K105" s="300"/>
      <c r="L105" s="300"/>
      <c r="M105" s="300"/>
      <c r="N105" s="300"/>
      <c r="O105" s="300"/>
      <c r="P105" s="300"/>
      <c r="Q105" s="300"/>
      <c r="R105" s="300"/>
      <c r="S105" s="300"/>
      <c r="T105" s="300"/>
      <c r="U105" s="300"/>
      <c r="V105" s="300"/>
      <c r="W105" s="300"/>
      <c r="X105" s="300"/>
      <c r="Y105" s="300"/>
      <c r="Z105" s="300"/>
    </row>
    <row r="106" spans="1:26" ht="11.25" customHeight="1">
      <c r="A106" s="300"/>
      <c r="B106" s="300"/>
      <c r="C106" s="300"/>
      <c r="D106" s="300"/>
      <c r="E106" s="300"/>
      <c r="F106" s="300"/>
      <c r="G106" s="300"/>
      <c r="H106" s="300"/>
      <c r="I106" s="300"/>
      <c r="J106" s="300"/>
      <c r="K106" s="300"/>
      <c r="L106" s="300"/>
      <c r="M106" s="300"/>
      <c r="N106" s="300"/>
      <c r="O106" s="300"/>
      <c r="P106" s="300"/>
      <c r="Q106" s="300"/>
      <c r="R106" s="300"/>
      <c r="S106" s="300"/>
      <c r="T106" s="300"/>
      <c r="U106" s="300"/>
      <c r="V106" s="300"/>
      <c r="W106" s="300"/>
      <c r="X106" s="300"/>
      <c r="Y106" s="300"/>
      <c r="Z106" s="300"/>
    </row>
    <row r="107" spans="1:26" ht="11.25" customHeight="1">
      <c r="A107" s="300"/>
      <c r="B107" s="300"/>
      <c r="C107" s="300"/>
      <c r="D107" s="300"/>
      <c r="E107" s="300"/>
      <c r="F107" s="300"/>
      <c r="G107" s="300"/>
      <c r="H107" s="300"/>
      <c r="I107" s="300"/>
      <c r="J107" s="300"/>
      <c r="K107" s="300"/>
      <c r="L107" s="300"/>
      <c r="M107" s="300"/>
      <c r="N107" s="300"/>
      <c r="O107" s="300"/>
      <c r="P107" s="300"/>
      <c r="Q107" s="300"/>
      <c r="R107" s="300"/>
      <c r="S107" s="300"/>
      <c r="T107" s="300"/>
      <c r="U107" s="300"/>
      <c r="V107" s="300"/>
      <c r="W107" s="300"/>
      <c r="X107" s="300"/>
      <c r="Y107" s="300"/>
      <c r="Z107" s="300"/>
    </row>
    <row r="108" spans="1:26" ht="11.25" customHeight="1">
      <c r="A108" s="300"/>
      <c r="B108" s="300"/>
      <c r="C108" s="300"/>
      <c r="D108" s="300"/>
      <c r="E108" s="300"/>
      <c r="F108" s="300"/>
      <c r="G108" s="300"/>
      <c r="H108" s="300"/>
      <c r="I108" s="300"/>
      <c r="J108" s="300"/>
      <c r="K108" s="300"/>
      <c r="L108" s="300"/>
      <c r="M108" s="300"/>
      <c r="N108" s="300"/>
      <c r="O108" s="300"/>
      <c r="P108" s="300"/>
      <c r="Q108" s="300"/>
      <c r="R108" s="300"/>
      <c r="S108" s="300"/>
      <c r="T108" s="300"/>
      <c r="U108" s="300"/>
      <c r="V108" s="300"/>
      <c r="W108" s="300"/>
      <c r="X108" s="300"/>
      <c r="Y108" s="300"/>
      <c r="Z108" s="300"/>
    </row>
    <row r="109" spans="1:26" ht="11.25" customHeight="1">
      <c r="A109" s="300"/>
      <c r="B109" s="300"/>
      <c r="C109" s="300"/>
      <c r="D109" s="300"/>
      <c r="E109" s="300"/>
      <c r="F109" s="300"/>
      <c r="G109" s="300"/>
      <c r="H109" s="300"/>
      <c r="I109" s="300"/>
      <c r="J109" s="300"/>
      <c r="K109" s="300"/>
      <c r="L109" s="300"/>
      <c r="M109" s="300"/>
      <c r="N109" s="300"/>
      <c r="O109" s="300"/>
      <c r="P109" s="300"/>
      <c r="Q109" s="300"/>
      <c r="R109" s="300"/>
      <c r="S109" s="300"/>
      <c r="T109" s="300"/>
      <c r="U109" s="300"/>
      <c r="V109" s="300"/>
      <c r="W109" s="300"/>
      <c r="X109" s="300"/>
      <c r="Y109" s="300"/>
      <c r="Z109" s="300"/>
    </row>
    <row r="110" spans="1:26" ht="11.25" customHeight="1">
      <c r="A110" s="300"/>
      <c r="B110" s="300"/>
      <c r="C110" s="300"/>
      <c r="D110" s="300"/>
      <c r="E110" s="300"/>
      <c r="F110" s="300"/>
      <c r="G110" s="300"/>
      <c r="H110" s="300"/>
      <c r="I110" s="300"/>
      <c r="J110" s="300"/>
      <c r="K110" s="300"/>
      <c r="L110" s="300"/>
      <c r="M110" s="300"/>
      <c r="N110" s="300"/>
      <c r="O110" s="300"/>
      <c r="P110" s="300"/>
      <c r="Q110" s="300"/>
      <c r="R110" s="300"/>
      <c r="S110" s="300"/>
      <c r="T110" s="300"/>
      <c r="U110" s="300"/>
      <c r="V110" s="300"/>
      <c r="W110" s="300"/>
      <c r="X110" s="300"/>
      <c r="Y110" s="300"/>
      <c r="Z110" s="300"/>
    </row>
    <row r="111" spans="1:26" ht="11.25" customHeight="1">
      <c r="A111" s="300"/>
      <c r="B111" s="300"/>
      <c r="C111" s="300"/>
      <c r="D111" s="300"/>
      <c r="E111" s="300"/>
      <c r="F111" s="300"/>
      <c r="G111" s="300"/>
      <c r="H111" s="300"/>
      <c r="I111" s="300"/>
      <c r="J111" s="300"/>
      <c r="K111" s="300"/>
      <c r="L111" s="300"/>
      <c r="M111" s="300"/>
      <c r="N111" s="300"/>
      <c r="O111" s="300"/>
      <c r="P111" s="300"/>
      <c r="Q111" s="300"/>
      <c r="R111" s="300"/>
      <c r="S111" s="300"/>
      <c r="T111" s="300"/>
      <c r="U111" s="300"/>
      <c r="V111" s="300"/>
      <c r="W111" s="300"/>
      <c r="X111" s="300"/>
      <c r="Y111" s="300"/>
      <c r="Z111" s="300"/>
    </row>
    <row r="112" spans="1:26" ht="11.25" customHeight="1">
      <c r="A112" s="300"/>
      <c r="B112" s="300"/>
      <c r="C112" s="300"/>
      <c r="D112" s="300"/>
      <c r="E112" s="300"/>
      <c r="F112" s="300"/>
      <c r="G112" s="300"/>
      <c r="H112" s="300"/>
      <c r="I112" s="300"/>
      <c r="J112" s="300"/>
      <c r="K112" s="300"/>
      <c r="L112" s="300"/>
      <c r="M112" s="300"/>
      <c r="N112" s="300"/>
      <c r="O112" s="300"/>
      <c r="P112" s="300"/>
      <c r="Q112" s="300"/>
      <c r="R112" s="300"/>
      <c r="S112" s="300"/>
      <c r="T112" s="300"/>
      <c r="U112" s="300"/>
      <c r="V112" s="300"/>
      <c r="W112" s="300"/>
      <c r="X112" s="300"/>
      <c r="Y112" s="300"/>
      <c r="Z112" s="300"/>
    </row>
    <row r="113" spans="1:26" ht="11.25" customHeight="1">
      <c r="A113" s="300"/>
      <c r="B113" s="300"/>
      <c r="C113" s="300"/>
      <c r="D113" s="300"/>
      <c r="E113" s="300"/>
      <c r="F113" s="300"/>
      <c r="G113" s="300"/>
      <c r="H113" s="300"/>
      <c r="I113" s="300"/>
      <c r="J113" s="300"/>
      <c r="K113" s="300"/>
      <c r="L113" s="300"/>
      <c r="M113" s="300"/>
      <c r="N113" s="300"/>
      <c r="O113" s="300"/>
      <c r="P113" s="300"/>
      <c r="Q113" s="300"/>
      <c r="R113" s="300"/>
      <c r="S113" s="300"/>
      <c r="T113" s="300"/>
      <c r="U113" s="300"/>
      <c r="V113" s="300"/>
      <c r="W113" s="300"/>
      <c r="X113" s="300"/>
      <c r="Y113" s="300"/>
      <c r="Z113" s="300"/>
    </row>
    <row r="114" spans="1:26" ht="11.25" customHeight="1">
      <c r="A114" s="300"/>
      <c r="B114" s="300"/>
      <c r="C114" s="300"/>
      <c r="D114" s="300"/>
      <c r="E114" s="300"/>
      <c r="F114" s="300"/>
      <c r="G114" s="300"/>
      <c r="H114" s="300"/>
      <c r="I114" s="300"/>
      <c r="J114" s="300"/>
      <c r="K114" s="300"/>
      <c r="L114" s="300"/>
      <c r="M114" s="300"/>
      <c r="N114" s="300"/>
      <c r="O114" s="300"/>
      <c r="P114" s="300"/>
      <c r="Q114" s="300"/>
      <c r="R114" s="300"/>
      <c r="S114" s="300"/>
      <c r="T114" s="300"/>
      <c r="U114" s="300"/>
      <c r="V114" s="300"/>
      <c r="W114" s="300"/>
      <c r="X114" s="300"/>
      <c r="Y114" s="300"/>
      <c r="Z114" s="300"/>
    </row>
    <row r="115" spans="1:26" ht="11.25" customHeight="1">
      <c r="A115" s="300"/>
      <c r="B115" s="300"/>
      <c r="C115" s="300"/>
      <c r="D115" s="300"/>
      <c r="E115" s="300"/>
      <c r="F115" s="300"/>
      <c r="G115" s="300"/>
      <c r="H115" s="300"/>
      <c r="I115" s="300"/>
      <c r="J115" s="300"/>
      <c r="K115" s="300"/>
      <c r="L115" s="300"/>
      <c r="M115" s="300"/>
      <c r="N115" s="300"/>
      <c r="O115" s="300"/>
      <c r="P115" s="300"/>
      <c r="Q115" s="300"/>
      <c r="R115" s="300"/>
      <c r="S115" s="300"/>
      <c r="T115" s="300"/>
      <c r="U115" s="300"/>
      <c r="V115" s="300"/>
      <c r="W115" s="300"/>
      <c r="X115" s="300"/>
      <c r="Y115" s="300"/>
      <c r="Z115" s="300"/>
    </row>
    <row r="116" spans="1:26" ht="11.25" customHeight="1">
      <c r="A116" s="300"/>
      <c r="B116" s="300"/>
      <c r="C116" s="300"/>
      <c r="D116" s="300"/>
      <c r="E116" s="300"/>
      <c r="F116" s="300"/>
      <c r="G116" s="300"/>
      <c r="H116" s="300"/>
      <c r="I116" s="300"/>
      <c r="J116" s="300"/>
      <c r="K116" s="300"/>
      <c r="L116" s="300"/>
      <c r="M116" s="300"/>
      <c r="N116" s="300"/>
      <c r="O116" s="300"/>
      <c r="P116" s="300"/>
      <c r="Q116" s="300"/>
      <c r="R116" s="300"/>
      <c r="S116" s="300"/>
      <c r="T116" s="300"/>
      <c r="U116" s="300"/>
      <c r="V116" s="300"/>
      <c r="W116" s="300"/>
      <c r="X116" s="300"/>
      <c r="Y116" s="300"/>
      <c r="Z116" s="300"/>
    </row>
    <row r="117" spans="1:26" ht="11.25" customHeight="1">
      <c r="A117" s="300"/>
      <c r="B117" s="300"/>
      <c r="C117" s="300"/>
      <c r="D117" s="300"/>
      <c r="E117" s="300"/>
      <c r="F117" s="300"/>
      <c r="G117" s="300"/>
      <c r="H117" s="300"/>
      <c r="I117" s="300"/>
      <c r="J117" s="300"/>
      <c r="K117" s="300"/>
      <c r="L117" s="300"/>
      <c r="M117" s="300"/>
      <c r="N117" s="300"/>
      <c r="O117" s="300"/>
      <c r="P117" s="300"/>
      <c r="Q117" s="300"/>
      <c r="R117" s="300"/>
      <c r="S117" s="300"/>
      <c r="T117" s="300"/>
      <c r="U117" s="300"/>
      <c r="V117" s="300"/>
      <c r="W117" s="300"/>
      <c r="X117" s="300"/>
      <c r="Y117" s="300"/>
      <c r="Z117" s="300"/>
    </row>
    <row r="118" spans="1:26" ht="11.25" customHeight="1">
      <c r="A118" s="300"/>
      <c r="B118" s="300"/>
      <c r="C118" s="300"/>
      <c r="D118" s="300"/>
      <c r="E118" s="300"/>
      <c r="F118" s="300"/>
      <c r="G118" s="300"/>
      <c r="H118" s="300"/>
      <c r="I118" s="300"/>
      <c r="J118" s="300"/>
      <c r="K118" s="300"/>
      <c r="L118" s="300"/>
      <c r="M118" s="300"/>
      <c r="N118" s="300"/>
      <c r="O118" s="300"/>
      <c r="P118" s="300"/>
      <c r="Q118" s="300"/>
      <c r="R118" s="300"/>
      <c r="S118" s="300"/>
      <c r="T118" s="300"/>
      <c r="U118" s="300"/>
      <c r="V118" s="300"/>
      <c r="W118" s="300"/>
      <c r="X118" s="300"/>
      <c r="Y118" s="300"/>
      <c r="Z118" s="300"/>
    </row>
    <row r="119" spans="1:26" ht="11.25" customHeight="1">
      <c r="A119" s="300"/>
      <c r="B119" s="300"/>
      <c r="C119" s="300"/>
      <c r="D119" s="300"/>
      <c r="E119" s="300"/>
      <c r="F119" s="300"/>
      <c r="G119" s="300"/>
      <c r="H119" s="300"/>
      <c r="I119" s="300"/>
      <c r="J119" s="300"/>
      <c r="K119" s="300"/>
      <c r="L119" s="300"/>
      <c r="M119" s="300"/>
      <c r="N119" s="300"/>
      <c r="O119" s="300"/>
      <c r="P119" s="300"/>
      <c r="Q119" s="300"/>
      <c r="R119" s="300"/>
      <c r="S119" s="300"/>
      <c r="T119" s="300"/>
      <c r="U119" s="300"/>
      <c r="V119" s="300"/>
      <c r="W119" s="300"/>
      <c r="X119" s="300"/>
      <c r="Y119" s="300"/>
      <c r="Z119" s="300"/>
    </row>
    <row r="120" spans="1:26" ht="11.25" customHeight="1">
      <c r="A120" s="300"/>
      <c r="B120" s="300"/>
      <c r="C120" s="300"/>
      <c r="D120" s="300"/>
      <c r="E120" s="300"/>
      <c r="F120" s="300"/>
      <c r="G120" s="300"/>
      <c r="H120" s="300"/>
      <c r="I120" s="300"/>
      <c r="J120" s="300"/>
      <c r="K120" s="300"/>
      <c r="L120" s="300"/>
      <c r="M120" s="300"/>
      <c r="N120" s="300"/>
      <c r="O120" s="300"/>
      <c r="P120" s="300"/>
      <c r="Q120" s="300"/>
      <c r="R120" s="300"/>
      <c r="S120" s="300"/>
      <c r="T120" s="300"/>
      <c r="U120" s="300"/>
      <c r="V120" s="300"/>
      <c r="W120" s="300"/>
      <c r="X120" s="300"/>
      <c r="Y120" s="300"/>
      <c r="Z120" s="300"/>
    </row>
    <row r="121" spans="1:26" ht="11.25" customHeight="1">
      <c r="A121" s="300"/>
      <c r="B121" s="300"/>
      <c r="C121" s="300"/>
      <c r="D121" s="300"/>
      <c r="E121" s="300"/>
      <c r="F121" s="300"/>
      <c r="G121" s="300"/>
      <c r="H121" s="300"/>
      <c r="I121" s="300"/>
      <c r="J121" s="300"/>
      <c r="K121" s="300"/>
      <c r="L121" s="300"/>
      <c r="M121" s="300"/>
      <c r="N121" s="300"/>
      <c r="O121" s="300"/>
      <c r="P121" s="300"/>
      <c r="Q121" s="300"/>
      <c r="R121" s="300"/>
      <c r="S121" s="300"/>
      <c r="T121" s="300"/>
      <c r="U121" s="300"/>
      <c r="V121" s="300"/>
      <c r="W121" s="300"/>
      <c r="X121" s="300"/>
      <c r="Y121" s="300"/>
      <c r="Z121" s="300"/>
    </row>
    <row r="122" spans="1:26" ht="11.25" customHeight="1">
      <c r="A122" s="300"/>
      <c r="B122" s="300"/>
      <c r="C122" s="300"/>
      <c r="D122" s="300"/>
      <c r="E122" s="300"/>
      <c r="F122" s="300"/>
      <c r="G122" s="300"/>
      <c r="H122" s="300"/>
      <c r="I122" s="300"/>
      <c r="J122" s="300"/>
      <c r="K122" s="300"/>
      <c r="L122" s="300"/>
      <c r="M122" s="300"/>
      <c r="N122" s="300"/>
      <c r="O122" s="300"/>
      <c r="P122" s="300"/>
      <c r="Q122" s="300"/>
      <c r="R122" s="300"/>
      <c r="S122" s="300"/>
      <c r="T122" s="300"/>
      <c r="U122" s="300"/>
      <c r="V122" s="300"/>
      <c r="W122" s="300"/>
      <c r="X122" s="300"/>
      <c r="Y122" s="300"/>
      <c r="Z122" s="300"/>
    </row>
    <row r="123" spans="1:26" ht="11.25" customHeight="1">
      <c r="A123" s="300"/>
      <c r="B123" s="300"/>
      <c r="C123" s="300"/>
      <c r="D123" s="300"/>
      <c r="E123" s="300"/>
      <c r="F123" s="300"/>
      <c r="G123" s="300"/>
      <c r="H123" s="300"/>
      <c r="I123" s="300"/>
      <c r="J123" s="300"/>
      <c r="K123" s="300"/>
      <c r="L123" s="300"/>
      <c r="M123" s="300"/>
      <c r="N123" s="300"/>
      <c r="O123" s="300"/>
      <c r="P123" s="300"/>
      <c r="Q123" s="300"/>
      <c r="R123" s="300"/>
      <c r="S123" s="300"/>
      <c r="T123" s="300"/>
      <c r="U123" s="300"/>
      <c r="V123" s="300"/>
      <c r="W123" s="300"/>
      <c r="X123" s="300"/>
      <c r="Y123" s="300"/>
      <c r="Z123" s="300"/>
    </row>
    <row r="124" spans="1:26" ht="11.25" customHeight="1">
      <c r="A124" s="300"/>
      <c r="B124" s="300"/>
      <c r="C124" s="300"/>
      <c r="D124" s="300"/>
      <c r="E124" s="300"/>
      <c r="F124" s="300"/>
      <c r="G124" s="300"/>
      <c r="H124" s="300"/>
      <c r="I124" s="300"/>
      <c r="J124" s="300"/>
      <c r="K124" s="300"/>
      <c r="L124" s="300"/>
      <c r="M124" s="300"/>
      <c r="N124" s="300"/>
      <c r="O124" s="300"/>
      <c r="P124" s="300"/>
      <c r="Q124" s="300"/>
      <c r="R124" s="300"/>
      <c r="S124" s="300"/>
      <c r="T124" s="300"/>
      <c r="U124" s="300"/>
      <c r="V124" s="300"/>
      <c r="W124" s="300"/>
      <c r="X124" s="300"/>
      <c r="Y124" s="300"/>
      <c r="Z124" s="300"/>
    </row>
    <row r="125" spans="1:26" ht="11.25" customHeight="1">
      <c r="A125" s="300"/>
      <c r="B125" s="300"/>
      <c r="C125" s="300"/>
      <c r="D125" s="300"/>
      <c r="E125" s="300"/>
      <c r="F125" s="300"/>
      <c r="G125" s="300"/>
      <c r="H125" s="300"/>
      <c r="I125" s="300"/>
      <c r="J125" s="300"/>
      <c r="K125" s="300"/>
      <c r="L125" s="300"/>
      <c r="M125" s="300"/>
      <c r="N125" s="300"/>
      <c r="O125" s="300"/>
      <c r="P125" s="300"/>
      <c r="Q125" s="300"/>
      <c r="R125" s="300"/>
      <c r="S125" s="300"/>
      <c r="T125" s="300"/>
      <c r="U125" s="300"/>
      <c r="V125" s="300"/>
      <c r="W125" s="300"/>
      <c r="X125" s="300"/>
      <c r="Y125" s="300"/>
      <c r="Z125" s="300"/>
    </row>
    <row r="126" spans="1:26" ht="11.25" customHeight="1">
      <c r="A126" s="300"/>
      <c r="B126" s="300"/>
      <c r="C126" s="300"/>
      <c r="D126" s="300"/>
      <c r="E126" s="300"/>
      <c r="F126" s="300"/>
      <c r="G126" s="300"/>
      <c r="H126" s="300"/>
      <c r="I126" s="300"/>
      <c r="J126" s="300"/>
      <c r="K126" s="300"/>
      <c r="L126" s="300"/>
      <c r="M126" s="300"/>
      <c r="N126" s="300"/>
      <c r="O126" s="300"/>
      <c r="P126" s="300"/>
      <c r="Q126" s="300"/>
      <c r="R126" s="300"/>
      <c r="S126" s="300"/>
      <c r="T126" s="300"/>
      <c r="U126" s="300"/>
      <c r="V126" s="300"/>
      <c r="W126" s="300"/>
      <c r="X126" s="300"/>
      <c r="Y126" s="300"/>
      <c r="Z126" s="300"/>
    </row>
    <row r="127" spans="1:26" ht="11.25" customHeight="1">
      <c r="A127" s="300"/>
      <c r="B127" s="300"/>
      <c r="C127" s="300"/>
      <c r="D127" s="300"/>
      <c r="E127" s="300"/>
      <c r="F127" s="300"/>
      <c r="G127" s="300"/>
      <c r="H127" s="300"/>
      <c r="I127" s="300"/>
      <c r="J127" s="300"/>
      <c r="K127" s="300"/>
      <c r="L127" s="300"/>
      <c r="M127" s="300"/>
      <c r="N127" s="300"/>
      <c r="O127" s="300"/>
      <c r="P127" s="300"/>
      <c r="Q127" s="300"/>
      <c r="R127" s="300"/>
      <c r="S127" s="300"/>
      <c r="T127" s="300"/>
      <c r="U127" s="300"/>
      <c r="V127" s="300"/>
      <c r="W127" s="300"/>
      <c r="X127" s="300"/>
      <c r="Y127" s="300"/>
      <c r="Z127" s="300"/>
    </row>
    <row r="128" spans="1:26" ht="11.25" customHeight="1">
      <c r="A128" s="300"/>
      <c r="B128" s="300"/>
      <c r="C128" s="300"/>
      <c r="D128" s="300"/>
      <c r="E128" s="300"/>
      <c r="F128" s="300"/>
      <c r="G128" s="300"/>
      <c r="H128" s="300"/>
      <c r="I128" s="300"/>
      <c r="J128" s="300"/>
      <c r="K128" s="300"/>
      <c r="L128" s="300"/>
      <c r="M128" s="300"/>
      <c r="N128" s="300"/>
      <c r="O128" s="300"/>
      <c r="P128" s="300"/>
      <c r="Q128" s="300"/>
      <c r="R128" s="300"/>
      <c r="S128" s="300"/>
      <c r="T128" s="300"/>
      <c r="U128" s="300"/>
      <c r="V128" s="300"/>
      <c r="W128" s="300"/>
      <c r="X128" s="300"/>
      <c r="Y128" s="300"/>
      <c r="Z128" s="300"/>
    </row>
    <row r="129" spans="1:26" ht="11.25" customHeight="1">
      <c r="A129" s="300"/>
      <c r="B129" s="300"/>
      <c r="C129" s="300"/>
      <c r="D129" s="300"/>
      <c r="E129" s="300"/>
      <c r="F129" s="300"/>
      <c r="G129" s="300"/>
      <c r="H129" s="300"/>
      <c r="I129" s="300"/>
      <c r="J129" s="300"/>
      <c r="K129" s="300"/>
      <c r="L129" s="300"/>
      <c r="M129" s="300"/>
      <c r="N129" s="300"/>
      <c r="O129" s="300"/>
      <c r="P129" s="300"/>
      <c r="Q129" s="300"/>
      <c r="R129" s="300"/>
      <c r="S129" s="300"/>
      <c r="T129" s="300"/>
      <c r="U129" s="300"/>
      <c r="V129" s="300"/>
      <c r="W129" s="300"/>
      <c r="X129" s="300"/>
      <c r="Y129" s="300"/>
      <c r="Z129" s="300"/>
    </row>
    <row r="130" spans="1:26" ht="11.25" customHeight="1">
      <c r="A130" s="300"/>
      <c r="B130" s="300"/>
      <c r="C130" s="300"/>
      <c r="D130" s="300"/>
      <c r="E130" s="300"/>
      <c r="F130" s="300"/>
      <c r="G130" s="300"/>
      <c r="H130" s="300"/>
      <c r="I130" s="300"/>
      <c r="J130" s="300"/>
      <c r="K130" s="300"/>
      <c r="L130" s="300"/>
      <c r="M130" s="300"/>
      <c r="N130" s="300"/>
      <c r="O130" s="300"/>
      <c r="P130" s="300"/>
      <c r="Q130" s="300"/>
      <c r="R130" s="300"/>
      <c r="S130" s="300"/>
      <c r="T130" s="300"/>
      <c r="U130" s="300"/>
      <c r="V130" s="300"/>
      <c r="W130" s="300"/>
      <c r="X130" s="300"/>
      <c r="Y130" s="300"/>
      <c r="Z130" s="300"/>
    </row>
    <row r="131" spans="1:26" ht="11.25" customHeight="1">
      <c r="A131" s="300"/>
      <c r="B131" s="300"/>
      <c r="C131" s="300"/>
      <c r="D131" s="300"/>
      <c r="E131" s="300"/>
      <c r="F131" s="300"/>
      <c r="G131" s="300"/>
      <c r="H131" s="300"/>
      <c r="I131" s="300"/>
      <c r="J131" s="300"/>
      <c r="K131" s="300"/>
      <c r="L131" s="300"/>
      <c r="M131" s="300"/>
      <c r="N131" s="300"/>
      <c r="O131" s="300"/>
      <c r="P131" s="300"/>
      <c r="Q131" s="300"/>
      <c r="R131" s="300"/>
      <c r="S131" s="300"/>
      <c r="T131" s="300"/>
      <c r="U131" s="300"/>
      <c r="V131" s="300"/>
      <c r="W131" s="300"/>
      <c r="X131" s="300"/>
      <c r="Y131" s="300"/>
      <c r="Z131" s="300"/>
    </row>
    <row r="132" spans="1:26" ht="11.25" customHeight="1">
      <c r="A132" s="300"/>
      <c r="B132" s="300"/>
      <c r="C132" s="300"/>
      <c r="D132" s="300"/>
      <c r="E132" s="300"/>
      <c r="F132" s="300"/>
      <c r="G132" s="300"/>
      <c r="H132" s="300"/>
      <c r="I132" s="300"/>
      <c r="J132" s="300"/>
      <c r="K132" s="300"/>
      <c r="L132" s="300"/>
      <c r="M132" s="300"/>
      <c r="N132" s="300"/>
      <c r="O132" s="300"/>
      <c r="P132" s="300"/>
      <c r="Q132" s="300"/>
      <c r="R132" s="300"/>
      <c r="S132" s="300"/>
      <c r="T132" s="300"/>
      <c r="U132" s="300"/>
      <c r="V132" s="300"/>
      <c r="W132" s="300"/>
      <c r="X132" s="300"/>
      <c r="Y132" s="300"/>
      <c r="Z132" s="300"/>
    </row>
    <row r="133" spans="1:26" ht="11.25" customHeight="1">
      <c r="A133" s="300"/>
      <c r="B133" s="300"/>
      <c r="C133" s="300"/>
      <c r="D133" s="300"/>
      <c r="E133" s="300"/>
      <c r="F133" s="300"/>
      <c r="G133" s="300"/>
      <c r="H133" s="300"/>
      <c r="I133" s="300"/>
      <c r="J133" s="300"/>
      <c r="K133" s="300"/>
      <c r="L133" s="300"/>
      <c r="M133" s="300"/>
      <c r="N133" s="300"/>
      <c r="O133" s="300"/>
      <c r="P133" s="300"/>
      <c r="Q133" s="300"/>
      <c r="R133" s="300"/>
      <c r="S133" s="300"/>
      <c r="T133" s="300"/>
      <c r="U133" s="300"/>
      <c r="V133" s="300"/>
      <c r="W133" s="300"/>
      <c r="X133" s="300"/>
      <c r="Y133" s="300"/>
      <c r="Z133" s="300"/>
    </row>
    <row r="134" spans="1:26" ht="11.25" customHeight="1">
      <c r="A134" s="300"/>
      <c r="B134" s="300"/>
      <c r="C134" s="300"/>
      <c r="D134" s="300"/>
      <c r="E134" s="300"/>
      <c r="F134" s="300"/>
      <c r="G134" s="300"/>
      <c r="H134" s="300"/>
      <c r="I134" s="300"/>
      <c r="J134" s="300"/>
      <c r="K134" s="300"/>
      <c r="L134" s="300"/>
      <c r="M134" s="300"/>
      <c r="N134" s="300"/>
      <c r="O134" s="300"/>
      <c r="P134" s="300"/>
      <c r="Q134" s="300"/>
      <c r="R134" s="300"/>
      <c r="S134" s="300"/>
      <c r="T134" s="300"/>
      <c r="U134" s="300"/>
      <c r="V134" s="300"/>
      <c r="W134" s="300"/>
      <c r="X134" s="300"/>
      <c r="Y134" s="300"/>
      <c r="Z134" s="300"/>
    </row>
    <row r="135" spans="1:26" ht="11.25" customHeight="1">
      <c r="A135" s="300"/>
      <c r="B135" s="300"/>
      <c r="C135" s="300"/>
      <c r="D135" s="300"/>
      <c r="E135" s="300"/>
      <c r="F135" s="300"/>
      <c r="G135" s="300"/>
      <c r="H135" s="300"/>
      <c r="I135" s="300"/>
      <c r="J135" s="300"/>
      <c r="K135" s="300"/>
      <c r="L135" s="300"/>
      <c r="M135" s="300"/>
      <c r="N135" s="300"/>
      <c r="O135" s="300"/>
      <c r="P135" s="300"/>
      <c r="Q135" s="300"/>
      <c r="R135" s="300"/>
      <c r="S135" s="300"/>
      <c r="T135" s="300"/>
      <c r="U135" s="300"/>
      <c r="V135" s="300"/>
      <c r="W135" s="300"/>
      <c r="X135" s="300"/>
      <c r="Y135" s="300"/>
      <c r="Z135" s="300"/>
    </row>
    <row r="136" spans="1:26" ht="11.25" customHeight="1">
      <c r="A136" s="300"/>
      <c r="B136" s="300"/>
      <c r="C136" s="300"/>
      <c r="D136" s="300"/>
      <c r="E136" s="300"/>
      <c r="F136" s="300"/>
      <c r="G136" s="300"/>
      <c r="H136" s="300"/>
      <c r="I136" s="300"/>
      <c r="J136" s="300"/>
      <c r="K136" s="300"/>
      <c r="L136" s="300"/>
      <c r="M136" s="300"/>
      <c r="N136" s="300"/>
      <c r="O136" s="300"/>
      <c r="P136" s="300"/>
      <c r="Q136" s="300"/>
      <c r="R136" s="300"/>
      <c r="S136" s="300"/>
      <c r="T136" s="300"/>
      <c r="U136" s="300"/>
      <c r="V136" s="300"/>
      <c r="W136" s="300"/>
      <c r="X136" s="300"/>
      <c r="Y136" s="300"/>
      <c r="Z136" s="300"/>
    </row>
    <row r="137" spans="1:26" ht="11.25" customHeight="1">
      <c r="A137" s="300"/>
      <c r="B137" s="300"/>
      <c r="C137" s="300"/>
      <c r="D137" s="300"/>
      <c r="E137" s="300"/>
      <c r="F137" s="300"/>
      <c r="G137" s="300"/>
      <c r="H137" s="300"/>
      <c r="I137" s="300"/>
      <c r="J137" s="300"/>
      <c r="K137" s="300"/>
      <c r="L137" s="300"/>
      <c r="M137" s="300"/>
      <c r="N137" s="300"/>
      <c r="O137" s="300"/>
      <c r="P137" s="300"/>
      <c r="Q137" s="300"/>
      <c r="R137" s="300"/>
      <c r="S137" s="300"/>
      <c r="T137" s="300"/>
      <c r="U137" s="300"/>
      <c r="V137" s="300"/>
      <c r="W137" s="300"/>
      <c r="X137" s="300"/>
      <c r="Y137" s="300"/>
      <c r="Z137" s="300"/>
    </row>
    <row r="138" spans="1:26" ht="11.25" customHeight="1">
      <c r="A138" s="300"/>
      <c r="B138" s="300"/>
      <c r="C138" s="300"/>
      <c r="D138" s="300"/>
      <c r="E138" s="300"/>
      <c r="F138" s="300"/>
      <c r="G138" s="300"/>
      <c r="H138" s="300"/>
      <c r="I138" s="300"/>
      <c r="J138" s="300"/>
      <c r="K138" s="300"/>
      <c r="L138" s="300"/>
      <c r="M138" s="300"/>
      <c r="N138" s="300"/>
      <c r="O138" s="300"/>
      <c r="P138" s="300"/>
      <c r="Q138" s="300"/>
      <c r="R138" s="300"/>
      <c r="S138" s="300"/>
      <c r="T138" s="300"/>
      <c r="U138" s="300"/>
      <c r="V138" s="300"/>
      <c r="W138" s="300"/>
      <c r="X138" s="300"/>
      <c r="Y138" s="300"/>
      <c r="Z138" s="300"/>
    </row>
    <row r="139" spans="1:26" ht="11.25" customHeight="1">
      <c r="A139" s="300"/>
      <c r="B139" s="300"/>
      <c r="C139" s="300"/>
      <c r="D139" s="300"/>
      <c r="E139" s="300"/>
      <c r="F139" s="300"/>
      <c r="G139" s="300"/>
      <c r="H139" s="300"/>
      <c r="I139" s="300"/>
      <c r="J139" s="300"/>
      <c r="K139" s="300"/>
      <c r="L139" s="300"/>
      <c r="M139" s="300"/>
      <c r="N139" s="300"/>
      <c r="O139" s="300"/>
      <c r="P139" s="300"/>
      <c r="Q139" s="300"/>
      <c r="R139" s="300"/>
      <c r="S139" s="300"/>
      <c r="T139" s="300"/>
      <c r="U139" s="300"/>
      <c r="V139" s="300"/>
      <c r="W139" s="300"/>
      <c r="X139" s="300"/>
      <c r="Y139" s="300"/>
      <c r="Z139" s="300"/>
    </row>
    <row r="140" spans="1:26" ht="11.25" customHeight="1">
      <c r="A140" s="300"/>
      <c r="B140" s="300"/>
      <c r="C140" s="300"/>
      <c r="D140" s="300"/>
      <c r="E140" s="300"/>
      <c r="F140" s="300"/>
      <c r="G140" s="300"/>
      <c r="H140" s="300"/>
      <c r="I140" s="300"/>
      <c r="J140" s="300"/>
      <c r="K140" s="300"/>
      <c r="L140" s="300"/>
      <c r="M140" s="300"/>
      <c r="N140" s="300"/>
      <c r="O140" s="300"/>
      <c r="P140" s="300"/>
      <c r="Q140" s="300"/>
      <c r="R140" s="300"/>
      <c r="S140" s="300"/>
      <c r="T140" s="300"/>
      <c r="U140" s="300"/>
      <c r="V140" s="300"/>
      <c r="W140" s="300"/>
      <c r="X140" s="300"/>
      <c r="Y140" s="300"/>
      <c r="Z140" s="300"/>
    </row>
    <row r="141" spans="1:26" ht="11.25" customHeight="1">
      <c r="A141" s="300"/>
      <c r="B141" s="300"/>
      <c r="C141" s="300"/>
      <c r="D141" s="300"/>
      <c r="E141" s="300"/>
      <c r="F141" s="300"/>
      <c r="G141" s="300"/>
      <c r="H141" s="300"/>
      <c r="I141" s="300"/>
      <c r="J141" s="300"/>
      <c r="K141" s="300"/>
      <c r="L141" s="300"/>
      <c r="M141" s="300"/>
      <c r="N141" s="300"/>
      <c r="O141" s="300"/>
      <c r="P141" s="300"/>
      <c r="Q141" s="300"/>
      <c r="R141" s="300"/>
      <c r="S141" s="300"/>
      <c r="T141" s="300"/>
      <c r="U141" s="300"/>
      <c r="V141" s="300"/>
      <c r="W141" s="300"/>
      <c r="X141" s="300"/>
      <c r="Y141" s="300"/>
      <c r="Z141" s="300"/>
    </row>
    <row r="142" spans="1:26" ht="11.25" customHeight="1">
      <c r="A142" s="300"/>
      <c r="B142" s="300"/>
      <c r="C142" s="300"/>
      <c r="D142" s="300"/>
      <c r="E142" s="300"/>
      <c r="F142" s="300"/>
      <c r="G142" s="300"/>
      <c r="H142" s="300"/>
      <c r="I142" s="300"/>
      <c r="J142" s="300"/>
      <c r="K142" s="300"/>
      <c r="L142" s="300"/>
      <c r="M142" s="300"/>
      <c r="N142" s="300"/>
      <c r="O142" s="300"/>
      <c r="P142" s="300"/>
      <c r="Q142" s="300"/>
      <c r="R142" s="300"/>
      <c r="S142" s="300"/>
      <c r="T142" s="300"/>
      <c r="U142" s="300"/>
      <c r="V142" s="300"/>
      <c r="W142" s="300"/>
      <c r="X142" s="300"/>
      <c r="Y142" s="300"/>
      <c r="Z142" s="300"/>
    </row>
    <row r="143" spans="1:26" ht="11.25" customHeight="1">
      <c r="A143" s="300"/>
      <c r="B143" s="300"/>
      <c r="C143" s="300"/>
      <c r="D143" s="300"/>
      <c r="E143" s="300"/>
      <c r="F143" s="300"/>
      <c r="G143" s="300"/>
      <c r="H143" s="300"/>
      <c r="I143" s="300"/>
      <c r="J143" s="300"/>
      <c r="K143" s="300"/>
      <c r="L143" s="300"/>
      <c r="M143" s="300"/>
      <c r="N143" s="300"/>
      <c r="O143" s="300"/>
      <c r="P143" s="300"/>
      <c r="Q143" s="300"/>
      <c r="R143" s="300"/>
      <c r="S143" s="300"/>
      <c r="T143" s="300"/>
      <c r="U143" s="300"/>
      <c r="V143" s="300"/>
      <c r="W143" s="300"/>
      <c r="X143" s="300"/>
      <c r="Y143" s="300"/>
      <c r="Z143" s="300"/>
    </row>
    <row r="144" spans="1:26" ht="11.25" customHeight="1">
      <c r="A144" s="300"/>
      <c r="B144" s="300"/>
      <c r="C144" s="300"/>
      <c r="D144" s="300"/>
      <c r="E144" s="300"/>
      <c r="F144" s="300"/>
      <c r="G144" s="300"/>
      <c r="H144" s="300"/>
      <c r="I144" s="300"/>
      <c r="J144" s="300"/>
      <c r="K144" s="300"/>
      <c r="L144" s="300"/>
      <c r="M144" s="300"/>
      <c r="N144" s="300"/>
      <c r="O144" s="300"/>
      <c r="P144" s="300"/>
      <c r="Q144" s="300"/>
      <c r="R144" s="300"/>
      <c r="S144" s="300"/>
      <c r="T144" s="300"/>
      <c r="U144" s="300"/>
      <c r="V144" s="300"/>
      <c r="W144" s="300"/>
      <c r="X144" s="300"/>
      <c r="Y144" s="300"/>
      <c r="Z144" s="300"/>
    </row>
    <row r="145" spans="1:26" ht="11.25" customHeight="1">
      <c r="A145" s="300"/>
      <c r="B145" s="300"/>
      <c r="C145" s="300"/>
      <c r="D145" s="300"/>
      <c r="E145" s="300"/>
      <c r="F145" s="300"/>
      <c r="G145" s="300"/>
      <c r="H145" s="300"/>
      <c r="I145" s="300"/>
      <c r="J145" s="300"/>
      <c r="K145" s="300"/>
      <c r="L145" s="300"/>
      <c r="M145" s="300"/>
      <c r="N145" s="300"/>
      <c r="O145" s="300"/>
      <c r="P145" s="300"/>
      <c r="Q145" s="300"/>
      <c r="R145" s="300"/>
      <c r="S145" s="300"/>
      <c r="T145" s="300"/>
      <c r="U145" s="300"/>
      <c r="V145" s="300"/>
      <c r="W145" s="300"/>
      <c r="X145" s="300"/>
      <c r="Y145" s="300"/>
      <c r="Z145" s="300"/>
    </row>
    <row r="146" spans="1:26" ht="11.25" customHeight="1">
      <c r="A146" s="300"/>
      <c r="B146" s="300"/>
      <c r="C146" s="300"/>
      <c r="D146" s="300"/>
      <c r="E146" s="300"/>
      <c r="F146" s="300"/>
      <c r="G146" s="300"/>
      <c r="H146" s="300"/>
      <c r="I146" s="300"/>
      <c r="J146" s="300"/>
      <c r="K146" s="300"/>
      <c r="L146" s="300"/>
      <c r="M146" s="300"/>
      <c r="N146" s="300"/>
      <c r="O146" s="300"/>
      <c r="P146" s="300"/>
      <c r="Q146" s="300"/>
      <c r="R146" s="300"/>
      <c r="S146" s="300"/>
      <c r="T146" s="300"/>
      <c r="U146" s="300"/>
      <c r="V146" s="300"/>
      <c r="W146" s="300"/>
      <c r="X146" s="300"/>
      <c r="Y146" s="300"/>
      <c r="Z146" s="300"/>
    </row>
    <row r="147" spans="1:26" ht="11.25" customHeight="1">
      <c r="A147" s="300"/>
      <c r="B147" s="300"/>
      <c r="C147" s="300"/>
      <c r="D147" s="300"/>
      <c r="E147" s="300"/>
      <c r="F147" s="300"/>
      <c r="G147" s="300"/>
      <c r="H147" s="300"/>
      <c r="I147" s="300"/>
      <c r="J147" s="300"/>
      <c r="K147" s="300"/>
      <c r="L147" s="300"/>
      <c r="M147" s="300"/>
      <c r="N147" s="300"/>
      <c r="O147" s="300"/>
      <c r="P147" s="300"/>
      <c r="Q147" s="300"/>
      <c r="R147" s="300"/>
      <c r="S147" s="300"/>
      <c r="T147" s="300"/>
      <c r="U147" s="300"/>
      <c r="V147" s="300"/>
      <c r="W147" s="300"/>
      <c r="X147" s="300"/>
      <c r="Y147" s="300"/>
      <c r="Z147" s="300"/>
    </row>
    <row r="148" spans="1:26" ht="11.25" customHeight="1">
      <c r="A148" s="300"/>
      <c r="B148" s="300"/>
      <c r="C148" s="300"/>
      <c r="D148" s="300"/>
      <c r="E148" s="300"/>
      <c r="F148" s="300"/>
      <c r="G148" s="300"/>
      <c r="H148" s="300"/>
      <c r="I148" s="300"/>
      <c r="J148" s="300"/>
      <c r="K148" s="300"/>
      <c r="L148" s="300"/>
      <c r="M148" s="300"/>
      <c r="N148" s="300"/>
      <c r="O148" s="300"/>
      <c r="P148" s="300"/>
      <c r="Q148" s="300"/>
      <c r="R148" s="300"/>
      <c r="S148" s="300"/>
      <c r="T148" s="300"/>
      <c r="U148" s="300"/>
      <c r="V148" s="300"/>
      <c r="W148" s="300"/>
      <c r="X148" s="300"/>
      <c r="Y148" s="300"/>
      <c r="Z148" s="300"/>
    </row>
    <row r="149" spans="1:26" ht="11.25" customHeight="1">
      <c r="A149" s="300"/>
      <c r="B149" s="300"/>
      <c r="C149" s="300"/>
      <c r="D149" s="300"/>
      <c r="E149" s="300"/>
      <c r="F149" s="300"/>
      <c r="G149" s="300"/>
      <c r="H149" s="300"/>
      <c r="I149" s="300"/>
      <c r="J149" s="300"/>
      <c r="K149" s="300"/>
      <c r="L149" s="300"/>
      <c r="M149" s="300"/>
      <c r="N149" s="300"/>
      <c r="O149" s="300"/>
      <c r="P149" s="300"/>
      <c r="Q149" s="300"/>
      <c r="R149" s="300"/>
      <c r="S149" s="300"/>
      <c r="T149" s="300"/>
      <c r="U149" s="300"/>
      <c r="V149" s="300"/>
      <c r="W149" s="300"/>
      <c r="X149" s="300"/>
      <c r="Y149" s="300"/>
      <c r="Z149" s="300"/>
    </row>
    <row r="150" spans="1:26" ht="11.25" customHeight="1">
      <c r="A150" s="300"/>
      <c r="B150" s="300"/>
      <c r="C150" s="300"/>
      <c r="D150" s="300"/>
      <c r="E150" s="300"/>
      <c r="F150" s="300"/>
      <c r="G150" s="300"/>
      <c r="H150" s="300"/>
      <c r="I150" s="300"/>
      <c r="J150" s="300"/>
      <c r="K150" s="300"/>
      <c r="L150" s="300"/>
      <c r="M150" s="300"/>
      <c r="N150" s="300"/>
      <c r="O150" s="300"/>
      <c r="P150" s="300"/>
      <c r="Q150" s="300"/>
      <c r="R150" s="300"/>
      <c r="S150" s="300"/>
      <c r="T150" s="300"/>
      <c r="U150" s="300"/>
      <c r="V150" s="300"/>
      <c r="W150" s="300"/>
      <c r="X150" s="300"/>
      <c r="Y150" s="300"/>
      <c r="Z150" s="300"/>
    </row>
    <row r="151" spans="1:26" ht="11.25" customHeight="1">
      <c r="A151" s="300"/>
      <c r="B151" s="300"/>
      <c r="C151" s="300"/>
      <c r="D151" s="300"/>
      <c r="E151" s="300"/>
      <c r="F151" s="300"/>
      <c r="G151" s="300"/>
      <c r="H151" s="300"/>
      <c r="I151" s="300"/>
      <c r="J151" s="300"/>
      <c r="K151" s="300"/>
      <c r="L151" s="300"/>
      <c r="M151" s="300"/>
      <c r="N151" s="300"/>
      <c r="O151" s="300"/>
      <c r="P151" s="300"/>
      <c r="Q151" s="300"/>
      <c r="R151" s="300"/>
      <c r="S151" s="300"/>
      <c r="T151" s="300"/>
      <c r="U151" s="300"/>
      <c r="V151" s="300"/>
      <c r="W151" s="300"/>
      <c r="X151" s="300"/>
      <c r="Y151" s="300"/>
      <c r="Z151" s="300"/>
    </row>
    <row r="152" spans="1:26" ht="11.25" customHeight="1">
      <c r="A152" s="300"/>
      <c r="B152" s="300"/>
      <c r="C152" s="300"/>
      <c r="D152" s="300"/>
      <c r="E152" s="300"/>
      <c r="F152" s="300"/>
      <c r="G152" s="300"/>
      <c r="H152" s="300"/>
      <c r="I152" s="300"/>
      <c r="J152" s="300"/>
      <c r="K152" s="300"/>
      <c r="L152" s="300"/>
      <c r="M152" s="300"/>
      <c r="N152" s="300"/>
      <c r="O152" s="300"/>
      <c r="P152" s="300"/>
      <c r="Q152" s="300"/>
      <c r="R152" s="300"/>
      <c r="S152" s="300"/>
      <c r="T152" s="300"/>
      <c r="U152" s="300"/>
      <c r="V152" s="300"/>
      <c r="W152" s="300"/>
      <c r="X152" s="300"/>
      <c r="Y152" s="300"/>
      <c r="Z152" s="300"/>
    </row>
    <row r="153" spans="1:26" ht="11.25" customHeight="1">
      <c r="A153" s="300"/>
      <c r="B153" s="300"/>
      <c r="C153" s="300"/>
      <c r="D153" s="300"/>
      <c r="E153" s="300"/>
      <c r="F153" s="300"/>
      <c r="G153" s="300"/>
      <c r="H153" s="300"/>
      <c r="I153" s="300"/>
      <c r="J153" s="300"/>
      <c r="K153" s="300"/>
      <c r="L153" s="300"/>
      <c r="M153" s="300"/>
      <c r="N153" s="300"/>
      <c r="O153" s="300"/>
      <c r="P153" s="300"/>
      <c r="Q153" s="300"/>
      <c r="R153" s="300"/>
      <c r="S153" s="300"/>
      <c r="T153" s="300"/>
      <c r="U153" s="300"/>
      <c r="V153" s="300"/>
      <c r="W153" s="300"/>
      <c r="X153" s="300"/>
      <c r="Y153" s="300"/>
      <c r="Z153" s="300"/>
    </row>
    <row r="154" spans="1:26" ht="11.25" customHeight="1">
      <c r="A154" s="300"/>
      <c r="B154" s="300"/>
      <c r="C154" s="300"/>
      <c r="D154" s="300"/>
      <c r="E154" s="300"/>
      <c r="F154" s="300"/>
      <c r="G154" s="300"/>
      <c r="H154" s="300"/>
      <c r="I154" s="300"/>
      <c r="J154" s="300"/>
      <c r="K154" s="300"/>
      <c r="L154" s="300"/>
      <c r="M154" s="300"/>
      <c r="N154" s="300"/>
      <c r="O154" s="300"/>
      <c r="P154" s="300"/>
      <c r="Q154" s="300"/>
      <c r="R154" s="300"/>
      <c r="S154" s="300"/>
      <c r="T154" s="300"/>
      <c r="U154" s="300"/>
      <c r="V154" s="300"/>
      <c r="W154" s="300"/>
      <c r="X154" s="300"/>
      <c r="Y154" s="300"/>
      <c r="Z154" s="300"/>
    </row>
    <row r="155" spans="1:26" ht="11.25" customHeight="1">
      <c r="A155" s="300"/>
      <c r="B155" s="300"/>
      <c r="C155" s="300"/>
      <c r="D155" s="300"/>
      <c r="E155" s="300"/>
      <c r="F155" s="300"/>
      <c r="G155" s="300"/>
      <c r="H155" s="300"/>
      <c r="I155" s="300"/>
      <c r="J155" s="300"/>
      <c r="K155" s="300"/>
      <c r="L155" s="300"/>
      <c r="M155" s="300"/>
      <c r="N155" s="300"/>
      <c r="O155" s="300"/>
      <c r="P155" s="300"/>
      <c r="Q155" s="300"/>
      <c r="R155" s="300"/>
      <c r="S155" s="300"/>
      <c r="T155" s="300"/>
      <c r="U155" s="300"/>
      <c r="V155" s="300"/>
      <c r="W155" s="300"/>
      <c r="X155" s="300"/>
      <c r="Y155" s="300"/>
      <c r="Z155" s="300"/>
    </row>
    <row r="156" spans="1:26" ht="11.25" customHeight="1">
      <c r="A156" s="300"/>
      <c r="B156" s="300"/>
      <c r="C156" s="300"/>
      <c r="D156" s="300"/>
      <c r="E156" s="300"/>
      <c r="F156" s="300"/>
      <c r="G156" s="300"/>
      <c r="H156" s="300"/>
      <c r="I156" s="300"/>
      <c r="J156" s="300"/>
      <c r="K156" s="300"/>
      <c r="L156" s="300"/>
      <c r="M156" s="300"/>
      <c r="N156" s="300"/>
      <c r="O156" s="300"/>
      <c r="P156" s="300"/>
      <c r="Q156" s="300"/>
      <c r="R156" s="300"/>
      <c r="S156" s="300"/>
      <c r="T156" s="300"/>
      <c r="U156" s="300"/>
      <c r="V156" s="300"/>
      <c r="W156" s="300"/>
      <c r="X156" s="300"/>
      <c r="Y156" s="300"/>
      <c r="Z156" s="300"/>
    </row>
    <row r="157" spans="1:26" ht="11.25" customHeight="1">
      <c r="A157" s="300"/>
      <c r="B157" s="300"/>
      <c r="C157" s="300"/>
      <c r="D157" s="300"/>
      <c r="E157" s="300"/>
      <c r="F157" s="300"/>
      <c r="G157" s="300"/>
      <c r="H157" s="300"/>
      <c r="I157" s="300"/>
      <c r="J157" s="300"/>
      <c r="K157" s="300"/>
      <c r="L157" s="300"/>
      <c r="M157" s="300"/>
      <c r="N157" s="300"/>
      <c r="O157" s="300"/>
      <c r="P157" s="300"/>
      <c r="Q157" s="300"/>
      <c r="R157" s="300"/>
      <c r="S157" s="300"/>
      <c r="T157" s="300"/>
      <c r="U157" s="300"/>
      <c r="V157" s="300"/>
      <c r="W157" s="300"/>
      <c r="X157" s="300"/>
      <c r="Y157" s="300"/>
      <c r="Z157" s="300"/>
    </row>
    <row r="158" spans="1:26" ht="11.25" customHeight="1">
      <c r="A158" s="300"/>
      <c r="B158" s="300"/>
      <c r="C158" s="300"/>
      <c r="D158" s="300"/>
      <c r="E158" s="300"/>
      <c r="F158" s="300"/>
      <c r="G158" s="300"/>
      <c r="H158" s="300"/>
      <c r="I158" s="300"/>
      <c r="J158" s="300"/>
      <c r="K158" s="300"/>
      <c r="L158" s="300"/>
      <c r="M158" s="300"/>
      <c r="N158" s="300"/>
      <c r="O158" s="300"/>
      <c r="P158" s="300"/>
      <c r="Q158" s="300"/>
      <c r="R158" s="300"/>
      <c r="S158" s="300"/>
      <c r="T158" s="300"/>
      <c r="U158" s="300"/>
      <c r="V158" s="300"/>
      <c r="W158" s="300"/>
      <c r="X158" s="300"/>
      <c r="Y158" s="300"/>
      <c r="Z158" s="300"/>
    </row>
    <row r="159" spans="1:26" ht="11.25" customHeight="1">
      <c r="A159" s="300"/>
      <c r="B159" s="300"/>
      <c r="C159" s="300"/>
      <c r="D159" s="300"/>
      <c r="E159" s="300"/>
      <c r="F159" s="300"/>
      <c r="G159" s="300"/>
      <c r="H159" s="300"/>
      <c r="I159" s="300"/>
      <c r="J159" s="300"/>
      <c r="K159" s="300"/>
      <c r="L159" s="300"/>
      <c r="M159" s="300"/>
      <c r="N159" s="300"/>
      <c r="O159" s="300"/>
      <c r="P159" s="300"/>
      <c r="Q159" s="300"/>
      <c r="R159" s="300"/>
      <c r="S159" s="300"/>
      <c r="T159" s="300"/>
      <c r="U159" s="300"/>
      <c r="V159" s="300"/>
      <c r="W159" s="300"/>
      <c r="X159" s="300"/>
      <c r="Y159" s="300"/>
      <c r="Z159" s="300"/>
    </row>
    <row r="160" spans="1:26" ht="11.25" customHeight="1">
      <c r="A160" s="300"/>
      <c r="B160" s="300"/>
      <c r="C160" s="300"/>
      <c r="D160" s="300"/>
      <c r="E160" s="300"/>
      <c r="F160" s="300"/>
      <c r="G160" s="300"/>
      <c r="H160" s="300"/>
      <c r="I160" s="300"/>
      <c r="J160" s="300"/>
      <c r="K160" s="300"/>
      <c r="L160" s="300"/>
      <c r="M160" s="300"/>
      <c r="N160" s="300"/>
      <c r="O160" s="300"/>
      <c r="P160" s="300"/>
      <c r="Q160" s="300"/>
      <c r="R160" s="300"/>
      <c r="S160" s="300"/>
      <c r="T160" s="300"/>
      <c r="U160" s="300"/>
      <c r="V160" s="300"/>
      <c r="W160" s="300"/>
      <c r="X160" s="300"/>
      <c r="Y160" s="300"/>
      <c r="Z160" s="300"/>
    </row>
    <row r="161" spans="1:26" ht="11.25" customHeight="1">
      <c r="A161" s="300"/>
      <c r="B161" s="300"/>
      <c r="C161" s="300"/>
      <c r="D161" s="300"/>
      <c r="E161" s="300"/>
      <c r="F161" s="300"/>
      <c r="G161" s="300"/>
      <c r="H161" s="300"/>
      <c r="I161" s="300"/>
      <c r="J161" s="300"/>
      <c r="K161" s="300"/>
      <c r="L161" s="300"/>
      <c r="M161" s="300"/>
      <c r="N161" s="300"/>
      <c r="O161" s="300"/>
      <c r="P161" s="300"/>
      <c r="Q161" s="300"/>
      <c r="R161" s="300"/>
      <c r="S161" s="300"/>
      <c r="T161" s="300"/>
      <c r="U161" s="300"/>
      <c r="V161" s="300"/>
      <c r="W161" s="300"/>
      <c r="X161" s="300"/>
      <c r="Y161" s="300"/>
      <c r="Z161" s="300"/>
    </row>
    <row r="162" spans="1:26" ht="11.25" customHeight="1">
      <c r="A162" s="300"/>
      <c r="B162" s="300"/>
      <c r="C162" s="300"/>
      <c r="D162" s="300"/>
      <c r="E162" s="300"/>
      <c r="F162" s="300"/>
      <c r="G162" s="300"/>
      <c r="H162" s="300"/>
      <c r="I162" s="300"/>
      <c r="J162" s="300"/>
      <c r="K162" s="300"/>
      <c r="L162" s="300"/>
      <c r="M162" s="300"/>
      <c r="N162" s="300"/>
      <c r="O162" s="300"/>
      <c r="P162" s="300"/>
      <c r="Q162" s="300"/>
      <c r="R162" s="300"/>
      <c r="S162" s="300"/>
      <c r="T162" s="300"/>
      <c r="U162" s="300"/>
      <c r="V162" s="300"/>
      <c r="W162" s="300"/>
      <c r="X162" s="300"/>
      <c r="Y162" s="300"/>
      <c r="Z162" s="300"/>
    </row>
    <row r="163" spans="1:26" ht="11.25" customHeight="1">
      <c r="A163" s="300"/>
      <c r="B163" s="300"/>
      <c r="C163" s="300"/>
      <c r="D163" s="300"/>
      <c r="E163" s="300"/>
      <c r="F163" s="300"/>
      <c r="G163" s="300"/>
      <c r="H163" s="300"/>
      <c r="I163" s="300"/>
      <c r="J163" s="300"/>
      <c r="K163" s="300"/>
      <c r="L163" s="300"/>
      <c r="M163" s="300"/>
      <c r="N163" s="300"/>
      <c r="O163" s="300"/>
      <c r="P163" s="300"/>
      <c r="Q163" s="300"/>
      <c r="R163" s="300"/>
      <c r="S163" s="300"/>
      <c r="T163" s="300"/>
      <c r="U163" s="300"/>
      <c r="V163" s="300"/>
      <c r="W163" s="300"/>
      <c r="X163" s="300"/>
      <c r="Y163" s="300"/>
      <c r="Z163" s="300"/>
    </row>
    <row r="164" spans="1:26" ht="11.25" customHeight="1">
      <c r="A164" s="300"/>
      <c r="B164" s="300"/>
      <c r="C164" s="300"/>
      <c r="D164" s="300"/>
      <c r="E164" s="300"/>
      <c r="F164" s="300"/>
      <c r="G164" s="300"/>
      <c r="H164" s="300"/>
      <c r="I164" s="300"/>
      <c r="J164" s="300"/>
      <c r="K164" s="300"/>
      <c r="L164" s="300"/>
      <c r="M164" s="300"/>
      <c r="N164" s="300"/>
      <c r="O164" s="300"/>
      <c r="P164" s="300"/>
      <c r="Q164" s="300"/>
      <c r="R164" s="300"/>
      <c r="S164" s="300"/>
      <c r="T164" s="300"/>
      <c r="U164" s="300"/>
      <c r="V164" s="300"/>
      <c r="W164" s="300"/>
      <c r="X164" s="300"/>
      <c r="Y164" s="300"/>
      <c r="Z164" s="300"/>
    </row>
    <row r="165" spans="1:26" ht="11.25" customHeight="1">
      <c r="A165" s="300"/>
      <c r="B165" s="300"/>
      <c r="C165" s="300"/>
      <c r="D165" s="300"/>
      <c r="E165" s="300"/>
      <c r="F165" s="300"/>
      <c r="G165" s="300"/>
      <c r="H165" s="300"/>
      <c r="I165" s="300"/>
      <c r="J165" s="300"/>
      <c r="K165" s="300"/>
      <c r="L165" s="300"/>
      <c r="M165" s="300"/>
      <c r="N165" s="300"/>
      <c r="O165" s="300"/>
      <c r="P165" s="300"/>
      <c r="Q165" s="300"/>
      <c r="R165" s="300"/>
      <c r="S165" s="300"/>
      <c r="T165" s="300"/>
      <c r="U165" s="300"/>
      <c r="V165" s="300"/>
      <c r="W165" s="300"/>
      <c r="X165" s="300"/>
      <c r="Y165" s="300"/>
      <c r="Z165" s="300"/>
    </row>
    <row r="166" spans="1:26" ht="11.25" customHeight="1">
      <c r="A166" s="300"/>
      <c r="B166" s="300"/>
      <c r="C166" s="300"/>
      <c r="D166" s="300"/>
      <c r="E166" s="300"/>
      <c r="F166" s="300"/>
      <c r="G166" s="300"/>
      <c r="H166" s="300"/>
      <c r="I166" s="300"/>
      <c r="J166" s="300"/>
      <c r="K166" s="300"/>
      <c r="L166" s="300"/>
      <c r="M166" s="300"/>
      <c r="N166" s="300"/>
      <c r="O166" s="300"/>
      <c r="P166" s="300"/>
      <c r="Q166" s="300"/>
      <c r="R166" s="300"/>
      <c r="S166" s="300"/>
      <c r="T166" s="300"/>
      <c r="U166" s="300"/>
      <c r="V166" s="300"/>
      <c r="W166" s="300"/>
      <c r="X166" s="300"/>
      <c r="Y166" s="300"/>
      <c r="Z166" s="300"/>
    </row>
    <row r="167" spans="1:26" ht="11.25" customHeight="1">
      <c r="A167" s="300"/>
      <c r="B167" s="300"/>
      <c r="C167" s="300"/>
      <c r="D167" s="300"/>
      <c r="E167" s="300"/>
      <c r="F167" s="300"/>
      <c r="G167" s="300"/>
      <c r="H167" s="300"/>
      <c r="I167" s="300"/>
      <c r="J167" s="300"/>
      <c r="K167" s="300"/>
      <c r="L167" s="300"/>
      <c r="M167" s="300"/>
      <c r="N167" s="300"/>
      <c r="O167" s="300"/>
      <c r="P167" s="300"/>
      <c r="Q167" s="300"/>
      <c r="R167" s="300"/>
      <c r="S167" s="300"/>
      <c r="T167" s="300"/>
      <c r="U167" s="300"/>
      <c r="V167" s="300"/>
      <c r="W167" s="300"/>
      <c r="X167" s="300"/>
      <c r="Y167" s="300"/>
      <c r="Z167" s="300"/>
    </row>
    <row r="168" spans="1:26" ht="11.25" customHeight="1">
      <c r="A168" s="300"/>
      <c r="B168" s="300"/>
      <c r="C168" s="300"/>
      <c r="D168" s="300"/>
      <c r="E168" s="300"/>
      <c r="F168" s="300"/>
      <c r="G168" s="300"/>
      <c r="H168" s="300"/>
      <c r="I168" s="300"/>
      <c r="J168" s="300"/>
      <c r="K168" s="300"/>
      <c r="L168" s="300"/>
      <c r="M168" s="300"/>
      <c r="N168" s="300"/>
      <c r="O168" s="300"/>
      <c r="P168" s="300"/>
      <c r="Q168" s="300"/>
      <c r="R168" s="300"/>
      <c r="S168" s="300"/>
      <c r="T168" s="300"/>
      <c r="U168" s="300"/>
      <c r="V168" s="300"/>
      <c r="W168" s="300"/>
      <c r="X168" s="300"/>
      <c r="Y168" s="300"/>
      <c r="Z168" s="300"/>
    </row>
    <row r="169" spans="1:26" ht="11.25" customHeight="1">
      <c r="A169" s="300"/>
      <c r="B169" s="300"/>
      <c r="C169" s="300"/>
      <c r="D169" s="300"/>
      <c r="E169" s="300"/>
      <c r="F169" s="300"/>
      <c r="G169" s="300"/>
      <c r="H169" s="300"/>
      <c r="I169" s="300"/>
      <c r="J169" s="300"/>
      <c r="K169" s="300"/>
      <c r="L169" s="300"/>
      <c r="M169" s="300"/>
      <c r="N169" s="300"/>
      <c r="O169" s="300"/>
      <c r="P169" s="300"/>
      <c r="Q169" s="300"/>
      <c r="R169" s="300"/>
      <c r="S169" s="300"/>
      <c r="T169" s="300"/>
      <c r="U169" s="300"/>
      <c r="V169" s="300"/>
      <c r="W169" s="300"/>
      <c r="X169" s="300"/>
      <c r="Y169" s="300"/>
      <c r="Z169" s="300"/>
    </row>
    <row r="170" spans="1:26" ht="11.25" customHeight="1">
      <c r="A170" s="300"/>
      <c r="B170" s="300"/>
      <c r="C170" s="300"/>
      <c r="D170" s="300"/>
      <c r="E170" s="300"/>
      <c r="F170" s="300"/>
      <c r="G170" s="300"/>
      <c r="H170" s="300"/>
      <c r="I170" s="300"/>
      <c r="J170" s="300"/>
      <c r="K170" s="300"/>
      <c r="L170" s="300"/>
      <c r="M170" s="300"/>
      <c r="N170" s="300"/>
      <c r="O170" s="300"/>
      <c r="P170" s="300"/>
      <c r="Q170" s="300"/>
      <c r="R170" s="300"/>
      <c r="S170" s="300"/>
      <c r="T170" s="300"/>
      <c r="U170" s="300"/>
      <c r="V170" s="300"/>
      <c r="W170" s="300"/>
      <c r="X170" s="300"/>
      <c r="Y170" s="300"/>
      <c r="Z170" s="300"/>
    </row>
    <row r="171" spans="1:26" ht="11.25" customHeight="1">
      <c r="A171" s="300"/>
      <c r="B171" s="300"/>
      <c r="C171" s="300"/>
      <c r="D171" s="300"/>
      <c r="E171" s="300"/>
      <c r="F171" s="300"/>
      <c r="G171" s="300"/>
      <c r="H171" s="300"/>
      <c r="I171" s="300"/>
      <c r="J171" s="300"/>
      <c r="K171" s="300"/>
      <c r="L171" s="300"/>
      <c r="M171" s="300"/>
      <c r="N171" s="300"/>
      <c r="O171" s="300"/>
      <c r="P171" s="300"/>
      <c r="Q171" s="300"/>
      <c r="R171" s="300"/>
      <c r="S171" s="300"/>
      <c r="T171" s="300"/>
      <c r="U171" s="300"/>
      <c r="V171" s="300"/>
      <c r="W171" s="300"/>
      <c r="X171" s="300"/>
      <c r="Y171" s="300"/>
      <c r="Z171" s="300"/>
    </row>
    <row r="172" spans="1:26" ht="11.25" customHeight="1">
      <c r="A172" s="300"/>
      <c r="B172" s="300"/>
      <c r="C172" s="300"/>
      <c r="D172" s="300"/>
      <c r="E172" s="300"/>
      <c r="F172" s="300"/>
      <c r="G172" s="300"/>
      <c r="H172" s="300"/>
      <c r="I172" s="300"/>
      <c r="J172" s="300"/>
      <c r="K172" s="300"/>
      <c r="L172" s="300"/>
      <c r="M172" s="300"/>
      <c r="N172" s="300"/>
      <c r="O172" s="300"/>
      <c r="P172" s="300"/>
      <c r="Q172" s="300"/>
      <c r="R172" s="300"/>
      <c r="S172" s="300"/>
      <c r="T172" s="300"/>
      <c r="U172" s="300"/>
      <c r="V172" s="300"/>
      <c r="W172" s="300"/>
      <c r="X172" s="300"/>
      <c r="Y172" s="300"/>
      <c r="Z172" s="300"/>
    </row>
    <row r="173" spans="1:26" ht="11.25" customHeight="1">
      <c r="A173" s="300"/>
      <c r="B173" s="300"/>
      <c r="C173" s="300"/>
      <c r="D173" s="300"/>
      <c r="E173" s="300"/>
      <c r="F173" s="300"/>
      <c r="G173" s="300"/>
      <c r="H173" s="300"/>
      <c r="I173" s="300"/>
      <c r="J173" s="300"/>
      <c r="K173" s="300"/>
      <c r="L173" s="300"/>
      <c r="M173" s="300"/>
      <c r="N173" s="300"/>
      <c r="O173" s="300"/>
      <c r="P173" s="300"/>
      <c r="Q173" s="300"/>
      <c r="R173" s="300"/>
      <c r="S173" s="300"/>
      <c r="T173" s="300"/>
      <c r="U173" s="300"/>
      <c r="V173" s="300"/>
      <c r="W173" s="300"/>
      <c r="X173" s="300"/>
      <c r="Y173" s="300"/>
      <c r="Z173" s="300"/>
    </row>
    <row r="174" spans="1:26" ht="11.25" customHeight="1">
      <c r="A174" s="300"/>
      <c r="B174" s="300"/>
      <c r="C174" s="300"/>
      <c r="D174" s="300"/>
      <c r="E174" s="300"/>
      <c r="F174" s="300"/>
      <c r="G174" s="300"/>
      <c r="H174" s="300"/>
      <c r="I174" s="300"/>
      <c r="J174" s="300"/>
      <c r="K174" s="300"/>
      <c r="L174" s="300"/>
      <c r="M174" s="300"/>
      <c r="N174" s="300"/>
      <c r="O174" s="300"/>
      <c r="P174" s="300"/>
      <c r="Q174" s="300"/>
      <c r="R174" s="300"/>
      <c r="S174" s="300"/>
      <c r="T174" s="300"/>
      <c r="U174" s="300"/>
      <c r="V174" s="300"/>
      <c r="W174" s="300"/>
      <c r="X174" s="300"/>
      <c r="Y174" s="300"/>
      <c r="Z174" s="300"/>
    </row>
    <row r="175" spans="1:26" ht="11.25" customHeight="1">
      <c r="A175" s="300"/>
      <c r="B175" s="300"/>
      <c r="C175" s="300"/>
      <c r="D175" s="300"/>
      <c r="E175" s="300"/>
      <c r="F175" s="300"/>
      <c r="G175" s="300"/>
      <c r="H175" s="300"/>
      <c r="I175" s="300"/>
      <c r="J175" s="300"/>
      <c r="K175" s="300"/>
      <c r="L175" s="300"/>
      <c r="M175" s="300"/>
      <c r="N175" s="300"/>
      <c r="O175" s="300"/>
      <c r="P175" s="300"/>
      <c r="Q175" s="300"/>
      <c r="R175" s="300"/>
      <c r="S175" s="300"/>
      <c r="T175" s="300"/>
      <c r="U175" s="300"/>
      <c r="V175" s="300"/>
      <c r="W175" s="300"/>
      <c r="X175" s="300"/>
      <c r="Y175" s="300"/>
      <c r="Z175" s="300"/>
    </row>
    <row r="176" spans="1:26" ht="11.25" customHeight="1">
      <c r="A176" s="300"/>
      <c r="B176" s="300"/>
      <c r="C176" s="300"/>
      <c r="D176" s="300"/>
      <c r="E176" s="300"/>
      <c r="F176" s="300"/>
      <c r="G176" s="300"/>
      <c r="H176" s="300"/>
      <c r="I176" s="300"/>
      <c r="J176" s="300"/>
      <c r="K176" s="300"/>
      <c r="L176" s="300"/>
      <c r="M176" s="300"/>
      <c r="N176" s="300"/>
      <c r="O176" s="300"/>
      <c r="P176" s="300"/>
      <c r="Q176" s="300"/>
      <c r="R176" s="300"/>
      <c r="S176" s="300"/>
      <c r="T176" s="300"/>
      <c r="U176" s="300"/>
      <c r="V176" s="300"/>
      <c r="W176" s="300"/>
      <c r="X176" s="300"/>
      <c r="Y176" s="300"/>
      <c r="Z176" s="300"/>
    </row>
    <row r="177" spans="1:26" ht="11.25" customHeight="1">
      <c r="A177" s="300"/>
      <c r="B177" s="300"/>
      <c r="C177" s="300"/>
      <c r="D177" s="300"/>
      <c r="E177" s="300"/>
      <c r="F177" s="300"/>
      <c r="G177" s="300"/>
      <c r="H177" s="300"/>
      <c r="I177" s="300"/>
      <c r="J177" s="300"/>
      <c r="K177" s="300"/>
      <c r="L177" s="300"/>
      <c r="M177" s="300"/>
      <c r="N177" s="300"/>
      <c r="O177" s="300"/>
      <c r="P177" s="300"/>
      <c r="Q177" s="300"/>
      <c r="R177" s="300"/>
      <c r="S177" s="300"/>
      <c r="T177" s="300"/>
      <c r="U177" s="300"/>
      <c r="V177" s="300"/>
      <c r="W177" s="300"/>
      <c r="X177" s="300"/>
      <c r="Y177" s="300"/>
      <c r="Z177" s="300"/>
    </row>
    <row r="178" spans="1:26" ht="11.25" customHeight="1">
      <c r="A178" s="300"/>
      <c r="B178" s="300"/>
      <c r="C178" s="300"/>
      <c r="D178" s="300"/>
      <c r="E178" s="300"/>
      <c r="F178" s="300"/>
      <c r="G178" s="300"/>
      <c r="H178" s="300"/>
      <c r="I178" s="300"/>
      <c r="J178" s="300"/>
      <c r="K178" s="300"/>
      <c r="L178" s="300"/>
      <c r="M178" s="300"/>
      <c r="N178" s="300"/>
      <c r="O178" s="300"/>
      <c r="P178" s="300"/>
      <c r="Q178" s="300"/>
      <c r="R178" s="300"/>
      <c r="S178" s="300"/>
      <c r="T178" s="300"/>
      <c r="U178" s="300"/>
      <c r="V178" s="300"/>
      <c r="W178" s="300"/>
      <c r="X178" s="300"/>
      <c r="Y178" s="300"/>
      <c r="Z178" s="300"/>
    </row>
    <row r="179" spans="1:26" ht="11.25" customHeight="1">
      <c r="A179" s="300"/>
      <c r="B179" s="300"/>
      <c r="C179" s="300"/>
      <c r="D179" s="300"/>
      <c r="E179" s="300"/>
      <c r="F179" s="300"/>
      <c r="G179" s="300"/>
      <c r="H179" s="300"/>
      <c r="I179" s="300"/>
      <c r="J179" s="300"/>
      <c r="K179" s="300"/>
      <c r="L179" s="300"/>
      <c r="M179" s="300"/>
      <c r="N179" s="300"/>
      <c r="O179" s="300"/>
      <c r="P179" s="300"/>
      <c r="Q179" s="300"/>
      <c r="R179" s="300"/>
      <c r="S179" s="300"/>
      <c r="T179" s="300"/>
      <c r="U179" s="300"/>
      <c r="V179" s="300"/>
      <c r="W179" s="300"/>
      <c r="X179" s="300"/>
      <c r="Y179" s="300"/>
      <c r="Z179" s="300"/>
    </row>
    <row r="180" spans="1:26" ht="11.25" customHeight="1">
      <c r="A180" s="300"/>
      <c r="B180" s="300"/>
      <c r="C180" s="300"/>
      <c r="D180" s="300"/>
      <c r="E180" s="300"/>
      <c r="F180" s="300"/>
      <c r="G180" s="300"/>
      <c r="H180" s="300"/>
      <c r="I180" s="300"/>
      <c r="J180" s="300"/>
      <c r="K180" s="300"/>
      <c r="L180" s="300"/>
      <c r="M180" s="300"/>
      <c r="N180" s="300"/>
      <c r="O180" s="300"/>
      <c r="P180" s="300"/>
      <c r="Q180" s="300"/>
      <c r="R180" s="300"/>
      <c r="S180" s="300"/>
      <c r="T180" s="300"/>
      <c r="U180" s="300"/>
      <c r="V180" s="300"/>
      <c r="W180" s="300"/>
      <c r="X180" s="300"/>
      <c r="Y180" s="300"/>
      <c r="Z180" s="300"/>
    </row>
    <row r="181" spans="1:26" ht="11.25" customHeight="1">
      <c r="A181" s="300"/>
      <c r="B181" s="300"/>
      <c r="C181" s="300"/>
      <c r="D181" s="300"/>
      <c r="E181" s="300"/>
      <c r="F181" s="300"/>
      <c r="G181" s="300"/>
      <c r="H181" s="300"/>
      <c r="I181" s="300"/>
      <c r="J181" s="300"/>
      <c r="K181" s="300"/>
      <c r="L181" s="300"/>
      <c r="M181" s="300"/>
      <c r="N181" s="300"/>
      <c r="O181" s="300"/>
      <c r="P181" s="300"/>
      <c r="Q181" s="300"/>
      <c r="R181" s="300"/>
      <c r="S181" s="300"/>
      <c r="T181" s="300"/>
      <c r="U181" s="300"/>
      <c r="V181" s="300"/>
      <c r="W181" s="300"/>
      <c r="X181" s="300"/>
      <c r="Y181" s="300"/>
      <c r="Z181" s="300"/>
    </row>
    <row r="182" spans="1:26" ht="11.25" customHeight="1">
      <c r="A182" s="300"/>
      <c r="B182" s="300"/>
      <c r="C182" s="300"/>
      <c r="D182" s="300"/>
      <c r="E182" s="300"/>
      <c r="F182" s="300"/>
      <c r="G182" s="300"/>
      <c r="H182" s="300"/>
      <c r="I182" s="300"/>
      <c r="J182" s="300"/>
      <c r="K182" s="300"/>
      <c r="L182" s="300"/>
      <c r="M182" s="300"/>
      <c r="N182" s="300"/>
      <c r="O182" s="300"/>
      <c r="P182" s="300"/>
      <c r="Q182" s="300"/>
      <c r="R182" s="300"/>
      <c r="S182" s="300"/>
      <c r="T182" s="300"/>
      <c r="U182" s="300"/>
      <c r="V182" s="300"/>
      <c r="W182" s="300"/>
      <c r="X182" s="300"/>
      <c r="Y182" s="300"/>
      <c r="Z182" s="300"/>
    </row>
    <row r="183" spans="1:26" ht="11.25" customHeight="1">
      <c r="A183" s="300"/>
      <c r="B183" s="300"/>
      <c r="C183" s="300"/>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spans="1:26" ht="11.25" customHeight="1">
      <c r="A184" s="300"/>
      <c r="B184" s="300"/>
      <c r="C184" s="300"/>
      <c r="D184" s="300"/>
      <c r="E184" s="300"/>
      <c r="F184" s="300"/>
      <c r="G184" s="300"/>
      <c r="H184" s="300"/>
      <c r="I184" s="300"/>
      <c r="J184" s="300"/>
      <c r="K184" s="300"/>
      <c r="L184" s="300"/>
      <c r="M184" s="300"/>
      <c r="N184" s="300"/>
      <c r="O184" s="300"/>
      <c r="P184" s="300"/>
      <c r="Q184" s="300"/>
      <c r="R184" s="300"/>
      <c r="S184" s="300"/>
      <c r="T184" s="300"/>
      <c r="U184" s="300"/>
      <c r="V184" s="300"/>
      <c r="W184" s="300"/>
      <c r="X184" s="300"/>
      <c r="Y184" s="300"/>
      <c r="Z184" s="300"/>
    </row>
    <row r="185" spans="1:26" ht="11.25" customHeight="1">
      <c r="A185" s="300"/>
      <c r="B185" s="300"/>
      <c r="C185" s="300"/>
      <c r="D185" s="300"/>
      <c r="E185" s="300"/>
      <c r="F185" s="300"/>
      <c r="G185" s="300"/>
      <c r="H185" s="300"/>
      <c r="I185" s="300"/>
      <c r="J185" s="300"/>
      <c r="K185" s="300"/>
      <c r="L185" s="300"/>
      <c r="M185" s="300"/>
      <c r="N185" s="300"/>
      <c r="O185" s="300"/>
      <c r="P185" s="300"/>
      <c r="Q185" s="300"/>
      <c r="R185" s="300"/>
      <c r="S185" s="300"/>
      <c r="T185" s="300"/>
      <c r="U185" s="300"/>
      <c r="V185" s="300"/>
      <c r="W185" s="300"/>
      <c r="X185" s="300"/>
      <c r="Y185" s="300"/>
      <c r="Z185" s="300"/>
    </row>
    <row r="186" spans="1:26" ht="11.25" customHeight="1">
      <c r="A186" s="300"/>
      <c r="B186" s="300"/>
      <c r="C186" s="300"/>
      <c r="D186" s="300"/>
      <c r="E186" s="300"/>
      <c r="F186" s="300"/>
      <c r="G186" s="300"/>
      <c r="H186" s="300"/>
      <c r="I186" s="300"/>
      <c r="J186" s="300"/>
      <c r="K186" s="300"/>
      <c r="L186" s="300"/>
      <c r="M186" s="300"/>
      <c r="N186" s="300"/>
      <c r="O186" s="300"/>
      <c r="P186" s="300"/>
      <c r="Q186" s="300"/>
      <c r="R186" s="300"/>
      <c r="S186" s="300"/>
      <c r="T186" s="300"/>
      <c r="U186" s="300"/>
      <c r="V186" s="300"/>
      <c r="W186" s="300"/>
      <c r="X186" s="300"/>
      <c r="Y186" s="300"/>
      <c r="Z186" s="300"/>
    </row>
    <row r="187" spans="1:26" ht="11.25" customHeight="1">
      <c r="A187" s="300"/>
      <c r="B187" s="300"/>
      <c r="C187" s="300"/>
      <c r="D187" s="300"/>
      <c r="E187" s="300"/>
      <c r="F187" s="300"/>
      <c r="G187" s="300"/>
      <c r="H187" s="300"/>
      <c r="I187" s="300"/>
      <c r="J187" s="300"/>
      <c r="K187" s="300"/>
      <c r="L187" s="300"/>
      <c r="M187" s="300"/>
      <c r="N187" s="300"/>
      <c r="O187" s="300"/>
      <c r="P187" s="300"/>
      <c r="Q187" s="300"/>
      <c r="R187" s="300"/>
      <c r="S187" s="300"/>
      <c r="T187" s="300"/>
      <c r="U187" s="300"/>
      <c r="V187" s="300"/>
      <c r="W187" s="300"/>
      <c r="X187" s="300"/>
      <c r="Y187" s="300"/>
      <c r="Z187" s="300"/>
    </row>
    <row r="188" spans="1:26" ht="11.25" customHeight="1">
      <c r="A188" s="300"/>
      <c r="B188" s="300"/>
      <c r="C188" s="300"/>
      <c r="D188" s="300"/>
      <c r="E188" s="300"/>
      <c r="F188" s="300"/>
      <c r="G188" s="300"/>
      <c r="H188" s="300"/>
      <c r="I188" s="300"/>
      <c r="J188" s="300"/>
      <c r="K188" s="300"/>
      <c r="L188" s="300"/>
      <c r="M188" s="300"/>
      <c r="N188" s="300"/>
      <c r="O188" s="300"/>
      <c r="P188" s="300"/>
      <c r="Q188" s="300"/>
      <c r="R188" s="300"/>
      <c r="S188" s="300"/>
      <c r="T188" s="300"/>
      <c r="U188" s="300"/>
      <c r="V188" s="300"/>
      <c r="W188" s="300"/>
      <c r="X188" s="300"/>
      <c r="Y188" s="300"/>
      <c r="Z188" s="300"/>
    </row>
    <row r="189" spans="1:26" ht="11.25" customHeight="1">
      <c r="A189" s="300"/>
      <c r="B189" s="300"/>
      <c r="C189" s="300"/>
      <c r="D189" s="300"/>
      <c r="E189" s="300"/>
      <c r="F189" s="300"/>
      <c r="G189" s="300"/>
      <c r="H189" s="300"/>
      <c r="I189" s="300"/>
      <c r="J189" s="300"/>
      <c r="K189" s="300"/>
      <c r="L189" s="300"/>
      <c r="M189" s="300"/>
      <c r="N189" s="300"/>
      <c r="O189" s="300"/>
      <c r="P189" s="300"/>
      <c r="Q189" s="300"/>
      <c r="R189" s="300"/>
      <c r="S189" s="300"/>
      <c r="T189" s="300"/>
      <c r="U189" s="300"/>
      <c r="V189" s="300"/>
      <c r="W189" s="300"/>
      <c r="X189" s="300"/>
      <c r="Y189" s="300"/>
      <c r="Z189" s="300"/>
    </row>
    <row r="190" spans="1:26" ht="11.25" customHeight="1">
      <c r="A190" s="300"/>
      <c r="B190" s="300"/>
      <c r="C190" s="300"/>
      <c r="D190" s="300"/>
      <c r="E190" s="300"/>
      <c r="F190" s="300"/>
      <c r="G190" s="300"/>
      <c r="H190" s="300"/>
      <c r="I190" s="300"/>
      <c r="J190" s="300"/>
      <c r="K190" s="300"/>
      <c r="L190" s="300"/>
      <c r="M190" s="300"/>
      <c r="N190" s="300"/>
      <c r="O190" s="300"/>
      <c r="P190" s="300"/>
      <c r="Q190" s="300"/>
      <c r="R190" s="300"/>
      <c r="S190" s="300"/>
      <c r="T190" s="300"/>
      <c r="U190" s="300"/>
      <c r="V190" s="300"/>
      <c r="W190" s="300"/>
      <c r="X190" s="300"/>
      <c r="Y190" s="300"/>
      <c r="Z190" s="300"/>
    </row>
    <row r="191" spans="1:26" ht="11.25" customHeight="1">
      <c r="A191" s="300"/>
      <c r="B191" s="300"/>
      <c r="C191" s="300"/>
      <c r="D191" s="300"/>
      <c r="E191" s="300"/>
      <c r="F191" s="300"/>
      <c r="G191" s="300"/>
      <c r="H191" s="300"/>
      <c r="I191" s="300"/>
      <c r="J191" s="300"/>
      <c r="K191" s="300"/>
      <c r="L191" s="300"/>
      <c r="M191" s="300"/>
      <c r="N191" s="300"/>
      <c r="O191" s="300"/>
      <c r="P191" s="300"/>
      <c r="Q191" s="300"/>
      <c r="R191" s="300"/>
      <c r="S191" s="300"/>
      <c r="T191" s="300"/>
      <c r="U191" s="300"/>
      <c r="V191" s="300"/>
      <c r="W191" s="300"/>
      <c r="X191" s="300"/>
      <c r="Y191" s="300"/>
      <c r="Z191" s="300"/>
    </row>
    <row r="192" spans="1:26" ht="11.25" customHeight="1">
      <c r="A192" s="300"/>
      <c r="B192" s="300"/>
      <c r="C192" s="300"/>
      <c r="D192" s="300"/>
      <c r="E192" s="300"/>
      <c r="F192" s="300"/>
      <c r="G192" s="300"/>
      <c r="H192" s="300"/>
      <c r="I192" s="300"/>
      <c r="J192" s="300"/>
      <c r="K192" s="300"/>
      <c r="L192" s="300"/>
      <c r="M192" s="300"/>
      <c r="N192" s="300"/>
      <c r="O192" s="300"/>
      <c r="P192" s="300"/>
      <c r="Q192" s="300"/>
      <c r="R192" s="300"/>
      <c r="S192" s="300"/>
      <c r="T192" s="300"/>
      <c r="U192" s="300"/>
      <c r="V192" s="300"/>
      <c r="W192" s="300"/>
      <c r="X192" s="300"/>
      <c r="Y192" s="300"/>
      <c r="Z192" s="300"/>
    </row>
    <row r="193" spans="1:26" ht="11.25" customHeight="1">
      <c r="A193" s="300"/>
      <c r="B193" s="300"/>
      <c r="C193" s="300"/>
      <c r="D193" s="300"/>
      <c r="E193" s="300"/>
      <c r="F193" s="300"/>
      <c r="G193" s="300"/>
      <c r="H193" s="300"/>
      <c r="I193" s="300"/>
      <c r="J193" s="300"/>
      <c r="K193" s="300"/>
      <c r="L193" s="300"/>
      <c r="M193" s="300"/>
      <c r="N193" s="300"/>
      <c r="O193" s="300"/>
      <c r="P193" s="300"/>
      <c r="Q193" s="300"/>
      <c r="R193" s="300"/>
      <c r="S193" s="300"/>
      <c r="T193" s="300"/>
      <c r="U193" s="300"/>
      <c r="V193" s="300"/>
      <c r="W193" s="300"/>
      <c r="X193" s="300"/>
      <c r="Y193" s="300"/>
      <c r="Z193" s="300"/>
    </row>
    <row r="194" spans="1:26" ht="11.25" customHeight="1">
      <c r="A194" s="300"/>
      <c r="B194" s="300"/>
      <c r="C194" s="300"/>
      <c r="D194" s="300"/>
      <c r="E194" s="300"/>
      <c r="F194" s="300"/>
      <c r="G194" s="300"/>
      <c r="H194" s="300"/>
      <c r="I194" s="300"/>
      <c r="J194" s="300"/>
      <c r="K194" s="300"/>
      <c r="L194" s="300"/>
      <c r="M194" s="300"/>
      <c r="N194" s="300"/>
      <c r="O194" s="300"/>
      <c r="P194" s="300"/>
      <c r="Q194" s="300"/>
      <c r="R194" s="300"/>
      <c r="S194" s="300"/>
      <c r="T194" s="300"/>
      <c r="U194" s="300"/>
      <c r="V194" s="300"/>
      <c r="W194" s="300"/>
      <c r="X194" s="300"/>
      <c r="Y194" s="300"/>
      <c r="Z194" s="300"/>
    </row>
    <row r="195" spans="1:26" ht="11.25" customHeight="1">
      <c r="A195" s="300"/>
      <c r="B195" s="300"/>
      <c r="C195" s="300"/>
      <c r="D195" s="300"/>
      <c r="E195" s="300"/>
      <c r="F195" s="300"/>
      <c r="G195" s="300"/>
      <c r="H195" s="300"/>
      <c r="I195" s="300"/>
      <c r="J195" s="300"/>
      <c r="K195" s="300"/>
      <c r="L195" s="300"/>
      <c r="M195" s="300"/>
      <c r="N195" s="300"/>
      <c r="O195" s="300"/>
      <c r="P195" s="300"/>
      <c r="Q195" s="300"/>
      <c r="R195" s="300"/>
      <c r="S195" s="300"/>
      <c r="T195" s="300"/>
      <c r="U195" s="300"/>
      <c r="V195" s="300"/>
      <c r="W195" s="300"/>
      <c r="X195" s="300"/>
      <c r="Y195" s="300"/>
      <c r="Z195" s="300"/>
    </row>
    <row r="196" spans="1:26" ht="11.25" customHeight="1">
      <c r="A196" s="300"/>
      <c r="B196" s="300"/>
      <c r="C196" s="300"/>
      <c r="D196" s="300"/>
      <c r="E196" s="300"/>
      <c r="F196" s="300"/>
      <c r="G196" s="300"/>
      <c r="H196" s="300"/>
      <c r="I196" s="300"/>
      <c r="J196" s="300"/>
      <c r="K196" s="300"/>
      <c r="L196" s="300"/>
      <c r="M196" s="300"/>
      <c r="N196" s="300"/>
      <c r="O196" s="300"/>
      <c r="P196" s="300"/>
      <c r="Q196" s="300"/>
      <c r="R196" s="300"/>
      <c r="S196" s="300"/>
      <c r="T196" s="300"/>
      <c r="U196" s="300"/>
      <c r="V196" s="300"/>
      <c r="W196" s="300"/>
      <c r="X196" s="300"/>
      <c r="Y196" s="300"/>
      <c r="Z196" s="300"/>
    </row>
    <row r="197" spans="1:26" ht="11.25" customHeight="1">
      <c r="A197" s="300"/>
      <c r="B197" s="300"/>
      <c r="C197" s="300"/>
      <c r="D197" s="300"/>
      <c r="E197" s="300"/>
      <c r="F197" s="300"/>
      <c r="G197" s="300"/>
      <c r="H197" s="300"/>
      <c r="I197" s="300"/>
      <c r="J197" s="300"/>
      <c r="K197" s="300"/>
      <c r="L197" s="300"/>
      <c r="M197" s="300"/>
      <c r="N197" s="300"/>
      <c r="O197" s="300"/>
      <c r="P197" s="300"/>
      <c r="Q197" s="300"/>
      <c r="R197" s="300"/>
      <c r="S197" s="300"/>
      <c r="T197" s="300"/>
      <c r="U197" s="300"/>
      <c r="V197" s="300"/>
      <c r="W197" s="300"/>
      <c r="X197" s="300"/>
      <c r="Y197" s="300"/>
      <c r="Z197" s="300"/>
    </row>
    <row r="198" spans="1:26" ht="11.25" customHeight="1">
      <c r="A198" s="300"/>
      <c r="B198" s="300"/>
      <c r="C198" s="300"/>
      <c r="D198" s="300"/>
      <c r="E198" s="300"/>
      <c r="F198" s="300"/>
      <c r="G198" s="300"/>
      <c r="H198" s="300"/>
      <c r="I198" s="300"/>
      <c r="J198" s="300"/>
      <c r="K198" s="300"/>
      <c r="L198" s="300"/>
      <c r="M198" s="300"/>
      <c r="N198" s="300"/>
      <c r="O198" s="300"/>
      <c r="P198" s="300"/>
      <c r="Q198" s="300"/>
      <c r="R198" s="300"/>
      <c r="S198" s="300"/>
      <c r="T198" s="300"/>
      <c r="U198" s="300"/>
      <c r="V198" s="300"/>
      <c r="W198" s="300"/>
      <c r="X198" s="300"/>
      <c r="Y198" s="300"/>
      <c r="Z198" s="300"/>
    </row>
    <row r="199" spans="1:26" ht="11.25" customHeight="1">
      <c r="A199" s="300"/>
      <c r="B199" s="300"/>
      <c r="C199" s="300"/>
      <c r="D199" s="300"/>
      <c r="E199" s="300"/>
      <c r="F199" s="300"/>
      <c r="G199" s="300"/>
      <c r="H199" s="300"/>
      <c r="I199" s="300"/>
      <c r="J199" s="300"/>
      <c r="K199" s="300"/>
      <c r="L199" s="300"/>
      <c r="M199" s="300"/>
      <c r="N199" s="300"/>
      <c r="O199" s="300"/>
      <c r="P199" s="300"/>
      <c r="Q199" s="300"/>
      <c r="R199" s="300"/>
      <c r="S199" s="300"/>
      <c r="T199" s="300"/>
      <c r="U199" s="300"/>
      <c r="V199" s="300"/>
      <c r="W199" s="300"/>
      <c r="X199" s="300"/>
      <c r="Y199" s="300"/>
      <c r="Z199" s="300"/>
    </row>
    <row r="200" spans="1:26" ht="11.25" customHeight="1">
      <c r="A200" s="300"/>
      <c r="B200" s="300"/>
      <c r="C200" s="300"/>
      <c r="D200" s="300"/>
      <c r="E200" s="300"/>
      <c r="F200" s="300"/>
      <c r="G200" s="300"/>
      <c r="H200" s="300"/>
      <c r="I200" s="300"/>
      <c r="J200" s="300"/>
      <c r="K200" s="300"/>
      <c r="L200" s="300"/>
      <c r="M200" s="300"/>
      <c r="N200" s="300"/>
      <c r="O200" s="300"/>
      <c r="P200" s="300"/>
      <c r="Q200" s="300"/>
      <c r="R200" s="300"/>
      <c r="S200" s="300"/>
      <c r="T200" s="300"/>
      <c r="U200" s="300"/>
      <c r="V200" s="300"/>
      <c r="W200" s="300"/>
      <c r="X200" s="300"/>
      <c r="Y200" s="300"/>
      <c r="Z200" s="300"/>
    </row>
    <row r="201" spans="1:26" ht="11.25" customHeight="1">
      <c r="A201" s="300"/>
      <c r="B201" s="300"/>
      <c r="C201" s="300"/>
      <c r="D201" s="300"/>
      <c r="E201" s="300"/>
      <c r="F201" s="300"/>
      <c r="G201" s="300"/>
      <c r="H201" s="300"/>
      <c r="I201" s="300"/>
      <c r="J201" s="300"/>
      <c r="K201" s="300"/>
      <c r="L201" s="300"/>
      <c r="M201" s="300"/>
      <c r="N201" s="300"/>
      <c r="O201" s="300"/>
      <c r="P201" s="300"/>
      <c r="Q201" s="300"/>
      <c r="R201" s="300"/>
      <c r="S201" s="300"/>
      <c r="T201" s="300"/>
      <c r="U201" s="300"/>
      <c r="V201" s="300"/>
      <c r="W201" s="300"/>
      <c r="X201" s="300"/>
      <c r="Y201" s="300"/>
      <c r="Z201" s="300"/>
    </row>
    <row r="202" spans="1:26" ht="11.25" customHeight="1">
      <c r="A202" s="300"/>
      <c r="B202" s="300"/>
      <c r="C202" s="300"/>
      <c r="D202" s="300"/>
      <c r="E202" s="300"/>
      <c r="F202" s="300"/>
      <c r="G202" s="300"/>
      <c r="H202" s="300"/>
      <c r="I202" s="300"/>
      <c r="J202" s="300"/>
      <c r="K202" s="300"/>
      <c r="L202" s="300"/>
      <c r="M202" s="300"/>
      <c r="N202" s="300"/>
      <c r="O202" s="300"/>
      <c r="P202" s="300"/>
      <c r="Q202" s="300"/>
      <c r="R202" s="300"/>
      <c r="S202" s="300"/>
      <c r="T202" s="300"/>
      <c r="U202" s="300"/>
      <c r="V202" s="300"/>
      <c r="W202" s="300"/>
      <c r="X202" s="300"/>
      <c r="Y202" s="300"/>
      <c r="Z202" s="300"/>
    </row>
    <row r="203" spans="1:26" ht="11.25" customHeight="1">
      <c r="A203" s="300"/>
      <c r="B203" s="300"/>
      <c r="C203" s="300"/>
      <c r="D203" s="300"/>
      <c r="E203" s="300"/>
      <c r="F203" s="300"/>
      <c r="G203" s="300"/>
      <c r="H203" s="300"/>
      <c r="I203" s="300"/>
      <c r="J203" s="300"/>
      <c r="K203" s="300"/>
      <c r="L203" s="300"/>
      <c r="M203" s="300"/>
      <c r="N203" s="300"/>
      <c r="O203" s="300"/>
      <c r="P203" s="300"/>
      <c r="Q203" s="300"/>
      <c r="R203" s="300"/>
      <c r="S203" s="300"/>
      <c r="T203" s="300"/>
      <c r="U203" s="300"/>
      <c r="V203" s="300"/>
      <c r="W203" s="300"/>
      <c r="X203" s="300"/>
      <c r="Y203" s="300"/>
      <c r="Z203" s="300"/>
    </row>
    <row r="204" spans="1:26" ht="11.25" customHeight="1">
      <c r="A204" s="300"/>
      <c r="B204" s="300"/>
      <c r="C204" s="300"/>
      <c r="D204" s="300"/>
      <c r="E204" s="300"/>
      <c r="F204" s="300"/>
      <c r="G204" s="300"/>
      <c r="H204" s="300"/>
      <c r="I204" s="300"/>
      <c r="J204" s="300"/>
      <c r="K204" s="300"/>
      <c r="L204" s="300"/>
      <c r="M204" s="300"/>
      <c r="N204" s="300"/>
      <c r="O204" s="300"/>
      <c r="P204" s="300"/>
      <c r="Q204" s="300"/>
      <c r="R204" s="300"/>
      <c r="S204" s="300"/>
      <c r="T204" s="300"/>
      <c r="U204" s="300"/>
      <c r="V204" s="300"/>
      <c r="W204" s="300"/>
      <c r="X204" s="300"/>
      <c r="Y204" s="300"/>
      <c r="Z204" s="300"/>
    </row>
    <row r="205" spans="1:26" ht="11.25" customHeight="1">
      <c r="A205" s="300"/>
      <c r="B205" s="300"/>
      <c r="C205" s="300"/>
      <c r="D205" s="300"/>
      <c r="E205" s="300"/>
      <c r="F205" s="300"/>
      <c r="G205" s="300"/>
      <c r="H205" s="300"/>
      <c r="I205" s="300"/>
      <c r="J205" s="300"/>
      <c r="K205" s="300"/>
      <c r="L205" s="300"/>
      <c r="M205" s="300"/>
      <c r="N205" s="300"/>
      <c r="O205" s="300"/>
      <c r="P205" s="300"/>
      <c r="Q205" s="300"/>
      <c r="R205" s="300"/>
      <c r="S205" s="300"/>
      <c r="T205" s="300"/>
      <c r="U205" s="300"/>
      <c r="V205" s="300"/>
      <c r="W205" s="300"/>
      <c r="X205" s="300"/>
      <c r="Y205" s="300"/>
      <c r="Z205" s="300"/>
    </row>
    <row r="206" spans="1:26" ht="11.25" customHeight="1">
      <c r="A206" s="300"/>
      <c r="B206" s="300"/>
      <c r="C206" s="300"/>
      <c r="D206" s="300"/>
      <c r="E206" s="300"/>
      <c r="F206" s="300"/>
      <c r="G206" s="300"/>
      <c r="H206" s="300"/>
      <c r="I206" s="300"/>
      <c r="J206" s="300"/>
      <c r="K206" s="300"/>
      <c r="L206" s="300"/>
      <c r="M206" s="300"/>
      <c r="N206" s="300"/>
      <c r="O206" s="300"/>
      <c r="P206" s="300"/>
      <c r="Q206" s="300"/>
      <c r="R206" s="300"/>
      <c r="S206" s="300"/>
      <c r="T206" s="300"/>
      <c r="U206" s="300"/>
      <c r="V206" s="300"/>
      <c r="W206" s="300"/>
      <c r="X206" s="300"/>
      <c r="Y206" s="300"/>
      <c r="Z206" s="300"/>
    </row>
    <row r="207" spans="1:26" ht="11.25" customHeight="1">
      <c r="A207" s="300"/>
      <c r="B207" s="300"/>
      <c r="C207" s="300"/>
      <c r="D207" s="300"/>
      <c r="E207" s="300"/>
      <c r="F207" s="300"/>
      <c r="G207" s="300"/>
      <c r="H207" s="300"/>
      <c r="I207" s="300"/>
      <c r="J207" s="300"/>
      <c r="K207" s="300"/>
      <c r="L207" s="300"/>
      <c r="M207" s="300"/>
      <c r="N207" s="300"/>
      <c r="O207" s="300"/>
      <c r="P207" s="300"/>
      <c r="Q207" s="300"/>
      <c r="R207" s="300"/>
      <c r="S207" s="300"/>
      <c r="T207" s="300"/>
      <c r="U207" s="300"/>
      <c r="V207" s="300"/>
      <c r="W207" s="300"/>
      <c r="X207" s="300"/>
      <c r="Y207" s="300"/>
      <c r="Z207" s="300"/>
    </row>
    <row r="208" spans="1:26" ht="11.25" customHeight="1">
      <c r="A208" s="300"/>
      <c r="B208" s="300"/>
      <c r="C208" s="300"/>
      <c r="D208" s="300"/>
      <c r="E208" s="300"/>
      <c r="F208" s="300"/>
      <c r="G208" s="300"/>
      <c r="H208" s="300"/>
      <c r="I208" s="300"/>
      <c r="J208" s="300"/>
      <c r="K208" s="300"/>
      <c r="L208" s="300"/>
      <c r="M208" s="300"/>
      <c r="N208" s="300"/>
      <c r="O208" s="300"/>
      <c r="P208" s="300"/>
      <c r="Q208" s="300"/>
      <c r="R208" s="300"/>
      <c r="S208" s="300"/>
      <c r="T208" s="300"/>
      <c r="U208" s="300"/>
      <c r="V208" s="300"/>
      <c r="W208" s="300"/>
      <c r="X208" s="300"/>
      <c r="Y208" s="300"/>
      <c r="Z208" s="300"/>
    </row>
    <row r="209" spans="1:26" ht="11.25" customHeight="1">
      <c r="A209" s="300"/>
      <c r="B209" s="300"/>
      <c r="C209" s="300"/>
      <c r="D209" s="300"/>
      <c r="E209" s="300"/>
      <c r="F209" s="300"/>
      <c r="G209" s="300"/>
      <c r="H209" s="300"/>
      <c r="I209" s="300"/>
      <c r="J209" s="300"/>
      <c r="K209" s="300"/>
      <c r="L209" s="300"/>
      <c r="M209" s="300"/>
      <c r="N209" s="300"/>
      <c r="O209" s="300"/>
      <c r="P209" s="300"/>
      <c r="Q209" s="300"/>
      <c r="R209" s="300"/>
      <c r="S209" s="300"/>
      <c r="T209" s="300"/>
      <c r="U209" s="300"/>
      <c r="V209" s="300"/>
      <c r="W209" s="300"/>
      <c r="X209" s="300"/>
      <c r="Y209" s="300"/>
      <c r="Z209" s="300"/>
    </row>
    <row r="210" spans="1:26" ht="11.25" customHeight="1">
      <c r="A210" s="300"/>
      <c r="B210" s="300"/>
      <c r="C210" s="300"/>
      <c r="D210" s="300"/>
      <c r="E210" s="300"/>
      <c r="F210" s="300"/>
      <c r="G210" s="300"/>
      <c r="H210" s="300"/>
      <c r="I210" s="300"/>
      <c r="J210" s="300"/>
      <c r="K210" s="300"/>
      <c r="L210" s="300"/>
      <c r="M210" s="300"/>
      <c r="N210" s="300"/>
      <c r="O210" s="300"/>
      <c r="P210" s="300"/>
      <c r="Q210" s="300"/>
      <c r="R210" s="300"/>
      <c r="S210" s="300"/>
      <c r="T210" s="300"/>
      <c r="U210" s="300"/>
      <c r="V210" s="300"/>
      <c r="W210" s="300"/>
      <c r="X210" s="300"/>
      <c r="Y210" s="300"/>
      <c r="Z210" s="300"/>
    </row>
    <row r="211" spans="1:26" ht="11.25" customHeight="1">
      <c r="A211" s="300"/>
      <c r="B211" s="300"/>
      <c r="C211" s="300"/>
      <c r="D211" s="300"/>
      <c r="E211" s="300"/>
      <c r="F211" s="300"/>
      <c r="G211" s="300"/>
      <c r="H211" s="300"/>
      <c r="I211" s="300"/>
      <c r="J211" s="300"/>
      <c r="K211" s="300"/>
      <c r="L211" s="300"/>
      <c r="M211" s="300"/>
      <c r="N211" s="300"/>
      <c r="O211" s="300"/>
      <c r="P211" s="300"/>
      <c r="Q211" s="300"/>
      <c r="R211" s="300"/>
      <c r="S211" s="300"/>
      <c r="T211" s="300"/>
      <c r="U211" s="300"/>
      <c r="V211" s="300"/>
      <c r="W211" s="300"/>
      <c r="X211" s="300"/>
      <c r="Y211" s="300"/>
      <c r="Z211" s="300"/>
    </row>
    <row r="212" spans="1:26" ht="11.25" customHeight="1">
      <c r="A212" s="300"/>
      <c r="B212" s="300"/>
      <c r="C212" s="300"/>
      <c r="D212" s="300"/>
      <c r="E212" s="300"/>
      <c r="F212" s="300"/>
      <c r="G212" s="300"/>
      <c r="H212" s="300"/>
      <c r="I212" s="300"/>
      <c r="J212" s="300"/>
      <c r="K212" s="300"/>
      <c r="L212" s="300"/>
      <c r="M212" s="300"/>
      <c r="N212" s="300"/>
      <c r="O212" s="300"/>
      <c r="P212" s="300"/>
      <c r="Q212" s="300"/>
      <c r="R212" s="300"/>
      <c r="S212" s="300"/>
      <c r="T212" s="300"/>
      <c r="U212" s="300"/>
      <c r="V212" s="300"/>
      <c r="W212" s="300"/>
      <c r="X212" s="300"/>
      <c r="Y212" s="300"/>
      <c r="Z212" s="300"/>
    </row>
    <row r="213" spans="1:26" ht="11.25" customHeight="1">
      <c r="A213" s="300"/>
      <c r="B213" s="300"/>
      <c r="C213" s="300"/>
      <c r="D213" s="300"/>
      <c r="E213" s="300"/>
      <c r="F213" s="300"/>
      <c r="G213" s="300"/>
      <c r="H213" s="300"/>
      <c r="I213" s="300"/>
      <c r="J213" s="300"/>
      <c r="K213" s="300"/>
      <c r="L213" s="300"/>
      <c r="M213" s="300"/>
      <c r="N213" s="300"/>
      <c r="O213" s="300"/>
      <c r="P213" s="300"/>
      <c r="Q213" s="300"/>
      <c r="R213" s="300"/>
      <c r="S213" s="300"/>
      <c r="T213" s="300"/>
      <c r="U213" s="300"/>
      <c r="V213" s="300"/>
      <c r="W213" s="300"/>
      <c r="X213" s="300"/>
      <c r="Y213" s="300"/>
      <c r="Z213" s="300"/>
    </row>
    <row r="214" spans="1:26" ht="11.25" customHeight="1">
      <c r="A214" s="300"/>
      <c r="B214" s="300"/>
      <c r="C214" s="300"/>
      <c r="D214" s="300"/>
      <c r="E214" s="300"/>
      <c r="F214" s="300"/>
      <c r="G214" s="300"/>
      <c r="H214" s="300"/>
      <c r="I214" s="300"/>
      <c r="J214" s="300"/>
      <c r="K214" s="300"/>
      <c r="L214" s="300"/>
      <c r="M214" s="300"/>
      <c r="N214" s="300"/>
      <c r="O214" s="300"/>
      <c r="P214" s="300"/>
      <c r="Q214" s="300"/>
      <c r="R214" s="300"/>
      <c r="S214" s="300"/>
      <c r="T214" s="300"/>
      <c r="U214" s="300"/>
      <c r="V214" s="300"/>
      <c r="W214" s="300"/>
      <c r="X214" s="300"/>
      <c r="Y214" s="300"/>
      <c r="Z214" s="300"/>
    </row>
    <row r="215" spans="1:26" ht="11.25" customHeight="1">
      <c r="A215" s="300"/>
      <c r="B215" s="300"/>
      <c r="C215" s="300"/>
      <c r="D215" s="300"/>
      <c r="E215" s="300"/>
      <c r="F215" s="300"/>
      <c r="G215" s="300"/>
      <c r="H215" s="300"/>
      <c r="I215" s="300"/>
      <c r="J215" s="300"/>
      <c r="K215" s="300"/>
      <c r="L215" s="300"/>
      <c r="M215" s="300"/>
      <c r="N215" s="300"/>
      <c r="O215" s="300"/>
      <c r="P215" s="300"/>
      <c r="Q215" s="300"/>
      <c r="R215" s="300"/>
      <c r="S215" s="300"/>
      <c r="T215" s="300"/>
      <c r="U215" s="300"/>
      <c r="V215" s="300"/>
      <c r="W215" s="300"/>
      <c r="X215" s="300"/>
      <c r="Y215" s="300"/>
      <c r="Z215" s="300"/>
    </row>
    <row r="216" spans="1:26" ht="11.25" customHeight="1">
      <c r="A216" s="300"/>
      <c r="B216" s="300"/>
      <c r="C216" s="300"/>
      <c r="D216" s="300"/>
      <c r="E216" s="300"/>
      <c r="F216" s="300"/>
      <c r="G216" s="300"/>
      <c r="H216" s="300"/>
      <c r="I216" s="300"/>
      <c r="J216" s="300"/>
      <c r="K216" s="300"/>
      <c r="L216" s="300"/>
      <c r="M216" s="300"/>
      <c r="N216" s="300"/>
      <c r="O216" s="300"/>
      <c r="P216" s="300"/>
      <c r="Q216" s="300"/>
      <c r="R216" s="300"/>
      <c r="S216" s="300"/>
      <c r="T216" s="300"/>
      <c r="U216" s="300"/>
      <c r="V216" s="300"/>
      <c r="W216" s="300"/>
      <c r="X216" s="300"/>
      <c r="Y216" s="300"/>
      <c r="Z216" s="300"/>
    </row>
    <row r="217" spans="1:26" ht="11.25" customHeight="1">
      <c r="A217" s="300"/>
      <c r="B217" s="300"/>
      <c r="C217" s="300"/>
      <c r="D217" s="300"/>
      <c r="E217" s="300"/>
      <c r="F217" s="300"/>
      <c r="G217" s="300"/>
      <c r="H217" s="300"/>
      <c r="I217" s="300"/>
      <c r="J217" s="300"/>
      <c r="K217" s="300"/>
      <c r="L217" s="300"/>
      <c r="M217" s="300"/>
      <c r="N217" s="300"/>
      <c r="O217" s="300"/>
      <c r="P217" s="300"/>
      <c r="Q217" s="300"/>
      <c r="R217" s="300"/>
      <c r="S217" s="300"/>
      <c r="T217" s="300"/>
      <c r="U217" s="300"/>
      <c r="V217" s="300"/>
      <c r="W217" s="300"/>
      <c r="X217" s="300"/>
      <c r="Y217" s="300"/>
      <c r="Z217" s="300"/>
    </row>
    <row r="218" spans="1:26" ht="11.25" customHeight="1">
      <c r="A218" s="300"/>
      <c r="B218" s="300"/>
      <c r="C218" s="300"/>
      <c r="D218" s="300"/>
      <c r="E218" s="300"/>
      <c r="F218" s="300"/>
      <c r="G218" s="300"/>
      <c r="H218" s="300"/>
      <c r="I218" s="300"/>
      <c r="J218" s="300"/>
      <c r="K218" s="300"/>
      <c r="L218" s="300"/>
      <c r="M218" s="300"/>
      <c r="N218" s="300"/>
      <c r="O218" s="300"/>
      <c r="P218" s="300"/>
      <c r="Q218" s="300"/>
      <c r="R218" s="300"/>
      <c r="S218" s="300"/>
      <c r="T218" s="300"/>
      <c r="U218" s="300"/>
      <c r="V218" s="300"/>
      <c r="W218" s="300"/>
      <c r="X218" s="300"/>
      <c r="Y218" s="300"/>
      <c r="Z218" s="300"/>
    </row>
    <row r="219" spans="1:26" ht="11.25" customHeight="1">
      <c r="A219" s="300"/>
      <c r="B219" s="300"/>
      <c r="C219" s="300"/>
      <c r="D219" s="300"/>
      <c r="E219" s="300"/>
      <c r="F219" s="300"/>
      <c r="G219" s="300"/>
      <c r="H219" s="300"/>
      <c r="I219" s="300"/>
      <c r="J219" s="300"/>
      <c r="K219" s="300"/>
      <c r="L219" s="300"/>
      <c r="M219" s="300"/>
      <c r="N219" s="300"/>
      <c r="O219" s="300"/>
      <c r="P219" s="300"/>
      <c r="Q219" s="300"/>
      <c r="R219" s="300"/>
      <c r="S219" s="300"/>
      <c r="T219" s="300"/>
      <c r="U219" s="300"/>
      <c r="V219" s="300"/>
      <c r="W219" s="300"/>
      <c r="X219" s="300"/>
      <c r="Y219" s="300"/>
      <c r="Z219" s="300"/>
    </row>
    <row r="220" spans="1:26" ht="11.25" customHeight="1">
      <c r="A220" s="300"/>
      <c r="B220" s="300"/>
      <c r="C220" s="300"/>
      <c r="D220" s="300"/>
      <c r="E220" s="300"/>
      <c r="F220" s="300"/>
      <c r="G220" s="300"/>
      <c r="H220" s="300"/>
      <c r="I220" s="300"/>
      <c r="J220" s="300"/>
      <c r="K220" s="300"/>
      <c r="L220" s="300"/>
      <c r="M220" s="300"/>
      <c r="N220" s="300"/>
      <c r="O220" s="300"/>
      <c r="P220" s="300"/>
      <c r="Q220" s="300"/>
      <c r="R220" s="300"/>
      <c r="S220" s="300"/>
      <c r="T220" s="300"/>
      <c r="U220" s="300"/>
      <c r="V220" s="300"/>
      <c r="W220" s="300"/>
      <c r="X220" s="300"/>
      <c r="Y220" s="300"/>
      <c r="Z220" s="300"/>
    </row>
    <row r="221" spans="1:26" ht="11.25" customHeight="1">
      <c r="A221" s="300"/>
      <c r="B221" s="300"/>
      <c r="C221" s="300"/>
      <c r="D221" s="300"/>
      <c r="E221" s="300"/>
      <c r="F221" s="300"/>
      <c r="G221" s="300"/>
      <c r="H221" s="300"/>
      <c r="I221" s="300"/>
      <c r="J221" s="300"/>
      <c r="K221" s="300"/>
      <c r="L221" s="300"/>
      <c r="M221" s="300"/>
      <c r="N221" s="300"/>
      <c r="O221" s="300"/>
      <c r="P221" s="300"/>
      <c r="Q221" s="300"/>
      <c r="R221" s="300"/>
      <c r="S221" s="300"/>
      <c r="T221" s="300"/>
      <c r="U221" s="300"/>
      <c r="V221" s="300"/>
      <c r="W221" s="300"/>
      <c r="X221" s="300"/>
      <c r="Y221" s="300"/>
      <c r="Z221" s="300"/>
    </row>
    <row r="222" spans="1:26" ht="11.25" customHeight="1">
      <c r="A222" s="300"/>
      <c r="B222" s="300"/>
      <c r="C222" s="300"/>
      <c r="D222" s="300"/>
      <c r="E222" s="300"/>
      <c r="F222" s="300"/>
      <c r="G222" s="300"/>
      <c r="H222" s="300"/>
      <c r="I222" s="300"/>
      <c r="J222" s="300"/>
      <c r="K222" s="300"/>
      <c r="L222" s="300"/>
      <c r="M222" s="300"/>
      <c r="N222" s="300"/>
      <c r="O222" s="300"/>
      <c r="P222" s="300"/>
      <c r="Q222" s="300"/>
      <c r="R222" s="300"/>
      <c r="S222" s="300"/>
      <c r="T222" s="300"/>
      <c r="U222" s="300"/>
      <c r="V222" s="300"/>
      <c r="W222" s="300"/>
      <c r="X222" s="300"/>
      <c r="Y222" s="300"/>
      <c r="Z222" s="300"/>
    </row>
    <row r="223" spans="1:26" ht="11.25" customHeight="1">
      <c r="A223" s="300"/>
      <c r="B223" s="300"/>
      <c r="C223" s="300"/>
      <c r="D223" s="300"/>
      <c r="E223" s="300"/>
      <c r="F223" s="300"/>
      <c r="G223" s="300"/>
      <c r="H223" s="300"/>
      <c r="I223" s="300"/>
      <c r="J223" s="300"/>
      <c r="K223" s="300"/>
      <c r="L223" s="300"/>
      <c r="M223" s="300"/>
      <c r="N223" s="300"/>
      <c r="O223" s="300"/>
      <c r="P223" s="300"/>
      <c r="Q223" s="300"/>
      <c r="R223" s="300"/>
      <c r="S223" s="300"/>
      <c r="T223" s="300"/>
      <c r="U223" s="300"/>
      <c r="V223" s="300"/>
      <c r="W223" s="300"/>
      <c r="X223" s="300"/>
      <c r="Y223" s="300"/>
      <c r="Z223" s="300"/>
    </row>
    <row r="224" spans="1:26" ht="11.25" customHeight="1">
      <c r="A224" s="300"/>
      <c r="B224" s="300"/>
      <c r="C224" s="300"/>
      <c r="D224" s="300"/>
      <c r="E224" s="300"/>
      <c r="F224" s="300"/>
      <c r="G224" s="300"/>
      <c r="H224" s="300"/>
      <c r="I224" s="300"/>
      <c r="J224" s="300"/>
      <c r="K224" s="300"/>
      <c r="L224" s="300"/>
      <c r="M224" s="300"/>
      <c r="N224" s="300"/>
      <c r="O224" s="300"/>
      <c r="P224" s="300"/>
      <c r="Q224" s="300"/>
      <c r="R224" s="300"/>
      <c r="S224" s="300"/>
      <c r="T224" s="300"/>
      <c r="U224" s="300"/>
      <c r="V224" s="300"/>
      <c r="W224" s="300"/>
      <c r="X224" s="300"/>
      <c r="Y224" s="300"/>
      <c r="Z224" s="300"/>
    </row>
    <row r="225" spans="1:26" ht="11.25" customHeight="1">
      <c r="A225" s="300"/>
      <c r="B225" s="300"/>
      <c r="C225" s="300"/>
      <c r="D225" s="300"/>
      <c r="E225" s="300"/>
      <c r="F225" s="300"/>
      <c r="G225" s="300"/>
      <c r="H225" s="300"/>
      <c r="I225" s="300"/>
      <c r="J225" s="300"/>
      <c r="K225" s="300"/>
      <c r="L225" s="300"/>
      <c r="M225" s="300"/>
      <c r="N225" s="300"/>
      <c r="O225" s="300"/>
      <c r="P225" s="300"/>
      <c r="Q225" s="300"/>
      <c r="R225" s="300"/>
      <c r="S225" s="300"/>
      <c r="T225" s="300"/>
      <c r="U225" s="300"/>
      <c r="V225" s="300"/>
      <c r="W225" s="300"/>
      <c r="X225" s="300"/>
      <c r="Y225" s="300"/>
      <c r="Z225" s="300"/>
    </row>
    <row r="226" spans="1:26" ht="11.25" customHeight="1">
      <c r="A226" s="300"/>
      <c r="B226" s="300"/>
      <c r="C226" s="300"/>
      <c r="D226" s="300"/>
      <c r="E226" s="300"/>
      <c r="F226" s="300"/>
      <c r="G226" s="300"/>
      <c r="H226" s="300"/>
      <c r="I226" s="300"/>
      <c r="J226" s="300"/>
      <c r="K226" s="300"/>
      <c r="L226" s="300"/>
      <c r="M226" s="300"/>
      <c r="N226" s="300"/>
      <c r="O226" s="300"/>
      <c r="P226" s="300"/>
      <c r="Q226" s="300"/>
      <c r="R226" s="300"/>
      <c r="S226" s="300"/>
      <c r="T226" s="300"/>
      <c r="U226" s="300"/>
      <c r="V226" s="300"/>
      <c r="W226" s="300"/>
      <c r="X226" s="300"/>
      <c r="Y226" s="300"/>
      <c r="Z226" s="300"/>
    </row>
    <row r="227" spans="1:26" ht="11.25" customHeight="1">
      <c r="A227" s="300"/>
      <c r="B227" s="300"/>
      <c r="C227" s="300"/>
      <c r="D227" s="300"/>
      <c r="E227" s="300"/>
      <c r="F227" s="300"/>
      <c r="G227" s="300"/>
      <c r="H227" s="300"/>
      <c r="I227" s="300"/>
      <c r="J227" s="300"/>
      <c r="K227" s="300"/>
      <c r="L227" s="300"/>
      <c r="M227" s="300"/>
      <c r="N227" s="300"/>
      <c r="O227" s="300"/>
      <c r="P227" s="300"/>
      <c r="Q227" s="300"/>
      <c r="R227" s="300"/>
      <c r="S227" s="300"/>
      <c r="T227" s="300"/>
      <c r="U227" s="300"/>
      <c r="V227" s="300"/>
      <c r="W227" s="300"/>
      <c r="X227" s="300"/>
      <c r="Y227" s="300"/>
      <c r="Z227" s="300"/>
    </row>
    <row r="228" spans="1:26" ht="11.25" customHeight="1">
      <c r="A228" s="300"/>
      <c r="B228" s="300"/>
      <c r="C228" s="300"/>
      <c r="D228" s="300"/>
      <c r="E228" s="300"/>
      <c r="F228" s="300"/>
      <c r="G228" s="300"/>
      <c r="H228" s="300"/>
      <c r="I228" s="300"/>
      <c r="J228" s="300"/>
      <c r="K228" s="300"/>
      <c r="L228" s="300"/>
      <c r="M228" s="300"/>
      <c r="N228" s="300"/>
      <c r="O228" s="300"/>
      <c r="P228" s="300"/>
      <c r="Q228" s="300"/>
      <c r="R228" s="300"/>
      <c r="S228" s="300"/>
      <c r="T228" s="300"/>
      <c r="U228" s="300"/>
      <c r="V228" s="300"/>
      <c r="W228" s="300"/>
      <c r="X228" s="300"/>
      <c r="Y228" s="300"/>
      <c r="Z228" s="300"/>
    </row>
    <row r="229" spans="1:26" ht="11.25" customHeight="1">
      <c r="A229" s="300"/>
      <c r="B229" s="300"/>
      <c r="C229" s="300"/>
      <c r="D229" s="300"/>
      <c r="E229" s="300"/>
      <c r="F229" s="300"/>
      <c r="G229" s="300"/>
      <c r="H229" s="300"/>
      <c r="I229" s="300"/>
      <c r="J229" s="300"/>
      <c r="K229" s="300"/>
      <c r="L229" s="300"/>
      <c r="M229" s="300"/>
      <c r="N229" s="300"/>
      <c r="O229" s="300"/>
      <c r="P229" s="300"/>
      <c r="Q229" s="300"/>
      <c r="R229" s="300"/>
      <c r="S229" s="300"/>
      <c r="T229" s="300"/>
      <c r="U229" s="300"/>
      <c r="V229" s="300"/>
      <c r="W229" s="300"/>
      <c r="X229" s="300"/>
      <c r="Y229" s="300"/>
      <c r="Z229" s="300"/>
    </row>
    <row r="230" spans="1:26" ht="11.25" customHeight="1">
      <c r="A230" s="300"/>
      <c r="B230" s="300"/>
      <c r="C230" s="300"/>
      <c r="D230" s="300"/>
      <c r="E230" s="300"/>
      <c r="F230" s="300"/>
      <c r="G230" s="300"/>
      <c r="H230" s="300"/>
      <c r="I230" s="300"/>
      <c r="J230" s="300"/>
      <c r="K230" s="300"/>
      <c r="L230" s="300"/>
      <c r="M230" s="300"/>
      <c r="N230" s="300"/>
      <c r="O230" s="300"/>
      <c r="P230" s="300"/>
      <c r="Q230" s="300"/>
      <c r="R230" s="300"/>
      <c r="S230" s="300"/>
      <c r="T230" s="300"/>
      <c r="U230" s="300"/>
      <c r="V230" s="300"/>
      <c r="W230" s="300"/>
      <c r="X230" s="300"/>
      <c r="Y230" s="300"/>
      <c r="Z230" s="300"/>
    </row>
    <row r="231" spans="1:26" ht="11.25" customHeight="1">
      <c r="A231" s="300"/>
      <c r="B231" s="300"/>
      <c r="C231" s="300"/>
      <c r="D231" s="300"/>
      <c r="E231" s="300"/>
      <c r="F231" s="300"/>
      <c r="G231" s="300"/>
      <c r="H231" s="300"/>
      <c r="I231" s="300"/>
      <c r="J231" s="300"/>
      <c r="K231" s="300"/>
      <c r="L231" s="300"/>
      <c r="M231" s="300"/>
      <c r="N231" s="300"/>
      <c r="O231" s="300"/>
      <c r="P231" s="300"/>
      <c r="Q231" s="300"/>
      <c r="R231" s="300"/>
      <c r="S231" s="300"/>
      <c r="T231" s="300"/>
      <c r="U231" s="300"/>
      <c r="V231" s="300"/>
      <c r="W231" s="300"/>
      <c r="X231" s="300"/>
      <c r="Y231" s="300"/>
      <c r="Z231" s="300"/>
    </row>
    <row r="232" spans="1:26" ht="11.25" customHeight="1">
      <c r="A232" s="300"/>
      <c r="B232" s="300"/>
      <c r="C232" s="300"/>
      <c r="D232" s="300"/>
      <c r="E232" s="300"/>
      <c r="F232" s="300"/>
      <c r="G232" s="300"/>
      <c r="H232" s="300"/>
      <c r="I232" s="300"/>
      <c r="J232" s="300"/>
      <c r="K232" s="300"/>
      <c r="L232" s="300"/>
      <c r="M232" s="300"/>
      <c r="N232" s="300"/>
      <c r="O232" s="300"/>
      <c r="P232" s="300"/>
      <c r="Q232" s="300"/>
      <c r="R232" s="300"/>
      <c r="S232" s="300"/>
      <c r="T232" s="300"/>
      <c r="U232" s="300"/>
      <c r="V232" s="300"/>
      <c r="W232" s="300"/>
      <c r="X232" s="300"/>
      <c r="Y232" s="300"/>
      <c r="Z232" s="300"/>
    </row>
    <row r="233" spans="1:26" ht="11.25" customHeight="1">
      <c r="A233" s="300"/>
      <c r="B233" s="300"/>
      <c r="C233" s="300"/>
      <c r="D233" s="300"/>
      <c r="E233" s="300"/>
      <c r="F233" s="300"/>
      <c r="G233" s="300"/>
      <c r="H233" s="300"/>
      <c r="I233" s="300"/>
      <c r="J233" s="300"/>
      <c r="K233" s="300"/>
      <c r="L233" s="300"/>
      <c r="M233" s="300"/>
      <c r="N233" s="300"/>
      <c r="O233" s="300"/>
      <c r="P233" s="300"/>
      <c r="Q233" s="300"/>
      <c r="R233" s="300"/>
      <c r="S233" s="300"/>
      <c r="T233" s="300"/>
      <c r="U233" s="300"/>
      <c r="V233" s="300"/>
      <c r="W233" s="300"/>
      <c r="X233" s="300"/>
      <c r="Y233" s="300"/>
      <c r="Z233" s="300"/>
    </row>
    <row r="234" spans="1:26" ht="11.25" customHeight="1">
      <c r="A234" s="300"/>
      <c r="B234" s="300"/>
      <c r="C234" s="300"/>
      <c r="D234" s="300"/>
      <c r="E234" s="300"/>
      <c r="F234" s="300"/>
      <c r="G234" s="300"/>
      <c r="H234" s="300"/>
      <c r="I234" s="300"/>
      <c r="J234" s="300"/>
      <c r="K234" s="300"/>
      <c r="L234" s="300"/>
      <c r="M234" s="300"/>
      <c r="N234" s="300"/>
      <c r="O234" s="300"/>
      <c r="P234" s="300"/>
      <c r="Q234" s="300"/>
      <c r="R234" s="300"/>
      <c r="S234" s="300"/>
      <c r="T234" s="300"/>
      <c r="U234" s="300"/>
      <c r="V234" s="300"/>
      <c r="W234" s="300"/>
      <c r="X234" s="300"/>
      <c r="Y234" s="300"/>
      <c r="Z234" s="300"/>
    </row>
    <row r="235" spans="1:26" ht="11.25" customHeight="1">
      <c r="A235" s="300"/>
      <c r="B235" s="300"/>
      <c r="C235" s="300"/>
      <c r="D235" s="300"/>
      <c r="E235" s="300"/>
      <c r="F235" s="300"/>
      <c r="G235" s="300"/>
      <c r="H235" s="300"/>
      <c r="I235" s="300"/>
      <c r="J235" s="300"/>
      <c r="K235" s="300"/>
      <c r="L235" s="300"/>
      <c r="M235" s="300"/>
      <c r="N235" s="300"/>
      <c r="O235" s="300"/>
      <c r="P235" s="300"/>
      <c r="Q235" s="300"/>
      <c r="R235" s="300"/>
      <c r="S235" s="300"/>
      <c r="T235" s="300"/>
      <c r="U235" s="300"/>
      <c r="V235" s="300"/>
      <c r="W235" s="300"/>
      <c r="X235" s="300"/>
      <c r="Y235" s="300"/>
      <c r="Z235" s="300"/>
    </row>
    <row r="236" spans="1:26" ht="11.25" customHeight="1">
      <c r="A236" s="300"/>
      <c r="B236" s="300"/>
      <c r="C236" s="300"/>
      <c r="D236" s="300"/>
      <c r="E236" s="300"/>
      <c r="F236" s="300"/>
      <c r="G236" s="300"/>
      <c r="H236" s="300"/>
      <c r="I236" s="300"/>
      <c r="J236" s="300"/>
      <c r="K236" s="300"/>
      <c r="L236" s="300"/>
      <c r="M236" s="300"/>
      <c r="N236" s="300"/>
      <c r="O236" s="300"/>
      <c r="P236" s="300"/>
      <c r="Q236" s="300"/>
      <c r="R236" s="300"/>
      <c r="S236" s="300"/>
      <c r="T236" s="300"/>
      <c r="U236" s="300"/>
      <c r="V236" s="300"/>
      <c r="W236" s="300"/>
      <c r="X236" s="300"/>
      <c r="Y236" s="300"/>
      <c r="Z236" s="300"/>
    </row>
    <row r="237" spans="1:26" ht="11.25" customHeight="1">
      <c r="A237" s="300"/>
      <c r="B237" s="300"/>
      <c r="C237" s="300"/>
      <c r="D237" s="300"/>
      <c r="E237" s="300"/>
      <c r="F237" s="300"/>
      <c r="G237" s="300"/>
      <c r="H237" s="300"/>
      <c r="I237" s="300"/>
      <c r="J237" s="300"/>
      <c r="K237" s="300"/>
      <c r="L237" s="300"/>
      <c r="M237" s="300"/>
      <c r="N237" s="300"/>
      <c r="O237" s="300"/>
      <c r="P237" s="300"/>
      <c r="Q237" s="300"/>
      <c r="R237" s="300"/>
      <c r="S237" s="300"/>
      <c r="T237" s="300"/>
      <c r="U237" s="300"/>
      <c r="V237" s="300"/>
      <c r="W237" s="300"/>
      <c r="X237" s="300"/>
      <c r="Y237" s="300"/>
      <c r="Z237" s="300"/>
    </row>
    <row r="238" spans="1:26" ht="11.25" customHeight="1">
      <c r="A238" s="300"/>
      <c r="B238" s="300"/>
      <c r="C238" s="300"/>
      <c r="D238" s="300"/>
      <c r="E238" s="300"/>
      <c r="F238" s="300"/>
      <c r="G238" s="300"/>
      <c r="H238" s="300"/>
      <c r="I238" s="300"/>
      <c r="J238" s="300"/>
      <c r="K238" s="300"/>
      <c r="L238" s="300"/>
      <c r="M238" s="300"/>
      <c r="N238" s="300"/>
      <c r="O238" s="300"/>
      <c r="P238" s="300"/>
      <c r="Q238" s="300"/>
      <c r="R238" s="300"/>
      <c r="S238" s="300"/>
      <c r="T238" s="300"/>
      <c r="U238" s="300"/>
      <c r="V238" s="300"/>
      <c r="W238" s="300"/>
      <c r="X238" s="300"/>
      <c r="Y238" s="300"/>
      <c r="Z238" s="300"/>
    </row>
    <row r="239" spans="1:26" ht="11.25" customHeight="1">
      <c r="A239" s="300"/>
      <c r="B239" s="300"/>
      <c r="C239" s="300"/>
      <c r="D239" s="300"/>
      <c r="E239" s="300"/>
      <c r="F239" s="300"/>
      <c r="G239" s="300"/>
      <c r="H239" s="300"/>
      <c r="I239" s="300"/>
      <c r="J239" s="300"/>
      <c r="K239" s="300"/>
      <c r="L239" s="300"/>
      <c r="M239" s="300"/>
      <c r="N239" s="300"/>
      <c r="O239" s="300"/>
      <c r="P239" s="300"/>
      <c r="Q239" s="300"/>
      <c r="R239" s="300"/>
      <c r="S239" s="300"/>
      <c r="T239" s="300"/>
      <c r="U239" s="300"/>
      <c r="V239" s="300"/>
      <c r="W239" s="300"/>
      <c r="X239" s="300"/>
      <c r="Y239" s="300"/>
      <c r="Z239" s="300"/>
    </row>
    <row r="240" spans="1:26" ht="11.25" customHeight="1">
      <c r="A240" s="300"/>
      <c r="B240" s="300"/>
      <c r="C240" s="300"/>
      <c r="D240" s="300"/>
      <c r="E240" s="300"/>
      <c r="F240" s="300"/>
      <c r="G240" s="300"/>
      <c r="H240" s="300"/>
      <c r="I240" s="300"/>
      <c r="J240" s="300"/>
      <c r="K240" s="300"/>
      <c r="L240" s="300"/>
      <c r="M240" s="300"/>
      <c r="N240" s="300"/>
      <c r="O240" s="300"/>
      <c r="P240" s="300"/>
      <c r="Q240" s="300"/>
      <c r="R240" s="300"/>
      <c r="S240" s="300"/>
      <c r="T240" s="300"/>
      <c r="U240" s="300"/>
      <c r="V240" s="300"/>
      <c r="W240" s="300"/>
      <c r="X240" s="300"/>
      <c r="Y240" s="300"/>
      <c r="Z240" s="300"/>
    </row>
    <row r="241" spans="1:26" ht="11.25" customHeight="1">
      <c r="A241" s="300"/>
      <c r="B241" s="300"/>
      <c r="C241" s="300"/>
      <c r="D241" s="300"/>
      <c r="E241" s="300"/>
      <c r="F241" s="300"/>
      <c r="G241" s="300"/>
      <c r="H241" s="300"/>
      <c r="I241" s="300"/>
      <c r="J241" s="300"/>
      <c r="K241" s="300"/>
      <c r="L241" s="300"/>
      <c r="M241" s="300"/>
      <c r="N241" s="300"/>
      <c r="O241" s="300"/>
      <c r="P241" s="300"/>
      <c r="Q241" s="300"/>
      <c r="R241" s="300"/>
      <c r="S241" s="300"/>
      <c r="T241" s="300"/>
      <c r="U241" s="300"/>
      <c r="V241" s="300"/>
      <c r="W241" s="300"/>
      <c r="X241" s="300"/>
      <c r="Y241" s="300"/>
      <c r="Z241" s="300"/>
    </row>
    <row r="242" spans="1:26" ht="11.25" customHeight="1">
      <c r="A242" s="300"/>
      <c r="B242" s="300"/>
      <c r="C242" s="300"/>
      <c r="D242" s="300"/>
      <c r="E242" s="300"/>
      <c r="F242" s="300"/>
      <c r="G242" s="300"/>
      <c r="H242" s="300"/>
      <c r="I242" s="300"/>
      <c r="J242" s="300"/>
      <c r="K242" s="300"/>
      <c r="L242" s="300"/>
      <c r="M242" s="300"/>
      <c r="N242" s="300"/>
      <c r="O242" s="300"/>
      <c r="P242" s="300"/>
      <c r="Q242" s="300"/>
      <c r="R242" s="300"/>
      <c r="S242" s="300"/>
      <c r="T242" s="300"/>
      <c r="U242" s="300"/>
      <c r="V242" s="300"/>
      <c r="W242" s="300"/>
      <c r="X242" s="300"/>
      <c r="Y242" s="300"/>
      <c r="Z242" s="300"/>
    </row>
    <row r="243" spans="1:26" ht="11.25" customHeight="1">
      <c r="A243" s="300"/>
      <c r="B243" s="300"/>
      <c r="C243" s="300"/>
      <c r="D243" s="300"/>
      <c r="E243" s="300"/>
      <c r="F243" s="300"/>
      <c r="G243" s="300"/>
      <c r="H243" s="300"/>
      <c r="I243" s="300"/>
      <c r="J243" s="300"/>
      <c r="K243" s="300"/>
      <c r="L243" s="300"/>
      <c r="M243" s="300"/>
      <c r="N243" s="300"/>
      <c r="O243" s="300"/>
      <c r="P243" s="300"/>
      <c r="Q243" s="300"/>
      <c r="R243" s="300"/>
      <c r="S243" s="300"/>
      <c r="T243" s="300"/>
      <c r="U243" s="300"/>
      <c r="V243" s="300"/>
      <c r="W243" s="300"/>
      <c r="X243" s="300"/>
      <c r="Y243" s="300"/>
      <c r="Z243" s="300"/>
    </row>
    <row r="244" spans="1:26" ht="11.25" customHeight="1">
      <c r="A244" s="300"/>
      <c r="B244" s="300"/>
      <c r="C244" s="300"/>
      <c r="D244" s="300"/>
      <c r="E244" s="300"/>
      <c r="F244" s="300"/>
      <c r="G244" s="300"/>
      <c r="H244" s="300"/>
      <c r="I244" s="300"/>
      <c r="J244" s="300"/>
      <c r="K244" s="300"/>
      <c r="L244" s="300"/>
      <c r="M244" s="300"/>
      <c r="N244" s="300"/>
      <c r="O244" s="300"/>
      <c r="P244" s="300"/>
      <c r="Q244" s="300"/>
      <c r="R244" s="300"/>
      <c r="S244" s="300"/>
      <c r="T244" s="300"/>
      <c r="U244" s="300"/>
      <c r="V244" s="300"/>
      <c r="W244" s="300"/>
      <c r="X244" s="300"/>
      <c r="Y244" s="300"/>
      <c r="Z244" s="300"/>
    </row>
    <row r="245" spans="1:26" ht="11.25" customHeight="1">
      <c r="A245" s="300"/>
      <c r="B245" s="300"/>
      <c r="C245" s="300"/>
      <c r="D245" s="300"/>
      <c r="E245" s="300"/>
      <c r="F245" s="300"/>
      <c r="G245" s="300"/>
      <c r="H245" s="300"/>
      <c r="I245" s="300"/>
      <c r="J245" s="300"/>
      <c r="K245" s="300"/>
      <c r="L245" s="300"/>
      <c r="M245" s="300"/>
      <c r="N245" s="300"/>
      <c r="O245" s="300"/>
      <c r="P245" s="300"/>
      <c r="Q245" s="300"/>
      <c r="R245" s="300"/>
      <c r="S245" s="300"/>
      <c r="T245" s="300"/>
      <c r="U245" s="300"/>
      <c r="V245" s="300"/>
      <c r="W245" s="300"/>
      <c r="X245" s="300"/>
      <c r="Y245" s="300"/>
      <c r="Z245" s="300"/>
    </row>
    <row r="246" spans="1:26" ht="11.25" customHeight="1">
      <c r="A246" s="300"/>
      <c r="B246" s="300"/>
      <c r="C246" s="300"/>
      <c r="D246" s="300"/>
      <c r="E246" s="300"/>
      <c r="F246" s="300"/>
      <c r="G246" s="300"/>
      <c r="H246" s="300"/>
      <c r="I246" s="300"/>
      <c r="J246" s="300"/>
      <c r="K246" s="300"/>
      <c r="L246" s="300"/>
      <c r="M246" s="300"/>
      <c r="N246" s="300"/>
      <c r="O246" s="300"/>
      <c r="P246" s="300"/>
      <c r="Q246" s="300"/>
      <c r="R246" s="300"/>
      <c r="S246" s="300"/>
      <c r="T246" s="300"/>
      <c r="U246" s="300"/>
      <c r="V246" s="300"/>
      <c r="W246" s="300"/>
      <c r="X246" s="300"/>
      <c r="Y246" s="300"/>
      <c r="Z246" s="300"/>
    </row>
    <row r="247" spans="1:26" ht="11.25" customHeight="1">
      <c r="A247" s="300"/>
      <c r="B247" s="300"/>
      <c r="C247" s="300"/>
      <c r="D247" s="300"/>
      <c r="E247" s="300"/>
      <c r="F247" s="300"/>
      <c r="G247" s="300"/>
      <c r="H247" s="300"/>
      <c r="I247" s="300"/>
      <c r="J247" s="300"/>
      <c r="K247" s="300"/>
      <c r="L247" s="300"/>
      <c r="M247" s="300"/>
      <c r="N247" s="300"/>
      <c r="O247" s="300"/>
      <c r="P247" s="300"/>
      <c r="Q247" s="300"/>
      <c r="R247" s="300"/>
      <c r="S247" s="300"/>
      <c r="T247" s="300"/>
      <c r="U247" s="300"/>
      <c r="V247" s="300"/>
      <c r="W247" s="300"/>
      <c r="X247" s="300"/>
      <c r="Y247" s="300"/>
      <c r="Z247" s="300"/>
    </row>
    <row r="248" spans="1:26" ht="11.25" customHeight="1">
      <c r="A248" s="300"/>
      <c r="B248" s="300"/>
      <c r="C248" s="300"/>
      <c r="D248" s="300"/>
      <c r="E248" s="300"/>
      <c r="F248" s="300"/>
      <c r="G248" s="300"/>
      <c r="H248" s="300"/>
      <c r="I248" s="300"/>
      <c r="J248" s="300"/>
      <c r="K248" s="300"/>
      <c r="L248" s="300"/>
      <c r="M248" s="300"/>
      <c r="N248" s="300"/>
      <c r="O248" s="300"/>
      <c r="P248" s="300"/>
      <c r="Q248" s="300"/>
      <c r="R248" s="300"/>
      <c r="S248" s="300"/>
      <c r="T248" s="300"/>
      <c r="U248" s="300"/>
      <c r="V248" s="300"/>
      <c r="W248" s="300"/>
      <c r="X248" s="300"/>
      <c r="Y248" s="300"/>
      <c r="Z248" s="300"/>
    </row>
    <row r="249" spans="1:26" ht="11.25" customHeight="1">
      <c r="A249" s="300"/>
      <c r="B249" s="300"/>
      <c r="C249" s="300"/>
      <c r="D249" s="300"/>
      <c r="E249" s="300"/>
      <c r="F249" s="300"/>
      <c r="G249" s="300"/>
      <c r="H249" s="300"/>
      <c r="I249" s="300"/>
      <c r="J249" s="300"/>
      <c r="K249" s="300"/>
      <c r="L249" s="300"/>
      <c r="M249" s="300"/>
      <c r="N249" s="300"/>
      <c r="O249" s="300"/>
      <c r="P249" s="300"/>
      <c r="Q249" s="300"/>
      <c r="R249" s="300"/>
      <c r="S249" s="300"/>
      <c r="T249" s="300"/>
      <c r="U249" s="300"/>
      <c r="V249" s="300"/>
      <c r="W249" s="300"/>
      <c r="X249" s="300"/>
      <c r="Y249" s="300"/>
      <c r="Z249" s="300"/>
    </row>
    <row r="250" spans="1:26" ht="11.25" customHeight="1">
      <c r="A250" s="300"/>
      <c r="B250" s="300"/>
      <c r="C250" s="300"/>
      <c r="D250" s="300"/>
      <c r="E250" s="300"/>
      <c r="F250" s="300"/>
      <c r="G250" s="300"/>
      <c r="H250" s="300"/>
      <c r="I250" s="300"/>
      <c r="J250" s="300"/>
      <c r="K250" s="300"/>
      <c r="L250" s="300"/>
      <c r="M250" s="300"/>
      <c r="N250" s="300"/>
      <c r="O250" s="300"/>
      <c r="P250" s="300"/>
      <c r="Q250" s="300"/>
      <c r="R250" s="300"/>
      <c r="S250" s="300"/>
      <c r="T250" s="300"/>
      <c r="U250" s="300"/>
      <c r="V250" s="300"/>
      <c r="W250" s="300"/>
      <c r="X250" s="300"/>
      <c r="Y250" s="300"/>
      <c r="Z250" s="300"/>
    </row>
    <row r="251" spans="1:26" ht="11.25" customHeight="1">
      <c r="A251" s="300"/>
      <c r="B251" s="300"/>
      <c r="C251" s="300"/>
      <c r="D251" s="300"/>
      <c r="E251" s="300"/>
      <c r="F251" s="300"/>
      <c r="G251" s="300"/>
      <c r="H251" s="300"/>
      <c r="I251" s="300"/>
      <c r="J251" s="300"/>
      <c r="K251" s="300"/>
      <c r="L251" s="300"/>
      <c r="M251" s="300"/>
      <c r="N251" s="300"/>
      <c r="O251" s="300"/>
      <c r="P251" s="300"/>
      <c r="Q251" s="300"/>
      <c r="R251" s="300"/>
      <c r="S251" s="300"/>
      <c r="T251" s="300"/>
      <c r="U251" s="300"/>
      <c r="V251" s="300"/>
      <c r="W251" s="300"/>
      <c r="X251" s="300"/>
      <c r="Y251" s="300"/>
      <c r="Z251" s="300"/>
    </row>
    <row r="252" spans="1:26" ht="11.25" customHeight="1">
      <c r="A252" s="300"/>
      <c r="B252" s="300"/>
      <c r="C252" s="300"/>
      <c r="D252" s="300"/>
      <c r="E252" s="300"/>
      <c r="F252" s="300"/>
      <c r="G252" s="300"/>
      <c r="H252" s="300"/>
      <c r="I252" s="300"/>
      <c r="J252" s="300"/>
      <c r="K252" s="300"/>
      <c r="L252" s="300"/>
      <c r="M252" s="300"/>
      <c r="N252" s="300"/>
      <c r="O252" s="300"/>
      <c r="P252" s="300"/>
      <c r="Q252" s="300"/>
      <c r="R252" s="300"/>
      <c r="S252" s="300"/>
      <c r="T252" s="300"/>
      <c r="U252" s="300"/>
      <c r="V252" s="300"/>
      <c r="W252" s="300"/>
      <c r="X252" s="300"/>
      <c r="Y252" s="300"/>
      <c r="Z252" s="300"/>
    </row>
    <row r="253" spans="1:26" ht="11.25" customHeight="1">
      <c r="A253" s="300"/>
      <c r="B253" s="300"/>
      <c r="C253" s="300"/>
      <c r="D253" s="300"/>
      <c r="E253" s="300"/>
      <c r="F253" s="300"/>
      <c r="G253" s="300"/>
      <c r="H253" s="300"/>
      <c r="I253" s="300"/>
      <c r="J253" s="300"/>
      <c r="K253" s="300"/>
      <c r="L253" s="300"/>
      <c r="M253" s="300"/>
      <c r="N253" s="300"/>
      <c r="O253" s="300"/>
      <c r="P253" s="300"/>
      <c r="Q253" s="300"/>
      <c r="R253" s="300"/>
      <c r="S253" s="300"/>
      <c r="T253" s="300"/>
      <c r="U253" s="300"/>
      <c r="V253" s="300"/>
      <c r="W253" s="300"/>
      <c r="X253" s="300"/>
      <c r="Y253" s="300"/>
      <c r="Z253" s="300"/>
    </row>
    <row r="254" spans="1:26" ht="11.25" customHeight="1">
      <c r="A254" s="300"/>
      <c r="B254" s="300"/>
      <c r="C254" s="300"/>
      <c r="D254" s="300"/>
      <c r="E254" s="300"/>
      <c r="F254" s="300"/>
      <c r="G254" s="300"/>
      <c r="H254" s="300"/>
      <c r="I254" s="300"/>
      <c r="J254" s="300"/>
      <c r="K254" s="300"/>
      <c r="L254" s="300"/>
      <c r="M254" s="300"/>
      <c r="N254" s="300"/>
      <c r="O254" s="300"/>
      <c r="P254" s="300"/>
      <c r="Q254" s="300"/>
      <c r="R254" s="300"/>
      <c r="S254" s="300"/>
      <c r="T254" s="300"/>
      <c r="U254" s="300"/>
      <c r="V254" s="300"/>
      <c r="W254" s="300"/>
      <c r="X254" s="300"/>
      <c r="Y254" s="300"/>
      <c r="Z254" s="300"/>
    </row>
    <row r="255" spans="1:26" ht="11.25" customHeight="1">
      <c r="A255" s="300"/>
      <c r="B255" s="300"/>
      <c r="C255" s="300"/>
      <c r="D255" s="300"/>
      <c r="E255" s="300"/>
      <c r="F255" s="300"/>
      <c r="G255" s="300"/>
      <c r="H255" s="300"/>
      <c r="I255" s="300"/>
      <c r="J255" s="300"/>
      <c r="K255" s="300"/>
      <c r="L255" s="300"/>
      <c r="M255" s="300"/>
      <c r="N255" s="300"/>
      <c r="O255" s="300"/>
      <c r="P255" s="300"/>
      <c r="Q255" s="300"/>
      <c r="R255" s="300"/>
      <c r="S255" s="300"/>
      <c r="T255" s="300"/>
      <c r="U255" s="300"/>
      <c r="V255" s="300"/>
      <c r="W255" s="300"/>
      <c r="X255" s="300"/>
      <c r="Y255" s="300"/>
      <c r="Z255" s="300"/>
    </row>
    <row r="256" spans="1:26" ht="11.25" customHeight="1">
      <c r="A256" s="300"/>
      <c r="B256" s="300"/>
      <c r="C256" s="300"/>
      <c r="D256" s="300"/>
      <c r="E256" s="300"/>
      <c r="F256" s="300"/>
      <c r="G256" s="300"/>
      <c r="H256" s="300"/>
      <c r="I256" s="300"/>
      <c r="J256" s="300"/>
      <c r="K256" s="300"/>
      <c r="L256" s="300"/>
      <c r="M256" s="300"/>
      <c r="N256" s="300"/>
      <c r="O256" s="300"/>
      <c r="P256" s="300"/>
      <c r="Q256" s="300"/>
      <c r="R256" s="300"/>
      <c r="S256" s="300"/>
      <c r="T256" s="300"/>
      <c r="U256" s="300"/>
      <c r="V256" s="300"/>
      <c r="W256" s="300"/>
      <c r="X256" s="300"/>
      <c r="Y256" s="300"/>
      <c r="Z256" s="300"/>
    </row>
    <row r="257" spans="1:26" ht="11.25" customHeight="1">
      <c r="A257" s="300"/>
      <c r="B257" s="300"/>
      <c r="C257" s="300"/>
      <c r="D257" s="300"/>
      <c r="E257" s="300"/>
      <c r="F257" s="300"/>
      <c r="G257" s="300"/>
      <c r="H257" s="300"/>
      <c r="I257" s="300"/>
      <c r="J257" s="300"/>
      <c r="K257" s="300"/>
      <c r="L257" s="300"/>
      <c r="M257" s="300"/>
      <c r="N257" s="300"/>
      <c r="O257" s="300"/>
      <c r="P257" s="300"/>
      <c r="Q257" s="300"/>
      <c r="R257" s="300"/>
      <c r="S257" s="300"/>
      <c r="T257" s="300"/>
      <c r="U257" s="300"/>
      <c r="V257" s="300"/>
      <c r="W257" s="300"/>
      <c r="X257" s="300"/>
      <c r="Y257" s="300"/>
      <c r="Z257" s="300"/>
    </row>
    <row r="258" spans="1:26" ht="11.25" customHeight="1">
      <c r="A258" s="300"/>
      <c r="B258" s="300"/>
      <c r="C258" s="300"/>
      <c r="D258" s="300"/>
      <c r="E258" s="300"/>
      <c r="F258" s="300"/>
      <c r="G258" s="300"/>
      <c r="H258" s="300"/>
      <c r="I258" s="300"/>
      <c r="J258" s="300"/>
      <c r="K258" s="300"/>
      <c r="L258" s="300"/>
      <c r="M258" s="300"/>
      <c r="N258" s="300"/>
      <c r="O258" s="300"/>
      <c r="P258" s="300"/>
      <c r="Q258" s="300"/>
      <c r="R258" s="300"/>
      <c r="S258" s="300"/>
      <c r="T258" s="300"/>
      <c r="U258" s="300"/>
      <c r="V258" s="300"/>
      <c r="W258" s="300"/>
      <c r="X258" s="300"/>
      <c r="Y258" s="300"/>
      <c r="Z258" s="300"/>
    </row>
    <row r="259" spans="1:26" ht="11.25" customHeight="1">
      <c r="A259" s="300"/>
      <c r="B259" s="300"/>
      <c r="C259" s="300"/>
      <c r="D259" s="300"/>
      <c r="E259" s="300"/>
      <c r="F259" s="300"/>
      <c r="G259" s="300"/>
      <c r="H259" s="300"/>
      <c r="I259" s="300"/>
      <c r="J259" s="300"/>
      <c r="K259" s="300"/>
      <c r="L259" s="300"/>
      <c r="M259" s="300"/>
      <c r="N259" s="300"/>
      <c r="O259" s="300"/>
      <c r="P259" s="300"/>
      <c r="Q259" s="300"/>
      <c r="R259" s="300"/>
      <c r="S259" s="300"/>
      <c r="T259" s="300"/>
      <c r="U259" s="300"/>
      <c r="V259" s="300"/>
      <c r="W259" s="300"/>
      <c r="X259" s="300"/>
      <c r="Y259" s="300"/>
      <c r="Z259" s="300"/>
    </row>
    <row r="260" spans="1:26" ht="11.25" customHeight="1">
      <c r="A260" s="300"/>
      <c r="B260" s="300"/>
      <c r="C260" s="300"/>
      <c r="D260" s="300"/>
      <c r="E260" s="300"/>
      <c r="F260" s="300"/>
      <c r="G260" s="300"/>
      <c r="H260" s="300"/>
      <c r="I260" s="300"/>
      <c r="J260" s="300"/>
      <c r="K260" s="300"/>
      <c r="L260" s="300"/>
      <c r="M260" s="300"/>
      <c r="N260" s="300"/>
      <c r="O260" s="300"/>
      <c r="P260" s="300"/>
      <c r="Q260" s="300"/>
      <c r="R260" s="300"/>
      <c r="S260" s="300"/>
      <c r="T260" s="300"/>
      <c r="U260" s="300"/>
      <c r="V260" s="300"/>
      <c r="W260" s="300"/>
      <c r="X260" s="300"/>
      <c r="Y260" s="300"/>
      <c r="Z260" s="300"/>
    </row>
    <row r="261" spans="1:26" ht="11.25" customHeight="1">
      <c r="A261" s="300"/>
      <c r="B261" s="300"/>
      <c r="C261" s="300"/>
      <c r="D261" s="300"/>
      <c r="E261" s="300"/>
      <c r="F261" s="300"/>
      <c r="G261" s="300"/>
      <c r="H261" s="300"/>
      <c r="I261" s="300"/>
      <c r="J261" s="300"/>
      <c r="K261" s="300"/>
      <c r="L261" s="300"/>
      <c r="M261" s="300"/>
      <c r="N261" s="300"/>
      <c r="O261" s="300"/>
      <c r="P261" s="300"/>
      <c r="Q261" s="300"/>
      <c r="R261" s="300"/>
      <c r="S261" s="300"/>
      <c r="T261" s="300"/>
      <c r="U261" s="300"/>
      <c r="V261" s="300"/>
      <c r="W261" s="300"/>
      <c r="X261" s="300"/>
      <c r="Y261" s="300"/>
      <c r="Z261" s="300"/>
    </row>
    <row r="262" spans="1:26" ht="11.25" customHeight="1">
      <c r="A262" s="300"/>
      <c r="B262" s="300"/>
      <c r="C262" s="300"/>
      <c r="D262" s="300"/>
      <c r="E262" s="300"/>
      <c r="F262" s="300"/>
      <c r="G262" s="300"/>
      <c r="H262" s="300"/>
      <c r="I262" s="300"/>
      <c r="J262" s="300"/>
      <c r="K262" s="300"/>
      <c r="L262" s="300"/>
      <c r="M262" s="300"/>
      <c r="N262" s="300"/>
      <c r="O262" s="300"/>
      <c r="P262" s="300"/>
      <c r="Q262" s="300"/>
      <c r="R262" s="300"/>
      <c r="S262" s="300"/>
      <c r="T262" s="300"/>
      <c r="U262" s="300"/>
      <c r="V262" s="300"/>
      <c r="W262" s="300"/>
      <c r="X262" s="300"/>
      <c r="Y262" s="300"/>
      <c r="Z262" s="300"/>
    </row>
    <row r="263" spans="1:26" ht="11.25" customHeight="1">
      <c r="A263" s="300"/>
      <c r="B263" s="300"/>
      <c r="C263" s="300"/>
      <c r="D263" s="300"/>
      <c r="E263" s="300"/>
      <c r="F263" s="300"/>
      <c r="G263" s="300"/>
      <c r="H263" s="300"/>
      <c r="I263" s="300"/>
      <c r="J263" s="300"/>
      <c r="K263" s="300"/>
      <c r="L263" s="300"/>
      <c r="M263" s="300"/>
      <c r="N263" s="300"/>
      <c r="O263" s="300"/>
      <c r="P263" s="300"/>
      <c r="Q263" s="300"/>
      <c r="R263" s="300"/>
      <c r="S263" s="300"/>
      <c r="T263" s="300"/>
      <c r="U263" s="300"/>
      <c r="V263" s="300"/>
      <c r="W263" s="300"/>
      <c r="X263" s="300"/>
      <c r="Y263" s="300"/>
      <c r="Z263" s="300"/>
    </row>
    <row r="264" spans="1:26" ht="11.25" customHeight="1">
      <c r="A264" s="300"/>
      <c r="B264" s="300"/>
      <c r="C264" s="300"/>
      <c r="D264" s="300"/>
      <c r="E264" s="300"/>
      <c r="F264" s="300"/>
      <c r="G264" s="300"/>
      <c r="H264" s="300"/>
      <c r="I264" s="300"/>
      <c r="J264" s="300"/>
      <c r="K264" s="300"/>
      <c r="L264" s="300"/>
      <c r="M264" s="300"/>
      <c r="N264" s="300"/>
      <c r="O264" s="300"/>
      <c r="P264" s="300"/>
      <c r="Q264" s="300"/>
      <c r="R264" s="300"/>
      <c r="S264" s="300"/>
      <c r="T264" s="300"/>
      <c r="U264" s="300"/>
      <c r="V264" s="300"/>
      <c r="W264" s="300"/>
      <c r="X264" s="300"/>
      <c r="Y264" s="300"/>
      <c r="Z264" s="300"/>
    </row>
    <row r="265" spans="1:26" ht="11.25" customHeight="1">
      <c r="A265" s="300"/>
      <c r="B265" s="300"/>
      <c r="C265" s="300"/>
      <c r="D265" s="300"/>
      <c r="E265" s="300"/>
      <c r="F265" s="300"/>
      <c r="G265" s="300"/>
      <c r="H265" s="300"/>
      <c r="I265" s="300"/>
      <c r="J265" s="300"/>
      <c r="K265" s="300"/>
      <c r="L265" s="300"/>
      <c r="M265" s="300"/>
      <c r="N265" s="300"/>
      <c r="O265" s="300"/>
      <c r="P265" s="300"/>
      <c r="Q265" s="300"/>
      <c r="R265" s="300"/>
      <c r="S265" s="300"/>
      <c r="T265" s="300"/>
      <c r="U265" s="300"/>
      <c r="V265" s="300"/>
      <c r="W265" s="300"/>
      <c r="X265" s="300"/>
      <c r="Y265" s="300"/>
      <c r="Z265" s="300"/>
    </row>
    <row r="266" spans="1:26" ht="11.25" customHeight="1">
      <c r="A266" s="300"/>
      <c r="B266" s="300"/>
      <c r="C266" s="300"/>
      <c r="D266" s="300"/>
      <c r="E266" s="300"/>
      <c r="F266" s="300"/>
      <c r="G266" s="300"/>
      <c r="H266" s="300"/>
      <c r="I266" s="300"/>
      <c r="J266" s="300"/>
      <c r="K266" s="300"/>
      <c r="L266" s="300"/>
      <c r="M266" s="300"/>
      <c r="N266" s="300"/>
      <c r="O266" s="300"/>
      <c r="P266" s="300"/>
      <c r="Q266" s="300"/>
      <c r="R266" s="300"/>
      <c r="S266" s="300"/>
      <c r="T266" s="300"/>
      <c r="U266" s="300"/>
      <c r="V266" s="300"/>
      <c r="W266" s="300"/>
      <c r="X266" s="300"/>
      <c r="Y266" s="300"/>
      <c r="Z266" s="300"/>
    </row>
    <row r="267" spans="1:26" ht="11.25" customHeight="1">
      <c r="A267" s="300"/>
      <c r="B267" s="300"/>
      <c r="C267" s="300"/>
      <c r="D267" s="300"/>
      <c r="E267" s="300"/>
      <c r="F267" s="300"/>
      <c r="G267" s="300"/>
      <c r="H267" s="300"/>
      <c r="I267" s="300"/>
      <c r="J267" s="300"/>
      <c r="K267" s="300"/>
      <c r="L267" s="300"/>
      <c r="M267" s="300"/>
      <c r="N267" s="300"/>
      <c r="O267" s="300"/>
      <c r="P267" s="300"/>
      <c r="Q267" s="300"/>
      <c r="R267" s="300"/>
      <c r="S267" s="300"/>
      <c r="T267" s="300"/>
      <c r="U267" s="300"/>
      <c r="V267" s="300"/>
      <c r="W267" s="300"/>
      <c r="X267" s="300"/>
      <c r="Y267" s="300"/>
      <c r="Z267" s="300"/>
    </row>
    <row r="268" spans="1:26" ht="11.25" customHeight="1">
      <c r="A268" s="300"/>
      <c r="B268" s="300"/>
      <c r="C268" s="300"/>
      <c r="D268" s="300"/>
      <c r="E268" s="300"/>
      <c r="F268" s="300"/>
      <c r="G268" s="300"/>
      <c r="H268" s="300"/>
      <c r="I268" s="300"/>
      <c r="J268" s="300"/>
      <c r="K268" s="300"/>
      <c r="L268" s="300"/>
      <c r="M268" s="300"/>
      <c r="N268" s="300"/>
      <c r="O268" s="300"/>
      <c r="P268" s="300"/>
      <c r="Q268" s="300"/>
      <c r="R268" s="300"/>
      <c r="S268" s="300"/>
      <c r="T268" s="300"/>
      <c r="U268" s="300"/>
      <c r="V268" s="300"/>
      <c r="W268" s="300"/>
      <c r="X268" s="300"/>
      <c r="Y268" s="300"/>
      <c r="Z268" s="300"/>
    </row>
    <row r="269" spans="1:26" ht="11.25" customHeight="1">
      <c r="A269" s="300"/>
      <c r="B269" s="300"/>
      <c r="C269" s="300"/>
      <c r="D269" s="300"/>
      <c r="E269" s="300"/>
      <c r="F269" s="300"/>
      <c r="G269" s="300"/>
      <c r="H269" s="300"/>
      <c r="I269" s="300"/>
      <c r="J269" s="300"/>
      <c r="K269" s="300"/>
      <c r="L269" s="300"/>
      <c r="M269" s="300"/>
      <c r="N269" s="300"/>
      <c r="O269" s="300"/>
      <c r="P269" s="300"/>
      <c r="Q269" s="300"/>
      <c r="R269" s="300"/>
      <c r="S269" s="300"/>
      <c r="T269" s="300"/>
      <c r="U269" s="300"/>
      <c r="V269" s="300"/>
      <c r="W269" s="300"/>
      <c r="X269" s="300"/>
      <c r="Y269" s="300"/>
      <c r="Z269" s="300"/>
    </row>
    <row r="270" spans="1:26" ht="11.25" customHeight="1">
      <c r="A270" s="300"/>
      <c r="B270" s="300"/>
      <c r="C270" s="300"/>
      <c r="D270" s="300"/>
      <c r="E270" s="300"/>
      <c r="F270" s="300"/>
      <c r="G270" s="300"/>
      <c r="H270" s="300"/>
      <c r="I270" s="300"/>
      <c r="J270" s="300"/>
      <c r="K270" s="300"/>
      <c r="L270" s="300"/>
      <c r="M270" s="300"/>
      <c r="N270" s="300"/>
      <c r="O270" s="300"/>
      <c r="P270" s="300"/>
      <c r="Q270" s="300"/>
      <c r="R270" s="300"/>
      <c r="S270" s="300"/>
      <c r="T270" s="300"/>
      <c r="U270" s="300"/>
      <c r="V270" s="300"/>
      <c r="W270" s="300"/>
      <c r="X270" s="300"/>
      <c r="Y270" s="300"/>
      <c r="Z270" s="300"/>
    </row>
    <row r="271" spans="1:26" ht="11.25" customHeight="1">
      <c r="A271" s="300"/>
      <c r="B271" s="300"/>
      <c r="C271" s="300"/>
      <c r="D271" s="300"/>
      <c r="E271" s="300"/>
      <c r="F271" s="300"/>
      <c r="G271" s="300"/>
      <c r="H271" s="300"/>
      <c r="I271" s="300"/>
      <c r="J271" s="300"/>
      <c r="K271" s="300"/>
      <c r="L271" s="300"/>
      <c r="M271" s="300"/>
      <c r="N271" s="300"/>
      <c r="O271" s="300"/>
      <c r="P271" s="300"/>
      <c r="Q271" s="300"/>
      <c r="R271" s="300"/>
      <c r="S271" s="300"/>
      <c r="T271" s="300"/>
      <c r="U271" s="300"/>
      <c r="V271" s="300"/>
      <c r="W271" s="300"/>
      <c r="X271" s="300"/>
      <c r="Y271" s="300"/>
      <c r="Z271" s="300"/>
    </row>
    <row r="272" spans="1:26" ht="11.25" customHeight="1">
      <c r="A272" s="300"/>
      <c r="B272" s="300"/>
      <c r="C272" s="300"/>
      <c r="D272" s="300"/>
      <c r="E272" s="300"/>
      <c r="F272" s="300"/>
      <c r="G272" s="300"/>
      <c r="H272" s="300"/>
      <c r="I272" s="300"/>
      <c r="J272" s="300"/>
      <c r="K272" s="300"/>
      <c r="L272" s="300"/>
      <c r="M272" s="300"/>
      <c r="N272" s="300"/>
      <c r="O272" s="300"/>
      <c r="P272" s="300"/>
      <c r="Q272" s="300"/>
      <c r="R272" s="300"/>
      <c r="S272" s="300"/>
      <c r="T272" s="300"/>
      <c r="U272" s="300"/>
      <c r="V272" s="300"/>
      <c r="W272" s="300"/>
      <c r="X272" s="300"/>
      <c r="Y272" s="300"/>
      <c r="Z272" s="300"/>
    </row>
    <row r="273" spans="1:26" ht="11.25" customHeight="1">
      <c r="A273" s="300"/>
      <c r="B273" s="300"/>
      <c r="C273" s="300"/>
      <c r="D273" s="300"/>
      <c r="E273" s="300"/>
      <c r="F273" s="300"/>
      <c r="G273" s="300"/>
      <c r="H273" s="300"/>
      <c r="I273" s="300"/>
      <c r="J273" s="300"/>
      <c r="K273" s="300"/>
      <c r="L273" s="300"/>
      <c r="M273" s="300"/>
      <c r="N273" s="300"/>
      <c r="O273" s="300"/>
      <c r="P273" s="300"/>
      <c r="Q273" s="300"/>
      <c r="R273" s="300"/>
      <c r="S273" s="300"/>
      <c r="T273" s="300"/>
      <c r="U273" s="300"/>
      <c r="V273" s="300"/>
      <c r="W273" s="300"/>
      <c r="X273" s="300"/>
      <c r="Y273" s="300"/>
      <c r="Z273" s="300"/>
    </row>
    <row r="274" spans="1:26" ht="11.25" customHeight="1">
      <c r="A274" s="300"/>
      <c r="B274" s="300"/>
      <c r="C274" s="300"/>
      <c r="D274" s="300"/>
      <c r="E274" s="300"/>
      <c r="F274" s="300"/>
      <c r="G274" s="300"/>
      <c r="H274" s="300"/>
      <c r="I274" s="300"/>
      <c r="J274" s="300"/>
      <c r="K274" s="300"/>
      <c r="L274" s="300"/>
      <c r="M274" s="300"/>
      <c r="N274" s="300"/>
      <c r="O274" s="300"/>
      <c r="P274" s="300"/>
      <c r="Q274" s="300"/>
      <c r="R274" s="300"/>
      <c r="S274" s="300"/>
      <c r="T274" s="300"/>
      <c r="U274" s="300"/>
      <c r="V274" s="300"/>
      <c r="W274" s="300"/>
      <c r="X274" s="300"/>
      <c r="Y274" s="300"/>
      <c r="Z274" s="300"/>
    </row>
    <row r="275" spans="1:26" ht="11.25" customHeight="1">
      <c r="A275" s="300"/>
      <c r="B275" s="300"/>
      <c r="C275" s="300"/>
      <c r="D275" s="300"/>
      <c r="E275" s="300"/>
      <c r="F275" s="300"/>
      <c r="G275" s="300"/>
      <c r="H275" s="300"/>
      <c r="I275" s="300"/>
      <c r="J275" s="300"/>
      <c r="K275" s="300"/>
      <c r="L275" s="300"/>
      <c r="M275" s="300"/>
      <c r="N275" s="300"/>
      <c r="O275" s="300"/>
      <c r="P275" s="300"/>
      <c r="Q275" s="300"/>
      <c r="R275" s="300"/>
      <c r="S275" s="300"/>
      <c r="T275" s="300"/>
      <c r="U275" s="300"/>
      <c r="V275" s="300"/>
      <c r="W275" s="300"/>
      <c r="X275" s="300"/>
      <c r="Y275" s="300"/>
      <c r="Z275" s="300"/>
    </row>
    <row r="276" spans="1:26" ht="11.25" customHeight="1">
      <c r="A276" s="300"/>
      <c r="B276" s="300"/>
      <c r="C276" s="300"/>
      <c r="D276" s="300"/>
      <c r="E276" s="300"/>
      <c r="F276" s="300"/>
      <c r="G276" s="300"/>
      <c r="H276" s="300"/>
      <c r="I276" s="300"/>
      <c r="J276" s="300"/>
      <c r="K276" s="300"/>
      <c r="L276" s="300"/>
      <c r="M276" s="300"/>
      <c r="N276" s="300"/>
      <c r="O276" s="300"/>
      <c r="P276" s="300"/>
      <c r="Q276" s="300"/>
      <c r="R276" s="300"/>
      <c r="S276" s="300"/>
      <c r="T276" s="300"/>
      <c r="U276" s="300"/>
      <c r="V276" s="300"/>
      <c r="W276" s="300"/>
      <c r="X276" s="300"/>
      <c r="Y276" s="300"/>
      <c r="Z276" s="300"/>
    </row>
    <row r="277" spans="1:26" ht="11.25" customHeight="1">
      <c r="A277" s="300"/>
      <c r="B277" s="300"/>
      <c r="C277" s="300"/>
      <c r="D277" s="300"/>
      <c r="E277" s="300"/>
      <c r="F277" s="300"/>
      <c r="G277" s="300"/>
      <c r="H277" s="300"/>
      <c r="I277" s="300"/>
      <c r="J277" s="300"/>
      <c r="K277" s="300"/>
      <c r="L277" s="300"/>
      <c r="M277" s="300"/>
      <c r="N277" s="300"/>
      <c r="O277" s="300"/>
      <c r="P277" s="300"/>
      <c r="Q277" s="300"/>
      <c r="R277" s="300"/>
      <c r="S277" s="300"/>
      <c r="T277" s="300"/>
      <c r="U277" s="300"/>
      <c r="V277" s="300"/>
      <c r="W277" s="300"/>
      <c r="X277" s="300"/>
      <c r="Y277" s="300"/>
      <c r="Z277" s="300"/>
    </row>
    <row r="278" spans="1:26" ht="11.25" customHeight="1">
      <c r="A278" s="300"/>
      <c r="B278" s="300"/>
      <c r="C278" s="300"/>
      <c r="D278" s="300"/>
      <c r="E278" s="300"/>
      <c r="F278" s="300"/>
      <c r="G278" s="300"/>
      <c r="H278" s="300"/>
      <c r="I278" s="300"/>
      <c r="J278" s="300"/>
      <c r="K278" s="300"/>
      <c r="L278" s="300"/>
      <c r="M278" s="300"/>
      <c r="N278" s="300"/>
      <c r="O278" s="300"/>
      <c r="P278" s="300"/>
      <c r="Q278" s="300"/>
      <c r="R278" s="300"/>
      <c r="S278" s="300"/>
      <c r="T278" s="300"/>
      <c r="U278" s="300"/>
      <c r="V278" s="300"/>
      <c r="W278" s="300"/>
      <c r="X278" s="300"/>
      <c r="Y278" s="300"/>
      <c r="Z278" s="300"/>
    </row>
    <row r="279" spans="1:26" ht="11.25" customHeight="1">
      <c r="A279" s="300"/>
      <c r="B279" s="300"/>
      <c r="C279" s="300"/>
      <c r="D279" s="300"/>
      <c r="E279" s="300"/>
      <c r="F279" s="300"/>
      <c r="G279" s="300"/>
      <c r="H279" s="300"/>
      <c r="I279" s="300"/>
      <c r="J279" s="300"/>
      <c r="K279" s="300"/>
      <c r="L279" s="300"/>
      <c r="M279" s="300"/>
      <c r="N279" s="300"/>
      <c r="O279" s="300"/>
      <c r="P279" s="300"/>
      <c r="Q279" s="300"/>
      <c r="R279" s="300"/>
      <c r="S279" s="300"/>
      <c r="T279" s="300"/>
      <c r="U279" s="300"/>
      <c r="V279" s="300"/>
      <c r="W279" s="300"/>
      <c r="X279" s="300"/>
      <c r="Y279" s="300"/>
      <c r="Z279" s="300"/>
    </row>
    <row r="280" spans="1:26" ht="11.25" customHeight="1">
      <c r="A280" s="300"/>
      <c r="B280" s="300"/>
      <c r="C280" s="300"/>
      <c r="D280" s="300"/>
      <c r="E280" s="300"/>
      <c r="F280" s="300"/>
      <c r="G280" s="300"/>
      <c r="H280" s="300"/>
      <c r="I280" s="300"/>
      <c r="J280" s="300"/>
      <c r="K280" s="300"/>
      <c r="L280" s="300"/>
      <c r="M280" s="300"/>
      <c r="N280" s="300"/>
      <c r="O280" s="300"/>
      <c r="P280" s="300"/>
      <c r="Q280" s="300"/>
      <c r="R280" s="300"/>
      <c r="S280" s="300"/>
      <c r="T280" s="300"/>
      <c r="U280" s="300"/>
      <c r="V280" s="300"/>
      <c r="W280" s="300"/>
      <c r="X280" s="300"/>
      <c r="Y280" s="300"/>
      <c r="Z280" s="300"/>
    </row>
    <row r="281" spans="1:26" ht="11.25" customHeight="1">
      <c r="A281" s="300"/>
      <c r="B281" s="300"/>
      <c r="C281" s="300"/>
      <c r="D281" s="300"/>
      <c r="E281" s="300"/>
      <c r="F281" s="300"/>
      <c r="G281" s="300"/>
      <c r="H281" s="300"/>
      <c r="I281" s="300"/>
      <c r="J281" s="300"/>
      <c r="K281" s="300"/>
      <c r="L281" s="300"/>
      <c r="M281" s="300"/>
      <c r="N281" s="300"/>
      <c r="O281" s="300"/>
      <c r="P281" s="300"/>
      <c r="Q281" s="300"/>
      <c r="R281" s="300"/>
      <c r="S281" s="300"/>
      <c r="T281" s="300"/>
      <c r="U281" s="300"/>
      <c r="V281" s="300"/>
      <c r="W281" s="300"/>
      <c r="X281" s="300"/>
      <c r="Y281" s="300"/>
      <c r="Z281" s="300"/>
    </row>
    <row r="282" spans="1:26" ht="11.25" customHeight="1">
      <c r="A282" s="300"/>
      <c r="B282" s="300"/>
      <c r="C282" s="300"/>
      <c r="D282" s="300"/>
      <c r="E282" s="300"/>
      <c r="F282" s="300"/>
      <c r="G282" s="300"/>
      <c r="H282" s="300"/>
      <c r="I282" s="300"/>
      <c r="J282" s="300"/>
      <c r="K282" s="300"/>
      <c r="L282" s="300"/>
      <c r="M282" s="300"/>
      <c r="N282" s="300"/>
      <c r="O282" s="300"/>
      <c r="P282" s="300"/>
      <c r="Q282" s="300"/>
      <c r="R282" s="300"/>
      <c r="S282" s="300"/>
      <c r="T282" s="300"/>
      <c r="U282" s="300"/>
      <c r="V282" s="300"/>
      <c r="W282" s="300"/>
      <c r="X282" s="300"/>
      <c r="Y282" s="300"/>
      <c r="Z282" s="300"/>
    </row>
    <row r="283" spans="1:26" ht="11.25" customHeight="1">
      <c r="A283" s="300"/>
      <c r="B283" s="300"/>
      <c r="C283" s="300"/>
      <c r="D283" s="300"/>
      <c r="E283" s="300"/>
      <c r="F283" s="300"/>
      <c r="G283" s="300"/>
      <c r="H283" s="300"/>
      <c r="I283" s="300"/>
      <c r="J283" s="300"/>
      <c r="K283" s="300"/>
      <c r="L283" s="300"/>
      <c r="M283" s="300"/>
      <c r="N283" s="300"/>
      <c r="O283" s="300"/>
      <c r="P283" s="300"/>
      <c r="Q283" s="300"/>
      <c r="R283" s="300"/>
      <c r="S283" s="300"/>
      <c r="T283" s="300"/>
      <c r="U283" s="300"/>
      <c r="V283" s="300"/>
      <c r="W283" s="300"/>
      <c r="X283" s="300"/>
      <c r="Y283" s="300"/>
      <c r="Z283" s="300"/>
    </row>
    <row r="284" spans="1:26" ht="11.25" customHeight="1">
      <c r="A284" s="300"/>
      <c r="B284" s="300"/>
      <c r="C284" s="300"/>
      <c r="D284" s="300"/>
      <c r="E284" s="300"/>
      <c r="F284" s="300"/>
      <c r="G284" s="300"/>
      <c r="H284" s="300"/>
      <c r="I284" s="300"/>
      <c r="J284" s="300"/>
      <c r="K284" s="300"/>
      <c r="L284" s="300"/>
      <c r="M284" s="300"/>
      <c r="N284" s="300"/>
      <c r="O284" s="300"/>
      <c r="P284" s="300"/>
      <c r="Q284" s="300"/>
      <c r="R284" s="300"/>
      <c r="S284" s="300"/>
      <c r="T284" s="300"/>
      <c r="U284" s="300"/>
      <c r="V284" s="300"/>
      <c r="W284" s="300"/>
      <c r="X284" s="300"/>
      <c r="Y284" s="300"/>
      <c r="Z284" s="300"/>
    </row>
    <row r="285" spans="1:26" ht="11.25" customHeight="1">
      <c r="A285" s="300"/>
      <c r="B285" s="300"/>
      <c r="C285" s="300"/>
      <c r="D285" s="300"/>
      <c r="E285" s="300"/>
      <c r="F285" s="300"/>
      <c r="G285" s="300"/>
      <c r="H285" s="300"/>
      <c r="I285" s="300"/>
      <c r="J285" s="300"/>
      <c r="K285" s="300"/>
      <c r="L285" s="300"/>
      <c r="M285" s="300"/>
      <c r="N285" s="300"/>
      <c r="O285" s="300"/>
      <c r="P285" s="300"/>
      <c r="Q285" s="300"/>
      <c r="R285" s="300"/>
      <c r="S285" s="300"/>
      <c r="T285" s="300"/>
      <c r="U285" s="300"/>
      <c r="V285" s="300"/>
      <c r="W285" s="300"/>
      <c r="X285" s="300"/>
      <c r="Y285" s="300"/>
      <c r="Z285" s="300"/>
    </row>
    <row r="286" spans="1:26" ht="11.25" customHeight="1">
      <c r="A286" s="300"/>
      <c r="B286" s="300"/>
      <c r="C286" s="300"/>
      <c r="D286" s="300"/>
      <c r="E286" s="300"/>
      <c r="F286" s="300"/>
      <c r="G286" s="300"/>
      <c r="H286" s="300"/>
      <c r="I286" s="300"/>
      <c r="J286" s="300"/>
      <c r="K286" s="300"/>
      <c r="L286" s="300"/>
      <c r="M286" s="300"/>
      <c r="N286" s="300"/>
      <c r="O286" s="300"/>
      <c r="P286" s="300"/>
      <c r="Q286" s="300"/>
      <c r="R286" s="300"/>
      <c r="S286" s="300"/>
      <c r="T286" s="300"/>
      <c r="U286" s="300"/>
      <c r="V286" s="300"/>
      <c r="W286" s="300"/>
      <c r="X286" s="300"/>
      <c r="Y286" s="300"/>
      <c r="Z286" s="300"/>
    </row>
    <row r="287" spans="1:26" ht="11.25" customHeight="1">
      <c r="A287" s="300"/>
      <c r="B287" s="300"/>
      <c r="C287" s="300"/>
      <c r="D287" s="300"/>
      <c r="E287" s="300"/>
      <c r="F287" s="300"/>
      <c r="G287" s="300"/>
      <c r="H287" s="300"/>
      <c r="I287" s="300"/>
      <c r="J287" s="300"/>
      <c r="K287" s="300"/>
      <c r="L287" s="300"/>
      <c r="M287" s="300"/>
      <c r="N287" s="300"/>
      <c r="O287" s="300"/>
      <c r="P287" s="300"/>
      <c r="Q287" s="300"/>
      <c r="R287" s="300"/>
      <c r="S287" s="300"/>
      <c r="T287" s="300"/>
      <c r="U287" s="300"/>
      <c r="V287" s="300"/>
      <c r="W287" s="300"/>
      <c r="X287" s="300"/>
      <c r="Y287" s="300"/>
      <c r="Z287" s="300"/>
    </row>
    <row r="288" spans="1:26" ht="11.25" customHeight="1">
      <c r="A288" s="300"/>
      <c r="B288" s="300"/>
      <c r="C288" s="300"/>
      <c r="D288" s="300"/>
      <c r="E288" s="300"/>
      <c r="F288" s="300"/>
      <c r="G288" s="300"/>
      <c r="H288" s="300"/>
      <c r="I288" s="300"/>
      <c r="J288" s="300"/>
      <c r="K288" s="300"/>
      <c r="L288" s="300"/>
      <c r="M288" s="300"/>
      <c r="N288" s="300"/>
      <c r="O288" s="300"/>
      <c r="P288" s="300"/>
      <c r="Q288" s="300"/>
      <c r="R288" s="300"/>
      <c r="S288" s="300"/>
      <c r="T288" s="300"/>
      <c r="U288" s="300"/>
      <c r="V288" s="300"/>
      <c r="W288" s="300"/>
      <c r="X288" s="300"/>
      <c r="Y288" s="300"/>
      <c r="Z288" s="300"/>
    </row>
    <row r="289" spans="1:26" ht="11.25" customHeight="1">
      <c r="A289" s="300"/>
      <c r="B289" s="300"/>
      <c r="C289" s="300"/>
      <c r="D289" s="300"/>
      <c r="E289" s="300"/>
      <c r="F289" s="300"/>
      <c r="G289" s="300"/>
      <c r="H289" s="300"/>
      <c r="I289" s="300"/>
      <c r="J289" s="300"/>
      <c r="K289" s="300"/>
      <c r="L289" s="300"/>
      <c r="M289" s="300"/>
      <c r="N289" s="300"/>
      <c r="O289" s="300"/>
      <c r="P289" s="300"/>
      <c r="Q289" s="300"/>
      <c r="R289" s="300"/>
      <c r="S289" s="300"/>
      <c r="T289" s="300"/>
      <c r="U289" s="300"/>
      <c r="V289" s="300"/>
      <c r="W289" s="300"/>
      <c r="X289" s="300"/>
      <c r="Y289" s="300"/>
      <c r="Z289" s="300"/>
    </row>
    <row r="290" spans="1:26" ht="11.25" customHeight="1">
      <c r="A290" s="300"/>
      <c r="B290" s="300"/>
      <c r="C290" s="300"/>
      <c r="D290" s="300"/>
      <c r="E290" s="300"/>
      <c r="F290" s="300"/>
      <c r="G290" s="300"/>
      <c r="H290" s="300"/>
      <c r="I290" s="300"/>
      <c r="J290" s="300"/>
      <c r="K290" s="300"/>
      <c r="L290" s="300"/>
      <c r="M290" s="300"/>
      <c r="N290" s="300"/>
      <c r="O290" s="300"/>
      <c r="P290" s="300"/>
      <c r="Q290" s="300"/>
      <c r="R290" s="300"/>
      <c r="S290" s="300"/>
      <c r="T290" s="300"/>
      <c r="U290" s="300"/>
      <c r="V290" s="300"/>
      <c r="W290" s="300"/>
      <c r="X290" s="300"/>
      <c r="Y290" s="300"/>
      <c r="Z290" s="300"/>
    </row>
    <row r="291" spans="1:26" ht="11.25" customHeight="1">
      <c r="A291" s="300"/>
      <c r="B291" s="300"/>
      <c r="C291" s="300"/>
      <c r="D291" s="300"/>
      <c r="E291" s="300"/>
      <c r="F291" s="300"/>
      <c r="G291" s="300"/>
      <c r="H291" s="300"/>
      <c r="I291" s="300"/>
      <c r="J291" s="300"/>
      <c r="K291" s="300"/>
      <c r="L291" s="300"/>
      <c r="M291" s="300"/>
      <c r="N291" s="300"/>
      <c r="O291" s="300"/>
      <c r="P291" s="300"/>
      <c r="Q291" s="300"/>
      <c r="R291" s="300"/>
      <c r="S291" s="300"/>
      <c r="T291" s="300"/>
      <c r="U291" s="300"/>
      <c r="V291" s="300"/>
      <c r="W291" s="300"/>
      <c r="X291" s="300"/>
      <c r="Y291" s="300"/>
      <c r="Z291" s="300"/>
    </row>
    <row r="292" spans="1:26" ht="11.25" customHeight="1">
      <c r="A292" s="300"/>
      <c r="B292" s="300"/>
      <c r="C292" s="300"/>
      <c r="D292" s="300"/>
      <c r="E292" s="300"/>
      <c r="F292" s="300"/>
      <c r="G292" s="300"/>
      <c r="H292" s="300"/>
      <c r="I292" s="300"/>
      <c r="J292" s="300"/>
      <c r="K292" s="300"/>
      <c r="L292" s="300"/>
      <c r="M292" s="300"/>
      <c r="N292" s="300"/>
      <c r="O292" s="300"/>
      <c r="P292" s="300"/>
      <c r="Q292" s="300"/>
      <c r="R292" s="300"/>
      <c r="S292" s="300"/>
      <c r="T292" s="300"/>
      <c r="U292" s="300"/>
      <c r="V292" s="300"/>
      <c r="W292" s="300"/>
      <c r="X292" s="300"/>
      <c r="Y292" s="300"/>
      <c r="Z292" s="300"/>
    </row>
    <row r="293" spans="1:26" ht="11.25" customHeight="1">
      <c r="A293" s="300"/>
      <c r="B293" s="300"/>
      <c r="C293" s="300"/>
      <c r="D293" s="300"/>
      <c r="E293" s="300"/>
      <c r="F293" s="300"/>
      <c r="G293" s="300"/>
      <c r="H293" s="300"/>
      <c r="I293" s="300"/>
      <c r="J293" s="300"/>
      <c r="K293" s="300"/>
      <c r="L293" s="300"/>
      <c r="M293" s="300"/>
      <c r="N293" s="300"/>
      <c r="O293" s="300"/>
      <c r="P293" s="300"/>
      <c r="Q293" s="300"/>
      <c r="R293" s="300"/>
      <c r="S293" s="300"/>
      <c r="T293" s="300"/>
      <c r="U293" s="300"/>
      <c r="V293" s="300"/>
      <c r="W293" s="300"/>
      <c r="X293" s="300"/>
      <c r="Y293" s="300"/>
      <c r="Z293" s="300"/>
    </row>
    <row r="294" spans="1:26" ht="11.25" customHeight="1">
      <c r="A294" s="300"/>
      <c r="B294" s="300"/>
      <c r="C294" s="300"/>
      <c r="D294" s="300"/>
      <c r="E294" s="300"/>
      <c r="F294" s="300"/>
      <c r="G294" s="300"/>
      <c r="H294" s="300"/>
      <c r="I294" s="300"/>
      <c r="J294" s="300"/>
      <c r="K294" s="300"/>
      <c r="L294" s="300"/>
      <c r="M294" s="300"/>
      <c r="N294" s="300"/>
      <c r="O294" s="300"/>
      <c r="P294" s="300"/>
      <c r="Q294" s="300"/>
      <c r="R294" s="300"/>
      <c r="S294" s="300"/>
      <c r="T294" s="300"/>
      <c r="U294" s="300"/>
      <c r="V294" s="300"/>
      <c r="W294" s="300"/>
      <c r="X294" s="300"/>
      <c r="Y294" s="300"/>
      <c r="Z294" s="300"/>
    </row>
    <row r="295" spans="1:26" ht="11.25" customHeight="1">
      <c r="A295" s="300"/>
      <c r="B295" s="300"/>
      <c r="C295" s="300"/>
      <c r="D295" s="300"/>
      <c r="E295" s="300"/>
      <c r="F295" s="300"/>
      <c r="G295" s="300"/>
      <c r="H295" s="300"/>
      <c r="I295" s="300"/>
      <c r="J295" s="300"/>
      <c r="K295" s="300"/>
      <c r="L295" s="300"/>
      <c r="M295" s="300"/>
      <c r="N295" s="300"/>
      <c r="O295" s="300"/>
      <c r="P295" s="300"/>
      <c r="Q295" s="300"/>
      <c r="R295" s="300"/>
      <c r="S295" s="300"/>
      <c r="T295" s="300"/>
      <c r="U295" s="300"/>
      <c r="V295" s="300"/>
      <c r="W295" s="300"/>
      <c r="X295" s="300"/>
      <c r="Y295" s="300"/>
      <c r="Z295" s="300"/>
    </row>
    <row r="296" spans="1:26" ht="11.25" customHeight="1">
      <c r="A296" s="300"/>
      <c r="B296" s="300"/>
      <c r="C296" s="300"/>
      <c r="D296" s="300"/>
      <c r="E296" s="300"/>
      <c r="F296" s="300"/>
      <c r="G296" s="300"/>
      <c r="H296" s="300"/>
      <c r="I296" s="300"/>
      <c r="J296" s="300"/>
      <c r="K296" s="300"/>
      <c r="L296" s="300"/>
      <c r="M296" s="300"/>
      <c r="N296" s="300"/>
      <c r="O296" s="300"/>
      <c r="P296" s="300"/>
      <c r="Q296" s="300"/>
      <c r="R296" s="300"/>
      <c r="S296" s="300"/>
      <c r="T296" s="300"/>
      <c r="U296" s="300"/>
      <c r="V296" s="300"/>
      <c r="W296" s="300"/>
      <c r="X296" s="300"/>
      <c r="Y296" s="300"/>
      <c r="Z296" s="300"/>
    </row>
    <row r="297" spans="1:26" ht="11.25" customHeight="1">
      <c r="A297" s="300"/>
      <c r="B297" s="300"/>
      <c r="C297" s="300"/>
      <c r="D297" s="300"/>
      <c r="E297" s="300"/>
      <c r="F297" s="300"/>
      <c r="G297" s="300"/>
      <c r="H297" s="300"/>
      <c r="I297" s="300"/>
      <c r="J297" s="300"/>
      <c r="K297" s="300"/>
      <c r="L297" s="300"/>
      <c r="M297" s="300"/>
      <c r="N297" s="300"/>
      <c r="O297" s="300"/>
      <c r="P297" s="300"/>
      <c r="Q297" s="300"/>
      <c r="R297" s="300"/>
      <c r="S297" s="300"/>
      <c r="T297" s="300"/>
      <c r="U297" s="300"/>
      <c r="V297" s="300"/>
      <c r="W297" s="300"/>
      <c r="X297" s="300"/>
      <c r="Y297" s="300"/>
      <c r="Z297" s="300"/>
    </row>
    <row r="298" spans="1:26" ht="11.25" customHeight="1">
      <c r="A298" s="300"/>
      <c r="B298" s="300"/>
      <c r="C298" s="300"/>
      <c r="D298" s="300"/>
      <c r="E298" s="300"/>
      <c r="F298" s="300"/>
      <c r="G298" s="300"/>
      <c r="H298" s="300"/>
      <c r="I298" s="300"/>
      <c r="J298" s="300"/>
      <c r="K298" s="300"/>
      <c r="L298" s="300"/>
      <c r="M298" s="300"/>
      <c r="N298" s="300"/>
      <c r="O298" s="300"/>
      <c r="P298" s="300"/>
      <c r="Q298" s="300"/>
      <c r="R298" s="300"/>
      <c r="S298" s="300"/>
      <c r="T298" s="300"/>
      <c r="U298" s="300"/>
      <c r="V298" s="300"/>
      <c r="W298" s="300"/>
      <c r="X298" s="300"/>
      <c r="Y298" s="300"/>
      <c r="Z298" s="300"/>
    </row>
    <row r="299" spans="1:26" ht="11.25" customHeight="1">
      <c r="A299" s="300"/>
      <c r="B299" s="300"/>
      <c r="C299" s="300"/>
      <c r="D299" s="300"/>
      <c r="E299" s="300"/>
      <c r="F299" s="300"/>
      <c r="G299" s="300"/>
      <c r="H299" s="300"/>
      <c r="I299" s="300"/>
      <c r="J299" s="300"/>
      <c r="K299" s="300"/>
      <c r="L299" s="300"/>
      <c r="M299" s="300"/>
      <c r="N299" s="300"/>
      <c r="O299" s="300"/>
      <c r="P299" s="300"/>
      <c r="Q299" s="300"/>
      <c r="R299" s="300"/>
      <c r="S299" s="300"/>
      <c r="T299" s="300"/>
      <c r="U299" s="300"/>
      <c r="V299" s="300"/>
      <c r="W299" s="300"/>
      <c r="X299" s="300"/>
      <c r="Y299" s="300"/>
      <c r="Z299" s="300"/>
    </row>
    <row r="300" spans="1:26" ht="11.25" customHeight="1">
      <c r="A300" s="300"/>
      <c r="B300" s="300"/>
      <c r="C300" s="300"/>
      <c r="D300" s="300"/>
      <c r="E300" s="300"/>
      <c r="F300" s="300"/>
      <c r="G300" s="300"/>
      <c r="H300" s="300"/>
      <c r="I300" s="300"/>
      <c r="J300" s="300"/>
      <c r="K300" s="300"/>
      <c r="L300" s="300"/>
      <c r="M300" s="300"/>
      <c r="N300" s="300"/>
      <c r="O300" s="300"/>
      <c r="P300" s="300"/>
      <c r="Q300" s="300"/>
      <c r="R300" s="300"/>
      <c r="S300" s="300"/>
      <c r="T300" s="300"/>
      <c r="U300" s="300"/>
      <c r="V300" s="300"/>
      <c r="W300" s="300"/>
      <c r="X300" s="300"/>
      <c r="Y300" s="300"/>
      <c r="Z300" s="300"/>
    </row>
    <row r="301" spans="1:26" ht="11.25" customHeight="1">
      <c r="A301" s="300"/>
      <c r="B301" s="300"/>
      <c r="C301" s="300"/>
      <c r="D301" s="300"/>
      <c r="E301" s="300"/>
      <c r="F301" s="300"/>
      <c r="G301" s="300"/>
      <c r="H301" s="300"/>
      <c r="I301" s="300"/>
      <c r="J301" s="300"/>
      <c r="K301" s="300"/>
      <c r="L301" s="300"/>
      <c r="M301" s="300"/>
      <c r="N301" s="300"/>
      <c r="O301" s="300"/>
      <c r="P301" s="300"/>
      <c r="Q301" s="300"/>
      <c r="R301" s="300"/>
      <c r="S301" s="300"/>
      <c r="T301" s="300"/>
      <c r="U301" s="300"/>
      <c r="V301" s="300"/>
      <c r="W301" s="300"/>
      <c r="X301" s="300"/>
      <c r="Y301" s="300"/>
      <c r="Z301" s="300"/>
    </row>
    <row r="302" spans="1:26" ht="11.25" customHeight="1">
      <c r="A302" s="300"/>
      <c r="B302" s="300"/>
      <c r="C302" s="300"/>
      <c r="D302" s="300"/>
      <c r="E302" s="300"/>
      <c r="F302" s="300"/>
      <c r="G302" s="300"/>
      <c r="H302" s="300"/>
      <c r="I302" s="300"/>
      <c r="J302" s="300"/>
      <c r="K302" s="300"/>
      <c r="L302" s="300"/>
      <c r="M302" s="300"/>
      <c r="N302" s="300"/>
      <c r="O302" s="300"/>
      <c r="P302" s="300"/>
      <c r="Q302" s="300"/>
      <c r="R302" s="300"/>
      <c r="S302" s="300"/>
      <c r="T302" s="300"/>
      <c r="U302" s="300"/>
      <c r="V302" s="300"/>
      <c r="W302" s="300"/>
      <c r="X302" s="300"/>
      <c r="Y302" s="300"/>
      <c r="Z302" s="300"/>
    </row>
    <row r="303" spans="1:26" ht="11.25" customHeight="1">
      <c r="A303" s="300"/>
      <c r="B303" s="300"/>
      <c r="C303" s="300"/>
      <c r="D303" s="300"/>
      <c r="E303" s="300"/>
      <c r="F303" s="300"/>
      <c r="G303" s="300"/>
      <c r="H303" s="300"/>
      <c r="I303" s="300"/>
      <c r="J303" s="300"/>
      <c r="K303" s="300"/>
      <c r="L303" s="300"/>
      <c r="M303" s="300"/>
      <c r="N303" s="300"/>
      <c r="O303" s="300"/>
      <c r="P303" s="300"/>
      <c r="Q303" s="300"/>
      <c r="R303" s="300"/>
      <c r="S303" s="300"/>
      <c r="T303" s="300"/>
      <c r="U303" s="300"/>
      <c r="V303" s="300"/>
      <c r="W303" s="300"/>
      <c r="X303" s="300"/>
      <c r="Y303" s="300"/>
      <c r="Z303" s="300"/>
    </row>
    <row r="304" spans="1:26" ht="11.25" customHeight="1">
      <c r="A304" s="300"/>
      <c r="B304" s="300"/>
      <c r="C304" s="300"/>
      <c r="D304" s="300"/>
      <c r="E304" s="300"/>
      <c r="F304" s="300"/>
      <c r="G304" s="300"/>
      <c r="H304" s="300"/>
      <c r="I304" s="300"/>
      <c r="J304" s="300"/>
      <c r="K304" s="300"/>
      <c r="L304" s="300"/>
      <c r="M304" s="300"/>
      <c r="N304" s="300"/>
      <c r="O304" s="300"/>
      <c r="P304" s="300"/>
      <c r="Q304" s="300"/>
      <c r="R304" s="300"/>
      <c r="S304" s="300"/>
      <c r="T304" s="300"/>
      <c r="U304" s="300"/>
      <c r="V304" s="300"/>
      <c r="W304" s="300"/>
      <c r="X304" s="300"/>
      <c r="Y304" s="300"/>
      <c r="Z304" s="300"/>
    </row>
    <row r="305" spans="1:26" ht="11.25" customHeight="1">
      <c r="A305" s="300"/>
      <c r="B305" s="300"/>
      <c r="C305" s="300"/>
      <c r="D305" s="300"/>
      <c r="E305" s="300"/>
      <c r="F305" s="300"/>
      <c r="G305" s="300"/>
      <c r="H305" s="300"/>
      <c r="I305" s="300"/>
      <c r="J305" s="300"/>
      <c r="K305" s="300"/>
      <c r="L305" s="300"/>
      <c r="M305" s="300"/>
      <c r="N305" s="300"/>
      <c r="O305" s="300"/>
      <c r="P305" s="300"/>
      <c r="Q305" s="300"/>
      <c r="R305" s="300"/>
      <c r="S305" s="300"/>
      <c r="T305" s="300"/>
      <c r="U305" s="300"/>
      <c r="V305" s="300"/>
      <c r="W305" s="300"/>
      <c r="X305" s="300"/>
      <c r="Y305" s="300"/>
      <c r="Z305" s="300"/>
    </row>
    <row r="306" spans="1:26" ht="11.25" customHeight="1">
      <c r="A306" s="300"/>
      <c r="B306" s="300"/>
      <c r="C306" s="300"/>
      <c r="D306" s="300"/>
      <c r="E306" s="300"/>
      <c r="F306" s="300"/>
      <c r="G306" s="300"/>
      <c r="H306" s="300"/>
      <c r="I306" s="300"/>
      <c r="J306" s="300"/>
      <c r="K306" s="300"/>
      <c r="L306" s="300"/>
      <c r="M306" s="300"/>
      <c r="N306" s="300"/>
      <c r="O306" s="300"/>
      <c r="P306" s="300"/>
      <c r="Q306" s="300"/>
      <c r="R306" s="300"/>
      <c r="S306" s="300"/>
      <c r="T306" s="300"/>
      <c r="U306" s="300"/>
      <c r="V306" s="300"/>
      <c r="W306" s="300"/>
      <c r="X306" s="300"/>
      <c r="Y306" s="300"/>
      <c r="Z306" s="300"/>
    </row>
    <row r="307" spans="1:26" ht="11.25" customHeight="1">
      <c r="A307" s="300"/>
      <c r="B307" s="300"/>
      <c r="C307" s="300"/>
      <c r="D307" s="300"/>
      <c r="E307" s="300"/>
      <c r="F307" s="300"/>
      <c r="G307" s="300"/>
      <c r="H307" s="300"/>
      <c r="I307" s="300"/>
      <c r="J307" s="300"/>
      <c r="K307" s="300"/>
      <c r="L307" s="300"/>
      <c r="M307" s="300"/>
      <c r="N307" s="300"/>
      <c r="O307" s="300"/>
      <c r="P307" s="300"/>
      <c r="Q307" s="300"/>
      <c r="R307" s="300"/>
      <c r="S307" s="300"/>
      <c r="T307" s="300"/>
      <c r="U307" s="300"/>
      <c r="V307" s="300"/>
      <c r="W307" s="300"/>
      <c r="X307" s="300"/>
      <c r="Y307" s="300"/>
      <c r="Z307" s="300"/>
    </row>
    <row r="308" spans="1:26" ht="11.25" customHeight="1">
      <c r="A308" s="300"/>
      <c r="B308" s="300"/>
      <c r="C308" s="300"/>
      <c r="D308" s="300"/>
      <c r="E308" s="300"/>
      <c r="F308" s="300"/>
      <c r="G308" s="300"/>
      <c r="H308" s="300"/>
      <c r="I308" s="300"/>
      <c r="J308" s="300"/>
      <c r="K308" s="300"/>
      <c r="L308" s="300"/>
      <c r="M308" s="300"/>
      <c r="N308" s="300"/>
      <c r="O308" s="300"/>
      <c r="P308" s="300"/>
      <c r="Q308" s="300"/>
      <c r="R308" s="300"/>
      <c r="S308" s="300"/>
      <c r="T308" s="300"/>
      <c r="U308" s="300"/>
      <c r="V308" s="300"/>
      <c r="W308" s="300"/>
      <c r="X308" s="300"/>
      <c r="Y308" s="300"/>
      <c r="Z308" s="300"/>
    </row>
    <row r="309" spans="1:26" ht="11.25" customHeight="1">
      <c r="A309" s="300"/>
      <c r="B309" s="300"/>
      <c r="C309" s="300"/>
      <c r="D309" s="300"/>
      <c r="E309" s="300"/>
      <c r="F309" s="300"/>
      <c r="G309" s="300"/>
      <c r="H309" s="300"/>
      <c r="I309" s="300"/>
      <c r="J309" s="300"/>
      <c r="K309" s="300"/>
      <c r="L309" s="300"/>
      <c r="M309" s="300"/>
      <c r="N309" s="300"/>
      <c r="O309" s="300"/>
      <c r="P309" s="300"/>
      <c r="Q309" s="300"/>
      <c r="R309" s="300"/>
      <c r="S309" s="300"/>
      <c r="T309" s="300"/>
      <c r="U309" s="300"/>
      <c r="V309" s="300"/>
      <c r="W309" s="300"/>
      <c r="X309" s="300"/>
      <c r="Y309" s="300"/>
      <c r="Z309" s="300"/>
    </row>
    <row r="310" spans="1:26" ht="11.25" customHeight="1">
      <c r="A310" s="300"/>
      <c r="B310" s="300"/>
      <c r="C310" s="300"/>
      <c r="D310" s="300"/>
      <c r="E310" s="300"/>
      <c r="F310" s="300"/>
      <c r="G310" s="300"/>
      <c r="H310" s="300"/>
      <c r="I310" s="300"/>
      <c r="J310" s="300"/>
      <c r="K310" s="300"/>
      <c r="L310" s="300"/>
      <c r="M310" s="300"/>
      <c r="N310" s="300"/>
      <c r="O310" s="300"/>
      <c r="P310" s="300"/>
      <c r="Q310" s="300"/>
      <c r="R310" s="300"/>
      <c r="S310" s="300"/>
      <c r="T310" s="300"/>
      <c r="U310" s="300"/>
      <c r="V310" s="300"/>
      <c r="W310" s="300"/>
      <c r="X310" s="300"/>
      <c r="Y310" s="300"/>
      <c r="Z310" s="300"/>
    </row>
    <row r="311" spans="1:26" ht="11.25" customHeight="1">
      <c r="A311" s="300"/>
      <c r="B311" s="300"/>
      <c r="C311" s="300"/>
      <c r="D311" s="300"/>
      <c r="E311" s="300"/>
      <c r="F311" s="300"/>
      <c r="G311" s="300"/>
      <c r="H311" s="300"/>
      <c r="I311" s="300"/>
      <c r="J311" s="300"/>
      <c r="K311" s="300"/>
      <c r="L311" s="300"/>
      <c r="M311" s="300"/>
      <c r="N311" s="300"/>
      <c r="O311" s="300"/>
      <c r="P311" s="300"/>
      <c r="Q311" s="300"/>
      <c r="R311" s="300"/>
      <c r="S311" s="300"/>
      <c r="T311" s="300"/>
      <c r="U311" s="300"/>
      <c r="V311" s="300"/>
      <c r="W311" s="300"/>
      <c r="X311" s="300"/>
      <c r="Y311" s="300"/>
      <c r="Z311" s="300"/>
    </row>
    <row r="312" spans="1:26" ht="11.25" customHeight="1">
      <c r="A312" s="300"/>
      <c r="B312" s="300"/>
      <c r="C312" s="300"/>
      <c r="D312" s="300"/>
      <c r="E312" s="300"/>
      <c r="F312" s="300"/>
      <c r="G312" s="300"/>
      <c r="H312" s="300"/>
      <c r="I312" s="300"/>
      <c r="J312" s="300"/>
      <c r="K312" s="300"/>
      <c r="L312" s="300"/>
      <c r="M312" s="300"/>
      <c r="N312" s="300"/>
      <c r="O312" s="300"/>
      <c r="P312" s="300"/>
      <c r="Q312" s="300"/>
      <c r="R312" s="300"/>
      <c r="S312" s="300"/>
      <c r="T312" s="300"/>
      <c r="U312" s="300"/>
      <c r="V312" s="300"/>
      <c r="W312" s="300"/>
      <c r="X312" s="300"/>
      <c r="Y312" s="300"/>
      <c r="Z312" s="300"/>
    </row>
    <row r="313" spans="1:26" ht="11.25" customHeight="1">
      <c r="A313" s="300"/>
      <c r="B313" s="300"/>
      <c r="C313" s="300"/>
      <c r="D313" s="300"/>
      <c r="E313" s="300"/>
      <c r="F313" s="300"/>
      <c r="G313" s="300"/>
      <c r="H313" s="300"/>
      <c r="I313" s="300"/>
      <c r="J313" s="300"/>
      <c r="K313" s="300"/>
      <c r="L313" s="300"/>
      <c r="M313" s="300"/>
      <c r="N313" s="300"/>
      <c r="O313" s="300"/>
      <c r="P313" s="300"/>
      <c r="Q313" s="300"/>
      <c r="R313" s="300"/>
      <c r="S313" s="300"/>
      <c r="T313" s="300"/>
      <c r="U313" s="300"/>
      <c r="V313" s="300"/>
      <c r="W313" s="300"/>
      <c r="X313" s="300"/>
      <c r="Y313" s="300"/>
      <c r="Z313" s="300"/>
    </row>
    <row r="314" spans="1:26" ht="11.25" customHeight="1">
      <c r="A314" s="300"/>
      <c r="B314" s="300"/>
      <c r="C314" s="300"/>
      <c r="D314" s="300"/>
      <c r="E314" s="300"/>
      <c r="F314" s="300"/>
      <c r="G314" s="300"/>
      <c r="H314" s="300"/>
      <c r="I314" s="300"/>
      <c r="J314" s="300"/>
      <c r="K314" s="300"/>
      <c r="L314" s="300"/>
      <c r="M314" s="300"/>
      <c r="N314" s="300"/>
      <c r="O314" s="300"/>
      <c r="P314" s="300"/>
      <c r="Q314" s="300"/>
      <c r="R314" s="300"/>
      <c r="S314" s="300"/>
      <c r="T314" s="300"/>
      <c r="U314" s="300"/>
      <c r="V314" s="300"/>
      <c r="W314" s="300"/>
      <c r="X314" s="300"/>
      <c r="Y314" s="300"/>
      <c r="Z314" s="300"/>
    </row>
    <row r="315" spans="1:26" ht="11.25" customHeight="1">
      <c r="A315" s="300"/>
      <c r="B315" s="300"/>
      <c r="C315" s="300"/>
      <c r="D315" s="300"/>
      <c r="E315" s="300"/>
      <c r="F315" s="300"/>
      <c r="G315" s="300"/>
      <c r="H315" s="300"/>
      <c r="I315" s="300"/>
      <c r="J315" s="300"/>
      <c r="K315" s="300"/>
      <c r="L315" s="300"/>
      <c r="M315" s="300"/>
      <c r="N315" s="300"/>
      <c r="O315" s="300"/>
      <c r="P315" s="300"/>
      <c r="Q315" s="300"/>
      <c r="R315" s="300"/>
      <c r="S315" s="300"/>
      <c r="T315" s="300"/>
      <c r="U315" s="300"/>
      <c r="V315" s="300"/>
      <c r="W315" s="300"/>
      <c r="X315" s="300"/>
      <c r="Y315" s="300"/>
      <c r="Z315" s="300"/>
    </row>
    <row r="316" spans="1:26" ht="11.25" customHeight="1">
      <c r="A316" s="300"/>
      <c r="B316" s="300"/>
      <c r="C316" s="300"/>
      <c r="D316" s="300"/>
      <c r="E316" s="300"/>
      <c r="F316" s="300"/>
      <c r="G316" s="300"/>
      <c r="H316" s="300"/>
      <c r="I316" s="300"/>
      <c r="J316" s="300"/>
      <c r="K316" s="300"/>
      <c r="L316" s="300"/>
      <c r="M316" s="300"/>
      <c r="N316" s="300"/>
      <c r="O316" s="300"/>
      <c r="P316" s="300"/>
      <c r="Q316" s="300"/>
      <c r="R316" s="300"/>
      <c r="S316" s="300"/>
      <c r="T316" s="300"/>
      <c r="U316" s="300"/>
      <c r="V316" s="300"/>
      <c r="W316" s="300"/>
      <c r="X316" s="300"/>
      <c r="Y316" s="300"/>
      <c r="Z316" s="300"/>
    </row>
    <row r="317" spans="1:26" ht="11.25" customHeight="1">
      <c r="A317" s="300"/>
      <c r="B317" s="300"/>
      <c r="C317" s="300"/>
      <c r="D317" s="300"/>
      <c r="E317" s="300"/>
      <c r="F317" s="300"/>
      <c r="G317" s="300"/>
      <c r="H317" s="300"/>
      <c r="I317" s="300"/>
      <c r="J317" s="300"/>
      <c r="K317" s="300"/>
      <c r="L317" s="300"/>
      <c r="M317" s="300"/>
      <c r="N317" s="300"/>
      <c r="O317" s="300"/>
      <c r="P317" s="300"/>
      <c r="Q317" s="300"/>
      <c r="R317" s="300"/>
      <c r="S317" s="300"/>
      <c r="T317" s="300"/>
      <c r="U317" s="300"/>
      <c r="V317" s="300"/>
      <c r="W317" s="300"/>
      <c r="X317" s="300"/>
      <c r="Y317" s="300"/>
      <c r="Z317" s="300"/>
    </row>
    <row r="318" spans="1:26" ht="11.25" customHeight="1">
      <c r="A318" s="300"/>
      <c r="B318" s="300"/>
      <c r="C318" s="300"/>
      <c r="D318" s="300"/>
      <c r="E318" s="300"/>
      <c r="F318" s="300"/>
      <c r="G318" s="300"/>
      <c r="H318" s="300"/>
      <c r="I318" s="300"/>
      <c r="J318" s="300"/>
      <c r="K318" s="300"/>
      <c r="L318" s="300"/>
      <c r="M318" s="300"/>
      <c r="N318" s="300"/>
      <c r="O318" s="300"/>
      <c r="P318" s="300"/>
      <c r="Q318" s="300"/>
      <c r="R318" s="300"/>
      <c r="S318" s="300"/>
      <c r="T318" s="300"/>
      <c r="U318" s="300"/>
      <c r="V318" s="300"/>
      <c r="W318" s="300"/>
      <c r="X318" s="300"/>
      <c r="Y318" s="300"/>
      <c r="Z318" s="300"/>
    </row>
    <row r="319" spans="1:26" ht="11.25" customHeight="1">
      <c r="A319" s="300"/>
      <c r="B319" s="300"/>
      <c r="C319" s="300"/>
      <c r="D319" s="300"/>
      <c r="E319" s="300"/>
      <c r="F319" s="300"/>
      <c r="G319" s="300"/>
      <c r="H319" s="300"/>
      <c r="I319" s="300"/>
      <c r="J319" s="300"/>
      <c r="K319" s="300"/>
      <c r="L319" s="300"/>
      <c r="M319" s="300"/>
      <c r="N319" s="300"/>
      <c r="O319" s="300"/>
      <c r="P319" s="300"/>
      <c r="Q319" s="300"/>
      <c r="R319" s="300"/>
      <c r="S319" s="300"/>
      <c r="T319" s="300"/>
      <c r="U319" s="300"/>
      <c r="V319" s="300"/>
      <c r="W319" s="300"/>
      <c r="X319" s="300"/>
      <c r="Y319" s="300"/>
      <c r="Z319" s="300"/>
    </row>
    <row r="320" spans="1:26" ht="11.25" customHeight="1">
      <c r="A320" s="300"/>
      <c r="B320" s="300"/>
      <c r="C320" s="300"/>
      <c r="D320" s="300"/>
      <c r="E320" s="300"/>
      <c r="F320" s="300"/>
      <c r="G320" s="300"/>
      <c r="H320" s="300"/>
      <c r="I320" s="300"/>
      <c r="J320" s="300"/>
      <c r="K320" s="300"/>
      <c r="L320" s="300"/>
      <c r="M320" s="300"/>
      <c r="N320" s="300"/>
      <c r="O320" s="300"/>
      <c r="P320" s="300"/>
      <c r="Q320" s="300"/>
      <c r="R320" s="300"/>
      <c r="S320" s="300"/>
      <c r="T320" s="300"/>
      <c r="U320" s="300"/>
      <c r="V320" s="300"/>
      <c r="W320" s="300"/>
      <c r="X320" s="300"/>
      <c r="Y320" s="300"/>
      <c r="Z320" s="300"/>
    </row>
    <row r="321" spans="1:26" ht="11.25" customHeight="1">
      <c r="A321" s="300"/>
      <c r="B321" s="300"/>
      <c r="C321" s="300"/>
      <c r="D321" s="300"/>
      <c r="E321" s="300"/>
      <c r="F321" s="300"/>
      <c r="G321" s="300"/>
      <c r="H321" s="300"/>
      <c r="I321" s="300"/>
      <c r="J321" s="300"/>
      <c r="K321" s="300"/>
      <c r="L321" s="300"/>
      <c r="M321" s="300"/>
      <c r="N321" s="300"/>
      <c r="O321" s="300"/>
      <c r="P321" s="300"/>
      <c r="Q321" s="300"/>
      <c r="R321" s="300"/>
      <c r="S321" s="300"/>
      <c r="T321" s="300"/>
      <c r="U321" s="300"/>
      <c r="V321" s="300"/>
      <c r="W321" s="300"/>
      <c r="X321" s="300"/>
      <c r="Y321" s="300"/>
      <c r="Z321" s="300"/>
    </row>
    <row r="322" spans="1:26" ht="11.25" customHeight="1">
      <c r="A322" s="300"/>
      <c r="B322" s="300"/>
      <c r="C322" s="300"/>
      <c r="D322" s="300"/>
      <c r="E322" s="300"/>
      <c r="F322" s="300"/>
      <c r="G322" s="300"/>
      <c r="H322" s="300"/>
      <c r="I322" s="300"/>
      <c r="J322" s="300"/>
      <c r="K322" s="300"/>
      <c r="L322" s="300"/>
      <c r="M322" s="300"/>
      <c r="N322" s="300"/>
      <c r="O322" s="300"/>
      <c r="P322" s="300"/>
      <c r="Q322" s="300"/>
      <c r="R322" s="300"/>
      <c r="S322" s="300"/>
      <c r="T322" s="300"/>
      <c r="U322" s="300"/>
      <c r="V322" s="300"/>
      <c r="W322" s="300"/>
      <c r="X322" s="300"/>
      <c r="Y322" s="300"/>
      <c r="Z322" s="300"/>
    </row>
    <row r="323" spans="1:26" ht="11.25" customHeight="1">
      <c r="A323" s="300"/>
      <c r="B323" s="300"/>
      <c r="C323" s="300"/>
      <c r="D323" s="300"/>
      <c r="E323" s="300"/>
      <c r="F323" s="300"/>
      <c r="G323" s="300"/>
      <c r="H323" s="300"/>
      <c r="I323" s="300"/>
      <c r="J323" s="300"/>
      <c r="K323" s="300"/>
      <c r="L323" s="300"/>
      <c r="M323" s="300"/>
      <c r="N323" s="300"/>
      <c r="O323" s="300"/>
      <c r="P323" s="300"/>
      <c r="Q323" s="300"/>
      <c r="R323" s="300"/>
      <c r="S323" s="300"/>
      <c r="T323" s="300"/>
      <c r="U323" s="300"/>
      <c r="V323" s="300"/>
      <c r="W323" s="300"/>
      <c r="X323" s="300"/>
      <c r="Y323" s="300"/>
      <c r="Z323" s="300"/>
    </row>
    <row r="324" spans="1:26" ht="11.25" customHeight="1">
      <c r="A324" s="300"/>
      <c r="B324" s="300"/>
      <c r="C324" s="300"/>
      <c r="D324" s="300"/>
      <c r="E324" s="300"/>
      <c r="F324" s="300"/>
      <c r="G324" s="300"/>
      <c r="H324" s="300"/>
      <c r="I324" s="300"/>
      <c r="J324" s="300"/>
      <c r="K324" s="300"/>
      <c r="L324" s="300"/>
      <c r="M324" s="300"/>
      <c r="N324" s="300"/>
      <c r="O324" s="300"/>
      <c r="P324" s="300"/>
      <c r="Q324" s="300"/>
      <c r="R324" s="300"/>
      <c r="S324" s="300"/>
      <c r="T324" s="300"/>
      <c r="U324" s="300"/>
      <c r="V324" s="300"/>
      <c r="W324" s="300"/>
      <c r="X324" s="300"/>
      <c r="Y324" s="300"/>
      <c r="Z324" s="300"/>
    </row>
    <row r="325" spans="1:26" ht="11.25" customHeight="1">
      <c r="A325" s="300"/>
      <c r="B325" s="300"/>
      <c r="C325" s="300"/>
      <c r="D325" s="300"/>
      <c r="E325" s="300"/>
      <c r="F325" s="300"/>
      <c r="G325" s="300"/>
      <c r="H325" s="300"/>
      <c r="I325" s="300"/>
      <c r="J325" s="300"/>
      <c r="K325" s="300"/>
      <c r="L325" s="300"/>
      <c r="M325" s="300"/>
      <c r="N325" s="300"/>
      <c r="O325" s="300"/>
      <c r="P325" s="300"/>
      <c r="Q325" s="300"/>
      <c r="R325" s="300"/>
      <c r="S325" s="300"/>
      <c r="T325" s="300"/>
      <c r="U325" s="300"/>
      <c r="V325" s="300"/>
      <c r="W325" s="300"/>
      <c r="X325" s="300"/>
      <c r="Y325" s="300"/>
      <c r="Z325" s="300"/>
    </row>
    <row r="326" spans="1:26" ht="11.25" customHeight="1">
      <c r="A326" s="300"/>
      <c r="B326" s="300"/>
      <c r="C326" s="300"/>
      <c r="D326" s="300"/>
      <c r="E326" s="300"/>
      <c r="F326" s="300"/>
      <c r="G326" s="300"/>
      <c r="H326" s="300"/>
      <c r="I326" s="300"/>
      <c r="J326" s="300"/>
      <c r="K326" s="300"/>
      <c r="L326" s="300"/>
      <c r="M326" s="300"/>
      <c r="N326" s="300"/>
      <c r="O326" s="300"/>
      <c r="P326" s="300"/>
      <c r="Q326" s="300"/>
      <c r="R326" s="300"/>
      <c r="S326" s="300"/>
      <c r="T326" s="300"/>
      <c r="U326" s="300"/>
      <c r="V326" s="300"/>
      <c r="W326" s="300"/>
      <c r="X326" s="300"/>
      <c r="Y326" s="300"/>
      <c r="Z326" s="300"/>
    </row>
    <row r="327" spans="1:26" ht="11.25" customHeight="1">
      <c r="A327" s="300"/>
      <c r="B327" s="300"/>
      <c r="C327" s="300"/>
      <c r="D327" s="300"/>
      <c r="E327" s="300"/>
      <c r="F327" s="300"/>
      <c r="G327" s="300"/>
      <c r="H327" s="300"/>
      <c r="I327" s="300"/>
      <c r="J327" s="300"/>
      <c r="K327" s="300"/>
      <c r="L327" s="300"/>
      <c r="M327" s="300"/>
      <c r="N327" s="300"/>
      <c r="O327" s="300"/>
      <c r="P327" s="300"/>
      <c r="Q327" s="300"/>
      <c r="R327" s="300"/>
      <c r="S327" s="300"/>
      <c r="T327" s="300"/>
      <c r="U327" s="300"/>
      <c r="V327" s="300"/>
      <c r="W327" s="300"/>
      <c r="X327" s="300"/>
      <c r="Y327" s="300"/>
      <c r="Z327" s="300"/>
    </row>
    <row r="328" spans="1:26" ht="11.25" customHeight="1">
      <c r="A328" s="300"/>
      <c r="B328" s="300"/>
      <c r="C328" s="300"/>
      <c r="D328" s="300"/>
      <c r="E328" s="300"/>
      <c r="F328" s="300"/>
      <c r="G328" s="300"/>
      <c r="H328" s="300"/>
      <c r="I328" s="300"/>
      <c r="J328" s="300"/>
      <c r="K328" s="300"/>
      <c r="L328" s="300"/>
      <c r="M328" s="300"/>
      <c r="N328" s="300"/>
      <c r="O328" s="300"/>
      <c r="P328" s="300"/>
      <c r="Q328" s="300"/>
      <c r="R328" s="300"/>
      <c r="S328" s="300"/>
      <c r="T328" s="300"/>
      <c r="U328" s="300"/>
      <c r="V328" s="300"/>
      <c r="W328" s="300"/>
      <c r="X328" s="300"/>
      <c r="Y328" s="300"/>
      <c r="Z328" s="300"/>
    </row>
    <row r="329" spans="1:26" ht="11.25" customHeight="1">
      <c r="A329" s="300"/>
      <c r="B329" s="300"/>
      <c r="C329" s="300"/>
      <c r="D329" s="300"/>
      <c r="E329" s="300"/>
      <c r="F329" s="300"/>
      <c r="G329" s="300"/>
      <c r="H329" s="300"/>
      <c r="I329" s="300"/>
      <c r="J329" s="300"/>
      <c r="K329" s="300"/>
      <c r="L329" s="300"/>
      <c r="M329" s="300"/>
      <c r="N329" s="300"/>
      <c r="O329" s="300"/>
      <c r="P329" s="300"/>
      <c r="Q329" s="300"/>
      <c r="R329" s="300"/>
      <c r="S329" s="300"/>
      <c r="T329" s="300"/>
      <c r="U329" s="300"/>
      <c r="V329" s="300"/>
      <c r="W329" s="300"/>
      <c r="X329" s="300"/>
      <c r="Y329" s="300"/>
      <c r="Z329" s="300"/>
    </row>
    <row r="330" spans="1:26" ht="11.25" customHeight="1">
      <c r="A330" s="300"/>
      <c r="B330" s="300"/>
      <c r="C330" s="300"/>
      <c r="D330" s="300"/>
      <c r="E330" s="300"/>
      <c r="F330" s="300"/>
      <c r="G330" s="300"/>
      <c r="H330" s="300"/>
      <c r="I330" s="300"/>
      <c r="J330" s="300"/>
      <c r="K330" s="300"/>
      <c r="L330" s="300"/>
      <c r="M330" s="300"/>
      <c r="N330" s="300"/>
      <c r="O330" s="300"/>
      <c r="P330" s="300"/>
      <c r="Q330" s="300"/>
      <c r="R330" s="300"/>
      <c r="S330" s="300"/>
      <c r="T330" s="300"/>
      <c r="U330" s="300"/>
      <c r="V330" s="300"/>
      <c r="W330" s="300"/>
      <c r="X330" s="300"/>
      <c r="Y330" s="300"/>
      <c r="Z330" s="300"/>
    </row>
    <row r="331" spans="1:26" ht="11.25" customHeight="1">
      <c r="A331" s="300"/>
      <c r="B331" s="300"/>
      <c r="C331" s="300"/>
      <c r="D331" s="300"/>
      <c r="E331" s="300"/>
      <c r="F331" s="300"/>
      <c r="G331" s="300"/>
      <c r="H331" s="300"/>
      <c r="I331" s="300"/>
      <c r="J331" s="300"/>
      <c r="K331" s="300"/>
      <c r="L331" s="300"/>
      <c r="M331" s="300"/>
      <c r="N331" s="300"/>
      <c r="O331" s="300"/>
      <c r="P331" s="300"/>
      <c r="Q331" s="300"/>
      <c r="R331" s="300"/>
      <c r="S331" s="300"/>
      <c r="T331" s="300"/>
      <c r="U331" s="300"/>
      <c r="V331" s="300"/>
      <c r="W331" s="300"/>
      <c r="X331" s="300"/>
      <c r="Y331" s="300"/>
      <c r="Z331" s="300"/>
    </row>
    <row r="332" spans="1:26" ht="11.25" customHeight="1">
      <c r="A332" s="300"/>
      <c r="B332" s="300"/>
      <c r="C332" s="300"/>
      <c r="D332" s="300"/>
      <c r="E332" s="300"/>
      <c r="F332" s="300"/>
      <c r="G332" s="300"/>
      <c r="H332" s="300"/>
      <c r="I332" s="300"/>
      <c r="J332" s="300"/>
      <c r="K332" s="300"/>
      <c r="L332" s="300"/>
      <c r="M332" s="300"/>
      <c r="N332" s="300"/>
      <c r="O332" s="300"/>
      <c r="P332" s="300"/>
      <c r="Q332" s="300"/>
      <c r="R332" s="300"/>
      <c r="S332" s="300"/>
      <c r="T332" s="300"/>
      <c r="U332" s="300"/>
      <c r="V332" s="300"/>
      <c r="W332" s="300"/>
      <c r="X332" s="300"/>
      <c r="Y332" s="300"/>
      <c r="Z332" s="300"/>
    </row>
    <row r="333" spans="1:26" ht="11.25" customHeight="1">
      <c r="A333" s="300"/>
      <c r="B333" s="300"/>
      <c r="C333" s="300"/>
      <c r="D333" s="300"/>
      <c r="E333" s="300"/>
      <c r="F333" s="300"/>
      <c r="G333" s="300"/>
      <c r="H333" s="300"/>
      <c r="I333" s="300"/>
      <c r="J333" s="300"/>
      <c r="K333" s="300"/>
      <c r="L333" s="300"/>
      <c r="M333" s="300"/>
      <c r="N333" s="300"/>
      <c r="O333" s="300"/>
      <c r="P333" s="300"/>
      <c r="Q333" s="300"/>
      <c r="R333" s="300"/>
      <c r="S333" s="300"/>
      <c r="T333" s="300"/>
      <c r="U333" s="300"/>
      <c r="V333" s="300"/>
      <c r="W333" s="300"/>
      <c r="X333" s="300"/>
      <c r="Y333" s="300"/>
      <c r="Z333" s="300"/>
    </row>
    <row r="334" spans="1:26" ht="11.25" customHeight="1">
      <c r="A334" s="300"/>
      <c r="B334" s="300"/>
      <c r="C334" s="300"/>
      <c r="D334" s="300"/>
      <c r="E334" s="300"/>
      <c r="F334" s="300"/>
      <c r="G334" s="300"/>
      <c r="H334" s="300"/>
      <c r="I334" s="300"/>
      <c r="J334" s="300"/>
      <c r="K334" s="300"/>
      <c r="L334" s="300"/>
      <c r="M334" s="300"/>
      <c r="N334" s="300"/>
      <c r="O334" s="300"/>
      <c r="P334" s="300"/>
      <c r="Q334" s="300"/>
      <c r="R334" s="300"/>
      <c r="S334" s="300"/>
      <c r="T334" s="300"/>
      <c r="U334" s="300"/>
      <c r="V334" s="300"/>
      <c r="W334" s="300"/>
      <c r="X334" s="300"/>
      <c r="Y334" s="300"/>
      <c r="Z334" s="300"/>
    </row>
    <row r="335" spans="1:26" ht="11.25" customHeight="1">
      <c r="A335" s="300"/>
      <c r="B335" s="300"/>
      <c r="C335" s="300"/>
      <c r="D335" s="300"/>
      <c r="E335" s="300"/>
      <c r="F335" s="300"/>
      <c r="G335" s="300"/>
      <c r="H335" s="300"/>
      <c r="I335" s="300"/>
      <c r="J335" s="300"/>
      <c r="K335" s="300"/>
      <c r="L335" s="300"/>
      <c r="M335" s="300"/>
      <c r="N335" s="300"/>
      <c r="O335" s="300"/>
      <c r="P335" s="300"/>
      <c r="Q335" s="300"/>
      <c r="R335" s="300"/>
      <c r="S335" s="300"/>
      <c r="T335" s="300"/>
      <c r="U335" s="300"/>
      <c r="V335" s="300"/>
      <c r="W335" s="300"/>
      <c r="X335" s="300"/>
      <c r="Y335" s="300"/>
      <c r="Z335" s="300"/>
    </row>
    <row r="336" spans="1:26" ht="11.25" customHeight="1">
      <c r="A336" s="300"/>
      <c r="B336" s="300"/>
      <c r="C336" s="300"/>
      <c r="D336" s="300"/>
      <c r="E336" s="300"/>
      <c r="F336" s="300"/>
      <c r="G336" s="300"/>
      <c r="H336" s="300"/>
      <c r="I336" s="300"/>
      <c r="J336" s="300"/>
      <c r="K336" s="300"/>
      <c r="L336" s="300"/>
      <c r="M336" s="300"/>
      <c r="N336" s="300"/>
      <c r="O336" s="300"/>
      <c r="P336" s="300"/>
      <c r="Q336" s="300"/>
      <c r="R336" s="300"/>
      <c r="S336" s="300"/>
      <c r="T336" s="300"/>
      <c r="U336" s="300"/>
      <c r="V336" s="300"/>
      <c r="W336" s="300"/>
      <c r="X336" s="300"/>
      <c r="Y336" s="300"/>
      <c r="Z336" s="300"/>
    </row>
    <row r="337" spans="1:26" ht="11.25" customHeight="1">
      <c r="A337" s="300"/>
      <c r="B337" s="300"/>
      <c r="C337" s="300"/>
      <c r="D337" s="300"/>
      <c r="E337" s="300"/>
      <c r="F337" s="300"/>
      <c r="G337" s="300"/>
      <c r="H337" s="300"/>
      <c r="I337" s="300"/>
      <c r="J337" s="300"/>
      <c r="K337" s="300"/>
      <c r="L337" s="300"/>
      <c r="M337" s="300"/>
      <c r="N337" s="300"/>
      <c r="O337" s="300"/>
      <c r="P337" s="300"/>
      <c r="Q337" s="300"/>
      <c r="R337" s="300"/>
      <c r="S337" s="300"/>
      <c r="T337" s="300"/>
      <c r="U337" s="300"/>
      <c r="V337" s="300"/>
      <c r="W337" s="300"/>
      <c r="X337" s="300"/>
      <c r="Y337" s="300"/>
      <c r="Z337" s="300"/>
    </row>
    <row r="338" spans="1:26" ht="11.25" customHeight="1">
      <c r="A338" s="300"/>
      <c r="B338" s="300"/>
      <c r="C338" s="300"/>
      <c r="D338" s="300"/>
      <c r="E338" s="300"/>
      <c r="F338" s="300"/>
      <c r="G338" s="300"/>
      <c r="H338" s="300"/>
      <c r="I338" s="300"/>
      <c r="J338" s="300"/>
      <c r="K338" s="300"/>
      <c r="L338" s="300"/>
      <c r="M338" s="300"/>
      <c r="N338" s="300"/>
      <c r="O338" s="300"/>
      <c r="P338" s="300"/>
      <c r="Q338" s="300"/>
      <c r="R338" s="300"/>
      <c r="S338" s="300"/>
      <c r="T338" s="300"/>
      <c r="U338" s="300"/>
      <c r="V338" s="300"/>
      <c r="W338" s="300"/>
      <c r="X338" s="300"/>
      <c r="Y338" s="300"/>
      <c r="Z338" s="300"/>
    </row>
    <row r="339" spans="1:26" ht="11.25" customHeight="1">
      <c r="A339" s="300"/>
      <c r="B339" s="300"/>
      <c r="C339" s="300"/>
      <c r="D339" s="300"/>
      <c r="E339" s="300"/>
      <c r="F339" s="300"/>
      <c r="G339" s="300"/>
      <c r="H339" s="300"/>
      <c r="I339" s="300"/>
      <c r="J339" s="300"/>
      <c r="K339" s="300"/>
      <c r="L339" s="300"/>
      <c r="M339" s="300"/>
      <c r="N339" s="300"/>
      <c r="O339" s="300"/>
      <c r="P339" s="300"/>
      <c r="Q339" s="300"/>
      <c r="R339" s="300"/>
      <c r="S339" s="300"/>
      <c r="T339" s="300"/>
      <c r="U339" s="300"/>
      <c r="V339" s="300"/>
      <c r="W339" s="300"/>
      <c r="X339" s="300"/>
      <c r="Y339" s="300"/>
      <c r="Z339" s="300"/>
    </row>
    <row r="340" spans="1:26" ht="11.25" customHeight="1">
      <c r="A340" s="300"/>
      <c r="B340" s="300"/>
      <c r="C340" s="300"/>
      <c r="D340" s="300"/>
      <c r="E340" s="300"/>
      <c r="F340" s="300"/>
      <c r="G340" s="300"/>
      <c r="H340" s="300"/>
      <c r="I340" s="300"/>
      <c r="J340" s="300"/>
      <c r="K340" s="300"/>
      <c r="L340" s="300"/>
      <c r="M340" s="300"/>
      <c r="N340" s="300"/>
      <c r="O340" s="300"/>
      <c r="P340" s="300"/>
      <c r="Q340" s="300"/>
      <c r="R340" s="300"/>
      <c r="S340" s="300"/>
      <c r="T340" s="300"/>
      <c r="U340" s="300"/>
      <c r="V340" s="300"/>
      <c r="W340" s="300"/>
      <c r="X340" s="300"/>
      <c r="Y340" s="300"/>
      <c r="Z340" s="300"/>
    </row>
    <row r="341" spans="1:26" ht="11.25" customHeight="1">
      <c r="A341" s="300"/>
      <c r="B341" s="300"/>
      <c r="C341" s="300"/>
      <c r="D341" s="300"/>
      <c r="E341" s="300"/>
      <c r="F341" s="300"/>
      <c r="G341" s="300"/>
      <c r="H341" s="300"/>
      <c r="I341" s="300"/>
      <c r="J341" s="300"/>
      <c r="K341" s="300"/>
      <c r="L341" s="300"/>
      <c r="M341" s="300"/>
      <c r="N341" s="300"/>
      <c r="O341" s="300"/>
      <c r="P341" s="300"/>
      <c r="Q341" s="300"/>
      <c r="R341" s="300"/>
      <c r="S341" s="300"/>
      <c r="T341" s="300"/>
      <c r="U341" s="300"/>
      <c r="V341" s="300"/>
      <c r="W341" s="300"/>
      <c r="X341" s="300"/>
      <c r="Y341" s="300"/>
      <c r="Z341" s="300"/>
    </row>
    <row r="342" spans="1:26" ht="11.25" customHeight="1">
      <c r="A342" s="300"/>
      <c r="B342" s="300"/>
      <c r="C342" s="300"/>
      <c r="D342" s="300"/>
      <c r="E342" s="300"/>
      <c r="F342" s="300"/>
      <c r="G342" s="300"/>
      <c r="H342" s="300"/>
      <c r="I342" s="300"/>
      <c r="J342" s="300"/>
      <c r="K342" s="300"/>
      <c r="L342" s="300"/>
      <c r="M342" s="300"/>
      <c r="N342" s="300"/>
      <c r="O342" s="300"/>
      <c r="P342" s="300"/>
      <c r="Q342" s="300"/>
      <c r="R342" s="300"/>
      <c r="S342" s="300"/>
      <c r="T342" s="300"/>
      <c r="U342" s="300"/>
      <c r="V342" s="300"/>
      <c r="W342" s="300"/>
      <c r="X342" s="300"/>
      <c r="Y342" s="300"/>
      <c r="Z342" s="300"/>
    </row>
    <row r="343" spans="1:26" ht="11.25" customHeight="1">
      <c r="A343" s="300"/>
      <c r="B343" s="300"/>
      <c r="C343" s="300"/>
      <c r="D343" s="300"/>
      <c r="E343" s="300"/>
      <c r="F343" s="300"/>
      <c r="G343" s="300"/>
      <c r="H343" s="300"/>
      <c r="I343" s="300"/>
      <c r="J343" s="300"/>
      <c r="K343" s="300"/>
      <c r="L343" s="300"/>
      <c r="M343" s="300"/>
      <c r="N343" s="300"/>
      <c r="O343" s="300"/>
      <c r="P343" s="300"/>
      <c r="Q343" s="300"/>
      <c r="R343" s="300"/>
      <c r="S343" s="300"/>
      <c r="T343" s="300"/>
      <c r="U343" s="300"/>
      <c r="V343" s="300"/>
      <c r="W343" s="300"/>
      <c r="X343" s="300"/>
      <c r="Y343" s="300"/>
      <c r="Z343" s="300"/>
    </row>
    <row r="344" spans="1:26" ht="11.25" customHeight="1">
      <c r="A344" s="300"/>
      <c r="B344" s="300"/>
      <c r="C344" s="300"/>
      <c r="D344" s="300"/>
      <c r="E344" s="300"/>
      <c r="F344" s="300"/>
      <c r="G344" s="300"/>
      <c r="H344" s="300"/>
      <c r="I344" s="300"/>
      <c r="J344" s="300"/>
      <c r="K344" s="300"/>
      <c r="L344" s="300"/>
      <c r="M344" s="300"/>
      <c r="N344" s="300"/>
      <c r="O344" s="300"/>
      <c r="P344" s="300"/>
      <c r="Q344" s="300"/>
      <c r="R344" s="300"/>
      <c r="S344" s="300"/>
      <c r="T344" s="300"/>
      <c r="U344" s="300"/>
      <c r="V344" s="300"/>
      <c r="W344" s="300"/>
      <c r="X344" s="300"/>
      <c r="Y344" s="300"/>
      <c r="Z344" s="300"/>
    </row>
    <row r="345" spans="1:26" ht="11.25" customHeight="1">
      <c r="A345" s="300"/>
      <c r="B345" s="300"/>
      <c r="C345" s="300"/>
      <c r="D345" s="300"/>
      <c r="E345" s="300"/>
      <c r="F345" s="300"/>
      <c r="G345" s="300"/>
      <c r="H345" s="300"/>
      <c r="I345" s="300"/>
      <c r="J345" s="300"/>
      <c r="K345" s="300"/>
      <c r="L345" s="300"/>
      <c r="M345" s="300"/>
      <c r="N345" s="300"/>
      <c r="O345" s="300"/>
      <c r="P345" s="300"/>
      <c r="Q345" s="300"/>
      <c r="R345" s="300"/>
      <c r="S345" s="300"/>
      <c r="T345" s="300"/>
      <c r="U345" s="300"/>
      <c r="V345" s="300"/>
      <c r="W345" s="300"/>
      <c r="X345" s="300"/>
      <c r="Y345" s="300"/>
      <c r="Z345" s="300"/>
    </row>
    <row r="346" spans="1:26" ht="11.25" customHeight="1">
      <c r="A346" s="300"/>
      <c r="B346" s="300"/>
      <c r="C346" s="300"/>
      <c r="D346" s="300"/>
      <c r="E346" s="300"/>
      <c r="F346" s="300"/>
      <c r="G346" s="300"/>
      <c r="H346" s="300"/>
      <c r="I346" s="300"/>
      <c r="J346" s="300"/>
      <c r="K346" s="300"/>
      <c r="L346" s="300"/>
      <c r="M346" s="300"/>
      <c r="N346" s="300"/>
      <c r="O346" s="300"/>
      <c r="P346" s="300"/>
      <c r="Q346" s="300"/>
      <c r="R346" s="300"/>
      <c r="S346" s="300"/>
      <c r="T346" s="300"/>
      <c r="U346" s="300"/>
      <c r="V346" s="300"/>
      <c r="W346" s="300"/>
      <c r="X346" s="300"/>
      <c r="Y346" s="300"/>
      <c r="Z346" s="300"/>
    </row>
    <row r="347" spans="1:26" ht="11.25" customHeight="1">
      <c r="A347" s="300"/>
      <c r="B347" s="300"/>
      <c r="C347" s="300"/>
      <c r="D347" s="300"/>
      <c r="E347" s="300"/>
      <c r="F347" s="300"/>
      <c r="G347" s="300"/>
      <c r="H347" s="300"/>
      <c r="I347" s="300"/>
      <c r="J347" s="300"/>
      <c r="K347" s="300"/>
      <c r="L347" s="300"/>
      <c r="M347" s="300"/>
      <c r="N347" s="300"/>
      <c r="O347" s="300"/>
      <c r="P347" s="300"/>
      <c r="Q347" s="300"/>
      <c r="R347" s="300"/>
      <c r="S347" s="300"/>
      <c r="T347" s="300"/>
      <c r="U347" s="300"/>
      <c r="V347" s="300"/>
      <c r="W347" s="300"/>
      <c r="X347" s="300"/>
      <c r="Y347" s="300"/>
      <c r="Z347" s="300"/>
    </row>
    <row r="348" spans="1:26" ht="11.25" customHeight="1">
      <c r="A348" s="300"/>
      <c r="B348" s="300"/>
      <c r="C348" s="300"/>
      <c r="D348" s="300"/>
      <c r="E348" s="300"/>
      <c r="F348" s="300"/>
      <c r="G348" s="300"/>
      <c r="H348" s="300"/>
      <c r="I348" s="300"/>
      <c r="J348" s="300"/>
      <c r="K348" s="300"/>
      <c r="L348" s="300"/>
      <c r="M348" s="300"/>
      <c r="N348" s="300"/>
      <c r="O348" s="300"/>
      <c r="P348" s="300"/>
      <c r="Q348" s="300"/>
      <c r="R348" s="300"/>
      <c r="S348" s="300"/>
      <c r="T348" s="300"/>
      <c r="U348" s="300"/>
      <c r="V348" s="300"/>
      <c r="W348" s="300"/>
      <c r="X348" s="300"/>
      <c r="Y348" s="300"/>
      <c r="Z348" s="300"/>
    </row>
    <row r="349" spans="1:26" ht="11.25" customHeight="1">
      <c r="A349" s="300"/>
      <c r="B349" s="300"/>
      <c r="C349" s="300"/>
      <c r="D349" s="300"/>
      <c r="E349" s="300"/>
      <c r="F349" s="300"/>
      <c r="G349" s="300"/>
      <c r="H349" s="300"/>
      <c r="I349" s="300"/>
      <c r="J349" s="300"/>
      <c r="K349" s="300"/>
      <c r="L349" s="300"/>
      <c r="M349" s="300"/>
      <c r="N349" s="300"/>
      <c r="O349" s="300"/>
      <c r="P349" s="300"/>
      <c r="Q349" s="300"/>
      <c r="R349" s="300"/>
      <c r="S349" s="300"/>
      <c r="T349" s="300"/>
      <c r="U349" s="300"/>
      <c r="V349" s="300"/>
      <c r="W349" s="300"/>
      <c r="X349" s="300"/>
      <c r="Y349" s="300"/>
      <c r="Z349" s="300"/>
    </row>
    <row r="350" spans="1:26" ht="11.25" customHeight="1">
      <c r="A350" s="300"/>
      <c r="B350" s="300"/>
      <c r="C350" s="300"/>
      <c r="D350" s="300"/>
      <c r="E350" s="300"/>
      <c r="F350" s="300"/>
      <c r="G350" s="300"/>
      <c r="H350" s="300"/>
      <c r="I350" s="300"/>
      <c r="J350" s="300"/>
      <c r="K350" s="300"/>
      <c r="L350" s="300"/>
      <c r="M350" s="300"/>
      <c r="N350" s="300"/>
      <c r="O350" s="300"/>
      <c r="P350" s="300"/>
      <c r="Q350" s="300"/>
      <c r="R350" s="300"/>
      <c r="S350" s="300"/>
      <c r="T350" s="300"/>
      <c r="U350" s="300"/>
      <c r="V350" s="300"/>
      <c r="W350" s="300"/>
      <c r="X350" s="300"/>
      <c r="Y350" s="300"/>
      <c r="Z350" s="300"/>
    </row>
    <row r="351" spans="1:26" ht="11.25" customHeight="1">
      <c r="A351" s="300"/>
      <c r="B351" s="300"/>
      <c r="C351" s="300"/>
      <c r="D351" s="300"/>
      <c r="E351" s="300"/>
      <c r="F351" s="300"/>
      <c r="G351" s="300"/>
      <c r="H351" s="300"/>
      <c r="I351" s="300"/>
      <c r="J351" s="300"/>
      <c r="K351" s="300"/>
      <c r="L351" s="300"/>
      <c r="M351" s="300"/>
      <c r="N351" s="300"/>
      <c r="O351" s="300"/>
      <c r="P351" s="300"/>
      <c r="Q351" s="300"/>
      <c r="R351" s="300"/>
      <c r="S351" s="300"/>
      <c r="T351" s="300"/>
      <c r="U351" s="300"/>
      <c r="V351" s="300"/>
      <c r="W351" s="300"/>
      <c r="X351" s="300"/>
      <c r="Y351" s="300"/>
      <c r="Z351" s="300"/>
    </row>
    <row r="352" spans="1:26" ht="11.25" customHeight="1">
      <c r="A352" s="300"/>
      <c r="B352" s="300"/>
      <c r="C352" s="300"/>
      <c r="D352" s="300"/>
      <c r="E352" s="300"/>
      <c r="F352" s="300"/>
      <c r="G352" s="300"/>
      <c r="H352" s="300"/>
      <c r="I352" s="300"/>
      <c r="J352" s="300"/>
      <c r="K352" s="300"/>
      <c r="L352" s="300"/>
      <c r="M352" s="300"/>
      <c r="N352" s="300"/>
      <c r="O352" s="300"/>
      <c r="P352" s="300"/>
      <c r="Q352" s="300"/>
      <c r="R352" s="300"/>
      <c r="S352" s="300"/>
      <c r="T352" s="300"/>
      <c r="U352" s="300"/>
      <c r="V352" s="300"/>
      <c r="W352" s="300"/>
      <c r="X352" s="300"/>
      <c r="Y352" s="300"/>
      <c r="Z352" s="300"/>
    </row>
    <row r="353" spans="1:26" ht="11.25" customHeight="1">
      <c r="A353" s="300"/>
      <c r="B353" s="300"/>
      <c r="C353" s="300"/>
      <c r="D353" s="300"/>
      <c r="E353" s="300"/>
      <c r="F353" s="300"/>
      <c r="G353" s="300"/>
      <c r="H353" s="300"/>
      <c r="I353" s="300"/>
      <c r="J353" s="300"/>
      <c r="K353" s="300"/>
      <c r="L353" s="300"/>
      <c r="M353" s="300"/>
      <c r="N353" s="300"/>
      <c r="O353" s="300"/>
      <c r="P353" s="300"/>
      <c r="Q353" s="300"/>
      <c r="R353" s="300"/>
      <c r="S353" s="300"/>
      <c r="T353" s="300"/>
      <c r="U353" s="300"/>
      <c r="V353" s="300"/>
      <c r="W353" s="300"/>
      <c r="X353" s="300"/>
      <c r="Y353" s="300"/>
      <c r="Z353" s="300"/>
    </row>
    <row r="354" spans="1:26" ht="11.25" customHeight="1">
      <c r="A354" s="300"/>
      <c r="B354" s="300"/>
      <c r="C354" s="300"/>
      <c r="D354" s="300"/>
      <c r="E354" s="300"/>
      <c r="F354" s="300"/>
      <c r="G354" s="300"/>
      <c r="H354" s="300"/>
      <c r="I354" s="300"/>
      <c r="J354" s="300"/>
      <c r="K354" s="300"/>
      <c r="L354" s="300"/>
      <c r="M354" s="300"/>
      <c r="N354" s="300"/>
      <c r="O354" s="300"/>
      <c r="P354" s="300"/>
      <c r="Q354" s="300"/>
      <c r="R354" s="300"/>
      <c r="S354" s="300"/>
      <c r="T354" s="300"/>
      <c r="U354" s="300"/>
      <c r="V354" s="300"/>
      <c r="W354" s="300"/>
      <c r="X354" s="300"/>
      <c r="Y354" s="300"/>
      <c r="Z354" s="300"/>
    </row>
    <row r="355" spans="1:26" ht="11.25" customHeight="1">
      <c r="A355" s="300"/>
      <c r="B355" s="300"/>
      <c r="C355" s="300"/>
      <c r="D355" s="300"/>
      <c r="E355" s="300"/>
      <c r="F355" s="300"/>
      <c r="G355" s="300"/>
      <c r="H355" s="300"/>
      <c r="I355" s="300"/>
      <c r="J355" s="300"/>
      <c r="K355" s="300"/>
      <c r="L355" s="300"/>
      <c r="M355" s="300"/>
      <c r="N355" s="300"/>
      <c r="O355" s="300"/>
      <c r="P355" s="300"/>
      <c r="Q355" s="300"/>
      <c r="R355" s="300"/>
      <c r="S355" s="300"/>
      <c r="T355" s="300"/>
      <c r="U355" s="300"/>
      <c r="V355" s="300"/>
      <c r="W355" s="300"/>
      <c r="X355" s="300"/>
      <c r="Y355" s="300"/>
      <c r="Z355" s="300"/>
    </row>
    <row r="356" spans="1:26" ht="11.25" customHeight="1">
      <c r="A356" s="300"/>
      <c r="B356" s="300"/>
      <c r="C356" s="300"/>
      <c r="D356" s="300"/>
      <c r="E356" s="300"/>
      <c r="F356" s="300"/>
      <c r="G356" s="300"/>
      <c r="H356" s="300"/>
      <c r="I356" s="300"/>
      <c r="J356" s="300"/>
      <c r="K356" s="300"/>
      <c r="L356" s="300"/>
      <c r="M356" s="300"/>
      <c r="N356" s="300"/>
      <c r="O356" s="300"/>
      <c r="P356" s="300"/>
      <c r="Q356" s="300"/>
      <c r="R356" s="300"/>
      <c r="S356" s="300"/>
      <c r="T356" s="300"/>
      <c r="U356" s="300"/>
      <c r="V356" s="300"/>
      <c r="W356" s="300"/>
      <c r="X356" s="300"/>
      <c r="Y356" s="300"/>
      <c r="Z356" s="300"/>
    </row>
    <row r="357" spans="1:26" ht="11.25" customHeight="1">
      <c r="A357" s="300"/>
      <c r="B357" s="300"/>
      <c r="C357" s="300"/>
      <c r="D357" s="300"/>
      <c r="E357" s="300"/>
      <c r="F357" s="300"/>
      <c r="G357" s="300"/>
      <c r="H357" s="300"/>
      <c r="I357" s="300"/>
      <c r="J357" s="300"/>
      <c r="K357" s="300"/>
      <c r="L357" s="300"/>
      <c r="M357" s="300"/>
      <c r="N357" s="300"/>
      <c r="O357" s="300"/>
      <c r="P357" s="300"/>
      <c r="Q357" s="300"/>
      <c r="R357" s="300"/>
      <c r="S357" s="300"/>
      <c r="T357" s="300"/>
      <c r="U357" s="300"/>
      <c r="V357" s="300"/>
      <c r="W357" s="300"/>
      <c r="X357" s="300"/>
      <c r="Y357" s="300"/>
      <c r="Z357" s="300"/>
    </row>
    <row r="358" spans="1:26" ht="11.25" customHeight="1">
      <c r="A358" s="300"/>
      <c r="B358" s="300"/>
      <c r="C358" s="300"/>
      <c r="D358" s="300"/>
      <c r="E358" s="300"/>
      <c r="F358" s="300"/>
      <c r="G358" s="300"/>
      <c r="H358" s="300"/>
      <c r="I358" s="300"/>
      <c r="J358" s="300"/>
      <c r="K358" s="300"/>
      <c r="L358" s="300"/>
      <c r="M358" s="300"/>
      <c r="N358" s="300"/>
      <c r="O358" s="300"/>
      <c r="P358" s="300"/>
      <c r="Q358" s="300"/>
      <c r="R358" s="300"/>
      <c r="S358" s="300"/>
      <c r="T358" s="300"/>
      <c r="U358" s="300"/>
      <c r="V358" s="300"/>
      <c r="W358" s="300"/>
      <c r="X358" s="300"/>
      <c r="Y358" s="300"/>
      <c r="Z358" s="300"/>
    </row>
    <row r="359" spans="1:26" ht="11.25" customHeight="1">
      <c r="A359" s="300"/>
      <c r="B359" s="300"/>
      <c r="C359" s="300"/>
      <c r="D359" s="300"/>
      <c r="E359" s="300"/>
      <c r="F359" s="300"/>
      <c r="G359" s="300"/>
      <c r="H359" s="300"/>
      <c r="I359" s="300"/>
      <c r="J359" s="300"/>
      <c r="K359" s="300"/>
      <c r="L359" s="300"/>
      <c r="M359" s="300"/>
      <c r="N359" s="300"/>
      <c r="O359" s="300"/>
      <c r="P359" s="300"/>
      <c r="Q359" s="300"/>
      <c r="R359" s="300"/>
      <c r="S359" s="300"/>
      <c r="T359" s="300"/>
      <c r="U359" s="300"/>
      <c r="V359" s="300"/>
      <c r="W359" s="300"/>
      <c r="X359" s="300"/>
      <c r="Y359" s="300"/>
      <c r="Z359" s="300"/>
    </row>
    <row r="360" spans="1:26" ht="11.25" customHeight="1">
      <c r="A360" s="300"/>
      <c r="B360" s="300"/>
      <c r="C360" s="300"/>
      <c r="D360" s="300"/>
      <c r="E360" s="300"/>
      <c r="F360" s="300"/>
      <c r="G360" s="300"/>
      <c r="H360" s="300"/>
      <c r="I360" s="300"/>
      <c r="J360" s="300"/>
      <c r="K360" s="300"/>
      <c r="L360" s="300"/>
      <c r="M360" s="300"/>
      <c r="N360" s="300"/>
      <c r="O360" s="300"/>
      <c r="P360" s="300"/>
      <c r="Q360" s="300"/>
      <c r="R360" s="300"/>
      <c r="S360" s="300"/>
      <c r="T360" s="300"/>
      <c r="U360" s="300"/>
      <c r="V360" s="300"/>
      <c r="W360" s="300"/>
      <c r="X360" s="300"/>
      <c r="Y360" s="300"/>
      <c r="Z360" s="300"/>
    </row>
    <row r="361" spans="1:26" ht="11.25" customHeight="1">
      <c r="A361" s="300"/>
      <c r="B361" s="300"/>
      <c r="C361" s="300"/>
      <c r="D361" s="300"/>
      <c r="E361" s="300"/>
      <c r="F361" s="300"/>
      <c r="G361" s="300"/>
      <c r="H361" s="300"/>
      <c r="I361" s="300"/>
      <c r="J361" s="300"/>
      <c r="K361" s="300"/>
      <c r="L361" s="300"/>
      <c r="M361" s="300"/>
      <c r="N361" s="300"/>
      <c r="O361" s="300"/>
      <c r="P361" s="300"/>
      <c r="Q361" s="300"/>
      <c r="R361" s="300"/>
      <c r="S361" s="300"/>
      <c r="T361" s="300"/>
      <c r="U361" s="300"/>
      <c r="V361" s="300"/>
      <c r="W361" s="300"/>
      <c r="X361" s="300"/>
      <c r="Y361" s="300"/>
      <c r="Z361" s="300"/>
    </row>
    <row r="362" spans="1:26" ht="11.25" customHeight="1">
      <c r="A362" s="300"/>
      <c r="B362" s="300"/>
      <c r="C362" s="300"/>
      <c r="D362" s="300"/>
      <c r="E362" s="300"/>
      <c r="F362" s="300"/>
      <c r="G362" s="300"/>
      <c r="H362" s="300"/>
      <c r="I362" s="300"/>
      <c r="J362" s="300"/>
      <c r="K362" s="300"/>
      <c r="L362" s="300"/>
      <c r="M362" s="300"/>
      <c r="N362" s="300"/>
      <c r="O362" s="300"/>
      <c r="P362" s="300"/>
      <c r="Q362" s="300"/>
      <c r="R362" s="300"/>
      <c r="S362" s="300"/>
      <c r="T362" s="300"/>
      <c r="U362" s="300"/>
      <c r="V362" s="300"/>
      <c r="W362" s="300"/>
      <c r="X362" s="300"/>
      <c r="Y362" s="300"/>
      <c r="Z362" s="300"/>
    </row>
    <row r="363" spans="1:26" ht="11.25" customHeight="1">
      <c r="A363" s="300"/>
      <c r="B363" s="300"/>
      <c r="C363" s="300"/>
      <c r="D363" s="300"/>
      <c r="E363" s="300"/>
      <c r="F363" s="300"/>
      <c r="G363" s="300"/>
      <c r="H363" s="300"/>
      <c r="I363" s="300"/>
      <c r="J363" s="300"/>
      <c r="K363" s="300"/>
      <c r="L363" s="300"/>
      <c r="M363" s="300"/>
      <c r="N363" s="300"/>
      <c r="O363" s="300"/>
      <c r="P363" s="300"/>
      <c r="Q363" s="300"/>
      <c r="R363" s="300"/>
      <c r="S363" s="300"/>
      <c r="T363" s="300"/>
      <c r="U363" s="300"/>
      <c r="V363" s="300"/>
      <c r="W363" s="300"/>
      <c r="X363" s="300"/>
      <c r="Y363" s="300"/>
      <c r="Z363" s="300"/>
    </row>
    <row r="364" spans="1:26" ht="11.25" customHeight="1">
      <c r="A364" s="300"/>
      <c r="B364" s="300"/>
      <c r="C364" s="300"/>
      <c r="D364" s="300"/>
      <c r="E364" s="300"/>
      <c r="F364" s="300"/>
      <c r="G364" s="300"/>
      <c r="H364" s="300"/>
      <c r="I364" s="300"/>
      <c r="J364" s="300"/>
      <c r="K364" s="300"/>
      <c r="L364" s="300"/>
      <c r="M364" s="300"/>
      <c r="N364" s="300"/>
      <c r="O364" s="300"/>
      <c r="P364" s="300"/>
      <c r="Q364" s="300"/>
      <c r="R364" s="300"/>
      <c r="S364" s="300"/>
      <c r="T364" s="300"/>
      <c r="U364" s="300"/>
      <c r="V364" s="300"/>
      <c r="W364" s="300"/>
      <c r="X364" s="300"/>
      <c r="Y364" s="300"/>
      <c r="Z364" s="300"/>
    </row>
    <row r="365" spans="1:26" ht="11.25" customHeight="1">
      <c r="A365" s="300"/>
      <c r="B365" s="300"/>
      <c r="C365" s="300"/>
      <c r="D365" s="300"/>
      <c r="E365" s="300"/>
      <c r="F365" s="300"/>
      <c r="G365" s="300"/>
      <c r="H365" s="300"/>
      <c r="I365" s="300"/>
      <c r="J365" s="300"/>
      <c r="K365" s="300"/>
      <c r="L365" s="300"/>
      <c r="M365" s="300"/>
      <c r="N365" s="300"/>
      <c r="O365" s="300"/>
      <c r="P365" s="300"/>
      <c r="Q365" s="300"/>
      <c r="R365" s="300"/>
      <c r="S365" s="300"/>
      <c r="T365" s="300"/>
      <c r="U365" s="300"/>
      <c r="V365" s="300"/>
      <c r="W365" s="300"/>
      <c r="X365" s="300"/>
      <c r="Y365" s="300"/>
      <c r="Z365" s="300"/>
    </row>
    <row r="366" spans="1:26" ht="11.25" customHeight="1">
      <c r="A366" s="300"/>
      <c r="B366" s="300"/>
      <c r="C366" s="300"/>
      <c r="D366" s="300"/>
      <c r="E366" s="300"/>
      <c r="F366" s="300"/>
      <c r="G366" s="300"/>
      <c r="H366" s="300"/>
      <c r="I366" s="300"/>
      <c r="J366" s="300"/>
      <c r="K366" s="300"/>
      <c r="L366" s="300"/>
      <c r="M366" s="300"/>
      <c r="N366" s="300"/>
      <c r="O366" s="300"/>
      <c r="P366" s="300"/>
      <c r="Q366" s="300"/>
      <c r="R366" s="300"/>
      <c r="S366" s="300"/>
      <c r="T366" s="300"/>
      <c r="U366" s="300"/>
      <c r="V366" s="300"/>
      <c r="W366" s="300"/>
      <c r="X366" s="300"/>
      <c r="Y366" s="300"/>
      <c r="Z366" s="300"/>
    </row>
    <row r="367" spans="1:26" ht="11.25" customHeight="1">
      <c r="A367" s="300"/>
      <c r="B367" s="300"/>
      <c r="C367" s="300"/>
      <c r="D367" s="300"/>
      <c r="E367" s="300"/>
      <c r="F367" s="300"/>
      <c r="G367" s="300"/>
      <c r="H367" s="300"/>
      <c r="I367" s="300"/>
      <c r="J367" s="300"/>
      <c r="K367" s="300"/>
      <c r="L367" s="300"/>
      <c r="M367" s="300"/>
      <c r="N367" s="300"/>
      <c r="O367" s="300"/>
      <c r="P367" s="300"/>
      <c r="Q367" s="300"/>
      <c r="R367" s="300"/>
      <c r="S367" s="300"/>
      <c r="T367" s="300"/>
      <c r="U367" s="300"/>
      <c r="V367" s="300"/>
      <c r="W367" s="300"/>
      <c r="X367" s="300"/>
      <c r="Y367" s="300"/>
      <c r="Z367" s="300"/>
    </row>
    <row r="368" spans="1:26" ht="11.25" customHeight="1">
      <c r="A368" s="300"/>
      <c r="B368" s="300"/>
      <c r="C368" s="300"/>
      <c r="D368" s="300"/>
      <c r="E368" s="300"/>
      <c r="F368" s="300"/>
      <c r="G368" s="300"/>
      <c r="H368" s="300"/>
      <c r="I368" s="300"/>
      <c r="J368" s="300"/>
      <c r="K368" s="300"/>
      <c r="L368" s="300"/>
      <c r="M368" s="300"/>
      <c r="N368" s="300"/>
      <c r="O368" s="300"/>
      <c r="P368" s="300"/>
      <c r="Q368" s="300"/>
      <c r="R368" s="300"/>
      <c r="S368" s="300"/>
      <c r="T368" s="300"/>
      <c r="U368" s="300"/>
      <c r="V368" s="300"/>
      <c r="W368" s="300"/>
      <c r="X368" s="300"/>
      <c r="Y368" s="300"/>
      <c r="Z368" s="300"/>
    </row>
    <row r="369" spans="1:26" ht="11.25" customHeight="1">
      <c r="A369" s="300"/>
      <c r="B369" s="300"/>
      <c r="C369" s="300"/>
      <c r="D369" s="300"/>
      <c r="E369" s="300"/>
      <c r="F369" s="300"/>
      <c r="G369" s="300"/>
      <c r="H369" s="300"/>
      <c r="I369" s="300"/>
      <c r="J369" s="300"/>
      <c r="K369" s="300"/>
      <c r="L369" s="300"/>
      <c r="M369" s="300"/>
      <c r="N369" s="300"/>
      <c r="O369" s="300"/>
      <c r="P369" s="300"/>
      <c r="Q369" s="300"/>
      <c r="R369" s="300"/>
      <c r="S369" s="300"/>
      <c r="T369" s="300"/>
      <c r="U369" s="300"/>
      <c r="V369" s="300"/>
      <c r="W369" s="300"/>
      <c r="X369" s="300"/>
      <c r="Y369" s="300"/>
      <c r="Z369" s="300"/>
    </row>
    <row r="370" spans="1:26" ht="11.25" customHeight="1">
      <c r="A370" s="300"/>
      <c r="B370" s="300"/>
      <c r="C370" s="300"/>
      <c r="D370" s="300"/>
      <c r="E370" s="300"/>
      <c r="F370" s="300"/>
      <c r="G370" s="300"/>
      <c r="H370" s="300"/>
      <c r="I370" s="300"/>
      <c r="J370" s="300"/>
      <c r="K370" s="300"/>
      <c r="L370" s="300"/>
      <c r="M370" s="300"/>
      <c r="N370" s="300"/>
      <c r="O370" s="300"/>
      <c r="P370" s="300"/>
      <c r="Q370" s="300"/>
      <c r="R370" s="300"/>
      <c r="S370" s="300"/>
      <c r="T370" s="300"/>
      <c r="U370" s="300"/>
      <c r="V370" s="300"/>
      <c r="W370" s="300"/>
      <c r="X370" s="300"/>
      <c r="Y370" s="300"/>
      <c r="Z370" s="300"/>
    </row>
    <row r="371" spans="1:26" ht="11.25" customHeight="1">
      <c r="A371" s="300"/>
      <c r="B371" s="300"/>
      <c r="C371" s="300"/>
      <c r="D371" s="300"/>
      <c r="E371" s="300"/>
      <c r="F371" s="300"/>
      <c r="G371" s="300"/>
      <c r="H371" s="300"/>
      <c r="I371" s="300"/>
      <c r="J371" s="300"/>
      <c r="K371" s="300"/>
      <c r="L371" s="300"/>
      <c r="M371" s="300"/>
      <c r="N371" s="300"/>
      <c r="O371" s="300"/>
      <c r="P371" s="300"/>
      <c r="Q371" s="300"/>
      <c r="R371" s="300"/>
      <c r="S371" s="300"/>
      <c r="T371" s="300"/>
      <c r="U371" s="300"/>
      <c r="V371" s="300"/>
      <c r="W371" s="300"/>
      <c r="X371" s="300"/>
      <c r="Y371" s="300"/>
      <c r="Z371" s="300"/>
    </row>
    <row r="372" spans="1:26" ht="11.25" customHeight="1">
      <c r="A372" s="300"/>
      <c r="B372" s="300"/>
      <c r="C372" s="300"/>
      <c r="D372" s="300"/>
      <c r="E372" s="300"/>
      <c r="F372" s="300"/>
      <c r="G372" s="300"/>
      <c r="H372" s="300"/>
      <c r="I372" s="300"/>
      <c r="J372" s="300"/>
      <c r="K372" s="300"/>
      <c r="L372" s="300"/>
      <c r="M372" s="300"/>
      <c r="N372" s="300"/>
      <c r="O372" s="300"/>
      <c r="P372" s="300"/>
      <c r="Q372" s="300"/>
      <c r="R372" s="300"/>
      <c r="S372" s="300"/>
      <c r="T372" s="300"/>
      <c r="U372" s="300"/>
      <c r="V372" s="300"/>
      <c r="W372" s="300"/>
      <c r="X372" s="300"/>
      <c r="Y372" s="300"/>
      <c r="Z372" s="300"/>
    </row>
    <row r="373" spans="1:26" ht="11.25" customHeight="1">
      <c r="A373" s="300"/>
      <c r="B373" s="300"/>
      <c r="C373" s="300"/>
      <c r="D373" s="300"/>
      <c r="E373" s="300"/>
      <c r="F373" s="300"/>
      <c r="G373" s="300"/>
      <c r="H373" s="300"/>
      <c r="I373" s="300"/>
      <c r="J373" s="300"/>
      <c r="K373" s="300"/>
      <c r="L373" s="300"/>
      <c r="M373" s="300"/>
      <c r="N373" s="300"/>
      <c r="O373" s="300"/>
      <c r="P373" s="300"/>
      <c r="Q373" s="300"/>
      <c r="R373" s="300"/>
      <c r="S373" s="300"/>
      <c r="T373" s="300"/>
      <c r="U373" s="300"/>
      <c r="V373" s="300"/>
      <c r="W373" s="300"/>
      <c r="X373" s="300"/>
      <c r="Y373" s="300"/>
      <c r="Z373" s="300"/>
    </row>
    <row r="374" spans="1:26" ht="11.25" customHeight="1">
      <c r="A374" s="300"/>
      <c r="B374" s="300"/>
      <c r="C374" s="300"/>
      <c r="D374" s="300"/>
      <c r="E374" s="300"/>
      <c r="F374" s="300"/>
      <c r="G374" s="300"/>
      <c r="H374" s="300"/>
      <c r="I374" s="300"/>
      <c r="J374" s="300"/>
      <c r="K374" s="300"/>
      <c r="L374" s="300"/>
      <c r="M374" s="300"/>
      <c r="N374" s="300"/>
      <c r="O374" s="300"/>
      <c r="P374" s="300"/>
      <c r="Q374" s="300"/>
      <c r="R374" s="300"/>
      <c r="S374" s="300"/>
      <c r="T374" s="300"/>
      <c r="U374" s="300"/>
      <c r="V374" s="300"/>
      <c r="W374" s="300"/>
      <c r="X374" s="300"/>
      <c r="Y374" s="300"/>
      <c r="Z374" s="300"/>
    </row>
    <row r="375" spans="1:26" ht="11.25" customHeight="1">
      <c r="A375" s="300"/>
      <c r="B375" s="300"/>
      <c r="C375" s="300"/>
      <c r="D375" s="300"/>
      <c r="E375" s="300"/>
      <c r="F375" s="300"/>
      <c r="G375" s="300"/>
      <c r="H375" s="300"/>
      <c r="I375" s="300"/>
      <c r="J375" s="300"/>
      <c r="K375" s="300"/>
      <c r="L375" s="300"/>
      <c r="M375" s="300"/>
      <c r="N375" s="300"/>
      <c r="O375" s="300"/>
      <c r="P375" s="300"/>
      <c r="Q375" s="300"/>
      <c r="R375" s="300"/>
      <c r="S375" s="300"/>
      <c r="T375" s="300"/>
      <c r="U375" s="300"/>
      <c r="V375" s="300"/>
      <c r="W375" s="300"/>
      <c r="X375" s="300"/>
      <c r="Y375" s="300"/>
      <c r="Z375" s="300"/>
    </row>
    <row r="376" spans="1:26" ht="11.25" customHeight="1">
      <c r="A376" s="300"/>
      <c r="B376" s="300"/>
      <c r="C376" s="300"/>
      <c r="D376" s="300"/>
      <c r="E376" s="300"/>
      <c r="F376" s="300"/>
      <c r="G376" s="300"/>
      <c r="H376" s="300"/>
      <c r="I376" s="300"/>
      <c r="J376" s="300"/>
      <c r="K376" s="300"/>
      <c r="L376" s="300"/>
      <c r="M376" s="300"/>
      <c r="N376" s="300"/>
      <c r="O376" s="300"/>
      <c r="P376" s="300"/>
      <c r="Q376" s="300"/>
      <c r="R376" s="300"/>
      <c r="S376" s="300"/>
      <c r="T376" s="300"/>
      <c r="U376" s="300"/>
      <c r="V376" s="300"/>
      <c r="W376" s="300"/>
      <c r="X376" s="300"/>
      <c r="Y376" s="300"/>
      <c r="Z376" s="300"/>
    </row>
    <row r="377" spans="1:26" ht="11.25" customHeight="1">
      <c r="A377" s="300"/>
      <c r="B377" s="300"/>
      <c r="C377" s="300"/>
      <c r="D377" s="300"/>
      <c r="E377" s="300"/>
      <c r="F377" s="300"/>
      <c r="G377" s="300"/>
      <c r="H377" s="300"/>
      <c r="I377" s="300"/>
      <c r="J377" s="300"/>
      <c r="K377" s="300"/>
      <c r="L377" s="300"/>
      <c r="M377" s="300"/>
      <c r="N377" s="300"/>
      <c r="O377" s="300"/>
      <c r="P377" s="300"/>
      <c r="Q377" s="300"/>
      <c r="R377" s="300"/>
      <c r="S377" s="300"/>
      <c r="T377" s="300"/>
      <c r="U377" s="300"/>
      <c r="V377" s="300"/>
      <c r="W377" s="300"/>
      <c r="X377" s="300"/>
      <c r="Y377" s="300"/>
      <c r="Z377" s="300"/>
    </row>
    <row r="378" spans="1:26" ht="11.25" customHeight="1">
      <c r="A378" s="300"/>
      <c r="B378" s="300"/>
      <c r="C378" s="300"/>
      <c r="D378" s="300"/>
      <c r="E378" s="300"/>
      <c r="F378" s="300"/>
      <c r="G378" s="300"/>
      <c r="H378" s="300"/>
      <c r="I378" s="300"/>
      <c r="J378" s="300"/>
      <c r="K378" s="300"/>
      <c r="L378" s="300"/>
      <c r="M378" s="300"/>
      <c r="N378" s="300"/>
      <c r="O378" s="300"/>
      <c r="P378" s="300"/>
      <c r="Q378" s="300"/>
      <c r="R378" s="300"/>
      <c r="S378" s="300"/>
      <c r="T378" s="300"/>
      <c r="U378" s="300"/>
      <c r="V378" s="300"/>
      <c r="W378" s="300"/>
      <c r="X378" s="300"/>
      <c r="Y378" s="300"/>
      <c r="Z378" s="300"/>
    </row>
    <row r="379" spans="1:26" ht="11.25" customHeight="1">
      <c r="A379" s="300"/>
      <c r="B379" s="300"/>
      <c r="C379" s="300"/>
      <c r="D379" s="300"/>
      <c r="E379" s="300"/>
      <c r="F379" s="300"/>
      <c r="G379" s="300"/>
      <c r="H379" s="300"/>
      <c r="I379" s="300"/>
      <c r="J379" s="300"/>
      <c r="K379" s="300"/>
      <c r="L379" s="300"/>
      <c r="M379" s="300"/>
      <c r="N379" s="300"/>
      <c r="O379" s="300"/>
      <c r="P379" s="300"/>
      <c r="Q379" s="300"/>
      <c r="R379" s="300"/>
      <c r="S379" s="300"/>
      <c r="T379" s="300"/>
      <c r="U379" s="300"/>
      <c r="V379" s="300"/>
      <c r="W379" s="300"/>
      <c r="X379" s="300"/>
      <c r="Y379" s="300"/>
      <c r="Z379" s="300"/>
    </row>
    <row r="380" spans="1:26" ht="11.25" customHeight="1">
      <c r="A380" s="300"/>
      <c r="B380" s="300"/>
      <c r="C380" s="300"/>
      <c r="D380" s="300"/>
      <c r="E380" s="300"/>
      <c r="F380" s="300"/>
      <c r="G380" s="300"/>
      <c r="H380" s="300"/>
      <c r="I380" s="300"/>
      <c r="J380" s="300"/>
      <c r="K380" s="300"/>
      <c r="L380" s="300"/>
      <c r="M380" s="300"/>
      <c r="N380" s="300"/>
      <c r="O380" s="300"/>
      <c r="P380" s="300"/>
      <c r="Q380" s="300"/>
      <c r="R380" s="300"/>
      <c r="S380" s="300"/>
      <c r="T380" s="300"/>
      <c r="U380" s="300"/>
      <c r="V380" s="300"/>
      <c r="W380" s="300"/>
      <c r="X380" s="300"/>
      <c r="Y380" s="300"/>
      <c r="Z380" s="300"/>
    </row>
    <row r="381" spans="1:26" ht="11.25" customHeight="1">
      <c r="A381" s="300"/>
      <c r="B381" s="300"/>
      <c r="C381" s="300"/>
      <c r="D381" s="300"/>
      <c r="E381" s="300"/>
      <c r="F381" s="300"/>
      <c r="G381" s="300"/>
      <c r="H381" s="300"/>
      <c r="I381" s="300"/>
      <c r="J381" s="300"/>
      <c r="K381" s="300"/>
      <c r="L381" s="300"/>
      <c r="M381" s="300"/>
      <c r="N381" s="300"/>
      <c r="O381" s="300"/>
      <c r="P381" s="300"/>
      <c r="Q381" s="300"/>
      <c r="R381" s="300"/>
      <c r="S381" s="300"/>
      <c r="T381" s="300"/>
      <c r="U381" s="300"/>
      <c r="V381" s="300"/>
      <c r="W381" s="300"/>
      <c r="X381" s="300"/>
      <c r="Y381" s="300"/>
      <c r="Z381" s="300"/>
    </row>
    <row r="382" spans="1:26" ht="11.25" customHeight="1">
      <c r="A382" s="300"/>
      <c r="B382" s="300"/>
      <c r="C382" s="300"/>
      <c r="D382" s="300"/>
      <c r="E382" s="300"/>
      <c r="F382" s="300"/>
      <c r="G382" s="300"/>
      <c r="H382" s="300"/>
      <c r="I382" s="300"/>
      <c r="J382" s="300"/>
      <c r="K382" s="300"/>
      <c r="L382" s="300"/>
      <c r="M382" s="300"/>
      <c r="N382" s="300"/>
      <c r="O382" s="300"/>
      <c r="P382" s="300"/>
      <c r="Q382" s="300"/>
      <c r="R382" s="300"/>
      <c r="S382" s="300"/>
      <c r="T382" s="300"/>
      <c r="U382" s="300"/>
      <c r="V382" s="300"/>
      <c r="W382" s="300"/>
      <c r="X382" s="300"/>
      <c r="Y382" s="300"/>
      <c r="Z382" s="300"/>
    </row>
    <row r="383" spans="1:26" ht="11.25" customHeight="1">
      <c r="A383" s="300"/>
      <c r="B383" s="300"/>
      <c r="C383" s="300"/>
      <c r="D383" s="300"/>
      <c r="E383" s="300"/>
      <c r="F383" s="300"/>
      <c r="G383" s="300"/>
      <c r="H383" s="300"/>
      <c r="I383" s="300"/>
      <c r="J383" s="300"/>
      <c r="K383" s="300"/>
      <c r="L383" s="300"/>
      <c r="M383" s="300"/>
      <c r="N383" s="300"/>
      <c r="O383" s="300"/>
      <c r="P383" s="300"/>
      <c r="Q383" s="300"/>
      <c r="R383" s="300"/>
      <c r="S383" s="300"/>
      <c r="T383" s="300"/>
      <c r="U383" s="300"/>
      <c r="V383" s="300"/>
      <c r="W383" s="300"/>
      <c r="X383" s="300"/>
      <c r="Y383" s="300"/>
      <c r="Z383" s="300"/>
    </row>
    <row r="384" spans="1:26" ht="11.25" customHeight="1">
      <c r="A384" s="300"/>
      <c r="B384" s="300"/>
      <c r="C384" s="300"/>
      <c r="D384" s="300"/>
      <c r="E384" s="300"/>
      <c r="F384" s="300"/>
      <c r="G384" s="300"/>
      <c r="H384" s="300"/>
      <c r="I384" s="300"/>
      <c r="J384" s="300"/>
      <c r="K384" s="300"/>
      <c r="L384" s="300"/>
      <c r="M384" s="300"/>
      <c r="N384" s="300"/>
      <c r="O384" s="300"/>
      <c r="P384" s="300"/>
      <c r="Q384" s="300"/>
      <c r="R384" s="300"/>
      <c r="S384" s="300"/>
      <c r="T384" s="300"/>
      <c r="U384" s="300"/>
      <c r="V384" s="300"/>
      <c r="W384" s="300"/>
      <c r="X384" s="300"/>
      <c r="Y384" s="300"/>
      <c r="Z384" s="300"/>
    </row>
    <row r="385" spans="1:26" ht="11.25" customHeight="1">
      <c r="A385" s="300"/>
      <c r="B385" s="300"/>
      <c r="C385" s="300"/>
      <c r="D385" s="300"/>
      <c r="E385" s="300"/>
      <c r="F385" s="300"/>
      <c r="G385" s="300"/>
      <c r="H385" s="300"/>
      <c r="I385" s="300"/>
      <c r="J385" s="300"/>
      <c r="K385" s="300"/>
      <c r="L385" s="300"/>
      <c r="M385" s="300"/>
      <c r="N385" s="300"/>
      <c r="O385" s="300"/>
      <c r="P385" s="300"/>
      <c r="Q385" s="300"/>
      <c r="R385" s="300"/>
      <c r="S385" s="300"/>
      <c r="T385" s="300"/>
      <c r="U385" s="300"/>
      <c r="V385" s="300"/>
      <c r="W385" s="300"/>
      <c r="X385" s="300"/>
      <c r="Y385" s="300"/>
      <c r="Z385" s="300"/>
    </row>
    <row r="386" spans="1:26" ht="11.25" customHeight="1">
      <c r="A386" s="300"/>
      <c r="B386" s="300"/>
      <c r="C386" s="300"/>
      <c r="D386" s="300"/>
      <c r="E386" s="300"/>
      <c r="F386" s="300"/>
      <c r="G386" s="300"/>
      <c r="H386" s="300"/>
      <c r="I386" s="300"/>
      <c r="J386" s="300"/>
      <c r="K386" s="300"/>
      <c r="L386" s="300"/>
      <c r="M386" s="300"/>
      <c r="N386" s="300"/>
      <c r="O386" s="300"/>
      <c r="P386" s="300"/>
      <c r="Q386" s="300"/>
      <c r="R386" s="300"/>
      <c r="S386" s="300"/>
      <c r="T386" s="300"/>
      <c r="U386" s="300"/>
      <c r="V386" s="300"/>
      <c r="W386" s="300"/>
      <c r="X386" s="300"/>
      <c r="Y386" s="300"/>
      <c r="Z386" s="300"/>
    </row>
    <row r="387" spans="1:26" ht="11.25" customHeight="1">
      <c r="A387" s="300"/>
      <c r="B387" s="300"/>
      <c r="C387" s="300"/>
      <c r="D387" s="300"/>
      <c r="E387" s="300"/>
      <c r="F387" s="300"/>
      <c r="G387" s="300"/>
      <c r="H387" s="300"/>
      <c r="I387" s="300"/>
      <c r="J387" s="300"/>
      <c r="K387" s="300"/>
      <c r="L387" s="300"/>
      <c r="M387" s="300"/>
      <c r="N387" s="300"/>
      <c r="O387" s="300"/>
      <c r="P387" s="300"/>
      <c r="Q387" s="300"/>
      <c r="R387" s="300"/>
      <c r="S387" s="300"/>
      <c r="T387" s="300"/>
      <c r="U387" s="300"/>
      <c r="V387" s="300"/>
      <c r="W387" s="300"/>
      <c r="X387" s="300"/>
      <c r="Y387" s="300"/>
      <c r="Z387" s="300"/>
    </row>
    <row r="388" spans="1:26" ht="11.25" customHeight="1">
      <c r="A388" s="300"/>
      <c r="B388" s="300"/>
      <c r="C388" s="300"/>
      <c r="D388" s="300"/>
      <c r="E388" s="300"/>
      <c r="F388" s="300"/>
      <c r="G388" s="300"/>
      <c r="H388" s="300"/>
      <c r="I388" s="300"/>
      <c r="J388" s="300"/>
      <c r="K388" s="300"/>
      <c r="L388" s="300"/>
      <c r="M388" s="300"/>
      <c r="N388" s="300"/>
      <c r="O388" s="300"/>
      <c r="P388" s="300"/>
      <c r="Q388" s="300"/>
      <c r="R388" s="300"/>
      <c r="S388" s="300"/>
      <c r="T388" s="300"/>
      <c r="U388" s="300"/>
      <c r="V388" s="300"/>
      <c r="W388" s="300"/>
      <c r="X388" s="300"/>
      <c r="Y388" s="300"/>
      <c r="Z388" s="300"/>
    </row>
    <row r="389" spans="1:26" ht="11.25" customHeight="1">
      <c r="A389" s="300"/>
      <c r="B389" s="300"/>
      <c r="C389" s="300"/>
      <c r="D389" s="300"/>
      <c r="E389" s="300"/>
      <c r="F389" s="300"/>
      <c r="G389" s="300"/>
      <c r="H389" s="300"/>
      <c r="I389" s="300"/>
      <c r="J389" s="300"/>
      <c r="K389" s="300"/>
      <c r="L389" s="300"/>
      <c r="M389" s="300"/>
      <c r="N389" s="300"/>
      <c r="O389" s="300"/>
      <c r="P389" s="300"/>
      <c r="Q389" s="300"/>
      <c r="R389" s="300"/>
      <c r="S389" s="300"/>
      <c r="T389" s="300"/>
      <c r="U389" s="300"/>
      <c r="V389" s="300"/>
      <c r="W389" s="300"/>
      <c r="X389" s="300"/>
      <c r="Y389" s="300"/>
      <c r="Z389" s="300"/>
    </row>
    <row r="390" spans="1:26" ht="11.25" customHeight="1">
      <c r="A390" s="300"/>
      <c r="B390" s="300"/>
      <c r="C390" s="300"/>
      <c r="D390" s="300"/>
      <c r="E390" s="300"/>
      <c r="F390" s="300"/>
      <c r="G390" s="300"/>
      <c r="H390" s="300"/>
      <c r="I390" s="300"/>
      <c r="J390" s="300"/>
      <c r="K390" s="300"/>
      <c r="L390" s="300"/>
      <c r="M390" s="300"/>
      <c r="N390" s="300"/>
      <c r="O390" s="300"/>
      <c r="P390" s="300"/>
      <c r="Q390" s="300"/>
      <c r="R390" s="300"/>
      <c r="S390" s="300"/>
      <c r="T390" s="300"/>
      <c r="U390" s="300"/>
      <c r="V390" s="300"/>
      <c r="W390" s="300"/>
      <c r="X390" s="300"/>
      <c r="Y390" s="300"/>
      <c r="Z390" s="300"/>
    </row>
    <row r="391" spans="1:26" ht="11.25" customHeight="1">
      <c r="A391" s="300"/>
      <c r="B391" s="300"/>
      <c r="C391" s="300"/>
      <c r="D391" s="300"/>
      <c r="E391" s="300"/>
      <c r="F391" s="300"/>
      <c r="G391" s="300"/>
      <c r="H391" s="300"/>
      <c r="I391" s="300"/>
      <c r="J391" s="300"/>
      <c r="K391" s="300"/>
      <c r="L391" s="300"/>
      <c r="M391" s="300"/>
      <c r="N391" s="300"/>
      <c r="O391" s="300"/>
      <c r="P391" s="300"/>
      <c r="Q391" s="300"/>
      <c r="R391" s="300"/>
      <c r="S391" s="300"/>
      <c r="T391" s="300"/>
      <c r="U391" s="300"/>
      <c r="V391" s="300"/>
      <c r="W391" s="300"/>
      <c r="X391" s="300"/>
      <c r="Y391" s="300"/>
      <c r="Z391" s="300"/>
    </row>
    <row r="392" spans="1:26" ht="11.25" customHeight="1">
      <c r="A392" s="300"/>
      <c r="B392" s="300"/>
      <c r="C392" s="300"/>
      <c r="D392" s="300"/>
      <c r="E392" s="300"/>
      <c r="F392" s="300"/>
      <c r="G392" s="300"/>
      <c r="H392" s="300"/>
      <c r="I392" s="300"/>
      <c r="J392" s="300"/>
      <c r="K392" s="300"/>
      <c r="L392" s="300"/>
      <c r="M392" s="300"/>
      <c r="N392" s="300"/>
      <c r="O392" s="300"/>
      <c r="P392" s="300"/>
      <c r="Q392" s="300"/>
      <c r="R392" s="300"/>
      <c r="S392" s="300"/>
      <c r="T392" s="300"/>
      <c r="U392" s="300"/>
      <c r="V392" s="300"/>
      <c r="W392" s="300"/>
      <c r="X392" s="300"/>
      <c r="Y392" s="300"/>
      <c r="Z392" s="300"/>
    </row>
    <row r="393" spans="1:26" ht="11.25" customHeight="1">
      <c r="A393" s="300"/>
      <c r="B393" s="300"/>
      <c r="C393" s="300"/>
      <c r="D393" s="300"/>
      <c r="E393" s="300"/>
      <c r="F393" s="300"/>
      <c r="G393" s="300"/>
      <c r="H393" s="300"/>
      <c r="I393" s="300"/>
      <c r="J393" s="300"/>
      <c r="K393" s="300"/>
      <c r="L393" s="300"/>
      <c r="M393" s="300"/>
      <c r="N393" s="300"/>
      <c r="O393" s="300"/>
      <c r="P393" s="300"/>
      <c r="Q393" s="300"/>
      <c r="R393" s="300"/>
      <c r="S393" s="300"/>
      <c r="T393" s="300"/>
      <c r="U393" s="300"/>
      <c r="V393" s="300"/>
      <c r="W393" s="300"/>
      <c r="X393" s="300"/>
      <c r="Y393" s="300"/>
      <c r="Z393" s="300"/>
    </row>
    <row r="394" spans="1:26" ht="11.25" customHeight="1">
      <c r="A394" s="300"/>
      <c r="B394" s="300"/>
      <c r="C394" s="300"/>
      <c r="D394" s="300"/>
      <c r="E394" s="300"/>
      <c r="F394" s="300"/>
      <c r="G394" s="300"/>
      <c r="H394" s="300"/>
      <c r="I394" s="300"/>
      <c r="J394" s="300"/>
      <c r="K394" s="300"/>
      <c r="L394" s="300"/>
      <c r="M394" s="300"/>
      <c r="N394" s="300"/>
      <c r="O394" s="300"/>
      <c r="P394" s="300"/>
      <c r="Q394" s="300"/>
      <c r="R394" s="300"/>
      <c r="S394" s="300"/>
      <c r="T394" s="300"/>
      <c r="U394" s="300"/>
      <c r="V394" s="300"/>
      <c r="W394" s="300"/>
      <c r="X394" s="300"/>
      <c r="Y394" s="300"/>
      <c r="Z394" s="300"/>
    </row>
    <row r="395" spans="1:26" ht="11.25" customHeight="1">
      <c r="A395" s="300"/>
      <c r="B395" s="300"/>
      <c r="C395" s="300"/>
      <c r="D395" s="300"/>
      <c r="E395" s="300"/>
      <c r="F395" s="300"/>
      <c r="G395" s="300"/>
      <c r="H395" s="300"/>
      <c r="I395" s="300"/>
      <c r="J395" s="300"/>
      <c r="K395" s="300"/>
      <c r="L395" s="300"/>
      <c r="M395" s="300"/>
      <c r="N395" s="300"/>
      <c r="O395" s="300"/>
      <c r="P395" s="300"/>
      <c r="Q395" s="300"/>
      <c r="R395" s="300"/>
      <c r="S395" s="300"/>
      <c r="T395" s="300"/>
      <c r="U395" s="300"/>
      <c r="V395" s="300"/>
      <c r="W395" s="300"/>
      <c r="X395" s="300"/>
      <c r="Y395" s="300"/>
      <c r="Z395" s="300"/>
    </row>
    <row r="396" spans="1:26" ht="11.25" customHeight="1">
      <c r="A396" s="300"/>
      <c r="B396" s="300"/>
      <c r="C396" s="300"/>
      <c r="D396" s="300"/>
      <c r="E396" s="300"/>
      <c r="F396" s="300"/>
      <c r="G396" s="300"/>
      <c r="H396" s="300"/>
      <c r="I396" s="300"/>
      <c r="J396" s="300"/>
      <c r="K396" s="300"/>
      <c r="L396" s="300"/>
      <c r="M396" s="300"/>
      <c r="N396" s="300"/>
      <c r="O396" s="300"/>
      <c r="P396" s="300"/>
      <c r="Q396" s="300"/>
      <c r="R396" s="300"/>
      <c r="S396" s="300"/>
      <c r="T396" s="300"/>
      <c r="U396" s="300"/>
      <c r="V396" s="300"/>
      <c r="W396" s="300"/>
      <c r="X396" s="300"/>
      <c r="Y396" s="300"/>
      <c r="Z396" s="300"/>
    </row>
    <row r="397" spans="1:26" ht="11.25" customHeight="1">
      <c r="A397" s="300"/>
      <c r="B397" s="300"/>
      <c r="C397" s="300"/>
      <c r="D397" s="300"/>
      <c r="E397" s="300"/>
      <c r="F397" s="300"/>
      <c r="G397" s="300"/>
      <c r="H397" s="300"/>
      <c r="I397" s="300"/>
      <c r="J397" s="300"/>
      <c r="K397" s="300"/>
      <c r="L397" s="300"/>
      <c r="M397" s="300"/>
      <c r="N397" s="300"/>
      <c r="O397" s="300"/>
      <c r="P397" s="300"/>
      <c r="Q397" s="300"/>
      <c r="R397" s="300"/>
      <c r="S397" s="300"/>
      <c r="T397" s="300"/>
      <c r="U397" s="300"/>
      <c r="V397" s="300"/>
      <c r="W397" s="300"/>
      <c r="X397" s="300"/>
      <c r="Y397" s="300"/>
      <c r="Z397" s="300"/>
    </row>
    <row r="398" spans="1:26" ht="11.25" customHeight="1">
      <c r="A398" s="300"/>
      <c r="B398" s="300"/>
      <c r="C398" s="300"/>
      <c r="D398" s="300"/>
      <c r="E398" s="300"/>
      <c r="F398" s="300"/>
      <c r="G398" s="300"/>
      <c r="H398" s="300"/>
      <c r="I398" s="300"/>
      <c r="J398" s="300"/>
      <c r="K398" s="300"/>
      <c r="L398" s="300"/>
      <c r="M398" s="300"/>
      <c r="N398" s="300"/>
      <c r="O398" s="300"/>
      <c r="P398" s="300"/>
      <c r="Q398" s="300"/>
      <c r="R398" s="300"/>
      <c r="S398" s="300"/>
      <c r="T398" s="300"/>
      <c r="U398" s="300"/>
      <c r="V398" s="300"/>
      <c r="W398" s="300"/>
      <c r="X398" s="300"/>
      <c r="Y398" s="300"/>
      <c r="Z398" s="300"/>
    </row>
    <row r="399" spans="1:26" ht="11.25" customHeight="1">
      <c r="A399" s="300"/>
      <c r="B399" s="300"/>
      <c r="C399" s="300"/>
      <c r="D399" s="300"/>
      <c r="E399" s="300"/>
      <c r="F399" s="300"/>
      <c r="G399" s="300"/>
      <c r="H399" s="300"/>
      <c r="I399" s="300"/>
      <c r="J399" s="300"/>
      <c r="K399" s="300"/>
      <c r="L399" s="300"/>
      <c r="M399" s="300"/>
      <c r="N399" s="300"/>
      <c r="O399" s="300"/>
      <c r="P399" s="300"/>
      <c r="Q399" s="300"/>
      <c r="R399" s="300"/>
      <c r="S399" s="300"/>
      <c r="T399" s="300"/>
      <c r="U399" s="300"/>
      <c r="V399" s="300"/>
      <c r="W399" s="300"/>
      <c r="X399" s="300"/>
      <c r="Y399" s="300"/>
      <c r="Z399" s="300"/>
    </row>
    <row r="400" spans="1:26" ht="11.25" customHeight="1">
      <c r="A400" s="300"/>
      <c r="B400" s="300"/>
      <c r="C400" s="300"/>
      <c r="D400" s="300"/>
      <c r="E400" s="300"/>
      <c r="F400" s="300"/>
      <c r="G400" s="300"/>
      <c r="H400" s="300"/>
      <c r="I400" s="300"/>
      <c r="J400" s="300"/>
      <c r="K400" s="300"/>
      <c r="L400" s="300"/>
      <c r="M400" s="300"/>
      <c r="N400" s="300"/>
      <c r="O400" s="300"/>
      <c r="P400" s="300"/>
      <c r="Q400" s="300"/>
      <c r="R400" s="300"/>
      <c r="S400" s="300"/>
      <c r="T400" s="300"/>
      <c r="U400" s="300"/>
      <c r="V400" s="300"/>
      <c r="W400" s="300"/>
      <c r="X400" s="300"/>
      <c r="Y400" s="300"/>
      <c r="Z400" s="300"/>
    </row>
    <row r="401" spans="1:26" ht="11.25" customHeight="1">
      <c r="A401" s="300"/>
      <c r="B401" s="300"/>
      <c r="C401" s="300"/>
      <c r="D401" s="300"/>
      <c r="E401" s="300"/>
      <c r="F401" s="300"/>
      <c r="G401" s="300"/>
      <c r="H401" s="300"/>
      <c r="I401" s="300"/>
      <c r="J401" s="300"/>
      <c r="K401" s="300"/>
      <c r="L401" s="300"/>
      <c r="M401" s="300"/>
      <c r="N401" s="300"/>
      <c r="O401" s="300"/>
      <c r="P401" s="300"/>
      <c r="Q401" s="300"/>
      <c r="R401" s="300"/>
      <c r="S401" s="300"/>
      <c r="T401" s="300"/>
      <c r="U401" s="300"/>
      <c r="V401" s="300"/>
      <c r="W401" s="300"/>
      <c r="X401" s="300"/>
      <c r="Y401" s="300"/>
      <c r="Z401" s="300"/>
    </row>
    <row r="402" spans="1:26" ht="11.25" customHeight="1">
      <c r="A402" s="300"/>
      <c r="B402" s="300"/>
      <c r="C402" s="300"/>
      <c r="D402" s="300"/>
      <c r="E402" s="300"/>
      <c r="F402" s="300"/>
      <c r="G402" s="300"/>
      <c r="H402" s="300"/>
      <c r="I402" s="300"/>
      <c r="J402" s="300"/>
      <c r="K402" s="300"/>
      <c r="L402" s="300"/>
      <c r="M402" s="300"/>
      <c r="N402" s="300"/>
      <c r="O402" s="300"/>
      <c r="P402" s="300"/>
      <c r="Q402" s="300"/>
      <c r="R402" s="300"/>
      <c r="S402" s="300"/>
      <c r="T402" s="300"/>
      <c r="U402" s="300"/>
      <c r="V402" s="300"/>
      <c r="W402" s="300"/>
      <c r="X402" s="300"/>
      <c r="Y402" s="300"/>
      <c r="Z402" s="300"/>
    </row>
    <row r="403" spans="1:26" ht="11.25" customHeight="1">
      <c r="A403" s="300"/>
      <c r="B403" s="300"/>
      <c r="C403" s="300"/>
      <c r="D403" s="300"/>
      <c r="E403" s="300"/>
      <c r="F403" s="300"/>
      <c r="G403" s="300"/>
      <c r="H403" s="300"/>
      <c r="I403" s="300"/>
      <c r="J403" s="300"/>
      <c r="K403" s="300"/>
      <c r="L403" s="300"/>
      <c r="M403" s="300"/>
      <c r="N403" s="300"/>
      <c r="O403" s="300"/>
      <c r="P403" s="300"/>
      <c r="Q403" s="300"/>
      <c r="R403" s="300"/>
      <c r="S403" s="300"/>
      <c r="T403" s="300"/>
      <c r="U403" s="300"/>
      <c r="V403" s="300"/>
      <c r="W403" s="300"/>
      <c r="X403" s="300"/>
      <c r="Y403" s="300"/>
      <c r="Z403" s="300"/>
    </row>
    <row r="404" spans="1:26" ht="11.25" customHeight="1">
      <c r="A404" s="300"/>
      <c r="B404" s="300"/>
      <c r="C404" s="300"/>
      <c r="D404" s="300"/>
      <c r="E404" s="300"/>
      <c r="F404" s="300"/>
      <c r="G404" s="300"/>
      <c r="H404" s="300"/>
      <c r="I404" s="300"/>
      <c r="J404" s="300"/>
      <c r="K404" s="300"/>
      <c r="L404" s="300"/>
      <c r="M404" s="300"/>
      <c r="N404" s="300"/>
      <c r="O404" s="300"/>
      <c r="P404" s="300"/>
      <c r="Q404" s="300"/>
      <c r="R404" s="300"/>
      <c r="S404" s="300"/>
      <c r="T404" s="300"/>
      <c r="U404" s="300"/>
      <c r="V404" s="300"/>
      <c r="W404" s="300"/>
      <c r="X404" s="300"/>
      <c r="Y404" s="300"/>
      <c r="Z404" s="300"/>
    </row>
    <row r="405" spans="1:26" ht="11.25" customHeight="1">
      <c r="A405" s="300"/>
      <c r="B405" s="300"/>
      <c r="C405" s="300"/>
      <c r="D405" s="300"/>
      <c r="E405" s="300"/>
      <c r="F405" s="300"/>
      <c r="G405" s="300"/>
      <c r="H405" s="300"/>
      <c r="I405" s="300"/>
      <c r="J405" s="300"/>
      <c r="K405" s="300"/>
      <c r="L405" s="300"/>
      <c r="M405" s="300"/>
      <c r="N405" s="300"/>
      <c r="O405" s="300"/>
      <c r="P405" s="300"/>
      <c r="Q405" s="300"/>
      <c r="R405" s="300"/>
      <c r="S405" s="300"/>
      <c r="T405" s="300"/>
      <c r="U405" s="300"/>
      <c r="V405" s="300"/>
      <c r="W405" s="300"/>
      <c r="X405" s="300"/>
      <c r="Y405" s="300"/>
      <c r="Z405" s="300"/>
    </row>
    <row r="406" spans="1:26" ht="11.25" customHeight="1">
      <c r="A406" s="300"/>
      <c r="B406" s="300"/>
      <c r="C406" s="300"/>
      <c r="D406" s="300"/>
      <c r="E406" s="300"/>
      <c r="F406" s="300"/>
      <c r="G406" s="300"/>
      <c r="H406" s="300"/>
      <c r="I406" s="300"/>
      <c r="J406" s="300"/>
      <c r="K406" s="300"/>
      <c r="L406" s="300"/>
      <c r="M406" s="300"/>
      <c r="N406" s="300"/>
      <c r="O406" s="300"/>
      <c r="P406" s="300"/>
      <c r="Q406" s="300"/>
      <c r="R406" s="300"/>
      <c r="S406" s="300"/>
      <c r="T406" s="300"/>
      <c r="U406" s="300"/>
      <c r="V406" s="300"/>
      <c r="W406" s="300"/>
      <c r="X406" s="300"/>
      <c r="Y406" s="300"/>
      <c r="Z406" s="300"/>
    </row>
    <row r="407" spans="1:26" ht="11.25" customHeight="1">
      <c r="A407" s="300"/>
      <c r="B407" s="300"/>
      <c r="C407" s="300"/>
      <c r="D407" s="300"/>
      <c r="E407" s="300"/>
      <c r="F407" s="300"/>
      <c r="G407" s="300"/>
      <c r="H407" s="300"/>
      <c r="I407" s="300"/>
      <c r="J407" s="300"/>
      <c r="K407" s="300"/>
      <c r="L407" s="300"/>
      <c r="M407" s="300"/>
      <c r="N407" s="300"/>
      <c r="O407" s="300"/>
      <c r="P407" s="300"/>
      <c r="Q407" s="300"/>
      <c r="R407" s="300"/>
      <c r="S407" s="300"/>
      <c r="T407" s="300"/>
      <c r="U407" s="300"/>
      <c r="V407" s="300"/>
      <c r="W407" s="300"/>
      <c r="X407" s="300"/>
      <c r="Y407" s="300"/>
      <c r="Z407" s="300"/>
    </row>
    <row r="408" spans="1:26" ht="11.25" customHeight="1">
      <c r="A408" s="300"/>
      <c r="B408" s="300"/>
      <c r="C408" s="300"/>
      <c r="D408" s="300"/>
      <c r="E408" s="300"/>
      <c r="F408" s="300"/>
      <c r="G408" s="300"/>
      <c r="H408" s="300"/>
      <c r="I408" s="300"/>
      <c r="J408" s="300"/>
      <c r="K408" s="300"/>
      <c r="L408" s="300"/>
      <c r="M408" s="300"/>
      <c r="N408" s="300"/>
      <c r="O408" s="300"/>
      <c r="P408" s="300"/>
      <c r="Q408" s="300"/>
      <c r="R408" s="300"/>
      <c r="S408" s="300"/>
      <c r="T408" s="300"/>
      <c r="U408" s="300"/>
      <c r="V408" s="300"/>
      <c r="W408" s="300"/>
      <c r="X408" s="300"/>
      <c r="Y408" s="300"/>
      <c r="Z408" s="300"/>
    </row>
    <row r="409" spans="1:26" ht="11.25" customHeight="1">
      <c r="A409" s="300"/>
      <c r="B409" s="300"/>
      <c r="C409" s="300"/>
      <c r="D409" s="300"/>
      <c r="E409" s="300"/>
      <c r="F409" s="300"/>
      <c r="G409" s="300"/>
      <c r="H409" s="300"/>
      <c r="I409" s="300"/>
      <c r="J409" s="300"/>
      <c r="K409" s="300"/>
      <c r="L409" s="300"/>
      <c r="M409" s="300"/>
      <c r="N409" s="300"/>
      <c r="O409" s="300"/>
      <c r="P409" s="300"/>
      <c r="Q409" s="300"/>
      <c r="R409" s="300"/>
      <c r="S409" s="300"/>
      <c r="T409" s="300"/>
      <c r="U409" s="300"/>
      <c r="V409" s="300"/>
      <c r="W409" s="300"/>
      <c r="X409" s="300"/>
      <c r="Y409" s="300"/>
      <c r="Z409" s="300"/>
    </row>
    <row r="410" spans="1:26" ht="11.25" customHeight="1">
      <c r="A410" s="300"/>
      <c r="B410" s="300"/>
      <c r="C410" s="300"/>
      <c r="D410" s="300"/>
      <c r="E410" s="300"/>
      <c r="F410" s="300"/>
      <c r="G410" s="300"/>
      <c r="H410" s="300"/>
      <c r="I410" s="300"/>
      <c r="J410" s="300"/>
      <c r="K410" s="300"/>
      <c r="L410" s="300"/>
      <c r="M410" s="300"/>
      <c r="N410" s="300"/>
      <c r="O410" s="300"/>
      <c r="P410" s="300"/>
      <c r="Q410" s="300"/>
      <c r="R410" s="300"/>
      <c r="S410" s="300"/>
      <c r="T410" s="300"/>
      <c r="U410" s="300"/>
      <c r="V410" s="300"/>
      <c r="W410" s="300"/>
      <c r="X410" s="300"/>
      <c r="Y410" s="300"/>
      <c r="Z410" s="300"/>
    </row>
    <row r="411" spans="1:26" ht="11.25" customHeight="1">
      <c r="A411" s="300"/>
      <c r="B411" s="300"/>
      <c r="C411" s="300"/>
      <c r="D411" s="300"/>
      <c r="E411" s="300"/>
      <c r="F411" s="300"/>
      <c r="G411" s="300"/>
      <c r="H411" s="300"/>
      <c r="I411" s="300"/>
      <c r="J411" s="300"/>
      <c r="K411" s="300"/>
      <c r="L411" s="300"/>
      <c r="M411" s="300"/>
      <c r="N411" s="300"/>
      <c r="O411" s="300"/>
      <c r="P411" s="300"/>
      <c r="Q411" s="300"/>
      <c r="R411" s="300"/>
      <c r="S411" s="300"/>
      <c r="T411" s="300"/>
      <c r="U411" s="300"/>
      <c r="V411" s="300"/>
      <c r="W411" s="300"/>
      <c r="X411" s="300"/>
      <c r="Y411" s="300"/>
      <c r="Z411" s="300"/>
    </row>
    <row r="412" spans="1:26" ht="11.25" customHeight="1">
      <c r="A412" s="300"/>
      <c r="B412" s="300"/>
      <c r="C412" s="300"/>
      <c r="D412" s="300"/>
      <c r="E412" s="300"/>
      <c r="F412" s="300"/>
      <c r="G412" s="300"/>
      <c r="H412" s="300"/>
      <c r="I412" s="300"/>
      <c r="J412" s="300"/>
      <c r="K412" s="300"/>
      <c r="L412" s="300"/>
      <c r="M412" s="300"/>
      <c r="N412" s="300"/>
      <c r="O412" s="300"/>
      <c r="P412" s="300"/>
      <c r="Q412" s="300"/>
      <c r="R412" s="300"/>
      <c r="S412" s="300"/>
      <c r="T412" s="300"/>
      <c r="U412" s="300"/>
      <c r="V412" s="300"/>
      <c r="W412" s="300"/>
      <c r="X412" s="300"/>
      <c r="Y412" s="300"/>
      <c r="Z412" s="300"/>
    </row>
    <row r="413" spans="1:26" ht="11.25" customHeight="1">
      <c r="A413" s="300"/>
      <c r="B413" s="300"/>
      <c r="C413" s="300"/>
      <c r="D413" s="300"/>
      <c r="E413" s="300"/>
      <c r="F413" s="300"/>
      <c r="G413" s="300"/>
      <c r="H413" s="300"/>
      <c r="I413" s="300"/>
      <c r="J413" s="300"/>
      <c r="K413" s="300"/>
      <c r="L413" s="300"/>
      <c r="M413" s="300"/>
      <c r="N413" s="300"/>
      <c r="O413" s="300"/>
      <c r="P413" s="300"/>
      <c r="Q413" s="300"/>
      <c r="R413" s="300"/>
      <c r="S413" s="300"/>
      <c r="T413" s="300"/>
      <c r="U413" s="300"/>
      <c r="V413" s="300"/>
      <c r="W413" s="300"/>
      <c r="X413" s="300"/>
      <c r="Y413" s="300"/>
      <c r="Z413" s="300"/>
    </row>
    <row r="414" spans="1:26" ht="11.25" customHeight="1">
      <c r="A414" s="300"/>
      <c r="B414" s="300"/>
      <c r="C414" s="300"/>
      <c r="D414" s="300"/>
      <c r="E414" s="300"/>
      <c r="F414" s="300"/>
      <c r="G414" s="300"/>
      <c r="H414" s="300"/>
      <c r="I414" s="300"/>
      <c r="J414" s="300"/>
      <c r="K414" s="300"/>
      <c r="L414" s="300"/>
      <c r="M414" s="300"/>
      <c r="N414" s="300"/>
      <c r="O414" s="300"/>
      <c r="P414" s="300"/>
      <c r="Q414" s="300"/>
      <c r="R414" s="300"/>
      <c r="S414" s="300"/>
      <c r="T414" s="300"/>
      <c r="U414" s="300"/>
      <c r="V414" s="300"/>
      <c r="W414" s="300"/>
      <c r="X414" s="300"/>
      <c r="Y414" s="300"/>
      <c r="Z414" s="300"/>
    </row>
    <row r="415" spans="1:26" ht="11.25" customHeight="1">
      <c r="A415" s="300"/>
      <c r="B415" s="300"/>
      <c r="C415" s="300"/>
      <c r="D415" s="300"/>
      <c r="E415" s="300"/>
      <c r="F415" s="300"/>
      <c r="G415" s="300"/>
      <c r="H415" s="300"/>
      <c r="I415" s="300"/>
      <c r="J415" s="300"/>
      <c r="K415" s="300"/>
      <c r="L415" s="300"/>
      <c r="M415" s="300"/>
      <c r="N415" s="300"/>
      <c r="O415" s="300"/>
      <c r="P415" s="300"/>
      <c r="Q415" s="300"/>
      <c r="R415" s="300"/>
      <c r="S415" s="300"/>
      <c r="T415" s="300"/>
      <c r="U415" s="300"/>
      <c r="V415" s="300"/>
      <c r="W415" s="300"/>
      <c r="X415" s="300"/>
      <c r="Y415" s="300"/>
      <c r="Z415" s="300"/>
    </row>
    <row r="416" spans="1:26" ht="11.25" customHeight="1">
      <c r="A416" s="300"/>
      <c r="B416" s="300"/>
      <c r="C416" s="300"/>
      <c r="D416" s="300"/>
      <c r="E416" s="300"/>
      <c r="F416" s="300"/>
      <c r="G416" s="300"/>
      <c r="H416" s="300"/>
      <c r="I416" s="300"/>
      <c r="J416" s="300"/>
      <c r="K416" s="300"/>
      <c r="L416" s="300"/>
      <c r="M416" s="300"/>
      <c r="N416" s="300"/>
      <c r="O416" s="300"/>
      <c r="P416" s="300"/>
      <c r="Q416" s="300"/>
      <c r="R416" s="300"/>
      <c r="S416" s="300"/>
      <c r="T416" s="300"/>
      <c r="U416" s="300"/>
      <c r="V416" s="300"/>
      <c r="W416" s="300"/>
      <c r="X416" s="300"/>
      <c r="Y416" s="300"/>
      <c r="Z416" s="300"/>
    </row>
    <row r="417" spans="1:26" ht="11.25" customHeight="1">
      <c r="A417" s="300"/>
      <c r="B417" s="300"/>
      <c r="C417" s="300"/>
      <c r="D417" s="300"/>
      <c r="E417" s="300"/>
      <c r="F417" s="300"/>
      <c r="G417" s="300"/>
      <c r="H417" s="300"/>
      <c r="I417" s="300"/>
      <c r="J417" s="300"/>
      <c r="K417" s="300"/>
      <c r="L417" s="300"/>
      <c r="M417" s="300"/>
      <c r="N417" s="300"/>
      <c r="O417" s="300"/>
      <c r="P417" s="300"/>
      <c r="Q417" s="300"/>
      <c r="R417" s="300"/>
      <c r="S417" s="300"/>
      <c r="T417" s="300"/>
      <c r="U417" s="300"/>
      <c r="V417" s="300"/>
      <c r="W417" s="300"/>
      <c r="X417" s="300"/>
      <c r="Y417" s="300"/>
      <c r="Z417" s="300"/>
    </row>
    <row r="418" spans="1:26" ht="11.25" customHeight="1">
      <c r="A418" s="300"/>
      <c r="B418" s="300"/>
      <c r="C418" s="300"/>
      <c r="D418" s="300"/>
      <c r="E418" s="300"/>
      <c r="F418" s="300"/>
      <c r="G418" s="300"/>
      <c r="H418" s="300"/>
      <c r="I418" s="300"/>
      <c r="J418" s="300"/>
      <c r="K418" s="300"/>
      <c r="L418" s="300"/>
      <c r="M418" s="300"/>
      <c r="N418" s="300"/>
      <c r="O418" s="300"/>
      <c r="P418" s="300"/>
      <c r="Q418" s="300"/>
      <c r="R418" s="300"/>
      <c r="S418" s="300"/>
      <c r="T418" s="300"/>
      <c r="U418" s="300"/>
      <c r="V418" s="300"/>
      <c r="W418" s="300"/>
      <c r="X418" s="300"/>
      <c r="Y418" s="300"/>
      <c r="Z418" s="300"/>
    </row>
    <row r="419" spans="1:26" ht="11.25" customHeight="1">
      <c r="A419" s="300"/>
      <c r="B419" s="300"/>
      <c r="C419" s="300"/>
      <c r="D419" s="300"/>
      <c r="E419" s="300"/>
      <c r="F419" s="300"/>
      <c r="G419" s="300"/>
      <c r="H419" s="300"/>
      <c r="I419" s="300"/>
      <c r="J419" s="300"/>
      <c r="K419" s="300"/>
      <c r="L419" s="300"/>
      <c r="M419" s="300"/>
      <c r="N419" s="300"/>
      <c r="O419" s="300"/>
      <c r="P419" s="300"/>
      <c r="Q419" s="300"/>
      <c r="R419" s="300"/>
      <c r="S419" s="300"/>
      <c r="T419" s="300"/>
      <c r="U419" s="300"/>
      <c r="V419" s="300"/>
      <c r="W419" s="300"/>
      <c r="X419" s="300"/>
      <c r="Y419" s="300"/>
      <c r="Z419" s="300"/>
    </row>
    <row r="420" spans="1:26" ht="11.25" customHeight="1">
      <c r="A420" s="300"/>
      <c r="B420" s="300"/>
      <c r="C420" s="300"/>
      <c r="D420" s="300"/>
      <c r="E420" s="300"/>
      <c r="F420" s="300"/>
      <c r="G420" s="300"/>
      <c r="H420" s="300"/>
      <c r="I420" s="300"/>
      <c r="J420" s="300"/>
      <c r="K420" s="300"/>
      <c r="L420" s="300"/>
      <c r="M420" s="300"/>
      <c r="N420" s="300"/>
      <c r="O420" s="300"/>
      <c r="P420" s="300"/>
      <c r="Q420" s="300"/>
      <c r="R420" s="300"/>
      <c r="S420" s="300"/>
      <c r="T420" s="300"/>
      <c r="U420" s="300"/>
      <c r="V420" s="300"/>
      <c r="W420" s="300"/>
      <c r="X420" s="300"/>
      <c r="Y420" s="300"/>
      <c r="Z420" s="300"/>
    </row>
    <row r="421" spans="1:26" ht="11.25" customHeight="1">
      <c r="A421" s="300"/>
      <c r="B421" s="300"/>
      <c r="C421" s="300"/>
      <c r="D421" s="300"/>
      <c r="E421" s="300"/>
      <c r="F421" s="300"/>
      <c r="G421" s="300"/>
      <c r="H421" s="300"/>
      <c r="I421" s="300"/>
      <c r="J421" s="300"/>
      <c r="K421" s="300"/>
      <c r="L421" s="300"/>
      <c r="M421" s="300"/>
      <c r="N421" s="300"/>
      <c r="O421" s="300"/>
      <c r="P421" s="300"/>
      <c r="Q421" s="300"/>
      <c r="R421" s="300"/>
      <c r="S421" s="300"/>
      <c r="T421" s="300"/>
      <c r="U421" s="300"/>
      <c r="V421" s="300"/>
      <c r="W421" s="300"/>
      <c r="X421" s="300"/>
      <c r="Y421" s="300"/>
      <c r="Z421" s="300"/>
    </row>
    <row r="422" spans="1:26" ht="11.25" customHeight="1">
      <c r="A422" s="300"/>
      <c r="B422" s="300"/>
      <c r="C422" s="300"/>
      <c r="D422" s="300"/>
      <c r="E422" s="300"/>
      <c r="F422" s="300"/>
      <c r="G422" s="300"/>
      <c r="H422" s="300"/>
      <c r="I422" s="300"/>
      <c r="J422" s="300"/>
      <c r="K422" s="300"/>
      <c r="L422" s="300"/>
      <c r="M422" s="300"/>
      <c r="N422" s="300"/>
      <c r="O422" s="300"/>
      <c r="P422" s="300"/>
      <c r="Q422" s="300"/>
      <c r="R422" s="300"/>
      <c r="S422" s="300"/>
      <c r="T422" s="300"/>
      <c r="U422" s="300"/>
      <c r="V422" s="300"/>
      <c r="W422" s="300"/>
      <c r="X422" s="300"/>
      <c r="Y422" s="300"/>
      <c r="Z422" s="300"/>
    </row>
    <row r="423" spans="1:26" ht="11.25" customHeight="1">
      <c r="A423" s="300"/>
      <c r="B423" s="300"/>
      <c r="C423" s="300"/>
      <c r="D423" s="300"/>
      <c r="E423" s="300"/>
      <c r="F423" s="300"/>
      <c r="G423" s="300"/>
      <c r="H423" s="300"/>
      <c r="I423" s="300"/>
      <c r="J423" s="300"/>
      <c r="K423" s="300"/>
      <c r="L423" s="300"/>
      <c r="M423" s="300"/>
      <c r="N423" s="300"/>
      <c r="O423" s="300"/>
      <c r="P423" s="300"/>
      <c r="Q423" s="300"/>
      <c r="R423" s="300"/>
      <c r="S423" s="300"/>
      <c r="T423" s="300"/>
      <c r="U423" s="300"/>
      <c r="V423" s="300"/>
      <c r="W423" s="300"/>
      <c r="X423" s="300"/>
      <c r="Y423" s="300"/>
      <c r="Z423" s="300"/>
    </row>
    <row r="424" spans="1:26" ht="11.25" customHeight="1">
      <c r="A424" s="300"/>
      <c r="B424" s="300"/>
      <c r="C424" s="300"/>
      <c r="D424" s="300"/>
      <c r="E424" s="300"/>
      <c r="F424" s="300"/>
      <c r="G424" s="300"/>
      <c r="H424" s="300"/>
      <c r="I424" s="300"/>
      <c r="J424" s="300"/>
      <c r="K424" s="300"/>
      <c r="L424" s="300"/>
      <c r="M424" s="300"/>
      <c r="N424" s="300"/>
      <c r="O424" s="300"/>
      <c r="P424" s="300"/>
      <c r="Q424" s="300"/>
      <c r="R424" s="300"/>
      <c r="S424" s="300"/>
      <c r="T424" s="300"/>
      <c r="U424" s="300"/>
      <c r="V424" s="300"/>
      <c r="W424" s="300"/>
      <c r="X424" s="300"/>
      <c r="Y424" s="300"/>
      <c r="Z424" s="300"/>
    </row>
    <row r="425" spans="1:26" ht="11.25" customHeight="1">
      <c r="A425" s="300"/>
      <c r="B425" s="300"/>
      <c r="C425" s="300"/>
      <c r="D425" s="300"/>
      <c r="E425" s="300"/>
      <c r="F425" s="300"/>
      <c r="G425" s="300"/>
      <c r="H425" s="300"/>
      <c r="I425" s="300"/>
      <c r="J425" s="300"/>
      <c r="K425" s="300"/>
      <c r="L425" s="300"/>
      <c r="M425" s="300"/>
      <c r="N425" s="300"/>
      <c r="O425" s="300"/>
      <c r="P425" s="300"/>
      <c r="Q425" s="300"/>
      <c r="R425" s="300"/>
      <c r="S425" s="300"/>
      <c r="T425" s="300"/>
      <c r="U425" s="300"/>
      <c r="V425" s="300"/>
      <c r="W425" s="300"/>
      <c r="X425" s="300"/>
      <c r="Y425" s="300"/>
      <c r="Z425" s="300"/>
    </row>
    <row r="426" spans="1:26" ht="11.25" customHeight="1">
      <c r="A426" s="300"/>
      <c r="B426" s="300"/>
      <c r="C426" s="300"/>
      <c r="D426" s="300"/>
      <c r="E426" s="300"/>
      <c r="F426" s="300"/>
      <c r="G426" s="300"/>
      <c r="H426" s="300"/>
      <c r="I426" s="300"/>
      <c r="J426" s="300"/>
      <c r="K426" s="300"/>
      <c r="L426" s="300"/>
      <c r="M426" s="300"/>
      <c r="N426" s="300"/>
      <c r="O426" s="300"/>
      <c r="P426" s="300"/>
      <c r="Q426" s="300"/>
      <c r="R426" s="300"/>
      <c r="S426" s="300"/>
      <c r="T426" s="300"/>
      <c r="U426" s="300"/>
      <c r="V426" s="300"/>
      <c r="W426" s="300"/>
      <c r="X426" s="300"/>
      <c r="Y426" s="300"/>
      <c r="Z426" s="300"/>
    </row>
    <row r="427" spans="1:26" ht="11.25" customHeight="1">
      <c r="A427" s="300"/>
      <c r="B427" s="300"/>
      <c r="C427" s="300"/>
      <c r="D427" s="300"/>
      <c r="E427" s="300"/>
      <c r="F427" s="300"/>
      <c r="G427" s="300"/>
      <c r="H427" s="300"/>
      <c r="I427" s="300"/>
      <c r="J427" s="300"/>
      <c r="K427" s="300"/>
      <c r="L427" s="300"/>
      <c r="M427" s="300"/>
      <c r="N427" s="300"/>
      <c r="O427" s="300"/>
      <c r="P427" s="300"/>
      <c r="Q427" s="300"/>
      <c r="R427" s="300"/>
      <c r="S427" s="300"/>
      <c r="T427" s="300"/>
      <c r="U427" s="300"/>
      <c r="V427" s="300"/>
      <c r="W427" s="300"/>
      <c r="X427" s="300"/>
      <c r="Y427" s="300"/>
      <c r="Z427" s="300"/>
    </row>
    <row r="428" spans="1:26" ht="11.25" customHeight="1">
      <c r="A428" s="300"/>
      <c r="B428" s="300"/>
      <c r="C428" s="300"/>
      <c r="D428" s="300"/>
      <c r="E428" s="300"/>
      <c r="F428" s="300"/>
      <c r="G428" s="300"/>
      <c r="H428" s="300"/>
      <c r="I428" s="300"/>
      <c r="J428" s="300"/>
      <c r="K428" s="300"/>
      <c r="L428" s="300"/>
      <c r="M428" s="300"/>
      <c r="N428" s="300"/>
      <c r="O428" s="300"/>
      <c r="P428" s="300"/>
      <c r="Q428" s="300"/>
      <c r="R428" s="300"/>
      <c r="S428" s="300"/>
      <c r="T428" s="300"/>
      <c r="U428" s="300"/>
      <c r="V428" s="300"/>
      <c r="W428" s="300"/>
      <c r="X428" s="300"/>
      <c r="Y428" s="300"/>
      <c r="Z428" s="300"/>
    </row>
    <row r="429" spans="1:26" ht="11.25" customHeight="1">
      <c r="A429" s="300"/>
      <c r="B429" s="300"/>
      <c r="C429" s="300"/>
      <c r="D429" s="300"/>
      <c r="E429" s="300"/>
      <c r="F429" s="300"/>
      <c r="G429" s="300"/>
      <c r="H429" s="300"/>
      <c r="I429" s="300"/>
      <c r="J429" s="300"/>
      <c r="K429" s="300"/>
      <c r="L429" s="300"/>
      <c r="M429" s="300"/>
      <c r="N429" s="300"/>
      <c r="O429" s="300"/>
      <c r="P429" s="300"/>
      <c r="Q429" s="300"/>
      <c r="R429" s="300"/>
      <c r="S429" s="300"/>
      <c r="T429" s="300"/>
      <c r="U429" s="300"/>
      <c r="V429" s="300"/>
      <c r="W429" s="300"/>
      <c r="X429" s="300"/>
      <c r="Y429" s="300"/>
      <c r="Z429" s="300"/>
    </row>
    <row r="430" spans="1:26" ht="11.25" customHeight="1">
      <c r="A430" s="300"/>
      <c r="B430" s="300"/>
      <c r="C430" s="300"/>
      <c r="D430" s="300"/>
      <c r="E430" s="300"/>
      <c r="F430" s="300"/>
      <c r="G430" s="300"/>
      <c r="H430" s="300"/>
      <c r="I430" s="300"/>
      <c r="J430" s="300"/>
      <c r="K430" s="300"/>
      <c r="L430" s="300"/>
      <c r="M430" s="300"/>
      <c r="N430" s="300"/>
      <c r="O430" s="300"/>
      <c r="P430" s="300"/>
      <c r="Q430" s="300"/>
      <c r="R430" s="300"/>
      <c r="S430" s="300"/>
      <c r="T430" s="300"/>
      <c r="U430" s="300"/>
      <c r="V430" s="300"/>
      <c r="W430" s="300"/>
      <c r="X430" s="300"/>
      <c r="Y430" s="300"/>
      <c r="Z430" s="300"/>
    </row>
    <row r="431" spans="1:26" ht="11.25" customHeight="1">
      <c r="A431" s="300"/>
      <c r="B431" s="300"/>
      <c r="C431" s="300"/>
      <c r="D431" s="300"/>
      <c r="E431" s="300"/>
      <c r="F431" s="300"/>
      <c r="G431" s="300"/>
      <c r="H431" s="300"/>
      <c r="I431" s="300"/>
      <c r="J431" s="300"/>
      <c r="K431" s="300"/>
      <c r="L431" s="300"/>
      <c r="M431" s="300"/>
      <c r="N431" s="300"/>
      <c r="O431" s="300"/>
      <c r="P431" s="300"/>
      <c r="Q431" s="300"/>
      <c r="R431" s="300"/>
      <c r="S431" s="300"/>
      <c r="T431" s="300"/>
      <c r="U431" s="300"/>
      <c r="V431" s="300"/>
      <c r="W431" s="300"/>
      <c r="X431" s="300"/>
      <c r="Y431" s="300"/>
      <c r="Z431" s="300"/>
    </row>
    <row r="432" spans="1:26" ht="11.25" customHeight="1">
      <c r="A432" s="300"/>
      <c r="B432" s="300"/>
      <c r="C432" s="300"/>
      <c r="D432" s="300"/>
      <c r="E432" s="300"/>
      <c r="F432" s="300"/>
      <c r="G432" s="300"/>
      <c r="H432" s="300"/>
      <c r="I432" s="300"/>
      <c r="J432" s="300"/>
      <c r="K432" s="300"/>
      <c r="L432" s="300"/>
      <c r="M432" s="300"/>
      <c r="N432" s="300"/>
      <c r="O432" s="300"/>
      <c r="P432" s="300"/>
      <c r="Q432" s="300"/>
      <c r="R432" s="300"/>
      <c r="S432" s="300"/>
      <c r="T432" s="300"/>
      <c r="U432" s="300"/>
      <c r="V432" s="300"/>
      <c r="W432" s="300"/>
      <c r="X432" s="300"/>
      <c r="Y432" s="300"/>
      <c r="Z432" s="300"/>
    </row>
    <row r="433" spans="1:26" ht="11.25" customHeight="1">
      <c r="A433" s="300"/>
      <c r="B433" s="300"/>
      <c r="C433" s="300"/>
      <c r="D433" s="300"/>
      <c r="E433" s="300"/>
      <c r="F433" s="300"/>
      <c r="G433" s="300"/>
      <c r="H433" s="300"/>
      <c r="I433" s="300"/>
      <c r="J433" s="300"/>
      <c r="K433" s="300"/>
      <c r="L433" s="300"/>
      <c r="M433" s="300"/>
      <c r="N433" s="300"/>
      <c r="O433" s="300"/>
      <c r="P433" s="300"/>
      <c r="Q433" s="300"/>
      <c r="R433" s="300"/>
      <c r="S433" s="300"/>
      <c r="T433" s="300"/>
      <c r="U433" s="300"/>
      <c r="V433" s="300"/>
      <c r="W433" s="300"/>
      <c r="X433" s="300"/>
      <c r="Y433" s="300"/>
      <c r="Z433" s="300"/>
    </row>
    <row r="434" spans="1:26" ht="11.25" customHeight="1">
      <c r="A434" s="300"/>
      <c r="B434" s="300"/>
      <c r="C434" s="300"/>
      <c r="D434" s="300"/>
      <c r="E434" s="300"/>
      <c r="F434" s="300"/>
      <c r="G434" s="300"/>
      <c r="H434" s="300"/>
      <c r="I434" s="300"/>
      <c r="J434" s="300"/>
      <c r="K434" s="300"/>
      <c r="L434" s="300"/>
      <c r="M434" s="300"/>
      <c r="N434" s="300"/>
      <c r="O434" s="300"/>
      <c r="P434" s="300"/>
      <c r="Q434" s="300"/>
      <c r="R434" s="300"/>
      <c r="S434" s="300"/>
      <c r="T434" s="300"/>
      <c r="U434" s="300"/>
      <c r="V434" s="300"/>
      <c r="W434" s="300"/>
      <c r="X434" s="300"/>
      <c r="Y434" s="300"/>
      <c r="Z434" s="300"/>
    </row>
    <row r="435" spans="1:26" ht="11.25" customHeight="1">
      <c r="A435" s="300"/>
      <c r="B435" s="300"/>
      <c r="C435" s="300"/>
      <c r="D435" s="300"/>
      <c r="E435" s="300"/>
      <c r="F435" s="300"/>
      <c r="G435" s="300"/>
      <c r="H435" s="300"/>
      <c r="I435" s="300"/>
      <c r="J435" s="300"/>
      <c r="K435" s="300"/>
      <c r="L435" s="300"/>
      <c r="M435" s="300"/>
      <c r="N435" s="300"/>
      <c r="O435" s="300"/>
      <c r="P435" s="300"/>
      <c r="Q435" s="300"/>
      <c r="R435" s="300"/>
      <c r="S435" s="300"/>
      <c r="T435" s="300"/>
      <c r="U435" s="300"/>
      <c r="V435" s="300"/>
      <c r="W435" s="300"/>
      <c r="X435" s="300"/>
      <c r="Y435" s="300"/>
      <c r="Z435" s="300"/>
    </row>
    <row r="436" spans="1:26" ht="11.25" customHeight="1">
      <c r="A436" s="300"/>
      <c r="B436" s="300"/>
      <c r="C436" s="300"/>
      <c r="D436" s="300"/>
      <c r="E436" s="300"/>
      <c r="F436" s="300"/>
      <c r="G436" s="300"/>
      <c r="H436" s="300"/>
      <c r="I436" s="300"/>
      <c r="J436" s="300"/>
      <c r="K436" s="300"/>
      <c r="L436" s="300"/>
      <c r="M436" s="300"/>
      <c r="N436" s="300"/>
      <c r="O436" s="300"/>
      <c r="P436" s="300"/>
      <c r="Q436" s="300"/>
      <c r="R436" s="300"/>
      <c r="S436" s="300"/>
      <c r="T436" s="300"/>
      <c r="U436" s="300"/>
      <c r="V436" s="300"/>
      <c r="W436" s="300"/>
      <c r="X436" s="300"/>
      <c r="Y436" s="300"/>
      <c r="Z436" s="300"/>
    </row>
    <row r="437" spans="1:26" ht="11.25" customHeight="1">
      <c r="A437" s="300"/>
      <c r="B437" s="300"/>
      <c r="C437" s="300"/>
      <c r="D437" s="300"/>
      <c r="E437" s="300"/>
      <c r="F437" s="300"/>
      <c r="G437" s="300"/>
      <c r="H437" s="300"/>
      <c r="I437" s="300"/>
      <c r="J437" s="300"/>
      <c r="K437" s="300"/>
      <c r="L437" s="300"/>
      <c r="M437" s="300"/>
      <c r="N437" s="300"/>
      <c r="O437" s="300"/>
      <c r="P437" s="300"/>
      <c r="Q437" s="300"/>
      <c r="R437" s="300"/>
      <c r="S437" s="300"/>
      <c r="T437" s="300"/>
      <c r="U437" s="300"/>
      <c r="V437" s="300"/>
      <c r="W437" s="300"/>
      <c r="X437" s="300"/>
      <c r="Y437" s="300"/>
      <c r="Z437" s="300"/>
    </row>
    <row r="438" spans="1:26" ht="11.25" customHeight="1">
      <c r="A438" s="300"/>
      <c r="B438" s="300"/>
      <c r="C438" s="300"/>
      <c r="D438" s="300"/>
      <c r="E438" s="300"/>
      <c r="F438" s="300"/>
      <c r="G438" s="300"/>
      <c r="H438" s="300"/>
      <c r="I438" s="300"/>
      <c r="J438" s="300"/>
      <c r="K438" s="300"/>
      <c r="L438" s="300"/>
      <c r="M438" s="300"/>
      <c r="N438" s="300"/>
      <c r="O438" s="300"/>
      <c r="P438" s="300"/>
      <c r="Q438" s="300"/>
      <c r="R438" s="300"/>
      <c r="S438" s="300"/>
      <c r="T438" s="300"/>
      <c r="U438" s="300"/>
      <c r="V438" s="300"/>
      <c r="W438" s="300"/>
      <c r="X438" s="300"/>
      <c r="Y438" s="300"/>
      <c r="Z438" s="300"/>
    </row>
    <row r="439" spans="1:26" ht="11.25" customHeight="1">
      <c r="A439" s="300"/>
      <c r="B439" s="300"/>
      <c r="C439" s="300"/>
      <c r="D439" s="300"/>
      <c r="E439" s="300"/>
      <c r="F439" s="300"/>
      <c r="G439" s="300"/>
      <c r="H439" s="300"/>
      <c r="I439" s="300"/>
      <c r="J439" s="300"/>
      <c r="K439" s="300"/>
      <c r="L439" s="300"/>
      <c r="M439" s="300"/>
      <c r="N439" s="300"/>
      <c r="O439" s="300"/>
      <c r="P439" s="300"/>
      <c r="Q439" s="300"/>
      <c r="R439" s="300"/>
      <c r="S439" s="300"/>
      <c r="T439" s="300"/>
      <c r="U439" s="300"/>
      <c r="V439" s="300"/>
      <c r="W439" s="300"/>
      <c r="X439" s="300"/>
      <c r="Y439" s="300"/>
      <c r="Z439" s="300"/>
    </row>
    <row r="440" spans="1:26" ht="11.25" customHeight="1">
      <c r="A440" s="300"/>
      <c r="B440" s="300"/>
      <c r="C440" s="300"/>
      <c r="D440" s="300"/>
      <c r="E440" s="300"/>
      <c r="F440" s="300"/>
      <c r="G440" s="300"/>
      <c r="H440" s="300"/>
      <c r="I440" s="300"/>
      <c r="J440" s="300"/>
      <c r="K440" s="300"/>
      <c r="L440" s="300"/>
      <c r="M440" s="300"/>
      <c r="N440" s="300"/>
      <c r="O440" s="300"/>
      <c r="P440" s="300"/>
      <c r="Q440" s="300"/>
      <c r="R440" s="300"/>
      <c r="S440" s="300"/>
      <c r="T440" s="300"/>
      <c r="U440" s="300"/>
      <c r="V440" s="300"/>
      <c r="W440" s="300"/>
      <c r="X440" s="300"/>
      <c r="Y440" s="300"/>
      <c r="Z440" s="300"/>
    </row>
    <row r="441" spans="1:26" ht="11.25" customHeight="1">
      <c r="A441" s="300"/>
      <c r="B441" s="300"/>
      <c r="C441" s="300"/>
      <c r="D441" s="300"/>
      <c r="E441" s="300"/>
      <c r="F441" s="300"/>
      <c r="G441" s="300"/>
      <c r="H441" s="300"/>
      <c r="I441" s="300"/>
      <c r="J441" s="300"/>
      <c r="K441" s="300"/>
      <c r="L441" s="300"/>
      <c r="M441" s="300"/>
      <c r="N441" s="300"/>
      <c r="O441" s="300"/>
      <c r="P441" s="300"/>
      <c r="Q441" s="300"/>
      <c r="R441" s="300"/>
      <c r="S441" s="300"/>
      <c r="T441" s="300"/>
      <c r="U441" s="300"/>
      <c r="V441" s="300"/>
      <c r="W441" s="300"/>
      <c r="X441" s="300"/>
      <c r="Y441" s="300"/>
      <c r="Z441" s="300"/>
    </row>
    <row r="442" spans="1:26" ht="11.25" customHeight="1">
      <c r="A442" s="300"/>
      <c r="B442" s="300"/>
      <c r="C442" s="300"/>
      <c r="D442" s="300"/>
      <c r="E442" s="300"/>
      <c r="F442" s="300"/>
      <c r="G442" s="300"/>
      <c r="H442" s="300"/>
      <c r="I442" s="300"/>
      <c r="J442" s="300"/>
      <c r="K442" s="300"/>
      <c r="L442" s="300"/>
      <c r="M442" s="300"/>
      <c r="N442" s="300"/>
      <c r="O442" s="300"/>
      <c r="P442" s="300"/>
      <c r="Q442" s="300"/>
      <c r="R442" s="300"/>
      <c r="S442" s="300"/>
      <c r="T442" s="300"/>
      <c r="U442" s="300"/>
      <c r="V442" s="300"/>
      <c r="W442" s="300"/>
      <c r="X442" s="300"/>
      <c r="Y442" s="300"/>
      <c r="Z442" s="300"/>
    </row>
    <row r="443" spans="1:26" ht="11.25" customHeight="1">
      <c r="A443" s="300"/>
      <c r="B443" s="300"/>
      <c r="C443" s="300"/>
      <c r="D443" s="300"/>
      <c r="E443" s="300"/>
      <c r="F443" s="300"/>
      <c r="G443" s="300"/>
      <c r="H443" s="300"/>
      <c r="I443" s="300"/>
      <c r="J443" s="300"/>
      <c r="K443" s="300"/>
      <c r="L443" s="300"/>
      <c r="M443" s="300"/>
      <c r="N443" s="300"/>
      <c r="O443" s="300"/>
      <c r="P443" s="300"/>
      <c r="Q443" s="300"/>
      <c r="R443" s="300"/>
      <c r="S443" s="300"/>
      <c r="T443" s="300"/>
      <c r="U443" s="300"/>
      <c r="V443" s="300"/>
      <c r="W443" s="300"/>
      <c r="X443" s="300"/>
      <c r="Y443" s="300"/>
      <c r="Z443" s="300"/>
    </row>
    <row r="444" spans="1:26" ht="11.25" customHeight="1">
      <c r="A444" s="300"/>
      <c r="B444" s="300"/>
      <c r="C444" s="300"/>
      <c r="D444" s="300"/>
      <c r="E444" s="300"/>
      <c r="F444" s="300"/>
      <c r="G444" s="300"/>
      <c r="H444" s="300"/>
      <c r="I444" s="300"/>
      <c r="J444" s="300"/>
      <c r="K444" s="300"/>
      <c r="L444" s="300"/>
      <c r="M444" s="300"/>
      <c r="N444" s="300"/>
      <c r="O444" s="300"/>
      <c r="P444" s="300"/>
      <c r="Q444" s="300"/>
      <c r="R444" s="300"/>
      <c r="S444" s="300"/>
      <c r="T444" s="300"/>
      <c r="U444" s="300"/>
      <c r="V444" s="300"/>
      <c r="W444" s="300"/>
      <c r="X444" s="300"/>
      <c r="Y444" s="300"/>
      <c r="Z444" s="300"/>
    </row>
    <row r="445" spans="1:26" ht="11.25" customHeight="1">
      <c r="A445" s="300"/>
      <c r="B445" s="300"/>
      <c r="C445" s="300"/>
      <c r="D445" s="300"/>
      <c r="E445" s="300"/>
      <c r="F445" s="300"/>
      <c r="G445" s="300"/>
      <c r="H445" s="300"/>
      <c r="I445" s="300"/>
      <c r="J445" s="300"/>
      <c r="K445" s="300"/>
      <c r="L445" s="300"/>
      <c r="M445" s="300"/>
      <c r="N445" s="300"/>
      <c r="O445" s="300"/>
      <c r="P445" s="300"/>
      <c r="Q445" s="300"/>
      <c r="R445" s="300"/>
      <c r="S445" s="300"/>
      <c r="T445" s="300"/>
      <c r="U445" s="300"/>
      <c r="V445" s="300"/>
      <c r="W445" s="300"/>
      <c r="X445" s="300"/>
      <c r="Y445" s="300"/>
      <c r="Z445" s="300"/>
    </row>
    <row r="446" spans="1:26" ht="11.25" customHeight="1">
      <c r="A446" s="300"/>
      <c r="B446" s="300"/>
      <c r="C446" s="300"/>
      <c r="D446" s="300"/>
      <c r="E446" s="300"/>
      <c r="F446" s="300"/>
      <c r="G446" s="300"/>
      <c r="H446" s="300"/>
      <c r="I446" s="300"/>
      <c r="J446" s="300"/>
      <c r="K446" s="300"/>
      <c r="L446" s="300"/>
      <c r="M446" s="300"/>
      <c r="N446" s="300"/>
      <c r="O446" s="300"/>
      <c r="P446" s="300"/>
      <c r="Q446" s="300"/>
      <c r="R446" s="300"/>
      <c r="S446" s="300"/>
      <c r="T446" s="300"/>
      <c r="U446" s="300"/>
      <c r="V446" s="300"/>
      <c r="W446" s="300"/>
      <c r="X446" s="300"/>
      <c r="Y446" s="300"/>
      <c r="Z446" s="300"/>
    </row>
    <row r="447" spans="1:26" ht="11.25" customHeight="1">
      <c r="A447" s="300"/>
      <c r="B447" s="300"/>
      <c r="C447" s="300"/>
      <c r="D447" s="300"/>
      <c r="E447" s="300"/>
      <c r="F447" s="300"/>
      <c r="G447" s="300"/>
      <c r="H447" s="300"/>
      <c r="I447" s="300"/>
      <c r="J447" s="300"/>
      <c r="K447" s="300"/>
      <c r="L447" s="300"/>
      <c r="M447" s="300"/>
      <c r="N447" s="300"/>
      <c r="O447" s="300"/>
      <c r="P447" s="300"/>
      <c r="Q447" s="300"/>
      <c r="R447" s="300"/>
      <c r="S447" s="300"/>
      <c r="T447" s="300"/>
      <c r="U447" s="300"/>
      <c r="V447" s="300"/>
      <c r="W447" s="300"/>
      <c r="X447" s="300"/>
      <c r="Y447" s="300"/>
      <c r="Z447" s="300"/>
    </row>
    <row r="448" spans="1:26" ht="11.25" customHeight="1">
      <c r="A448" s="300"/>
      <c r="B448" s="300"/>
      <c r="C448" s="300"/>
      <c r="D448" s="300"/>
      <c r="E448" s="300"/>
      <c r="F448" s="300"/>
      <c r="G448" s="300"/>
      <c r="H448" s="300"/>
      <c r="I448" s="300"/>
      <c r="J448" s="300"/>
      <c r="K448" s="300"/>
      <c r="L448" s="300"/>
      <c r="M448" s="300"/>
      <c r="N448" s="300"/>
      <c r="O448" s="300"/>
      <c r="P448" s="300"/>
      <c r="Q448" s="300"/>
      <c r="R448" s="300"/>
      <c r="S448" s="300"/>
      <c r="T448" s="300"/>
      <c r="U448" s="300"/>
      <c r="V448" s="300"/>
      <c r="W448" s="300"/>
      <c r="X448" s="300"/>
      <c r="Y448" s="300"/>
      <c r="Z448" s="300"/>
    </row>
    <row r="449" spans="1:26" ht="11.25" customHeight="1">
      <c r="A449" s="300"/>
      <c r="B449" s="300"/>
      <c r="C449" s="300"/>
      <c r="D449" s="300"/>
      <c r="E449" s="300"/>
      <c r="F449" s="300"/>
      <c r="G449" s="300"/>
      <c r="H449" s="300"/>
      <c r="I449" s="300"/>
      <c r="J449" s="300"/>
      <c r="K449" s="300"/>
      <c r="L449" s="300"/>
      <c r="M449" s="300"/>
      <c r="N449" s="300"/>
      <c r="O449" s="300"/>
      <c r="P449" s="300"/>
      <c r="Q449" s="300"/>
      <c r="R449" s="300"/>
      <c r="S449" s="300"/>
      <c r="T449" s="300"/>
      <c r="U449" s="300"/>
      <c r="V449" s="300"/>
      <c r="W449" s="300"/>
      <c r="X449" s="300"/>
      <c r="Y449" s="300"/>
      <c r="Z449" s="300"/>
    </row>
    <row r="450" spans="1:26" ht="11.25" customHeight="1">
      <c r="A450" s="300"/>
      <c r="B450" s="300"/>
      <c r="C450" s="300"/>
      <c r="D450" s="300"/>
      <c r="E450" s="300"/>
      <c r="F450" s="300"/>
      <c r="G450" s="300"/>
      <c r="H450" s="300"/>
      <c r="I450" s="300"/>
      <c r="J450" s="300"/>
      <c r="K450" s="300"/>
      <c r="L450" s="300"/>
      <c r="M450" s="300"/>
      <c r="N450" s="300"/>
      <c r="O450" s="300"/>
      <c r="P450" s="300"/>
      <c r="Q450" s="300"/>
      <c r="R450" s="300"/>
      <c r="S450" s="300"/>
      <c r="T450" s="300"/>
      <c r="U450" s="300"/>
      <c r="V450" s="300"/>
      <c r="W450" s="300"/>
      <c r="X450" s="300"/>
      <c r="Y450" s="300"/>
      <c r="Z450" s="300"/>
    </row>
    <row r="451" spans="1:26" ht="11.25" customHeight="1">
      <c r="A451" s="300"/>
      <c r="B451" s="300"/>
      <c r="C451" s="300"/>
      <c r="D451" s="300"/>
      <c r="E451" s="300"/>
      <c r="F451" s="300"/>
      <c r="G451" s="300"/>
      <c r="H451" s="300"/>
      <c r="I451" s="300"/>
      <c r="J451" s="300"/>
      <c r="K451" s="300"/>
      <c r="L451" s="300"/>
      <c r="M451" s="300"/>
      <c r="N451" s="300"/>
      <c r="O451" s="300"/>
      <c r="P451" s="300"/>
      <c r="Q451" s="300"/>
      <c r="R451" s="300"/>
      <c r="S451" s="300"/>
      <c r="T451" s="300"/>
      <c r="U451" s="300"/>
      <c r="V451" s="300"/>
      <c r="W451" s="300"/>
      <c r="X451" s="300"/>
      <c r="Y451" s="300"/>
      <c r="Z451" s="300"/>
    </row>
    <row r="452" spans="1:26" ht="11.25" customHeight="1">
      <c r="A452" s="300"/>
      <c r="B452" s="300"/>
      <c r="C452" s="300"/>
      <c r="D452" s="300"/>
      <c r="E452" s="300"/>
      <c r="F452" s="300"/>
      <c r="G452" s="300"/>
      <c r="H452" s="300"/>
      <c r="I452" s="300"/>
      <c r="J452" s="300"/>
      <c r="K452" s="300"/>
      <c r="L452" s="300"/>
      <c r="M452" s="300"/>
      <c r="N452" s="300"/>
      <c r="O452" s="300"/>
      <c r="P452" s="300"/>
      <c r="Q452" s="300"/>
      <c r="R452" s="300"/>
      <c r="S452" s="300"/>
      <c r="T452" s="300"/>
      <c r="U452" s="300"/>
      <c r="V452" s="300"/>
      <c r="W452" s="300"/>
      <c r="X452" s="300"/>
      <c r="Y452" s="300"/>
      <c r="Z452" s="300"/>
    </row>
    <row r="453" spans="1:26" ht="11.25" customHeight="1">
      <c r="A453" s="300"/>
      <c r="B453" s="300"/>
      <c r="C453" s="300"/>
      <c r="D453" s="300"/>
      <c r="E453" s="300"/>
      <c r="F453" s="300"/>
      <c r="G453" s="300"/>
      <c r="H453" s="300"/>
      <c r="I453" s="300"/>
      <c r="J453" s="300"/>
      <c r="K453" s="300"/>
      <c r="L453" s="300"/>
      <c r="M453" s="300"/>
      <c r="N453" s="300"/>
      <c r="O453" s="300"/>
      <c r="P453" s="300"/>
      <c r="Q453" s="300"/>
      <c r="R453" s="300"/>
      <c r="S453" s="300"/>
      <c r="T453" s="300"/>
      <c r="U453" s="300"/>
      <c r="V453" s="300"/>
      <c r="W453" s="300"/>
      <c r="X453" s="300"/>
      <c r="Y453" s="300"/>
      <c r="Z453" s="300"/>
    </row>
    <row r="454" spans="1:26" ht="11.25" customHeight="1">
      <c r="A454" s="300"/>
      <c r="B454" s="300"/>
      <c r="C454" s="300"/>
      <c r="D454" s="300"/>
      <c r="E454" s="300"/>
      <c r="F454" s="300"/>
      <c r="G454" s="300"/>
      <c r="H454" s="300"/>
      <c r="I454" s="300"/>
      <c r="J454" s="300"/>
      <c r="K454" s="300"/>
      <c r="L454" s="300"/>
      <c r="M454" s="300"/>
      <c r="N454" s="300"/>
      <c r="O454" s="300"/>
      <c r="P454" s="300"/>
      <c r="Q454" s="300"/>
      <c r="R454" s="300"/>
      <c r="S454" s="300"/>
      <c r="T454" s="300"/>
      <c r="U454" s="300"/>
      <c r="V454" s="300"/>
      <c r="W454" s="300"/>
      <c r="X454" s="300"/>
      <c r="Y454" s="300"/>
      <c r="Z454" s="300"/>
    </row>
    <row r="455" spans="1:26" ht="11.25" customHeight="1">
      <c r="A455" s="300"/>
      <c r="B455" s="300"/>
      <c r="C455" s="300"/>
      <c r="D455" s="300"/>
      <c r="E455" s="300"/>
      <c r="F455" s="300"/>
      <c r="G455" s="300"/>
      <c r="H455" s="300"/>
      <c r="I455" s="300"/>
      <c r="J455" s="300"/>
      <c r="K455" s="300"/>
      <c r="L455" s="300"/>
      <c r="M455" s="300"/>
      <c r="N455" s="300"/>
      <c r="O455" s="300"/>
      <c r="P455" s="300"/>
      <c r="Q455" s="300"/>
      <c r="R455" s="300"/>
      <c r="S455" s="300"/>
      <c r="T455" s="300"/>
      <c r="U455" s="300"/>
      <c r="V455" s="300"/>
      <c r="W455" s="300"/>
      <c r="X455" s="300"/>
      <c r="Y455" s="300"/>
      <c r="Z455" s="300"/>
    </row>
    <row r="456" spans="1:26" ht="11.25" customHeight="1">
      <c r="A456" s="300"/>
      <c r="B456" s="300"/>
      <c r="C456" s="300"/>
      <c r="D456" s="300"/>
      <c r="E456" s="300"/>
      <c r="F456" s="300"/>
      <c r="G456" s="300"/>
      <c r="H456" s="300"/>
      <c r="I456" s="300"/>
      <c r="J456" s="300"/>
      <c r="K456" s="300"/>
      <c r="L456" s="300"/>
      <c r="M456" s="300"/>
      <c r="N456" s="300"/>
      <c r="O456" s="300"/>
      <c r="P456" s="300"/>
      <c r="Q456" s="300"/>
      <c r="R456" s="300"/>
      <c r="S456" s="300"/>
      <c r="T456" s="300"/>
      <c r="U456" s="300"/>
      <c r="V456" s="300"/>
      <c r="W456" s="300"/>
      <c r="X456" s="300"/>
      <c r="Y456" s="300"/>
      <c r="Z456" s="300"/>
    </row>
    <row r="457" spans="1:26" ht="11.25" customHeight="1">
      <c r="A457" s="300"/>
      <c r="B457" s="300"/>
      <c r="C457" s="300"/>
      <c r="D457" s="300"/>
      <c r="E457" s="300"/>
      <c r="F457" s="300"/>
      <c r="G457" s="300"/>
      <c r="H457" s="300"/>
      <c r="I457" s="300"/>
      <c r="J457" s="300"/>
      <c r="K457" s="300"/>
      <c r="L457" s="300"/>
      <c r="M457" s="300"/>
      <c r="N457" s="300"/>
      <c r="O457" s="300"/>
      <c r="P457" s="300"/>
      <c r="Q457" s="300"/>
      <c r="R457" s="300"/>
      <c r="S457" s="300"/>
      <c r="T457" s="300"/>
      <c r="U457" s="300"/>
      <c r="V457" s="300"/>
      <c r="W457" s="300"/>
      <c r="X457" s="300"/>
      <c r="Y457" s="300"/>
      <c r="Z457" s="300"/>
    </row>
    <row r="458" spans="1:26" ht="11.25" customHeight="1">
      <c r="A458" s="300"/>
      <c r="B458" s="300"/>
      <c r="C458" s="300"/>
      <c r="D458" s="300"/>
      <c r="E458" s="300"/>
      <c r="F458" s="300"/>
      <c r="G458" s="300"/>
      <c r="H458" s="300"/>
      <c r="I458" s="300"/>
      <c r="J458" s="300"/>
      <c r="K458" s="300"/>
      <c r="L458" s="300"/>
      <c r="M458" s="300"/>
      <c r="N458" s="300"/>
      <c r="O458" s="300"/>
      <c r="P458" s="300"/>
      <c r="Q458" s="300"/>
      <c r="R458" s="300"/>
      <c r="S458" s="300"/>
      <c r="T458" s="300"/>
      <c r="U458" s="300"/>
      <c r="V458" s="300"/>
      <c r="W458" s="300"/>
      <c r="X458" s="300"/>
      <c r="Y458" s="300"/>
      <c r="Z458" s="300"/>
    </row>
    <row r="459" spans="1:26" ht="11.25" customHeight="1">
      <c r="A459" s="300"/>
      <c r="B459" s="300"/>
      <c r="C459" s="300"/>
      <c r="D459" s="300"/>
      <c r="E459" s="300"/>
      <c r="F459" s="300"/>
      <c r="G459" s="300"/>
      <c r="H459" s="300"/>
      <c r="I459" s="300"/>
      <c r="J459" s="300"/>
      <c r="K459" s="300"/>
      <c r="L459" s="300"/>
      <c r="M459" s="300"/>
      <c r="N459" s="300"/>
      <c r="O459" s="300"/>
      <c r="P459" s="300"/>
      <c r="Q459" s="300"/>
      <c r="R459" s="300"/>
      <c r="S459" s="300"/>
      <c r="T459" s="300"/>
      <c r="U459" s="300"/>
      <c r="V459" s="300"/>
      <c r="W459" s="300"/>
      <c r="X459" s="300"/>
      <c r="Y459" s="300"/>
      <c r="Z459" s="300"/>
    </row>
    <row r="460" spans="1:26" ht="11.25" customHeight="1">
      <c r="A460" s="300"/>
      <c r="B460" s="300"/>
      <c r="C460" s="300"/>
      <c r="D460" s="300"/>
      <c r="E460" s="300"/>
      <c r="F460" s="300"/>
      <c r="G460" s="300"/>
      <c r="H460" s="300"/>
      <c r="I460" s="300"/>
      <c r="J460" s="300"/>
      <c r="K460" s="300"/>
      <c r="L460" s="300"/>
      <c r="M460" s="300"/>
      <c r="N460" s="300"/>
      <c r="O460" s="300"/>
      <c r="P460" s="300"/>
      <c r="Q460" s="300"/>
      <c r="R460" s="300"/>
      <c r="S460" s="300"/>
      <c r="T460" s="300"/>
      <c r="U460" s="300"/>
      <c r="V460" s="300"/>
      <c r="W460" s="300"/>
      <c r="X460" s="300"/>
      <c r="Y460" s="300"/>
      <c r="Z460" s="300"/>
    </row>
    <row r="461" spans="1:26" ht="11.25" customHeight="1">
      <c r="A461" s="300"/>
      <c r="B461" s="300"/>
      <c r="C461" s="300"/>
      <c r="D461" s="300"/>
      <c r="E461" s="300"/>
      <c r="F461" s="300"/>
      <c r="G461" s="300"/>
      <c r="H461" s="300"/>
      <c r="I461" s="300"/>
      <c r="J461" s="300"/>
      <c r="K461" s="300"/>
      <c r="L461" s="300"/>
      <c r="M461" s="300"/>
      <c r="N461" s="300"/>
      <c r="O461" s="300"/>
      <c r="P461" s="300"/>
      <c r="Q461" s="300"/>
      <c r="R461" s="300"/>
      <c r="S461" s="300"/>
      <c r="T461" s="300"/>
      <c r="U461" s="300"/>
      <c r="V461" s="300"/>
      <c r="W461" s="300"/>
      <c r="X461" s="300"/>
      <c r="Y461" s="300"/>
      <c r="Z461" s="300"/>
    </row>
    <row r="462" spans="1:26" ht="11.25" customHeight="1">
      <c r="A462" s="300"/>
      <c r="B462" s="300"/>
      <c r="C462" s="300"/>
      <c r="D462" s="300"/>
      <c r="E462" s="300"/>
      <c r="F462" s="300"/>
      <c r="G462" s="300"/>
      <c r="H462" s="300"/>
      <c r="I462" s="300"/>
      <c r="J462" s="300"/>
      <c r="K462" s="300"/>
      <c r="L462" s="300"/>
      <c r="M462" s="300"/>
      <c r="N462" s="300"/>
      <c r="O462" s="300"/>
      <c r="P462" s="300"/>
      <c r="Q462" s="300"/>
      <c r="R462" s="300"/>
      <c r="S462" s="300"/>
      <c r="T462" s="300"/>
      <c r="U462" s="300"/>
      <c r="V462" s="300"/>
      <c r="W462" s="300"/>
      <c r="X462" s="300"/>
      <c r="Y462" s="300"/>
      <c r="Z462" s="300"/>
    </row>
    <row r="463" spans="1:26" ht="11.25" customHeight="1">
      <c r="A463" s="300"/>
      <c r="B463" s="300"/>
      <c r="C463" s="300"/>
      <c r="D463" s="300"/>
      <c r="E463" s="300"/>
      <c r="F463" s="300"/>
      <c r="G463" s="300"/>
      <c r="H463" s="300"/>
      <c r="I463" s="300"/>
      <c r="J463" s="300"/>
      <c r="K463" s="300"/>
      <c r="L463" s="300"/>
      <c r="M463" s="300"/>
      <c r="N463" s="300"/>
      <c r="O463" s="300"/>
      <c r="P463" s="300"/>
      <c r="Q463" s="300"/>
      <c r="R463" s="300"/>
      <c r="S463" s="300"/>
      <c r="T463" s="300"/>
      <c r="U463" s="300"/>
      <c r="V463" s="300"/>
      <c r="W463" s="300"/>
      <c r="X463" s="300"/>
      <c r="Y463" s="300"/>
      <c r="Z463" s="300"/>
    </row>
    <row r="464" spans="1:26" ht="11.25" customHeight="1">
      <c r="A464" s="300"/>
      <c r="B464" s="300"/>
      <c r="C464" s="300"/>
      <c r="D464" s="300"/>
      <c r="E464" s="300"/>
      <c r="F464" s="300"/>
      <c r="G464" s="300"/>
      <c r="H464" s="300"/>
      <c r="I464" s="300"/>
      <c r="J464" s="300"/>
      <c r="K464" s="300"/>
      <c r="L464" s="300"/>
      <c r="M464" s="300"/>
      <c r="N464" s="300"/>
      <c r="O464" s="300"/>
      <c r="P464" s="300"/>
      <c r="Q464" s="300"/>
      <c r="R464" s="300"/>
      <c r="S464" s="300"/>
      <c r="T464" s="300"/>
      <c r="U464" s="300"/>
      <c r="V464" s="300"/>
      <c r="W464" s="300"/>
      <c r="X464" s="300"/>
      <c r="Y464" s="300"/>
      <c r="Z464" s="300"/>
    </row>
    <row r="465" spans="1:26" ht="11.25" customHeight="1">
      <c r="A465" s="300"/>
      <c r="B465" s="300"/>
      <c r="C465" s="300"/>
      <c r="D465" s="300"/>
      <c r="E465" s="300"/>
      <c r="F465" s="300"/>
      <c r="G465" s="300"/>
      <c r="H465" s="300"/>
      <c r="I465" s="300"/>
      <c r="J465" s="300"/>
      <c r="K465" s="300"/>
      <c r="L465" s="300"/>
      <c r="M465" s="300"/>
      <c r="N465" s="300"/>
      <c r="O465" s="300"/>
      <c r="P465" s="300"/>
      <c r="Q465" s="300"/>
      <c r="R465" s="300"/>
      <c r="S465" s="300"/>
      <c r="T465" s="300"/>
      <c r="U465" s="300"/>
      <c r="V465" s="300"/>
      <c r="W465" s="300"/>
      <c r="X465" s="300"/>
      <c r="Y465" s="300"/>
      <c r="Z465" s="300"/>
    </row>
    <row r="466" spans="1:26" ht="11.25" customHeight="1">
      <c r="A466" s="300"/>
      <c r="B466" s="300"/>
      <c r="C466" s="300"/>
      <c r="D466" s="300"/>
      <c r="E466" s="300"/>
      <c r="F466" s="300"/>
      <c r="G466" s="300"/>
      <c r="H466" s="300"/>
      <c r="I466" s="300"/>
      <c r="J466" s="300"/>
      <c r="K466" s="300"/>
      <c r="L466" s="300"/>
      <c r="M466" s="300"/>
      <c r="N466" s="300"/>
      <c r="O466" s="300"/>
      <c r="P466" s="300"/>
      <c r="Q466" s="300"/>
      <c r="R466" s="300"/>
      <c r="S466" s="300"/>
      <c r="T466" s="300"/>
      <c r="U466" s="300"/>
      <c r="V466" s="300"/>
      <c r="W466" s="300"/>
      <c r="X466" s="300"/>
      <c r="Y466" s="300"/>
      <c r="Z466" s="300"/>
    </row>
    <row r="467" spans="1:26" ht="11.25" customHeight="1">
      <c r="A467" s="300"/>
      <c r="B467" s="300"/>
      <c r="C467" s="300"/>
      <c r="D467" s="300"/>
      <c r="E467" s="300"/>
      <c r="F467" s="300"/>
      <c r="G467" s="300"/>
      <c r="H467" s="300"/>
      <c r="I467" s="300"/>
      <c r="J467" s="300"/>
      <c r="K467" s="300"/>
      <c r="L467" s="300"/>
      <c r="M467" s="300"/>
      <c r="N467" s="300"/>
      <c r="O467" s="300"/>
      <c r="P467" s="300"/>
      <c r="Q467" s="300"/>
      <c r="R467" s="300"/>
      <c r="S467" s="300"/>
      <c r="T467" s="300"/>
      <c r="U467" s="300"/>
      <c r="V467" s="300"/>
      <c r="W467" s="300"/>
      <c r="X467" s="300"/>
      <c r="Y467" s="300"/>
      <c r="Z467" s="300"/>
    </row>
    <row r="468" spans="1:26" ht="11.25" customHeight="1">
      <c r="A468" s="300"/>
      <c r="B468" s="300"/>
      <c r="C468" s="300"/>
      <c r="D468" s="300"/>
      <c r="E468" s="300"/>
      <c r="F468" s="300"/>
      <c r="G468" s="300"/>
      <c r="H468" s="300"/>
      <c r="I468" s="300"/>
      <c r="J468" s="300"/>
      <c r="K468" s="300"/>
      <c r="L468" s="300"/>
      <c r="M468" s="300"/>
      <c r="N468" s="300"/>
      <c r="O468" s="300"/>
      <c r="P468" s="300"/>
      <c r="Q468" s="300"/>
      <c r="R468" s="300"/>
      <c r="S468" s="300"/>
      <c r="T468" s="300"/>
      <c r="U468" s="300"/>
      <c r="V468" s="300"/>
      <c r="W468" s="300"/>
      <c r="X468" s="300"/>
      <c r="Y468" s="300"/>
      <c r="Z468" s="300"/>
    </row>
    <row r="469" spans="1:26" ht="11.25" customHeight="1">
      <c r="A469" s="300"/>
      <c r="B469" s="300"/>
      <c r="C469" s="300"/>
      <c r="D469" s="300"/>
      <c r="E469" s="300"/>
      <c r="F469" s="300"/>
      <c r="G469" s="300"/>
      <c r="H469" s="300"/>
      <c r="I469" s="300"/>
      <c r="J469" s="300"/>
      <c r="K469" s="300"/>
      <c r="L469" s="300"/>
      <c r="M469" s="300"/>
      <c r="N469" s="300"/>
      <c r="O469" s="300"/>
      <c r="P469" s="300"/>
      <c r="Q469" s="300"/>
      <c r="R469" s="300"/>
      <c r="S469" s="300"/>
      <c r="T469" s="300"/>
      <c r="U469" s="300"/>
      <c r="V469" s="300"/>
      <c r="W469" s="300"/>
      <c r="X469" s="300"/>
      <c r="Y469" s="300"/>
      <c r="Z469" s="300"/>
    </row>
    <row r="470" spans="1:26" ht="11.25" customHeight="1">
      <c r="A470" s="300"/>
      <c r="B470" s="300"/>
      <c r="C470" s="300"/>
      <c r="D470" s="300"/>
      <c r="E470" s="300"/>
      <c r="F470" s="300"/>
      <c r="G470" s="300"/>
      <c r="H470" s="300"/>
      <c r="I470" s="300"/>
      <c r="J470" s="300"/>
      <c r="K470" s="300"/>
      <c r="L470" s="300"/>
      <c r="M470" s="300"/>
      <c r="N470" s="300"/>
      <c r="O470" s="300"/>
      <c r="P470" s="300"/>
      <c r="Q470" s="300"/>
      <c r="R470" s="300"/>
      <c r="S470" s="300"/>
      <c r="T470" s="300"/>
      <c r="U470" s="300"/>
      <c r="V470" s="300"/>
      <c r="W470" s="300"/>
      <c r="X470" s="300"/>
      <c r="Y470" s="300"/>
      <c r="Z470" s="300"/>
    </row>
    <row r="471" spans="1:26" ht="11.25" customHeight="1">
      <c r="A471" s="300"/>
      <c r="B471" s="300"/>
      <c r="C471" s="300"/>
      <c r="D471" s="300"/>
      <c r="E471" s="300"/>
      <c r="F471" s="300"/>
      <c r="G471" s="300"/>
      <c r="H471" s="300"/>
      <c r="I471" s="300"/>
      <c r="J471" s="300"/>
      <c r="K471" s="300"/>
      <c r="L471" s="300"/>
      <c r="M471" s="300"/>
      <c r="N471" s="300"/>
      <c r="O471" s="300"/>
      <c r="P471" s="300"/>
      <c r="Q471" s="300"/>
      <c r="R471" s="300"/>
      <c r="S471" s="300"/>
      <c r="T471" s="300"/>
      <c r="U471" s="300"/>
      <c r="V471" s="300"/>
      <c r="W471" s="300"/>
      <c r="X471" s="300"/>
      <c r="Y471" s="300"/>
      <c r="Z471" s="300"/>
    </row>
    <row r="472" spans="1:26" ht="11.25" customHeight="1">
      <c r="A472" s="300"/>
      <c r="B472" s="300"/>
      <c r="C472" s="300"/>
      <c r="D472" s="300"/>
      <c r="E472" s="300"/>
      <c r="F472" s="300"/>
      <c r="G472" s="300"/>
      <c r="H472" s="300"/>
      <c r="I472" s="300"/>
      <c r="J472" s="300"/>
      <c r="K472" s="300"/>
      <c r="L472" s="300"/>
      <c r="M472" s="300"/>
      <c r="N472" s="300"/>
      <c r="O472" s="300"/>
      <c r="P472" s="300"/>
      <c r="Q472" s="300"/>
      <c r="R472" s="300"/>
      <c r="S472" s="300"/>
      <c r="T472" s="300"/>
      <c r="U472" s="300"/>
      <c r="V472" s="300"/>
      <c r="W472" s="300"/>
      <c r="X472" s="300"/>
      <c r="Y472" s="300"/>
      <c r="Z472" s="300"/>
    </row>
    <row r="473" spans="1:26" ht="11.25" customHeight="1">
      <c r="A473" s="300"/>
      <c r="B473" s="300"/>
      <c r="C473" s="300"/>
      <c r="D473" s="300"/>
      <c r="E473" s="300"/>
      <c r="F473" s="300"/>
      <c r="G473" s="300"/>
      <c r="H473" s="300"/>
      <c r="I473" s="300"/>
      <c r="J473" s="300"/>
      <c r="K473" s="300"/>
      <c r="L473" s="300"/>
      <c r="M473" s="300"/>
      <c r="N473" s="300"/>
      <c r="O473" s="300"/>
      <c r="P473" s="300"/>
      <c r="Q473" s="300"/>
      <c r="R473" s="300"/>
      <c r="S473" s="300"/>
      <c r="T473" s="300"/>
      <c r="U473" s="300"/>
      <c r="V473" s="300"/>
      <c r="W473" s="300"/>
      <c r="X473" s="300"/>
      <c r="Y473" s="300"/>
      <c r="Z473" s="300"/>
    </row>
    <row r="474" spans="1:26" ht="11.25" customHeight="1">
      <c r="A474" s="300"/>
      <c r="B474" s="300"/>
      <c r="C474" s="300"/>
      <c r="D474" s="300"/>
      <c r="E474" s="300"/>
      <c r="F474" s="300"/>
      <c r="G474" s="300"/>
      <c r="H474" s="300"/>
      <c r="I474" s="300"/>
      <c r="J474" s="300"/>
      <c r="K474" s="300"/>
      <c r="L474" s="300"/>
      <c r="M474" s="300"/>
      <c r="N474" s="300"/>
      <c r="O474" s="300"/>
      <c r="P474" s="300"/>
      <c r="Q474" s="300"/>
      <c r="R474" s="300"/>
      <c r="S474" s="300"/>
      <c r="T474" s="300"/>
      <c r="U474" s="300"/>
      <c r="V474" s="300"/>
      <c r="W474" s="300"/>
      <c r="X474" s="300"/>
      <c r="Y474" s="300"/>
      <c r="Z474" s="300"/>
    </row>
    <row r="475" spans="1:26" ht="11.25" customHeight="1">
      <c r="A475" s="300"/>
      <c r="B475" s="300"/>
      <c r="C475" s="300"/>
      <c r="D475" s="300"/>
      <c r="E475" s="300"/>
      <c r="F475" s="300"/>
      <c r="G475" s="300"/>
      <c r="H475" s="300"/>
      <c r="I475" s="300"/>
      <c r="J475" s="300"/>
      <c r="K475" s="300"/>
      <c r="L475" s="300"/>
      <c r="M475" s="300"/>
      <c r="N475" s="300"/>
      <c r="O475" s="300"/>
      <c r="P475" s="300"/>
      <c r="Q475" s="300"/>
      <c r="R475" s="300"/>
      <c r="S475" s="300"/>
      <c r="T475" s="300"/>
      <c r="U475" s="300"/>
      <c r="V475" s="300"/>
      <c r="W475" s="300"/>
      <c r="X475" s="300"/>
      <c r="Y475" s="300"/>
      <c r="Z475" s="300"/>
    </row>
    <row r="476" spans="1:26" ht="11.25" customHeight="1">
      <c r="A476" s="300"/>
      <c r="B476" s="300"/>
      <c r="C476" s="300"/>
      <c r="D476" s="300"/>
      <c r="E476" s="300"/>
      <c r="F476" s="300"/>
      <c r="G476" s="300"/>
      <c r="H476" s="300"/>
      <c r="I476" s="300"/>
      <c r="J476" s="300"/>
      <c r="K476" s="300"/>
      <c r="L476" s="300"/>
      <c r="M476" s="300"/>
      <c r="N476" s="300"/>
      <c r="O476" s="300"/>
      <c r="P476" s="300"/>
      <c r="Q476" s="300"/>
      <c r="R476" s="300"/>
      <c r="S476" s="300"/>
      <c r="T476" s="300"/>
      <c r="U476" s="300"/>
      <c r="V476" s="300"/>
      <c r="W476" s="300"/>
      <c r="X476" s="300"/>
      <c r="Y476" s="300"/>
      <c r="Z476" s="300"/>
    </row>
    <row r="477" spans="1:26" ht="11.25" customHeight="1">
      <c r="A477" s="300"/>
      <c r="B477" s="300"/>
      <c r="C477" s="300"/>
      <c r="D477" s="300"/>
      <c r="E477" s="300"/>
      <c r="F477" s="300"/>
      <c r="G477" s="300"/>
      <c r="H477" s="300"/>
      <c r="I477" s="300"/>
      <c r="J477" s="300"/>
      <c r="K477" s="300"/>
      <c r="L477" s="300"/>
      <c r="M477" s="300"/>
      <c r="N477" s="300"/>
      <c r="O477" s="300"/>
      <c r="P477" s="300"/>
      <c r="Q477" s="300"/>
      <c r="R477" s="300"/>
      <c r="S477" s="300"/>
      <c r="T477" s="300"/>
      <c r="U477" s="300"/>
      <c r="V477" s="300"/>
      <c r="W477" s="300"/>
      <c r="X477" s="300"/>
      <c r="Y477" s="300"/>
      <c r="Z477" s="300"/>
    </row>
    <row r="478" spans="1:26" ht="11.25" customHeight="1">
      <c r="A478" s="300"/>
      <c r="B478" s="300"/>
      <c r="C478" s="300"/>
      <c r="D478" s="300"/>
      <c r="E478" s="300"/>
      <c r="F478" s="300"/>
      <c r="G478" s="300"/>
      <c r="H478" s="300"/>
      <c r="I478" s="300"/>
      <c r="J478" s="300"/>
      <c r="K478" s="300"/>
      <c r="L478" s="300"/>
      <c r="M478" s="300"/>
      <c r="N478" s="300"/>
      <c r="O478" s="300"/>
      <c r="P478" s="300"/>
      <c r="Q478" s="300"/>
      <c r="R478" s="300"/>
      <c r="S478" s="300"/>
      <c r="T478" s="300"/>
      <c r="U478" s="300"/>
      <c r="V478" s="300"/>
      <c r="W478" s="300"/>
      <c r="X478" s="300"/>
      <c r="Y478" s="300"/>
      <c r="Z478" s="300"/>
    </row>
    <row r="479" spans="1:26" ht="11.25" customHeight="1">
      <c r="A479" s="300"/>
      <c r="B479" s="300"/>
      <c r="C479" s="300"/>
      <c r="D479" s="300"/>
      <c r="E479" s="300"/>
      <c r="F479" s="300"/>
      <c r="G479" s="300"/>
      <c r="H479" s="300"/>
      <c r="I479" s="300"/>
      <c r="J479" s="300"/>
      <c r="K479" s="300"/>
      <c r="L479" s="300"/>
      <c r="M479" s="300"/>
      <c r="N479" s="300"/>
      <c r="O479" s="300"/>
      <c r="P479" s="300"/>
      <c r="Q479" s="300"/>
      <c r="R479" s="300"/>
      <c r="S479" s="300"/>
      <c r="T479" s="300"/>
      <c r="U479" s="300"/>
      <c r="V479" s="300"/>
      <c r="W479" s="300"/>
      <c r="X479" s="300"/>
      <c r="Y479" s="300"/>
      <c r="Z479" s="300"/>
    </row>
    <row r="480" spans="1:26" ht="11.25" customHeight="1">
      <c r="A480" s="300"/>
      <c r="B480" s="300"/>
      <c r="C480" s="300"/>
      <c r="D480" s="300"/>
      <c r="E480" s="300"/>
      <c r="F480" s="300"/>
      <c r="G480" s="300"/>
      <c r="H480" s="300"/>
      <c r="I480" s="300"/>
      <c r="J480" s="300"/>
      <c r="K480" s="300"/>
      <c r="L480" s="300"/>
      <c r="M480" s="300"/>
      <c r="N480" s="300"/>
      <c r="O480" s="300"/>
      <c r="P480" s="300"/>
      <c r="Q480" s="300"/>
      <c r="R480" s="300"/>
      <c r="S480" s="300"/>
      <c r="T480" s="300"/>
      <c r="U480" s="300"/>
      <c r="V480" s="300"/>
      <c r="W480" s="300"/>
      <c r="X480" s="300"/>
      <c r="Y480" s="300"/>
      <c r="Z480" s="300"/>
    </row>
    <row r="481" spans="1:26" ht="11.25" customHeight="1">
      <c r="A481" s="300"/>
      <c r="B481" s="300"/>
      <c r="C481" s="300"/>
      <c r="D481" s="300"/>
      <c r="E481" s="300"/>
      <c r="F481" s="300"/>
      <c r="G481" s="300"/>
      <c r="H481" s="300"/>
      <c r="I481" s="300"/>
      <c r="J481" s="300"/>
      <c r="K481" s="300"/>
      <c r="L481" s="300"/>
      <c r="M481" s="300"/>
      <c r="N481" s="300"/>
      <c r="O481" s="300"/>
      <c r="P481" s="300"/>
      <c r="Q481" s="300"/>
      <c r="R481" s="300"/>
      <c r="S481" s="300"/>
      <c r="T481" s="300"/>
      <c r="U481" s="300"/>
      <c r="V481" s="300"/>
      <c r="W481" s="300"/>
      <c r="X481" s="300"/>
      <c r="Y481" s="300"/>
      <c r="Z481" s="300"/>
    </row>
    <row r="482" spans="1:26" ht="11.25" customHeight="1">
      <c r="A482" s="300"/>
      <c r="B482" s="300"/>
      <c r="C482" s="300"/>
      <c r="D482" s="300"/>
      <c r="E482" s="300"/>
      <c r="F482" s="300"/>
      <c r="G482" s="300"/>
      <c r="H482" s="300"/>
      <c r="I482" s="300"/>
      <c r="J482" s="300"/>
      <c r="K482" s="300"/>
      <c r="L482" s="300"/>
      <c r="M482" s="300"/>
      <c r="N482" s="300"/>
      <c r="O482" s="300"/>
      <c r="P482" s="300"/>
      <c r="Q482" s="300"/>
      <c r="R482" s="300"/>
      <c r="S482" s="300"/>
      <c r="T482" s="300"/>
      <c r="U482" s="300"/>
      <c r="V482" s="300"/>
      <c r="W482" s="300"/>
      <c r="X482" s="300"/>
      <c r="Y482" s="300"/>
      <c r="Z482" s="300"/>
    </row>
    <row r="483" spans="1:26" ht="11.25" customHeight="1">
      <c r="A483" s="300"/>
      <c r="B483" s="300"/>
      <c r="C483" s="300"/>
      <c r="D483" s="300"/>
      <c r="E483" s="300"/>
      <c r="F483" s="300"/>
      <c r="G483" s="300"/>
      <c r="H483" s="300"/>
      <c r="I483" s="300"/>
      <c r="J483" s="300"/>
      <c r="K483" s="300"/>
      <c r="L483" s="300"/>
      <c r="M483" s="300"/>
      <c r="N483" s="300"/>
      <c r="O483" s="300"/>
      <c r="P483" s="300"/>
      <c r="Q483" s="300"/>
      <c r="R483" s="300"/>
      <c r="S483" s="300"/>
      <c r="T483" s="300"/>
      <c r="U483" s="300"/>
      <c r="V483" s="300"/>
      <c r="W483" s="300"/>
      <c r="X483" s="300"/>
      <c r="Y483" s="300"/>
      <c r="Z483" s="300"/>
    </row>
    <row r="484" spans="1:26" ht="11.25" customHeight="1">
      <c r="A484" s="300"/>
      <c r="B484" s="300"/>
      <c r="C484" s="300"/>
      <c r="D484" s="300"/>
      <c r="E484" s="300"/>
      <c r="F484" s="300"/>
      <c r="G484" s="300"/>
      <c r="H484" s="300"/>
      <c r="I484" s="300"/>
      <c r="J484" s="300"/>
      <c r="K484" s="300"/>
      <c r="L484" s="300"/>
      <c r="M484" s="300"/>
      <c r="N484" s="300"/>
      <c r="O484" s="300"/>
      <c r="P484" s="300"/>
      <c r="Q484" s="300"/>
      <c r="R484" s="300"/>
      <c r="S484" s="300"/>
      <c r="T484" s="300"/>
      <c r="U484" s="300"/>
      <c r="V484" s="300"/>
      <c r="W484" s="300"/>
      <c r="X484" s="300"/>
      <c r="Y484" s="300"/>
      <c r="Z484" s="300"/>
    </row>
    <row r="485" spans="1:26" ht="11.25" customHeight="1">
      <c r="A485" s="300"/>
      <c r="B485" s="300"/>
      <c r="C485" s="300"/>
      <c r="D485" s="300"/>
      <c r="E485" s="300"/>
      <c r="F485" s="300"/>
      <c r="G485" s="300"/>
      <c r="H485" s="300"/>
      <c r="I485" s="300"/>
      <c r="J485" s="300"/>
      <c r="K485" s="300"/>
      <c r="L485" s="300"/>
      <c r="M485" s="300"/>
      <c r="N485" s="300"/>
      <c r="O485" s="300"/>
      <c r="P485" s="300"/>
      <c r="Q485" s="300"/>
      <c r="R485" s="300"/>
      <c r="S485" s="300"/>
      <c r="T485" s="300"/>
      <c r="U485" s="300"/>
      <c r="V485" s="300"/>
      <c r="W485" s="300"/>
      <c r="X485" s="300"/>
      <c r="Y485" s="300"/>
      <c r="Z485" s="300"/>
    </row>
    <row r="486" spans="1:26" ht="11.25" customHeight="1">
      <c r="A486" s="300"/>
      <c r="B486" s="300"/>
      <c r="C486" s="300"/>
      <c r="D486" s="300"/>
      <c r="E486" s="300"/>
      <c r="F486" s="300"/>
      <c r="G486" s="300"/>
      <c r="H486" s="300"/>
      <c r="I486" s="300"/>
      <c r="J486" s="300"/>
      <c r="K486" s="300"/>
      <c r="L486" s="300"/>
      <c r="M486" s="300"/>
      <c r="N486" s="300"/>
      <c r="O486" s="300"/>
      <c r="P486" s="300"/>
      <c r="Q486" s="300"/>
      <c r="R486" s="300"/>
      <c r="S486" s="300"/>
      <c r="T486" s="300"/>
      <c r="U486" s="300"/>
      <c r="V486" s="300"/>
      <c r="W486" s="300"/>
      <c r="X486" s="300"/>
      <c r="Y486" s="300"/>
      <c r="Z486" s="300"/>
    </row>
    <row r="487" spans="1:26" ht="11.25" customHeight="1">
      <c r="A487" s="300"/>
      <c r="B487" s="300"/>
      <c r="C487" s="300"/>
      <c r="D487" s="300"/>
      <c r="E487" s="300"/>
      <c r="F487" s="300"/>
      <c r="G487" s="300"/>
      <c r="H487" s="300"/>
      <c r="I487" s="300"/>
      <c r="J487" s="300"/>
      <c r="K487" s="300"/>
      <c r="L487" s="300"/>
      <c r="M487" s="300"/>
      <c r="N487" s="300"/>
      <c r="O487" s="300"/>
      <c r="P487" s="300"/>
      <c r="Q487" s="300"/>
      <c r="R487" s="300"/>
      <c r="S487" s="300"/>
      <c r="T487" s="300"/>
      <c r="U487" s="300"/>
      <c r="V487" s="300"/>
      <c r="W487" s="300"/>
      <c r="X487" s="300"/>
      <c r="Y487" s="300"/>
      <c r="Z487" s="300"/>
    </row>
    <row r="488" spans="1:26" ht="11.25" customHeight="1">
      <c r="A488" s="300"/>
      <c r="B488" s="300"/>
      <c r="C488" s="300"/>
      <c r="D488" s="300"/>
      <c r="E488" s="300"/>
      <c r="F488" s="300"/>
      <c r="G488" s="300"/>
      <c r="H488" s="300"/>
      <c r="I488" s="300"/>
      <c r="J488" s="300"/>
      <c r="K488" s="300"/>
      <c r="L488" s="300"/>
      <c r="M488" s="300"/>
      <c r="N488" s="300"/>
      <c r="O488" s="300"/>
      <c r="P488" s="300"/>
      <c r="Q488" s="300"/>
      <c r="R488" s="300"/>
      <c r="S488" s="300"/>
      <c r="T488" s="300"/>
      <c r="U488" s="300"/>
      <c r="V488" s="300"/>
      <c r="W488" s="300"/>
      <c r="X488" s="300"/>
      <c r="Y488" s="300"/>
      <c r="Z488" s="300"/>
    </row>
    <row r="489" spans="1:26" ht="11.25" customHeight="1">
      <c r="A489" s="300"/>
      <c r="B489" s="300"/>
      <c r="C489" s="300"/>
      <c r="D489" s="300"/>
      <c r="E489" s="300"/>
      <c r="F489" s="300"/>
      <c r="G489" s="300"/>
      <c r="H489" s="300"/>
      <c r="I489" s="300"/>
      <c r="J489" s="300"/>
      <c r="K489" s="300"/>
      <c r="L489" s="300"/>
      <c r="M489" s="300"/>
      <c r="N489" s="300"/>
      <c r="O489" s="300"/>
      <c r="P489" s="300"/>
      <c r="Q489" s="300"/>
      <c r="R489" s="300"/>
      <c r="S489" s="300"/>
      <c r="T489" s="300"/>
      <c r="U489" s="300"/>
      <c r="V489" s="300"/>
      <c r="W489" s="300"/>
      <c r="X489" s="300"/>
      <c r="Y489" s="300"/>
      <c r="Z489" s="300"/>
    </row>
    <row r="490" spans="1:26" ht="11.25" customHeight="1">
      <c r="A490" s="300"/>
      <c r="B490" s="300"/>
      <c r="C490" s="300"/>
      <c r="D490" s="300"/>
      <c r="E490" s="300"/>
      <c r="F490" s="300"/>
      <c r="G490" s="300"/>
      <c r="H490" s="300"/>
      <c r="I490" s="300"/>
      <c r="J490" s="300"/>
      <c r="K490" s="300"/>
      <c r="L490" s="300"/>
      <c r="M490" s="300"/>
      <c r="N490" s="300"/>
      <c r="O490" s="300"/>
      <c r="P490" s="300"/>
      <c r="Q490" s="300"/>
      <c r="R490" s="300"/>
      <c r="S490" s="300"/>
      <c r="T490" s="300"/>
      <c r="U490" s="300"/>
      <c r="V490" s="300"/>
      <c r="W490" s="300"/>
      <c r="X490" s="300"/>
      <c r="Y490" s="300"/>
      <c r="Z490" s="300"/>
    </row>
    <row r="491" spans="1:26" ht="11.25" customHeight="1">
      <c r="A491" s="300"/>
      <c r="B491" s="300"/>
      <c r="C491" s="300"/>
      <c r="D491" s="300"/>
      <c r="E491" s="300"/>
      <c r="F491" s="300"/>
      <c r="G491" s="300"/>
      <c r="H491" s="300"/>
      <c r="I491" s="300"/>
      <c r="J491" s="300"/>
      <c r="K491" s="300"/>
      <c r="L491" s="300"/>
      <c r="M491" s="300"/>
      <c r="N491" s="300"/>
      <c r="O491" s="300"/>
      <c r="P491" s="300"/>
      <c r="Q491" s="300"/>
      <c r="R491" s="300"/>
      <c r="S491" s="300"/>
      <c r="T491" s="300"/>
      <c r="U491" s="300"/>
      <c r="V491" s="300"/>
      <c r="W491" s="300"/>
      <c r="X491" s="300"/>
      <c r="Y491" s="300"/>
      <c r="Z491" s="300"/>
    </row>
    <row r="492" spans="1:26" ht="11.25" customHeight="1">
      <c r="A492" s="300"/>
      <c r="B492" s="300"/>
      <c r="C492" s="300"/>
      <c r="D492" s="300"/>
      <c r="E492" s="300"/>
      <c r="F492" s="300"/>
      <c r="G492" s="300"/>
      <c r="H492" s="300"/>
      <c r="I492" s="300"/>
      <c r="J492" s="300"/>
      <c r="K492" s="300"/>
      <c r="L492" s="300"/>
      <c r="M492" s="300"/>
      <c r="N492" s="300"/>
      <c r="O492" s="300"/>
      <c r="P492" s="300"/>
      <c r="Q492" s="300"/>
      <c r="R492" s="300"/>
      <c r="S492" s="300"/>
      <c r="T492" s="300"/>
      <c r="U492" s="300"/>
      <c r="V492" s="300"/>
      <c r="W492" s="300"/>
      <c r="X492" s="300"/>
      <c r="Y492" s="300"/>
      <c r="Z492" s="300"/>
    </row>
    <row r="493" spans="1:26" ht="11.25" customHeight="1">
      <c r="A493" s="300"/>
      <c r="B493" s="300"/>
      <c r="C493" s="300"/>
      <c r="D493" s="300"/>
      <c r="E493" s="300"/>
      <c r="F493" s="300"/>
      <c r="G493" s="300"/>
      <c r="H493" s="300"/>
      <c r="I493" s="300"/>
      <c r="J493" s="300"/>
      <c r="K493" s="300"/>
      <c r="L493" s="300"/>
      <c r="M493" s="300"/>
      <c r="N493" s="300"/>
      <c r="O493" s="300"/>
      <c r="P493" s="300"/>
      <c r="Q493" s="300"/>
      <c r="R493" s="300"/>
      <c r="S493" s="300"/>
      <c r="T493" s="300"/>
      <c r="U493" s="300"/>
      <c r="V493" s="300"/>
      <c r="W493" s="300"/>
      <c r="X493" s="300"/>
      <c r="Y493" s="300"/>
      <c r="Z493" s="300"/>
    </row>
    <row r="494" spans="1:26" ht="11.25" customHeight="1">
      <c r="A494" s="300"/>
      <c r="B494" s="300"/>
      <c r="C494" s="300"/>
      <c r="D494" s="300"/>
      <c r="E494" s="300"/>
      <c r="F494" s="300"/>
      <c r="G494" s="300"/>
      <c r="H494" s="300"/>
      <c r="I494" s="300"/>
      <c r="J494" s="300"/>
      <c r="K494" s="300"/>
      <c r="L494" s="300"/>
      <c r="M494" s="300"/>
      <c r="N494" s="300"/>
      <c r="O494" s="300"/>
      <c r="P494" s="300"/>
      <c r="Q494" s="300"/>
      <c r="R494" s="300"/>
      <c r="S494" s="300"/>
      <c r="T494" s="300"/>
      <c r="U494" s="300"/>
      <c r="V494" s="300"/>
      <c r="W494" s="300"/>
      <c r="X494" s="300"/>
      <c r="Y494" s="300"/>
      <c r="Z494" s="300"/>
    </row>
    <row r="495" spans="1:26" ht="11.25" customHeight="1">
      <c r="A495" s="300"/>
      <c r="B495" s="300"/>
      <c r="C495" s="300"/>
      <c r="D495" s="300"/>
      <c r="E495" s="300"/>
      <c r="F495" s="300"/>
      <c r="G495" s="300"/>
      <c r="H495" s="300"/>
      <c r="I495" s="300"/>
      <c r="J495" s="300"/>
      <c r="K495" s="300"/>
      <c r="L495" s="300"/>
      <c r="M495" s="300"/>
      <c r="N495" s="300"/>
      <c r="O495" s="300"/>
      <c r="P495" s="300"/>
      <c r="Q495" s="300"/>
      <c r="R495" s="300"/>
      <c r="S495" s="300"/>
      <c r="T495" s="300"/>
      <c r="U495" s="300"/>
      <c r="V495" s="300"/>
      <c r="W495" s="300"/>
      <c r="X495" s="300"/>
      <c r="Y495" s="300"/>
      <c r="Z495" s="300"/>
    </row>
    <row r="496" spans="1:26" ht="11.25" customHeight="1">
      <c r="A496" s="300"/>
      <c r="B496" s="300"/>
      <c r="C496" s="300"/>
      <c r="D496" s="300"/>
      <c r="E496" s="300"/>
      <c r="F496" s="300"/>
      <c r="G496" s="300"/>
      <c r="H496" s="300"/>
      <c r="I496" s="300"/>
      <c r="J496" s="300"/>
      <c r="K496" s="300"/>
      <c r="L496" s="300"/>
      <c r="M496" s="300"/>
      <c r="N496" s="300"/>
      <c r="O496" s="300"/>
      <c r="P496" s="300"/>
      <c r="Q496" s="300"/>
      <c r="R496" s="300"/>
      <c r="S496" s="300"/>
      <c r="T496" s="300"/>
      <c r="U496" s="300"/>
      <c r="V496" s="300"/>
      <c r="W496" s="300"/>
      <c r="X496" s="300"/>
      <c r="Y496" s="300"/>
      <c r="Z496" s="300"/>
    </row>
    <row r="497" spans="1:26" ht="11.25" customHeight="1">
      <c r="A497" s="300"/>
      <c r="B497" s="300"/>
      <c r="C497" s="300"/>
      <c r="D497" s="300"/>
      <c r="E497" s="300"/>
      <c r="F497" s="300"/>
      <c r="G497" s="300"/>
      <c r="H497" s="300"/>
      <c r="I497" s="300"/>
      <c r="J497" s="300"/>
      <c r="K497" s="300"/>
      <c r="L497" s="300"/>
      <c r="M497" s="300"/>
      <c r="N497" s="300"/>
      <c r="O497" s="300"/>
      <c r="P497" s="300"/>
      <c r="Q497" s="300"/>
      <c r="R497" s="300"/>
      <c r="S497" s="300"/>
      <c r="T497" s="300"/>
      <c r="U497" s="300"/>
      <c r="V497" s="300"/>
      <c r="W497" s="300"/>
      <c r="X497" s="300"/>
      <c r="Y497" s="300"/>
      <c r="Z497" s="300"/>
    </row>
    <row r="498" spans="1:26" ht="11.25" customHeight="1">
      <c r="A498" s="300"/>
      <c r="B498" s="300"/>
      <c r="C498" s="300"/>
      <c r="D498" s="300"/>
      <c r="E498" s="300"/>
      <c r="F498" s="300"/>
      <c r="G498" s="300"/>
      <c r="H498" s="300"/>
      <c r="I498" s="300"/>
      <c r="J498" s="300"/>
      <c r="K498" s="300"/>
      <c r="L498" s="300"/>
      <c r="M498" s="300"/>
      <c r="N498" s="300"/>
      <c r="O498" s="300"/>
      <c r="P498" s="300"/>
      <c r="Q498" s="300"/>
      <c r="R498" s="300"/>
      <c r="S498" s="300"/>
      <c r="T498" s="300"/>
      <c r="U498" s="300"/>
      <c r="V498" s="300"/>
      <c r="W498" s="300"/>
      <c r="X498" s="300"/>
      <c r="Y498" s="300"/>
      <c r="Z498" s="300"/>
    </row>
    <row r="499" spans="1:26" ht="11.25" customHeight="1">
      <c r="A499" s="300"/>
      <c r="B499" s="300"/>
      <c r="C499" s="300"/>
      <c r="D499" s="300"/>
      <c r="E499" s="300"/>
      <c r="F499" s="300"/>
      <c r="G499" s="300"/>
      <c r="H499" s="300"/>
      <c r="I499" s="300"/>
      <c r="J499" s="300"/>
      <c r="K499" s="300"/>
      <c r="L499" s="300"/>
      <c r="M499" s="300"/>
      <c r="N499" s="300"/>
      <c r="O499" s="300"/>
      <c r="P499" s="300"/>
      <c r="Q499" s="300"/>
      <c r="R499" s="300"/>
      <c r="S499" s="300"/>
      <c r="T499" s="300"/>
      <c r="U499" s="300"/>
      <c r="V499" s="300"/>
      <c r="W499" s="300"/>
      <c r="X499" s="300"/>
      <c r="Y499" s="300"/>
      <c r="Z499" s="300"/>
    </row>
    <row r="500" spans="1:26" ht="11.25" customHeight="1">
      <c r="A500" s="300"/>
      <c r="B500" s="300"/>
      <c r="C500" s="300"/>
      <c r="D500" s="300"/>
      <c r="E500" s="300"/>
      <c r="F500" s="300"/>
      <c r="G500" s="300"/>
      <c r="H500" s="300"/>
      <c r="I500" s="300"/>
      <c r="J500" s="300"/>
      <c r="K500" s="300"/>
      <c r="L500" s="300"/>
      <c r="M500" s="300"/>
      <c r="N500" s="300"/>
      <c r="O500" s="300"/>
      <c r="P500" s="300"/>
      <c r="Q500" s="300"/>
      <c r="R500" s="300"/>
      <c r="S500" s="300"/>
      <c r="T500" s="300"/>
      <c r="U500" s="300"/>
      <c r="V500" s="300"/>
      <c r="W500" s="300"/>
      <c r="X500" s="300"/>
      <c r="Y500" s="300"/>
      <c r="Z500" s="300"/>
    </row>
    <row r="501" spans="1:26" ht="11.25" customHeight="1">
      <c r="A501" s="300"/>
      <c r="B501" s="300"/>
      <c r="C501" s="300"/>
      <c r="D501" s="300"/>
      <c r="E501" s="300"/>
      <c r="F501" s="300"/>
      <c r="G501" s="300"/>
      <c r="H501" s="300"/>
      <c r="I501" s="300"/>
      <c r="J501" s="300"/>
      <c r="K501" s="300"/>
      <c r="L501" s="300"/>
      <c r="M501" s="300"/>
      <c r="N501" s="300"/>
      <c r="O501" s="300"/>
      <c r="P501" s="300"/>
      <c r="Q501" s="300"/>
      <c r="R501" s="300"/>
      <c r="S501" s="300"/>
      <c r="T501" s="300"/>
      <c r="U501" s="300"/>
      <c r="V501" s="300"/>
      <c r="W501" s="300"/>
      <c r="X501" s="300"/>
      <c r="Y501" s="300"/>
      <c r="Z501" s="300"/>
    </row>
    <row r="502" spans="1:26" ht="11.25" customHeight="1">
      <c r="A502" s="300"/>
      <c r="B502" s="300"/>
      <c r="C502" s="300"/>
      <c r="D502" s="300"/>
      <c r="E502" s="300"/>
      <c r="F502" s="300"/>
      <c r="G502" s="300"/>
      <c r="H502" s="300"/>
      <c r="I502" s="300"/>
      <c r="J502" s="300"/>
      <c r="K502" s="300"/>
      <c r="L502" s="300"/>
      <c r="M502" s="300"/>
      <c r="N502" s="300"/>
      <c r="O502" s="300"/>
      <c r="P502" s="300"/>
      <c r="Q502" s="300"/>
      <c r="R502" s="300"/>
      <c r="S502" s="300"/>
      <c r="T502" s="300"/>
      <c r="U502" s="300"/>
      <c r="V502" s="300"/>
      <c r="W502" s="300"/>
      <c r="X502" s="300"/>
      <c r="Y502" s="300"/>
      <c r="Z502" s="300"/>
    </row>
    <row r="503" spans="1:26" ht="11.25" customHeight="1">
      <c r="A503" s="300"/>
      <c r="B503" s="300"/>
      <c r="C503" s="300"/>
      <c r="D503" s="300"/>
      <c r="E503" s="300"/>
      <c r="F503" s="300"/>
      <c r="G503" s="300"/>
      <c r="H503" s="300"/>
      <c r="I503" s="300"/>
      <c r="J503" s="300"/>
      <c r="K503" s="300"/>
      <c r="L503" s="300"/>
      <c r="M503" s="300"/>
      <c r="N503" s="300"/>
      <c r="O503" s="300"/>
      <c r="P503" s="300"/>
      <c r="Q503" s="300"/>
      <c r="R503" s="300"/>
      <c r="S503" s="300"/>
      <c r="T503" s="300"/>
      <c r="U503" s="300"/>
      <c r="V503" s="300"/>
      <c r="W503" s="300"/>
      <c r="X503" s="300"/>
      <c r="Y503" s="300"/>
      <c r="Z503" s="300"/>
    </row>
    <row r="504" spans="1:26" ht="11.25" customHeight="1">
      <c r="A504" s="300"/>
      <c r="B504" s="300"/>
      <c r="C504" s="300"/>
      <c r="D504" s="300"/>
      <c r="E504" s="300"/>
      <c r="F504" s="300"/>
      <c r="G504" s="300"/>
      <c r="H504" s="300"/>
      <c r="I504" s="300"/>
      <c r="J504" s="300"/>
      <c r="K504" s="300"/>
      <c r="L504" s="300"/>
      <c r="M504" s="300"/>
      <c r="N504" s="300"/>
      <c r="O504" s="300"/>
      <c r="P504" s="300"/>
      <c r="Q504" s="300"/>
      <c r="R504" s="300"/>
      <c r="S504" s="300"/>
      <c r="T504" s="300"/>
      <c r="U504" s="300"/>
      <c r="V504" s="300"/>
      <c r="W504" s="300"/>
      <c r="X504" s="300"/>
      <c r="Y504" s="300"/>
      <c r="Z504" s="300"/>
    </row>
    <row r="505" spans="1:26" ht="11.25" customHeight="1">
      <c r="A505" s="300"/>
      <c r="B505" s="300"/>
      <c r="C505" s="300"/>
      <c r="D505" s="300"/>
      <c r="E505" s="300"/>
      <c r="F505" s="300"/>
      <c r="G505" s="300"/>
      <c r="H505" s="300"/>
      <c r="I505" s="300"/>
      <c r="J505" s="300"/>
      <c r="K505" s="300"/>
      <c r="L505" s="300"/>
      <c r="M505" s="300"/>
      <c r="N505" s="300"/>
      <c r="O505" s="300"/>
      <c r="P505" s="300"/>
      <c r="Q505" s="300"/>
      <c r="R505" s="300"/>
      <c r="S505" s="300"/>
      <c r="T505" s="300"/>
      <c r="U505" s="300"/>
      <c r="V505" s="300"/>
      <c r="W505" s="300"/>
      <c r="X505" s="300"/>
      <c r="Y505" s="300"/>
      <c r="Z505" s="300"/>
    </row>
    <row r="506" spans="1:26" ht="11.25" customHeight="1">
      <c r="A506" s="300"/>
      <c r="B506" s="300"/>
      <c r="C506" s="300"/>
      <c r="D506" s="300"/>
      <c r="E506" s="300"/>
      <c r="F506" s="300"/>
      <c r="G506" s="300"/>
      <c r="H506" s="300"/>
      <c r="I506" s="300"/>
      <c r="J506" s="300"/>
      <c r="K506" s="300"/>
      <c r="L506" s="300"/>
      <c r="M506" s="300"/>
      <c r="N506" s="300"/>
      <c r="O506" s="300"/>
      <c r="P506" s="300"/>
      <c r="Q506" s="300"/>
      <c r="R506" s="300"/>
      <c r="S506" s="300"/>
      <c r="T506" s="300"/>
      <c r="U506" s="300"/>
      <c r="V506" s="300"/>
      <c r="W506" s="300"/>
      <c r="X506" s="300"/>
      <c r="Y506" s="300"/>
      <c r="Z506" s="300"/>
    </row>
    <row r="507" spans="1:26" ht="11.25" customHeight="1">
      <c r="A507" s="300"/>
      <c r="B507" s="300"/>
      <c r="C507" s="300"/>
      <c r="D507" s="300"/>
      <c r="E507" s="300"/>
      <c r="F507" s="300"/>
      <c r="G507" s="300"/>
      <c r="H507" s="300"/>
      <c r="I507" s="300"/>
      <c r="J507" s="300"/>
      <c r="K507" s="300"/>
      <c r="L507" s="300"/>
      <c r="M507" s="300"/>
      <c r="N507" s="300"/>
      <c r="O507" s="300"/>
      <c r="P507" s="300"/>
      <c r="Q507" s="300"/>
      <c r="R507" s="300"/>
      <c r="S507" s="300"/>
      <c r="T507" s="300"/>
      <c r="U507" s="300"/>
      <c r="V507" s="300"/>
      <c r="W507" s="300"/>
      <c r="X507" s="300"/>
      <c r="Y507" s="300"/>
      <c r="Z507" s="300"/>
    </row>
    <row r="508" spans="1:26" ht="11.25" customHeight="1">
      <c r="A508" s="300"/>
      <c r="B508" s="300"/>
      <c r="C508" s="300"/>
      <c r="D508" s="300"/>
      <c r="E508" s="300"/>
      <c r="F508" s="300"/>
      <c r="G508" s="300"/>
      <c r="H508" s="300"/>
      <c r="I508" s="300"/>
      <c r="J508" s="300"/>
      <c r="K508" s="300"/>
      <c r="L508" s="300"/>
      <c r="M508" s="300"/>
      <c r="N508" s="300"/>
      <c r="O508" s="300"/>
      <c r="P508" s="300"/>
      <c r="Q508" s="300"/>
      <c r="R508" s="300"/>
      <c r="S508" s="300"/>
      <c r="T508" s="300"/>
      <c r="U508" s="300"/>
      <c r="V508" s="300"/>
      <c r="W508" s="300"/>
      <c r="X508" s="300"/>
      <c r="Y508" s="300"/>
      <c r="Z508" s="300"/>
    </row>
    <row r="509" spans="1:26" ht="11.25" customHeight="1">
      <c r="A509" s="300"/>
      <c r="B509" s="300"/>
      <c r="C509" s="300"/>
      <c r="D509" s="300"/>
      <c r="E509" s="300"/>
      <c r="F509" s="300"/>
      <c r="G509" s="300"/>
      <c r="H509" s="300"/>
      <c r="I509" s="300"/>
      <c r="J509" s="300"/>
      <c r="K509" s="300"/>
      <c r="L509" s="300"/>
      <c r="M509" s="300"/>
      <c r="N509" s="300"/>
      <c r="O509" s="300"/>
      <c r="P509" s="300"/>
      <c r="Q509" s="300"/>
      <c r="R509" s="300"/>
      <c r="S509" s="300"/>
      <c r="T509" s="300"/>
      <c r="U509" s="300"/>
      <c r="V509" s="300"/>
      <c r="W509" s="300"/>
      <c r="X509" s="300"/>
      <c r="Y509" s="300"/>
      <c r="Z509" s="300"/>
    </row>
    <row r="510" spans="1:26" ht="11.25" customHeight="1">
      <c r="A510" s="300"/>
      <c r="B510" s="300"/>
      <c r="C510" s="300"/>
      <c r="D510" s="300"/>
      <c r="E510" s="300"/>
      <c r="F510" s="300"/>
      <c r="G510" s="300"/>
      <c r="H510" s="300"/>
      <c r="I510" s="300"/>
      <c r="J510" s="300"/>
      <c r="K510" s="300"/>
      <c r="L510" s="300"/>
      <c r="M510" s="300"/>
      <c r="N510" s="300"/>
      <c r="O510" s="300"/>
      <c r="P510" s="300"/>
      <c r="Q510" s="300"/>
      <c r="R510" s="300"/>
      <c r="S510" s="300"/>
      <c r="T510" s="300"/>
      <c r="U510" s="300"/>
      <c r="V510" s="300"/>
      <c r="W510" s="300"/>
      <c r="X510" s="300"/>
      <c r="Y510" s="300"/>
      <c r="Z510" s="300"/>
    </row>
    <row r="511" spans="1:26" ht="11.25" customHeight="1">
      <c r="A511" s="300"/>
      <c r="B511" s="300"/>
      <c r="C511" s="300"/>
      <c r="D511" s="300"/>
      <c r="E511" s="300"/>
      <c r="F511" s="300"/>
      <c r="G511" s="300"/>
      <c r="H511" s="300"/>
      <c r="I511" s="300"/>
      <c r="J511" s="300"/>
      <c r="K511" s="300"/>
      <c r="L511" s="300"/>
      <c r="M511" s="300"/>
      <c r="N511" s="300"/>
      <c r="O511" s="300"/>
      <c r="P511" s="300"/>
      <c r="Q511" s="300"/>
      <c r="R511" s="300"/>
      <c r="S511" s="300"/>
      <c r="T511" s="300"/>
      <c r="U511" s="300"/>
      <c r="V511" s="300"/>
      <c r="W511" s="300"/>
      <c r="X511" s="300"/>
      <c r="Y511" s="300"/>
      <c r="Z511" s="300"/>
    </row>
    <row r="512" spans="1:26" ht="11.25" customHeight="1">
      <c r="A512" s="300"/>
      <c r="B512" s="300"/>
      <c r="C512" s="300"/>
      <c r="D512" s="300"/>
      <c r="E512" s="300"/>
      <c r="F512" s="300"/>
      <c r="G512" s="300"/>
      <c r="H512" s="300"/>
      <c r="I512" s="300"/>
      <c r="J512" s="300"/>
      <c r="K512" s="300"/>
      <c r="L512" s="300"/>
      <c r="M512" s="300"/>
      <c r="N512" s="300"/>
      <c r="O512" s="300"/>
      <c r="P512" s="300"/>
      <c r="Q512" s="300"/>
      <c r="R512" s="300"/>
      <c r="S512" s="300"/>
      <c r="T512" s="300"/>
      <c r="U512" s="300"/>
      <c r="V512" s="300"/>
      <c r="W512" s="300"/>
      <c r="X512" s="300"/>
      <c r="Y512" s="300"/>
      <c r="Z512" s="300"/>
    </row>
    <row r="513" spans="1:26" ht="11.25" customHeight="1">
      <c r="A513" s="300"/>
      <c r="B513" s="300"/>
      <c r="C513" s="300"/>
      <c r="D513" s="300"/>
      <c r="E513" s="300"/>
      <c r="F513" s="300"/>
      <c r="G513" s="300"/>
      <c r="H513" s="300"/>
      <c r="I513" s="300"/>
      <c r="J513" s="300"/>
      <c r="K513" s="300"/>
      <c r="L513" s="300"/>
      <c r="M513" s="300"/>
      <c r="N513" s="300"/>
      <c r="O513" s="300"/>
      <c r="P513" s="300"/>
      <c r="Q513" s="300"/>
      <c r="R513" s="300"/>
      <c r="S513" s="300"/>
      <c r="T513" s="300"/>
      <c r="U513" s="300"/>
      <c r="V513" s="300"/>
      <c r="W513" s="300"/>
      <c r="X513" s="300"/>
      <c r="Y513" s="300"/>
      <c r="Z513" s="300"/>
    </row>
    <row r="514" spans="1:26" ht="11.25" customHeight="1">
      <c r="A514" s="300"/>
      <c r="B514" s="300"/>
      <c r="C514" s="300"/>
      <c r="D514" s="300"/>
      <c r="E514" s="300"/>
      <c r="F514" s="300"/>
      <c r="G514" s="300"/>
      <c r="H514" s="300"/>
      <c r="I514" s="300"/>
      <c r="J514" s="300"/>
      <c r="K514" s="300"/>
      <c r="L514" s="300"/>
      <c r="M514" s="300"/>
      <c r="N514" s="300"/>
      <c r="O514" s="300"/>
      <c r="P514" s="300"/>
      <c r="Q514" s="300"/>
      <c r="R514" s="300"/>
      <c r="S514" s="300"/>
      <c r="T514" s="300"/>
      <c r="U514" s="300"/>
      <c r="V514" s="300"/>
      <c r="W514" s="300"/>
      <c r="X514" s="300"/>
      <c r="Y514" s="300"/>
      <c r="Z514" s="300"/>
    </row>
    <row r="515" spans="1:26" ht="11.25" customHeight="1">
      <c r="A515" s="300"/>
      <c r="B515" s="300"/>
      <c r="C515" s="300"/>
      <c r="D515" s="300"/>
      <c r="E515" s="300"/>
      <c r="F515" s="300"/>
      <c r="G515" s="300"/>
      <c r="H515" s="300"/>
      <c r="I515" s="300"/>
      <c r="J515" s="300"/>
      <c r="K515" s="300"/>
      <c r="L515" s="300"/>
      <c r="M515" s="300"/>
      <c r="N515" s="300"/>
      <c r="O515" s="300"/>
      <c r="P515" s="300"/>
      <c r="Q515" s="300"/>
      <c r="R515" s="300"/>
      <c r="S515" s="300"/>
      <c r="T515" s="300"/>
      <c r="U515" s="300"/>
      <c r="V515" s="300"/>
      <c r="W515" s="300"/>
      <c r="X515" s="300"/>
      <c r="Y515" s="300"/>
      <c r="Z515" s="300"/>
    </row>
    <row r="516" spans="1:26" ht="11.25" customHeight="1">
      <c r="A516" s="300"/>
      <c r="B516" s="300"/>
      <c r="C516" s="300"/>
      <c r="D516" s="300"/>
      <c r="E516" s="300"/>
      <c r="F516" s="300"/>
      <c r="G516" s="300"/>
      <c r="H516" s="300"/>
      <c r="I516" s="300"/>
      <c r="J516" s="300"/>
      <c r="K516" s="300"/>
      <c r="L516" s="300"/>
      <c r="M516" s="300"/>
      <c r="N516" s="300"/>
      <c r="O516" s="300"/>
      <c r="P516" s="300"/>
      <c r="Q516" s="300"/>
      <c r="R516" s="300"/>
      <c r="S516" s="300"/>
      <c r="T516" s="300"/>
      <c r="U516" s="300"/>
      <c r="V516" s="300"/>
      <c r="W516" s="300"/>
      <c r="X516" s="300"/>
      <c r="Y516" s="300"/>
      <c r="Z516" s="300"/>
    </row>
    <row r="517" spans="1:26" ht="11.25" customHeight="1">
      <c r="A517" s="300"/>
      <c r="B517" s="300"/>
      <c r="C517" s="300"/>
      <c r="D517" s="300"/>
      <c r="E517" s="300"/>
      <c r="F517" s="300"/>
      <c r="G517" s="300"/>
      <c r="H517" s="300"/>
      <c r="I517" s="300"/>
      <c r="J517" s="300"/>
      <c r="K517" s="300"/>
      <c r="L517" s="300"/>
      <c r="M517" s="300"/>
      <c r="N517" s="300"/>
      <c r="O517" s="300"/>
      <c r="P517" s="300"/>
      <c r="Q517" s="300"/>
      <c r="R517" s="300"/>
      <c r="S517" s="300"/>
      <c r="T517" s="300"/>
      <c r="U517" s="300"/>
      <c r="V517" s="300"/>
      <c r="W517" s="300"/>
      <c r="X517" s="300"/>
      <c r="Y517" s="300"/>
      <c r="Z517" s="300"/>
    </row>
    <row r="518" spans="1:26" ht="11.25" customHeight="1">
      <c r="A518" s="300"/>
      <c r="B518" s="300"/>
      <c r="C518" s="300"/>
      <c r="D518" s="300"/>
      <c r="E518" s="300"/>
      <c r="F518" s="300"/>
      <c r="G518" s="300"/>
      <c r="H518" s="300"/>
      <c r="I518" s="300"/>
      <c r="J518" s="300"/>
      <c r="K518" s="300"/>
      <c r="L518" s="300"/>
      <c r="M518" s="300"/>
      <c r="N518" s="300"/>
      <c r="O518" s="300"/>
      <c r="P518" s="300"/>
      <c r="Q518" s="300"/>
      <c r="R518" s="300"/>
      <c r="S518" s="300"/>
      <c r="T518" s="300"/>
      <c r="U518" s="300"/>
      <c r="V518" s="300"/>
      <c r="W518" s="300"/>
      <c r="X518" s="300"/>
      <c r="Y518" s="300"/>
      <c r="Z518" s="300"/>
    </row>
    <row r="519" spans="1:26" ht="11.25" customHeight="1">
      <c r="A519" s="300"/>
      <c r="B519" s="300"/>
      <c r="C519" s="300"/>
      <c r="D519" s="300"/>
      <c r="E519" s="300"/>
      <c r="F519" s="300"/>
      <c r="G519" s="300"/>
      <c r="H519" s="300"/>
      <c r="I519" s="300"/>
      <c r="J519" s="300"/>
      <c r="K519" s="300"/>
      <c r="L519" s="300"/>
      <c r="M519" s="300"/>
      <c r="N519" s="300"/>
      <c r="O519" s="300"/>
      <c r="P519" s="300"/>
      <c r="Q519" s="300"/>
      <c r="R519" s="300"/>
      <c r="S519" s="300"/>
      <c r="T519" s="300"/>
      <c r="U519" s="300"/>
      <c r="V519" s="300"/>
      <c r="W519" s="300"/>
      <c r="X519" s="300"/>
      <c r="Y519" s="300"/>
      <c r="Z519" s="300"/>
    </row>
    <row r="520" spans="1:26" ht="11.25" customHeight="1">
      <c r="A520" s="300"/>
      <c r="B520" s="300"/>
      <c r="C520" s="300"/>
      <c r="D520" s="300"/>
      <c r="E520" s="300"/>
      <c r="F520" s="300"/>
      <c r="G520" s="300"/>
      <c r="H520" s="300"/>
      <c r="I520" s="300"/>
      <c r="J520" s="300"/>
      <c r="K520" s="300"/>
      <c r="L520" s="300"/>
      <c r="M520" s="300"/>
      <c r="N520" s="300"/>
      <c r="O520" s="300"/>
      <c r="P520" s="300"/>
      <c r="Q520" s="300"/>
      <c r="R520" s="300"/>
      <c r="S520" s="300"/>
      <c r="T520" s="300"/>
      <c r="U520" s="300"/>
      <c r="V520" s="300"/>
      <c r="W520" s="300"/>
      <c r="X520" s="300"/>
      <c r="Y520" s="300"/>
      <c r="Z520" s="300"/>
    </row>
    <row r="521" spans="1:26" ht="11.25" customHeight="1">
      <c r="A521" s="300"/>
      <c r="B521" s="300"/>
      <c r="C521" s="300"/>
      <c r="D521" s="300"/>
      <c r="E521" s="300"/>
      <c r="F521" s="300"/>
      <c r="G521" s="300"/>
      <c r="H521" s="300"/>
      <c r="I521" s="300"/>
      <c r="J521" s="300"/>
      <c r="K521" s="300"/>
      <c r="L521" s="300"/>
      <c r="M521" s="300"/>
      <c r="N521" s="300"/>
      <c r="O521" s="300"/>
      <c r="P521" s="300"/>
      <c r="Q521" s="300"/>
      <c r="R521" s="300"/>
      <c r="S521" s="300"/>
      <c r="T521" s="300"/>
      <c r="U521" s="300"/>
      <c r="V521" s="300"/>
      <c r="W521" s="300"/>
      <c r="X521" s="300"/>
      <c r="Y521" s="300"/>
      <c r="Z521" s="300"/>
    </row>
    <row r="522" spans="1:26" ht="11.25" customHeight="1">
      <c r="A522" s="300"/>
      <c r="B522" s="300"/>
      <c r="C522" s="300"/>
      <c r="D522" s="300"/>
      <c r="E522" s="300"/>
      <c r="F522" s="300"/>
      <c r="G522" s="300"/>
      <c r="H522" s="300"/>
      <c r="I522" s="300"/>
      <c r="J522" s="300"/>
      <c r="K522" s="300"/>
      <c r="L522" s="300"/>
      <c r="M522" s="300"/>
      <c r="N522" s="300"/>
      <c r="O522" s="300"/>
      <c r="P522" s="300"/>
      <c r="Q522" s="300"/>
      <c r="R522" s="300"/>
      <c r="S522" s="300"/>
      <c r="T522" s="300"/>
      <c r="U522" s="300"/>
      <c r="V522" s="300"/>
      <c r="W522" s="300"/>
      <c r="X522" s="300"/>
      <c r="Y522" s="300"/>
      <c r="Z522" s="300"/>
    </row>
    <row r="523" spans="1:26" ht="11.25" customHeight="1">
      <c r="A523" s="300"/>
      <c r="B523" s="300"/>
      <c r="C523" s="300"/>
      <c r="D523" s="300"/>
      <c r="E523" s="300"/>
      <c r="F523" s="300"/>
      <c r="G523" s="300"/>
      <c r="H523" s="300"/>
      <c r="I523" s="300"/>
      <c r="J523" s="300"/>
      <c r="K523" s="300"/>
      <c r="L523" s="300"/>
      <c r="M523" s="300"/>
      <c r="N523" s="300"/>
      <c r="O523" s="300"/>
      <c r="P523" s="300"/>
      <c r="Q523" s="300"/>
      <c r="R523" s="300"/>
      <c r="S523" s="300"/>
      <c r="T523" s="300"/>
      <c r="U523" s="300"/>
      <c r="V523" s="300"/>
      <c r="W523" s="300"/>
      <c r="X523" s="300"/>
      <c r="Y523" s="300"/>
      <c r="Z523" s="300"/>
    </row>
    <row r="524" spans="1:26" ht="11.25" customHeight="1">
      <c r="A524" s="300"/>
      <c r="B524" s="300"/>
      <c r="C524" s="300"/>
      <c r="D524" s="300"/>
      <c r="E524" s="300"/>
      <c r="F524" s="300"/>
      <c r="G524" s="300"/>
      <c r="H524" s="300"/>
      <c r="I524" s="300"/>
      <c r="J524" s="300"/>
      <c r="K524" s="300"/>
      <c r="L524" s="300"/>
      <c r="M524" s="300"/>
      <c r="N524" s="300"/>
      <c r="O524" s="300"/>
      <c r="P524" s="300"/>
      <c r="Q524" s="300"/>
      <c r="R524" s="300"/>
      <c r="S524" s="300"/>
      <c r="T524" s="300"/>
      <c r="U524" s="300"/>
      <c r="V524" s="300"/>
      <c r="W524" s="300"/>
      <c r="X524" s="300"/>
      <c r="Y524" s="300"/>
      <c r="Z524" s="300"/>
    </row>
    <row r="525" spans="1:26" ht="11.25" customHeight="1">
      <c r="A525" s="300"/>
      <c r="B525" s="300"/>
      <c r="C525" s="300"/>
      <c r="D525" s="300"/>
      <c r="E525" s="300"/>
      <c r="F525" s="300"/>
      <c r="G525" s="300"/>
      <c r="H525" s="300"/>
      <c r="I525" s="300"/>
      <c r="J525" s="300"/>
      <c r="K525" s="300"/>
      <c r="L525" s="300"/>
      <c r="M525" s="300"/>
      <c r="N525" s="300"/>
      <c r="O525" s="300"/>
      <c r="P525" s="300"/>
      <c r="Q525" s="300"/>
      <c r="R525" s="300"/>
      <c r="S525" s="300"/>
      <c r="T525" s="300"/>
      <c r="U525" s="300"/>
      <c r="V525" s="300"/>
      <c r="W525" s="300"/>
      <c r="X525" s="300"/>
      <c r="Y525" s="300"/>
      <c r="Z525" s="300"/>
    </row>
    <row r="526" spans="1:26" ht="11.25" customHeight="1">
      <c r="A526" s="300"/>
      <c r="B526" s="300"/>
      <c r="C526" s="300"/>
      <c r="D526" s="300"/>
      <c r="E526" s="300"/>
      <c r="F526" s="300"/>
      <c r="G526" s="300"/>
      <c r="H526" s="300"/>
      <c r="I526" s="300"/>
      <c r="J526" s="300"/>
      <c r="K526" s="300"/>
      <c r="L526" s="300"/>
      <c r="M526" s="300"/>
      <c r="N526" s="300"/>
      <c r="O526" s="300"/>
      <c r="P526" s="300"/>
      <c r="Q526" s="300"/>
      <c r="R526" s="300"/>
      <c r="S526" s="300"/>
      <c r="T526" s="300"/>
      <c r="U526" s="300"/>
      <c r="V526" s="300"/>
      <c r="W526" s="300"/>
      <c r="X526" s="300"/>
      <c r="Y526" s="300"/>
      <c r="Z526" s="300"/>
    </row>
    <row r="527" spans="1:26" ht="11.25" customHeight="1">
      <c r="A527" s="300"/>
      <c r="B527" s="300"/>
      <c r="C527" s="300"/>
      <c r="D527" s="300"/>
      <c r="E527" s="300"/>
      <c r="F527" s="300"/>
      <c r="G527" s="300"/>
      <c r="H527" s="300"/>
      <c r="I527" s="300"/>
      <c r="J527" s="300"/>
      <c r="K527" s="300"/>
      <c r="L527" s="300"/>
      <c r="M527" s="300"/>
      <c r="N527" s="300"/>
      <c r="O527" s="300"/>
      <c r="P527" s="300"/>
      <c r="Q527" s="300"/>
      <c r="R527" s="300"/>
      <c r="S527" s="300"/>
      <c r="T527" s="300"/>
      <c r="U527" s="300"/>
      <c r="V527" s="300"/>
      <c r="W527" s="300"/>
      <c r="X527" s="300"/>
      <c r="Y527" s="300"/>
      <c r="Z527" s="300"/>
    </row>
    <row r="528" spans="1:26" ht="11.25" customHeight="1">
      <c r="A528" s="300"/>
      <c r="B528" s="300"/>
      <c r="C528" s="300"/>
      <c r="D528" s="300"/>
      <c r="E528" s="300"/>
      <c r="F528" s="300"/>
      <c r="G528" s="300"/>
      <c r="H528" s="300"/>
      <c r="I528" s="300"/>
      <c r="J528" s="300"/>
      <c r="K528" s="300"/>
      <c r="L528" s="300"/>
      <c r="M528" s="300"/>
      <c r="N528" s="300"/>
      <c r="O528" s="300"/>
      <c r="P528" s="300"/>
      <c r="Q528" s="300"/>
      <c r="R528" s="300"/>
      <c r="S528" s="300"/>
      <c r="T528" s="300"/>
      <c r="U528" s="300"/>
      <c r="V528" s="300"/>
      <c r="W528" s="300"/>
      <c r="X528" s="300"/>
      <c r="Y528" s="300"/>
      <c r="Z528" s="300"/>
    </row>
    <row r="529" spans="1:26" ht="11.25" customHeight="1">
      <c r="A529" s="300"/>
      <c r="B529" s="300"/>
      <c r="C529" s="300"/>
      <c r="D529" s="300"/>
      <c r="E529" s="300"/>
      <c r="F529" s="300"/>
      <c r="G529" s="300"/>
      <c r="H529" s="300"/>
      <c r="I529" s="300"/>
      <c r="J529" s="300"/>
      <c r="K529" s="300"/>
      <c r="L529" s="300"/>
      <c r="M529" s="300"/>
      <c r="N529" s="300"/>
      <c r="O529" s="300"/>
      <c r="P529" s="300"/>
      <c r="Q529" s="300"/>
      <c r="R529" s="300"/>
      <c r="S529" s="300"/>
      <c r="T529" s="300"/>
      <c r="U529" s="300"/>
      <c r="V529" s="300"/>
      <c r="W529" s="300"/>
      <c r="X529" s="300"/>
      <c r="Y529" s="300"/>
      <c r="Z529" s="300"/>
    </row>
    <row r="530" spans="1:26" ht="11.25" customHeight="1">
      <c r="A530" s="300"/>
      <c r="B530" s="300"/>
      <c r="C530" s="300"/>
      <c r="D530" s="300"/>
      <c r="E530" s="300"/>
      <c r="F530" s="300"/>
      <c r="G530" s="300"/>
      <c r="H530" s="300"/>
      <c r="I530" s="300"/>
      <c r="J530" s="300"/>
      <c r="K530" s="300"/>
      <c r="L530" s="300"/>
      <c r="M530" s="300"/>
      <c r="N530" s="300"/>
      <c r="O530" s="300"/>
      <c r="P530" s="300"/>
      <c r="Q530" s="300"/>
      <c r="R530" s="300"/>
      <c r="S530" s="300"/>
      <c r="T530" s="300"/>
      <c r="U530" s="300"/>
      <c r="V530" s="300"/>
      <c r="W530" s="300"/>
      <c r="X530" s="300"/>
      <c r="Y530" s="300"/>
      <c r="Z530" s="300"/>
    </row>
    <row r="531" spans="1:26" ht="11.25" customHeight="1">
      <c r="A531" s="300"/>
      <c r="B531" s="300"/>
      <c r="C531" s="300"/>
      <c r="D531" s="300"/>
      <c r="E531" s="300"/>
      <c r="F531" s="300"/>
      <c r="G531" s="300"/>
      <c r="H531" s="300"/>
      <c r="I531" s="300"/>
      <c r="J531" s="300"/>
      <c r="K531" s="300"/>
      <c r="L531" s="300"/>
      <c r="M531" s="300"/>
      <c r="N531" s="300"/>
      <c r="O531" s="300"/>
      <c r="P531" s="300"/>
      <c r="Q531" s="300"/>
      <c r="R531" s="300"/>
      <c r="S531" s="300"/>
      <c r="T531" s="300"/>
      <c r="U531" s="300"/>
      <c r="V531" s="300"/>
      <c r="W531" s="300"/>
      <c r="X531" s="300"/>
      <c r="Y531" s="300"/>
      <c r="Z531" s="300"/>
    </row>
    <row r="532" spans="1:26" ht="11.25" customHeight="1">
      <c r="A532" s="300"/>
      <c r="B532" s="300"/>
      <c r="C532" s="300"/>
      <c r="D532" s="300"/>
      <c r="E532" s="300"/>
      <c r="F532" s="300"/>
      <c r="G532" s="300"/>
      <c r="H532" s="300"/>
      <c r="I532" s="300"/>
      <c r="J532" s="300"/>
      <c r="K532" s="300"/>
      <c r="L532" s="300"/>
      <c r="M532" s="300"/>
      <c r="N532" s="300"/>
      <c r="O532" s="300"/>
      <c r="P532" s="300"/>
      <c r="Q532" s="300"/>
      <c r="R532" s="300"/>
      <c r="S532" s="300"/>
      <c r="T532" s="300"/>
      <c r="U532" s="300"/>
      <c r="V532" s="300"/>
      <c r="W532" s="300"/>
      <c r="X532" s="300"/>
      <c r="Y532" s="300"/>
      <c r="Z532" s="300"/>
    </row>
    <row r="533" spans="1:26" ht="11.25" customHeight="1">
      <c r="A533" s="300"/>
      <c r="B533" s="300"/>
      <c r="C533" s="300"/>
      <c r="D533" s="300"/>
      <c r="E533" s="300"/>
      <c r="F533" s="300"/>
      <c r="G533" s="300"/>
      <c r="H533" s="300"/>
      <c r="I533" s="300"/>
      <c r="J533" s="300"/>
      <c r="K533" s="300"/>
      <c r="L533" s="300"/>
      <c r="M533" s="300"/>
      <c r="N533" s="300"/>
      <c r="O533" s="300"/>
      <c r="P533" s="300"/>
      <c r="Q533" s="300"/>
      <c r="R533" s="300"/>
      <c r="S533" s="300"/>
      <c r="T533" s="300"/>
      <c r="U533" s="300"/>
      <c r="V533" s="300"/>
      <c r="W533" s="300"/>
      <c r="X533" s="300"/>
      <c r="Y533" s="300"/>
      <c r="Z533" s="300"/>
    </row>
    <row r="534" spans="1:26" ht="11.25" customHeight="1">
      <c r="A534" s="300"/>
      <c r="B534" s="300"/>
      <c r="C534" s="300"/>
      <c r="D534" s="300"/>
      <c r="E534" s="300"/>
      <c r="F534" s="300"/>
      <c r="G534" s="300"/>
      <c r="H534" s="300"/>
      <c r="I534" s="300"/>
      <c r="J534" s="300"/>
      <c r="K534" s="300"/>
      <c r="L534" s="300"/>
      <c r="M534" s="300"/>
      <c r="N534" s="300"/>
      <c r="O534" s="300"/>
      <c r="P534" s="300"/>
      <c r="Q534" s="300"/>
      <c r="R534" s="300"/>
      <c r="S534" s="300"/>
      <c r="T534" s="300"/>
      <c r="U534" s="300"/>
      <c r="V534" s="300"/>
      <c r="W534" s="300"/>
      <c r="X534" s="300"/>
      <c r="Y534" s="300"/>
      <c r="Z534" s="300"/>
    </row>
    <row r="535" spans="1:26" ht="11.25" customHeight="1">
      <c r="A535" s="300"/>
      <c r="B535" s="300"/>
      <c r="C535" s="300"/>
      <c r="D535" s="300"/>
      <c r="E535" s="300"/>
      <c r="F535" s="300"/>
      <c r="G535" s="300"/>
      <c r="H535" s="300"/>
      <c r="I535" s="300"/>
      <c r="J535" s="300"/>
      <c r="K535" s="300"/>
      <c r="L535" s="300"/>
      <c r="M535" s="300"/>
      <c r="N535" s="300"/>
      <c r="O535" s="300"/>
      <c r="P535" s="300"/>
      <c r="Q535" s="300"/>
      <c r="R535" s="300"/>
      <c r="S535" s="300"/>
      <c r="T535" s="300"/>
      <c r="U535" s="300"/>
      <c r="V535" s="300"/>
      <c r="W535" s="300"/>
      <c r="X535" s="300"/>
      <c r="Y535" s="300"/>
      <c r="Z535" s="300"/>
    </row>
    <row r="536" spans="1:26" ht="11.25" customHeight="1">
      <c r="A536" s="300"/>
      <c r="B536" s="300"/>
      <c r="C536" s="300"/>
      <c r="D536" s="300"/>
      <c r="E536" s="300"/>
      <c r="F536" s="300"/>
      <c r="G536" s="300"/>
      <c r="H536" s="300"/>
      <c r="I536" s="300"/>
      <c r="J536" s="300"/>
      <c r="K536" s="300"/>
      <c r="L536" s="300"/>
      <c r="M536" s="300"/>
      <c r="N536" s="300"/>
      <c r="O536" s="300"/>
      <c r="P536" s="300"/>
      <c r="Q536" s="300"/>
      <c r="R536" s="300"/>
      <c r="S536" s="300"/>
      <c r="T536" s="300"/>
      <c r="U536" s="300"/>
      <c r="V536" s="300"/>
      <c r="W536" s="300"/>
      <c r="X536" s="300"/>
      <c r="Y536" s="300"/>
      <c r="Z536" s="300"/>
    </row>
    <row r="537" spans="1:26" ht="11.25" customHeight="1">
      <c r="A537" s="300"/>
      <c r="B537" s="300"/>
      <c r="C537" s="300"/>
      <c r="D537" s="300"/>
      <c r="E537" s="300"/>
      <c r="F537" s="300"/>
      <c r="G537" s="300"/>
      <c r="H537" s="300"/>
      <c r="I537" s="300"/>
      <c r="J537" s="300"/>
      <c r="K537" s="300"/>
      <c r="L537" s="300"/>
      <c r="M537" s="300"/>
      <c r="N537" s="300"/>
      <c r="O537" s="300"/>
      <c r="P537" s="300"/>
      <c r="Q537" s="300"/>
      <c r="R537" s="300"/>
      <c r="S537" s="300"/>
      <c r="T537" s="300"/>
      <c r="U537" s="300"/>
      <c r="V537" s="300"/>
      <c r="W537" s="300"/>
      <c r="X537" s="300"/>
      <c r="Y537" s="300"/>
      <c r="Z537" s="300"/>
    </row>
    <row r="538" spans="1:26" ht="11.25" customHeight="1">
      <c r="A538" s="300"/>
      <c r="B538" s="300"/>
      <c r="C538" s="300"/>
      <c r="D538" s="300"/>
      <c r="E538" s="300"/>
      <c r="F538" s="300"/>
      <c r="G538" s="300"/>
      <c r="H538" s="300"/>
      <c r="I538" s="300"/>
      <c r="J538" s="300"/>
      <c r="K538" s="300"/>
      <c r="L538" s="300"/>
      <c r="M538" s="300"/>
      <c r="N538" s="300"/>
      <c r="O538" s="300"/>
      <c r="P538" s="300"/>
      <c r="Q538" s="300"/>
      <c r="R538" s="300"/>
      <c r="S538" s="300"/>
      <c r="T538" s="300"/>
      <c r="U538" s="300"/>
      <c r="V538" s="300"/>
      <c r="W538" s="300"/>
      <c r="X538" s="300"/>
      <c r="Y538" s="300"/>
      <c r="Z538" s="300"/>
    </row>
    <row r="539" spans="1:26" ht="11.25" customHeight="1">
      <c r="A539" s="300"/>
      <c r="B539" s="300"/>
      <c r="C539" s="300"/>
      <c r="D539" s="300"/>
      <c r="E539" s="300"/>
      <c r="F539" s="300"/>
      <c r="G539" s="300"/>
      <c r="H539" s="300"/>
      <c r="I539" s="300"/>
      <c r="J539" s="300"/>
      <c r="K539" s="300"/>
      <c r="L539" s="300"/>
      <c r="M539" s="300"/>
      <c r="N539" s="300"/>
      <c r="O539" s="300"/>
      <c r="P539" s="300"/>
      <c r="Q539" s="300"/>
      <c r="R539" s="300"/>
      <c r="S539" s="300"/>
      <c r="T539" s="300"/>
      <c r="U539" s="300"/>
      <c r="V539" s="300"/>
      <c r="W539" s="300"/>
      <c r="X539" s="300"/>
      <c r="Y539" s="300"/>
      <c r="Z539" s="300"/>
    </row>
    <row r="540" spans="1:26" ht="11.25" customHeight="1">
      <c r="A540" s="300"/>
      <c r="B540" s="300"/>
      <c r="C540" s="300"/>
      <c r="D540" s="300"/>
      <c r="E540" s="300"/>
      <c r="F540" s="300"/>
      <c r="G540" s="300"/>
      <c r="H540" s="300"/>
      <c r="I540" s="300"/>
      <c r="J540" s="300"/>
      <c r="K540" s="300"/>
      <c r="L540" s="300"/>
      <c r="M540" s="300"/>
      <c r="N540" s="300"/>
      <c r="O540" s="300"/>
      <c r="P540" s="300"/>
      <c r="Q540" s="300"/>
      <c r="R540" s="300"/>
      <c r="S540" s="300"/>
      <c r="T540" s="300"/>
      <c r="U540" s="300"/>
      <c r="V540" s="300"/>
      <c r="W540" s="300"/>
      <c r="X540" s="300"/>
      <c r="Y540" s="300"/>
      <c r="Z540" s="300"/>
    </row>
    <row r="541" spans="1:26" ht="11.25" customHeight="1">
      <c r="A541" s="300"/>
      <c r="B541" s="300"/>
      <c r="C541" s="300"/>
      <c r="D541" s="300"/>
      <c r="E541" s="300"/>
      <c r="F541" s="300"/>
      <c r="G541" s="300"/>
      <c r="H541" s="300"/>
      <c r="I541" s="300"/>
      <c r="J541" s="300"/>
      <c r="K541" s="300"/>
      <c r="L541" s="300"/>
      <c r="M541" s="300"/>
      <c r="N541" s="300"/>
      <c r="O541" s="300"/>
      <c r="P541" s="300"/>
      <c r="Q541" s="300"/>
      <c r="R541" s="300"/>
      <c r="S541" s="300"/>
      <c r="T541" s="300"/>
      <c r="U541" s="300"/>
      <c r="V541" s="300"/>
      <c r="W541" s="300"/>
      <c r="X541" s="300"/>
      <c r="Y541" s="300"/>
      <c r="Z541" s="300"/>
    </row>
    <row r="542" spans="1:26" ht="11.25" customHeight="1">
      <c r="A542" s="300"/>
      <c r="B542" s="300"/>
      <c r="C542" s="300"/>
      <c r="D542" s="300"/>
      <c r="E542" s="300"/>
      <c r="F542" s="300"/>
      <c r="G542" s="300"/>
      <c r="H542" s="300"/>
      <c r="I542" s="300"/>
      <c r="J542" s="300"/>
      <c r="K542" s="300"/>
      <c r="L542" s="300"/>
      <c r="M542" s="300"/>
      <c r="N542" s="300"/>
      <c r="O542" s="300"/>
      <c r="P542" s="300"/>
      <c r="Q542" s="300"/>
      <c r="R542" s="300"/>
      <c r="S542" s="300"/>
      <c r="T542" s="300"/>
      <c r="U542" s="300"/>
      <c r="V542" s="300"/>
      <c r="W542" s="300"/>
      <c r="X542" s="300"/>
      <c r="Y542" s="300"/>
      <c r="Z542" s="300"/>
    </row>
    <row r="543" spans="1:26" ht="11.25" customHeight="1">
      <c r="A543" s="300"/>
      <c r="B543" s="300"/>
      <c r="C543" s="300"/>
      <c r="D543" s="300"/>
      <c r="E543" s="300"/>
      <c r="F543" s="300"/>
      <c r="G543" s="300"/>
      <c r="H543" s="300"/>
      <c r="I543" s="300"/>
      <c r="J543" s="300"/>
      <c r="K543" s="300"/>
      <c r="L543" s="300"/>
      <c r="M543" s="300"/>
      <c r="N543" s="300"/>
      <c r="O543" s="300"/>
      <c r="P543" s="300"/>
      <c r="Q543" s="300"/>
      <c r="R543" s="300"/>
      <c r="S543" s="300"/>
      <c r="T543" s="300"/>
      <c r="U543" s="300"/>
      <c r="V543" s="300"/>
      <c r="W543" s="300"/>
      <c r="X543" s="300"/>
      <c r="Y543" s="300"/>
      <c r="Z543" s="300"/>
    </row>
    <row r="544" spans="1:26" ht="11.25" customHeight="1">
      <c r="A544" s="300"/>
      <c r="B544" s="300"/>
      <c r="C544" s="300"/>
      <c r="D544" s="300"/>
      <c r="E544" s="300"/>
      <c r="F544" s="300"/>
      <c r="G544" s="300"/>
      <c r="H544" s="300"/>
      <c r="I544" s="300"/>
      <c r="J544" s="300"/>
      <c r="K544" s="300"/>
      <c r="L544" s="300"/>
      <c r="M544" s="300"/>
      <c r="N544" s="300"/>
      <c r="O544" s="300"/>
      <c r="P544" s="300"/>
      <c r="Q544" s="300"/>
      <c r="R544" s="300"/>
      <c r="S544" s="300"/>
      <c r="T544" s="300"/>
      <c r="U544" s="300"/>
      <c r="V544" s="300"/>
      <c r="W544" s="300"/>
      <c r="X544" s="300"/>
      <c r="Y544" s="300"/>
      <c r="Z544" s="300"/>
    </row>
    <row r="545" spans="1:26" ht="11.25" customHeight="1">
      <c r="A545" s="300"/>
      <c r="B545" s="300"/>
      <c r="C545" s="300"/>
      <c r="D545" s="300"/>
      <c r="E545" s="300"/>
      <c r="F545" s="300"/>
      <c r="G545" s="300"/>
      <c r="H545" s="300"/>
      <c r="I545" s="300"/>
      <c r="J545" s="300"/>
      <c r="K545" s="300"/>
      <c r="L545" s="300"/>
      <c r="M545" s="300"/>
      <c r="N545" s="300"/>
      <c r="O545" s="300"/>
      <c r="P545" s="300"/>
      <c r="Q545" s="300"/>
      <c r="R545" s="300"/>
      <c r="S545" s="300"/>
      <c r="T545" s="300"/>
      <c r="U545" s="300"/>
      <c r="V545" s="300"/>
      <c r="W545" s="300"/>
      <c r="X545" s="300"/>
      <c r="Y545" s="300"/>
      <c r="Z545" s="300"/>
    </row>
    <row r="546" spans="1:26" ht="11.25" customHeight="1">
      <c r="A546" s="300"/>
      <c r="B546" s="300"/>
      <c r="C546" s="300"/>
      <c r="D546" s="300"/>
      <c r="E546" s="300"/>
      <c r="F546" s="300"/>
      <c r="G546" s="300"/>
      <c r="H546" s="300"/>
      <c r="I546" s="300"/>
      <c r="J546" s="300"/>
      <c r="K546" s="300"/>
      <c r="L546" s="300"/>
      <c r="M546" s="300"/>
      <c r="N546" s="300"/>
      <c r="O546" s="300"/>
      <c r="P546" s="300"/>
      <c r="Q546" s="300"/>
      <c r="R546" s="300"/>
      <c r="S546" s="300"/>
      <c r="T546" s="300"/>
      <c r="U546" s="300"/>
      <c r="V546" s="300"/>
      <c r="W546" s="300"/>
      <c r="X546" s="300"/>
      <c r="Y546" s="300"/>
      <c r="Z546" s="300"/>
    </row>
    <row r="547" spans="1:26" ht="11.25" customHeight="1">
      <c r="A547" s="300"/>
      <c r="B547" s="300"/>
      <c r="C547" s="300"/>
      <c r="D547" s="300"/>
      <c r="E547" s="300"/>
      <c r="F547" s="300"/>
      <c r="G547" s="300"/>
      <c r="H547" s="300"/>
      <c r="I547" s="300"/>
      <c r="J547" s="300"/>
      <c r="K547" s="300"/>
      <c r="L547" s="300"/>
      <c r="M547" s="300"/>
      <c r="N547" s="300"/>
      <c r="O547" s="300"/>
      <c r="P547" s="300"/>
      <c r="Q547" s="300"/>
      <c r="R547" s="300"/>
      <c r="S547" s="300"/>
      <c r="T547" s="300"/>
      <c r="U547" s="300"/>
      <c r="V547" s="300"/>
      <c r="W547" s="300"/>
      <c r="X547" s="300"/>
      <c r="Y547" s="300"/>
      <c r="Z547" s="300"/>
    </row>
    <row r="548" spans="1:26" ht="11.25" customHeight="1">
      <c r="A548" s="300"/>
      <c r="B548" s="300"/>
      <c r="C548" s="300"/>
      <c r="D548" s="300"/>
      <c r="E548" s="300"/>
      <c r="F548" s="300"/>
      <c r="G548" s="300"/>
      <c r="H548" s="300"/>
      <c r="I548" s="300"/>
      <c r="J548" s="300"/>
      <c r="K548" s="300"/>
      <c r="L548" s="300"/>
      <c r="M548" s="300"/>
      <c r="N548" s="300"/>
      <c r="O548" s="300"/>
      <c r="P548" s="300"/>
      <c r="Q548" s="300"/>
      <c r="R548" s="300"/>
      <c r="S548" s="300"/>
      <c r="T548" s="300"/>
      <c r="U548" s="300"/>
      <c r="V548" s="300"/>
      <c r="W548" s="300"/>
      <c r="X548" s="300"/>
      <c r="Y548" s="300"/>
      <c r="Z548" s="300"/>
    </row>
    <row r="549" spans="1:26" ht="11.25" customHeight="1">
      <c r="A549" s="300"/>
      <c r="B549" s="300"/>
      <c r="C549" s="300"/>
      <c r="D549" s="300"/>
      <c r="E549" s="300"/>
      <c r="F549" s="300"/>
      <c r="G549" s="300"/>
      <c r="H549" s="300"/>
      <c r="I549" s="300"/>
      <c r="J549" s="300"/>
      <c r="K549" s="300"/>
      <c r="L549" s="300"/>
      <c r="M549" s="300"/>
      <c r="N549" s="300"/>
      <c r="O549" s="300"/>
      <c r="P549" s="300"/>
      <c r="Q549" s="300"/>
      <c r="R549" s="300"/>
      <c r="S549" s="300"/>
      <c r="T549" s="300"/>
      <c r="U549" s="300"/>
      <c r="V549" s="300"/>
      <c r="W549" s="300"/>
      <c r="X549" s="300"/>
      <c r="Y549" s="300"/>
      <c r="Z549" s="300"/>
    </row>
    <row r="550" spans="1:26" ht="11.25" customHeight="1">
      <c r="A550" s="300"/>
      <c r="B550" s="300"/>
      <c r="C550" s="300"/>
      <c r="D550" s="300"/>
      <c r="E550" s="300"/>
      <c r="F550" s="300"/>
      <c r="G550" s="300"/>
      <c r="H550" s="300"/>
      <c r="I550" s="300"/>
      <c r="J550" s="300"/>
      <c r="K550" s="300"/>
      <c r="L550" s="300"/>
      <c r="M550" s="300"/>
      <c r="N550" s="300"/>
      <c r="O550" s="300"/>
      <c r="P550" s="300"/>
      <c r="Q550" s="300"/>
      <c r="R550" s="300"/>
      <c r="S550" s="300"/>
      <c r="T550" s="300"/>
      <c r="U550" s="300"/>
      <c r="V550" s="300"/>
      <c r="W550" s="300"/>
      <c r="X550" s="300"/>
      <c r="Y550" s="300"/>
      <c r="Z550" s="300"/>
    </row>
    <row r="551" spans="1:26" ht="11.25" customHeight="1">
      <c r="A551" s="300"/>
      <c r="B551" s="300"/>
      <c r="C551" s="300"/>
      <c r="D551" s="300"/>
      <c r="E551" s="300"/>
      <c r="F551" s="300"/>
      <c r="G551" s="300"/>
      <c r="H551" s="300"/>
      <c r="I551" s="300"/>
      <c r="J551" s="300"/>
      <c r="K551" s="300"/>
      <c r="L551" s="300"/>
      <c r="M551" s="300"/>
      <c r="N551" s="300"/>
      <c r="O551" s="300"/>
      <c r="P551" s="300"/>
      <c r="Q551" s="300"/>
      <c r="R551" s="300"/>
      <c r="S551" s="300"/>
      <c r="T551" s="300"/>
      <c r="U551" s="300"/>
      <c r="V551" s="300"/>
      <c r="W551" s="300"/>
      <c r="X551" s="300"/>
      <c r="Y551" s="300"/>
      <c r="Z551" s="300"/>
    </row>
    <row r="552" spans="1:26" ht="11.25" customHeight="1">
      <c r="A552" s="300"/>
      <c r="B552" s="300"/>
      <c r="C552" s="300"/>
      <c r="D552" s="300"/>
      <c r="E552" s="300"/>
      <c r="F552" s="300"/>
      <c r="G552" s="300"/>
      <c r="H552" s="300"/>
      <c r="I552" s="300"/>
      <c r="J552" s="300"/>
      <c r="K552" s="300"/>
      <c r="L552" s="300"/>
      <c r="M552" s="300"/>
      <c r="N552" s="300"/>
      <c r="O552" s="300"/>
      <c r="P552" s="300"/>
      <c r="Q552" s="300"/>
      <c r="R552" s="300"/>
      <c r="S552" s="300"/>
      <c r="T552" s="300"/>
      <c r="U552" s="300"/>
      <c r="V552" s="300"/>
      <c r="W552" s="300"/>
      <c r="X552" s="300"/>
      <c r="Y552" s="300"/>
      <c r="Z552" s="300"/>
    </row>
    <row r="553" spans="1:26" ht="11.25" customHeight="1">
      <c r="A553" s="300"/>
      <c r="B553" s="300"/>
      <c r="C553" s="300"/>
      <c r="D553" s="300"/>
      <c r="E553" s="300"/>
      <c r="F553" s="300"/>
      <c r="G553" s="300"/>
      <c r="H553" s="300"/>
      <c r="I553" s="300"/>
      <c r="J553" s="300"/>
      <c r="K553" s="300"/>
      <c r="L553" s="300"/>
      <c r="M553" s="300"/>
      <c r="N553" s="300"/>
      <c r="O553" s="300"/>
      <c r="P553" s="300"/>
      <c r="Q553" s="300"/>
      <c r="R553" s="300"/>
      <c r="S553" s="300"/>
      <c r="T553" s="300"/>
      <c r="U553" s="300"/>
      <c r="V553" s="300"/>
      <c r="W553" s="300"/>
      <c r="X553" s="300"/>
      <c r="Y553" s="300"/>
      <c r="Z553" s="300"/>
    </row>
    <row r="554" spans="1:26" ht="11.25" customHeight="1">
      <c r="A554" s="300"/>
      <c r="B554" s="300"/>
      <c r="C554" s="300"/>
      <c r="D554" s="300"/>
      <c r="E554" s="300"/>
      <c r="F554" s="300"/>
      <c r="G554" s="300"/>
      <c r="H554" s="300"/>
      <c r="I554" s="300"/>
      <c r="J554" s="300"/>
      <c r="K554" s="300"/>
      <c r="L554" s="300"/>
      <c r="M554" s="300"/>
      <c r="N554" s="300"/>
      <c r="O554" s="300"/>
      <c r="P554" s="300"/>
      <c r="Q554" s="300"/>
      <c r="R554" s="300"/>
      <c r="S554" s="300"/>
      <c r="T554" s="300"/>
      <c r="U554" s="300"/>
      <c r="V554" s="300"/>
      <c r="W554" s="300"/>
      <c r="X554" s="300"/>
      <c r="Y554" s="300"/>
      <c r="Z554" s="300"/>
    </row>
    <row r="555" spans="1:26" ht="11.25" customHeight="1">
      <c r="A555" s="300"/>
      <c r="B555" s="300"/>
      <c r="C555" s="300"/>
      <c r="D555" s="300"/>
      <c r="E555" s="300"/>
      <c r="F555" s="300"/>
      <c r="G555" s="300"/>
      <c r="H555" s="300"/>
      <c r="I555" s="300"/>
      <c r="J555" s="300"/>
      <c r="K555" s="300"/>
      <c r="L555" s="300"/>
      <c r="M555" s="300"/>
      <c r="N555" s="300"/>
      <c r="O555" s="300"/>
      <c r="P555" s="300"/>
      <c r="Q555" s="300"/>
      <c r="R555" s="300"/>
      <c r="S555" s="300"/>
      <c r="T555" s="300"/>
      <c r="U555" s="300"/>
      <c r="V555" s="300"/>
      <c r="W555" s="300"/>
      <c r="X555" s="300"/>
      <c r="Y555" s="300"/>
      <c r="Z555" s="300"/>
    </row>
    <row r="556" spans="1:26" ht="11.25" customHeight="1">
      <c r="A556" s="300"/>
      <c r="B556" s="300"/>
      <c r="C556" s="300"/>
      <c r="D556" s="300"/>
      <c r="E556" s="300"/>
      <c r="F556" s="300"/>
      <c r="G556" s="300"/>
      <c r="H556" s="300"/>
      <c r="I556" s="300"/>
      <c r="J556" s="300"/>
      <c r="K556" s="300"/>
      <c r="L556" s="300"/>
      <c r="M556" s="300"/>
      <c r="N556" s="300"/>
      <c r="O556" s="300"/>
      <c r="P556" s="300"/>
      <c r="Q556" s="300"/>
      <c r="R556" s="300"/>
      <c r="S556" s="300"/>
      <c r="T556" s="300"/>
      <c r="U556" s="300"/>
      <c r="V556" s="300"/>
      <c r="W556" s="300"/>
      <c r="X556" s="300"/>
      <c r="Y556" s="300"/>
      <c r="Z556" s="300"/>
    </row>
    <row r="557" spans="1:26" ht="11.25" customHeight="1">
      <c r="A557" s="300"/>
      <c r="B557" s="300"/>
      <c r="C557" s="300"/>
      <c r="D557" s="300"/>
      <c r="E557" s="300"/>
      <c r="F557" s="300"/>
      <c r="G557" s="300"/>
      <c r="H557" s="300"/>
      <c r="I557" s="300"/>
      <c r="J557" s="300"/>
      <c r="K557" s="300"/>
      <c r="L557" s="300"/>
      <c r="M557" s="300"/>
      <c r="N557" s="300"/>
      <c r="O557" s="300"/>
      <c r="P557" s="300"/>
      <c r="Q557" s="300"/>
      <c r="R557" s="300"/>
      <c r="S557" s="300"/>
      <c r="T557" s="300"/>
      <c r="U557" s="300"/>
      <c r="V557" s="300"/>
      <c r="W557" s="300"/>
      <c r="X557" s="300"/>
      <c r="Y557" s="300"/>
      <c r="Z557" s="300"/>
    </row>
    <row r="558" spans="1:26" ht="11.25" customHeight="1">
      <c r="A558" s="300"/>
      <c r="B558" s="300"/>
      <c r="C558" s="300"/>
      <c r="D558" s="300"/>
      <c r="E558" s="300"/>
      <c r="F558" s="300"/>
      <c r="G558" s="300"/>
      <c r="H558" s="300"/>
      <c r="I558" s="300"/>
      <c r="J558" s="300"/>
      <c r="K558" s="300"/>
      <c r="L558" s="300"/>
      <c r="M558" s="300"/>
      <c r="N558" s="300"/>
      <c r="O558" s="300"/>
      <c r="P558" s="300"/>
      <c r="Q558" s="300"/>
      <c r="R558" s="300"/>
      <c r="S558" s="300"/>
      <c r="T558" s="300"/>
      <c r="U558" s="300"/>
      <c r="V558" s="300"/>
      <c r="W558" s="300"/>
      <c r="X558" s="300"/>
      <c r="Y558" s="300"/>
      <c r="Z558" s="300"/>
    </row>
    <row r="559" spans="1:26" ht="11.25" customHeight="1">
      <c r="A559" s="300"/>
      <c r="B559" s="300"/>
      <c r="C559" s="300"/>
      <c r="D559" s="300"/>
      <c r="E559" s="300"/>
      <c r="F559" s="300"/>
      <c r="G559" s="300"/>
      <c r="H559" s="300"/>
      <c r="I559" s="300"/>
      <c r="J559" s="300"/>
      <c r="K559" s="300"/>
      <c r="L559" s="300"/>
      <c r="M559" s="300"/>
      <c r="N559" s="300"/>
      <c r="O559" s="300"/>
      <c r="P559" s="300"/>
      <c r="Q559" s="300"/>
      <c r="R559" s="300"/>
      <c r="S559" s="300"/>
      <c r="T559" s="300"/>
      <c r="U559" s="300"/>
      <c r="V559" s="300"/>
      <c r="W559" s="300"/>
      <c r="X559" s="300"/>
      <c r="Y559" s="300"/>
      <c r="Z559" s="300"/>
    </row>
    <row r="560" spans="1:26" ht="11.25" customHeight="1">
      <c r="A560" s="300"/>
      <c r="B560" s="300"/>
      <c r="C560" s="300"/>
      <c r="D560" s="300"/>
      <c r="E560" s="300"/>
      <c r="F560" s="300"/>
      <c r="G560" s="300"/>
      <c r="H560" s="300"/>
      <c r="I560" s="300"/>
      <c r="J560" s="300"/>
      <c r="K560" s="300"/>
      <c r="L560" s="300"/>
      <c r="M560" s="300"/>
      <c r="N560" s="300"/>
      <c r="O560" s="300"/>
      <c r="P560" s="300"/>
      <c r="Q560" s="300"/>
      <c r="R560" s="300"/>
      <c r="S560" s="300"/>
      <c r="T560" s="300"/>
      <c r="U560" s="300"/>
      <c r="V560" s="300"/>
      <c r="W560" s="300"/>
      <c r="X560" s="300"/>
      <c r="Y560" s="300"/>
      <c r="Z560" s="300"/>
    </row>
    <row r="561" spans="1:26" ht="11.25" customHeight="1">
      <c r="A561" s="300"/>
      <c r="B561" s="300"/>
      <c r="C561" s="300"/>
      <c r="D561" s="300"/>
      <c r="E561" s="300"/>
      <c r="F561" s="300"/>
      <c r="G561" s="300"/>
      <c r="H561" s="300"/>
      <c r="I561" s="300"/>
      <c r="J561" s="300"/>
      <c r="K561" s="300"/>
      <c r="L561" s="300"/>
      <c r="M561" s="300"/>
      <c r="N561" s="300"/>
      <c r="O561" s="300"/>
      <c r="P561" s="300"/>
      <c r="Q561" s="300"/>
      <c r="R561" s="300"/>
      <c r="S561" s="300"/>
      <c r="T561" s="300"/>
      <c r="U561" s="300"/>
      <c r="V561" s="300"/>
      <c r="W561" s="300"/>
      <c r="X561" s="300"/>
      <c r="Y561" s="300"/>
      <c r="Z561" s="300"/>
    </row>
    <row r="562" spans="1:26" ht="11.25" customHeight="1">
      <c r="A562" s="300"/>
      <c r="B562" s="300"/>
      <c r="C562" s="300"/>
      <c r="D562" s="300"/>
      <c r="E562" s="300"/>
      <c r="F562" s="300"/>
      <c r="G562" s="300"/>
      <c r="H562" s="300"/>
      <c r="I562" s="300"/>
      <c r="J562" s="300"/>
      <c r="K562" s="300"/>
      <c r="L562" s="300"/>
      <c r="M562" s="300"/>
      <c r="N562" s="300"/>
      <c r="O562" s="300"/>
      <c r="P562" s="300"/>
      <c r="Q562" s="300"/>
      <c r="R562" s="300"/>
      <c r="S562" s="300"/>
      <c r="T562" s="300"/>
      <c r="U562" s="300"/>
      <c r="V562" s="300"/>
      <c r="W562" s="300"/>
      <c r="X562" s="300"/>
      <c r="Y562" s="300"/>
      <c r="Z562" s="300"/>
    </row>
    <row r="563" spans="1:26" ht="11.25" customHeight="1">
      <c r="A563" s="300"/>
      <c r="B563" s="300"/>
      <c r="C563" s="300"/>
      <c r="D563" s="300"/>
      <c r="E563" s="300"/>
      <c r="F563" s="300"/>
      <c r="G563" s="300"/>
      <c r="H563" s="300"/>
      <c r="I563" s="300"/>
      <c r="J563" s="300"/>
      <c r="K563" s="300"/>
      <c r="L563" s="300"/>
      <c r="M563" s="300"/>
      <c r="N563" s="300"/>
      <c r="O563" s="300"/>
      <c r="P563" s="300"/>
      <c r="Q563" s="300"/>
      <c r="R563" s="300"/>
      <c r="S563" s="300"/>
      <c r="T563" s="300"/>
      <c r="U563" s="300"/>
      <c r="V563" s="300"/>
      <c r="W563" s="300"/>
      <c r="X563" s="300"/>
      <c r="Y563" s="300"/>
      <c r="Z563" s="300"/>
    </row>
    <row r="564" spans="1:26" ht="11.25" customHeight="1">
      <c r="A564" s="300"/>
      <c r="B564" s="300"/>
      <c r="C564" s="300"/>
      <c r="D564" s="300"/>
      <c r="E564" s="300"/>
      <c r="F564" s="300"/>
      <c r="G564" s="300"/>
      <c r="H564" s="300"/>
      <c r="I564" s="300"/>
      <c r="J564" s="300"/>
      <c r="K564" s="300"/>
      <c r="L564" s="300"/>
      <c r="M564" s="300"/>
      <c r="N564" s="300"/>
      <c r="O564" s="300"/>
      <c r="P564" s="300"/>
      <c r="Q564" s="300"/>
      <c r="R564" s="300"/>
      <c r="S564" s="300"/>
      <c r="T564" s="300"/>
      <c r="U564" s="300"/>
      <c r="V564" s="300"/>
      <c r="W564" s="300"/>
      <c r="X564" s="300"/>
      <c r="Y564" s="300"/>
      <c r="Z564" s="300"/>
    </row>
    <row r="565" spans="1:26" ht="11.25" customHeight="1">
      <c r="A565" s="300"/>
      <c r="B565" s="300"/>
      <c r="C565" s="300"/>
      <c r="D565" s="300"/>
      <c r="E565" s="300"/>
      <c r="F565" s="300"/>
      <c r="G565" s="300"/>
      <c r="H565" s="300"/>
      <c r="I565" s="300"/>
      <c r="J565" s="300"/>
      <c r="K565" s="300"/>
      <c r="L565" s="300"/>
      <c r="M565" s="300"/>
      <c r="N565" s="300"/>
      <c r="O565" s="300"/>
      <c r="P565" s="300"/>
      <c r="Q565" s="300"/>
      <c r="R565" s="300"/>
      <c r="S565" s="300"/>
      <c r="T565" s="300"/>
      <c r="U565" s="300"/>
      <c r="V565" s="300"/>
      <c r="W565" s="300"/>
      <c r="X565" s="300"/>
      <c r="Y565" s="300"/>
      <c r="Z565" s="300"/>
    </row>
    <row r="566" spans="1:26" ht="11.25" customHeight="1">
      <c r="A566" s="300"/>
      <c r="B566" s="300"/>
      <c r="C566" s="300"/>
      <c r="D566" s="300"/>
      <c r="E566" s="300"/>
      <c r="F566" s="300"/>
      <c r="G566" s="300"/>
      <c r="H566" s="300"/>
      <c r="I566" s="300"/>
      <c r="J566" s="300"/>
      <c r="K566" s="300"/>
      <c r="L566" s="300"/>
      <c r="M566" s="300"/>
      <c r="N566" s="300"/>
      <c r="O566" s="300"/>
      <c r="P566" s="300"/>
      <c r="Q566" s="300"/>
      <c r="R566" s="300"/>
      <c r="S566" s="300"/>
      <c r="T566" s="300"/>
      <c r="U566" s="300"/>
      <c r="V566" s="300"/>
      <c r="W566" s="300"/>
      <c r="X566" s="300"/>
      <c r="Y566" s="300"/>
      <c r="Z566" s="300"/>
    </row>
    <row r="567" spans="1:26" ht="11.25" customHeight="1">
      <c r="A567" s="300"/>
      <c r="B567" s="300"/>
      <c r="C567" s="300"/>
      <c r="D567" s="300"/>
      <c r="E567" s="300"/>
      <c r="F567" s="300"/>
      <c r="G567" s="300"/>
      <c r="H567" s="300"/>
      <c r="I567" s="300"/>
      <c r="J567" s="300"/>
      <c r="K567" s="300"/>
      <c r="L567" s="300"/>
      <c r="M567" s="300"/>
      <c r="N567" s="300"/>
      <c r="O567" s="300"/>
      <c r="P567" s="300"/>
      <c r="Q567" s="300"/>
      <c r="R567" s="300"/>
      <c r="S567" s="300"/>
      <c r="T567" s="300"/>
      <c r="U567" s="300"/>
      <c r="V567" s="300"/>
      <c r="W567" s="300"/>
      <c r="X567" s="300"/>
      <c r="Y567" s="300"/>
      <c r="Z567" s="300"/>
    </row>
    <row r="568" spans="1:26" ht="11.25" customHeight="1">
      <c r="A568" s="300"/>
      <c r="B568" s="300"/>
      <c r="C568" s="300"/>
      <c r="D568" s="300"/>
      <c r="E568" s="300"/>
      <c r="F568" s="300"/>
      <c r="G568" s="300"/>
      <c r="H568" s="300"/>
      <c r="I568" s="300"/>
      <c r="J568" s="300"/>
      <c r="K568" s="300"/>
      <c r="L568" s="300"/>
      <c r="M568" s="300"/>
      <c r="N568" s="300"/>
      <c r="O568" s="300"/>
      <c r="P568" s="300"/>
      <c r="Q568" s="300"/>
      <c r="R568" s="300"/>
      <c r="S568" s="300"/>
      <c r="T568" s="300"/>
      <c r="U568" s="300"/>
      <c r="V568" s="300"/>
      <c r="W568" s="300"/>
      <c r="X568" s="300"/>
      <c r="Y568" s="300"/>
      <c r="Z568" s="300"/>
    </row>
    <row r="569" spans="1:26" ht="11.25" customHeight="1">
      <c r="A569" s="300"/>
      <c r="B569" s="300"/>
      <c r="C569" s="300"/>
      <c r="D569" s="300"/>
      <c r="E569" s="300"/>
      <c r="F569" s="300"/>
      <c r="G569" s="300"/>
      <c r="H569" s="300"/>
      <c r="I569" s="300"/>
      <c r="J569" s="300"/>
      <c r="K569" s="300"/>
      <c r="L569" s="300"/>
      <c r="M569" s="300"/>
      <c r="N569" s="300"/>
      <c r="O569" s="300"/>
      <c r="P569" s="300"/>
      <c r="Q569" s="300"/>
      <c r="R569" s="300"/>
      <c r="S569" s="300"/>
      <c r="T569" s="300"/>
      <c r="U569" s="300"/>
      <c r="V569" s="300"/>
      <c r="W569" s="300"/>
      <c r="X569" s="300"/>
      <c r="Y569" s="300"/>
      <c r="Z569" s="300"/>
    </row>
    <row r="570" spans="1:26" ht="11.25" customHeight="1">
      <c r="A570" s="300"/>
      <c r="B570" s="300"/>
      <c r="C570" s="300"/>
      <c r="D570" s="300"/>
      <c r="E570" s="300"/>
      <c r="F570" s="300"/>
      <c r="G570" s="300"/>
      <c r="H570" s="300"/>
      <c r="I570" s="300"/>
      <c r="J570" s="300"/>
      <c r="K570" s="300"/>
      <c r="L570" s="300"/>
      <c r="M570" s="300"/>
      <c r="N570" s="300"/>
      <c r="O570" s="300"/>
      <c r="P570" s="300"/>
      <c r="Q570" s="300"/>
      <c r="R570" s="300"/>
      <c r="S570" s="300"/>
      <c r="T570" s="300"/>
      <c r="U570" s="300"/>
      <c r="V570" s="300"/>
      <c r="W570" s="300"/>
      <c r="X570" s="300"/>
      <c r="Y570" s="300"/>
      <c r="Z570" s="300"/>
    </row>
    <row r="571" spans="1:26" ht="11.25" customHeight="1">
      <c r="A571" s="300"/>
      <c r="B571" s="300"/>
      <c r="C571" s="300"/>
      <c r="D571" s="300"/>
      <c r="E571" s="300"/>
      <c r="F571" s="300"/>
      <c r="G571" s="300"/>
      <c r="H571" s="300"/>
      <c r="I571" s="300"/>
      <c r="J571" s="300"/>
      <c r="K571" s="300"/>
      <c r="L571" s="300"/>
      <c r="M571" s="300"/>
      <c r="N571" s="300"/>
      <c r="O571" s="300"/>
      <c r="P571" s="300"/>
      <c r="Q571" s="300"/>
      <c r="R571" s="300"/>
      <c r="S571" s="300"/>
      <c r="T571" s="300"/>
      <c r="U571" s="300"/>
      <c r="V571" s="300"/>
      <c r="W571" s="300"/>
      <c r="X571" s="300"/>
      <c r="Y571" s="300"/>
      <c r="Z571" s="300"/>
    </row>
    <row r="572" spans="1:26" ht="11.25" customHeight="1">
      <c r="A572" s="300"/>
      <c r="B572" s="300"/>
      <c r="C572" s="300"/>
      <c r="D572" s="300"/>
      <c r="E572" s="300"/>
      <c r="F572" s="300"/>
      <c r="G572" s="300"/>
      <c r="H572" s="300"/>
      <c r="I572" s="300"/>
      <c r="J572" s="300"/>
      <c r="K572" s="300"/>
      <c r="L572" s="300"/>
      <c r="M572" s="300"/>
      <c r="N572" s="300"/>
      <c r="O572" s="300"/>
      <c r="P572" s="300"/>
      <c r="Q572" s="300"/>
      <c r="R572" s="300"/>
      <c r="S572" s="300"/>
      <c r="T572" s="300"/>
      <c r="U572" s="300"/>
      <c r="V572" s="300"/>
      <c r="W572" s="300"/>
      <c r="X572" s="300"/>
      <c r="Y572" s="300"/>
      <c r="Z572" s="300"/>
    </row>
    <row r="573" spans="1:26" ht="11.25" customHeight="1">
      <c r="A573" s="300"/>
      <c r="B573" s="300"/>
      <c r="C573" s="300"/>
      <c r="D573" s="300"/>
      <c r="E573" s="300"/>
      <c r="F573" s="300"/>
      <c r="G573" s="300"/>
      <c r="H573" s="300"/>
      <c r="I573" s="300"/>
      <c r="J573" s="300"/>
      <c r="K573" s="300"/>
      <c r="L573" s="300"/>
      <c r="M573" s="300"/>
      <c r="N573" s="300"/>
      <c r="O573" s="300"/>
      <c r="P573" s="300"/>
      <c r="Q573" s="300"/>
      <c r="R573" s="300"/>
      <c r="S573" s="300"/>
      <c r="T573" s="300"/>
      <c r="U573" s="300"/>
      <c r="V573" s="300"/>
      <c r="W573" s="300"/>
      <c r="X573" s="300"/>
      <c r="Y573" s="300"/>
      <c r="Z573" s="300"/>
    </row>
    <row r="574" spans="1:26" ht="11.25" customHeight="1">
      <c r="A574" s="300"/>
      <c r="B574" s="300"/>
      <c r="C574" s="300"/>
      <c r="D574" s="300"/>
      <c r="E574" s="300"/>
      <c r="F574" s="300"/>
      <c r="G574" s="300"/>
      <c r="H574" s="300"/>
      <c r="I574" s="300"/>
      <c r="J574" s="300"/>
      <c r="K574" s="300"/>
      <c r="L574" s="300"/>
      <c r="M574" s="300"/>
      <c r="N574" s="300"/>
      <c r="O574" s="300"/>
      <c r="P574" s="300"/>
      <c r="Q574" s="300"/>
      <c r="R574" s="300"/>
      <c r="S574" s="300"/>
      <c r="T574" s="300"/>
      <c r="U574" s="300"/>
      <c r="V574" s="300"/>
      <c r="W574" s="300"/>
      <c r="X574" s="300"/>
      <c r="Y574" s="300"/>
      <c r="Z574" s="300"/>
    </row>
    <row r="575" spans="1:26" ht="11.25" customHeight="1">
      <c r="A575" s="300"/>
      <c r="B575" s="300"/>
      <c r="C575" s="300"/>
      <c r="D575" s="300"/>
      <c r="E575" s="300"/>
      <c r="F575" s="300"/>
      <c r="G575" s="300"/>
      <c r="H575" s="300"/>
      <c r="I575" s="300"/>
      <c r="J575" s="300"/>
      <c r="K575" s="300"/>
      <c r="L575" s="300"/>
      <c r="M575" s="300"/>
      <c r="N575" s="300"/>
      <c r="O575" s="300"/>
      <c r="P575" s="300"/>
      <c r="Q575" s="300"/>
      <c r="R575" s="300"/>
      <c r="S575" s="300"/>
      <c r="T575" s="300"/>
      <c r="U575" s="300"/>
      <c r="V575" s="300"/>
      <c r="W575" s="300"/>
      <c r="X575" s="300"/>
      <c r="Y575" s="300"/>
      <c r="Z575" s="300"/>
    </row>
    <row r="576" spans="1:26" ht="11.25" customHeight="1">
      <c r="A576" s="300"/>
      <c r="B576" s="300"/>
      <c r="C576" s="300"/>
      <c r="D576" s="300"/>
      <c r="E576" s="300"/>
      <c r="F576" s="300"/>
      <c r="G576" s="300"/>
      <c r="H576" s="300"/>
      <c r="I576" s="300"/>
      <c r="J576" s="300"/>
      <c r="K576" s="300"/>
      <c r="L576" s="300"/>
      <c r="M576" s="300"/>
      <c r="N576" s="300"/>
      <c r="O576" s="300"/>
      <c r="P576" s="300"/>
      <c r="Q576" s="300"/>
      <c r="R576" s="300"/>
      <c r="S576" s="300"/>
      <c r="T576" s="300"/>
      <c r="U576" s="300"/>
      <c r="V576" s="300"/>
      <c r="W576" s="300"/>
      <c r="X576" s="300"/>
      <c r="Y576" s="300"/>
      <c r="Z576" s="300"/>
    </row>
    <row r="577" spans="1:26" ht="11.25" customHeight="1">
      <c r="A577" s="300"/>
      <c r="B577" s="300"/>
      <c r="C577" s="300"/>
      <c r="D577" s="300"/>
      <c r="E577" s="300"/>
      <c r="F577" s="300"/>
      <c r="G577" s="300"/>
      <c r="H577" s="300"/>
      <c r="I577" s="300"/>
      <c r="J577" s="300"/>
      <c r="K577" s="300"/>
      <c r="L577" s="300"/>
      <c r="M577" s="300"/>
      <c r="N577" s="300"/>
      <c r="O577" s="300"/>
      <c r="P577" s="300"/>
      <c r="Q577" s="300"/>
      <c r="R577" s="300"/>
      <c r="S577" s="300"/>
      <c r="T577" s="300"/>
      <c r="U577" s="300"/>
      <c r="V577" s="300"/>
      <c r="W577" s="300"/>
      <c r="X577" s="300"/>
      <c r="Y577" s="300"/>
      <c r="Z577" s="300"/>
    </row>
    <row r="578" spans="1:26" ht="11.25" customHeight="1">
      <c r="A578" s="300"/>
      <c r="B578" s="300"/>
      <c r="C578" s="300"/>
      <c r="D578" s="300"/>
      <c r="E578" s="300"/>
      <c r="F578" s="300"/>
      <c r="G578" s="300"/>
      <c r="H578" s="300"/>
      <c r="I578" s="300"/>
      <c r="J578" s="300"/>
      <c r="K578" s="300"/>
      <c r="L578" s="300"/>
      <c r="M578" s="300"/>
      <c r="N578" s="300"/>
      <c r="O578" s="300"/>
      <c r="P578" s="300"/>
      <c r="Q578" s="300"/>
      <c r="R578" s="300"/>
      <c r="S578" s="300"/>
      <c r="T578" s="300"/>
      <c r="U578" s="300"/>
      <c r="V578" s="300"/>
      <c r="W578" s="300"/>
      <c r="X578" s="300"/>
      <c r="Y578" s="300"/>
      <c r="Z578" s="300"/>
    </row>
    <row r="579" spans="1:26" ht="11.25" customHeight="1">
      <c r="A579" s="300"/>
      <c r="B579" s="300"/>
      <c r="C579" s="300"/>
      <c r="D579" s="300"/>
      <c r="E579" s="300"/>
      <c r="F579" s="300"/>
      <c r="G579" s="300"/>
      <c r="H579" s="300"/>
      <c r="I579" s="300"/>
      <c r="J579" s="300"/>
      <c r="K579" s="300"/>
      <c r="L579" s="300"/>
      <c r="M579" s="300"/>
      <c r="N579" s="300"/>
      <c r="O579" s="300"/>
      <c r="P579" s="300"/>
      <c r="Q579" s="300"/>
      <c r="R579" s="300"/>
      <c r="S579" s="300"/>
      <c r="T579" s="300"/>
      <c r="U579" s="300"/>
      <c r="V579" s="300"/>
      <c r="W579" s="300"/>
      <c r="X579" s="300"/>
      <c r="Y579" s="300"/>
      <c r="Z579" s="300"/>
    </row>
    <row r="580" spans="1:26" ht="11.25" customHeight="1">
      <c r="A580" s="300"/>
      <c r="B580" s="300"/>
      <c r="C580" s="300"/>
      <c r="D580" s="300"/>
      <c r="E580" s="300"/>
      <c r="F580" s="300"/>
      <c r="G580" s="300"/>
      <c r="H580" s="300"/>
      <c r="I580" s="300"/>
      <c r="J580" s="300"/>
      <c r="K580" s="300"/>
      <c r="L580" s="300"/>
      <c r="M580" s="300"/>
      <c r="N580" s="300"/>
      <c r="O580" s="300"/>
      <c r="P580" s="300"/>
      <c r="Q580" s="300"/>
      <c r="R580" s="300"/>
      <c r="S580" s="300"/>
      <c r="T580" s="300"/>
      <c r="U580" s="300"/>
      <c r="V580" s="300"/>
      <c r="W580" s="300"/>
      <c r="X580" s="300"/>
      <c r="Y580" s="300"/>
      <c r="Z580" s="300"/>
    </row>
    <row r="581" spans="1:26" ht="11.25" customHeight="1">
      <c r="A581" s="300"/>
      <c r="B581" s="300"/>
      <c r="C581" s="300"/>
      <c r="D581" s="300"/>
      <c r="E581" s="300"/>
      <c r="F581" s="300"/>
      <c r="G581" s="300"/>
      <c r="H581" s="300"/>
      <c r="I581" s="300"/>
      <c r="J581" s="300"/>
      <c r="K581" s="300"/>
      <c r="L581" s="300"/>
      <c r="M581" s="300"/>
      <c r="N581" s="300"/>
      <c r="O581" s="300"/>
      <c r="P581" s="300"/>
      <c r="Q581" s="300"/>
      <c r="R581" s="300"/>
      <c r="S581" s="300"/>
      <c r="T581" s="300"/>
      <c r="U581" s="300"/>
      <c r="V581" s="300"/>
      <c r="W581" s="300"/>
      <c r="X581" s="300"/>
      <c r="Y581" s="300"/>
      <c r="Z581" s="300"/>
    </row>
    <row r="582" spans="1:26" ht="11.25" customHeight="1">
      <c r="A582" s="300"/>
      <c r="B582" s="300"/>
      <c r="C582" s="300"/>
      <c r="D582" s="300"/>
      <c r="E582" s="300"/>
      <c r="F582" s="300"/>
      <c r="G582" s="300"/>
      <c r="H582" s="300"/>
      <c r="I582" s="300"/>
      <c r="J582" s="300"/>
      <c r="K582" s="300"/>
      <c r="L582" s="300"/>
      <c r="M582" s="300"/>
      <c r="N582" s="300"/>
      <c r="O582" s="300"/>
      <c r="P582" s="300"/>
      <c r="Q582" s="300"/>
      <c r="R582" s="300"/>
      <c r="S582" s="300"/>
      <c r="T582" s="300"/>
      <c r="U582" s="300"/>
      <c r="V582" s="300"/>
      <c r="W582" s="300"/>
      <c r="X582" s="300"/>
      <c r="Y582" s="300"/>
      <c r="Z582" s="300"/>
    </row>
    <row r="583" spans="1:26" ht="11.25" customHeight="1">
      <c r="A583" s="300"/>
      <c r="B583" s="300"/>
      <c r="C583" s="300"/>
      <c r="D583" s="300"/>
      <c r="E583" s="300"/>
      <c r="F583" s="300"/>
      <c r="G583" s="300"/>
      <c r="H583" s="300"/>
      <c r="I583" s="300"/>
      <c r="J583" s="300"/>
      <c r="K583" s="300"/>
      <c r="L583" s="300"/>
      <c r="M583" s="300"/>
      <c r="N583" s="300"/>
      <c r="O583" s="300"/>
      <c r="P583" s="300"/>
      <c r="Q583" s="300"/>
      <c r="R583" s="300"/>
      <c r="S583" s="300"/>
      <c r="T583" s="300"/>
      <c r="U583" s="300"/>
      <c r="V583" s="300"/>
      <c r="W583" s="300"/>
      <c r="X583" s="300"/>
      <c r="Y583" s="300"/>
      <c r="Z583" s="300"/>
    </row>
    <row r="584" spans="1:26" ht="11.25" customHeight="1">
      <c r="A584" s="300"/>
      <c r="B584" s="300"/>
      <c r="C584" s="300"/>
      <c r="D584" s="300"/>
      <c r="E584" s="300"/>
      <c r="F584" s="300"/>
      <c r="G584" s="300"/>
      <c r="H584" s="300"/>
      <c r="I584" s="300"/>
      <c r="J584" s="300"/>
      <c r="K584" s="300"/>
      <c r="L584" s="300"/>
      <c r="M584" s="300"/>
      <c r="N584" s="300"/>
      <c r="O584" s="300"/>
      <c r="P584" s="300"/>
      <c r="Q584" s="300"/>
      <c r="R584" s="300"/>
      <c r="S584" s="300"/>
      <c r="T584" s="300"/>
      <c r="U584" s="300"/>
      <c r="V584" s="300"/>
      <c r="W584" s="300"/>
      <c r="X584" s="300"/>
      <c r="Y584" s="300"/>
      <c r="Z584" s="300"/>
    </row>
    <row r="585" spans="1:26" ht="11.25" customHeight="1">
      <c r="A585" s="300"/>
      <c r="B585" s="300"/>
      <c r="C585" s="300"/>
      <c r="D585" s="300"/>
      <c r="E585" s="300"/>
      <c r="F585" s="300"/>
      <c r="G585" s="300"/>
      <c r="H585" s="300"/>
      <c r="I585" s="300"/>
      <c r="J585" s="300"/>
      <c r="K585" s="300"/>
      <c r="L585" s="300"/>
      <c r="M585" s="300"/>
      <c r="N585" s="300"/>
      <c r="O585" s="300"/>
      <c r="P585" s="300"/>
      <c r="Q585" s="300"/>
      <c r="R585" s="300"/>
      <c r="S585" s="300"/>
      <c r="T585" s="300"/>
      <c r="U585" s="300"/>
      <c r="V585" s="300"/>
      <c r="W585" s="300"/>
      <c r="X585" s="300"/>
      <c r="Y585" s="300"/>
      <c r="Z585" s="300"/>
    </row>
    <row r="586" spans="1:26" ht="11.25" customHeight="1">
      <c r="A586" s="300"/>
      <c r="B586" s="300"/>
      <c r="C586" s="300"/>
      <c r="D586" s="300"/>
      <c r="E586" s="300"/>
      <c r="F586" s="300"/>
      <c r="G586" s="300"/>
      <c r="H586" s="300"/>
      <c r="I586" s="300"/>
      <c r="J586" s="300"/>
      <c r="K586" s="300"/>
      <c r="L586" s="300"/>
      <c r="M586" s="300"/>
      <c r="N586" s="300"/>
      <c r="O586" s="300"/>
      <c r="P586" s="300"/>
      <c r="Q586" s="300"/>
      <c r="R586" s="300"/>
      <c r="S586" s="300"/>
      <c r="T586" s="300"/>
      <c r="U586" s="300"/>
      <c r="V586" s="300"/>
      <c r="W586" s="300"/>
      <c r="X586" s="300"/>
      <c r="Y586" s="300"/>
      <c r="Z586" s="300"/>
    </row>
    <row r="587" spans="1:26" ht="11.25" customHeight="1">
      <c r="A587" s="300"/>
      <c r="B587" s="300"/>
      <c r="C587" s="300"/>
      <c r="D587" s="300"/>
      <c r="E587" s="300"/>
      <c r="F587" s="300"/>
      <c r="G587" s="300"/>
      <c r="H587" s="300"/>
      <c r="I587" s="300"/>
      <c r="J587" s="300"/>
      <c r="K587" s="300"/>
      <c r="L587" s="300"/>
      <c r="M587" s="300"/>
      <c r="N587" s="300"/>
      <c r="O587" s="300"/>
      <c r="P587" s="300"/>
      <c r="Q587" s="300"/>
      <c r="R587" s="300"/>
      <c r="S587" s="300"/>
      <c r="T587" s="300"/>
      <c r="U587" s="300"/>
      <c r="V587" s="300"/>
      <c r="W587" s="300"/>
      <c r="X587" s="300"/>
      <c r="Y587" s="300"/>
      <c r="Z587" s="300"/>
    </row>
    <row r="588" spans="1:26" ht="11.25" customHeight="1">
      <c r="A588" s="300"/>
      <c r="B588" s="300"/>
      <c r="C588" s="300"/>
      <c r="D588" s="300"/>
      <c r="E588" s="300"/>
      <c r="F588" s="300"/>
      <c r="G588" s="300"/>
      <c r="H588" s="300"/>
      <c r="I588" s="300"/>
      <c r="J588" s="300"/>
      <c r="K588" s="300"/>
      <c r="L588" s="300"/>
      <c r="M588" s="300"/>
      <c r="N588" s="300"/>
      <c r="O588" s="300"/>
      <c r="P588" s="300"/>
      <c r="Q588" s="300"/>
      <c r="R588" s="300"/>
      <c r="S588" s="300"/>
      <c r="T588" s="300"/>
      <c r="U588" s="300"/>
      <c r="V588" s="300"/>
      <c r="W588" s="300"/>
      <c r="X588" s="300"/>
      <c r="Y588" s="300"/>
      <c r="Z588" s="300"/>
    </row>
    <row r="589" spans="1:26" ht="11.25" customHeight="1">
      <c r="A589" s="300"/>
      <c r="B589" s="300"/>
      <c r="C589" s="300"/>
      <c r="D589" s="300"/>
      <c r="E589" s="300"/>
      <c r="F589" s="300"/>
      <c r="G589" s="300"/>
      <c r="H589" s="300"/>
      <c r="I589" s="300"/>
      <c r="J589" s="300"/>
      <c r="K589" s="300"/>
      <c r="L589" s="300"/>
      <c r="M589" s="300"/>
      <c r="N589" s="300"/>
      <c r="O589" s="300"/>
      <c r="P589" s="300"/>
      <c r="Q589" s="300"/>
      <c r="R589" s="300"/>
      <c r="S589" s="300"/>
      <c r="T589" s="300"/>
      <c r="U589" s="300"/>
      <c r="V589" s="300"/>
      <c r="W589" s="300"/>
      <c r="X589" s="300"/>
      <c r="Y589" s="300"/>
      <c r="Z589" s="300"/>
    </row>
    <row r="590" spans="1:26" ht="11.25" customHeight="1">
      <c r="A590" s="300"/>
      <c r="B590" s="300"/>
      <c r="C590" s="300"/>
      <c r="D590" s="300"/>
      <c r="E590" s="300"/>
      <c r="F590" s="300"/>
      <c r="G590" s="300"/>
      <c r="H590" s="300"/>
      <c r="I590" s="300"/>
      <c r="J590" s="300"/>
      <c r="K590" s="300"/>
      <c r="L590" s="300"/>
      <c r="M590" s="300"/>
      <c r="N590" s="300"/>
      <c r="O590" s="300"/>
      <c r="P590" s="300"/>
      <c r="Q590" s="300"/>
      <c r="R590" s="300"/>
      <c r="S590" s="300"/>
      <c r="T590" s="300"/>
      <c r="U590" s="300"/>
      <c r="V590" s="300"/>
      <c r="W590" s="300"/>
      <c r="X590" s="300"/>
      <c r="Y590" s="300"/>
      <c r="Z590" s="300"/>
    </row>
    <row r="591" spans="1:26" ht="11.25" customHeight="1">
      <c r="A591" s="300"/>
      <c r="B591" s="300"/>
      <c r="C591" s="300"/>
      <c r="D591" s="300"/>
      <c r="E591" s="300"/>
      <c r="F591" s="300"/>
      <c r="G591" s="300"/>
      <c r="H591" s="300"/>
      <c r="I591" s="300"/>
      <c r="J591" s="300"/>
      <c r="K591" s="300"/>
      <c r="L591" s="300"/>
      <c r="M591" s="300"/>
      <c r="N591" s="300"/>
      <c r="O591" s="300"/>
      <c r="P591" s="300"/>
      <c r="Q591" s="300"/>
      <c r="R591" s="300"/>
      <c r="S591" s="300"/>
      <c r="T591" s="300"/>
      <c r="U591" s="300"/>
      <c r="V591" s="300"/>
      <c r="W591" s="300"/>
      <c r="X591" s="300"/>
      <c r="Y591" s="300"/>
      <c r="Z591" s="300"/>
    </row>
    <row r="592" spans="1:26" ht="11.25" customHeight="1">
      <c r="A592" s="300"/>
      <c r="B592" s="300"/>
      <c r="C592" s="300"/>
      <c r="D592" s="300"/>
      <c r="E592" s="300"/>
      <c r="F592" s="300"/>
      <c r="G592" s="300"/>
      <c r="H592" s="300"/>
      <c r="I592" s="300"/>
      <c r="J592" s="300"/>
      <c r="K592" s="300"/>
      <c r="L592" s="300"/>
      <c r="M592" s="300"/>
      <c r="N592" s="300"/>
      <c r="O592" s="300"/>
      <c r="P592" s="300"/>
      <c r="Q592" s="300"/>
      <c r="R592" s="300"/>
      <c r="S592" s="300"/>
      <c r="T592" s="300"/>
      <c r="U592" s="300"/>
      <c r="V592" s="300"/>
      <c r="W592" s="300"/>
      <c r="X592" s="300"/>
      <c r="Y592" s="300"/>
      <c r="Z592" s="300"/>
    </row>
    <row r="593" spans="1:26" ht="11.25" customHeight="1">
      <c r="A593" s="300"/>
      <c r="B593" s="300"/>
      <c r="C593" s="300"/>
      <c r="D593" s="300"/>
      <c r="E593" s="300"/>
      <c r="F593" s="300"/>
      <c r="G593" s="300"/>
      <c r="H593" s="300"/>
      <c r="I593" s="300"/>
      <c r="J593" s="300"/>
      <c r="K593" s="300"/>
      <c r="L593" s="300"/>
      <c r="M593" s="300"/>
      <c r="N593" s="300"/>
      <c r="O593" s="300"/>
      <c r="P593" s="300"/>
      <c r="Q593" s="300"/>
      <c r="R593" s="300"/>
      <c r="S593" s="300"/>
      <c r="T593" s="300"/>
      <c r="U593" s="300"/>
      <c r="V593" s="300"/>
      <c r="W593" s="300"/>
      <c r="X593" s="300"/>
      <c r="Y593" s="300"/>
      <c r="Z593" s="300"/>
    </row>
    <row r="594" spans="1:26" ht="11.25" customHeight="1">
      <c r="A594" s="300"/>
      <c r="B594" s="300"/>
      <c r="C594" s="300"/>
      <c r="D594" s="300"/>
      <c r="E594" s="300"/>
      <c r="F594" s="300"/>
      <c r="G594" s="300"/>
      <c r="H594" s="300"/>
      <c r="I594" s="300"/>
      <c r="J594" s="300"/>
      <c r="K594" s="300"/>
      <c r="L594" s="300"/>
      <c r="M594" s="300"/>
      <c r="N594" s="300"/>
      <c r="O594" s="300"/>
      <c r="P594" s="300"/>
      <c r="Q594" s="300"/>
      <c r="R594" s="300"/>
      <c r="S594" s="300"/>
      <c r="T594" s="300"/>
      <c r="U594" s="300"/>
      <c r="V594" s="300"/>
      <c r="W594" s="300"/>
      <c r="X594" s="300"/>
      <c r="Y594" s="300"/>
      <c r="Z594" s="300"/>
    </row>
    <row r="595" spans="1:26" ht="11.25" customHeight="1">
      <c r="A595" s="300"/>
      <c r="B595" s="300"/>
      <c r="C595" s="300"/>
      <c r="D595" s="300"/>
      <c r="E595" s="300"/>
      <c r="F595" s="300"/>
      <c r="G595" s="300"/>
      <c r="H595" s="300"/>
      <c r="I595" s="300"/>
      <c r="J595" s="300"/>
      <c r="K595" s="300"/>
      <c r="L595" s="300"/>
      <c r="M595" s="300"/>
      <c r="N595" s="300"/>
      <c r="O595" s="300"/>
      <c r="P595" s="300"/>
      <c r="Q595" s="300"/>
      <c r="R595" s="300"/>
      <c r="S595" s="300"/>
      <c r="T595" s="300"/>
      <c r="U595" s="300"/>
      <c r="V595" s="300"/>
      <c r="W595" s="300"/>
      <c r="X595" s="300"/>
      <c r="Y595" s="300"/>
      <c r="Z595" s="300"/>
    </row>
    <row r="596" spans="1:26" ht="11.25" customHeight="1">
      <c r="A596" s="300"/>
      <c r="B596" s="300"/>
      <c r="C596" s="300"/>
      <c r="D596" s="300"/>
      <c r="E596" s="300"/>
      <c r="F596" s="300"/>
      <c r="G596" s="300"/>
      <c r="H596" s="300"/>
      <c r="I596" s="300"/>
      <c r="J596" s="300"/>
      <c r="K596" s="300"/>
      <c r="L596" s="300"/>
      <c r="M596" s="300"/>
      <c r="N596" s="300"/>
      <c r="O596" s="300"/>
      <c r="P596" s="300"/>
      <c r="Q596" s="300"/>
      <c r="R596" s="300"/>
      <c r="S596" s="300"/>
      <c r="T596" s="300"/>
      <c r="U596" s="300"/>
      <c r="V596" s="300"/>
      <c r="W596" s="300"/>
      <c r="X596" s="300"/>
      <c r="Y596" s="300"/>
      <c r="Z596" s="300"/>
    </row>
    <row r="597" spans="1:26" ht="11.25" customHeight="1">
      <c r="A597" s="300"/>
      <c r="B597" s="300"/>
      <c r="C597" s="300"/>
      <c r="D597" s="300"/>
      <c r="E597" s="300"/>
      <c r="F597" s="300"/>
      <c r="G597" s="300"/>
      <c r="H597" s="300"/>
      <c r="I597" s="300"/>
      <c r="J597" s="300"/>
      <c r="K597" s="300"/>
      <c r="L597" s="300"/>
      <c r="M597" s="300"/>
      <c r="N597" s="300"/>
      <c r="O597" s="300"/>
      <c r="P597" s="300"/>
      <c r="Q597" s="300"/>
      <c r="R597" s="300"/>
      <c r="S597" s="300"/>
      <c r="T597" s="300"/>
      <c r="U597" s="300"/>
      <c r="V597" s="300"/>
      <c r="W597" s="300"/>
      <c r="X597" s="300"/>
      <c r="Y597" s="300"/>
      <c r="Z597" s="300"/>
    </row>
    <row r="598" spans="1:26" ht="11.25" customHeight="1">
      <c r="A598" s="300"/>
      <c r="B598" s="300"/>
      <c r="C598" s="300"/>
      <c r="D598" s="300"/>
      <c r="E598" s="300"/>
      <c r="F598" s="300"/>
      <c r="G598" s="300"/>
      <c r="H598" s="300"/>
      <c r="I598" s="300"/>
      <c r="J598" s="300"/>
      <c r="K598" s="300"/>
      <c r="L598" s="300"/>
      <c r="M598" s="300"/>
      <c r="N598" s="300"/>
      <c r="O598" s="300"/>
      <c r="P598" s="300"/>
      <c r="Q598" s="300"/>
      <c r="R598" s="300"/>
      <c r="S598" s="300"/>
      <c r="T598" s="300"/>
      <c r="U598" s="300"/>
      <c r="V598" s="300"/>
      <c r="W598" s="300"/>
      <c r="X598" s="300"/>
      <c r="Y598" s="300"/>
      <c r="Z598" s="300"/>
    </row>
    <row r="599" spans="1:26" ht="11.25" customHeight="1">
      <c r="A599" s="300"/>
      <c r="B599" s="300"/>
      <c r="C599" s="300"/>
      <c r="D599" s="300"/>
      <c r="E599" s="300"/>
      <c r="F599" s="300"/>
      <c r="G599" s="300"/>
      <c r="H599" s="300"/>
      <c r="I599" s="300"/>
      <c r="J599" s="300"/>
      <c r="K599" s="300"/>
      <c r="L599" s="300"/>
      <c r="M599" s="300"/>
      <c r="N599" s="300"/>
      <c r="O599" s="300"/>
      <c r="P599" s="300"/>
      <c r="Q599" s="300"/>
      <c r="R599" s="300"/>
      <c r="S599" s="300"/>
      <c r="T599" s="300"/>
      <c r="U599" s="300"/>
      <c r="V599" s="300"/>
      <c r="W599" s="300"/>
      <c r="X599" s="300"/>
      <c r="Y599" s="300"/>
      <c r="Z599" s="300"/>
    </row>
    <row r="600" spans="1:26" ht="11.25" customHeight="1">
      <c r="A600" s="300"/>
      <c r="B600" s="300"/>
      <c r="C600" s="300"/>
      <c r="D600" s="300"/>
      <c r="E600" s="300"/>
      <c r="F600" s="300"/>
      <c r="G600" s="300"/>
      <c r="H600" s="300"/>
      <c r="I600" s="300"/>
      <c r="J600" s="300"/>
      <c r="K600" s="300"/>
      <c r="L600" s="300"/>
      <c r="M600" s="300"/>
      <c r="N600" s="300"/>
      <c r="O600" s="300"/>
      <c r="P600" s="300"/>
      <c r="Q600" s="300"/>
      <c r="R600" s="300"/>
      <c r="S600" s="300"/>
      <c r="T600" s="300"/>
      <c r="U600" s="300"/>
      <c r="V600" s="300"/>
      <c r="W600" s="300"/>
      <c r="X600" s="300"/>
      <c r="Y600" s="300"/>
      <c r="Z600" s="300"/>
    </row>
    <row r="601" spans="1:26" ht="11.25" customHeight="1">
      <c r="A601" s="300"/>
      <c r="B601" s="300"/>
      <c r="C601" s="300"/>
      <c r="D601" s="300"/>
      <c r="E601" s="300"/>
      <c r="F601" s="300"/>
      <c r="G601" s="300"/>
      <c r="H601" s="300"/>
      <c r="I601" s="300"/>
      <c r="J601" s="300"/>
      <c r="K601" s="300"/>
      <c r="L601" s="300"/>
      <c r="M601" s="300"/>
      <c r="N601" s="300"/>
      <c r="O601" s="300"/>
      <c r="P601" s="300"/>
      <c r="Q601" s="300"/>
      <c r="R601" s="300"/>
      <c r="S601" s="300"/>
      <c r="T601" s="300"/>
      <c r="U601" s="300"/>
      <c r="V601" s="300"/>
      <c r="W601" s="300"/>
      <c r="X601" s="300"/>
      <c r="Y601" s="300"/>
      <c r="Z601" s="300"/>
    </row>
    <row r="602" spans="1:26" ht="11.25" customHeight="1">
      <c r="A602" s="300"/>
      <c r="B602" s="300"/>
      <c r="C602" s="300"/>
      <c r="D602" s="300"/>
      <c r="E602" s="300"/>
      <c r="F602" s="300"/>
      <c r="G602" s="300"/>
      <c r="H602" s="300"/>
      <c r="I602" s="300"/>
      <c r="J602" s="300"/>
      <c r="K602" s="300"/>
      <c r="L602" s="300"/>
      <c r="M602" s="300"/>
      <c r="N602" s="300"/>
      <c r="O602" s="300"/>
      <c r="P602" s="300"/>
      <c r="Q602" s="300"/>
      <c r="R602" s="300"/>
      <c r="S602" s="300"/>
      <c r="T602" s="300"/>
      <c r="U602" s="300"/>
      <c r="V602" s="300"/>
      <c r="W602" s="300"/>
      <c r="X602" s="300"/>
      <c r="Y602" s="300"/>
      <c r="Z602" s="300"/>
    </row>
    <row r="603" spans="1:26" ht="11.25" customHeight="1">
      <c r="A603" s="300"/>
      <c r="B603" s="300"/>
      <c r="C603" s="300"/>
      <c r="D603" s="300"/>
      <c r="E603" s="300"/>
      <c r="F603" s="300"/>
      <c r="G603" s="300"/>
      <c r="H603" s="300"/>
      <c r="I603" s="300"/>
      <c r="J603" s="300"/>
      <c r="K603" s="300"/>
      <c r="L603" s="300"/>
      <c r="M603" s="300"/>
      <c r="N603" s="300"/>
      <c r="O603" s="300"/>
      <c r="P603" s="300"/>
      <c r="Q603" s="300"/>
      <c r="R603" s="300"/>
      <c r="S603" s="300"/>
      <c r="T603" s="300"/>
      <c r="U603" s="300"/>
      <c r="V603" s="300"/>
      <c r="W603" s="300"/>
      <c r="X603" s="300"/>
      <c r="Y603" s="300"/>
      <c r="Z603" s="300"/>
    </row>
    <row r="604" spans="1:26" ht="11.25" customHeight="1">
      <c r="A604" s="300"/>
      <c r="B604" s="300"/>
      <c r="C604" s="300"/>
      <c r="D604" s="300"/>
      <c r="E604" s="300"/>
      <c r="F604" s="300"/>
      <c r="G604" s="300"/>
      <c r="H604" s="300"/>
      <c r="I604" s="300"/>
      <c r="J604" s="300"/>
      <c r="K604" s="300"/>
      <c r="L604" s="300"/>
      <c r="M604" s="300"/>
      <c r="N604" s="300"/>
      <c r="O604" s="300"/>
      <c r="P604" s="300"/>
      <c r="Q604" s="300"/>
      <c r="R604" s="300"/>
      <c r="S604" s="300"/>
      <c r="T604" s="300"/>
      <c r="U604" s="300"/>
      <c r="V604" s="300"/>
      <c r="W604" s="300"/>
      <c r="X604" s="300"/>
      <c r="Y604" s="300"/>
      <c r="Z604" s="300"/>
    </row>
    <row r="605" spans="1:26" ht="11.25" customHeight="1">
      <c r="A605" s="300"/>
      <c r="B605" s="300"/>
      <c r="C605" s="300"/>
      <c r="D605" s="300"/>
      <c r="E605" s="300"/>
      <c r="F605" s="300"/>
      <c r="G605" s="300"/>
      <c r="H605" s="300"/>
      <c r="I605" s="300"/>
      <c r="J605" s="300"/>
      <c r="K605" s="300"/>
      <c r="L605" s="300"/>
      <c r="M605" s="300"/>
      <c r="N605" s="300"/>
      <c r="O605" s="300"/>
      <c r="P605" s="300"/>
      <c r="Q605" s="300"/>
      <c r="R605" s="300"/>
      <c r="S605" s="300"/>
      <c r="T605" s="300"/>
      <c r="U605" s="300"/>
      <c r="V605" s="300"/>
      <c r="W605" s="300"/>
      <c r="X605" s="300"/>
      <c r="Y605" s="300"/>
      <c r="Z605" s="300"/>
    </row>
    <row r="606" spans="1:26" ht="11.25" customHeight="1">
      <c r="A606" s="300"/>
      <c r="B606" s="300"/>
      <c r="C606" s="300"/>
      <c r="D606" s="300"/>
      <c r="E606" s="300"/>
      <c r="F606" s="300"/>
      <c r="G606" s="300"/>
      <c r="H606" s="300"/>
      <c r="I606" s="300"/>
      <c r="J606" s="300"/>
      <c r="K606" s="300"/>
      <c r="L606" s="300"/>
      <c r="M606" s="300"/>
      <c r="N606" s="300"/>
      <c r="O606" s="300"/>
      <c r="P606" s="300"/>
      <c r="Q606" s="300"/>
      <c r="R606" s="300"/>
      <c r="S606" s="300"/>
      <c r="T606" s="300"/>
      <c r="U606" s="300"/>
      <c r="V606" s="300"/>
      <c r="W606" s="300"/>
      <c r="X606" s="300"/>
      <c r="Y606" s="300"/>
      <c r="Z606" s="300"/>
    </row>
    <row r="607" spans="1:26" ht="11.25" customHeight="1">
      <c r="A607" s="300"/>
      <c r="B607" s="300"/>
      <c r="C607" s="300"/>
      <c r="D607" s="300"/>
      <c r="E607" s="300"/>
      <c r="F607" s="300"/>
      <c r="G607" s="300"/>
      <c r="H607" s="300"/>
      <c r="I607" s="300"/>
      <c r="J607" s="300"/>
      <c r="K607" s="300"/>
      <c r="L607" s="300"/>
      <c r="M607" s="300"/>
      <c r="N607" s="300"/>
      <c r="O607" s="300"/>
      <c r="P607" s="300"/>
      <c r="Q607" s="300"/>
      <c r="R607" s="300"/>
      <c r="S607" s="300"/>
      <c r="T607" s="300"/>
      <c r="U607" s="300"/>
      <c r="V607" s="300"/>
      <c r="W607" s="300"/>
      <c r="X607" s="300"/>
      <c r="Y607" s="300"/>
      <c r="Z607" s="300"/>
    </row>
    <row r="608" spans="1:26" ht="11.25" customHeight="1">
      <c r="A608" s="300"/>
      <c r="B608" s="300"/>
      <c r="C608" s="300"/>
      <c r="D608" s="300"/>
      <c r="E608" s="300"/>
      <c r="F608" s="300"/>
      <c r="G608" s="300"/>
      <c r="H608" s="300"/>
      <c r="I608" s="300"/>
      <c r="J608" s="300"/>
      <c r="K608" s="300"/>
      <c r="L608" s="300"/>
      <c r="M608" s="300"/>
      <c r="N608" s="300"/>
      <c r="O608" s="300"/>
      <c r="P608" s="300"/>
      <c r="Q608" s="300"/>
      <c r="R608" s="300"/>
      <c r="S608" s="300"/>
      <c r="T608" s="300"/>
      <c r="U608" s="300"/>
      <c r="V608" s="300"/>
      <c r="W608" s="300"/>
      <c r="X608" s="300"/>
      <c r="Y608" s="300"/>
      <c r="Z608" s="300"/>
    </row>
    <row r="609" spans="1:26" ht="11.25" customHeight="1">
      <c r="A609" s="300"/>
      <c r="B609" s="300"/>
      <c r="C609" s="300"/>
      <c r="D609" s="300"/>
      <c r="E609" s="300"/>
      <c r="F609" s="300"/>
      <c r="G609" s="300"/>
      <c r="H609" s="300"/>
      <c r="I609" s="300"/>
      <c r="J609" s="300"/>
      <c r="K609" s="300"/>
      <c r="L609" s="300"/>
      <c r="M609" s="300"/>
      <c r="N609" s="300"/>
      <c r="O609" s="300"/>
      <c r="P609" s="300"/>
      <c r="Q609" s="300"/>
      <c r="R609" s="300"/>
      <c r="S609" s="300"/>
      <c r="T609" s="300"/>
      <c r="U609" s="300"/>
      <c r="V609" s="300"/>
      <c r="W609" s="300"/>
      <c r="X609" s="300"/>
      <c r="Y609" s="300"/>
      <c r="Z609" s="300"/>
    </row>
    <row r="610" spans="1:26" ht="11.25" customHeight="1">
      <c r="A610" s="300"/>
      <c r="B610" s="300"/>
      <c r="C610" s="300"/>
      <c r="D610" s="300"/>
      <c r="E610" s="300"/>
      <c r="F610" s="300"/>
      <c r="G610" s="300"/>
      <c r="H610" s="300"/>
      <c r="I610" s="300"/>
      <c r="J610" s="300"/>
      <c r="K610" s="300"/>
      <c r="L610" s="300"/>
      <c r="M610" s="300"/>
      <c r="N610" s="300"/>
      <c r="O610" s="300"/>
      <c r="P610" s="300"/>
      <c r="Q610" s="300"/>
      <c r="R610" s="300"/>
      <c r="S610" s="300"/>
      <c r="T610" s="300"/>
      <c r="U610" s="300"/>
      <c r="V610" s="300"/>
      <c r="W610" s="300"/>
      <c r="X610" s="300"/>
      <c r="Y610" s="300"/>
      <c r="Z610" s="300"/>
    </row>
    <row r="611" spans="1:26" ht="11.25" customHeight="1">
      <c r="A611" s="300"/>
      <c r="B611" s="300"/>
      <c r="C611" s="300"/>
      <c r="D611" s="300"/>
      <c r="E611" s="300"/>
      <c r="F611" s="300"/>
      <c r="G611" s="300"/>
      <c r="H611" s="300"/>
      <c r="I611" s="300"/>
      <c r="J611" s="300"/>
      <c r="K611" s="300"/>
      <c r="L611" s="300"/>
      <c r="M611" s="300"/>
      <c r="N611" s="300"/>
      <c r="O611" s="300"/>
      <c r="P611" s="300"/>
      <c r="Q611" s="300"/>
      <c r="R611" s="300"/>
      <c r="S611" s="300"/>
      <c r="T611" s="300"/>
      <c r="U611" s="300"/>
      <c r="V611" s="300"/>
      <c r="W611" s="300"/>
      <c r="X611" s="300"/>
      <c r="Y611" s="300"/>
      <c r="Z611" s="300"/>
    </row>
    <row r="612" spans="1:26" ht="11.25" customHeight="1">
      <c r="A612" s="300"/>
      <c r="B612" s="300"/>
      <c r="C612" s="300"/>
      <c r="D612" s="300"/>
      <c r="E612" s="300"/>
      <c r="F612" s="300"/>
      <c r="G612" s="300"/>
      <c r="H612" s="300"/>
      <c r="I612" s="300"/>
      <c r="J612" s="300"/>
      <c r="K612" s="300"/>
      <c r="L612" s="300"/>
      <c r="M612" s="300"/>
      <c r="N612" s="300"/>
      <c r="O612" s="300"/>
      <c r="P612" s="300"/>
      <c r="Q612" s="300"/>
      <c r="R612" s="300"/>
      <c r="S612" s="300"/>
      <c r="T612" s="300"/>
      <c r="U612" s="300"/>
      <c r="V612" s="300"/>
      <c r="W612" s="300"/>
      <c r="X612" s="300"/>
      <c r="Y612" s="300"/>
      <c r="Z612" s="300"/>
    </row>
    <row r="613" spans="1:26" ht="11.25" customHeight="1">
      <c r="A613" s="300"/>
      <c r="B613" s="300"/>
      <c r="C613" s="300"/>
      <c r="D613" s="300"/>
      <c r="E613" s="300"/>
      <c r="F613" s="300"/>
      <c r="G613" s="300"/>
      <c r="H613" s="300"/>
      <c r="I613" s="300"/>
      <c r="J613" s="300"/>
      <c r="K613" s="300"/>
      <c r="L613" s="300"/>
      <c r="M613" s="300"/>
      <c r="N613" s="300"/>
      <c r="O613" s="300"/>
      <c r="P613" s="300"/>
      <c r="Q613" s="300"/>
      <c r="R613" s="300"/>
      <c r="S613" s="300"/>
      <c r="T613" s="300"/>
      <c r="U613" s="300"/>
      <c r="V613" s="300"/>
      <c r="W613" s="300"/>
      <c r="X613" s="300"/>
      <c r="Y613" s="300"/>
      <c r="Z613" s="300"/>
    </row>
    <row r="614" spans="1:26" ht="11.25" customHeight="1">
      <c r="A614" s="300"/>
      <c r="B614" s="300"/>
      <c r="C614" s="300"/>
      <c r="D614" s="300"/>
      <c r="E614" s="300"/>
      <c r="F614" s="300"/>
      <c r="G614" s="300"/>
      <c r="H614" s="300"/>
      <c r="I614" s="300"/>
      <c r="J614" s="300"/>
      <c r="K614" s="300"/>
      <c r="L614" s="300"/>
      <c r="M614" s="300"/>
      <c r="N614" s="300"/>
      <c r="O614" s="300"/>
      <c r="P614" s="300"/>
      <c r="Q614" s="300"/>
      <c r="R614" s="300"/>
      <c r="S614" s="300"/>
      <c r="T614" s="300"/>
      <c r="U614" s="300"/>
      <c r="V614" s="300"/>
      <c r="W614" s="300"/>
      <c r="X614" s="300"/>
      <c r="Y614" s="300"/>
      <c r="Z614" s="300"/>
    </row>
    <row r="615" spans="1:26" ht="11.25" customHeight="1">
      <c r="A615" s="300"/>
      <c r="B615" s="300"/>
      <c r="C615" s="300"/>
      <c r="D615" s="300"/>
      <c r="E615" s="300"/>
      <c r="F615" s="300"/>
      <c r="G615" s="300"/>
      <c r="H615" s="300"/>
      <c r="I615" s="300"/>
      <c r="J615" s="300"/>
      <c r="K615" s="300"/>
      <c r="L615" s="300"/>
      <c r="M615" s="300"/>
      <c r="N615" s="300"/>
      <c r="O615" s="300"/>
      <c r="P615" s="300"/>
      <c r="Q615" s="300"/>
      <c r="R615" s="300"/>
      <c r="S615" s="300"/>
      <c r="T615" s="300"/>
      <c r="U615" s="300"/>
      <c r="V615" s="300"/>
      <c r="W615" s="300"/>
      <c r="X615" s="300"/>
      <c r="Y615" s="300"/>
      <c r="Z615" s="300"/>
    </row>
    <row r="616" spans="1:26" ht="11.25" customHeight="1">
      <c r="A616" s="300"/>
      <c r="B616" s="300"/>
      <c r="C616" s="300"/>
      <c r="D616" s="300"/>
      <c r="E616" s="300"/>
      <c r="F616" s="300"/>
      <c r="G616" s="300"/>
      <c r="H616" s="300"/>
      <c r="I616" s="300"/>
      <c r="J616" s="300"/>
      <c r="K616" s="300"/>
      <c r="L616" s="300"/>
      <c r="M616" s="300"/>
      <c r="N616" s="300"/>
      <c r="O616" s="300"/>
      <c r="P616" s="300"/>
      <c r="Q616" s="300"/>
      <c r="R616" s="300"/>
      <c r="S616" s="300"/>
      <c r="T616" s="300"/>
      <c r="U616" s="300"/>
      <c r="V616" s="300"/>
      <c r="W616" s="300"/>
      <c r="X616" s="300"/>
      <c r="Y616" s="300"/>
      <c r="Z616" s="300"/>
    </row>
    <row r="617" spans="1:26" ht="11.25" customHeight="1">
      <c r="A617" s="300"/>
      <c r="B617" s="300"/>
      <c r="C617" s="300"/>
      <c r="D617" s="300"/>
      <c r="E617" s="300"/>
      <c r="F617" s="300"/>
      <c r="G617" s="300"/>
      <c r="H617" s="300"/>
      <c r="I617" s="300"/>
      <c r="J617" s="300"/>
      <c r="K617" s="300"/>
      <c r="L617" s="300"/>
      <c r="M617" s="300"/>
      <c r="N617" s="300"/>
      <c r="O617" s="300"/>
      <c r="P617" s="300"/>
      <c r="Q617" s="300"/>
      <c r="R617" s="300"/>
      <c r="S617" s="300"/>
      <c r="T617" s="300"/>
      <c r="U617" s="300"/>
      <c r="V617" s="300"/>
      <c r="W617" s="300"/>
      <c r="X617" s="300"/>
      <c r="Y617" s="300"/>
      <c r="Z617" s="300"/>
    </row>
    <row r="618" spans="1:26" ht="11.25" customHeight="1">
      <c r="A618" s="300"/>
      <c r="B618" s="300"/>
      <c r="C618" s="300"/>
      <c r="D618" s="300"/>
      <c r="E618" s="300"/>
      <c r="F618" s="300"/>
      <c r="G618" s="300"/>
      <c r="H618" s="300"/>
      <c r="I618" s="300"/>
      <c r="J618" s="300"/>
      <c r="K618" s="300"/>
      <c r="L618" s="300"/>
      <c r="M618" s="300"/>
      <c r="N618" s="300"/>
      <c r="O618" s="300"/>
      <c r="P618" s="300"/>
      <c r="Q618" s="300"/>
      <c r="R618" s="300"/>
      <c r="S618" s="300"/>
      <c r="T618" s="300"/>
      <c r="U618" s="300"/>
      <c r="V618" s="300"/>
      <c r="W618" s="300"/>
      <c r="X618" s="300"/>
      <c r="Y618" s="300"/>
      <c r="Z618" s="300"/>
    </row>
    <row r="619" spans="1:26" ht="11.25" customHeight="1">
      <c r="A619" s="300"/>
      <c r="B619" s="300"/>
      <c r="C619" s="300"/>
      <c r="D619" s="300"/>
      <c r="E619" s="300"/>
      <c r="F619" s="300"/>
      <c r="G619" s="300"/>
      <c r="H619" s="300"/>
      <c r="I619" s="300"/>
      <c r="J619" s="300"/>
      <c r="K619" s="300"/>
      <c r="L619" s="300"/>
      <c r="M619" s="300"/>
      <c r="N619" s="300"/>
      <c r="O619" s="300"/>
      <c r="P619" s="300"/>
      <c r="Q619" s="300"/>
      <c r="R619" s="300"/>
      <c r="S619" s="300"/>
      <c r="T619" s="300"/>
      <c r="U619" s="300"/>
      <c r="V619" s="300"/>
      <c r="W619" s="300"/>
      <c r="X619" s="300"/>
      <c r="Y619" s="300"/>
      <c r="Z619" s="300"/>
    </row>
    <row r="620" spans="1:26" ht="11.25" customHeight="1">
      <c r="A620" s="300"/>
      <c r="B620" s="300"/>
      <c r="C620" s="300"/>
      <c r="D620" s="300"/>
      <c r="E620" s="300"/>
      <c r="F620" s="300"/>
      <c r="G620" s="300"/>
      <c r="H620" s="300"/>
      <c r="I620" s="300"/>
      <c r="J620" s="300"/>
      <c r="K620" s="300"/>
      <c r="L620" s="300"/>
      <c r="M620" s="300"/>
      <c r="N620" s="300"/>
      <c r="O620" s="300"/>
      <c r="P620" s="300"/>
      <c r="Q620" s="300"/>
      <c r="R620" s="300"/>
      <c r="S620" s="300"/>
      <c r="T620" s="300"/>
      <c r="U620" s="300"/>
      <c r="V620" s="300"/>
      <c r="W620" s="300"/>
      <c r="X620" s="300"/>
      <c r="Y620" s="300"/>
      <c r="Z620" s="300"/>
    </row>
    <row r="621" spans="1:26" ht="11.25" customHeight="1">
      <c r="A621" s="300"/>
      <c r="B621" s="300"/>
      <c r="C621" s="300"/>
      <c r="D621" s="300"/>
      <c r="E621" s="300"/>
      <c r="F621" s="300"/>
      <c r="G621" s="300"/>
      <c r="H621" s="300"/>
      <c r="I621" s="300"/>
      <c r="J621" s="300"/>
      <c r="K621" s="300"/>
      <c r="L621" s="300"/>
      <c r="M621" s="300"/>
      <c r="N621" s="300"/>
      <c r="O621" s="300"/>
      <c r="P621" s="300"/>
      <c r="Q621" s="300"/>
      <c r="R621" s="300"/>
      <c r="S621" s="300"/>
      <c r="T621" s="300"/>
      <c r="U621" s="300"/>
      <c r="V621" s="300"/>
      <c r="W621" s="300"/>
      <c r="X621" s="300"/>
      <c r="Y621" s="300"/>
      <c r="Z621" s="300"/>
    </row>
    <row r="622" spans="1:26" ht="11.25" customHeight="1">
      <c r="A622" s="300"/>
      <c r="B622" s="300"/>
      <c r="C622" s="300"/>
      <c r="D622" s="300"/>
      <c r="E622" s="300"/>
      <c r="F622" s="300"/>
      <c r="G622" s="300"/>
      <c r="H622" s="300"/>
      <c r="I622" s="300"/>
      <c r="J622" s="300"/>
      <c r="K622" s="300"/>
      <c r="L622" s="300"/>
      <c r="M622" s="300"/>
      <c r="N622" s="300"/>
      <c r="O622" s="300"/>
      <c r="P622" s="300"/>
      <c r="Q622" s="300"/>
      <c r="R622" s="300"/>
      <c r="S622" s="300"/>
      <c r="T622" s="300"/>
      <c r="U622" s="300"/>
      <c r="V622" s="300"/>
      <c r="W622" s="300"/>
      <c r="X622" s="300"/>
      <c r="Y622" s="300"/>
      <c r="Z622" s="300"/>
    </row>
    <row r="623" spans="1:26" ht="11.25" customHeight="1">
      <c r="A623" s="300"/>
      <c r="B623" s="300"/>
      <c r="C623" s="300"/>
      <c r="D623" s="300"/>
      <c r="E623" s="300"/>
      <c r="F623" s="300"/>
      <c r="G623" s="300"/>
      <c r="H623" s="300"/>
      <c r="I623" s="300"/>
      <c r="J623" s="300"/>
      <c r="K623" s="300"/>
      <c r="L623" s="300"/>
      <c r="M623" s="300"/>
      <c r="N623" s="300"/>
      <c r="O623" s="300"/>
      <c r="P623" s="300"/>
      <c r="Q623" s="300"/>
      <c r="R623" s="300"/>
      <c r="S623" s="300"/>
      <c r="T623" s="300"/>
      <c r="U623" s="300"/>
      <c r="V623" s="300"/>
      <c r="W623" s="300"/>
      <c r="X623" s="300"/>
      <c r="Y623" s="300"/>
      <c r="Z623" s="300"/>
    </row>
    <row r="624" spans="1:26" ht="11.25" customHeight="1">
      <c r="A624" s="300"/>
      <c r="B624" s="300"/>
      <c r="C624" s="300"/>
      <c r="D624" s="300"/>
      <c r="E624" s="300"/>
      <c r="F624" s="300"/>
      <c r="G624" s="300"/>
      <c r="H624" s="300"/>
      <c r="I624" s="300"/>
      <c r="J624" s="300"/>
      <c r="K624" s="300"/>
      <c r="L624" s="300"/>
      <c r="M624" s="300"/>
      <c r="N624" s="300"/>
      <c r="O624" s="300"/>
      <c r="P624" s="300"/>
      <c r="Q624" s="300"/>
      <c r="R624" s="300"/>
      <c r="S624" s="300"/>
      <c r="T624" s="300"/>
      <c r="U624" s="300"/>
      <c r="V624" s="300"/>
      <c r="W624" s="300"/>
      <c r="X624" s="300"/>
      <c r="Y624" s="300"/>
      <c r="Z624" s="300"/>
    </row>
    <row r="625" spans="1:26" ht="11.25" customHeight="1">
      <c r="A625" s="300"/>
      <c r="B625" s="300"/>
      <c r="C625" s="300"/>
      <c r="D625" s="300"/>
      <c r="E625" s="300"/>
      <c r="F625" s="300"/>
      <c r="G625" s="300"/>
      <c r="H625" s="300"/>
      <c r="I625" s="300"/>
      <c r="J625" s="300"/>
      <c r="K625" s="300"/>
      <c r="L625" s="300"/>
      <c r="M625" s="300"/>
      <c r="N625" s="300"/>
      <c r="O625" s="300"/>
      <c r="P625" s="300"/>
      <c r="Q625" s="300"/>
      <c r="R625" s="300"/>
      <c r="S625" s="300"/>
      <c r="T625" s="300"/>
      <c r="U625" s="300"/>
      <c r="V625" s="300"/>
      <c r="W625" s="300"/>
      <c r="X625" s="300"/>
      <c r="Y625" s="300"/>
      <c r="Z625" s="300"/>
    </row>
    <row r="626" spans="1:26" ht="11.25" customHeight="1">
      <c r="A626" s="300"/>
      <c r="B626" s="300"/>
      <c r="C626" s="300"/>
      <c r="D626" s="300"/>
      <c r="E626" s="300"/>
      <c r="F626" s="300"/>
      <c r="G626" s="300"/>
      <c r="H626" s="300"/>
      <c r="I626" s="300"/>
      <c r="J626" s="300"/>
      <c r="K626" s="300"/>
      <c r="L626" s="300"/>
      <c r="M626" s="300"/>
      <c r="N626" s="300"/>
      <c r="O626" s="300"/>
      <c r="P626" s="300"/>
      <c r="Q626" s="300"/>
      <c r="R626" s="300"/>
      <c r="S626" s="300"/>
      <c r="T626" s="300"/>
      <c r="U626" s="300"/>
      <c r="V626" s="300"/>
      <c r="W626" s="300"/>
      <c r="X626" s="300"/>
      <c r="Y626" s="300"/>
      <c r="Z626" s="300"/>
    </row>
    <row r="627" spans="1:26" ht="11.25" customHeight="1">
      <c r="A627" s="300"/>
      <c r="B627" s="300"/>
      <c r="C627" s="300"/>
      <c r="D627" s="300"/>
      <c r="E627" s="300"/>
      <c r="F627" s="300"/>
      <c r="G627" s="300"/>
      <c r="H627" s="300"/>
      <c r="I627" s="300"/>
      <c r="J627" s="300"/>
      <c r="K627" s="300"/>
      <c r="L627" s="300"/>
      <c r="M627" s="300"/>
      <c r="N627" s="300"/>
      <c r="O627" s="300"/>
      <c r="P627" s="300"/>
      <c r="Q627" s="300"/>
      <c r="R627" s="300"/>
      <c r="S627" s="300"/>
      <c r="T627" s="300"/>
      <c r="U627" s="300"/>
      <c r="V627" s="300"/>
      <c r="W627" s="300"/>
      <c r="X627" s="300"/>
      <c r="Y627" s="300"/>
      <c r="Z627" s="300"/>
    </row>
    <row r="628" spans="1:26" ht="11.25" customHeight="1">
      <c r="A628" s="300"/>
      <c r="B628" s="300"/>
      <c r="C628" s="300"/>
      <c r="D628" s="300"/>
      <c r="E628" s="300"/>
      <c r="F628" s="300"/>
      <c r="G628" s="300"/>
      <c r="H628" s="300"/>
      <c r="I628" s="300"/>
      <c r="J628" s="300"/>
      <c r="K628" s="300"/>
      <c r="L628" s="300"/>
      <c r="M628" s="300"/>
      <c r="N628" s="300"/>
      <c r="O628" s="300"/>
      <c r="P628" s="300"/>
      <c r="Q628" s="300"/>
      <c r="R628" s="300"/>
      <c r="S628" s="300"/>
      <c r="T628" s="300"/>
      <c r="U628" s="300"/>
      <c r="V628" s="300"/>
      <c r="W628" s="300"/>
      <c r="X628" s="300"/>
      <c r="Y628" s="300"/>
      <c r="Z628" s="300"/>
    </row>
    <row r="629" spans="1:26" ht="11.25" customHeight="1">
      <c r="A629" s="300"/>
      <c r="B629" s="300"/>
      <c r="C629" s="300"/>
      <c r="D629" s="300"/>
      <c r="E629" s="300"/>
      <c r="F629" s="300"/>
      <c r="G629" s="300"/>
      <c r="H629" s="300"/>
      <c r="I629" s="300"/>
      <c r="J629" s="300"/>
      <c r="K629" s="300"/>
      <c r="L629" s="300"/>
      <c r="M629" s="300"/>
      <c r="N629" s="300"/>
      <c r="O629" s="300"/>
      <c r="P629" s="300"/>
      <c r="Q629" s="300"/>
      <c r="R629" s="300"/>
      <c r="S629" s="300"/>
      <c r="T629" s="300"/>
      <c r="U629" s="300"/>
      <c r="V629" s="300"/>
      <c r="W629" s="300"/>
      <c r="X629" s="300"/>
      <c r="Y629" s="300"/>
      <c r="Z629" s="300"/>
    </row>
    <row r="630" spans="1:26" ht="11.25" customHeight="1">
      <c r="A630" s="300"/>
      <c r="B630" s="300"/>
      <c r="C630" s="300"/>
      <c r="D630" s="300"/>
      <c r="E630" s="300"/>
      <c r="F630" s="300"/>
      <c r="G630" s="300"/>
      <c r="H630" s="300"/>
      <c r="I630" s="300"/>
      <c r="J630" s="300"/>
      <c r="K630" s="300"/>
      <c r="L630" s="300"/>
      <c r="M630" s="300"/>
      <c r="N630" s="300"/>
      <c r="O630" s="300"/>
      <c r="P630" s="300"/>
      <c r="Q630" s="300"/>
      <c r="R630" s="300"/>
      <c r="S630" s="300"/>
      <c r="T630" s="300"/>
      <c r="U630" s="300"/>
      <c r="V630" s="300"/>
      <c r="W630" s="300"/>
      <c r="X630" s="300"/>
      <c r="Y630" s="300"/>
      <c r="Z630" s="300"/>
    </row>
    <row r="631" spans="1:26" ht="11.25" customHeight="1">
      <c r="A631" s="300"/>
      <c r="B631" s="300"/>
      <c r="C631" s="300"/>
      <c r="D631" s="300"/>
      <c r="E631" s="300"/>
      <c r="F631" s="300"/>
      <c r="G631" s="300"/>
      <c r="H631" s="300"/>
      <c r="I631" s="300"/>
      <c r="J631" s="300"/>
      <c r="K631" s="300"/>
      <c r="L631" s="300"/>
      <c r="M631" s="300"/>
      <c r="N631" s="300"/>
      <c r="O631" s="300"/>
      <c r="P631" s="300"/>
      <c r="Q631" s="300"/>
      <c r="R631" s="300"/>
      <c r="S631" s="300"/>
      <c r="T631" s="300"/>
      <c r="U631" s="300"/>
      <c r="V631" s="300"/>
      <c r="W631" s="300"/>
      <c r="X631" s="300"/>
      <c r="Y631" s="300"/>
      <c r="Z631" s="300"/>
    </row>
    <row r="632" spans="1:26" ht="11.25" customHeight="1">
      <c r="A632" s="300"/>
      <c r="B632" s="300"/>
      <c r="C632" s="300"/>
      <c r="D632" s="300"/>
      <c r="E632" s="300"/>
      <c r="F632" s="300"/>
      <c r="G632" s="300"/>
      <c r="H632" s="300"/>
      <c r="I632" s="300"/>
      <c r="J632" s="300"/>
      <c r="K632" s="300"/>
      <c r="L632" s="300"/>
      <c r="M632" s="300"/>
      <c r="N632" s="300"/>
      <c r="O632" s="300"/>
      <c r="P632" s="300"/>
      <c r="Q632" s="300"/>
      <c r="R632" s="300"/>
      <c r="S632" s="300"/>
      <c r="T632" s="300"/>
      <c r="U632" s="300"/>
      <c r="V632" s="300"/>
      <c r="W632" s="300"/>
      <c r="X632" s="300"/>
      <c r="Y632" s="300"/>
      <c r="Z632" s="300"/>
    </row>
    <row r="633" spans="1:26" ht="11.25" customHeight="1">
      <c r="A633" s="300"/>
      <c r="B633" s="300"/>
      <c r="C633" s="300"/>
      <c r="D633" s="300"/>
      <c r="E633" s="300"/>
      <c r="F633" s="300"/>
      <c r="G633" s="300"/>
      <c r="H633" s="300"/>
      <c r="I633" s="300"/>
      <c r="J633" s="300"/>
      <c r="K633" s="300"/>
      <c r="L633" s="300"/>
      <c r="M633" s="300"/>
      <c r="N633" s="300"/>
      <c r="O633" s="300"/>
      <c r="P633" s="300"/>
      <c r="Q633" s="300"/>
      <c r="R633" s="300"/>
      <c r="S633" s="300"/>
      <c r="T633" s="300"/>
      <c r="U633" s="300"/>
      <c r="V633" s="300"/>
      <c r="W633" s="300"/>
      <c r="X633" s="300"/>
      <c r="Y633" s="300"/>
      <c r="Z633" s="300"/>
    </row>
    <row r="634" spans="1:26" ht="11.25" customHeight="1">
      <c r="A634" s="300"/>
      <c r="B634" s="300"/>
      <c r="C634" s="300"/>
      <c r="D634" s="300"/>
      <c r="E634" s="300"/>
      <c r="F634" s="300"/>
      <c r="G634" s="300"/>
      <c r="H634" s="300"/>
      <c r="I634" s="300"/>
      <c r="J634" s="300"/>
      <c r="K634" s="300"/>
      <c r="L634" s="300"/>
      <c r="M634" s="300"/>
      <c r="N634" s="300"/>
      <c r="O634" s="300"/>
      <c r="P634" s="300"/>
      <c r="Q634" s="300"/>
      <c r="R634" s="300"/>
      <c r="S634" s="300"/>
      <c r="T634" s="300"/>
      <c r="U634" s="300"/>
      <c r="V634" s="300"/>
      <c r="W634" s="300"/>
      <c r="X634" s="300"/>
      <c r="Y634" s="300"/>
      <c r="Z634" s="300"/>
    </row>
    <row r="635" spans="1:26" ht="11.25" customHeight="1">
      <c r="A635" s="300"/>
      <c r="B635" s="300"/>
      <c r="C635" s="300"/>
      <c r="D635" s="300"/>
      <c r="E635" s="300"/>
      <c r="F635" s="300"/>
      <c r="G635" s="300"/>
      <c r="H635" s="300"/>
      <c r="I635" s="300"/>
      <c r="J635" s="300"/>
      <c r="K635" s="300"/>
      <c r="L635" s="300"/>
      <c r="M635" s="300"/>
      <c r="N635" s="300"/>
      <c r="O635" s="300"/>
      <c r="P635" s="300"/>
      <c r="Q635" s="300"/>
      <c r="R635" s="300"/>
      <c r="S635" s="300"/>
      <c r="T635" s="300"/>
      <c r="U635" s="300"/>
      <c r="V635" s="300"/>
      <c r="W635" s="300"/>
      <c r="X635" s="300"/>
      <c r="Y635" s="300"/>
      <c r="Z635" s="300"/>
    </row>
    <row r="636" spans="1:26" ht="11.25" customHeight="1">
      <c r="A636" s="300"/>
      <c r="B636" s="300"/>
      <c r="C636" s="300"/>
      <c r="D636" s="300"/>
      <c r="E636" s="300"/>
      <c r="F636" s="300"/>
      <c r="G636" s="300"/>
      <c r="H636" s="300"/>
      <c r="I636" s="300"/>
      <c r="J636" s="300"/>
      <c r="K636" s="300"/>
      <c r="L636" s="300"/>
      <c r="M636" s="300"/>
      <c r="N636" s="300"/>
      <c r="O636" s="300"/>
      <c r="P636" s="300"/>
      <c r="Q636" s="300"/>
      <c r="R636" s="300"/>
      <c r="S636" s="300"/>
      <c r="T636" s="300"/>
      <c r="U636" s="300"/>
      <c r="V636" s="300"/>
      <c r="W636" s="300"/>
      <c r="X636" s="300"/>
      <c r="Y636" s="300"/>
      <c r="Z636" s="300"/>
    </row>
    <row r="637" spans="1:26" ht="11.25" customHeight="1">
      <c r="A637" s="300"/>
      <c r="B637" s="300"/>
      <c r="C637" s="300"/>
      <c r="D637" s="300"/>
      <c r="E637" s="300"/>
      <c r="F637" s="300"/>
      <c r="G637" s="300"/>
      <c r="H637" s="300"/>
      <c r="I637" s="300"/>
      <c r="J637" s="300"/>
      <c r="K637" s="300"/>
      <c r="L637" s="300"/>
      <c r="M637" s="300"/>
      <c r="N637" s="300"/>
      <c r="O637" s="300"/>
      <c r="P637" s="300"/>
      <c r="Q637" s="300"/>
      <c r="R637" s="300"/>
      <c r="S637" s="300"/>
      <c r="T637" s="300"/>
      <c r="U637" s="300"/>
      <c r="V637" s="300"/>
      <c r="W637" s="300"/>
      <c r="X637" s="300"/>
      <c r="Y637" s="300"/>
      <c r="Z637" s="300"/>
    </row>
    <row r="638" spans="1:26" ht="11.25" customHeight="1">
      <c r="A638" s="300"/>
      <c r="B638" s="300"/>
      <c r="C638" s="300"/>
      <c r="D638" s="300"/>
      <c r="E638" s="300"/>
      <c r="F638" s="300"/>
      <c r="G638" s="300"/>
      <c r="H638" s="300"/>
      <c r="I638" s="300"/>
      <c r="J638" s="300"/>
      <c r="K638" s="300"/>
      <c r="L638" s="300"/>
      <c r="M638" s="300"/>
      <c r="N638" s="300"/>
      <c r="O638" s="300"/>
      <c r="P638" s="300"/>
      <c r="Q638" s="300"/>
      <c r="R638" s="300"/>
      <c r="S638" s="300"/>
      <c r="T638" s="300"/>
      <c r="U638" s="300"/>
      <c r="V638" s="300"/>
      <c r="W638" s="300"/>
      <c r="X638" s="300"/>
      <c r="Y638" s="300"/>
      <c r="Z638" s="300"/>
    </row>
    <row r="639" spans="1:26" ht="11.25" customHeight="1">
      <c r="A639" s="300"/>
      <c r="B639" s="300"/>
      <c r="C639" s="300"/>
      <c r="D639" s="300"/>
      <c r="E639" s="300"/>
      <c r="F639" s="300"/>
      <c r="G639" s="300"/>
      <c r="H639" s="300"/>
      <c r="I639" s="300"/>
      <c r="J639" s="300"/>
      <c r="K639" s="300"/>
      <c r="L639" s="300"/>
      <c r="M639" s="300"/>
      <c r="N639" s="300"/>
      <c r="O639" s="300"/>
      <c r="P639" s="300"/>
      <c r="Q639" s="300"/>
      <c r="R639" s="300"/>
      <c r="S639" s="300"/>
      <c r="T639" s="300"/>
      <c r="U639" s="300"/>
      <c r="V639" s="300"/>
      <c r="W639" s="300"/>
      <c r="X639" s="300"/>
      <c r="Y639" s="300"/>
      <c r="Z639" s="300"/>
    </row>
    <row r="640" spans="1:26" ht="11.25" customHeight="1">
      <c r="A640" s="300"/>
      <c r="B640" s="300"/>
      <c r="C640" s="300"/>
      <c r="D640" s="300"/>
      <c r="E640" s="300"/>
      <c r="F640" s="300"/>
      <c r="G640" s="300"/>
      <c r="H640" s="300"/>
      <c r="I640" s="300"/>
      <c r="J640" s="300"/>
      <c r="K640" s="300"/>
      <c r="L640" s="300"/>
      <c r="M640" s="300"/>
      <c r="N640" s="300"/>
      <c r="O640" s="300"/>
      <c r="P640" s="300"/>
      <c r="Q640" s="300"/>
      <c r="R640" s="300"/>
      <c r="S640" s="300"/>
      <c r="T640" s="300"/>
      <c r="U640" s="300"/>
      <c r="V640" s="300"/>
      <c r="W640" s="300"/>
      <c r="X640" s="300"/>
      <c r="Y640" s="300"/>
      <c r="Z640" s="300"/>
    </row>
    <row r="641" spans="1:26" ht="11.25" customHeight="1">
      <c r="A641" s="300"/>
      <c r="B641" s="300"/>
      <c r="C641" s="300"/>
      <c r="D641" s="300"/>
      <c r="E641" s="300"/>
      <c r="F641" s="300"/>
      <c r="G641" s="300"/>
      <c r="H641" s="300"/>
      <c r="I641" s="300"/>
      <c r="J641" s="300"/>
      <c r="K641" s="300"/>
      <c r="L641" s="300"/>
      <c r="M641" s="300"/>
      <c r="N641" s="300"/>
      <c r="O641" s="300"/>
      <c r="P641" s="300"/>
      <c r="Q641" s="300"/>
      <c r="R641" s="300"/>
      <c r="S641" s="300"/>
      <c r="T641" s="300"/>
      <c r="U641" s="300"/>
      <c r="V641" s="300"/>
      <c r="W641" s="300"/>
      <c r="X641" s="300"/>
      <c r="Y641" s="300"/>
      <c r="Z641" s="300"/>
    </row>
    <row r="642" spans="1:26" ht="11.25" customHeight="1">
      <c r="A642" s="300"/>
      <c r="B642" s="300"/>
      <c r="C642" s="300"/>
      <c r="D642" s="300"/>
      <c r="E642" s="300"/>
      <c r="F642" s="300"/>
      <c r="G642" s="300"/>
      <c r="H642" s="300"/>
      <c r="I642" s="300"/>
      <c r="J642" s="300"/>
      <c r="K642" s="300"/>
      <c r="L642" s="300"/>
      <c r="M642" s="300"/>
      <c r="N642" s="300"/>
      <c r="O642" s="300"/>
      <c r="P642" s="300"/>
      <c r="Q642" s="300"/>
      <c r="R642" s="300"/>
      <c r="S642" s="300"/>
      <c r="T642" s="300"/>
      <c r="U642" s="300"/>
      <c r="V642" s="300"/>
      <c r="W642" s="300"/>
      <c r="X642" s="300"/>
      <c r="Y642" s="300"/>
      <c r="Z642" s="300"/>
    </row>
    <row r="643" spans="1:26" ht="11.25" customHeight="1">
      <c r="A643" s="300"/>
      <c r="B643" s="300"/>
      <c r="C643" s="300"/>
      <c r="D643" s="300"/>
      <c r="E643" s="300"/>
      <c r="F643" s="300"/>
      <c r="G643" s="300"/>
      <c r="H643" s="300"/>
      <c r="I643" s="300"/>
      <c r="J643" s="300"/>
      <c r="K643" s="300"/>
      <c r="L643" s="300"/>
      <c r="M643" s="300"/>
      <c r="N643" s="300"/>
      <c r="O643" s="300"/>
      <c r="P643" s="300"/>
      <c r="Q643" s="300"/>
      <c r="R643" s="300"/>
      <c r="S643" s="300"/>
      <c r="T643" s="300"/>
      <c r="U643" s="300"/>
      <c r="V643" s="300"/>
      <c r="W643" s="300"/>
      <c r="X643" s="300"/>
      <c r="Y643" s="300"/>
      <c r="Z643" s="300"/>
    </row>
    <row r="644" spans="1:26" ht="11.25" customHeight="1">
      <c r="A644" s="300"/>
      <c r="B644" s="300"/>
      <c r="C644" s="300"/>
      <c r="D644" s="300"/>
      <c r="E644" s="300"/>
      <c r="F644" s="300"/>
      <c r="G644" s="300"/>
      <c r="H644" s="300"/>
      <c r="I644" s="300"/>
      <c r="J644" s="300"/>
      <c r="K644" s="300"/>
      <c r="L644" s="300"/>
      <c r="M644" s="300"/>
      <c r="N644" s="300"/>
      <c r="O644" s="300"/>
      <c r="P644" s="300"/>
      <c r="Q644" s="300"/>
      <c r="R644" s="300"/>
      <c r="S644" s="300"/>
      <c r="T644" s="300"/>
      <c r="U644" s="300"/>
      <c r="V644" s="300"/>
      <c r="W644" s="300"/>
      <c r="X644" s="300"/>
      <c r="Y644" s="300"/>
      <c r="Z644" s="300"/>
    </row>
    <row r="645" spans="1:26" ht="11.25" customHeight="1">
      <c r="A645" s="300"/>
      <c r="B645" s="300"/>
      <c r="C645" s="300"/>
      <c r="D645" s="300"/>
      <c r="E645" s="300"/>
      <c r="F645" s="300"/>
      <c r="G645" s="300"/>
      <c r="H645" s="300"/>
      <c r="I645" s="300"/>
      <c r="J645" s="300"/>
      <c r="K645" s="300"/>
      <c r="L645" s="300"/>
      <c r="M645" s="300"/>
      <c r="N645" s="300"/>
      <c r="O645" s="300"/>
      <c r="P645" s="300"/>
      <c r="Q645" s="300"/>
      <c r="R645" s="300"/>
      <c r="S645" s="300"/>
      <c r="T645" s="300"/>
      <c r="U645" s="300"/>
      <c r="V645" s="300"/>
      <c r="W645" s="300"/>
      <c r="X645" s="300"/>
      <c r="Y645" s="300"/>
      <c r="Z645" s="300"/>
    </row>
    <row r="646" spans="1:26" ht="11.25" customHeight="1">
      <c r="A646" s="300"/>
      <c r="B646" s="300"/>
      <c r="C646" s="300"/>
      <c r="D646" s="300"/>
      <c r="E646" s="300"/>
      <c r="F646" s="300"/>
      <c r="G646" s="300"/>
      <c r="H646" s="300"/>
      <c r="I646" s="300"/>
      <c r="J646" s="300"/>
      <c r="K646" s="300"/>
      <c r="L646" s="300"/>
      <c r="M646" s="300"/>
      <c r="N646" s="300"/>
      <c r="O646" s="300"/>
      <c r="P646" s="300"/>
      <c r="Q646" s="300"/>
      <c r="R646" s="300"/>
      <c r="S646" s="300"/>
      <c r="T646" s="300"/>
      <c r="U646" s="300"/>
      <c r="V646" s="300"/>
      <c r="W646" s="300"/>
      <c r="X646" s="300"/>
      <c r="Y646" s="300"/>
      <c r="Z646" s="300"/>
    </row>
    <row r="647" spans="1:26" ht="11.25" customHeight="1">
      <c r="A647" s="300"/>
      <c r="B647" s="300"/>
      <c r="C647" s="300"/>
      <c r="D647" s="300"/>
      <c r="E647" s="300"/>
      <c r="F647" s="300"/>
      <c r="G647" s="300"/>
      <c r="H647" s="300"/>
      <c r="I647" s="300"/>
      <c r="J647" s="300"/>
      <c r="K647" s="300"/>
      <c r="L647" s="300"/>
      <c r="M647" s="300"/>
      <c r="N647" s="300"/>
      <c r="O647" s="300"/>
      <c r="P647" s="300"/>
      <c r="Q647" s="300"/>
      <c r="R647" s="300"/>
      <c r="S647" s="300"/>
      <c r="T647" s="300"/>
      <c r="U647" s="300"/>
      <c r="V647" s="300"/>
      <c r="W647" s="300"/>
      <c r="X647" s="300"/>
      <c r="Y647" s="300"/>
      <c r="Z647" s="300"/>
    </row>
    <row r="648" spans="1:26" ht="11.25" customHeight="1">
      <c r="A648" s="300"/>
      <c r="B648" s="300"/>
      <c r="C648" s="300"/>
      <c r="D648" s="300"/>
      <c r="E648" s="300"/>
      <c r="F648" s="300"/>
      <c r="G648" s="300"/>
      <c r="H648" s="300"/>
      <c r="I648" s="300"/>
      <c r="J648" s="300"/>
      <c r="K648" s="300"/>
      <c r="L648" s="300"/>
      <c r="M648" s="300"/>
      <c r="N648" s="300"/>
      <c r="O648" s="300"/>
      <c r="P648" s="300"/>
      <c r="Q648" s="300"/>
      <c r="R648" s="300"/>
      <c r="S648" s="300"/>
      <c r="T648" s="300"/>
      <c r="U648" s="300"/>
      <c r="V648" s="300"/>
      <c r="W648" s="300"/>
      <c r="X648" s="300"/>
      <c r="Y648" s="300"/>
      <c r="Z648" s="300"/>
    </row>
    <row r="649" spans="1:26" ht="11.25" customHeight="1">
      <c r="A649" s="300"/>
      <c r="B649" s="300"/>
      <c r="C649" s="300"/>
      <c r="D649" s="300"/>
      <c r="E649" s="300"/>
      <c r="F649" s="300"/>
      <c r="G649" s="300"/>
      <c r="H649" s="300"/>
      <c r="I649" s="300"/>
      <c r="J649" s="300"/>
      <c r="K649" s="300"/>
      <c r="L649" s="300"/>
      <c r="M649" s="300"/>
      <c r="N649" s="300"/>
      <c r="O649" s="300"/>
      <c r="P649" s="300"/>
      <c r="Q649" s="300"/>
      <c r="R649" s="300"/>
      <c r="S649" s="300"/>
      <c r="T649" s="300"/>
      <c r="U649" s="300"/>
      <c r="V649" s="300"/>
      <c r="W649" s="300"/>
      <c r="X649" s="300"/>
      <c r="Y649" s="300"/>
      <c r="Z649" s="300"/>
    </row>
    <row r="650" spans="1:26" ht="11.25" customHeight="1">
      <c r="A650" s="300"/>
      <c r="B650" s="300"/>
      <c r="C650" s="300"/>
      <c r="D650" s="300"/>
      <c r="E650" s="300"/>
      <c r="F650" s="300"/>
      <c r="G650" s="300"/>
      <c r="H650" s="300"/>
      <c r="I650" s="300"/>
      <c r="J650" s="300"/>
      <c r="K650" s="300"/>
      <c r="L650" s="300"/>
      <c r="M650" s="300"/>
      <c r="N650" s="300"/>
      <c r="O650" s="300"/>
      <c r="P650" s="300"/>
      <c r="Q650" s="300"/>
      <c r="R650" s="300"/>
      <c r="S650" s="300"/>
      <c r="T650" s="300"/>
      <c r="U650" s="300"/>
      <c r="V650" s="300"/>
      <c r="W650" s="300"/>
      <c r="X650" s="300"/>
      <c r="Y650" s="300"/>
      <c r="Z650" s="300"/>
    </row>
    <row r="651" spans="1:26" ht="11.25" customHeight="1">
      <c r="A651" s="300"/>
      <c r="B651" s="300"/>
      <c r="C651" s="300"/>
      <c r="D651" s="300"/>
      <c r="E651" s="300"/>
      <c r="F651" s="300"/>
      <c r="G651" s="300"/>
      <c r="H651" s="300"/>
      <c r="I651" s="300"/>
      <c r="J651" s="300"/>
      <c r="K651" s="300"/>
      <c r="L651" s="300"/>
      <c r="M651" s="300"/>
      <c r="N651" s="300"/>
      <c r="O651" s="300"/>
      <c r="P651" s="300"/>
      <c r="Q651" s="300"/>
      <c r="R651" s="300"/>
      <c r="S651" s="300"/>
      <c r="T651" s="300"/>
      <c r="U651" s="300"/>
      <c r="V651" s="300"/>
      <c r="W651" s="300"/>
      <c r="X651" s="300"/>
      <c r="Y651" s="300"/>
      <c r="Z651" s="300"/>
    </row>
    <row r="652" spans="1:26" ht="11.25" customHeight="1">
      <c r="A652" s="300"/>
      <c r="B652" s="300"/>
      <c r="C652" s="300"/>
      <c r="D652" s="300"/>
      <c r="E652" s="300"/>
      <c r="F652" s="300"/>
      <c r="G652" s="300"/>
      <c r="H652" s="300"/>
      <c r="I652" s="300"/>
      <c r="J652" s="300"/>
      <c r="K652" s="300"/>
      <c r="L652" s="300"/>
      <c r="M652" s="300"/>
      <c r="N652" s="300"/>
      <c r="O652" s="300"/>
      <c r="P652" s="300"/>
      <c r="Q652" s="300"/>
      <c r="R652" s="300"/>
      <c r="S652" s="300"/>
      <c r="T652" s="300"/>
      <c r="U652" s="300"/>
      <c r="V652" s="300"/>
      <c r="W652" s="300"/>
      <c r="X652" s="300"/>
      <c r="Y652" s="300"/>
      <c r="Z652" s="300"/>
    </row>
    <row r="653" spans="1:26" ht="11.25" customHeight="1">
      <c r="A653" s="300"/>
      <c r="B653" s="300"/>
      <c r="C653" s="300"/>
      <c r="D653" s="300"/>
      <c r="E653" s="300"/>
      <c r="F653" s="300"/>
      <c r="G653" s="300"/>
      <c r="H653" s="300"/>
      <c r="I653" s="300"/>
      <c r="J653" s="300"/>
      <c r="K653" s="300"/>
      <c r="L653" s="300"/>
      <c r="M653" s="300"/>
      <c r="N653" s="300"/>
      <c r="O653" s="300"/>
      <c r="P653" s="300"/>
      <c r="Q653" s="300"/>
      <c r="R653" s="300"/>
      <c r="S653" s="300"/>
      <c r="T653" s="300"/>
      <c r="U653" s="300"/>
      <c r="V653" s="300"/>
      <c r="W653" s="300"/>
      <c r="X653" s="300"/>
      <c r="Y653" s="300"/>
      <c r="Z653" s="300"/>
    </row>
    <row r="654" spans="1:26" ht="11.25" customHeight="1">
      <c r="A654" s="300"/>
      <c r="B654" s="300"/>
      <c r="C654" s="300"/>
      <c r="D654" s="300"/>
      <c r="E654" s="300"/>
      <c r="F654" s="300"/>
      <c r="G654" s="300"/>
      <c r="H654" s="300"/>
      <c r="I654" s="300"/>
      <c r="J654" s="300"/>
      <c r="K654" s="300"/>
      <c r="L654" s="300"/>
      <c r="M654" s="300"/>
      <c r="N654" s="300"/>
      <c r="O654" s="300"/>
      <c r="P654" s="300"/>
      <c r="Q654" s="300"/>
      <c r="R654" s="300"/>
      <c r="S654" s="300"/>
      <c r="T654" s="300"/>
      <c r="U654" s="300"/>
      <c r="V654" s="300"/>
      <c r="W654" s="300"/>
      <c r="X654" s="300"/>
      <c r="Y654" s="300"/>
      <c r="Z654" s="300"/>
    </row>
    <row r="655" spans="1:26" ht="11.25" customHeight="1">
      <c r="A655" s="300"/>
      <c r="B655" s="300"/>
      <c r="C655" s="300"/>
      <c r="D655" s="300"/>
      <c r="E655" s="300"/>
      <c r="F655" s="300"/>
      <c r="G655" s="300"/>
      <c r="H655" s="300"/>
      <c r="I655" s="300"/>
      <c r="J655" s="300"/>
      <c r="K655" s="300"/>
      <c r="L655" s="300"/>
      <c r="M655" s="300"/>
      <c r="N655" s="300"/>
      <c r="O655" s="300"/>
      <c r="P655" s="300"/>
      <c r="Q655" s="300"/>
      <c r="R655" s="300"/>
      <c r="S655" s="300"/>
      <c r="T655" s="300"/>
      <c r="U655" s="300"/>
      <c r="V655" s="300"/>
      <c r="W655" s="300"/>
      <c r="X655" s="300"/>
      <c r="Y655" s="300"/>
      <c r="Z655" s="300"/>
    </row>
    <row r="656" spans="1:26" ht="11.25" customHeight="1">
      <c r="A656" s="300"/>
      <c r="B656" s="300"/>
      <c r="C656" s="300"/>
      <c r="D656" s="300"/>
      <c r="E656" s="300"/>
      <c r="F656" s="300"/>
      <c r="G656" s="300"/>
      <c r="H656" s="300"/>
      <c r="I656" s="300"/>
      <c r="J656" s="300"/>
      <c r="K656" s="300"/>
      <c r="L656" s="300"/>
      <c r="M656" s="300"/>
      <c r="N656" s="300"/>
      <c r="O656" s="300"/>
      <c r="P656" s="300"/>
      <c r="Q656" s="300"/>
      <c r="R656" s="300"/>
      <c r="S656" s="300"/>
      <c r="T656" s="300"/>
      <c r="U656" s="300"/>
      <c r="V656" s="300"/>
      <c r="W656" s="300"/>
      <c r="X656" s="300"/>
      <c r="Y656" s="300"/>
      <c r="Z656" s="300"/>
    </row>
    <row r="657" spans="1:26" ht="11.25" customHeight="1">
      <c r="A657" s="300"/>
      <c r="B657" s="300"/>
      <c r="C657" s="300"/>
      <c r="D657" s="300"/>
      <c r="E657" s="300"/>
      <c r="F657" s="300"/>
      <c r="G657" s="300"/>
      <c r="H657" s="300"/>
      <c r="I657" s="300"/>
      <c r="J657" s="300"/>
      <c r="K657" s="300"/>
      <c r="L657" s="300"/>
      <c r="M657" s="300"/>
      <c r="N657" s="300"/>
      <c r="O657" s="300"/>
      <c r="P657" s="300"/>
      <c r="Q657" s="300"/>
      <c r="R657" s="300"/>
      <c r="S657" s="300"/>
      <c r="T657" s="300"/>
      <c r="U657" s="300"/>
      <c r="V657" s="300"/>
      <c r="W657" s="300"/>
      <c r="X657" s="300"/>
      <c r="Y657" s="300"/>
      <c r="Z657" s="300"/>
    </row>
    <row r="658" spans="1:26" ht="11.25" customHeight="1">
      <c r="A658" s="300"/>
      <c r="B658" s="300"/>
      <c r="C658" s="300"/>
      <c r="D658" s="300"/>
      <c r="E658" s="300"/>
      <c r="F658" s="300"/>
      <c r="G658" s="300"/>
      <c r="H658" s="300"/>
      <c r="I658" s="300"/>
      <c r="J658" s="300"/>
      <c r="K658" s="300"/>
      <c r="L658" s="300"/>
      <c r="M658" s="300"/>
      <c r="N658" s="300"/>
      <c r="O658" s="300"/>
      <c r="P658" s="300"/>
      <c r="Q658" s="300"/>
      <c r="R658" s="300"/>
      <c r="S658" s="300"/>
      <c r="T658" s="300"/>
      <c r="U658" s="300"/>
      <c r="V658" s="300"/>
      <c r="W658" s="300"/>
      <c r="X658" s="300"/>
      <c r="Y658" s="300"/>
      <c r="Z658" s="300"/>
    </row>
    <row r="659" spans="1:26" ht="11.25" customHeight="1">
      <c r="A659" s="300"/>
      <c r="B659" s="300"/>
      <c r="C659" s="300"/>
      <c r="D659" s="300"/>
      <c r="E659" s="300"/>
      <c r="F659" s="300"/>
      <c r="G659" s="300"/>
      <c r="H659" s="300"/>
      <c r="I659" s="300"/>
      <c r="J659" s="300"/>
      <c r="K659" s="300"/>
      <c r="L659" s="300"/>
      <c r="M659" s="300"/>
      <c r="N659" s="300"/>
      <c r="O659" s="300"/>
      <c r="P659" s="300"/>
      <c r="Q659" s="300"/>
      <c r="R659" s="300"/>
      <c r="S659" s="300"/>
      <c r="T659" s="300"/>
      <c r="U659" s="300"/>
      <c r="V659" s="300"/>
      <c r="W659" s="300"/>
      <c r="X659" s="300"/>
      <c r="Y659" s="300"/>
      <c r="Z659" s="300"/>
    </row>
    <row r="660" spans="1:26" ht="11.25" customHeight="1">
      <c r="A660" s="300"/>
      <c r="B660" s="300"/>
      <c r="C660" s="300"/>
      <c r="D660" s="300"/>
      <c r="E660" s="300"/>
      <c r="F660" s="300"/>
      <c r="G660" s="300"/>
      <c r="H660" s="300"/>
      <c r="I660" s="300"/>
      <c r="J660" s="300"/>
      <c r="K660" s="300"/>
      <c r="L660" s="300"/>
      <c r="M660" s="300"/>
      <c r="N660" s="300"/>
      <c r="O660" s="300"/>
      <c r="P660" s="300"/>
      <c r="Q660" s="300"/>
      <c r="R660" s="300"/>
      <c r="S660" s="300"/>
      <c r="T660" s="300"/>
      <c r="U660" s="300"/>
      <c r="V660" s="300"/>
      <c r="W660" s="300"/>
      <c r="X660" s="300"/>
      <c r="Y660" s="300"/>
      <c r="Z660" s="300"/>
    </row>
    <row r="661" spans="1:26" ht="11.25" customHeight="1">
      <c r="A661" s="300"/>
      <c r="B661" s="300"/>
      <c r="C661" s="300"/>
      <c r="D661" s="300"/>
      <c r="E661" s="300"/>
      <c r="F661" s="300"/>
      <c r="G661" s="300"/>
      <c r="H661" s="300"/>
      <c r="I661" s="300"/>
      <c r="J661" s="300"/>
      <c r="K661" s="300"/>
      <c r="L661" s="300"/>
      <c r="M661" s="300"/>
      <c r="N661" s="300"/>
      <c r="O661" s="300"/>
      <c r="P661" s="300"/>
      <c r="Q661" s="300"/>
      <c r="R661" s="300"/>
      <c r="S661" s="300"/>
      <c r="T661" s="300"/>
      <c r="U661" s="300"/>
      <c r="V661" s="300"/>
      <c r="W661" s="300"/>
      <c r="X661" s="300"/>
      <c r="Y661" s="300"/>
      <c r="Z661" s="300"/>
    </row>
    <row r="662" spans="1:26" ht="11.25" customHeight="1">
      <c r="A662" s="300"/>
      <c r="B662" s="300"/>
      <c r="C662" s="300"/>
      <c r="D662" s="300"/>
      <c r="E662" s="300"/>
      <c r="F662" s="300"/>
      <c r="G662" s="300"/>
      <c r="H662" s="300"/>
      <c r="I662" s="300"/>
      <c r="J662" s="300"/>
      <c r="K662" s="300"/>
      <c r="L662" s="300"/>
      <c r="M662" s="300"/>
      <c r="N662" s="300"/>
      <c r="O662" s="300"/>
      <c r="P662" s="300"/>
      <c r="Q662" s="300"/>
      <c r="R662" s="300"/>
      <c r="S662" s="300"/>
      <c r="T662" s="300"/>
      <c r="U662" s="300"/>
      <c r="V662" s="300"/>
      <c r="W662" s="300"/>
      <c r="X662" s="300"/>
      <c r="Y662" s="300"/>
      <c r="Z662" s="300"/>
    </row>
    <row r="663" spans="1:26" ht="11.25" customHeight="1">
      <c r="A663" s="300"/>
      <c r="B663" s="300"/>
      <c r="C663" s="300"/>
      <c r="D663" s="300"/>
      <c r="E663" s="300"/>
      <c r="F663" s="300"/>
      <c r="G663" s="300"/>
      <c r="H663" s="300"/>
      <c r="I663" s="300"/>
      <c r="J663" s="300"/>
      <c r="K663" s="300"/>
      <c r="L663" s="300"/>
      <c r="M663" s="300"/>
      <c r="N663" s="300"/>
      <c r="O663" s="300"/>
      <c r="P663" s="300"/>
      <c r="Q663" s="300"/>
      <c r="R663" s="300"/>
      <c r="S663" s="300"/>
      <c r="T663" s="300"/>
      <c r="U663" s="300"/>
      <c r="V663" s="300"/>
      <c r="W663" s="300"/>
      <c r="X663" s="300"/>
      <c r="Y663" s="300"/>
      <c r="Z663" s="300"/>
    </row>
    <row r="664" spans="1:26" ht="11.25" customHeight="1">
      <c r="A664" s="300"/>
      <c r="B664" s="300"/>
      <c r="C664" s="300"/>
      <c r="D664" s="300"/>
      <c r="E664" s="300"/>
      <c r="F664" s="300"/>
      <c r="G664" s="300"/>
      <c r="H664" s="300"/>
      <c r="I664" s="300"/>
      <c r="J664" s="300"/>
      <c r="K664" s="300"/>
      <c r="L664" s="300"/>
      <c r="M664" s="300"/>
      <c r="N664" s="300"/>
      <c r="O664" s="300"/>
      <c r="P664" s="300"/>
      <c r="Q664" s="300"/>
      <c r="R664" s="300"/>
      <c r="S664" s="300"/>
      <c r="T664" s="300"/>
      <c r="U664" s="300"/>
      <c r="V664" s="300"/>
      <c r="W664" s="300"/>
      <c r="X664" s="300"/>
      <c r="Y664" s="300"/>
      <c r="Z664" s="300"/>
    </row>
    <row r="665" spans="1:26" ht="11.25" customHeight="1">
      <c r="A665" s="300"/>
      <c r="B665" s="300"/>
      <c r="C665" s="300"/>
      <c r="D665" s="300"/>
      <c r="E665" s="300"/>
      <c r="F665" s="300"/>
      <c r="G665" s="300"/>
      <c r="H665" s="300"/>
      <c r="I665" s="300"/>
      <c r="J665" s="300"/>
      <c r="K665" s="300"/>
      <c r="L665" s="300"/>
      <c r="M665" s="300"/>
      <c r="N665" s="300"/>
      <c r="O665" s="300"/>
      <c r="P665" s="300"/>
      <c r="Q665" s="300"/>
      <c r="R665" s="300"/>
      <c r="S665" s="300"/>
      <c r="T665" s="300"/>
      <c r="U665" s="300"/>
      <c r="V665" s="300"/>
      <c r="W665" s="300"/>
      <c r="X665" s="300"/>
      <c r="Y665" s="300"/>
      <c r="Z665" s="300"/>
    </row>
    <row r="666" spans="1:26" ht="11.25" customHeight="1">
      <c r="A666" s="300"/>
      <c r="B666" s="300"/>
      <c r="C666" s="300"/>
      <c r="D666" s="300"/>
      <c r="E666" s="300"/>
      <c r="F666" s="300"/>
      <c r="G666" s="300"/>
      <c r="H666" s="300"/>
      <c r="I666" s="300"/>
      <c r="J666" s="300"/>
      <c r="K666" s="300"/>
      <c r="L666" s="300"/>
      <c r="M666" s="300"/>
      <c r="N666" s="300"/>
      <c r="O666" s="300"/>
      <c r="P666" s="300"/>
      <c r="Q666" s="300"/>
      <c r="R666" s="300"/>
      <c r="S666" s="300"/>
      <c r="T666" s="300"/>
      <c r="U666" s="300"/>
      <c r="V666" s="300"/>
      <c r="W666" s="300"/>
      <c r="X666" s="300"/>
      <c r="Y666" s="300"/>
      <c r="Z666" s="300"/>
    </row>
    <row r="667" spans="1:26" ht="11.25" customHeight="1">
      <c r="A667" s="300"/>
      <c r="B667" s="300"/>
      <c r="C667" s="300"/>
      <c r="D667" s="300"/>
      <c r="E667" s="300"/>
      <c r="F667" s="300"/>
      <c r="G667" s="300"/>
      <c r="H667" s="300"/>
      <c r="I667" s="300"/>
      <c r="J667" s="300"/>
      <c r="K667" s="300"/>
      <c r="L667" s="300"/>
      <c r="M667" s="300"/>
      <c r="N667" s="300"/>
      <c r="O667" s="300"/>
      <c r="P667" s="300"/>
      <c r="Q667" s="300"/>
      <c r="R667" s="300"/>
      <c r="S667" s="300"/>
      <c r="T667" s="300"/>
      <c r="U667" s="300"/>
      <c r="V667" s="300"/>
      <c r="W667" s="300"/>
      <c r="X667" s="300"/>
      <c r="Y667" s="300"/>
      <c r="Z667" s="300"/>
    </row>
    <row r="668" spans="1:26" ht="11.25" customHeight="1">
      <c r="A668" s="300"/>
      <c r="B668" s="300"/>
      <c r="C668" s="300"/>
      <c r="D668" s="300"/>
      <c r="E668" s="300"/>
      <c r="F668" s="300"/>
      <c r="G668" s="300"/>
      <c r="H668" s="300"/>
      <c r="I668" s="300"/>
      <c r="J668" s="300"/>
      <c r="K668" s="300"/>
      <c r="L668" s="300"/>
      <c r="M668" s="300"/>
      <c r="N668" s="300"/>
      <c r="O668" s="300"/>
      <c r="P668" s="300"/>
      <c r="Q668" s="300"/>
      <c r="R668" s="300"/>
      <c r="S668" s="300"/>
      <c r="T668" s="300"/>
      <c r="U668" s="300"/>
      <c r="V668" s="300"/>
      <c r="W668" s="300"/>
      <c r="X668" s="300"/>
      <c r="Y668" s="300"/>
      <c r="Z668" s="300"/>
    </row>
    <row r="669" spans="1:26" ht="11.25" customHeight="1">
      <c r="A669" s="300"/>
      <c r="B669" s="300"/>
      <c r="C669" s="300"/>
      <c r="D669" s="300"/>
      <c r="E669" s="300"/>
      <c r="F669" s="300"/>
      <c r="G669" s="300"/>
      <c r="H669" s="300"/>
      <c r="I669" s="300"/>
      <c r="J669" s="300"/>
      <c r="K669" s="300"/>
      <c r="L669" s="300"/>
      <c r="M669" s="300"/>
      <c r="N669" s="300"/>
      <c r="O669" s="300"/>
      <c r="P669" s="300"/>
      <c r="Q669" s="300"/>
      <c r="R669" s="300"/>
      <c r="S669" s="300"/>
      <c r="T669" s="300"/>
      <c r="U669" s="300"/>
      <c r="V669" s="300"/>
      <c r="W669" s="300"/>
      <c r="X669" s="300"/>
      <c r="Y669" s="300"/>
      <c r="Z669" s="300"/>
    </row>
    <row r="670" spans="1:26" ht="11.25" customHeight="1">
      <c r="A670" s="300"/>
      <c r="B670" s="300"/>
      <c r="C670" s="300"/>
      <c r="D670" s="300"/>
      <c r="E670" s="300"/>
      <c r="F670" s="300"/>
      <c r="G670" s="300"/>
      <c r="H670" s="300"/>
      <c r="I670" s="300"/>
      <c r="J670" s="300"/>
      <c r="K670" s="300"/>
      <c r="L670" s="300"/>
      <c r="M670" s="300"/>
      <c r="N670" s="300"/>
      <c r="O670" s="300"/>
      <c r="P670" s="300"/>
      <c r="Q670" s="300"/>
      <c r="R670" s="300"/>
      <c r="S670" s="300"/>
      <c r="T670" s="300"/>
      <c r="U670" s="300"/>
      <c r="V670" s="300"/>
      <c r="W670" s="300"/>
      <c r="X670" s="300"/>
      <c r="Y670" s="300"/>
      <c r="Z670" s="300"/>
    </row>
    <row r="671" spans="1:26" ht="11.25" customHeight="1">
      <c r="A671" s="300"/>
      <c r="B671" s="300"/>
      <c r="C671" s="300"/>
      <c r="D671" s="300"/>
      <c r="E671" s="300"/>
      <c r="F671" s="300"/>
      <c r="G671" s="300"/>
      <c r="H671" s="300"/>
      <c r="I671" s="300"/>
      <c r="J671" s="300"/>
      <c r="K671" s="300"/>
      <c r="L671" s="300"/>
      <c r="M671" s="300"/>
      <c r="N671" s="300"/>
      <c r="O671" s="300"/>
      <c r="P671" s="300"/>
      <c r="Q671" s="300"/>
      <c r="R671" s="300"/>
      <c r="S671" s="300"/>
      <c r="T671" s="300"/>
      <c r="U671" s="300"/>
      <c r="V671" s="300"/>
      <c r="W671" s="300"/>
      <c r="X671" s="300"/>
      <c r="Y671" s="300"/>
      <c r="Z671" s="300"/>
    </row>
    <row r="672" spans="1:26" ht="11.25" customHeight="1">
      <c r="A672" s="300"/>
      <c r="B672" s="300"/>
      <c r="C672" s="300"/>
      <c r="D672" s="300"/>
      <c r="E672" s="300"/>
      <c r="F672" s="300"/>
      <c r="G672" s="300"/>
      <c r="H672" s="300"/>
      <c r="I672" s="300"/>
      <c r="J672" s="300"/>
      <c r="K672" s="300"/>
      <c r="L672" s="300"/>
      <c r="M672" s="300"/>
      <c r="N672" s="300"/>
      <c r="O672" s="300"/>
      <c r="P672" s="300"/>
      <c r="Q672" s="300"/>
      <c r="R672" s="300"/>
      <c r="S672" s="300"/>
      <c r="T672" s="300"/>
      <c r="U672" s="300"/>
      <c r="V672" s="300"/>
      <c r="W672" s="300"/>
      <c r="X672" s="300"/>
      <c r="Y672" s="300"/>
      <c r="Z672" s="300"/>
    </row>
    <row r="673" spans="1:26" ht="11.25" customHeight="1">
      <c r="A673" s="300"/>
      <c r="B673" s="300"/>
      <c r="C673" s="300"/>
      <c r="D673" s="300"/>
      <c r="E673" s="300"/>
      <c r="F673" s="300"/>
      <c r="G673" s="300"/>
      <c r="H673" s="300"/>
      <c r="I673" s="300"/>
      <c r="J673" s="300"/>
      <c r="K673" s="300"/>
      <c r="L673" s="300"/>
      <c r="M673" s="300"/>
      <c r="N673" s="300"/>
      <c r="O673" s="300"/>
      <c r="P673" s="300"/>
      <c r="Q673" s="300"/>
      <c r="R673" s="300"/>
      <c r="S673" s="300"/>
      <c r="T673" s="300"/>
      <c r="U673" s="300"/>
      <c r="V673" s="300"/>
      <c r="W673" s="300"/>
      <c r="X673" s="300"/>
      <c r="Y673" s="300"/>
      <c r="Z673" s="300"/>
    </row>
    <row r="674" spans="1:26" ht="11.25" customHeight="1">
      <c r="A674" s="300"/>
      <c r="B674" s="300"/>
      <c r="C674" s="300"/>
      <c r="D674" s="300"/>
      <c r="E674" s="300"/>
      <c r="F674" s="300"/>
      <c r="G674" s="300"/>
      <c r="H674" s="300"/>
      <c r="I674" s="300"/>
      <c r="J674" s="300"/>
      <c r="K674" s="300"/>
      <c r="L674" s="300"/>
      <c r="M674" s="300"/>
      <c r="N674" s="300"/>
      <c r="O674" s="300"/>
      <c r="P674" s="300"/>
      <c r="Q674" s="300"/>
      <c r="R674" s="300"/>
      <c r="S674" s="300"/>
      <c r="T674" s="300"/>
      <c r="U674" s="300"/>
      <c r="V674" s="300"/>
      <c r="W674" s="300"/>
      <c r="X674" s="300"/>
      <c r="Y674" s="300"/>
      <c r="Z674" s="300"/>
    </row>
    <row r="675" spans="1:26" ht="11.25" customHeight="1">
      <c r="A675" s="300"/>
      <c r="B675" s="300"/>
      <c r="C675" s="300"/>
      <c r="D675" s="300"/>
      <c r="E675" s="300"/>
      <c r="F675" s="300"/>
      <c r="G675" s="300"/>
      <c r="H675" s="300"/>
      <c r="I675" s="300"/>
      <c r="J675" s="300"/>
      <c r="K675" s="300"/>
      <c r="L675" s="300"/>
      <c r="M675" s="300"/>
      <c r="N675" s="300"/>
      <c r="O675" s="300"/>
      <c r="P675" s="300"/>
      <c r="Q675" s="300"/>
      <c r="R675" s="300"/>
      <c r="S675" s="300"/>
      <c r="T675" s="300"/>
      <c r="U675" s="300"/>
      <c r="V675" s="300"/>
      <c r="W675" s="300"/>
      <c r="X675" s="300"/>
      <c r="Y675" s="300"/>
      <c r="Z675" s="300"/>
    </row>
    <row r="676" spans="1:26" ht="11.25" customHeight="1">
      <c r="A676" s="300"/>
      <c r="B676" s="300"/>
      <c r="C676" s="300"/>
      <c r="D676" s="300"/>
      <c r="E676" s="300"/>
      <c r="F676" s="300"/>
      <c r="G676" s="300"/>
      <c r="H676" s="300"/>
      <c r="I676" s="300"/>
      <c r="J676" s="300"/>
      <c r="K676" s="300"/>
      <c r="L676" s="300"/>
      <c r="M676" s="300"/>
      <c r="N676" s="300"/>
      <c r="O676" s="300"/>
      <c r="P676" s="300"/>
      <c r="Q676" s="300"/>
      <c r="R676" s="300"/>
      <c r="S676" s="300"/>
      <c r="T676" s="300"/>
      <c r="U676" s="300"/>
      <c r="V676" s="300"/>
      <c r="W676" s="300"/>
      <c r="X676" s="300"/>
      <c r="Y676" s="300"/>
      <c r="Z676" s="300"/>
    </row>
    <row r="677" spans="1:26" ht="11.25" customHeight="1">
      <c r="A677" s="300"/>
      <c r="B677" s="300"/>
      <c r="C677" s="300"/>
      <c r="D677" s="300"/>
      <c r="E677" s="300"/>
      <c r="F677" s="300"/>
      <c r="G677" s="300"/>
      <c r="H677" s="300"/>
      <c r="I677" s="300"/>
      <c r="J677" s="300"/>
      <c r="K677" s="300"/>
      <c r="L677" s="300"/>
      <c r="M677" s="300"/>
      <c r="N677" s="300"/>
      <c r="O677" s="300"/>
      <c r="P677" s="300"/>
      <c r="Q677" s="300"/>
      <c r="R677" s="300"/>
      <c r="S677" s="300"/>
      <c r="T677" s="300"/>
      <c r="U677" s="300"/>
      <c r="V677" s="300"/>
      <c r="W677" s="300"/>
      <c r="X677" s="300"/>
      <c r="Y677" s="300"/>
      <c r="Z677" s="300"/>
    </row>
    <row r="678" spans="1:26" ht="11.25" customHeight="1">
      <c r="A678" s="300"/>
      <c r="B678" s="300"/>
      <c r="C678" s="300"/>
      <c r="D678" s="300"/>
      <c r="E678" s="300"/>
      <c r="F678" s="300"/>
      <c r="G678" s="300"/>
      <c r="H678" s="300"/>
      <c r="I678" s="300"/>
      <c r="J678" s="300"/>
      <c r="K678" s="300"/>
      <c r="L678" s="300"/>
      <c r="M678" s="300"/>
      <c r="N678" s="300"/>
      <c r="O678" s="300"/>
      <c r="P678" s="300"/>
      <c r="Q678" s="300"/>
      <c r="R678" s="300"/>
      <c r="S678" s="300"/>
      <c r="T678" s="300"/>
      <c r="U678" s="300"/>
      <c r="V678" s="300"/>
      <c r="W678" s="300"/>
      <c r="X678" s="300"/>
      <c r="Y678" s="300"/>
      <c r="Z678" s="300"/>
    </row>
    <row r="679" spans="1:26" ht="11.25" customHeight="1">
      <c r="A679" s="300"/>
      <c r="B679" s="300"/>
      <c r="C679" s="300"/>
      <c r="D679" s="300"/>
      <c r="E679" s="300"/>
      <c r="F679" s="300"/>
      <c r="G679" s="300"/>
      <c r="H679" s="300"/>
      <c r="I679" s="300"/>
      <c r="J679" s="300"/>
      <c r="K679" s="300"/>
      <c r="L679" s="300"/>
      <c r="M679" s="300"/>
      <c r="N679" s="300"/>
      <c r="O679" s="300"/>
      <c r="P679" s="300"/>
      <c r="Q679" s="300"/>
      <c r="R679" s="300"/>
      <c r="S679" s="300"/>
      <c r="T679" s="300"/>
      <c r="U679" s="300"/>
      <c r="V679" s="300"/>
      <c r="W679" s="300"/>
      <c r="X679" s="300"/>
      <c r="Y679" s="300"/>
      <c r="Z679" s="300"/>
    </row>
    <row r="680" spans="1:26" ht="11.25" customHeight="1">
      <c r="A680" s="300"/>
      <c r="B680" s="300"/>
      <c r="C680" s="300"/>
      <c r="D680" s="300"/>
      <c r="E680" s="300"/>
      <c r="F680" s="300"/>
      <c r="G680" s="300"/>
      <c r="H680" s="300"/>
      <c r="I680" s="300"/>
      <c r="J680" s="300"/>
      <c r="K680" s="300"/>
      <c r="L680" s="300"/>
      <c r="M680" s="300"/>
      <c r="N680" s="300"/>
      <c r="O680" s="300"/>
      <c r="P680" s="300"/>
      <c r="Q680" s="300"/>
      <c r="R680" s="300"/>
      <c r="S680" s="300"/>
      <c r="T680" s="300"/>
      <c r="U680" s="300"/>
      <c r="V680" s="300"/>
      <c r="W680" s="300"/>
      <c r="X680" s="300"/>
      <c r="Y680" s="300"/>
      <c r="Z680" s="300"/>
    </row>
    <row r="681" spans="1:26" ht="11.25" customHeight="1">
      <c r="A681" s="300"/>
      <c r="B681" s="300"/>
      <c r="C681" s="300"/>
      <c r="D681" s="300"/>
      <c r="E681" s="300"/>
      <c r="F681" s="300"/>
      <c r="G681" s="300"/>
      <c r="H681" s="300"/>
      <c r="I681" s="300"/>
      <c r="J681" s="300"/>
      <c r="K681" s="300"/>
      <c r="L681" s="300"/>
      <c r="M681" s="300"/>
      <c r="N681" s="300"/>
      <c r="O681" s="300"/>
      <c r="P681" s="300"/>
      <c r="Q681" s="300"/>
      <c r="R681" s="300"/>
      <c r="S681" s="300"/>
      <c r="T681" s="300"/>
      <c r="U681" s="300"/>
      <c r="V681" s="300"/>
      <c r="W681" s="300"/>
      <c r="X681" s="300"/>
      <c r="Y681" s="300"/>
      <c r="Z681" s="300"/>
    </row>
    <row r="682" spans="1:26" ht="11.25" customHeight="1">
      <c r="A682" s="300"/>
      <c r="B682" s="300"/>
      <c r="C682" s="300"/>
      <c r="D682" s="300"/>
      <c r="E682" s="300"/>
      <c r="F682" s="300"/>
      <c r="G682" s="300"/>
      <c r="H682" s="300"/>
      <c r="I682" s="300"/>
      <c r="J682" s="300"/>
      <c r="K682" s="300"/>
      <c r="L682" s="300"/>
      <c r="M682" s="300"/>
      <c r="N682" s="300"/>
      <c r="O682" s="300"/>
      <c r="P682" s="300"/>
      <c r="Q682" s="300"/>
      <c r="R682" s="300"/>
      <c r="S682" s="300"/>
      <c r="T682" s="300"/>
      <c r="U682" s="300"/>
      <c r="V682" s="300"/>
      <c r="W682" s="300"/>
      <c r="X682" s="300"/>
      <c r="Y682" s="300"/>
      <c r="Z682" s="300"/>
    </row>
    <row r="683" spans="1:26" ht="11.25" customHeight="1">
      <c r="A683" s="300"/>
      <c r="B683" s="300"/>
      <c r="C683" s="300"/>
      <c r="D683" s="300"/>
      <c r="E683" s="300"/>
      <c r="F683" s="300"/>
      <c r="G683" s="300"/>
      <c r="H683" s="300"/>
      <c r="I683" s="300"/>
      <c r="J683" s="300"/>
      <c r="K683" s="300"/>
      <c r="L683" s="300"/>
      <c r="M683" s="300"/>
      <c r="N683" s="300"/>
      <c r="O683" s="300"/>
      <c r="P683" s="300"/>
      <c r="Q683" s="300"/>
      <c r="R683" s="300"/>
      <c r="S683" s="300"/>
      <c r="T683" s="300"/>
      <c r="U683" s="300"/>
      <c r="V683" s="300"/>
      <c r="W683" s="300"/>
      <c r="X683" s="300"/>
      <c r="Y683" s="300"/>
      <c r="Z683" s="300"/>
    </row>
    <row r="684" spans="1:26" ht="11.25" customHeight="1">
      <c r="A684" s="300"/>
      <c r="B684" s="300"/>
      <c r="C684" s="300"/>
      <c r="D684" s="300"/>
      <c r="E684" s="300"/>
      <c r="F684" s="300"/>
      <c r="G684" s="300"/>
      <c r="H684" s="300"/>
      <c r="I684" s="300"/>
      <c r="J684" s="300"/>
      <c r="K684" s="300"/>
      <c r="L684" s="300"/>
      <c r="M684" s="300"/>
      <c r="N684" s="300"/>
      <c r="O684" s="300"/>
      <c r="P684" s="300"/>
      <c r="Q684" s="300"/>
      <c r="R684" s="300"/>
      <c r="S684" s="300"/>
      <c r="T684" s="300"/>
      <c r="U684" s="300"/>
      <c r="V684" s="300"/>
      <c r="W684" s="300"/>
      <c r="X684" s="300"/>
      <c r="Y684" s="300"/>
      <c r="Z684" s="300"/>
    </row>
    <row r="685" spans="1:26" ht="11.25" customHeight="1">
      <c r="A685" s="300"/>
      <c r="B685" s="300"/>
      <c r="C685" s="300"/>
      <c r="D685" s="300"/>
      <c r="E685" s="300"/>
      <c r="F685" s="300"/>
      <c r="G685" s="300"/>
      <c r="H685" s="300"/>
      <c r="I685" s="300"/>
      <c r="J685" s="300"/>
      <c r="K685" s="300"/>
      <c r="L685" s="300"/>
      <c r="M685" s="300"/>
      <c r="N685" s="300"/>
      <c r="O685" s="300"/>
      <c r="P685" s="300"/>
      <c r="Q685" s="300"/>
      <c r="R685" s="300"/>
      <c r="S685" s="300"/>
      <c r="T685" s="300"/>
      <c r="U685" s="300"/>
      <c r="V685" s="300"/>
      <c r="W685" s="300"/>
      <c r="X685" s="300"/>
      <c r="Y685" s="300"/>
      <c r="Z685" s="300"/>
    </row>
    <row r="686" spans="1:26" ht="11.25" customHeight="1">
      <c r="A686" s="300"/>
      <c r="B686" s="300"/>
      <c r="C686" s="300"/>
      <c r="D686" s="300"/>
      <c r="E686" s="300"/>
      <c r="F686" s="300"/>
      <c r="G686" s="300"/>
      <c r="H686" s="300"/>
      <c r="I686" s="300"/>
      <c r="J686" s="300"/>
      <c r="K686" s="300"/>
      <c r="L686" s="300"/>
      <c r="M686" s="300"/>
      <c r="N686" s="300"/>
      <c r="O686" s="300"/>
      <c r="P686" s="300"/>
      <c r="Q686" s="300"/>
      <c r="R686" s="300"/>
      <c r="S686" s="300"/>
      <c r="T686" s="300"/>
      <c r="U686" s="300"/>
      <c r="V686" s="300"/>
      <c r="W686" s="300"/>
      <c r="X686" s="300"/>
      <c r="Y686" s="300"/>
      <c r="Z686" s="300"/>
    </row>
    <row r="687" spans="1:26" ht="11.25" customHeight="1">
      <c r="A687" s="300"/>
      <c r="B687" s="300"/>
      <c r="C687" s="300"/>
      <c r="D687" s="300"/>
      <c r="E687" s="300"/>
      <c r="F687" s="300"/>
      <c r="G687" s="300"/>
      <c r="H687" s="300"/>
      <c r="I687" s="300"/>
      <c r="J687" s="300"/>
      <c r="K687" s="300"/>
      <c r="L687" s="300"/>
      <c r="M687" s="300"/>
      <c r="N687" s="300"/>
      <c r="O687" s="300"/>
      <c r="P687" s="300"/>
      <c r="Q687" s="300"/>
      <c r="R687" s="300"/>
      <c r="S687" s="300"/>
      <c r="T687" s="300"/>
      <c r="U687" s="300"/>
      <c r="V687" s="300"/>
      <c r="W687" s="300"/>
      <c r="X687" s="300"/>
      <c r="Y687" s="300"/>
      <c r="Z687" s="300"/>
    </row>
    <row r="688" spans="1:26" ht="11.25" customHeight="1">
      <c r="A688" s="300"/>
      <c r="B688" s="300"/>
      <c r="C688" s="300"/>
      <c r="D688" s="300"/>
      <c r="E688" s="300"/>
      <c r="F688" s="300"/>
      <c r="G688" s="300"/>
      <c r="H688" s="300"/>
      <c r="I688" s="300"/>
      <c r="J688" s="300"/>
      <c r="K688" s="300"/>
      <c r="L688" s="300"/>
      <c r="M688" s="300"/>
      <c r="N688" s="300"/>
      <c r="O688" s="300"/>
      <c r="P688" s="300"/>
      <c r="Q688" s="300"/>
      <c r="R688" s="300"/>
      <c r="S688" s="300"/>
      <c r="T688" s="300"/>
      <c r="U688" s="300"/>
      <c r="V688" s="300"/>
      <c r="W688" s="300"/>
      <c r="X688" s="300"/>
      <c r="Y688" s="300"/>
      <c r="Z688" s="300"/>
    </row>
    <row r="689" spans="1:26" ht="11.25" customHeight="1">
      <c r="A689" s="300"/>
      <c r="B689" s="300"/>
      <c r="C689" s="300"/>
      <c r="D689" s="300"/>
      <c r="E689" s="300"/>
      <c r="F689" s="300"/>
      <c r="G689" s="300"/>
      <c r="H689" s="300"/>
      <c r="I689" s="300"/>
      <c r="J689" s="300"/>
      <c r="K689" s="300"/>
      <c r="L689" s="300"/>
      <c r="M689" s="300"/>
      <c r="N689" s="300"/>
      <c r="O689" s="300"/>
      <c r="P689" s="300"/>
      <c r="Q689" s="300"/>
      <c r="R689" s="300"/>
      <c r="S689" s="300"/>
      <c r="T689" s="300"/>
      <c r="U689" s="300"/>
      <c r="V689" s="300"/>
      <c r="W689" s="300"/>
      <c r="X689" s="300"/>
      <c r="Y689" s="300"/>
      <c r="Z689" s="300"/>
    </row>
    <row r="690" spans="1:26" ht="11.25" customHeight="1">
      <c r="A690" s="300"/>
      <c r="B690" s="300"/>
      <c r="C690" s="300"/>
      <c r="D690" s="300"/>
      <c r="E690" s="300"/>
      <c r="F690" s="300"/>
      <c r="G690" s="300"/>
      <c r="H690" s="300"/>
      <c r="I690" s="300"/>
      <c r="J690" s="300"/>
      <c r="K690" s="300"/>
      <c r="L690" s="300"/>
      <c r="M690" s="300"/>
      <c r="N690" s="300"/>
      <c r="O690" s="300"/>
      <c r="P690" s="300"/>
      <c r="Q690" s="300"/>
      <c r="R690" s="300"/>
      <c r="S690" s="300"/>
      <c r="T690" s="300"/>
      <c r="U690" s="300"/>
      <c r="V690" s="300"/>
      <c r="W690" s="300"/>
      <c r="X690" s="300"/>
      <c r="Y690" s="300"/>
      <c r="Z690" s="300"/>
    </row>
    <row r="691" spans="1:26" ht="11.25" customHeight="1">
      <c r="A691" s="300"/>
      <c r="B691" s="300"/>
      <c r="C691" s="300"/>
      <c r="D691" s="300"/>
      <c r="E691" s="300"/>
      <c r="F691" s="300"/>
      <c r="G691" s="300"/>
      <c r="H691" s="300"/>
      <c r="I691" s="300"/>
      <c r="J691" s="300"/>
      <c r="K691" s="300"/>
      <c r="L691" s="300"/>
      <c r="M691" s="300"/>
      <c r="N691" s="300"/>
      <c r="O691" s="300"/>
      <c r="P691" s="300"/>
      <c r="Q691" s="300"/>
      <c r="R691" s="300"/>
      <c r="S691" s="300"/>
      <c r="T691" s="300"/>
      <c r="U691" s="300"/>
      <c r="V691" s="300"/>
      <c r="W691" s="300"/>
      <c r="X691" s="300"/>
      <c r="Y691" s="300"/>
      <c r="Z691" s="300"/>
    </row>
    <row r="692" spans="1:26" ht="11.25" customHeight="1">
      <c r="A692" s="300"/>
      <c r="B692" s="300"/>
      <c r="C692" s="300"/>
      <c r="D692" s="300"/>
      <c r="E692" s="300"/>
      <c r="F692" s="300"/>
      <c r="G692" s="300"/>
      <c r="H692" s="300"/>
      <c r="I692" s="300"/>
      <c r="J692" s="300"/>
      <c r="K692" s="300"/>
      <c r="L692" s="300"/>
      <c r="M692" s="300"/>
      <c r="N692" s="300"/>
      <c r="O692" s="300"/>
      <c r="P692" s="300"/>
      <c r="Q692" s="300"/>
      <c r="R692" s="300"/>
      <c r="S692" s="300"/>
      <c r="T692" s="300"/>
      <c r="U692" s="300"/>
      <c r="V692" s="300"/>
      <c r="W692" s="300"/>
      <c r="X692" s="300"/>
      <c r="Y692" s="300"/>
      <c r="Z692" s="300"/>
    </row>
    <row r="693" spans="1:26" ht="11.25" customHeight="1">
      <c r="A693" s="300"/>
      <c r="B693" s="300"/>
      <c r="C693" s="300"/>
      <c r="D693" s="300"/>
      <c r="E693" s="300"/>
      <c r="F693" s="300"/>
      <c r="G693" s="300"/>
      <c r="H693" s="300"/>
      <c r="I693" s="300"/>
      <c r="J693" s="300"/>
      <c r="K693" s="300"/>
      <c r="L693" s="300"/>
      <c r="M693" s="300"/>
      <c r="N693" s="300"/>
      <c r="O693" s="300"/>
      <c r="P693" s="300"/>
      <c r="Q693" s="300"/>
      <c r="R693" s="300"/>
      <c r="S693" s="300"/>
      <c r="T693" s="300"/>
      <c r="U693" s="300"/>
      <c r="V693" s="300"/>
      <c r="W693" s="300"/>
      <c r="X693" s="300"/>
      <c r="Y693" s="300"/>
      <c r="Z693" s="300"/>
    </row>
    <row r="694" spans="1:26" ht="11.25" customHeight="1">
      <c r="A694" s="300"/>
      <c r="B694" s="300"/>
      <c r="C694" s="300"/>
      <c r="D694" s="300"/>
      <c r="E694" s="300"/>
      <c r="F694" s="300"/>
      <c r="G694" s="300"/>
      <c r="H694" s="300"/>
      <c r="I694" s="300"/>
      <c r="J694" s="300"/>
      <c r="K694" s="300"/>
      <c r="L694" s="300"/>
      <c r="M694" s="300"/>
      <c r="N694" s="300"/>
      <c r="O694" s="300"/>
      <c r="P694" s="300"/>
      <c r="Q694" s="300"/>
      <c r="R694" s="300"/>
      <c r="S694" s="300"/>
      <c r="T694" s="300"/>
      <c r="U694" s="300"/>
      <c r="V694" s="300"/>
      <c r="W694" s="300"/>
      <c r="X694" s="300"/>
      <c r="Y694" s="300"/>
      <c r="Z694" s="300"/>
    </row>
    <row r="695" spans="1:26" ht="11.25" customHeight="1">
      <c r="A695" s="300"/>
      <c r="B695" s="300"/>
      <c r="C695" s="300"/>
      <c r="D695" s="300"/>
      <c r="E695" s="300"/>
      <c r="F695" s="300"/>
      <c r="G695" s="300"/>
      <c r="H695" s="300"/>
      <c r="I695" s="300"/>
      <c r="J695" s="300"/>
      <c r="K695" s="300"/>
      <c r="L695" s="300"/>
      <c r="M695" s="300"/>
      <c r="N695" s="300"/>
      <c r="O695" s="300"/>
      <c r="P695" s="300"/>
      <c r="Q695" s="300"/>
      <c r="R695" s="300"/>
      <c r="S695" s="300"/>
      <c r="T695" s="300"/>
      <c r="U695" s="300"/>
      <c r="V695" s="300"/>
      <c r="W695" s="300"/>
      <c r="X695" s="300"/>
      <c r="Y695" s="300"/>
      <c r="Z695" s="300"/>
    </row>
    <row r="696" spans="1:26" ht="11.25" customHeight="1">
      <c r="A696" s="300"/>
      <c r="B696" s="300"/>
      <c r="C696" s="300"/>
      <c r="D696" s="300"/>
      <c r="E696" s="300"/>
      <c r="F696" s="300"/>
      <c r="G696" s="300"/>
      <c r="H696" s="300"/>
      <c r="I696" s="300"/>
      <c r="J696" s="300"/>
      <c r="K696" s="300"/>
      <c r="L696" s="300"/>
      <c r="M696" s="300"/>
      <c r="N696" s="300"/>
      <c r="O696" s="300"/>
      <c r="P696" s="300"/>
      <c r="Q696" s="300"/>
      <c r="R696" s="300"/>
      <c r="S696" s="300"/>
      <c r="T696" s="300"/>
      <c r="U696" s="300"/>
      <c r="V696" s="300"/>
      <c r="W696" s="300"/>
      <c r="X696" s="300"/>
      <c r="Y696" s="300"/>
      <c r="Z696" s="300"/>
    </row>
    <row r="697" spans="1:26" ht="11.25" customHeight="1">
      <c r="A697" s="300"/>
      <c r="B697" s="300"/>
      <c r="C697" s="300"/>
      <c r="D697" s="300"/>
      <c r="E697" s="300"/>
      <c r="F697" s="300"/>
      <c r="G697" s="300"/>
      <c r="H697" s="300"/>
      <c r="I697" s="300"/>
      <c r="J697" s="300"/>
      <c r="K697" s="300"/>
      <c r="L697" s="300"/>
      <c r="M697" s="300"/>
      <c r="N697" s="300"/>
      <c r="O697" s="300"/>
      <c r="P697" s="300"/>
      <c r="Q697" s="300"/>
      <c r="R697" s="300"/>
      <c r="S697" s="300"/>
      <c r="T697" s="300"/>
      <c r="U697" s="300"/>
      <c r="V697" s="300"/>
      <c r="W697" s="300"/>
      <c r="X697" s="300"/>
      <c r="Y697" s="300"/>
      <c r="Z697" s="300"/>
    </row>
    <row r="698" spans="1:26" ht="11.25" customHeight="1">
      <c r="A698" s="300"/>
      <c r="B698" s="300"/>
      <c r="C698" s="300"/>
      <c r="D698" s="300"/>
      <c r="E698" s="300"/>
      <c r="F698" s="300"/>
      <c r="G698" s="300"/>
      <c r="H698" s="300"/>
      <c r="I698" s="300"/>
      <c r="J698" s="300"/>
      <c r="K698" s="300"/>
      <c r="L698" s="300"/>
      <c r="M698" s="300"/>
      <c r="N698" s="300"/>
      <c r="O698" s="300"/>
      <c r="P698" s="300"/>
      <c r="Q698" s="300"/>
      <c r="R698" s="300"/>
      <c r="S698" s="300"/>
      <c r="T698" s="300"/>
      <c r="U698" s="300"/>
      <c r="V698" s="300"/>
      <c r="W698" s="300"/>
      <c r="X698" s="300"/>
      <c r="Y698" s="300"/>
      <c r="Z698" s="300"/>
    </row>
    <row r="699" spans="1:26" ht="11.25" customHeight="1">
      <c r="A699" s="300"/>
      <c r="B699" s="300"/>
      <c r="C699" s="300"/>
      <c r="D699" s="300"/>
      <c r="E699" s="300"/>
      <c r="F699" s="300"/>
      <c r="G699" s="300"/>
      <c r="H699" s="300"/>
      <c r="I699" s="300"/>
      <c r="J699" s="300"/>
      <c r="K699" s="300"/>
      <c r="L699" s="300"/>
      <c r="M699" s="300"/>
      <c r="N699" s="300"/>
      <c r="O699" s="300"/>
      <c r="P699" s="300"/>
      <c r="Q699" s="300"/>
      <c r="R699" s="300"/>
      <c r="S699" s="300"/>
      <c r="T699" s="300"/>
      <c r="U699" s="300"/>
      <c r="V699" s="300"/>
      <c r="W699" s="300"/>
      <c r="X699" s="300"/>
      <c r="Y699" s="300"/>
      <c r="Z699" s="300"/>
    </row>
    <row r="700" spans="1:26" ht="11.25" customHeight="1">
      <c r="A700" s="300"/>
      <c r="B700" s="300"/>
      <c r="C700" s="300"/>
      <c r="D700" s="300"/>
      <c r="E700" s="300"/>
      <c r="F700" s="300"/>
      <c r="G700" s="300"/>
      <c r="H700" s="300"/>
      <c r="I700" s="300"/>
      <c r="J700" s="300"/>
      <c r="K700" s="300"/>
      <c r="L700" s="300"/>
      <c r="M700" s="300"/>
      <c r="N700" s="300"/>
      <c r="O700" s="300"/>
      <c r="P700" s="300"/>
      <c r="Q700" s="300"/>
      <c r="R700" s="300"/>
      <c r="S700" s="300"/>
      <c r="T700" s="300"/>
      <c r="U700" s="300"/>
      <c r="V700" s="300"/>
      <c r="W700" s="300"/>
      <c r="X700" s="300"/>
      <c r="Y700" s="300"/>
      <c r="Z700" s="300"/>
    </row>
    <row r="701" spans="1:26" ht="11.25" customHeight="1">
      <c r="A701" s="300"/>
      <c r="B701" s="300"/>
      <c r="C701" s="300"/>
      <c r="D701" s="300"/>
      <c r="E701" s="300"/>
      <c r="F701" s="300"/>
      <c r="G701" s="300"/>
      <c r="H701" s="300"/>
      <c r="I701" s="300"/>
      <c r="J701" s="300"/>
      <c r="K701" s="300"/>
      <c r="L701" s="300"/>
      <c r="M701" s="300"/>
      <c r="N701" s="300"/>
      <c r="O701" s="300"/>
      <c r="P701" s="300"/>
      <c r="Q701" s="300"/>
      <c r="R701" s="300"/>
      <c r="S701" s="300"/>
      <c r="T701" s="300"/>
      <c r="U701" s="300"/>
      <c r="V701" s="300"/>
      <c r="W701" s="300"/>
      <c r="X701" s="300"/>
      <c r="Y701" s="300"/>
      <c r="Z701" s="300"/>
    </row>
    <row r="702" spans="1:26" ht="11.25" customHeight="1">
      <c r="A702" s="300"/>
      <c r="B702" s="300"/>
      <c r="C702" s="300"/>
      <c r="D702" s="300"/>
      <c r="E702" s="300"/>
      <c r="F702" s="300"/>
      <c r="G702" s="300"/>
      <c r="H702" s="300"/>
      <c r="I702" s="300"/>
      <c r="J702" s="300"/>
      <c r="K702" s="300"/>
      <c r="L702" s="300"/>
      <c r="M702" s="300"/>
      <c r="N702" s="300"/>
      <c r="O702" s="300"/>
      <c r="P702" s="300"/>
      <c r="Q702" s="300"/>
      <c r="R702" s="300"/>
      <c r="S702" s="300"/>
      <c r="T702" s="300"/>
      <c r="U702" s="300"/>
      <c r="V702" s="300"/>
      <c r="W702" s="300"/>
      <c r="X702" s="300"/>
      <c r="Y702" s="300"/>
      <c r="Z702" s="300"/>
    </row>
    <row r="703" spans="1:26" ht="11.25" customHeight="1">
      <c r="A703" s="300"/>
      <c r="B703" s="300"/>
      <c r="C703" s="300"/>
      <c r="D703" s="300"/>
      <c r="E703" s="300"/>
      <c r="F703" s="300"/>
      <c r="G703" s="300"/>
      <c r="H703" s="300"/>
      <c r="I703" s="300"/>
      <c r="J703" s="300"/>
      <c r="K703" s="300"/>
      <c r="L703" s="300"/>
      <c r="M703" s="300"/>
      <c r="N703" s="300"/>
      <c r="O703" s="300"/>
      <c r="P703" s="300"/>
      <c r="Q703" s="300"/>
      <c r="R703" s="300"/>
      <c r="S703" s="300"/>
      <c r="T703" s="300"/>
      <c r="U703" s="300"/>
      <c r="V703" s="300"/>
      <c r="W703" s="300"/>
      <c r="X703" s="300"/>
      <c r="Y703" s="300"/>
      <c r="Z703" s="300"/>
    </row>
    <row r="704" spans="1:26" ht="11.25" customHeight="1">
      <c r="A704" s="300"/>
      <c r="B704" s="300"/>
      <c r="C704" s="300"/>
      <c r="D704" s="300"/>
      <c r="E704" s="300"/>
      <c r="F704" s="300"/>
      <c r="G704" s="300"/>
      <c r="H704" s="300"/>
      <c r="I704" s="300"/>
      <c r="J704" s="300"/>
      <c r="K704" s="300"/>
      <c r="L704" s="300"/>
      <c r="M704" s="300"/>
      <c r="N704" s="300"/>
      <c r="O704" s="300"/>
      <c r="P704" s="300"/>
      <c r="Q704" s="300"/>
      <c r="R704" s="300"/>
      <c r="S704" s="300"/>
      <c r="T704" s="300"/>
      <c r="U704" s="300"/>
      <c r="V704" s="300"/>
      <c r="W704" s="300"/>
      <c r="X704" s="300"/>
      <c r="Y704" s="300"/>
      <c r="Z704" s="300"/>
    </row>
    <row r="705" spans="1:26" ht="11.25" customHeight="1">
      <c r="A705" s="300"/>
      <c r="B705" s="300"/>
      <c r="C705" s="300"/>
      <c r="D705" s="300"/>
      <c r="E705" s="300"/>
      <c r="F705" s="300"/>
      <c r="G705" s="300"/>
      <c r="H705" s="300"/>
      <c r="I705" s="300"/>
      <c r="J705" s="300"/>
      <c r="K705" s="300"/>
      <c r="L705" s="300"/>
      <c r="M705" s="300"/>
      <c r="N705" s="300"/>
      <c r="O705" s="300"/>
      <c r="P705" s="300"/>
      <c r="Q705" s="300"/>
      <c r="R705" s="300"/>
      <c r="S705" s="300"/>
      <c r="T705" s="300"/>
      <c r="U705" s="300"/>
      <c r="V705" s="300"/>
      <c r="W705" s="300"/>
      <c r="X705" s="300"/>
      <c r="Y705" s="300"/>
      <c r="Z705" s="300"/>
    </row>
    <row r="706" spans="1:26" ht="11.25" customHeight="1">
      <c r="A706" s="300"/>
      <c r="B706" s="300"/>
      <c r="C706" s="300"/>
      <c r="D706" s="300"/>
      <c r="E706" s="300"/>
      <c r="F706" s="300"/>
      <c r="G706" s="300"/>
      <c r="H706" s="300"/>
      <c r="I706" s="300"/>
      <c r="J706" s="300"/>
      <c r="K706" s="300"/>
      <c r="L706" s="300"/>
      <c r="M706" s="300"/>
      <c r="N706" s="300"/>
      <c r="O706" s="300"/>
      <c r="P706" s="300"/>
      <c r="Q706" s="300"/>
      <c r="R706" s="300"/>
      <c r="S706" s="300"/>
      <c r="T706" s="300"/>
      <c r="U706" s="300"/>
      <c r="V706" s="300"/>
      <c r="W706" s="300"/>
      <c r="X706" s="300"/>
      <c r="Y706" s="300"/>
      <c r="Z706" s="300"/>
    </row>
    <row r="707" spans="1:26" ht="11.25" customHeight="1">
      <c r="A707" s="300"/>
      <c r="B707" s="300"/>
      <c r="C707" s="300"/>
      <c r="D707" s="300"/>
      <c r="E707" s="300"/>
      <c r="F707" s="300"/>
      <c r="G707" s="300"/>
      <c r="H707" s="300"/>
      <c r="I707" s="300"/>
      <c r="J707" s="300"/>
      <c r="K707" s="300"/>
      <c r="L707" s="300"/>
      <c r="M707" s="300"/>
      <c r="N707" s="300"/>
      <c r="O707" s="300"/>
      <c r="P707" s="300"/>
      <c r="Q707" s="300"/>
      <c r="R707" s="300"/>
      <c r="S707" s="300"/>
      <c r="T707" s="300"/>
      <c r="U707" s="300"/>
      <c r="V707" s="300"/>
      <c r="W707" s="300"/>
      <c r="X707" s="300"/>
      <c r="Y707" s="300"/>
      <c r="Z707" s="300"/>
    </row>
    <row r="708" spans="1:26" ht="11.25" customHeight="1">
      <c r="A708" s="300"/>
      <c r="B708" s="300"/>
      <c r="C708" s="300"/>
      <c r="D708" s="300"/>
      <c r="E708" s="300"/>
      <c r="F708" s="300"/>
      <c r="G708" s="300"/>
      <c r="H708" s="300"/>
      <c r="I708" s="300"/>
      <c r="J708" s="300"/>
      <c r="K708" s="300"/>
      <c r="L708" s="300"/>
      <c r="M708" s="300"/>
      <c r="N708" s="300"/>
      <c r="O708" s="300"/>
      <c r="P708" s="300"/>
      <c r="Q708" s="300"/>
      <c r="R708" s="300"/>
      <c r="S708" s="300"/>
      <c r="T708" s="300"/>
      <c r="U708" s="300"/>
      <c r="V708" s="300"/>
      <c r="W708" s="300"/>
      <c r="X708" s="300"/>
      <c r="Y708" s="300"/>
      <c r="Z708" s="300"/>
    </row>
    <row r="709" spans="1:26" ht="11.25" customHeight="1">
      <c r="A709" s="300"/>
      <c r="B709" s="300"/>
      <c r="C709" s="300"/>
      <c r="D709" s="300"/>
      <c r="E709" s="300"/>
      <c r="F709" s="300"/>
      <c r="G709" s="300"/>
      <c r="H709" s="300"/>
      <c r="I709" s="300"/>
      <c r="J709" s="300"/>
      <c r="K709" s="300"/>
      <c r="L709" s="300"/>
      <c r="M709" s="300"/>
      <c r="N709" s="300"/>
      <c r="O709" s="300"/>
      <c r="P709" s="300"/>
      <c r="Q709" s="300"/>
      <c r="R709" s="300"/>
      <c r="S709" s="300"/>
      <c r="T709" s="300"/>
      <c r="U709" s="300"/>
      <c r="V709" s="300"/>
      <c r="W709" s="300"/>
      <c r="X709" s="300"/>
      <c r="Y709" s="300"/>
      <c r="Z709" s="300"/>
    </row>
    <row r="710" spans="1:26" ht="11.25" customHeight="1">
      <c r="A710" s="300"/>
      <c r="B710" s="300"/>
      <c r="C710" s="300"/>
      <c r="D710" s="300"/>
      <c r="E710" s="300"/>
      <c r="F710" s="300"/>
      <c r="G710" s="300"/>
      <c r="H710" s="300"/>
      <c r="I710" s="300"/>
      <c r="J710" s="300"/>
      <c r="K710" s="300"/>
      <c r="L710" s="300"/>
      <c r="M710" s="300"/>
      <c r="N710" s="300"/>
      <c r="O710" s="300"/>
      <c r="P710" s="300"/>
      <c r="Q710" s="300"/>
      <c r="R710" s="300"/>
      <c r="S710" s="300"/>
      <c r="T710" s="300"/>
      <c r="U710" s="300"/>
      <c r="V710" s="300"/>
      <c r="W710" s="300"/>
      <c r="X710" s="300"/>
      <c r="Y710" s="300"/>
      <c r="Z710" s="300"/>
    </row>
    <row r="711" spans="1:26" ht="11.25" customHeight="1">
      <c r="A711" s="300"/>
      <c r="B711" s="300"/>
      <c r="C711" s="300"/>
      <c r="D711" s="300"/>
      <c r="E711" s="300"/>
      <c r="F711" s="300"/>
      <c r="G711" s="300"/>
      <c r="H711" s="300"/>
      <c r="I711" s="300"/>
      <c r="J711" s="300"/>
      <c r="K711" s="300"/>
      <c r="L711" s="300"/>
      <c r="M711" s="300"/>
      <c r="N711" s="300"/>
      <c r="O711" s="300"/>
      <c r="P711" s="300"/>
      <c r="Q711" s="300"/>
      <c r="R711" s="300"/>
      <c r="S711" s="300"/>
      <c r="T711" s="300"/>
      <c r="U711" s="300"/>
      <c r="V711" s="300"/>
      <c r="W711" s="300"/>
      <c r="X711" s="300"/>
      <c r="Y711" s="300"/>
      <c r="Z711" s="300"/>
    </row>
    <row r="712" spans="1:26" ht="11.25" customHeight="1">
      <c r="A712" s="300"/>
      <c r="B712" s="300"/>
      <c r="C712" s="300"/>
      <c r="D712" s="300"/>
      <c r="E712" s="300"/>
      <c r="F712" s="300"/>
      <c r="G712" s="300"/>
      <c r="H712" s="300"/>
      <c r="I712" s="300"/>
      <c r="J712" s="300"/>
      <c r="K712" s="300"/>
      <c r="L712" s="300"/>
      <c r="M712" s="300"/>
      <c r="N712" s="300"/>
      <c r="O712" s="300"/>
      <c r="P712" s="300"/>
      <c r="Q712" s="300"/>
      <c r="R712" s="300"/>
      <c r="S712" s="300"/>
      <c r="T712" s="300"/>
      <c r="U712" s="300"/>
      <c r="V712" s="300"/>
      <c r="W712" s="300"/>
      <c r="X712" s="300"/>
      <c r="Y712" s="300"/>
      <c r="Z712" s="300"/>
    </row>
    <row r="713" spans="1:26" ht="11.25" customHeight="1">
      <c r="A713" s="300"/>
      <c r="B713" s="300"/>
      <c r="C713" s="300"/>
      <c r="D713" s="300"/>
      <c r="E713" s="300"/>
      <c r="F713" s="300"/>
      <c r="G713" s="300"/>
      <c r="H713" s="300"/>
      <c r="I713" s="300"/>
      <c r="J713" s="300"/>
      <c r="K713" s="300"/>
      <c r="L713" s="300"/>
      <c r="M713" s="300"/>
      <c r="N713" s="300"/>
      <c r="O713" s="300"/>
      <c r="P713" s="300"/>
      <c r="Q713" s="300"/>
      <c r="R713" s="300"/>
      <c r="S713" s="300"/>
      <c r="T713" s="300"/>
      <c r="U713" s="300"/>
      <c r="V713" s="300"/>
      <c r="W713" s="300"/>
      <c r="X713" s="300"/>
      <c r="Y713" s="300"/>
      <c r="Z713" s="300"/>
    </row>
    <row r="714" spans="1:26" ht="11.25" customHeight="1">
      <c r="A714" s="300"/>
      <c r="B714" s="300"/>
      <c r="C714" s="300"/>
      <c r="D714" s="300"/>
      <c r="E714" s="300"/>
      <c r="F714" s="300"/>
      <c r="G714" s="300"/>
      <c r="H714" s="300"/>
      <c r="I714" s="300"/>
      <c r="J714" s="300"/>
      <c r="K714" s="300"/>
      <c r="L714" s="300"/>
      <c r="M714" s="300"/>
      <c r="N714" s="300"/>
      <c r="O714" s="300"/>
      <c r="P714" s="300"/>
      <c r="Q714" s="300"/>
      <c r="R714" s="300"/>
      <c r="S714" s="300"/>
      <c r="T714" s="300"/>
      <c r="U714" s="300"/>
      <c r="V714" s="300"/>
      <c r="W714" s="300"/>
      <c r="X714" s="300"/>
      <c r="Y714" s="300"/>
      <c r="Z714" s="300"/>
    </row>
    <row r="715" spans="1:26" ht="11.25" customHeight="1">
      <c r="A715" s="300"/>
      <c r="B715" s="300"/>
      <c r="C715" s="300"/>
      <c r="D715" s="300"/>
      <c r="E715" s="300"/>
      <c r="F715" s="300"/>
      <c r="G715" s="300"/>
      <c r="H715" s="300"/>
      <c r="I715" s="300"/>
      <c r="J715" s="300"/>
      <c r="K715" s="300"/>
      <c r="L715" s="300"/>
      <c r="M715" s="300"/>
      <c r="N715" s="300"/>
      <c r="O715" s="300"/>
      <c r="P715" s="300"/>
      <c r="Q715" s="300"/>
      <c r="R715" s="300"/>
      <c r="S715" s="300"/>
      <c r="T715" s="300"/>
      <c r="U715" s="300"/>
      <c r="V715" s="300"/>
      <c r="W715" s="300"/>
      <c r="X715" s="300"/>
      <c r="Y715" s="300"/>
      <c r="Z715" s="300"/>
    </row>
    <row r="716" spans="1:26" ht="11.25" customHeight="1">
      <c r="A716" s="300"/>
      <c r="B716" s="300"/>
      <c r="C716" s="300"/>
      <c r="D716" s="300"/>
      <c r="E716" s="300"/>
      <c r="F716" s="300"/>
      <c r="G716" s="300"/>
      <c r="H716" s="300"/>
      <c r="I716" s="300"/>
      <c r="J716" s="300"/>
      <c r="K716" s="300"/>
      <c r="L716" s="300"/>
      <c r="M716" s="300"/>
      <c r="N716" s="300"/>
      <c r="O716" s="300"/>
      <c r="P716" s="300"/>
      <c r="Q716" s="300"/>
      <c r="R716" s="300"/>
      <c r="S716" s="300"/>
      <c r="T716" s="300"/>
      <c r="U716" s="300"/>
      <c r="V716" s="300"/>
      <c r="W716" s="300"/>
      <c r="X716" s="300"/>
      <c r="Y716" s="300"/>
      <c r="Z716" s="300"/>
    </row>
    <row r="717" spans="1:26" ht="11.25" customHeight="1">
      <c r="A717" s="300"/>
      <c r="B717" s="300"/>
      <c r="C717" s="300"/>
      <c r="D717" s="300"/>
      <c r="E717" s="300"/>
      <c r="F717" s="300"/>
      <c r="G717" s="300"/>
      <c r="H717" s="300"/>
      <c r="I717" s="300"/>
      <c r="J717" s="300"/>
      <c r="K717" s="300"/>
      <c r="L717" s="300"/>
      <c r="M717" s="300"/>
      <c r="N717" s="300"/>
      <c r="O717" s="300"/>
      <c r="P717" s="300"/>
      <c r="Q717" s="300"/>
      <c r="R717" s="300"/>
      <c r="S717" s="300"/>
      <c r="T717" s="300"/>
      <c r="U717" s="300"/>
      <c r="V717" s="300"/>
      <c r="W717" s="300"/>
      <c r="X717" s="300"/>
      <c r="Y717" s="300"/>
      <c r="Z717" s="300"/>
    </row>
    <row r="718" spans="1:26" ht="11.25" customHeight="1">
      <c r="A718" s="300"/>
      <c r="B718" s="300"/>
      <c r="C718" s="300"/>
      <c r="D718" s="300"/>
      <c r="E718" s="300"/>
      <c r="F718" s="300"/>
      <c r="G718" s="300"/>
      <c r="H718" s="300"/>
      <c r="I718" s="300"/>
      <c r="J718" s="300"/>
      <c r="K718" s="300"/>
      <c r="L718" s="300"/>
      <c r="M718" s="300"/>
      <c r="N718" s="300"/>
      <c r="O718" s="300"/>
      <c r="P718" s="300"/>
      <c r="Q718" s="300"/>
      <c r="R718" s="300"/>
      <c r="S718" s="300"/>
      <c r="T718" s="300"/>
      <c r="U718" s="300"/>
      <c r="V718" s="300"/>
      <c r="W718" s="300"/>
      <c r="X718" s="300"/>
      <c r="Y718" s="300"/>
      <c r="Z718" s="300"/>
    </row>
    <row r="719" spans="1:26" ht="11.25" customHeight="1">
      <c r="A719" s="300"/>
      <c r="B719" s="300"/>
      <c r="C719" s="300"/>
      <c r="D719" s="300"/>
      <c r="E719" s="300"/>
      <c r="F719" s="300"/>
      <c r="G719" s="300"/>
      <c r="H719" s="300"/>
      <c r="I719" s="300"/>
      <c r="J719" s="300"/>
      <c r="K719" s="300"/>
      <c r="L719" s="300"/>
      <c r="M719" s="300"/>
      <c r="N719" s="300"/>
      <c r="O719" s="300"/>
      <c r="P719" s="300"/>
      <c r="Q719" s="300"/>
      <c r="R719" s="300"/>
      <c r="S719" s="300"/>
      <c r="T719" s="300"/>
      <c r="U719" s="300"/>
      <c r="V719" s="300"/>
      <c r="W719" s="300"/>
      <c r="X719" s="300"/>
      <c r="Y719" s="300"/>
      <c r="Z719" s="300"/>
    </row>
    <row r="720" spans="1:26" ht="11.25" customHeight="1">
      <c r="A720" s="300"/>
      <c r="B720" s="300"/>
      <c r="C720" s="300"/>
      <c r="D720" s="300"/>
      <c r="E720" s="300"/>
      <c r="F720" s="300"/>
      <c r="G720" s="300"/>
      <c r="H720" s="300"/>
      <c r="I720" s="300"/>
      <c r="J720" s="300"/>
      <c r="K720" s="300"/>
      <c r="L720" s="300"/>
      <c r="M720" s="300"/>
      <c r="N720" s="300"/>
      <c r="O720" s="300"/>
      <c r="P720" s="300"/>
      <c r="Q720" s="300"/>
      <c r="R720" s="300"/>
      <c r="S720" s="300"/>
      <c r="T720" s="300"/>
      <c r="U720" s="300"/>
      <c r="V720" s="300"/>
      <c r="W720" s="300"/>
      <c r="X720" s="300"/>
      <c r="Y720" s="300"/>
      <c r="Z720" s="300"/>
    </row>
    <row r="721" spans="1:26" ht="11.25" customHeight="1">
      <c r="A721" s="300"/>
      <c r="B721" s="300"/>
      <c r="C721" s="300"/>
      <c r="D721" s="300"/>
      <c r="E721" s="300"/>
      <c r="F721" s="300"/>
      <c r="G721" s="300"/>
      <c r="H721" s="300"/>
      <c r="I721" s="300"/>
      <c r="J721" s="300"/>
      <c r="K721" s="300"/>
      <c r="L721" s="300"/>
      <c r="M721" s="300"/>
      <c r="N721" s="300"/>
      <c r="O721" s="300"/>
      <c r="P721" s="300"/>
      <c r="Q721" s="300"/>
      <c r="R721" s="300"/>
      <c r="S721" s="300"/>
      <c r="T721" s="300"/>
      <c r="U721" s="300"/>
      <c r="V721" s="300"/>
      <c r="W721" s="300"/>
      <c r="X721" s="300"/>
      <c r="Y721" s="300"/>
      <c r="Z721" s="300"/>
    </row>
    <row r="722" spans="1:26" ht="11.25" customHeight="1">
      <c r="A722" s="300"/>
      <c r="B722" s="300"/>
      <c r="C722" s="300"/>
      <c r="D722" s="300"/>
      <c r="E722" s="300"/>
      <c r="F722" s="300"/>
      <c r="G722" s="300"/>
      <c r="H722" s="300"/>
      <c r="I722" s="300"/>
      <c r="J722" s="300"/>
      <c r="K722" s="300"/>
      <c r="L722" s="300"/>
      <c r="M722" s="300"/>
      <c r="N722" s="300"/>
      <c r="O722" s="300"/>
      <c r="P722" s="300"/>
      <c r="Q722" s="300"/>
      <c r="R722" s="300"/>
      <c r="S722" s="300"/>
      <c r="T722" s="300"/>
      <c r="U722" s="300"/>
      <c r="V722" s="300"/>
      <c r="W722" s="300"/>
      <c r="X722" s="300"/>
      <c r="Y722" s="300"/>
      <c r="Z722" s="300"/>
    </row>
    <row r="723" spans="1:26" ht="11.25" customHeight="1">
      <c r="A723" s="300"/>
      <c r="B723" s="300"/>
      <c r="C723" s="300"/>
      <c r="D723" s="300"/>
      <c r="E723" s="300"/>
      <c r="F723" s="300"/>
      <c r="G723" s="300"/>
      <c r="H723" s="300"/>
      <c r="I723" s="300"/>
      <c r="J723" s="300"/>
      <c r="K723" s="300"/>
      <c r="L723" s="300"/>
      <c r="M723" s="300"/>
      <c r="N723" s="300"/>
      <c r="O723" s="300"/>
      <c r="P723" s="300"/>
      <c r="Q723" s="300"/>
      <c r="R723" s="300"/>
      <c r="S723" s="300"/>
      <c r="T723" s="300"/>
      <c r="U723" s="300"/>
      <c r="V723" s="300"/>
      <c r="W723" s="300"/>
      <c r="X723" s="300"/>
      <c r="Y723" s="300"/>
      <c r="Z723" s="300"/>
    </row>
    <row r="724" spans="1:26" ht="11.25" customHeight="1">
      <c r="A724" s="300"/>
      <c r="B724" s="300"/>
      <c r="C724" s="300"/>
      <c r="D724" s="300"/>
      <c r="E724" s="300"/>
      <c r="F724" s="300"/>
      <c r="G724" s="300"/>
      <c r="H724" s="300"/>
      <c r="I724" s="300"/>
      <c r="J724" s="300"/>
      <c r="K724" s="300"/>
      <c r="L724" s="300"/>
      <c r="M724" s="300"/>
      <c r="N724" s="300"/>
      <c r="O724" s="300"/>
      <c r="P724" s="300"/>
      <c r="Q724" s="300"/>
      <c r="R724" s="300"/>
      <c r="S724" s="300"/>
      <c r="T724" s="300"/>
      <c r="U724" s="300"/>
      <c r="V724" s="300"/>
      <c r="W724" s="300"/>
      <c r="X724" s="300"/>
      <c r="Y724" s="300"/>
      <c r="Z724" s="300"/>
    </row>
    <row r="725" spans="1:26" ht="11.25" customHeight="1">
      <c r="A725" s="300"/>
      <c r="B725" s="300"/>
      <c r="C725" s="300"/>
      <c r="D725" s="300"/>
      <c r="E725" s="300"/>
      <c r="F725" s="300"/>
      <c r="G725" s="300"/>
      <c r="H725" s="300"/>
      <c r="I725" s="300"/>
      <c r="J725" s="300"/>
      <c r="K725" s="300"/>
      <c r="L725" s="300"/>
      <c r="M725" s="300"/>
      <c r="N725" s="300"/>
      <c r="O725" s="300"/>
      <c r="P725" s="300"/>
      <c r="Q725" s="300"/>
      <c r="R725" s="300"/>
      <c r="S725" s="300"/>
      <c r="T725" s="300"/>
      <c r="U725" s="300"/>
      <c r="V725" s="300"/>
      <c r="W725" s="300"/>
      <c r="X725" s="300"/>
      <c r="Y725" s="300"/>
      <c r="Z725" s="300"/>
    </row>
    <row r="726" spans="1:26" ht="11.25" customHeight="1">
      <c r="A726" s="300"/>
      <c r="B726" s="300"/>
      <c r="C726" s="300"/>
      <c r="D726" s="300"/>
      <c r="E726" s="300"/>
      <c r="F726" s="300"/>
      <c r="G726" s="300"/>
      <c r="H726" s="300"/>
      <c r="I726" s="300"/>
      <c r="J726" s="300"/>
      <c r="K726" s="300"/>
      <c r="L726" s="300"/>
      <c r="M726" s="300"/>
      <c r="N726" s="300"/>
      <c r="O726" s="300"/>
      <c r="P726" s="300"/>
      <c r="Q726" s="300"/>
      <c r="R726" s="300"/>
      <c r="S726" s="300"/>
      <c r="T726" s="300"/>
      <c r="U726" s="300"/>
      <c r="V726" s="300"/>
      <c r="W726" s="300"/>
      <c r="X726" s="300"/>
      <c r="Y726" s="300"/>
      <c r="Z726" s="300"/>
    </row>
    <row r="727" spans="1:26" ht="11.25" customHeight="1">
      <c r="A727" s="300"/>
      <c r="B727" s="300"/>
      <c r="C727" s="300"/>
      <c r="D727" s="300"/>
      <c r="E727" s="300"/>
      <c r="F727" s="300"/>
      <c r="G727" s="300"/>
      <c r="H727" s="300"/>
      <c r="I727" s="300"/>
      <c r="J727" s="300"/>
      <c r="K727" s="300"/>
      <c r="L727" s="300"/>
      <c r="M727" s="300"/>
      <c r="N727" s="300"/>
      <c r="O727" s="300"/>
      <c r="P727" s="300"/>
      <c r="Q727" s="300"/>
      <c r="R727" s="300"/>
      <c r="S727" s="300"/>
      <c r="T727" s="300"/>
      <c r="U727" s="300"/>
      <c r="V727" s="300"/>
      <c r="W727" s="300"/>
      <c r="X727" s="300"/>
      <c r="Y727" s="300"/>
      <c r="Z727" s="300"/>
    </row>
    <row r="728" spans="1:26" ht="11.25" customHeight="1">
      <c r="A728" s="300"/>
      <c r="B728" s="300"/>
      <c r="C728" s="300"/>
      <c r="D728" s="300"/>
      <c r="E728" s="300"/>
      <c r="F728" s="300"/>
      <c r="G728" s="300"/>
      <c r="H728" s="300"/>
      <c r="I728" s="300"/>
      <c r="J728" s="300"/>
      <c r="K728" s="300"/>
      <c r="L728" s="300"/>
      <c r="M728" s="300"/>
      <c r="N728" s="300"/>
      <c r="O728" s="300"/>
      <c r="P728" s="300"/>
      <c r="Q728" s="300"/>
      <c r="R728" s="300"/>
      <c r="S728" s="300"/>
      <c r="T728" s="300"/>
      <c r="U728" s="300"/>
      <c r="V728" s="300"/>
      <c r="W728" s="300"/>
      <c r="X728" s="300"/>
      <c r="Y728" s="300"/>
      <c r="Z728" s="300"/>
    </row>
    <row r="729" spans="1:26" ht="11.25" customHeight="1">
      <c r="A729" s="300"/>
      <c r="B729" s="300"/>
      <c r="C729" s="300"/>
      <c r="D729" s="300"/>
      <c r="E729" s="300"/>
      <c r="F729" s="300"/>
      <c r="G729" s="300"/>
      <c r="H729" s="300"/>
      <c r="I729" s="300"/>
      <c r="J729" s="300"/>
      <c r="K729" s="300"/>
      <c r="L729" s="300"/>
      <c r="M729" s="300"/>
      <c r="N729" s="300"/>
      <c r="O729" s="300"/>
      <c r="P729" s="300"/>
      <c r="Q729" s="300"/>
      <c r="R729" s="300"/>
      <c r="S729" s="300"/>
      <c r="T729" s="300"/>
      <c r="U729" s="300"/>
      <c r="V729" s="300"/>
      <c r="W729" s="300"/>
      <c r="X729" s="300"/>
      <c r="Y729" s="300"/>
      <c r="Z729" s="300"/>
    </row>
    <row r="730" spans="1:26" ht="11.25" customHeight="1">
      <c r="A730" s="300"/>
      <c r="B730" s="300"/>
      <c r="C730" s="300"/>
      <c r="D730" s="300"/>
      <c r="E730" s="300"/>
      <c r="F730" s="300"/>
      <c r="G730" s="300"/>
      <c r="H730" s="300"/>
      <c r="I730" s="300"/>
      <c r="J730" s="300"/>
      <c r="K730" s="300"/>
      <c r="L730" s="300"/>
      <c r="M730" s="300"/>
      <c r="N730" s="300"/>
      <c r="O730" s="300"/>
      <c r="P730" s="300"/>
      <c r="Q730" s="300"/>
      <c r="R730" s="300"/>
      <c r="S730" s="300"/>
      <c r="T730" s="300"/>
      <c r="U730" s="300"/>
      <c r="V730" s="300"/>
      <c r="W730" s="300"/>
      <c r="X730" s="300"/>
      <c r="Y730" s="300"/>
      <c r="Z730" s="300"/>
    </row>
    <row r="731" spans="1:26" ht="11.25" customHeight="1">
      <c r="A731" s="300"/>
      <c r="B731" s="300"/>
      <c r="C731" s="300"/>
      <c r="D731" s="300"/>
      <c r="E731" s="300"/>
      <c r="F731" s="300"/>
      <c r="G731" s="300"/>
      <c r="H731" s="300"/>
      <c r="I731" s="300"/>
      <c r="J731" s="300"/>
      <c r="K731" s="300"/>
      <c r="L731" s="300"/>
      <c r="M731" s="300"/>
      <c r="N731" s="300"/>
      <c r="O731" s="300"/>
      <c r="P731" s="300"/>
      <c r="Q731" s="300"/>
      <c r="R731" s="300"/>
      <c r="S731" s="300"/>
      <c r="T731" s="300"/>
      <c r="U731" s="300"/>
      <c r="V731" s="300"/>
      <c r="W731" s="300"/>
      <c r="X731" s="300"/>
      <c r="Y731" s="300"/>
      <c r="Z731" s="300"/>
    </row>
    <row r="732" spans="1:26" ht="11.25" customHeight="1">
      <c r="A732" s="300"/>
      <c r="B732" s="300"/>
      <c r="C732" s="300"/>
      <c r="D732" s="300"/>
      <c r="E732" s="300"/>
      <c r="F732" s="300"/>
      <c r="G732" s="300"/>
      <c r="H732" s="300"/>
      <c r="I732" s="300"/>
      <c r="J732" s="300"/>
      <c r="K732" s="300"/>
      <c r="L732" s="300"/>
      <c r="M732" s="300"/>
      <c r="N732" s="300"/>
      <c r="O732" s="300"/>
      <c r="P732" s="300"/>
      <c r="Q732" s="300"/>
      <c r="R732" s="300"/>
      <c r="S732" s="300"/>
      <c r="T732" s="300"/>
      <c r="U732" s="300"/>
      <c r="V732" s="300"/>
      <c r="W732" s="300"/>
      <c r="X732" s="300"/>
      <c r="Y732" s="300"/>
      <c r="Z732" s="300"/>
    </row>
    <row r="733" spans="1:26" ht="11.25" customHeight="1">
      <c r="A733" s="300"/>
      <c r="B733" s="300"/>
      <c r="C733" s="300"/>
      <c r="D733" s="300"/>
      <c r="E733" s="300"/>
      <c r="F733" s="300"/>
      <c r="G733" s="300"/>
      <c r="H733" s="300"/>
      <c r="I733" s="300"/>
      <c r="J733" s="300"/>
      <c r="K733" s="300"/>
      <c r="L733" s="300"/>
      <c r="M733" s="300"/>
      <c r="N733" s="300"/>
      <c r="O733" s="300"/>
      <c r="P733" s="300"/>
      <c r="Q733" s="300"/>
      <c r="R733" s="300"/>
      <c r="S733" s="300"/>
      <c r="T733" s="300"/>
      <c r="U733" s="300"/>
      <c r="V733" s="300"/>
      <c r="W733" s="300"/>
      <c r="X733" s="300"/>
      <c r="Y733" s="300"/>
      <c r="Z733" s="300"/>
    </row>
    <row r="734" spans="1:26" ht="11.25" customHeight="1">
      <c r="A734" s="300"/>
      <c r="B734" s="300"/>
      <c r="C734" s="300"/>
      <c r="D734" s="300"/>
      <c r="E734" s="300"/>
      <c r="F734" s="300"/>
      <c r="G734" s="300"/>
      <c r="H734" s="300"/>
      <c r="I734" s="300"/>
      <c r="J734" s="300"/>
      <c r="K734" s="300"/>
      <c r="L734" s="300"/>
      <c r="M734" s="300"/>
      <c r="N734" s="300"/>
      <c r="O734" s="300"/>
      <c r="P734" s="300"/>
      <c r="Q734" s="300"/>
      <c r="R734" s="300"/>
      <c r="S734" s="300"/>
      <c r="T734" s="300"/>
      <c r="U734" s="300"/>
      <c r="V734" s="300"/>
      <c r="W734" s="300"/>
      <c r="X734" s="300"/>
      <c r="Y734" s="300"/>
      <c r="Z734" s="300"/>
    </row>
    <row r="735" spans="1:26" ht="11.25" customHeight="1">
      <c r="A735" s="300"/>
      <c r="B735" s="300"/>
      <c r="C735" s="300"/>
      <c r="D735" s="300"/>
      <c r="E735" s="300"/>
      <c r="F735" s="300"/>
      <c r="G735" s="300"/>
      <c r="H735" s="300"/>
      <c r="I735" s="300"/>
      <c r="J735" s="300"/>
      <c r="K735" s="300"/>
      <c r="L735" s="300"/>
      <c r="M735" s="300"/>
      <c r="N735" s="300"/>
      <c r="O735" s="300"/>
      <c r="P735" s="300"/>
      <c r="Q735" s="300"/>
      <c r="R735" s="300"/>
      <c r="S735" s="300"/>
      <c r="T735" s="300"/>
      <c r="U735" s="300"/>
      <c r="V735" s="300"/>
      <c r="W735" s="300"/>
      <c r="X735" s="300"/>
      <c r="Y735" s="300"/>
      <c r="Z735" s="300"/>
    </row>
    <row r="736" spans="1:26" ht="11.25" customHeight="1">
      <c r="A736" s="300"/>
      <c r="B736" s="300"/>
      <c r="C736" s="300"/>
      <c r="D736" s="300"/>
      <c r="E736" s="300"/>
      <c r="F736" s="300"/>
      <c r="G736" s="300"/>
      <c r="H736" s="300"/>
      <c r="I736" s="300"/>
      <c r="J736" s="300"/>
      <c r="K736" s="300"/>
      <c r="L736" s="300"/>
      <c r="M736" s="300"/>
      <c r="N736" s="300"/>
      <c r="O736" s="300"/>
      <c r="P736" s="300"/>
      <c r="Q736" s="300"/>
      <c r="R736" s="300"/>
      <c r="S736" s="300"/>
      <c r="T736" s="300"/>
      <c r="U736" s="300"/>
      <c r="V736" s="300"/>
      <c r="W736" s="300"/>
      <c r="X736" s="300"/>
      <c r="Y736" s="300"/>
      <c r="Z736" s="300"/>
    </row>
    <row r="737" spans="1:26" ht="11.25" customHeight="1">
      <c r="A737" s="300"/>
      <c r="B737" s="300"/>
      <c r="C737" s="300"/>
      <c r="D737" s="300"/>
      <c r="E737" s="300"/>
      <c r="F737" s="300"/>
      <c r="G737" s="300"/>
      <c r="H737" s="300"/>
      <c r="I737" s="300"/>
      <c r="J737" s="300"/>
      <c r="K737" s="300"/>
      <c r="L737" s="300"/>
      <c r="M737" s="300"/>
      <c r="N737" s="300"/>
      <c r="O737" s="300"/>
      <c r="P737" s="300"/>
      <c r="Q737" s="300"/>
      <c r="R737" s="300"/>
      <c r="S737" s="300"/>
      <c r="T737" s="300"/>
      <c r="U737" s="300"/>
      <c r="V737" s="300"/>
      <c r="W737" s="300"/>
      <c r="X737" s="300"/>
      <c r="Y737" s="300"/>
      <c r="Z737" s="300"/>
    </row>
    <row r="738" spans="1:26" ht="11.25" customHeight="1">
      <c r="A738" s="300"/>
      <c r="B738" s="300"/>
      <c r="C738" s="300"/>
      <c r="D738" s="300"/>
      <c r="E738" s="300"/>
      <c r="F738" s="300"/>
      <c r="G738" s="300"/>
      <c r="H738" s="300"/>
      <c r="I738" s="300"/>
      <c r="J738" s="300"/>
      <c r="K738" s="300"/>
      <c r="L738" s="300"/>
      <c r="M738" s="300"/>
      <c r="N738" s="300"/>
      <c r="O738" s="300"/>
      <c r="P738" s="300"/>
      <c r="Q738" s="300"/>
      <c r="R738" s="300"/>
      <c r="S738" s="300"/>
      <c r="T738" s="300"/>
      <c r="U738" s="300"/>
      <c r="V738" s="300"/>
      <c r="W738" s="300"/>
      <c r="X738" s="300"/>
      <c r="Y738" s="300"/>
      <c r="Z738" s="300"/>
    </row>
    <row r="739" spans="1:26" ht="11.25" customHeight="1">
      <c r="A739" s="300"/>
      <c r="B739" s="300"/>
      <c r="C739" s="300"/>
      <c r="D739" s="300"/>
      <c r="E739" s="300"/>
      <c r="F739" s="300"/>
      <c r="G739" s="300"/>
      <c r="H739" s="300"/>
      <c r="I739" s="300"/>
      <c r="J739" s="300"/>
      <c r="K739" s="300"/>
      <c r="L739" s="300"/>
      <c r="M739" s="300"/>
      <c r="N739" s="300"/>
      <c r="O739" s="300"/>
      <c r="P739" s="300"/>
      <c r="Q739" s="300"/>
      <c r="R739" s="300"/>
      <c r="S739" s="300"/>
      <c r="T739" s="300"/>
      <c r="U739" s="300"/>
      <c r="V739" s="300"/>
      <c r="W739" s="300"/>
      <c r="X739" s="300"/>
      <c r="Y739" s="300"/>
      <c r="Z739" s="300"/>
    </row>
    <row r="740" spans="1:26" ht="11.25" customHeight="1">
      <c r="A740" s="300"/>
      <c r="B740" s="300"/>
      <c r="C740" s="300"/>
      <c r="D740" s="300"/>
      <c r="E740" s="300"/>
      <c r="F740" s="300"/>
      <c r="G740" s="300"/>
      <c r="H740" s="300"/>
      <c r="I740" s="300"/>
      <c r="J740" s="300"/>
      <c r="K740" s="300"/>
      <c r="L740" s="300"/>
      <c r="M740" s="300"/>
      <c r="N740" s="300"/>
      <c r="O740" s="300"/>
      <c r="P740" s="300"/>
      <c r="Q740" s="300"/>
      <c r="R740" s="300"/>
      <c r="S740" s="300"/>
      <c r="T740" s="300"/>
      <c r="U740" s="300"/>
      <c r="V740" s="300"/>
      <c r="W740" s="300"/>
      <c r="X740" s="300"/>
      <c r="Y740" s="300"/>
      <c r="Z740" s="300"/>
    </row>
    <row r="741" spans="1:26" ht="11.25" customHeight="1">
      <c r="A741" s="300"/>
      <c r="B741" s="300"/>
      <c r="C741" s="300"/>
      <c r="D741" s="300"/>
      <c r="E741" s="300"/>
      <c r="F741" s="300"/>
      <c r="G741" s="300"/>
      <c r="H741" s="300"/>
      <c r="I741" s="300"/>
      <c r="J741" s="300"/>
      <c r="K741" s="300"/>
      <c r="L741" s="300"/>
      <c r="M741" s="300"/>
      <c r="N741" s="300"/>
      <c r="O741" s="300"/>
      <c r="P741" s="300"/>
      <c r="Q741" s="300"/>
      <c r="R741" s="300"/>
      <c r="S741" s="300"/>
      <c r="T741" s="300"/>
      <c r="U741" s="300"/>
      <c r="V741" s="300"/>
      <c r="W741" s="300"/>
      <c r="X741" s="300"/>
      <c r="Y741" s="300"/>
      <c r="Z741" s="300"/>
    </row>
    <row r="742" spans="1:26" ht="11.25" customHeight="1">
      <c r="A742" s="300"/>
      <c r="B742" s="300"/>
      <c r="C742" s="300"/>
      <c r="D742" s="300"/>
      <c r="E742" s="300"/>
      <c r="F742" s="300"/>
      <c r="G742" s="300"/>
      <c r="H742" s="300"/>
      <c r="I742" s="300"/>
      <c r="J742" s="300"/>
      <c r="K742" s="300"/>
      <c r="L742" s="300"/>
      <c r="M742" s="300"/>
      <c r="N742" s="300"/>
      <c r="O742" s="300"/>
      <c r="P742" s="300"/>
      <c r="Q742" s="300"/>
      <c r="R742" s="300"/>
      <c r="S742" s="300"/>
      <c r="T742" s="300"/>
      <c r="U742" s="300"/>
      <c r="V742" s="300"/>
      <c r="W742" s="300"/>
      <c r="X742" s="300"/>
      <c r="Y742" s="300"/>
      <c r="Z742" s="300"/>
    </row>
    <row r="743" spans="1:26" ht="11.25" customHeight="1">
      <c r="A743" s="300"/>
      <c r="B743" s="300"/>
      <c r="C743" s="300"/>
      <c r="D743" s="300"/>
      <c r="E743" s="300"/>
      <c r="F743" s="300"/>
      <c r="G743" s="300"/>
      <c r="H743" s="300"/>
      <c r="I743" s="300"/>
      <c r="J743" s="300"/>
      <c r="K743" s="300"/>
      <c r="L743" s="300"/>
      <c r="M743" s="300"/>
      <c r="N743" s="300"/>
      <c r="O743" s="300"/>
      <c r="P743" s="300"/>
      <c r="Q743" s="300"/>
      <c r="R743" s="300"/>
      <c r="S743" s="300"/>
      <c r="T743" s="300"/>
      <c r="U743" s="300"/>
      <c r="V743" s="300"/>
      <c r="W743" s="300"/>
      <c r="X743" s="300"/>
      <c r="Y743" s="300"/>
      <c r="Z743" s="300"/>
    </row>
    <row r="744" spans="1:26" ht="11.25" customHeight="1">
      <c r="A744" s="300"/>
      <c r="B744" s="300"/>
      <c r="C744" s="300"/>
      <c r="D744" s="300"/>
      <c r="E744" s="300"/>
      <c r="F744" s="300"/>
      <c r="G744" s="300"/>
      <c r="H744" s="300"/>
      <c r="I744" s="300"/>
      <c r="J744" s="300"/>
      <c r="K744" s="300"/>
      <c r="L744" s="300"/>
      <c r="M744" s="300"/>
      <c r="N744" s="300"/>
      <c r="O744" s="300"/>
      <c r="P744" s="300"/>
      <c r="Q744" s="300"/>
      <c r="R744" s="300"/>
      <c r="S744" s="300"/>
      <c r="T744" s="300"/>
      <c r="U744" s="300"/>
      <c r="V744" s="300"/>
      <c r="W744" s="300"/>
      <c r="X744" s="300"/>
      <c r="Y744" s="300"/>
      <c r="Z744" s="300"/>
    </row>
    <row r="745" spans="1:26" ht="11.25" customHeight="1">
      <c r="A745" s="300"/>
      <c r="B745" s="300"/>
      <c r="C745" s="300"/>
      <c r="D745" s="300"/>
      <c r="E745" s="300"/>
      <c r="F745" s="300"/>
      <c r="G745" s="300"/>
      <c r="H745" s="300"/>
      <c r="I745" s="300"/>
      <c r="J745" s="300"/>
      <c r="K745" s="300"/>
      <c r="L745" s="300"/>
      <c r="M745" s="300"/>
      <c r="N745" s="300"/>
      <c r="O745" s="300"/>
      <c r="P745" s="300"/>
      <c r="Q745" s="300"/>
      <c r="R745" s="300"/>
      <c r="S745" s="300"/>
      <c r="T745" s="300"/>
      <c r="U745" s="300"/>
      <c r="V745" s="300"/>
      <c r="W745" s="300"/>
      <c r="X745" s="300"/>
      <c r="Y745" s="300"/>
      <c r="Z745" s="300"/>
    </row>
    <row r="746" spans="1:26" ht="11.25" customHeight="1">
      <c r="A746" s="300"/>
      <c r="B746" s="300"/>
      <c r="C746" s="300"/>
      <c r="D746" s="300"/>
      <c r="E746" s="300"/>
      <c r="F746" s="300"/>
      <c r="G746" s="300"/>
      <c r="H746" s="300"/>
      <c r="I746" s="300"/>
      <c r="J746" s="300"/>
      <c r="K746" s="300"/>
      <c r="L746" s="300"/>
      <c r="M746" s="300"/>
      <c r="N746" s="300"/>
      <c r="O746" s="300"/>
      <c r="P746" s="300"/>
      <c r="Q746" s="300"/>
      <c r="R746" s="300"/>
      <c r="S746" s="300"/>
      <c r="T746" s="300"/>
      <c r="U746" s="300"/>
      <c r="V746" s="300"/>
      <c r="W746" s="300"/>
      <c r="X746" s="300"/>
      <c r="Y746" s="300"/>
      <c r="Z746" s="300"/>
    </row>
    <row r="747" spans="1:26" ht="11.25" customHeight="1">
      <c r="A747" s="300"/>
      <c r="B747" s="300"/>
      <c r="C747" s="300"/>
      <c r="D747" s="300"/>
      <c r="E747" s="300"/>
      <c r="F747" s="300"/>
      <c r="G747" s="300"/>
      <c r="H747" s="300"/>
      <c r="I747" s="300"/>
      <c r="J747" s="300"/>
      <c r="K747" s="300"/>
      <c r="L747" s="300"/>
      <c r="M747" s="300"/>
      <c r="N747" s="300"/>
      <c r="O747" s="300"/>
      <c r="P747" s="300"/>
      <c r="Q747" s="300"/>
      <c r="R747" s="300"/>
      <c r="S747" s="300"/>
      <c r="T747" s="300"/>
      <c r="U747" s="300"/>
      <c r="V747" s="300"/>
      <c r="W747" s="300"/>
      <c r="X747" s="300"/>
      <c r="Y747" s="300"/>
      <c r="Z747" s="300"/>
    </row>
    <row r="748" spans="1:26" ht="11.25" customHeight="1">
      <c r="A748" s="300"/>
      <c r="B748" s="300"/>
      <c r="C748" s="300"/>
      <c r="D748" s="300"/>
      <c r="E748" s="300"/>
      <c r="F748" s="300"/>
      <c r="G748" s="300"/>
      <c r="H748" s="300"/>
      <c r="I748" s="300"/>
      <c r="J748" s="300"/>
      <c r="K748" s="300"/>
      <c r="L748" s="300"/>
      <c r="M748" s="300"/>
      <c r="N748" s="300"/>
      <c r="O748" s="300"/>
      <c r="P748" s="300"/>
      <c r="Q748" s="300"/>
      <c r="R748" s="300"/>
      <c r="S748" s="300"/>
      <c r="T748" s="300"/>
      <c r="U748" s="300"/>
      <c r="V748" s="300"/>
      <c r="W748" s="300"/>
      <c r="X748" s="300"/>
      <c r="Y748" s="300"/>
      <c r="Z748" s="300"/>
    </row>
    <row r="749" spans="1:26" ht="11.25" customHeight="1">
      <c r="A749" s="300"/>
      <c r="B749" s="300"/>
      <c r="C749" s="300"/>
      <c r="D749" s="300"/>
      <c r="E749" s="300"/>
      <c r="F749" s="300"/>
      <c r="G749" s="300"/>
      <c r="H749" s="300"/>
      <c r="I749" s="300"/>
      <c r="J749" s="300"/>
      <c r="K749" s="300"/>
      <c r="L749" s="300"/>
      <c r="M749" s="300"/>
      <c r="N749" s="300"/>
      <c r="O749" s="300"/>
      <c r="P749" s="300"/>
      <c r="Q749" s="300"/>
      <c r="R749" s="300"/>
      <c r="S749" s="300"/>
      <c r="T749" s="300"/>
      <c r="U749" s="300"/>
      <c r="V749" s="300"/>
      <c r="W749" s="300"/>
      <c r="X749" s="300"/>
      <c r="Y749" s="300"/>
      <c r="Z749" s="300"/>
    </row>
    <row r="750" spans="1:26" ht="11.25" customHeight="1">
      <c r="A750" s="300"/>
      <c r="B750" s="300"/>
      <c r="C750" s="300"/>
      <c r="D750" s="300"/>
      <c r="E750" s="300"/>
      <c r="F750" s="300"/>
      <c r="G750" s="300"/>
      <c r="H750" s="300"/>
      <c r="I750" s="300"/>
      <c r="J750" s="300"/>
      <c r="K750" s="300"/>
      <c r="L750" s="300"/>
      <c r="M750" s="300"/>
      <c r="N750" s="300"/>
      <c r="O750" s="300"/>
      <c r="P750" s="300"/>
      <c r="Q750" s="300"/>
      <c r="R750" s="300"/>
      <c r="S750" s="300"/>
      <c r="T750" s="300"/>
      <c r="U750" s="300"/>
      <c r="V750" s="300"/>
      <c r="W750" s="300"/>
      <c r="X750" s="300"/>
      <c r="Y750" s="300"/>
      <c r="Z750" s="300"/>
    </row>
    <row r="751" spans="1:26" ht="11.25" customHeight="1">
      <c r="A751" s="300"/>
      <c r="B751" s="300"/>
      <c r="C751" s="300"/>
      <c r="D751" s="300"/>
      <c r="E751" s="300"/>
      <c r="F751" s="300"/>
      <c r="G751" s="300"/>
      <c r="H751" s="300"/>
      <c r="I751" s="300"/>
      <c r="J751" s="300"/>
      <c r="K751" s="300"/>
      <c r="L751" s="300"/>
      <c r="M751" s="300"/>
      <c r="N751" s="300"/>
      <c r="O751" s="300"/>
      <c r="P751" s="300"/>
      <c r="Q751" s="300"/>
      <c r="R751" s="300"/>
      <c r="S751" s="300"/>
      <c r="T751" s="300"/>
      <c r="U751" s="300"/>
      <c r="V751" s="300"/>
      <c r="W751" s="300"/>
      <c r="X751" s="300"/>
      <c r="Y751" s="300"/>
      <c r="Z751" s="300"/>
    </row>
    <row r="752" spans="1:26" ht="11.25" customHeight="1">
      <c r="A752" s="300"/>
      <c r="B752" s="300"/>
      <c r="C752" s="300"/>
      <c r="D752" s="300"/>
      <c r="E752" s="300"/>
      <c r="F752" s="300"/>
      <c r="G752" s="300"/>
      <c r="H752" s="300"/>
      <c r="I752" s="300"/>
      <c r="J752" s="300"/>
      <c r="K752" s="300"/>
      <c r="L752" s="300"/>
      <c r="M752" s="300"/>
      <c r="N752" s="300"/>
      <c r="O752" s="300"/>
      <c r="P752" s="300"/>
      <c r="Q752" s="300"/>
      <c r="R752" s="300"/>
      <c r="S752" s="300"/>
      <c r="T752" s="300"/>
      <c r="U752" s="300"/>
      <c r="V752" s="300"/>
      <c r="W752" s="300"/>
      <c r="X752" s="300"/>
      <c r="Y752" s="300"/>
      <c r="Z752" s="300"/>
    </row>
    <row r="753" spans="1:26" ht="11.25" customHeight="1">
      <c r="A753" s="300"/>
      <c r="B753" s="300"/>
      <c r="C753" s="300"/>
      <c r="D753" s="300"/>
      <c r="E753" s="300"/>
      <c r="F753" s="300"/>
      <c r="G753" s="300"/>
      <c r="H753" s="300"/>
      <c r="I753" s="300"/>
      <c r="J753" s="300"/>
      <c r="K753" s="300"/>
      <c r="L753" s="300"/>
      <c r="M753" s="300"/>
      <c r="N753" s="300"/>
      <c r="O753" s="300"/>
      <c r="P753" s="300"/>
      <c r="Q753" s="300"/>
      <c r="R753" s="300"/>
      <c r="S753" s="300"/>
      <c r="T753" s="300"/>
      <c r="U753" s="300"/>
      <c r="V753" s="300"/>
      <c r="W753" s="300"/>
      <c r="X753" s="300"/>
      <c r="Y753" s="300"/>
      <c r="Z753" s="300"/>
    </row>
    <row r="754" spans="1:26" ht="11.25" customHeight="1">
      <c r="A754" s="300"/>
      <c r="B754" s="300"/>
      <c r="C754" s="300"/>
      <c r="D754" s="300"/>
      <c r="E754" s="300"/>
      <c r="F754" s="300"/>
      <c r="G754" s="300"/>
      <c r="H754" s="300"/>
      <c r="I754" s="300"/>
      <c r="J754" s="300"/>
      <c r="K754" s="300"/>
      <c r="L754" s="300"/>
      <c r="M754" s="300"/>
      <c r="N754" s="300"/>
      <c r="O754" s="300"/>
      <c r="P754" s="300"/>
      <c r="Q754" s="300"/>
      <c r="R754" s="300"/>
      <c r="S754" s="300"/>
      <c r="T754" s="300"/>
      <c r="U754" s="300"/>
      <c r="V754" s="300"/>
      <c r="W754" s="300"/>
      <c r="X754" s="300"/>
      <c r="Y754" s="300"/>
      <c r="Z754" s="300"/>
    </row>
    <row r="755" spans="1:26" ht="11.25" customHeight="1">
      <c r="A755" s="300"/>
      <c r="B755" s="300"/>
      <c r="C755" s="300"/>
      <c r="D755" s="300"/>
      <c r="E755" s="300"/>
      <c r="F755" s="300"/>
      <c r="G755" s="300"/>
      <c r="H755" s="300"/>
      <c r="I755" s="300"/>
      <c r="J755" s="300"/>
      <c r="K755" s="300"/>
      <c r="L755" s="300"/>
      <c r="M755" s="300"/>
      <c r="N755" s="300"/>
      <c r="O755" s="300"/>
      <c r="P755" s="300"/>
      <c r="Q755" s="300"/>
      <c r="R755" s="300"/>
      <c r="S755" s="300"/>
      <c r="T755" s="300"/>
      <c r="U755" s="300"/>
      <c r="V755" s="300"/>
      <c r="W755" s="300"/>
      <c r="X755" s="300"/>
      <c r="Y755" s="300"/>
      <c r="Z755" s="300"/>
    </row>
    <row r="756" spans="1:26" ht="11.25" customHeight="1">
      <c r="A756" s="300"/>
      <c r="B756" s="300"/>
      <c r="C756" s="300"/>
      <c r="D756" s="300"/>
      <c r="E756" s="300"/>
      <c r="F756" s="300"/>
      <c r="G756" s="300"/>
      <c r="H756" s="300"/>
      <c r="I756" s="300"/>
      <c r="J756" s="300"/>
      <c r="K756" s="300"/>
      <c r="L756" s="300"/>
      <c r="M756" s="300"/>
      <c r="N756" s="300"/>
      <c r="O756" s="300"/>
      <c r="P756" s="300"/>
      <c r="Q756" s="300"/>
      <c r="R756" s="300"/>
      <c r="S756" s="300"/>
      <c r="T756" s="300"/>
      <c r="U756" s="300"/>
      <c r="V756" s="300"/>
      <c r="W756" s="300"/>
      <c r="X756" s="300"/>
      <c r="Y756" s="300"/>
      <c r="Z756" s="300"/>
    </row>
    <row r="757" spans="1:26" ht="11.25" customHeight="1">
      <c r="A757" s="300"/>
      <c r="B757" s="300"/>
      <c r="C757" s="300"/>
      <c r="D757" s="300"/>
      <c r="E757" s="300"/>
      <c r="F757" s="300"/>
      <c r="G757" s="300"/>
      <c r="H757" s="300"/>
      <c r="I757" s="300"/>
      <c r="J757" s="300"/>
      <c r="K757" s="300"/>
      <c r="L757" s="300"/>
      <c r="M757" s="300"/>
      <c r="N757" s="300"/>
      <c r="O757" s="300"/>
      <c r="P757" s="300"/>
      <c r="Q757" s="300"/>
      <c r="R757" s="300"/>
      <c r="S757" s="300"/>
      <c r="T757" s="300"/>
      <c r="U757" s="300"/>
      <c r="V757" s="300"/>
      <c r="W757" s="300"/>
      <c r="X757" s="300"/>
      <c r="Y757" s="300"/>
      <c r="Z757" s="300"/>
    </row>
    <row r="758" spans="1:26" ht="11.25" customHeight="1">
      <c r="A758" s="300"/>
      <c r="B758" s="300"/>
      <c r="C758" s="300"/>
      <c r="D758" s="300"/>
      <c r="E758" s="300"/>
      <c r="F758" s="300"/>
      <c r="G758" s="300"/>
      <c r="H758" s="300"/>
      <c r="I758" s="300"/>
      <c r="J758" s="300"/>
      <c r="K758" s="300"/>
      <c r="L758" s="300"/>
      <c r="M758" s="300"/>
      <c r="N758" s="300"/>
      <c r="O758" s="300"/>
      <c r="P758" s="300"/>
      <c r="Q758" s="300"/>
      <c r="R758" s="300"/>
      <c r="S758" s="300"/>
      <c r="T758" s="300"/>
      <c r="U758" s="300"/>
      <c r="V758" s="300"/>
      <c r="W758" s="300"/>
      <c r="X758" s="300"/>
      <c r="Y758" s="300"/>
      <c r="Z758" s="300"/>
    </row>
    <row r="759" spans="1:26" ht="11.25" customHeight="1">
      <c r="A759" s="300"/>
      <c r="B759" s="300"/>
      <c r="C759" s="300"/>
      <c r="D759" s="300"/>
      <c r="E759" s="300"/>
      <c r="F759" s="300"/>
      <c r="G759" s="300"/>
      <c r="H759" s="300"/>
      <c r="I759" s="300"/>
      <c r="J759" s="300"/>
      <c r="K759" s="300"/>
      <c r="L759" s="300"/>
      <c r="M759" s="300"/>
      <c r="N759" s="300"/>
      <c r="O759" s="300"/>
      <c r="P759" s="300"/>
      <c r="Q759" s="300"/>
      <c r="R759" s="300"/>
      <c r="S759" s="300"/>
      <c r="T759" s="300"/>
      <c r="U759" s="300"/>
      <c r="V759" s="300"/>
      <c r="W759" s="300"/>
      <c r="X759" s="300"/>
      <c r="Y759" s="300"/>
      <c r="Z759" s="300"/>
    </row>
    <row r="760" spans="1:26" ht="11.25" customHeight="1">
      <c r="A760" s="300"/>
      <c r="B760" s="300"/>
      <c r="C760" s="300"/>
      <c r="D760" s="300"/>
      <c r="E760" s="300"/>
      <c r="F760" s="300"/>
      <c r="G760" s="300"/>
      <c r="H760" s="300"/>
      <c r="I760" s="300"/>
      <c r="J760" s="300"/>
      <c r="K760" s="300"/>
      <c r="L760" s="300"/>
      <c r="M760" s="300"/>
      <c r="N760" s="300"/>
      <c r="O760" s="300"/>
      <c r="P760" s="300"/>
      <c r="Q760" s="300"/>
      <c r="R760" s="300"/>
      <c r="S760" s="300"/>
      <c r="T760" s="300"/>
      <c r="U760" s="300"/>
      <c r="V760" s="300"/>
      <c r="W760" s="300"/>
      <c r="X760" s="300"/>
      <c r="Y760" s="300"/>
      <c r="Z760" s="300"/>
    </row>
    <row r="761" spans="1:26" ht="11.25" customHeight="1">
      <c r="A761" s="300"/>
      <c r="B761" s="300"/>
      <c r="C761" s="300"/>
      <c r="D761" s="300"/>
      <c r="E761" s="300"/>
      <c r="F761" s="300"/>
      <c r="G761" s="300"/>
      <c r="H761" s="300"/>
      <c r="I761" s="300"/>
      <c r="J761" s="300"/>
      <c r="K761" s="300"/>
      <c r="L761" s="300"/>
      <c r="M761" s="300"/>
      <c r="N761" s="300"/>
      <c r="O761" s="300"/>
      <c r="P761" s="300"/>
      <c r="Q761" s="300"/>
      <c r="R761" s="300"/>
      <c r="S761" s="300"/>
      <c r="T761" s="300"/>
      <c r="U761" s="300"/>
      <c r="V761" s="300"/>
      <c r="W761" s="300"/>
      <c r="X761" s="300"/>
      <c r="Y761" s="300"/>
      <c r="Z761" s="300"/>
    </row>
    <row r="762" spans="1:26" ht="11.25" customHeight="1">
      <c r="A762" s="300"/>
      <c r="B762" s="300"/>
      <c r="C762" s="300"/>
      <c r="D762" s="300"/>
      <c r="E762" s="300"/>
      <c r="F762" s="300"/>
      <c r="G762" s="300"/>
      <c r="H762" s="300"/>
      <c r="I762" s="300"/>
      <c r="J762" s="300"/>
      <c r="K762" s="300"/>
      <c r="L762" s="300"/>
      <c r="M762" s="300"/>
      <c r="N762" s="300"/>
      <c r="O762" s="300"/>
      <c r="P762" s="300"/>
      <c r="Q762" s="300"/>
      <c r="R762" s="300"/>
      <c r="S762" s="300"/>
      <c r="T762" s="300"/>
      <c r="U762" s="300"/>
      <c r="V762" s="300"/>
      <c r="W762" s="300"/>
      <c r="X762" s="300"/>
      <c r="Y762" s="300"/>
      <c r="Z762" s="300"/>
    </row>
    <row r="763" spans="1:26" ht="11.25" customHeight="1">
      <c r="A763" s="300"/>
      <c r="B763" s="300"/>
      <c r="C763" s="300"/>
      <c r="D763" s="300"/>
      <c r="E763" s="300"/>
      <c r="F763" s="300"/>
      <c r="G763" s="300"/>
      <c r="H763" s="300"/>
      <c r="I763" s="300"/>
      <c r="J763" s="300"/>
      <c r="K763" s="300"/>
      <c r="L763" s="300"/>
      <c r="M763" s="300"/>
      <c r="N763" s="300"/>
      <c r="O763" s="300"/>
      <c r="P763" s="300"/>
      <c r="Q763" s="300"/>
      <c r="R763" s="300"/>
      <c r="S763" s="300"/>
      <c r="T763" s="300"/>
      <c r="U763" s="300"/>
      <c r="V763" s="300"/>
      <c r="W763" s="300"/>
      <c r="X763" s="300"/>
      <c r="Y763" s="300"/>
      <c r="Z763" s="300"/>
    </row>
    <row r="764" spans="1:26" ht="11.25" customHeight="1">
      <c r="A764" s="300"/>
      <c r="B764" s="300"/>
      <c r="C764" s="300"/>
      <c r="D764" s="300"/>
      <c r="E764" s="300"/>
      <c r="F764" s="300"/>
      <c r="G764" s="300"/>
      <c r="H764" s="300"/>
      <c r="I764" s="300"/>
      <c r="J764" s="300"/>
      <c r="K764" s="300"/>
      <c r="L764" s="300"/>
      <c r="M764" s="300"/>
      <c r="N764" s="300"/>
      <c r="O764" s="300"/>
      <c r="P764" s="300"/>
      <c r="Q764" s="300"/>
      <c r="R764" s="300"/>
      <c r="S764" s="300"/>
      <c r="T764" s="300"/>
      <c r="U764" s="300"/>
      <c r="V764" s="300"/>
      <c r="W764" s="300"/>
      <c r="X764" s="300"/>
      <c r="Y764" s="300"/>
      <c r="Z764" s="300"/>
    </row>
    <row r="765" spans="1:26" ht="11.25" customHeight="1">
      <c r="A765" s="300"/>
      <c r="B765" s="300"/>
      <c r="C765" s="300"/>
      <c r="D765" s="300"/>
      <c r="E765" s="300"/>
      <c r="F765" s="300"/>
      <c r="G765" s="300"/>
      <c r="H765" s="300"/>
      <c r="I765" s="300"/>
      <c r="J765" s="300"/>
      <c r="K765" s="300"/>
      <c r="L765" s="300"/>
      <c r="M765" s="300"/>
      <c r="N765" s="300"/>
      <c r="O765" s="300"/>
      <c r="P765" s="300"/>
      <c r="Q765" s="300"/>
      <c r="R765" s="300"/>
      <c r="S765" s="300"/>
      <c r="T765" s="300"/>
      <c r="U765" s="300"/>
      <c r="V765" s="300"/>
      <c r="W765" s="300"/>
      <c r="X765" s="300"/>
      <c r="Y765" s="300"/>
      <c r="Z765" s="300"/>
    </row>
    <row r="766" spans="1:26" ht="11.25" customHeight="1">
      <c r="A766" s="300"/>
      <c r="B766" s="300"/>
      <c r="C766" s="300"/>
      <c r="D766" s="300"/>
      <c r="E766" s="300"/>
      <c r="F766" s="300"/>
      <c r="G766" s="300"/>
      <c r="H766" s="300"/>
      <c r="I766" s="300"/>
      <c r="J766" s="300"/>
      <c r="K766" s="300"/>
      <c r="L766" s="300"/>
      <c r="M766" s="300"/>
      <c r="N766" s="300"/>
      <c r="O766" s="300"/>
      <c r="P766" s="300"/>
      <c r="Q766" s="300"/>
      <c r="R766" s="300"/>
      <c r="S766" s="300"/>
      <c r="T766" s="300"/>
      <c r="U766" s="300"/>
      <c r="V766" s="300"/>
      <c r="W766" s="300"/>
      <c r="X766" s="300"/>
      <c r="Y766" s="300"/>
      <c r="Z766" s="300"/>
    </row>
    <row r="767" spans="1:26" ht="11.25" customHeight="1">
      <c r="A767" s="300"/>
      <c r="B767" s="300"/>
      <c r="C767" s="300"/>
      <c r="D767" s="300"/>
      <c r="E767" s="300"/>
      <c r="F767" s="300"/>
      <c r="G767" s="300"/>
      <c r="H767" s="300"/>
      <c r="I767" s="300"/>
      <c r="J767" s="300"/>
      <c r="K767" s="300"/>
      <c r="L767" s="300"/>
      <c r="M767" s="300"/>
      <c r="N767" s="300"/>
      <c r="O767" s="300"/>
      <c r="P767" s="300"/>
      <c r="Q767" s="300"/>
      <c r="R767" s="300"/>
      <c r="S767" s="300"/>
      <c r="T767" s="300"/>
      <c r="U767" s="300"/>
      <c r="V767" s="300"/>
      <c r="W767" s="300"/>
      <c r="X767" s="300"/>
      <c r="Y767" s="300"/>
      <c r="Z767" s="300"/>
    </row>
    <row r="768" spans="1:26" ht="11.25" customHeight="1">
      <c r="A768" s="300"/>
      <c r="B768" s="300"/>
      <c r="C768" s="300"/>
      <c r="D768" s="300"/>
      <c r="E768" s="300"/>
      <c r="F768" s="300"/>
      <c r="G768" s="300"/>
      <c r="H768" s="300"/>
      <c r="I768" s="300"/>
      <c r="J768" s="300"/>
      <c r="K768" s="300"/>
      <c r="L768" s="300"/>
      <c r="M768" s="300"/>
      <c r="N768" s="300"/>
      <c r="O768" s="300"/>
      <c r="P768" s="300"/>
      <c r="Q768" s="300"/>
      <c r="R768" s="300"/>
      <c r="S768" s="300"/>
      <c r="T768" s="300"/>
      <c r="U768" s="300"/>
      <c r="V768" s="300"/>
      <c r="W768" s="300"/>
      <c r="X768" s="300"/>
      <c r="Y768" s="300"/>
      <c r="Z768" s="300"/>
    </row>
    <row r="769" spans="1:26" ht="11.25" customHeight="1">
      <c r="A769" s="300"/>
      <c r="B769" s="300"/>
      <c r="C769" s="300"/>
      <c r="D769" s="300"/>
      <c r="E769" s="300"/>
      <c r="F769" s="300"/>
      <c r="G769" s="300"/>
      <c r="H769" s="300"/>
      <c r="I769" s="300"/>
      <c r="J769" s="300"/>
      <c r="K769" s="300"/>
      <c r="L769" s="300"/>
      <c r="M769" s="300"/>
      <c r="N769" s="300"/>
      <c r="O769" s="300"/>
      <c r="P769" s="300"/>
      <c r="Q769" s="300"/>
      <c r="R769" s="300"/>
      <c r="S769" s="300"/>
      <c r="T769" s="300"/>
      <c r="U769" s="300"/>
      <c r="V769" s="300"/>
      <c r="W769" s="300"/>
      <c r="X769" s="300"/>
      <c r="Y769" s="300"/>
      <c r="Z769" s="300"/>
    </row>
    <row r="770" spans="1:26" ht="11.25" customHeight="1">
      <c r="A770" s="300"/>
      <c r="B770" s="300"/>
      <c r="C770" s="300"/>
      <c r="D770" s="300"/>
      <c r="E770" s="300"/>
      <c r="F770" s="300"/>
      <c r="G770" s="300"/>
      <c r="H770" s="300"/>
      <c r="I770" s="300"/>
      <c r="J770" s="300"/>
      <c r="K770" s="300"/>
      <c r="L770" s="300"/>
      <c r="M770" s="300"/>
      <c r="N770" s="300"/>
      <c r="O770" s="300"/>
      <c r="P770" s="300"/>
      <c r="Q770" s="300"/>
      <c r="R770" s="300"/>
      <c r="S770" s="300"/>
      <c r="T770" s="300"/>
      <c r="U770" s="300"/>
      <c r="V770" s="300"/>
      <c r="W770" s="300"/>
      <c r="X770" s="300"/>
      <c r="Y770" s="300"/>
      <c r="Z770" s="300"/>
    </row>
    <row r="771" spans="1:26" ht="11.25" customHeight="1">
      <c r="A771" s="300"/>
      <c r="B771" s="300"/>
      <c r="C771" s="300"/>
      <c r="D771" s="300"/>
      <c r="E771" s="300"/>
      <c r="F771" s="300"/>
      <c r="G771" s="300"/>
      <c r="H771" s="300"/>
      <c r="I771" s="300"/>
      <c r="J771" s="300"/>
      <c r="K771" s="300"/>
      <c r="L771" s="300"/>
      <c r="M771" s="300"/>
      <c r="N771" s="300"/>
      <c r="O771" s="300"/>
      <c r="P771" s="300"/>
      <c r="Q771" s="300"/>
      <c r="R771" s="300"/>
      <c r="S771" s="300"/>
      <c r="T771" s="300"/>
      <c r="U771" s="300"/>
      <c r="V771" s="300"/>
      <c r="W771" s="300"/>
      <c r="X771" s="300"/>
      <c r="Y771" s="300"/>
      <c r="Z771" s="300"/>
    </row>
    <row r="772" spans="1:26" ht="11.25" customHeight="1">
      <c r="A772" s="300"/>
      <c r="B772" s="300"/>
      <c r="C772" s="300"/>
      <c r="D772" s="300"/>
      <c r="E772" s="300"/>
      <c r="F772" s="300"/>
      <c r="G772" s="300"/>
      <c r="H772" s="300"/>
      <c r="I772" s="300"/>
      <c r="J772" s="300"/>
      <c r="K772" s="300"/>
      <c r="L772" s="300"/>
      <c r="M772" s="300"/>
      <c r="N772" s="300"/>
      <c r="O772" s="300"/>
      <c r="P772" s="300"/>
      <c r="Q772" s="300"/>
      <c r="R772" s="300"/>
      <c r="S772" s="300"/>
      <c r="T772" s="300"/>
      <c r="U772" s="300"/>
      <c r="V772" s="300"/>
      <c r="W772" s="300"/>
      <c r="X772" s="300"/>
      <c r="Y772" s="300"/>
      <c r="Z772" s="300"/>
    </row>
    <row r="773" spans="1:26" ht="11.25" customHeight="1">
      <c r="A773" s="300"/>
      <c r="B773" s="300"/>
      <c r="C773" s="300"/>
      <c r="D773" s="300"/>
      <c r="E773" s="300"/>
      <c r="F773" s="300"/>
      <c r="G773" s="300"/>
      <c r="H773" s="300"/>
      <c r="I773" s="300"/>
      <c r="J773" s="300"/>
      <c r="K773" s="300"/>
      <c r="L773" s="300"/>
      <c r="M773" s="300"/>
      <c r="N773" s="300"/>
      <c r="O773" s="300"/>
      <c r="P773" s="300"/>
      <c r="Q773" s="300"/>
      <c r="R773" s="300"/>
      <c r="S773" s="300"/>
      <c r="T773" s="300"/>
      <c r="U773" s="300"/>
      <c r="V773" s="300"/>
      <c r="W773" s="300"/>
      <c r="X773" s="300"/>
      <c r="Y773" s="300"/>
      <c r="Z773" s="300"/>
    </row>
    <row r="774" spans="1:26" ht="11.25" customHeight="1">
      <c r="A774" s="300"/>
      <c r="B774" s="300"/>
      <c r="C774" s="300"/>
      <c r="D774" s="300"/>
      <c r="E774" s="300"/>
      <c r="F774" s="300"/>
      <c r="G774" s="300"/>
      <c r="H774" s="300"/>
      <c r="I774" s="300"/>
      <c r="J774" s="300"/>
      <c r="K774" s="300"/>
      <c r="L774" s="300"/>
      <c r="M774" s="300"/>
      <c r="N774" s="300"/>
      <c r="O774" s="300"/>
      <c r="P774" s="300"/>
      <c r="Q774" s="300"/>
      <c r="R774" s="300"/>
      <c r="S774" s="300"/>
      <c r="T774" s="300"/>
      <c r="U774" s="300"/>
      <c r="V774" s="300"/>
      <c r="W774" s="300"/>
      <c r="X774" s="300"/>
      <c r="Y774" s="300"/>
      <c r="Z774" s="300"/>
    </row>
    <row r="775" spans="1:26" ht="11.25" customHeight="1">
      <c r="A775" s="300"/>
      <c r="B775" s="300"/>
      <c r="C775" s="300"/>
      <c r="D775" s="300"/>
      <c r="E775" s="300"/>
      <c r="F775" s="300"/>
      <c r="G775" s="300"/>
      <c r="H775" s="300"/>
      <c r="I775" s="300"/>
      <c r="J775" s="300"/>
      <c r="K775" s="300"/>
      <c r="L775" s="300"/>
      <c r="M775" s="300"/>
      <c r="N775" s="300"/>
      <c r="O775" s="300"/>
      <c r="P775" s="300"/>
      <c r="Q775" s="300"/>
      <c r="R775" s="300"/>
      <c r="S775" s="300"/>
      <c r="T775" s="300"/>
      <c r="U775" s="300"/>
      <c r="V775" s="300"/>
      <c r="W775" s="300"/>
      <c r="X775" s="300"/>
      <c r="Y775" s="300"/>
      <c r="Z775" s="300"/>
    </row>
    <row r="776" spans="1:26" ht="11.25" customHeight="1">
      <c r="A776" s="300"/>
      <c r="B776" s="300"/>
      <c r="C776" s="300"/>
      <c r="D776" s="300"/>
      <c r="E776" s="300"/>
      <c r="F776" s="300"/>
      <c r="G776" s="300"/>
      <c r="H776" s="300"/>
      <c r="I776" s="300"/>
      <c r="J776" s="300"/>
      <c r="K776" s="300"/>
      <c r="L776" s="300"/>
      <c r="M776" s="300"/>
      <c r="N776" s="300"/>
      <c r="O776" s="300"/>
      <c r="P776" s="300"/>
      <c r="Q776" s="300"/>
      <c r="R776" s="300"/>
      <c r="S776" s="300"/>
      <c r="T776" s="300"/>
      <c r="U776" s="300"/>
      <c r="V776" s="300"/>
      <c r="W776" s="300"/>
      <c r="X776" s="300"/>
      <c r="Y776" s="300"/>
      <c r="Z776" s="300"/>
    </row>
    <row r="777" spans="1:26" ht="11.25" customHeight="1">
      <c r="A777" s="300"/>
      <c r="B777" s="300"/>
      <c r="C777" s="300"/>
      <c r="D777" s="300"/>
      <c r="E777" s="300"/>
      <c r="F777" s="300"/>
      <c r="G777" s="300"/>
      <c r="H777" s="300"/>
      <c r="I777" s="300"/>
      <c r="J777" s="300"/>
      <c r="K777" s="300"/>
      <c r="L777" s="300"/>
      <c r="M777" s="300"/>
      <c r="N777" s="300"/>
      <c r="O777" s="300"/>
      <c r="P777" s="300"/>
      <c r="Q777" s="300"/>
      <c r="R777" s="300"/>
      <c r="S777" s="300"/>
      <c r="T777" s="300"/>
      <c r="U777" s="300"/>
      <c r="V777" s="300"/>
      <c r="W777" s="300"/>
      <c r="X777" s="300"/>
      <c r="Y777" s="300"/>
      <c r="Z777" s="300"/>
    </row>
    <row r="778" spans="1:26" ht="11.25" customHeight="1">
      <c r="A778" s="300"/>
      <c r="B778" s="300"/>
      <c r="C778" s="300"/>
      <c r="D778" s="300"/>
      <c r="E778" s="300"/>
      <c r="F778" s="300"/>
      <c r="G778" s="300"/>
      <c r="H778" s="300"/>
      <c r="I778" s="300"/>
      <c r="J778" s="300"/>
      <c r="K778" s="300"/>
      <c r="L778" s="300"/>
      <c r="M778" s="300"/>
      <c r="N778" s="300"/>
      <c r="O778" s="300"/>
      <c r="P778" s="300"/>
      <c r="Q778" s="300"/>
      <c r="R778" s="300"/>
      <c r="S778" s="300"/>
      <c r="T778" s="300"/>
      <c r="U778" s="300"/>
      <c r="V778" s="300"/>
      <c r="W778" s="300"/>
      <c r="X778" s="300"/>
      <c r="Y778" s="300"/>
      <c r="Z778" s="300"/>
    </row>
    <row r="779" spans="1:26" ht="11.25" customHeight="1">
      <c r="A779" s="300"/>
      <c r="B779" s="300"/>
      <c r="C779" s="300"/>
      <c r="D779" s="300"/>
      <c r="E779" s="300"/>
      <c r="F779" s="300"/>
      <c r="G779" s="300"/>
      <c r="H779" s="300"/>
      <c r="I779" s="300"/>
      <c r="J779" s="300"/>
      <c r="K779" s="300"/>
      <c r="L779" s="300"/>
      <c r="M779" s="300"/>
      <c r="N779" s="300"/>
      <c r="O779" s="300"/>
      <c r="P779" s="300"/>
      <c r="Q779" s="300"/>
      <c r="R779" s="300"/>
      <c r="S779" s="300"/>
      <c r="T779" s="300"/>
      <c r="U779" s="300"/>
      <c r="V779" s="300"/>
      <c r="W779" s="300"/>
      <c r="X779" s="300"/>
      <c r="Y779" s="300"/>
      <c r="Z779" s="300"/>
    </row>
    <row r="780" spans="1:26" ht="11.25" customHeight="1">
      <c r="A780" s="300"/>
      <c r="B780" s="300"/>
      <c r="C780" s="300"/>
      <c r="D780" s="300"/>
      <c r="E780" s="300"/>
      <c r="F780" s="300"/>
      <c r="G780" s="300"/>
      <c r="H780" s="300"/>
      <c r="I780" s="300"/>
      <c r="J780" s="300"/>
      <c r="K780" s="300"/>
      <c r="L780" s="300"/>
      <c r="M780" s="300"/>
      <c r="N780" s="300"/>
      <c r="O780" s="300"/>
      <c r="P780" s="300"/>
      <c r="Q780" s="300"/>
      <c r="R780" s="300"/>
      <c r="S780" s="300"/>
      <c r="T780" s="300"/>
      <c r="U780" s="300"/>
      <c r="V780" s="300"/>
      <c r="W780" s="300"/>
      <c r="X780" s="300"/>
      <c r="Y780" s="300"/>
      <c r="Z780" s="300"/>
    </row>
    <row r="781" spans="1:26" ht="11.25" customHeight="1">
      <c r="A781" s="300"/>
      <c r="B781" s="300"/>
      <c r="C781" s="300"/>
      <c r="D781" s="300"/>
      <c r="E781" s="300"/>
      <c r="F781" s="300"/>
      <c r="G781" s="300"/>
      <c r="H781" s="300"/>
      <c r="I781" s="300"/>
      <c r="J781" s="300"/>
      <c r="K781" s="300"/>
      <c r="L781" s="300"/>
      <c r="M781" s="300"/>
      <c r="N781" s="300"/>
      <c r="O781" s="300"/>
      <c r="P781" s="300"/>
      <c r="Q781" s="300"/>
      <c r="R781" s="300"/>
      <c r="S781" s="300"/>
      <c r="T781" s="300"/>
      <c r="U781" s="300"/>
      <c r="V781" s="300"/>
      <c r="W781" s="300"/>
      <c r="X781" s="300"/>
      <c r="Y781" s="300"/>
      <c r="Z781" s="300"/>
    </row>
    <row r="782" spans="1:26" ht="11.25" customHeight="1">
      <c r="A782" s="300"/>
      <c r="B782" s="300"/>
      <c r="C782" s="300"/>
      <c r="D782" s="300"/>
      <c r="E782" s="300"/>
      <c r="F782" s="300"/>
      <c r="G782" s="300"/>
      <c r="H782" s="300"/>
      <c r="I782" s="300"/>
      <c r="J782" s="300"/>
      <c r="K782" s="300"/>
      <c r="L782" s="300"/>
      <c r="M782" s="300"/>
      <c r="N782" s="300"/>
      <c r="O782" s="300"/>
      <c r="P782" s="300"/>
      <c r="Q782" s="300"/>
      <c r="R782" s="300"/>
      <c r="S782" s="300"/>
      <c r="T782" s="300"/>
      <c r="U782" s="300"/>
      <c r="V782" s="300"/>
      <c r="W782" s="300"/>
      <c r="X782" s="300"/>
      <c r="Y782" s="300"/>
      <c r="Z782" s="300"/>
    </row>
    <row r="783" spans="1:26" ht="11.25" customHeight="1">
      <c r="A783" s="300"/>
      <c r="B783" s="300"/>
      <c r="C783" s="300"/>
      <c r="D783" s="300"/>
      <c r="E783" s="300"/>
      <c r="F783" s="300"/>
      <c r="G783" s="300"/>
      <c r="H783" s="300"/>
      <c r="I783" s="300"/>
      <c r="J783" s="300"/>
      <c r="K783" s="300"/>
      <c r="L783" s="300"/>
      <c r="M783" s="300"/>
      <c r="N783" s="300"/>
      <c r="O783" s="300"/>
      <c r="P783" s="300"/>
      <c r="Q783" s="300"/>
      <c r="R783" s="300"/>
      <c r="S783" s="300"/>
      <c r="T783" s="300"/>
      <c r="U783" s="300"/>
      <c r="V783" s="300"/>
      <c r="W783" s="300"/>
      <c r="X783" s="300"/>
      <c r="Y783" s="300"/>
      <c r="Z783" s="300"/>
    </row>
    <row r="784" spans="1:26" ht="11.25" customHeight="1">
      <c r="A784" s="300"/>
      <c r="B784" s="300"/>
      <c r="C784" s="300"/>
      <c r="D784" s="300"/>
      <c r="E784" s="300"/>
      <c r="F784" s="300"/>
      <c r="G784" s="300"/>
      <c r="H784" s="300"/>
      <c r="I784" s="300"/>
      <c r="J784" s="300"/>
      <c r="K784" s="300"/>
      <c r="L784" s="300"/>
      <c r="M784" s="300"/>
      <c r="N784" s="300"/>
      <c r="O784" s="300"/>
      <c r="P784" s="300"/>
      <c r="Q784" s="300"/>
      <c r="R784" s="300"/>
      <c r="S784" s="300"/>
      <c r="T784" s="300"/>
      <c r="U784" s="300"/>
      <c r="V784" s="300"/>
      <c r="W784" s="300"/>
      <c r="X784" s="300"/>
      <c r="Y784" s="300"/>
      <c r="Z784" s="300"/>
    </row>
    <row r="785" spans="1:26" ht="11.25" customHeight="1">
      <c r="A785" s="300"/>
      <c r="B785" s="300"/>
      <c r="C785" s="300"/>
      <c r="D785" s="300"/>
      <c r="E785" s="300"/>
      <c r="F785" s="300"/>
      <c r="G785" s="300"/>
      <c r="H785" s="300"/>
      <c r="I785" s="300"/>
      <c r="J785" s="300"/>
      <c r="K785" s="300"/>
      <c r="L785" s="300"/>
      <c r="M785" s="300"/>
      <c r="N785" s="300"/>
      <c r="O785" s="300"/>
      <c r="P785" s="300"/>
      <c r="Q785" s="300"/>
      <c r="R785" s="300"/>
      <c r="S785" s="300"/>
      <c r="T785" s="300"/>
      <c r="U785" s="300"/>
      <c r="V785" s="300"/>
      <c r="W785" s="300"/>
      <c r="X785" s="300"/>
      <c r="Y785" s="300"/>
      <c r="Z785" s="300"/>
    </row>
    <row r="786" spans="1:26" ht="11.25" customHeight="1">
      <c r="A786" s="300"/>
      <c r="B786" s="300"/>
      <c r="C786" s="300"/>
      <c r="D786" s="300"/>
      <c r="E786" s="300"/>
      <c r="F786" s="300"/>
      <c r="G786" s="300"/>
      <c r="H786" s="300"/>
      <c r="I786" s="300"/>
      <c r="J786" s="300"/>
      <c r="K786" s="300"/>
      <c r="L786" s="300"/>
      <c r="M786" s="300"/>
      <c r="N786" s="300"/>
      <c r="O786" s="300"/>
      <c r="P786" s="300"/>
      <c r="Q786" s="300"/>
      <c r="R786" s="300"/>
      <c r="S786" s="300"/>
      <c r="T786" s="300"/>
      <c r="U786" s="300"/>
      <c r="V786" s="300"/>
      <c r="W786" s="300"/>
      <c r="X786" s="300"/>
      <c r="Y786" s="300"/>
      <c r="Z786" s="300"/>
    </row>
    <row r="787" spans="1:26" ht="11.25" customHeight="1">
      <c r="A787" s="300"/>
      <c r="B787" s="300"/>
      <c r="C787" s="300"/>
      <c r="D787" s="300"/>
      <c r="E787" s="300"/>
      <c r="F787" s="300"/>
      <c r="G787" s="300"/>
      <c r="H787" s="300"/>
      <c r="I787" s="300"/>
      <c r="J787" s="300"/>
      <c r="K787" s="300"/>
      <c r="L787" s="300"/>
      <c r="M787" s="300"/>
      <c r="N787" s="300"/>
      <c r="O787" s="300"/>
      <c r="P787" s="300"/>
      <c r="Q787" s="300"/>
      <c r="R787" s="300"/>
      <c r="S787" s="300"/>
      <c r="T787" s="300"/>
      <c r="U787" s="300"/>
      <c r="V787" s="300"/>
      <c r="W787" s="300"/>
      <c r="X787" s="300"/>
      <c r="Y787" s="300"/>
      <c r="Z787" s="300"/>
    </row>
    <row r="788" spans="1:26" ht="11.25" customHeight="1">
      <c r="A788" s="300"/>
      <c r="B788" s="300"/>
      <c r="C788" s="300"/>
      <c r="D788" s="300"/>
      <c r="E788" s="300"/>
      <c r="F788" s="300"/>
      <c r="G788" s="300"/>
      <c r="H788" s="300"/>
      <c r="I788" s="300"/>
      <c r="J788" s="300"/>
      <c r="K788" s="300"/>
      <c r="L788" s="300"/>
      <c r="M788" s="300"/>
      <c r="N788" s="300"/>
      <c r="O788" s="300"/>
      <c r="P788" s="300"/>
      <c r="Q788" s="300"/>
      <c r="R788" s="300"/>
      <c r="S788" s="300"/>
      <c r="T788" s="300"/>
      <c r="U788" s="300"/>
      <c r="V788" s="300"/>
      <c r="W788" s="300"/>
      <c r="X788" s="300"/>
      <c r="Y788" s="300"/>
      <c r="Z788" s="300"/>
    </row>
    <row r="789" spans="1:26" ht="11.25" customHeight="1">
      <c r="A789" s="300"/>
      <c r="B789" s="300"/>
      <c r="C789" s="300"/>
      <c r="D789" s="300"/>
      <c r="E789" s="300"/>
      <c r="F789" s="300"/>
      <c r="G789" s="300"/>
      <c r="H789" s="300"/>
      <c r="I789" s="300"/>
      <c r="J789" s="300"/>
      <c r="K789" s="300"/>
      <c r="L789" s="300"/>
      <c r="M789" s="300"/>
      <c r="N789" s="300"/>
      <c r="O789" s="300"/>
      <c r="P789" s="300"/>
      <c r="Q789" s="300"/>
      <c r="R789" s="300"/>
      <c r="S789" s="300"/>
      <c r="T789" s="300"/>
      <c r="U789" s="300"/>
      <c r="V789" s="300"/>
      <c r="W789" s="300"/>
      <c r="X789" s="300"/>
      <c r="Y789" s="300"/>
      <c r="Z789" s="300"/>
    </row>
    <row r="790" spans="1:26" ht="11.25" customHeight="1">
      <c r="A790" s="300"/>
      <c r="B790" s="300"/>
      <c r="C790" s="300"/>
      <c r="D790" s="300"/>
      <c r="E790" s="300"/>
      <c r="F790" s="300"/>
      <c r="G790" s="300"/>
      <c r="H790" s="300"/>
      <c r="I790" s="300"/>
      <c r="J790" s="300"/>
      <c r="K790" s="300"/>
      <c r="L790" s="300"/>
      <c r="M790" s="300"/>
      <c r="N790" s="300"/>
      <c r="O790" s="300"/>
      <c r="P790" s="300"/>
      <c r="Q790" s="300"/>
      <c r="R790" s="300"/>
      <c r="S790" s="300"/>
      <c r="T790" s="300"/>
      <c r="U790" s="300"/>
      <c r="V790" s="300"/>
      <c r="W790" s="300"/>
      <c r="X790" s="300"/>
      <c r="Y790" s="300"/>
      <c r="Z790" s="300"/>
    </row>
    <row r="791" spans="1:26" ht="11.25" customHeight="1">
      <c r="A791" s="300"/>
      <c r="B791" s="300"/>
      <c r="C791" s="300"/>
      <c r="D791" s="300"/>
      <c r="E791" s="300"/>
      <c r="F791" s="300"/>
      <c r="G791" s="300"/>
      <c r="H791" s="300"/>
      <c r="I791" s="300"/>
      <c r="J791" s="300"/>
      <c r="K791" s="300"/>
      <c r="L791" s="300"/>
      <c r="M791" s="300"/>
      <c r="N791" s="300"/>
      <c r="O791" s="300"/>
      <c r="P791" s="300"/>
      <c r="Q791" s="300"/>
      <c r="R791" s="300"/>
      <c r="S791" s="300"/>
      <c r="T791" s="300"/>
      <c r="U791" s="300"/>
      <c r="V791" s="300"/>
      <c r="W791" s="300"/>
      <c r="X791" s="300"/>
      <c r="Y791" s="300"/>
      <c r="Z791" s="300"/>
    </row>
    <row r="792" spans="1:26" ht="11.25" customHeight="1">
      <c r="A792" s="300"/>
      <c r="B792" s="300"/>
      <c r="C792" s="300"/>
      <c r="D792" s="300"/>
      <c r="E792" s="300"/>
      <c r="F792" s="300"/>
      <c r="G792" s="300"/>
      <c r="H792" s="300"/>
      <c r="I792" s="300"/>
      <c r="J792" s="300"/>
      <c r="K792" s="300"/>
      <c r="L792" s="300"/>
      <c r="M792" s="300"/>
      <c r="N792" s="300"/>
      <c r="O792" s="300"/>
      <c r="P792" s="300"/>
      <c r="Q792" s="300"/>
      <c r="R792" s="300"/>
      <c r="S792" s="300"/>
      <c r="T792" s="300"/>
      <c r="U792" s="300"/>
      <c r="V792" s="300"/>
      <c r="W792" s="300"/>
      <c r="X792" s="300"/>
      <c r="Y792" s="300"/>
      <c r="Z792" s="300"/>
    </row>
    <row r="793" spans="1:26" ht="11.25" customHeight="1">
      <c r="A793" s="300"/>
      <c r="B793" s="300"/>
      <c r="C793" s="300"/>
      <c r="D793" s="300"/>
      <c r="E793" s="300"/>
      <c r="F793" s="300"/>
      <c r="G793" s="300"/>
      <c r="H793" s="300"/>
      <c r="I793" s="300"/>
      <c r="J793" s="300"/>
      <c r="K793" s="300"/>
      <c r="L793" s="300"/>
      <c r="M793" s="300"/>
      <c r="N793" s="300"/>
      <c r="O793" s="300"/>
      <c r="P793" s="300"/>
      <c r="Q793" s="300"/>
      <c r="R793" s="300"/>
      <c r="S793" s="300"/>
      <c r="T793" s="300"/>
      <c r="U793" s="300"/>
      <c r="V793" s="300"/>
      <c r="W793" s="300"/>
      <c r="X793" s="300"/>
      <c r="Y793" s="300"/>
      <c r="Z793" s="300"/>
    </row>
    <row r="794" spans="1:26" ht="11.25" customHeight="1">
      <c r="A794" s="300"/>
      <c r="B794" s="300"/>
      <c r="C794" s="300"/>
      <c r="D794" s="300"/>
      <c r="E794" s="300"/>
      <c r="F794" s="300"/>
      <c r="G794" s="300"/>
      <c r="H794" s="300"/>
      <c r="I794" s="300"/>
      <c r="J794" s="300"/>
      <c r="K794" s="300"/>
      <c r="L794" s="300"/>
      <c r="M794" s="300"/>
      <c r="N794" s="300"/>
      <c r="O794" s="300"/>
      <c r="P794" s="300"/>
      <c r="Q794" s="300"/>
      <c r="R794" s="300"/>
      <c r="S794" s="300"/>
      <c r="T794" s="300"/>
      <c r="U794" s="300"/>
      <c r="V794" s="300"/>
      <c r="W794" s="300"/>
      <c r="X794" s="300"/>
      <c r="Y794" s="300"/>
      <c r="Z794" s="300"/>
    </row>
    <row r="795" spans="1:26" ht="11.25" customHeight="1">
      <c r="A795" s="300"/>
      <c r="B795" s="300"/>
      <c r="C795" s="300"/>
      <c r="D795" s="300"/>
      <c r="E795" s="300"/>
      <c r="F795" s="300"/>
      <c r="G795" s="300"/>
      <c r="H795" s="300"/>
      <c r="I795" s="300"/>
      <c r="J795" s="300"/>
      <c r="K795" s="300"/>
      <c r="L795" s="300"/>
      <c r="M795" s="300"/>
      <c r="N795" s="300"/>
      <c r="O795" s="300"/>
      <c r="P795" s="300"/>
      <c r="Q795" s="300"/>
      <c r="R795" s="300"/>
      <c r="S795" s="300"/>
      <c r="T795" s="300"/>
      <c r="U795" s="300"/>
      <c r="V795" s="300"/>
      <c r="W795" s="300"/>
      <c r="X795" s="300"/>
      <c r="Y795" s="300"/>
      <c r="Z795" s="300"/>
    </row>
    <row r="796" spans="1:26" ht="11.25" customHeight="1">
      <c r="A796" s="300"/>
      <c r="B796" s="300"/>
      <c r="C796" s="300"/>
      <c r="D796" s="300"/>
      <c r="E796" s="300"/>
      <c r="F796" s="300"/>
      <c r="G796" s="300"/>
      <c r="H796" s="300"/>
      <c r="I796" s="300"/>
      <c r="J796" s="300"/>
      <c r="K796" s="300"/>
      <c r="L796" s="300"/>
      <c r="M796" s="300"/>
      <c r="N796" s="300"/>
      <c r="O796" s="300"/>
      <c r="P796" s="300"/>
      <c r="Q796" s="300"/>
      <c r="R796" s="300"/>
      <c r="S796" s="300"/>
      <c r="T796" s="300"/>
      <c r="U796" s="300"/>
      <c r="V796" s="300"/>
      <c r="W796" s="300"/>
      <c r="X796" s="300"/>
      <c r="Y796" s="300"/>
      <c r="Z796" s="300"/>
    </row>
    <row r="797" spans="1:26" ht="11.25" customHeight="1">
      <c r="A797" s="300"/>
      <c r="B797" s="300"/>
      <c r="C797" s="300"/>
      <c r="D797" s="300"/>
      <c r="E797" s="300"/>
      <c r="F797" s="300"/>
      <c r="G797" s="300"/>
      <c r="H797" s="300"/>
      <c r="I797" s="300"/>
      <c r="J797" s="300"/>
      <c r="K797" s="300"/>
      <c r="L797" s="300"/>
      <c r="M797" s="300"/>
      <c r="N797" s="300"/>
      <c r="O797" s="300"/>
      <c r="P797" s="300"/>
      <c r="Q797" s="300"/>
      <c r="R797" s="300"/>
      <c r="S797" s="300"/>
      <c r="T797" s="300"/>
      <c r="U797" s="300"/>
      <c r="V797" s="300"/>
      <c r="W797" s="300"/>
      <c r="X797" s="300"/>
      <c r="Y797" s="300"/>
      <c r="Z797" s="300"/>
    </row>
    <row r="798" spans="1:26" ht="11.25" customHeight="1">
      <c r="A798" s="300"/>
      <c r="B798" s="300"/>
      <c r="C798" s="300"/>
      <c r="D798" s="300"/>
      <c r="E798" s="300"/>
      <c r="F798" s="300"/>
      <c r="G798" s="300"/>
      <c r="H798" s="300"/>
      <c r="I798" s="300"/>
      <c r="J798" s="300"/>
      <c r="K798" s="300"/>
      <c r="L798" s="300"/>
      <c r="M798" s="300"/>
      <c r="N798" s="300"/>
      <c r="O798" s="300"/>
      <c r="P798" s="300"/>
      <c r="Q798" s="300"/>
      <c r="R798" s="300"/>
      <c r="S798" s="300"/>
      <c r="T798" s="300"/>
      <c r="U798" s="300"/>
      <c r="V798" s="300"/>
      <c r="W798" s="300"/>
      <c r="X798" s="300"/>
      <c r="Y798" s="300"/>
      <c r="Z798" s="300"/>
    </row>
    <row r="799" spans="1:26" ht="11.25" customHeight="1">
      <c r="A799" s="300"/>
      <c r="B799" s="300"/>
      <c r="C799" s="300"/>
      <c r="D799" s="300"/>
      <c r="E799" s="300"/>
      <c r="F799" s="300"/>
      <c r="G799" s="300"/>
      <c r="H799" s="300"/>
      <c r="I799" s="300"/>
      <c r="J799" s="300"/>
      <c r="K799" s="300"/>
      <c r="L799" s="300"/>
      <c r="M799" s="300"/>
      <c r="N799" s="300"/>
      <c r="O799" s="300"/>
      <c r="P799" s="300"/>
      <c r="Q799" s="300"/>
      <c r="R799" s="300"/>
      <c r="S799" s="300"/>
      <c r="T799" s="300"/>
      <c r="U799" s="300"/>
      <c r="V799" s="300"/>
      <c r="W799" s="300"/>
      <c r="X799" s="300"/>
      <c r="Y799" s="300"/>
      <c r="Z799" s="300"/>
    </row>
    <row r="800" spans="1:26" ht="11.25" customHeight="1">
      <c r="A800" s="300"/>
      <c r="B800" s="300"/>
      <c r="C800" s="300"/>
      <c r="D800" s="300"/>
      <c r="E800" s="300"/>
      <c r="F800" s="300"/>
      <c r="G800" s="300"/>
      <c r="H800" s="300"/>
      <c r="I800" s="300"/>
      <c r="J800" s="300"/>
      <c r="K800" s="300"/>
      <c r="L800" s="300"/>
      <c r="M800" s="300"/>
      <c r="N800" s="300"/>
      <c r="O800" s="300"/>
      <c r="P800" s="300"/>
      <c r="Q800" s="300"/>
      <c r="R800" s="300"/>
      <c r="S800" s="300"/>
      <c r="T800" s="300"/>
      <c r="U800" s="300"/>
      <c r="V800" s="300"/>
      <c r="W800" s="300"/>
      <c r="X800" s="300"/>
      <c r="Y800" s="300"/>
      <c r="Z800" s="300"/>
    </row>
    <row r="801" spans="1:26" ht="11.25" customHeight="1">
      <c r="A801" s="300"/>
      <c r="B801" s="300"/>
      <c r="C801" s="300"/>
      <c r="D801" s="300"/>
      <c r="E801" s="300"/>
      <c r="F801" s="300"/>
      <c r="G801" s="300"/>
      <c r="H801" s="300"/>
      <c r="I801" s="300"/>
      <c r="J801" s="300"/>
      <c r="K801" s="300"/>
      <c r="L801" s="300"/>
      <c r="M801" s="300"/>
      <c r="N801" s="300"/>
      <c r="O801" s="300"/>
      <c r="P801" s="300"/>
      <c r="Q801" s="300"/>
      <c r="R801" s="300"/>
      <c r="S801" s="300"/>
      <c r="T801" s="300"/>
      <c r="U801" s="300"/>
      <c r="V801" s="300"/>
      <c r="W801" s="300"/>
      <c r="X801" s="300"/>
      <c r="Y801" s="300"/>
      <c r="Z801" s="300"/>
    </row>
    <row r="802" spans="1:26" ht="11.25" customHeight="1">
      <c r="A802" s="300"/>
      <c r="B802" s="300"/>
      <c r="C802" s="300"/>
      <c r="D802" s="300"/>
      <c r="E802" s="300"/>
      <c r="F802" s="300"/>
      <c r="G802" s="300"/>
      <c r="H802" s="300"/>
      <c r="I802" s="300"/>
      <c r="J802" s="300"/>
      <c r="K802" s="300"/>
      <c r="L802" s="300"/>
      <c r="M802" s="300"/>
      <c r="N802" s="300"/>
      <c r="O802" s="300"/>
      <c r="P802" s="300"/>
      <c r="Q802" s="300"/>
      <c r="R802" s="300"/>
      <c r="S802" s="300"/>
      <c r="T802" s="300"/>
      <c r="U802" s="300"/>
      <c r="V802" s="300"/>
      <c r="W802" s="300"/>
      <c r="X802" s="300"/>
      <c r="Y802" s="300"/>
      <c r="Z802" s="300"/>
    </row>
    <row r="803" spans="1:26" ht="11.25" customHeight="1">
      <c r="A803" s="300"/>
      <c r="B803" s="300"/>
      <c r="C803" s="300"/>
      <c r="D803" s="300"/>
      <c r="E803" s="300"/>
      <c r="F803" s="300"/>
      <c r="G803" s="300"/>
      <c r="H803" s="300"/>
      <c r="I803" s="300"/>
      <c r="J803" s="300"/>
      <c r="K803" s="300"/>
      <c r="L803" s="300"/>
      <c r="M803" s="300"/>
      <c r="N803" s="300"/>
      <c r="O803" s="300"/>
      <c r="P803" s="300"/>
      <c r="Q803" s="300"/>
      <c r="R803" s="300"/>
      <c r="S803" s="300"/>
      <c r="T803" s="300"/>
      <c r="U803" s="300"/>
      <c r="V803" s="300"/>
      <c r="W803" s="300"/>
      <c r="X803" s="300"/>
      <c r="Y803" s="300"/>
      <c r="Z803" s="300"/>
    </row>
    <row r="804" spans="1:26" ht="11.25" customHeight="1">
      <c r="A804" s="300"/>
      <c r="B804" s="300"/>
      <c r="C804" s="300"/>
      <c r="D804" s="300"/>
      <c r="E804" s="300"/>
      <c r="F804" s="300"/>
      <c r="G804" s="300"/>
      <c r="H804" s="300"/>
      <c r="I804" s="300"/>
      <c r="J804" s="300"/>
      <c r="K804" s="300"/>
      <c r="L804" s="300"/>
      <c r="M804" s="300"/>
      <c r="N804" s="300"/>
      <c r="O804" s="300"/>
      <c r="P804" s="300"/>
      <c r="Q804" s="300"/>
      <c r="R804" s="300"/>
      <c r="S804" s="300"/>
      <c r="T804" s="300"/>
      <c r="U804" s="300"/>
      <c r="V804" s="300"/>
      <c r="W804" s="300"/>
      <c r="X804" s="300"/>
      <c r="Y804" s="300"/>
      <c r="Z804" s="300"/>
    </row>
    <row r="805" spans="1:26" ht="11.25" customHeight="1">
      <c r="A805" s="300"/>
      <c r="B805" s="300"/>
      <c r="C805" s="300"/>
      <c r="D805" s="300"/>
      <c r="E805" s="300"/>
      <c r="F805" s="300"/>
      <c r="G805" s="300"/>
      <c r="H805" s="300"/>
      <c r="I805" s="300"/>
      <c r="J805" s="300"/>
      <c r="K805" s="300"/>
      <c r="L805" s="300"/>
      <c r="M805" s="300"/>
      <c r="N805" s="300"/>
      <c r="O805" s="300"/>
      <c r="P805" s="300"/>
      <c r="Q805" s="300"/>
      <c r="R805" s="300"/>
      <c r="S805" s="300"/>
      <c r="T805" s="300"/>
      <c r="U805" s="300"/>
      <c r="V805" s="300"/>
      <c r="W805" s="300"/>
      <c r="X805" s="300"/>
      <c r="Y805" s="300"/>
      <c r="Z805" s="300"/>
    </row>
    <row r="806" spans="1:26" ht="11.25" customHeight="1">
      <c r="A806" s="300"/>
      <c r="B806" s="300"/>
      <c r="C806" s="300"/>
      <c r="D806" s="300"/>
      <c r="E806" s="300"/>
      <c r="F806" s="300"/>
      <c r="G806" s="300"/>
      <c r="H806" s="300"/>
      <c r="I806" s="300"/>
      <c r="J806" s="300"/>
      <c r="K806" s="300"/>
      <c r="L806" s="300"/>
      <c r="M806" s="300"/>
      <c r="N806" s="300"/>
      <c r="O806" s="300"/>
      <c r="P806" s="300"/>
      <c r="Q806" s="300"/>
      <c r="R806" s="300"/>
      <c r="S806" s="300"/>
      <c r="T806" s="300"/>
      <c r="U806" s="300"/>
      <c r="V806" s="300"/>
      <c r="W806" s="300"/>
      <c r="X806" s="300"/>
      <c r="Y806" s="300"/>
      <c r="Z806" s="300"/>
    </row>
    <row r="807" spans="1:26" ht="11.25" customHeight="1">
      <c r="A807" s="300"/>
      <c r="B807" s="300"/>
      <c r="C807" s="300"/>
      <c r="D807" s="300"/>
      <c r="E807" s="300"/>
      <c r="F807" s="300"/>
      <c r="G807" s="300"/>
      <c r="H807" s="300"/>
      <c r="I807" s="300"/>
      <c r="J807" s="300"/>
      <c r="K807" s="300"/>
      <c r="L807" s="300"/>
      <c r="M807" s="300"/>
      <c r="N807" s="300"/>
      <c r="O807" s="300"/>
      <c r="P807" s="300"/>
      <c r="Q807" s="300"/>
      <c r="R807" s="300"/>
      <c r="S807" s="300"/>
      <c r="T807" s="300"/>
      <c r="U807" s="300"/>
      <c r="V807" s="300"/>
      <c r="W807" s="300"/>
      <c r="X807" s="300"/>
      <c r="Y807" s="300"/>
      <c r="Z807" s="300"/>
    </row>
    <row r="808" spans="1:26" ht="11.25" customHeight="1">
      <c r="A808" s="300"/>
      <c r="B808" s="300"/>
      <c r="C808" s="300"/>
      <c r="D808" s="300"/>
      <c r="E808" s="300"/>
      <c r="F808" s="300"/>
      <c r="G808" s="300"/>
      <c r="H808" s="300"/>
      <c r="I808" s="300"/>
      <c r="J808" s="300"/>
      <c r="K808" s="300"/>
      <c r="L808" s="300"/>
      <c r="M808" s="300"/>
      <c r="N808" s="300"/>
      <c r="O808" s="300"/>
      <c r="P808" s="300"/>
      <c r="Q808" s="300"/>
      <c r="R808" s="300"/>
      <c r="S808" s="300"/>
      <c r="T808" s="300"/>
      <c r="U808" s="300"/>
      <c r="V808" s="300"/>
      <c r="W808" s="300"/>
      <c r="X808" s="300"/>
      <c r="Y808" s="300"/>
      <c r="Z808" s="300"/>
    </row>
    <row r="809" spans="1:26" ht="11.25" customHeight="1">
      <c r="A809" s="300"/>
      <c r="B809" s="300"/>
      <c r="C809" s="300"/>
      <c r="D809" s="300"/>
      <c r="E809" s="300"/>
      <c r="F809" s="300"/>
      <c r="G809" s="300"/>
      <c r="H809" s="300"/>
      <c r="I809" s="300"/>
      <c r="J809" s="300"/>
      <c r="K809" s="300"/>
      <c r="L809" s="300"/>
      <c r="M809" s="300"/>
      <c r="N809" s="300"/>
      <c r="O809" s="300"/>
      <c r="P809" s="300"/>
      <c r="Q809" s="300"/>
      <c r="R809" s="300"/>
      <c r="S809" s="300"/>
      <c r="T809" s="300"/>
      <c r="U809" s="300"/>
      <c r="V809" s="300"/>
      <c r="W809" s="300"/>
      <c r="X809" s="300"/>
      <c r="Y809" s="300"/>
      <c r="Z809" s="300"/>
    </row>
    <row r="810" spans="1:26" ht="11.25" customHeight="1">
      <c r="A810" s="300"/>
      <c r="B810" s="300"/>
      <c r="C810" s="300"/>
      <c r="D810" s="300"/>
      <c r="E810" s="300"/>
      <c r="F810" s="300"/>
      <c r="G810" s="300"/>
      <c r="H810" s="300"/>
      <c r="I810" s="300"/>
      <c r="J810" s="300"/>
      <c r="K810" s="300"/>
      <c r="L810" s="300"/>
      <c r="M810" s="300"/>
      <c r="N810" s="300"/>
      <c r="O810" s="300"/>
      <c r="P810" s="300"/>
      <c r="Q810" s="300"/>
      <c r="R810" s="300"/>
      <c r="S810" s="300"/>
      <c r="T810" s="300"/>
      <c r="U810" s="300"/>
      <c r="V810" s="300"/>
      <c r="W810" s="300"/>
      <c r="X810" s="300"/>
      <c r="Y810" s="300"/>
      <c r="Z810" s="300"/>
    </row>
    <row r="811" spans="1:26" ht="11.25" customHeight="1">
      <c r="A811" s="300"/>
      <c r="B811" s="300"/>
      <c r="C811" s="300"/>
      <c r="D811" s="300"/>
      <c r="E811" s="300"/>
      <c r="F811" s="300"/>
      <c r="G811" s="300"/>
      <c r="H811" s="300"/>
      <c r="I811" s="300"/>
      <c r="J811" s="300"/>
      <c r="K811" s="300"/>
      <c r="L811" s="300"/>
      <c r="M811" s="300"/>
      <c r="N811" s="300"/>
      <c r="O811" s="300"/>
      <c r="P811" s="300"/>
      <c r="Q811" s="300"/>
      <c r="R811" s="300"/>
      <c r="S811" s="300"/>
      <c r="T811" s="300"/>
      <c r="U811" s="300"/>
      <c r="V811" s="300"/>
      <c r="W811" s="300"/>
      <c r="X811" s="300"/>
      <c r="Y811" s="300"/>
      <c r="Z811" s="300"/>
    </row>
    <row r="812" spans="1:26" ht="11.25" customHeight="1">
      <c r="A812" s="300"/>
      <c r="B812" s="300"/>
      <c r="C812" s="300"/>
      <c r="D812" s="300"/>
      <c r="E812" s="300"/>
      <c r="F812" s="300"/>
      <c r="G812" s="300"/>
      <c r="H812" s="300"/>
      <c r="I812" s="300"/>
      <c r="J812" s="300"/>
      <c r="K812" s="300"/>
      <c r="L812" s="300"/>
      <c r="M812" s="300"/>
      <c r="N812" s="300"/>
      <c r="O812" s="300"/>
      <c r="P812" s="300"/>
      <c r="Q812" s="300"/>
      <c r="R812" s="300"/>
      <c r="S812" s="300"/>
      <c r="T812" s="300"/>
      <c r="U812" s="300"/>
      <c r="V812" s="300"/>
      <c r="W812" s="300"/>
      <c r="X812" s="300"/>
      <c r="Y812" s="300"/>
      <c r="Z812" s="300"/>
    </row>
    <row r="813" spans="1:26" ht="11.25" customHeight="1">
      <c r="A813" s="300"/>
      <c r="B813" s="300"/>
      <c r="C813" s="300"/>
      <c r="D813" s="300"/>
      <c r="E813" s="300"/>
      <c r="F813" s="300"/>
      <c r="G813" s="300"/>
      <c r="H813" s="300"/>
      <c r="I813" s="300"/>
      <c r="J813" s="300"/>
      <c r="K813" s="300"/>
      <c r="L813" s="300"/>
      <c r="M813" s="300"/>
      <c r="N813" s="300"/>
      <c r="O813" s="300"/>
      <c r="P813" s="300"/>
      <c r="Q813" s="300"/>
      <c r="R813" s="300"/>
      <c r="S813" s="300"/>
      <c r="T813" s="300"/>
      <c r="U813" s="300"/>
      <c r="V813" s="300"/>
      <c r="W813" s="300"/>
      <c r="X813" s="300"/>
      <c r="Y813" s="300"/>
      <c r="Z813" s="300"/>
    </row>
    <row r="814" spans="1:26" ht="11.25" customHeight="1">
      <c r="A814" s="300"/>
      <c r="B814" s="300"/>
      <c r="C814" s="300"/>
      <c r="D814" s="300"/>
      <c r="E814" s="300"/>
      <c r="F814" s="300"/>
      <c r="G814" s="300"/>
      <c r="H814" s="300"/>
      <c r="I814" s="300"/>
      <c r="J814" s="300"/>
      <c r="K814" s="300"/>
      <c r="L814" s="300"/>
      <c r="M814" s="300"/>
      <c r="N814" s="300"/>
      <c r="O814" s="300"/>
      <c r="P814" s="300"/>
      <c r="Q814" s="300"/>
      <c r="R814" s="300"/>
      <c r="S814" s="300"/>
      <c r="T814" s="300"/>
      <c r="U814" s="300"/>
      <c r="V814" s="300"/>
      <c r="W814" s="300"/>
      <c r="X814" s="300"/>
      <c r="Y814" s="300"/>
      <c r="Z814" s="300"/>
    </row>
    <row r="815" spans="1:26" ht="11.25" customHeight="1">
      <c r="A815" s="300"/>
      <c r="B815" s="300"/>
      <c r="C815" s="300"/>
      <c r="D815" s="300"/>
      <c r="E815" s="300"/>
      <c r="F815" s="300"/>
      <c r="G815" s="300"/>
      <c r="H815" s="300"/>
      <c r="I815" s="300"/>
      <c r="J815" s="300"/>
      <c r="K815" s="300"/>
      <c r="L815" s="300"/>
      <c r="M815" s="300"/>
      <c r="N815" s="300"/>
      <c r="O815" s="300"/>
      <c r="P815" s="300"/>
      <c r="Q815" s="300"/>
      <c r="R815" s="300"/>
      <c r="S815" s="300"/>
      <c r="T815" s="300"/>
      <c r="U815" s="300"/>
      <c r="V815" s="300"/>
      <c r="W815" s="300"/>
      <c r="X815" s="300"/>
      <c r="Y815" s="300"/>
      <c r="Z815" s="300"/>
    </row>
    <row r="816" spans="1:26" ht="11.25" customHeight="1">
      <c r="A816" s="300"/>
      <c r="B816" s="300"/>
      <c r="C816" s="300"/>
      <c r="D816" s="300"/>
      <c r="E816" s="300"/>
      <c r="F816" s="300"/>
      <c r="G816" s="300"/>
      <c r="H816" s="300"/>
      <c r="I816" s="300"/>
      <c r="J816" s="300"/>
      <c r="K816" s="300"/>
      <c r="L816" s="300"/>
      <c r="M816" s="300"/>
      <c r="N816" s="300"/>
      <c r="O816" s="300"/>
      <c r="P816" s="300"/>
      <c r="Q816" s="300"/>
      <c r="R816" s="300"/>
      <c r="S816" s="300"/>
      <c r="T816" s="300"/>
      <c r="U816" s="300"/>
      <c r="V816" s="300"/>
      <c r="W816" s="300"/>
      <c r="X816" s="300"/>
      <c r="Y816" s="300"/>
      <c r="Z816" s="300"/>
    </row>
    <row r="817" spans="1:26" ht="11.25" customHeight="1">
      <c r="A817" s="300"/>
      <c r="B817" s="300"/>
      <c r="C817" s="300"/>
      <c r="D817" s="300"/>
      <c r="E817" s="300"/>
      <c r="F817" s="300"/>
      <c r="G817" s="300"/>
      <c r="H817" s="300"/>
      <c r="I817" s="300"/>
      <c r="J817" s="300"/>
      <c r="K817" s="300"/>
      <c r="L817" s="300"/>
      <c r="M817" s="300"/>
      <c r="N817" s="300"/>
      <c r="O817" s="300"/>
      <c r="P817" s="300"/>
      <c r="Q817" s="300"/>
      <c r="R817" s="300"/>
      <c r="S817" s="300"/>
      <c r="T817" s="300"/>
      <c r="U817" s="300"/>
      <c r="V817" s="300"/>
      <c r="W817" s="300"/>
      <c r="X817" s="300"/>
      <c r="Y817" s="300"/>
      <c r="Z817" s="300"/>
    </row>
    <row r="818" spans="1:26" ht="11.25" customHeight="1">
      <c r="A818" s="300"/>
      <c r="B818" s="300"/>
      <c r="C818" s="300"/>
      <c r="D818" s="300"/>
      <c r="E818" s="300"/>
      <c r="F818" s="300"/>
      <c r="G818" s="300"/>
      <c r="H818" s="300"/>
      <c r="I818" s="300"/>
      <c r="J818" s="300"/>
      <c r="K818" s="300"/>
      <c r="L818" s="300"/>
      <c r="M818" s="300"/>
      <c r="N818" s="300"/>
      <c r="O818" s="300"/>
      <c r="P818" s="300"/>
      <c r="Q818" s="300"/>
      <c r="R818" s="300"/>
      <c r="S818" s="300"/>
      <c r="T818" s="300"/>
      <c r="U818" s="300"/>
      <c r="V818" s="300"/>
      <c r="W818" s="300"/>
      <c r="X818" s="300"/>
      <c r="Y818" s="300"/>
      <c r="Z818" s="300"/>
    </row>
    <row r="819" spans="1:26" ht="11.25" customHeight="1">
      <c r="A819" s="300"/>
      <c r="B819" s="300"/>
      <c r="C819" s="300"/>
      <c r="D819" s="300"/>
      <c r="E819" s="300"/>
      <c r="F819" s="300"/>
      <c r="G819" s="300"/>
      <c r="H819" s="300"/>
      <c r="I819" s="300"/>
      <c r="J819" s="300"/>
      <c r="K819" s="300"/>
      <c r="L819" s="300"/>
      <c r="M819" s="300"/>
      <c r="N819" s="300"/>
      <c r="O819" s="300"/>
      <c r="P819" s="300"/>
      <c r="Q819" s="300"/>
      <c r="R819" s="300"/>
      <c r="S819" s="300"/>
      <c r="T819" s="300"/>
      <c r="U819" s="300"/>
      <c r="V819" s="300"/>
      <c r="W819" s="300"/>
      <c r="X819" s="300"/>
      <c r="Y819" s="300"/>
      <c r="Z819" s="300"/>
    </row>
    <row r="820" spans="1:26" ht="11.25" customHeight="1">
      <c r="A820" s="300"/>
      <c r="B820" s="300"/>
      <c r="C820" s="300"/>
      <c r="D820" s="300"/>
      <c r="E820" s="300"/>
      <c r="F820" s="300"/>
      <c r="G820" s="300"/>
      <c r="H820" s="300"/>
      <c r="I820" s="300"/>
      <c r="J820" s="300"/>
      <c r="K820" s="300"/>
      <c r="L820" s="300"/>
      <c r="M820" s="300"/>
      <c r="N820" s="300"/>
      <c r="O820" s="300"/>
      <c r="P820" s="300"/>
      <c r="Q820" s="300"/>
      <c r="R820" s="300"/>
      <c r="S820" s="300"/>
      <c r="T820" s="300"/>
      <c r="U820" s="300"/>
      <c r="V820" s="300"/>
      <c r="W820" s="300"/>
      <c r="X820" s="300"/>
      <c r="Y820" s="300"/>
      <c r="Z820" s="300"/>
    </row>
    <row r="821" spans="1:26" ht="11.25" customHeight="1">
      <c r="A821" s="300"/>
      <c r="B821" s="300"/>
      <c r="C821" s="300"/>
      <c r="D821" s="300"/>
      <c r="E821" s="300"/>
      <c r="F821" s="300"/>
      <c r="G821" s="300"/>
      <c r="H821" s="300"/>
      <c r="I821" s="300"/>
      <c r="J821" s="300"/>
      <c r="K821" s="300"/>
      <c r="L821" s="300"/>
      <c r="M821" s="300"/>
      <c r="N821" s="300"/>
      <c r="O821" s="300"/>
      <c r="P821" s="300"/>
      <c r="Q821" s="300"/>
      <c r="R821" s="300"/>
      <c r="S821" s="300"/>
      <c r="T821" s="300"/>
      <c r="U821" s="300"/>
      <c r="V821" s="300"/>
      <c r="W821" s="300"/>
      <c r="X821" s="300"/>
      <c r="Y821" s="300"/>
      <c r="Z821" s="300"/>
    </row>
    <row r="822" spans="1:26" ht="11.25" customHeight="1">
      <c r="A822" s="300"/>
      <c r="B822" s="300"/>
      <c r="C822" s="300"/>
      <c r="D822" s="300"/>
      <c r="E822" s="300"/>
      <c r="F822" s="300"/>
      <c r="G822" s="300"/>
      <c r="H822" s="300"/>
      <c r="I822" s="300"/>
      <c r="J822" s="300"/>
      <c r="K822" s="300"/>
      <c r="L822" s="300"/>
      <c r="M822" s="300"/>
      <c r="N822" s="300"/>
      <c r="O822" s="300"/>
      <c r="P822" s="300"/>
      <c r="Q822" s="300"/>
      <c r="R822" s="300"/>
      <c r="S822" s="300"/>
      <c r="T822" s="300"/>
      <c r="U822" s="300"/>
      <c r="V822" s="300"/>
      <c r="W822" s="300"/>
      <c r="X822" s="300"/>
      <c r="Y822" s="300"/>
      <c r="Z822" s="300"/>
    </row>
    <row r="823" spans="1:26" ht="11.25" customHeight="1">
      <c r="A823" s="300"/>
      <c r="B823" s="300"/>
      <c r="C823" s="300"/>
      <c r="D823" s="300"/>
      <c r="E823" s="300"/>
      <c r="F823" s="300"/>
      <c r="G823" s="300"/>
      <c r="H823" s="300"/>
      <c r="I823" s="300"/>
      <c r="J823" s="300"/>
      <c r="K823" s="300"/>
      <c r="L823" s="300"/>
      <c r="M823" s="300"/>
      <c r="N823" s="300"/>
      <c r="O823" s="300"/>
      <c r="P823" s="300"/>
      <c r="Q823" s="300"/>
      <c r="R823" s="300"/>
      <c r="S823" s="300"/>
      <c r="T823" s="300"/>
      <c r="U823" s="300"/>
      <c r="V823" s="300"/>
      <c r="W823" s="300"/>
      <c r="X823" s="300"/>
      <c r="Y823" s="300"/>
      <c r="Z823" s="300"/>
    </row>
    <row r="824" spans="1:26" ht="11.25" customHeight="1">
      <c r="A824" s="300"/>
      <c r="B824" s="300"/>
      <c r="C824" s="300"/>
      <c r="D824" s="300"/>
      <c r="E824" s="300"/>
      <c r="F824" s="300"/>
      <c r="G824" s="300"/>
      <c r="H824" s="300"/>
      <c r="I824" s="300"/>
      <c r="J824" s="300"/>
      <c r="K824" s="300"/>
      <c r="L824" s="300"/>
      <c r="M824" s="300"/>
      <c r="N824" s="300"/>
      <c r="O824" s="300"/>
      <c r="P824" s="300"/>
      <c r="Q824" s="300"/>
      <c r="R824" s="300"/>
      <c r="S824" s="300"/>
      <c r="T824" s="300"/>
      <c r="U824" s="300"/>
      <c r="V824" s="300"/>
      <c r="W824" s="300"/>
      <c r="X824" s="300"/>
      <c r="Y824" s="300"/>
      <c r="Z824" s="300"/>
    </row>
    <row r="825" spans="1:26" ht="11.25" customHeight="1">
      <c r="A825" s="300"/>
      <c r="B825" s="300"/>
      <c r="C825" s="300"/>
      <c r="D825" s="300"/>
      <c r="E825" s="300"/>
      <c r="F825" s="300"/>
      <c r="G825" s="300"/>
      <c r="H825" s="300"/>
      <c r="I825" s="300"/>
      <c r="J825" s="300"/>
      <c r="K825" s="300"/>
      <c r="L825" s="300"/>
      <c r="M825" s="300"/>
      <c r="N825" s="300"/>
      <c r="O825" s="300"/>
      <c r="P825" s="300"/>
      <c r="Q825" s="300"/>
      <c r="R825" s="300"/>
      <c r="S825" s="300"/>
      <c r="T825" s="300"/>
      <c r="U825" s="300"/>
      <c r="V825" s="300"/>
      <c r="W825" s="300"/>
      <c r="X825" s="300"/>
      <c r="Y825" s="300"/>
      <c r="Z825" s="300"/>
    </row>
    <row r="826" spans="1:26" ht="11.25" customHeight="1">
      <c r="A826" s="300"/>
      <c r="B826" s="300"/>
      <c r="C826" s="300"/>
      <c r="D826" s="300"/>
      <c r="E826" s="300"/>
      <c r="F826" s="300"/>
      <c r="G826" s="300"/>
      <c r="H826" s="300"/>
      <c r="I826" s="300"/>
      <c r="J826" s="300"/>
      <c r="K826" s="300"/>
      <c r="L826" s="300"/>
      <c r="M826" s="300"/>
      <c r="N826" s="300"/>
      <c r="O826" s="300"/>
      <c r="P826" s="300"/>
      <c r="Q826" s="300"/>
      <c r="R826" s="300"/>
      <c r="S826" s="300"/>
      <c r="T826" s="300"/>
      <c r="U826" s="300"/>
      <c r="V826" s="300"/>
      <c r="W826" s="300"/>
      <c r="X826" s="300"/>
      <c r="Y826" s="300"/>
      <c r="Z826" s="300"/>
    </row>
    <row r="827" spans="1:26" ht="11.25" customHeight="1">
      <c r="A827" s="300"/>
      <c r="B827" s="300"/>
      <c r="C827" s="300"/>
      <c r="D827" s="300"/>
      <c r="E827" s="300"/>
      <c r="F827" s="300"/>
      <c r="G827" s="300"/>
      <c r="H827" s="300"/>
      <c r="I827" s="300"/>
      <c r="J827" s="300"/>
      <c r="K827" s="300"/>
      <c r="L827" s="300"/>
      <c r="M827" s="300"/>
      <c r="N827" s="300"/>
      <c r="O827" s="300"/>
      <c r="P827" s="300"/>
      <c r="Q827" s="300"/>
      <c r="R827" s="300"/>
      <c r="S827" s="300"/>
      <c r="T827" s="300"/>
      <c r="U827" s="300"/>
      <c r="V827" s="300"/>
      <c r="W827" s="300"/>
      <c r="X827" s="300"/>
      <c r="Y827" s="300"/>
      <c r="Z827" s="300"/>
    </row>
    <row r="828" spans="1:26" ht="11.25" customHeight="1">
      <c r="A828" s="300"/>
      <c r="B828" s="300"/>
      <c r="C828" s="300"/>
      <c r="D828" s="300"/>
      <c r="E828" s="300"/>
      <c r="F828" s="300"/>
      <c r="G828" s="300"/>
      <c r="H828" s="300"/>
      <c r="I828" s="300"/>
      <c r="J828" s="300"/>
      <c r="K828" s="300"/>
      <c r="L828" s="300"/>
      <c r="M828" s="300"/>
      <c r="N828" s="300"/>
      <c r="O828" s="300"/>
      <c r="P828" s="300"/>
      <c r="Q828" s="300"/>
      <c r="R828" s="300"/>
      <c r="S828" s="300"/>
      <c r="T828" s="300"/>
      <c r="U828" s="300"/>
      <c r="V828" s="300"/>
      <c r="W828" s="300"/>
      <c r="X828" s="300"/>
      <c r="Y828" s="300"/>
      <c r="Z828" s="300"/>
    </row>
    <row r="829" spans="1:26" ht="11.25" customHeight="1">
      <c r="A829" s="300"/>
      <c r="B829" s="300"/>
      <c r="C829" s="300"/>
      <c r="D829" s="300"/>
      <c r="E829" s="300"/>
      <c r="F829" s="300"/>
      <c r="G829" s="300"/>
      <c r="H829" s="300"/>
      <c r="I829" s="300"/>
      <c r="J829" s="300"/>
      <c r="K829" s="300"/>
      <c r="L829" s="300"/>
      <c r="M829" s="300"/>
      <c r="N829" s="300"/>
      <c r="O829" s="300"/>
      <c r="P829" s="300"/>
      <c r="Q829" s="300"/>
      <c r="R829" s="300"/>
      <c r="S829" s="300"/>
      <c r="T829" s="300"/>
      <c r="U829" s="300"/>
      <c r="V829" s="300"/>
      <c r="W829" s="300"/>
      <c r="X829" s="300"/>
      <c r="Y829" s="300"/>
      <c r="Z829" s="300"/>
    </row>
    <row r="830" spans="1:26" ht="11.25" customHeight="1">
      <c r="A830" s="300"/>
      <c r="B830" s="300"/>
      <c r="C830" s="300"/>
      <c r="D830" s="300"/>
      <c r="E830" s="300"/>
      <c r="F830" s="300"/>
      <c r="G830" s="300"/>
      <c r="H830" s="300"/>
      <c r="I830" s="300"/>
      <c r="J830" s="300"/>
      <c r="K830" s="300"/>
      <c r="L830" s="300"/>
      <c r="M830" s="300"/>
      <c r="N830" s="300"/>
      <c r="O830" s="300"/>
      <c r="P830" s="300"/>
      <c r="Q830" s="300"/>
      <c r="R830" s="300"/>
      <c r="S830" s="300"/>
      <c r="T830" s="300"/>
      <c r="U830" s="300"/>
      <c r="V830" s="300"/>
      <c r="W830" s="300"/>
      <c r="X830" s="300"/>
      <c r="Y830" s="300"/>
      <c r="Z830" s="300"/>
    </row>
    <row r="831" spans="1:26" ht="11.25" customHeight="1">
      <c r="A831" s="300"/>
      <c r="B831" s="300"/>
      <c r="C831" s="300"/>
      <c r="D831" s="300"/>
      <c r="E831" s="300"/>
      <c r="F831" s="300"/>
      <c r="G831" s="300"/>
      <c r="H831" s="300"/>
      <c r="I831" s="300"/>
      <c r="J831" s="300"/>
      <c r="K831" s="300"/>
      <c r="L831" s="300"/>
      <c r="M831" s="300"/>
      <c r="N831" s="300"/>
      <c r="O831" s="300"/>
      <c r="P831" s="300"/>
      <c r="Q831" s="300"/>
      <c r="R831" s="300"/>
      <c r="S831" s="300"/>
      <c r="T831" s="300"/>
      <c r="U831" s="300"/>
      <c r="V831" s="300"/>
      <c r="W831" s="300"/>
      <c r="X831" s="300"/>
      <c r="Y831" s="300"/>
      <c r="Z831" s="300"/>
    </row>
    <row r="832" spans="1:26" ht="11.25" customHeight="1">
      <c r="A832" s="300"/>
      <c r="B832" s="300"/>
      <c r="C832" s="300"/>
      <c r="D832" s="300"/>
      <c r="E832" s="300"/>
      <c r="F832" s="300"/>
      <c r="G832" s="300"/>
      <c r="H832" s="300"/>
      <c r="I832" s="300"/>
      <c r="J832" s="300"/>
      <c r="K832" s="300"/>
      <c r="L832" s="300"/>
      <c r="M832" s="300"/>
      <c r="N832" s="300"/>
      <c r="O832" s="300"/>
      <c r="P832" s="300"/>
      <c r="Q832" s="300"/>
      <c r="R832" s="300"/>
      <c r="S832" s="300"/>
      <c r="T832" s="300"/>
      <c r="U832" s="300"/>
      <c r="V832" s="300"/>
      <c r="W832" s="300"/>
      <c r="X832" s="300"/>
      <c r="Y832" s="300"/>
      <c r="Z832" s="300"/>
    </row>
    <row r="833" spans="1:26" ht="11.25" customHeight="1">
      <c r="A833" s="300"/>
      <c r="B833" s="300"/>
      <c r="C833" s="300"/>
      <c r="D833" s="300"/>
      <c r="E833" s="300"/>
      <c r="F833" s="300"/>
      <c r="G833" s="300"/>
      <c r="H833" s="300"/>
      <c r="I833" s="300"/>
      <c r="J833" s="300"/>
      <c r="K833" s="300"/>
      <c r="L833" s="300"/>
      <c r="M833" s="300"/>
      <c r="N833" s="300"/>
      <c r="O833" s="300"/>
      <c r="P833" s="300"/>
      <c r="Q833" s="300"/>
      <c r="R833" s="300"/>
      <c r="S833" s="300"/>
      <c r="T833" s="300"/>
      <c r="U833" s="300"/>
      <c r="V833" s="300"/>
      <c r="W833" s="300"/>
      <c r="X833" s="300"/>
      <c r="Y833" s="300"/>
      <c r="Z833" s="300"/>
    </row>
    <row r="834" spans="1:26" ht="11.25" customHeight="1">
      <c r="A834" s="300"/>
      <c r="B834" s="300"/>
      <c r="C834" s="300"/>
      <c r="D834" s="300"/>
      <c r="E834" s="300"/>
      <c r="F834" s="300"/>
      <c r="G834" s="300"/>
      <c r="H834" s="300"/>
      <c r="I834" s="300"/>
      <c r="J834" s="300"/>
      <c r="K834" s="300"/>
      <c r="L834" s="300"/>
      <c r="M834" s="300"/>
      <c r="N834" s="300"/>
      <c r="O834" s="300"/>
      <c r="P834" s="300"/>
      <c r="Q834" s="300"/>
      <c r="R834" s="300"/>
      <c r="S834" s="300"/>
      <c r="T834" s="300"/>
      <c r="U834" s="300"/>
      <c r="V834" s="300"/>
      <c r="W834" s="300"/>
      <c r="X834" s="300"/>
      <c r="Y834" s="300"/>
      <c r="Z834" s="300"/>
    </row>
    <row r="835" spans="1:26" ht="11.25" customHeight="1">
      <c r="A835" s="300"/>
      <c r="B835" s="300"/>
      <c r="C835" s="300"/>
      <c r="D835" s="300"/>
      <c r="E835" s="300"/>
      <c r="F835" s="300"/>
      <c r="G835" s="300"/>
      <c r="H835" s="300"/>
      <c r="I835" s="300"/>
      <c r="J835" s="300"/>
      <c r="K835" s="300"/>
      <c r="L835" s="300"/>
      <c r="M835" s="300"/>
      <c r="N835" s="300"/>
      <c r="O835" s="300"/>
      <c r="P835" s="300"/>
      <c r="Q835" s="300"/>
      <c r="R835" s="300"/>
      <c r="S835" s="300"/>
      <c r="T835" s="300"/>
      <c r="U835" s="300"/>
      <c r="V835" s="300"/>
      <c r="W835" s="300"/>
      <c r="X835" s="300"/>
      <c r="Y835" s="300"/>
      <c r="Z835" s="300"/>
    </row>
    <row r="836" spans="1:26" ht="11.25" customHeight="1">
      <c r="A836" s="300"/>
      <c r="B836" s="300"/>
      <c r="C836" s="300"/>
      <c r="D836" s="300"/>
      <c r="E836" s="300"/>
      <c r="F836" s="300"/>
      <c r="G836" s="300"/>
      <c r="H836" s="300"/>
      <c r="I836" s="300"/>
      <c r="J836" s="300"/>
      <c r="K836" s="300"/>
      <c r="L836" s="300"/>
      <c r="M836" s="300"/>
      <c r="N836" s="300"/>
      <c r="O836" s="300"/>
      <c r="P836" s="300"/>
      <c r="Q836" s="300"/>
      <c r="R836" s="300"/>
      <c r="S836" s="300"/>
      <c r="T836" s="300"/>
      <c r="U836" s="300"/>
      <c r="V836" s="300"/>
      <c r="W836" s="300"/>
      <c r="X836" s="300"/>
      <c r="Y836" s="300"/>
      <c r="Z836" s="300"/>
    </row>
    <row r="837" spans="1:26" ht="11.25" customHeight="1">
      <c r="A837" s="300"/>
      <c r="B837" s="300"/>
      <c r="C837" s="300"/>
      <c r="D837" s="300"/>
      <c r="E837" s="300"/>
      <c r="F837" s="300"/>
      <c r="G837" s="300"/>
      <c r="H837" s="300"/>
      <c r="I837" s="300"/>
      <c r="J837" s="300"/>
      <c r="K837" s="300"/>
      <c r="L837" s="300"/>
      <c r="M837" s="300"/>
      <c r="N837" s="300"/>
      <c r="O837" s="300"/>
      <c r="P837" s="300"/>
      <c r="Q837" s="300"/>
      <c r="R837" s="300"/>
      <c r="S837" s="300"/>
      <c r="T837" s="300"/>
      <c r="U837" s="300"/>
      <c r="V837" s="300"/>
      <c r="W837" s="300"/>
      <c r="X837" s="300"/>
      <c r="Y837" s="300"/>
      <c r="Z837" s="300"/>
    </row>
    <row r="838" spans="1:26" ht="11.25" customHeight="1">
      <c r="A838" s="300"/>
      <c r="B838" s="300"/>
      <c r="C838" s="300"/>
      <c r="D838" s="300"/>
      <c r="E838" s="300"/>
      <c r="F838" s="300"/>
      <c r="G838" s="300"/>
      <c r="H838" s="300"/>
      <c r="I838" s="300"/>
      <c r="J838" s="300"/>
      <c r="K838" s="300"/>
      <c r="L838" s="300"/>
      <c r="M838" s="300"/>
      <c r="N838" s="300"/>
      <c r="O838" s="300"/>
      <c r="P838" s="300"/>
      <c r="Q838" s="300"/>
      <c r="R838" s="300"/>
      <c r="S838" s="300"/>
      <c r="T838" s="300"/>
      <c r="U838" s="300"/>
      <c r="V838" s="300"/>
      <c r="W838" s="300"/>
      <c r="X838" s="300"/>
      <c r="Y838" s="300"/>
      <c r="Z838" s="300"/>
    </row>
    <row r="839" spans="1:26" ht="11.25" customHeight="1">
      <c r="A839" s="300"/>
      <c r="B839" s="300"/>
      <c r="C839" s="300"/>
      <c r="D839" s="300"/>
      <c r="E839" s="300"/>
      <c r="F839" s="300"/>
      <c r="G839" s="300"/>
      <c r="H839" s="300"/>
      <c r="I839" s="300"/>
      <c r="J839" s="300"/>
      <c r="K839" s="300"/>
      <c r="L839" s="300"/>
      <c r="M839" s="300"/>
      <c r="N839" s="300"/>
      <c r="O839" s="300"/>
      <c r="P839" s="300"/>
      <c r="Q839" s="300"/>
      <c r="R839" s="300"/>
      <c r="S839" s="300"/>
      <c r="T839" s="300"/>
      <c r="U839" s="300"/>
      <c r="V839" s="300"/>
      <c r="W839" s="300"/>
      <c r="X839" s="300"/>
      <c r="Y839" s="300"/>
      <c r="Z839" s="300"/>
    </row>
    <row r="840" spans="1:26" ht="11.25" customHeight="1">
      <c r="A840" s="300"/>
      <c r="B840" s="300"/>
      <c r="C840" s="300"/>
      <c r="D840" s="300"/>
      <c r="E840" s="300"/>
      <c r="F840" s="300"/>
      <c r="G840" s="300"/>
      <c r="H840" s="300"/>
      <c r="I840" s="300"/>
      <c r="J840" s="300"/>
      <c r="K840" s="300"/>
      <c r="L840" s="300"/>
      <c r="M840" s="300"/>
      <c r="N840" s="300"/>
      <c r="O840" s="300"/>
      <c r="P840" s="300"/>
      <c r="Q840" s="300"/>
      <c r="R840" s="300"/>
      <c r="S840" s="300"/>
      <c r="T840" s="300"/>
      <c r="U840" s="300"/>
      <c r="V840" s="300"/>
      <c r="W840" s="300"/>
      <c r="X840" s="300"/>
      <c r="Y840" s="300"/>
      <c r="Z840" s="300"/>
    </row>
    <row r="841" spans="1:26" ht="11.25" customHeight="1">
      <c r="A841" s="300"/>
      <c r="B841" s="300"/>
      <c r="C841" s="300"/>
      <c r="D841" s="300"/>
      <c r="E841" s="300"/>
      <c r="F841" s="300"/>
      <c r="G841" s="300"/>
      <c r="H841" s="300"/>
      <c r="I841" s="300"/>
      <c r="J841" s="300"/>
      <c r="K841" s="300"/>
      <c r="L841" s="300"/>
      <c r="M841" s="300"/>
      <c r="N841" s="300"/>
      <c r="O841" s="300"/>
      <c r="P841" s="300"/>
      <c r="Q841" s="300"/>
      <c r="R841" s="300"/>
      <c r="S841" s="300"/>
      <c r="T841" s="300"/>
      <c r="U841" s="300"/>
      <c r="V841" s="300"/>
      <c r="W841" s="300"/>
      <c r="X841" s="300"/>
      <c r="Y841" s="300"/>
      <c r="Z841" s="300"/>
    </row>
    <row r="842" spans="1:26" ht="11.25" customHeight="1">
      <c r="A842" s="300"/>
      <c r="B842" s="300"/>
      <c r="C842" s="300"/>
      <c r="D842" s="300"/>
      <c r="E842" s="300"/>
      <c r="F842" s="300"/>
      <c r="G842" s="300"/>
      <c r="H842" s="300"/>
      <c r="I842" s="300"/>
      <c r="J842" s="300"/>
      <c r="K842" s="300"/>
      <c r="L842" s="300"/>
      <c r="M842" s="300"/>
      <c r="N842" s="300"/>
      <c r="O842" s="300"/>
      <c r="P842" s="300"/>
      <c r="Q842" s="300"/>
      <c r="R842" s="300"/>
      <c r="S842" s="300"/>
      <c r="T842" s="300"/>
      <c r="U842" s="300"/>
      <c r="V842" s="300"/>
      <c r="W842" s="300"/>
      <c r="X842" s="300"/>
      <c r="Y842" s="300"/>
      <c r="Z842" s="300"/>
    </row>
    <row r="843" spans="1:26" ht="11.25" customHeight="1">
      <c r="A843" s="300"/>
      <c r="B843" s="300"/>
      <c r="C843" s="300"/>
      <c r="D843" s="300"/>
      <c r="E843" s="300"/>
      <c r="F843" s="300"/>
      <c r="G843" s="300"/>
      <c r="H843" s="300"/>
      <c r="I843" s="300"/>
      <c r="J843" s="300"/>
      <c r="K843" s="300"/>
      <c r="L843" s="300"/>
      <c r="M843" s="300"/>
      <c r="N843" s="300"/>
      <c r="O843" s="300"/>
      <c r="P843" s="300"/>
      <c r="Q843" s="300"/>
      <c r="R843" s="300"/>
      <c r="S843" s="300"/>
      <c r="T843" s="300"/>
      <c r="U843" s="300"/>
      <c r="V843" s="300"/>
      <c r="W843" s="300"/>
      <c r="X843" s="300"/>
      <c r="Y843" s="300"/>
      <c r="Z843" s="300"/>
    </row>
    <row r="844" spans="1:26" ht="11.25" customHeight="1">
      <c r="A844" s="300"/>
      <c r="B844" s="300"/>
      <c r="C844" s="300"/>
      <c r="D844" s="300"/>
      <c r="E844" s="300"/>
      <c r="F844" s="300"/>
      <c r="G844" s="300"/>
      <c r="H844" s="300"/>
      <c r="I844" s="300"/>
      <c r="J844" s="300"/>
      <c r="K844" s="300"/>
      <c r="L844" s="300"/>
      <c r="M844" s="300"/>
      <c r="N844" s="300"/>
      <c r="O844" s="300"/>
      <c r="P844" s="300"/>
      <c r="Q844" s="300"/>
      <c r="R844" s="300"/>
      <c r="S844" s="300"/>
      <c r="T844" s="300"/>
      <c r="U844" s="300"/>
      <c r="V844" s="300"/>
      <c r="W844" s="300"/>
      <c r="X844" s="300"/>
      <c r="Y844" s="300"/>
      <c r="Z844" s="300"/>
    </row>
    <row r="845" spans="1:26" ht="11.25" customHeight="1">
      <c r="A845" s="300"/>
      <c r="B845" s="300"/>
      <c r="C845" s="300"/>
      <c r="D845" s="300"/>
      <c r="E845" s="300"/>
      <c r="F845" s="300"/>
      <c r="G845" s="300"/>
      <c r="H845" s="300"/>
      <c r="I845" s="300"/>
      <c r="J845" s="300"/>
      <c r="K845" s="300"/>
      <c r="L845" s="300"/>
      <c r="M845" s="300"/>
      <c r="N845" s="300"/>
      <c r="O845" s="300"/>
      <c r="P845" s="300"/>
      <c r="Q845" s="300"/>
      <c r="R845" s="300"/>
      <c r="S845" s="300"/>
      <c r="T845" s="300"/>
      <c r="U845" s="300"/>
      <c r="V845" s="300"/>
      <c r="W845" s="300"/>
      <c r="X845" s="300"/>
      <c r="Y845" s="300"/>
      <c r="Z845" s="300"/>
    </row>
    <row r="846" spans="1:26" ht="11.25" customHeight="1">
      <c r="A846" s="300"/>
      <c r="B846" s="300"/>
      <c r="C846" s="300"/>
      <c r="D846" s="300"/>
      <c r="E846" s="300"/>
      <c r="F846" s="300"/>
      <c r="G846" s="300"/>
      <c r="H846" s="300"/>
      <c r="I846" s="300"/>
      <c r="J846" s="300"/>
      <c r="K846" s="300"/>
      <c r="L846" s="300"/>
      <c r="M846" s="300"/>
      <c r="N846" s="300"/>
      <c r="O846" s="300"/>
      <c r="P846" s="300"/>
      <c r="Q846" s="300"/>
      <c r="R846" s="300"/>
      <c r="S846" s="300"/>
      <c r="T846" s="300"/>
      <c r="U846" s="300"/>
      <c r="V846" s="300"/>
      <c r="W846" s="300"/>
      <c r="X846" s="300"/>
      <c r="Y846" s="300"/>
      <c r="Z846" s="300"/>
    </row>
    <row r="847" spans="1:26" ht="11.25" customHeight="1">
      <c r="A847" s="300"/>
      <c r="B847" s="300"/>
      <c r="C847" s="300"/>
      <c r="D847" s="300"/>
      <c r="E847" s="300"/>
      <c r="F847" s="300"/>
      <c r="G847" s="300"/>
      <c r="H847" s="300"/>
      <c r="I847" s="300"/>
      <c r="J847" s="300"/>
      <c r="K847" s="300"/>
      <c r="L847" s="300"/>
      <c r="M847" s="300"/>
      <c r="N847" s="300"/>
      <c r="O847" s="300"/>
      <c r="P847" s="300"/>
      <c r="Q847" s="300"/>
      <c r="R847" s="300"/>
      <c r="S847" s="300"/>
      <c r="T847" s="300"/>
      <c r="U847" s="300"/>
      <c r="V847" s="300"/>
      <c r="W847" s="300"/>
      <c r="X847" s="300"/>
      <c r="Y847" s="300"/>
      <c r="Z847" s="300"/>
    </row>
    <row r="848" spans="1:26" ht="11.25" customHeight="1">
      <c r="A848" s="300"/>
      <c r="B848" s="300"/>
      <c r="C848" s="300"/>
      <c r="D848" s="300"/>
      <c r="E848" s="300"/>
      <c r="F848" s="300"/>
      <c r="G848" s="300"/>
      <c r="H848" s="300"/>
      <c r="I848" s="300"/>
      <c r="J848" s="300"/>
      <c r="K848" s="300"/>
      <c r="L848" s="300"/>
      <c r="M848" s="300"/>
      <c r="N848" s="300"/>
      <c r="O848" s="300"/>
      <c r="P848" s="300"/>
      <c r="Q848" s="300"/>
      <c r="R848" s="300"/>
      <c r="S848" s="300"/>
      <c r="T848" s="300"/>
      <c r="U848" s="300"/>
      <c r="V848" s="300"/>
      <c r="W848" s="300"/>
      <c r="X848" s="300"/>
      <c r="Y848" s="300"/>
      <c r="Z848" s="300"/>
    </row>
    <row r="849" spans="1:26" ht="11.25" customHeight="1">
      <c r="A849" s="300"/>
      <c r="B849" s="300"/>
      <c r="C849" s="300"/>
      <c r="D849" s="300"/>
      <c r="E849" s="300"/>
      <c r="F849" s="300"/>
      <c r="G849" s="300"/>
      <c r="H849" s="300"/>
      <c r="I849" s="300"/>
      <c r="J849" s="300"/>
      <c r="K849" s="300"/>
      <c r="L849" s="300"/>
      <c r="M849" s="300"/>
      <c r="N849" s="300"/>
      <c r="O849" s="300"/>
      <c r="P849" s="300"/>
      <c r="Q849" s="300"/>
      <c r="R849" s="300"/>
      <c r="S849" s="300"/>
      <c r="T849" s="300"/>
      <c r="U849" s="300"/>
      <c r="V849" s="300"/>
      <c r="W849" s="300"/>
      <c r="X849" s="300"/>
      <c r="Y849" s="300"/>
      <c r="Z849" s="300"/>
    </row>
    <row r="850" spans="1:26" ht="11.25" customHeight="1">
      <c r="A850" s="300"/>
      <c r="B850" s="300"/>
      <c r="C850" s="300"/>
      <c r="D850" s="300"/>
      <c r="E850" s="300"/>
      <c r="F850" s="300"/>
      <c r="G850" s="300"/>
      <c r="H850" s="300"/>
      <c r="I850" s="300"/>
      <c r="J850" s="300"/>
      <c r="K850" s="300"/>
      <c r="L850" s="300"/>
      <c r="M850" s="300"/>
      <c r="N850" s="300"/>
      <c r="O850" s="300"/>
      <c r="P850" s="300"/>
      <c r="Q850" s="300"/>
      <c r="R850" s="300"/>
      <c r="S850" s="300"/>
      <c r="T850" s="300"/>
      <c r="U850" s="300"/>
      <c r="V850" s="300"/>
      <c r="W850" s="300"/>
      <c r="X850" s="300"/>
      <c r="Y850" s="300"/>
      <c r="Z850" s="300"/>
    </row>
    <row r="851" spans="1:26" ht="11.25" customHeight="1">
      <c r="A851" s="300"/>
      <c r="B851" s="300"/>
      <c r="C851" s="300"/>
      <c r="D851" s="300"/>
      <c r="E851" s="300"/>
      <c r="F851" s="300"/>
      <c r="G851" s="300"/>
      <c r="H851" s="300"/>
      <c r="I851" s="300"/>
      <c r="J851" s="300"/>
      <c r="K851" s="300"/>
      <c r="L851" s="300"/>
      <c r="M851" s="300"/>
      <c r="N851" s="300"/>
      <c r="O851" s="300"/>
      <c r="P851" s="300"/>
      <c r="Q851" s="300"/>
      <c r="R851" s="300"/>
      <c r="S851" s="300"/>
      <c r="T851" s="300"/>
      <c r="U851" s="300"/>
      <c r="V851" s="300"/>
      <c r="W851" s="300"/>
      <c r="X851" s="300"/>
      <c r="Y851" s="300"/>
      <c r="Z851" s="300"/>
    </row>
    <row r="852" spans="1:26" ht="11.25" customHeight="1">
      <c r="A852" s="300"/>
      <c r="B852" s="300"/>
      <c r="C852" s="300"/>
      <c r="D852" s="300"/>
      <c r="E852" s="300"/>
      <c r="F852" s="300"/>
      <c r="G852" s="300"/>
      <c r="H852" s="300"/>
      <c r="I852" s="300"/>
      <c r="J852" s="300"/>
      <c r="K852" s="300"/>
      <c r="L852" s="300"/>
      <c r="M852" s="300"/>
      <c r="N852" s="300"/>
      <c r="O852" s="300"/>
      <c r="P852" s="300"/>
      <c r="Q852" s="300"/>
      <c r="R852" s="300"/>
      <c r="S852" s="300"/>
      <c r="T852" s="300"/>
      <c r="U852" s="300"/>
      <c r="V852" s="300"/>
      <c r="W852" s="300"/>
      <c r="X852" s="300"/>
      <c r="Y852" s="300"/>
      <c r="Z852" s="300"/>
    </row>
    <row r="853" spans="1:26" ht="11.25" customHeight="1">
      <c r="A853" s="300"/>
      <c r="B853" s="300"/>
      <c r="C853" s="300"/>
      <c r="D853" s="300"/>
      <c r="E853" s="300"/>
      <c r="F853" s="300"/>
      <c r="G853" s="300"/>
      <c r="H853" s="300"/>
      <c r="I853" s="300"/>
      <c r="J853" s="300"/>
      <c r="K853" s="300"/>
      <c r="L853" s="300"/>
      <c r="M853" s="300"/>
      <c r="N853" s="300"/>
      <c r="O853" s="300"/>
      <c r="P853" s="300"/>
      <c r="Q853" s="300"/>
      <c r="R853" s="300"/>
      <c r="S853" s="300"/>
      <c r="T853" s="300"/>
      <c r="U853" s="300"/>
      <c r="V853" s="300"/>
      <c r="W853" s="300"/>
      <c r="X853" s="300"/>
      <c r="Y853" s="300"/>
      <c r="Z853" s="300"/>
    </row>
    <row r="854" spans="1:26" ht="11.25" customHeight="1">
      <c r="A854" s="300"/>
      <c r="B854" s="300"/>
      <c r="C854" s="300"/>
      <c r="D854" s="300"/>
      <c r="E854" s="300"/>
      <c r="F854" s="300"/>
      <c r="G854" s="300"/>
      <c r="H854" s="300"/>
      <c r="I854" s="300"/>
      <c r="J854" s="300"/>
      <c r="K854" s="300"/>
      <c r="L854" s="300"/>
      <c r="M854" s="300"/>
      <c r="N854" s="300"/>
      <c r="O854" s="300"/>
      <c r="P854" s="300"/>
      <c r="Q854" s="300"/>
      <c r="R854" s="300"/>
      <c r="S854" s="300"/>
      <c r="T854" s="300"/>
      <c r="U854" s="300"/>
      <c r="V854" s="300"/>
      <c r="W854" s="300"/>
      <c r="X854" s="300"/>
      <c r="Y854" s="300"/>
      <c r="Z854" s="300"/>
    </row>
    <row r="855" spans="1:26" ht="11.25" customHeight="1">
      <c r="A855" s="300"/>
      <c r="B855" s="300"/>
      <c r="C855" s="300"/>
      <c r="D855" s="300"/>
      <c r="E855" s="300"/>
      <c r="F855" s="300"/>
      <c r="G855" s="300"/>
      <c r="H855" s="300"/>
      <c r="I855" s="300"/>
      <c r="J855" s="300"/>
      <c r="K855" s="300"/>
      <c r="L855" s="300"/>
      <c r="M855" s="300"/>
      <c r="N855" s="300"/>
      <c r="O855" s="300"/>
      <c r="P855" s="300"/>
      <c r="Q855" s="300"/>
      <c r="R855" s="300"/>
      <c r="S855" s="300"/>
      <c r="T855" s="300"/>
      <c r="U855" s="300"/>
      <c r="V855" s="300"/>
      <c r="W855" s="300"/>
      <c r="X855" s="300"/>
      <c r="Y855" s="300"/>
      <c r="Z855" s="300"/>
    </row>
    <row r="856" spans="1:26" ht="11.25" customHeight="1">
      <c r="A856" s="300"/>
      <c r="B856" s="300"/>
      <c r="C856" s="300"/>
      <c r="D856" s="300"/>
      <c r="E856" s="300"/>
      <c r="F856" s="300"/>
      <c r="G856" s="300"/>
      <c r="H856" s="300"/>
      <c r="I856" s="300"/>
      <c r="J856" s="300"/>
      <c r="K856" s="300"/>
      <c r="L856" s="300"/>
      <c r="M856" s="300"/>
      <c r="N856" s="300"/>
      <c r="O856" s="300"/>
      <c r="P856" s="300"/>
      <c r="Q856" s="300"/>
      <c r="R856" s="300"/>
      <c r="S856" s="300"/>
      <c r="T856" s="300"/>
      <c r="U856" s="300"/>
      <c r="V856" s="300"/>
      <c r="W856" s="300"/>
      <c r="X856" s="300"/>
      <c r="Y856" s="300"/>
      <c r="Z856" s="300"/>
    </row>
    <row r="857" spans="1:26" ht="11.25" customHeight="1">
      <c r="A857" s="300"/>
      <c r="B857" s="300"/>
      <c r="C857" s="300"/>
      <c r="D857" s="300"/>
      <c r="E857" s="300"/>
      <c r="F857" s="300"/>
      <c r="G857" s="300"/>
      <c r="H857" s="300"/>
      <c r="I857" s="300"/>
      <c r="J857" s="300"/>
      <c r="K857" s="300"/>
      <c r="L857" s="300"/>
      <c r="M857" s="300"/>
      <c r="N857" s="300"/>
      <c r="O857" s="300"/>
      <c r="P857" s="300"/>
      <c r="Q857" s="300"/>
      <c r="R857" s="300"/>
      <c r="S857" s="300"/>
      <c r="T857" s="300"/>
      <c r="U857" s="300"/>
      <c r="V857" s="300"/>
      <c r="W857" s="300"/>
      <c r="X857" s="300"/>
      <c r="Y857" s="300"/>
      <c r="Z857" s="300"/>
    </row>
    <row r="858" spans="1:26" ht="11.25" customHeight="1">
      <c r="A858" s="300"/>
      <c r="B858" s="300"/>
      <c r="C858" s="300"/>
      <c r="D858" s="300"/>
      <c r="E858" s="300"/>
      <c r="F858" s="300"/>
      <c r="G858" s="300"/>
      <c r="H858" s="300"/>
      <c r="I858" s="300"/>
      <c r="J858" s="300"/>
      <c r="K858" s="300"/>
      <c r="L858" s="300"/>
      <c r="M858" s="300"/>
      <c r="N858" s="300"/>
      <c r="O858" s="300"/>
      <c r="P858" s="300"/>
      <c r="Q858" s="300"/>
      <c r="R858" s="300"/>
      <c r="S858" s="300"/>
      <c r="T858" s="300"/>
      <c r="U858" s="300"/>
      <c r="V858" s="300"/>
      <c r="W858" s="300"/>
      <c r="X858" s="300"/>
      <c r="Y858" s="300"/>
      <c r="Z858" s="300"/>
    </row>
    <row r="859" spans="1:26" ht="11.25" customHeight="1">
      <c r="A859" s="300"/>
      <c r="B859" s="300"/>
      <c r="C859" s="300"/>
      <c r="D859" s="300"/>
      <c r="E859" s="300"/>
      <c r="F859" s="300"/>
      <c r="G859" s="300"/>
      <c r="H859" s="300"/>
      <c r="I859" s="300"/>
      <c r="J859" s="300"/>
      <c r="K859" s="300"/>
      <c r="L859" s="300"/>
      <c r="M859" s="300"/>
      <c r="N859" s="300"/>
      <c r="O859" s="300"/>
      <c r="P859" s="300"/>
      <c r="Q859" s="300"/>
      <c r="R859" s="300"/>
      <c r="S859" s="300"/>
      <c r="T859" s="300"/>
      <c r="U859" s="300"/>
      <c r="V859" s="300"/>
      <c r="W859" s="300"/>
      <c r="X859" s="300"/>
      <c r="Y859" s="300"/>
      <c r="Z859" s="300"/>
    </row>
    <row r="860" spans="1:26" ht="11.25" customHeight="1">
      <c r="A860" s="300"/>
      <c r="B860" s="300"/>
      <c r="C860" s="300"/>
      <c r="D860" s="300"/>
      <c r="E860" s="300"/>
      <c r="F860" s="300"/>
      <c r="G860" s="300"/>
      <c r="H860" s="300"/>
      <c r="I860" s="300"/>
      <c r="J860" s="300"/>
      <c r="K860" s="300"/>
      <c r="L860" s="300"/>
      <c r="M860" s="300"/>
      <c r="N860" s="300"/>
      <c r="O860" s="300"/>
      <c r="P860" s="300"/>
      <c r="Q860" s="300"/>
      <c r="R860" s="300"/>
      <c r="S860" s="300"/>
      <c r="T860" s="300"/>
      <c r="U860" s="300"/>
      <c r="V860" s="300"/>
      <c r="W860" s="300"/>
      <c r="X860" s="300"/>
      <c r="Y860" s="300"/>
      <c r="Z860" s="300"/>
    </row>
    <row r="861" spans="1:26" ht="11.25" customHeight="1">
      <c r="A861" s="300"/>
      <c r="B861" s="300"/>
      <c r="C861" s="300"/>
      <c r="D861" s="300"/>
      <c r="E861" s="300"/>
      <c r="F861" s="300"/>
      <c r="G861" s="300"/>
      <c r="H861" s="300"/>
      <c r="I861" s="300"/>
      <c r="J861" s="300"/>
      <c r="K861" s="300"/>
      <c r="L861" s="300"/>
      <c r="M861" s="300"/>
      <c r="N861" s="300"/>
      <c r="O861" s="300"/>
      <c r="P861" s="300"/>
      <c r="Q861" s="300"/>
      <c r="R861" s="300"/>
      <c r="S861" s="300"/>
      <c r="T861" s="300"/>
      <c r="U861" s="300"/>
      <c r="V861" s="300"/>
      <c r="W861" s="300"/>
      <c r="X861" s="300"/>
      <c r="Y861" s="300"/>
      <c r="Z861" s="300"/>
    </row>
    <row r="862" spans="1:26" ht="11.25" customHeight="1">
      <c r="A862" s="300"/>
      <c r="B862" s="300"/>
      <c r="C862" s="300"/>
      <c r="D862" s="300"/>
      <c r="E862" s="300"/>
      <c r="F862" s="300"/>
      <c r="G862" s="300"/>
      <c r="H862" s="300"/>
      <c r="I862" s="300"/>
      <c r="J862" s="300"/>
      <c r="K862" s="300"/>
      <c r="L862" s="300"/>
      <c r="M862" s="300"/>
      <c r="N862" s="300"/>
      <c r="O862" s="300"/>
      <c r="P862" s="300"/>
      <c r="Q862" s="300"/>
      <c r="R862" s="300"/>
      <c r="S862" s="300"/>
      <c r="T862" s="300"/>
      <c r="U862" s="300"/>
      <c r="V862" s="300"/>
      <c r="W862" s="300"/>
      <c r="X862" s="300"/>
      <c r="Y862" s="300"/>
      <c r="Z862" s="300"/>
    </row>
    <row r="863" spans="1:26" ht="11.25" customHeight="1">
      <c r="A863" s="300"/>
      <c r="B863" s="300"/>
      <c r="C863" s="300"/>
      <c r="D863" s="300"/>
      <c r="E863" s="300"/>
      <c r="F863" s="300"/>
      <c r="G863" s="300"/>
      <c r="H863" s="300"/>
      <c r="I863" s="300"/>
      <c r="J863" s="300"/>
      <c r="K863" s="300"/>
      <c r="L863" s="300"/>
      <c r="M863" s="300"/>
      <c r="N863" s="300"/>
      <c r="O863" s="300"/>
      <c r="P863" s="300"/>
      <c r="Q863" s="300"/>
      <c r="R863" s="300"/>
      <c r="S863" s="300"/>
      <c r="T863" s="300"/>
      <c r="U863" s="300"/>
      <c r="V863" s="300"/>
      <c r="W863" s="300"/>
      <c r="X863" s="300"/>
      <c r="Y863" s="300"/>
      <c r="Z863" s="300"/>
    </row>
    <row r="864" spans="1:26" ht="11.25" customHeight="1">
      <c r="A864" s="300"/>
      <c r="B864" s="300"/>
      <c r="C864" s="300"/>
      <c r="D864" s="300"/>
      <c r="E864" s="300"/>
      <c r="F864" s="300"/>
      <c r="G864" s="300"/>
      <c r="H864" s="300"/>
      <c r="I864" s="300"/>
      <c r="J864" s="300"/>
      <c r="K864" s="300"/>
      <c r="L864" s="300"/>
      <c r="M864" s="300"/>
      <c r="N864" s="300"/>
      <c r="O864" s="300"/>
      <c r="P864" s="300"/>
      <c r="Q864" s="300"/>
      <c r="R864" s="300"/>
      <c r="S864" s="300"/>
      <c r="T864" s="300"/>
      <c r="U864" s="300"/>
      <c r="V864" s="300"/>
      <c r="W864" s="300"/>
      <c r="X864" s="300"/>
      <c r="Y864" s="300"/>
      <c r="Z864" s="300"/>
    </row>
    <row r="865" spans="1:26" ht="11.25" customHeight="1">
      <c r="A865" s="300"/>
      <c r="B865" s="300"/>
      <c r="C865" s="300"/>
      <c r="D865" s="300"/>
      <c r="E865" s="300"/>
      <c r="F865" s="300"/>
      <c r="G865" s="300"/>
      <c r="H865" s="300"/>
      <c r="I865" s="300"/>
      <c r="J865" s="300"/>
      <c r="K865" s="300"/>
      <c r="L865" s="300"/>
      <c r="M865" s="300"/>
      <c r="N865" s="300"/>
      <c r="O865" s="300"/>
      <c r="P865" s="300"/>
      <c r="Q865" s="300"/>
      <c r="R865" s="300"/>
      <c r="S865" s="300"/>
      <c r="T865" s="300"/>
      <c r="U865" s="300"/>
      <c r="V865" s="300"/>
      <c r="W865" s="300"/>
      <c r="X865" s="300"/>
      <c r="Y865" s="300"/>
      <c r="Z865" s="300"/>
    </row>
    <row r="866" spans="1:26" ht="11.25" customHeight="1">
      <c r="A866" s="300"/>
      <c r="B866" s="300"/>
      <c r="C866" s="300"/>
      <c r="D866" s="300"/>
      <c r="E866" s="300"/>
      <c r="F866" s="300"/>
      <c r="G866" s="300"/>
      <c r="H866" s="300"/>
      <c r="I866" s="300"/>
      <c r="J866" s="300"/>
      <c r="K866" s="300"/>
      <c r="L866" s="300"/>
      <c r="M866" s="300"/>
      <c r="N866" s="300"/>
      <c r="O866" s="300"/>
      <c r="P866" s="300"/>
      <c r="Q866" s="300"/>
      <c r="R866" s="300"/>
      <c r="S866" s="300"/>
      <c r="T866" s="300"/>
      <c r="U866" s="300"/>
      <c r="V866" s="300"/>
      <c r="W866" s="300"/>
      <c r="X866" s="300"/>
      <c r="Y866" s="300"/>
      <c r="Z866" s="300"/>
    </row>
    <row r="867" spans="1:26" ht="11.25" customHeight="1">
      <c r="A867" s="300"/>
      <c r="B867" s="300"/>
      <c r="C867" s="300"/>
      <c r="D867" s="300"/>
      <c r="E867" s="300"/>
      <c r="F867" s="300"/>
      <c r="G867" s="300"/>
      <c r="H867" s="300"/>
      <c r="I867" s="300"/>
      <c r="J867" s="300"/>
      <c r="K867" s="300"/>
      <c r="L867" s="300"/>
      <c r="M867" s="300"/>
      <c r="N867" s="300"/>
      <c r="O867" s="300"/>
      <c r="P867" s="300"/>
      <c r="Q867" s="300"/>
      <c r="R867" s="300"/>
      <c r="S867" s="300"/>
      <c r="T867" s="300"/>
      <c r="U867" s="300"/>
      <c r="V867" s="300"/>
      <c r="W867" s="300"/>
      <c r="X867" s="300"/>
      <c r="Y867" s="300"/>
      <c r="Z867" s="300"/>
    </row>
    <row r="868" spans="1:26" ht="11.25" customHeight="1">
      <c r="A868" s="300"/>
      <c r="B868" s="300"/>
      <c r="C868" s="300"/>
      <c r="D868" s="300"/>
      <c r="E868" s="300"/>
      <c r="F868" s="300"/>
      <c r="G868" s="300"/>
      <c r="H868" s="300"/>
      <c r="I868" s="300"/>
      <c r="J868" s="300"/>
      <c r="K868" s="300"/>
      <c r="L868" s="300"/>
      <c r="M868" s="300"/>
      <c r="N868" s="300"/>
      <c r="O868" s="300"/>
      <c r="P868" s="300"/>
      <c r="Q868" s="300"/>
      <c r="R868" s="300"/>
      <c r="S868" s="300"/>
      <c r="T868" s="300"/>
      <c r="U868" s="300"/>
      <c r="V868" s="300"/>
      <c r="W868" s="300"/>
      <c r="X868" s="300"/>
      <c r="Y868" s="300"/>
      <c r="Z868" s="300"/>
    </row>
    <row r="869" spans="1:26" ht="11.25" customHeight="1">
      <c r="A869" s="300"/>
      <c r="B869" s="300"/>
      <c r="C869" s="300"/>
      <c r="D869" s="300"/>
      <c r="E869" s="300"/>
      <c r="F869" s="300"/>
      <c r="G869" s="300"/>
      <c r="H869" s="300"/>
      <c r="I869" s="300"/>
      <c r="J869" s="300"/>
      <c r="K869" s="300"/>
      <c r="L869" s="300"/>
      <c r="M869" s="300"/>
      <c r="N869" s="300"/>
      <c r="O869" s="300"/>
      <c r="P869" s="300"/>
      <c r="Q869" s="300"/>
      <c r="R869" s="300"/>
      <c r="S869" s="300"/>
      <c r="T869" s="300"/>
      <c r="U869" s="300"/>
      <c r="V869" s="300"/>
      <c r="W869" s="300"/>
      <c r="X869" s="300"/>
      <c r="Y869" s="300"/>
      <c r="Z869" s="300"/>
    </row>
    <row r="870" spans="1:26" ht="11.25" customHeight="1">
      <c r="A870" s="300"/>
      <c r="B870" s="300"/>
      <c r="C870" s="300"/>
      <c r="D870" s="300"/>
      <c r="E870" s="300"/>
      <c r="F870" s="300"/>
      <c r="G870" s="300"/>
      <c r="H870" s="300"/>
      <c r="I870" s="300"/>
      <c r="J870" s="300"/>
      <c r="K870" s="300"/>
      <c r="L870" s="300"/>
      <c r="M870" s="300"/>
      <c r="N870" s="300"/>
      <c r="O870" s="300"/>
      <c r="P870" s="300"/>
      <c r="Q870" s="300"/>
      <c r="R870" s="300"/>
      <c r="S870" s="300"/>
      <c r="T870" s="300"/>
      <c r="U870" s="300"/>
      <c r="V870" s="300"/>
      <c r="W870" s="300"/>
      <c r="X870" s="300"/>
      <c r="Y870" s="300"/>
      <c r="Z870" s="300"/>
    </row>
    <row r="871" spans="1:26" ht="11.25" customHeight="1">
      <c r="A871" s="300"/>
      <c r="B871" s="300"/>
      <c r="C871" s="300"/>
      <c r="D871" s="300"/>
      <c r="E871" s="300"/>
      <c r="F871" s="300"/>
      <c r="G871" s="300"/>
      <c r="H871" s="300"/>
      <c r="I871" s="300"/>
      <c r="J871" s="300"/>
      <c r="K871" s="300"/>
      <c r="L871" s="300"/>
      <c r="M871" s="300"/>
      <c r="N871" s="300"/>
      <c r="O871" s="300"/>
      <c r="P871" s="300"/>
      <c r="Q871" s="300"/>
      <c r="R871" s="300"/>
      <c r="S871" s="300"/>
      <c r="T871" s="300"/>
      <c r="U871" s="300"/>
      <c r="V871" s="300"/>
      <c r="W871" s="300"/>
      <c r="X871" s="300"/>
      <c r="Y871" s="300"/>
      <c r="Z871" s="300"/>
    </row>
    <row r="872" spans="1:26" ht="11.25" customHeight="1">
      <c r="A872" s="300"/>
      <c r="B872" s="300"/>
      <c r="C872" s="300"/>
      <c r="D872" s="300"/>
      <c r="E872" s="300"/>
      <c r="F872" s="300"/>
      <c r="G872" s="300"/>
      <c r="H872" s="300"/>
      <c r="I872" s="300"/>
      <c r="J872" s="300"/>
      <c r="K872" s="300"/>
      <c r="L872" s="300"/>
      <c r="M872" s="300"/>
      <c r="N872" s="300"/>
      <c r="O872" s="300"/>
      <c r="P872" s="300"/>
      <c r="Q872" s="300"/>
      <c r="R872" s="300"/>
      <c r="S872" s="300"/>
      <c r="T872" s="300"/>
      <c r="U872" s="300"/>
      <c r="V872" s="300"/>
      <c r="W872" s="300"/>
      <c r="X872" s="300"/>
      <c r="Y872" s="300"/>
      <c r="Z872" s="300"/>
    </row>
    <row r="873" spans="1:26" ht="11.25" customHeight="1">
      <c r="A873" s="300"/>
      <c r="B873" s="300"/>
      <c r="C873" s="300"/>
      <c r="D873" s="300"/>
      <c r="E873" s="300"/>
      <c r="F873" s="300"/>
      <c r="G873" s="300"/>
      <c r="H873" s="300"/>
      <c r="I873" s="300"/>
      <c r="J873" s="300"/>
      <c r="K873" s="300"/>
      <c r="L873" s="300"/>
      <c r="M873" s="300"/>
      <c r="N873" s="300"/>
      <c r="O873" s="300"/>
      <c r="P873" s="300"/>
      <c r="Q873" s="300"/>
      <c r="R873" s="300"/>
      <c r="S873" s="300"/>
      <c r="T873" s="300"/>
      <c r="U873" s="300"/>
      <c r="V873" s="300"/>
      <c r="W873" s="300"/>
      <c r="X873" s="300"/>
      <c r="Y873" s="300"/>
      <c r="Z873" s="300"/>
    </row>
    <row r="874" spans="1:26" ht="11.25" customHeight="1">
      <c r="A874" s="300"/>
      <c r="B874" s="300"/>
      <c r="C874" s="300"/>
      <c r="D874" s="300"/>
      <c r="E874" s="300"/>
      <c r="F874" s="300"/>
      <c r="G874" s="300"/>
      <c r="H874" s="300"/>
      <c r="I874" s="300"/>
      <c r="J874" s="300"/>
      <c r="K874" s="300"/>
      <c r="L874" s="300"/>
      <c r="M874" s="300"/>
      <c r="N874" s="300"/>
      <c r="O874" s="300"/>
      <c r="P874" s="300"/>
      <c r="Q874" s="300"/>
      <c r="R874" s="300"/>
      <c r="S874" s="300"/>
      <c r="T874" s="300"/>
      <c r="U874" s="300"/>
      <c r="V874" s="300"/>
      <c r="W874" s="300"/>
      <c r="X874" s="300"/>
      <c r="Y874" s="300"/>
      <c r="Z874" s="300"/>
    </row>
    <row r="875" spans="1:26" ht="11.25" customHeight="1">
      <c r="A875" s="300"/>
      <c r="B875" s="300"/>
      <c r="C875" s="300"/>
      <c r="D875" s="300"/>
      <c r="E875" s="300"/>
      <c r="F875" s="300"/>
      <c r="G875" s="300"/>
      <c r="H875" s="300"/>
      <c r="I875" s="300"/>
      <c r="J875" s="300"/>
      <c r="K875" s="300"/>
      <c r="L875" s="300"/>
      <c r="M875" s="300"/>
      <c r="N875" s="300"/>
      <c r="O875" s="300"/>
      <c r="P875" s="300"/>
      <c r="Q875" s="300"/>
      <c r="R875" s="300"/>
      <c r="S875" s="300"/>
      <c r="T875" s="300"/>
      <c r="U875" s="300"/>
      <c r="V875" s="300"/>
      <c r="W875" s="300"/>
      <c r="X875" s="300"/>
      <c r="Y875" s="300"/>
      <c r="Z875" s="300"/>
    </row>
    <row r="876" spans="1:26" ht="11.25" customHeight="1">
      <c r="A876" s="300"/>
      <c r="B876" s="300"/>
      <c r="C876" s="300"/>
      <c r="D876" s="300"/>
      <c r="E876" s="300"/>
      <c r="F876" s="300"/>
      <c r="G876" s="300"/>
      <c r="H876" s="300"/>
      <c r="I876" s="300"/>
      <c r="J876" s="300"/>
      <c r="K876" s="300"/>
      <c r="L876" s="300"/>
      <c r="M876" s="300"/>
      <c r="N876" s="300"/>
      <c r="O876" s="300"/>
      <c r="P876" s="300"/>
      <c r="Q876" s="300"/>
      <c r="R876" s="300"/>
      <c r="S876" s="300"/>
      <c r="T876" s="300"/>
      <c r="U876" s="300"/>
      <c r="V876" s="300"/>
      <c r="W876" s="300"/>
      <c r="X876" s="300"/>
      <c r="Y876" s="300"/>
      <c r="Z876" s="300"/>
    </row>
    <row r="877" spans="1:26" ht="11.25" customHeight="1">
      <c r="A877" s="300"/>
      <c r="B877" s="300"/>
      <c r="C877" s="300"/>
      <c r="D877" s="300"/>
      <c r="E877" s="300"/>
      <c r="F877" s="300"/>
      <c r="G877" s="300"/>
      <c r="H877" s="300"/>
      <c r="I877" s="300"/>
      <c r="J877" s="300"/>
      <c r="K877" s="300"/>
      <c r="L877" s="300"/>
      <c r="M877" s="300"/>
      <c r="N877" s="300"/>
      <c r="O877" s="300"/>
      <c r="P877" s="300"/>
      <c r="Q877" s="300"/>
      <c r="R877" s="300"/>
      <c r="S877" s="300"/>
      <c r="T877" s="300"/>
      <c r="U877" s="300"/>
      <c r="V877" s="300"/>
      <c r="W877" s="300"/>
      <c r="X877" s="300"/>
      <c r="Y877" s="300"/>
      <c r="Z877" s="300"/>
    </row>
    <row r="878" spans="1:26" ht="11.25" customHeight="1">
      <c r="A878" s="300"/>
      <c r="B878" s="300"/>
      <c r="C878" s="300"/>
      <c r="D878" s="300"/>
      <c r="E878" s="300"/>
      <c r="F878" s="300"/>
      <c r="G878" s="300"/>
      <c r="H878" s="300"/>
      <c r="I878" s="300"/>
      <c r="J878" s="300"/>
      <c r="K878" s="300"/>
      <c r="L878" s="300"/>
      <c r="M878" s="300"/>
      <c r="N878" s="300"/>
      <c r="O878" s="300"/>
      <c r="P878" s="300"/>
      <c r="Q878" s="300"/>
      <c r="R878" s="300"/>
      <c r="S878" s="300"/>
      <c r="T878" s="300"/>
      <c r="U878" s="300"/>
      <c r="V878" s="300"/>
      <c r="W878" s="300"/>
      <c r="X878" s="300"/>
      <c r="Y878" s="300"/>
      <c r="Z878" s="300"/>
    </row>
    <row r="879" spans="1:26" ht="11.25" customHeight="1">
      <c r="A879" s="300"/>
      <c r="B879" s="300"/>
      <c r="C879" s="300"/>
      <c r="D879" s="300"/>
      <c r="E879" s="300"/>
      <c r="F879" s="300"/>
      <c r="G879" s="300"/>
      <c r="H879" s="300"/>
      <c r="I879" s="300"/>
      <c r="J879" s="300"/>
      <c r="K879" s="300"/>
      <c r="L879" s="300"/>
      <c r="M879" s="300"/>
      <c r="N879" s="300"/>
      <c r="O879" s="300"/>
      <c r="P879" s="300"/>
      <c r="Q879" s="300"/>
      <c r="R879" s="300"/>
      <c r="S879" s="300"/>
      <c r="T879" s="300"/>
      <c r="U879" s="300"/>
      <c r="V879" s="300"/>
      <c r="W879" s="300"/>
      <c r="X879" s="300"/>
      <c r="Y879" s="300"/>
      <c r="Z879" s="300"/>
    </row>
    <row r="880" spans="1:26" ht="11.25" customHeight="1">
      <c r="A880" s="300"/>
      <c r="B880" s="300"/>
      <c r="C880" s="300"/>
      <c r="D880" s="300"/>
      <c r="E880" s="300"/>
      <c r="F880" s="300"/>
      <c r="G880" s="300"/>
      <c r="H880" s="300"/>
      <c r="I880" s="300"/>
      <c r="J880" s="300"/>
      <c r="K880" s="300"/>
      <c r="L880" s="300"/>
      <c r="M880" s="300"/>
      <c r="N880" s="300"/>
      <c r="O880" s="300"/>
      <c r="P880" s="300"/>
      <c r="Q880" s="300"/>
      <c r="R880" s="300"/>
      <c r="S880" s="300"/>
      <c r="T880" s="300"/>
      <c r="U880" s="300"/>
      <c r="V880" s="300"/>
      <c r="W880" s="300"/>
      <c r="X880" s="300"/>
      <c r="Y880" s="300"/>
      <c r="Z880" s="300"/>
    </row>
    <row r="881" spans="1:26" ht="11.25" customHeight="1">
      <c r="A881" s="300"/>
      <c r="B881" s="300"/>
      <c r="C881" s="300"/>
      <c r="D881" s="300"/>
      <c r="E881" s="300"/>
      <c r="F881" s="300"/>
      <c r="G881" s="300"/>
      <c r="H881" s="300"/>
      <c r="I881" s="300"/>
      <c r="J881" s="300"/>
      <c r="K881" s="300"/>
      <c r="L881" s="300"/>
      <c r="M881" s="300"/>
      <c r="N881" s="300"/>
      <c r="O881" s="300"/>
      <c r="P881" s="300"/>
      <c r="Q881" s="300"/>
      <c r="R881" s="300"/>
      <c r="S881" s="300"/>
      <c r="T881" s="300"/>
      <c r="U881" s="300"/>
      <c r="V881" s="300"/>
      <c r="W881" s="300"/>
      <c r="X881" s="300"/>
      <c r="Y881" s="300"/>
      <c r="Z881" s="300"/>
    </row>
    <row r="882" spans="1:26" ht="11.25" customHeight="1">
      <c r="A882" s="300"/>
      <c r="B882" s="300"/>
      <c r="C882" s="300"/>
      <c r="D882" s="300"/>
      <c r="E882" s="300"/>
      <c r="F882" s="300"/>
      <c r="G882" s="300"/>
      <c r="H882" s="300"/>
      <c r="I882" s="300"/>
      <c r="J882" s="300"/>
      <c r="K882" s="300"/>
      <c r="L882" s="300"/>
      <c r="M882" s="300"/>
      <c r="N882" s="300"/>
      <c r="O882" s="300"/>
      <c r="P882" s="300"/>
      <c r="Q882" s="300"/>
      <c r="R882" s="300"/>
      <c r="S882" s="300"/>
      <c r="T882" s="300"/>
      <c r="U882" s="300"/>
      <c r="V882" s="300"/>
      <c r="W882" s="300"/>
      <c r="X882" s="300"/>
      <c r="Y882" s="300"/>
      <c r="Z882" s="300"/>
    </row>
    <row r="883" spans="1:26" ht="11.25" customHeight="1">
      <c r="A883" s="300"/>
      <c r="B883" s="300"/>
      <c r="C883" s="300"/>
      <c r="D883" s="300"/>
      <c r="E883" s="300"/>
      <c r="F883" s="300"/>
      <c r="G883" s="300"/>
      <c r="H883" s="300"/>
      <c r="I883" s="300"/>
      <c r="J883" s="300"/>
      <c r="K883" s="300"/>
      <c r="L883" s="300"/>
      <c r="M883" s="300"/>
      <c r="N883" s="300"/>
      <c r="O883" s="300"/>
      <c r="P883" s="300"/>
      <c r="Q883" s="300"/>
      <c r="R883" s="300"/>
      <c r="S883" s="300"/>
      <c r="T883" s="300"/>
      <c r="U883" s="300"/>
      <c r="V883" s="300"/>
      <c r="W883" s="300"/>
      <c r="X883" s="300"/>
      <c r="Y883" s="300"/>
      <c r="Z883" s="300"/>
    </row>
    <row r="884" spans="1:26" ht="11.25" customHeight="1">
      <c r="A884" s="300"/>
      <c r="B884" s="300"/>
      <c r="C884" s="300"/>
      <c r="D884" s="300"/>
      <c r="E884" s="300"/>
      <c r="F884" s="300"/>
      <c r="G884" s="300"/>
      <c r="H884" s="300"/>
      <c r="I884" s="300"/>
      <c r="J884" s="300"/>
      <c r="K884" s="300"/>
      <c r="L884" s="300"/>
      <c r="M884" s="300"/>
      <c r="N884" s="300"/>
      <c r="O884" s="300"/>
      <c r="P884" s="300"/>
      <c r="Q884" s="300"/>
      <c r="R884" s="300"/>
      <c r="S884" s="300"/>
      <c r="T884" s="300"/>
      <c r="U884" s="300"/>
      <c r="V884" s="300"/>
      <c r="W884" s="300"/>
      <c r="X884" s="300"/>
      <c r="Y884" s="300"/>
      <c r="Z884" s="300"/>
    </row>
    <row r="885" spans="1:26" ht="11.25" customHeight="1">
      <c r="A885" s="300"/>
      <c r="B885" s="300"/>
      <c r="C885" s="300"/>
      <c r="D885" s="300"/>
      <c r="E885" s="300"/>
      <c r="F885" s="300"/>
      <c r="G885" s="300"/>
      <c r="H885" s="300"/>
      <c r="I885" s="300"/>
      <c r="J885" s="300"/>
      <c r="K885" s="300"/>
      <c r="L885" s="300"/>
      <c r="M885" s="300"/>
      <c r="N885" s="300"/>
      <c r="O885" s="300"/>
      <c r="P885" s="300"/>
      <c r="Q885" s="300"/>
      <c r="R885" s="300"/>
      <c r="S885" s="300"/>
      <c r="T885" s="300"/>
      <c r="U885" s="300"/>
      <c r="V885" s="300"/>
      <c r="W885" s="300"/>
      <c r="X885" s="300"/>
      <c r="Y885" s="300"/>
      <c r="Z885" s="300"/>
    </row>
    <row r="886" spans="1:26" ht="11.25" customHeight="1">
      <c r="A886" s="300"/>
      <c r="B886" s="300"/>
      <c r="C886" s="300"/>
      <c r="D886" s="300"/>
      <c r="E886" s="300"/>
      <c r="F886" s="300"/>
      <c r="G886" s="300"/>
      <c r="H886" s="300"/>
      <c r="I886" s="300"/>
      <c r="J886" s="300"/>
      <c r="K886" s="300"/>
      <c r="L886" s="300"/>
      <c r="M886" s="300"/>
      <c r="N886" s="300"/>
      <c r="O886" s="300"/>
      <c r="P886" s="300"/>
      <c r="Q886" s="300"/>
      <c r="R886" s="300"/>
      <c r="S886" s="300"/>
      <c r="T886" s="300"/>
      <c r="U886" s="300"/>
      <c r="V886" s="300"/>
      <c r="W886" s="300"/>
      <c r="X886" s="300"/>
      <c r="Y886" s="300"/>
      <c r="Z886" s="300"/>
    </row>
    <row r="887" spans="1:26" ht="11.25" customHeight="1">
      <c r="A887" s="300"/>
      <c r="B887" s="300"/>
      <c r="C887" s="300"/>
      <c r="D887" s="300"/>
      <c r="E887" s="300"/>
      <c r="F887" s="300"/>
      <c r="G887" s="300"/>
      <c r="H887" s="300"/>
      <c r="I887" s="300"/>
      <c r="J887" s="300"/>
      <c r="K887" s="300"/>
      <c r="L887" s="300"/>
      <c r="M887" s="300"/>
      <c r="N887" s="300"/>
      <c r="O887" s="300"/>
      <c r="P887" s="300"/>
      <c r="Q887" s="300"/>
      <c r="R887" s="300"/>
      <c r="S887" s="300"/>
      <c r="T887" s="300"/>
      <c r="U887" s="300"/>
      <c r="V887" s="300"/>
      <c r="W887" s="300"/>
      <c r="X887" s="300"/>
      <c r="Y887" s="300"/>
      <c r="Z887" s="300"/>
    </row>
    <row r="888" spans="1:26" ht="11.25" customHeight="1">
      <c r="A888" s="300"/>
      <c r="B888" s="300"/>
      <c r="C888" s="300"/>
      <c r="D888" s="300"/>
      <c r="E888" s="300"/>
      <c r="F888" s="300"/>
      <c r="G888" s="300"/>
      <c r="H888" s="300"/>
      <c r="I888" s="300"/>
      <c r="J888" s="300"/>
      <c r="K888" s="300"/>
      <c r="L888" s="300"/>
      <c r="M888" s="300"/>
      <c r="N888" s="300"/>
      <c r="O888" s="300"/>
      <c r="P888" s="300"/>
      <c r="Q888" s="300"/>
      <c r="R888" s="300"/>
      <c r="S888" s="300"/>
      <c r="T888" s="300"/>
      <c r="U888" s="300"/>
      <c r="V888" s="300"/>
      <c r="W888" s="300"/>
      <c r="X888" s="300"/>
      <c r="Y888" s="300"/>
      <c r="Z888" s="300"/>
    </row>
    <row r="889" spans="1:26" ht="11.25" customHeight="1">
      <c r="A889" s="300"/>
      <c r="B889" s="300"/>
      <c r="C889" s="300"/>
      <c r="D889" s="300"/>
      <c r="E889" s="300"/>
      <c r="F889" s="300"/>
      <c r="G889" s="300"/>
      <c r="H889" s="300"/>
      <c r="I889" s="300"/>
      <c r="J889" s="300"/>
      <c r="K889" s="300"/>
      <c r="L889" s="300"/>
      <c r="M889" s="300"/>
      <c r="N889" s="300"/>
      <c r="O889" s="300"/>
      <c r="P889" s="300"/>
      <c r="Q889" s="300"/>
      <c r="R889" s="300"/>
      <c r="S889" s="300"/>
      <c r="T889" s="300"/>
      <c r="U889" s="300"/>
      <c r="V889" s="300"/>
      <c r="W889" s="300"/>
      <c r="X889" s="300"/>
      <c r="Y889" s="300"/>
      <c r="Z889" s="300"/>
    </row>
    <row r="890" spans="1:26" ht="11.25" customHeight="1">
      <c r="A890" s="300"/>
      <c r="B890" s="300"/>
      <c r="C890" s="300"/>
      <c r="D890" s="300"/>
      <c r="E890" s="300"/>
      <c r="F890" s="300"/>
      <c r="G890" s="300"/>
      <c r="H890" s="300"/>
      <c r="I890" s="300"/>
      <c r="J890" s="300"/>
      <c r="K890" s="300"/>
      <c r="L890" s="300"/>
      <c r="M890" s="300"/>
      <c r="N890" s="300"/>
      <c r="O890" s="300"/>
      <c r="P890" s="300"/>
      <c r="Q890" s="300"/>
      <c r="R890" s="300"/>
      <c r="S890" s="300"/>
      <c r="T890" s="300"/>
      <c r="U890" s="300"/>
      <c r="V890" s="300"/>
      <c r="W890" s="300"/>
      <c r="X890" s="300"/>
      <c r="Y890" s="300"/>
      <c r="Z890" s="300"/>
    </row>
    <row r="891" spans="1:26" ht="11.25" customHeight="1">
      <c r="A891" s="300"/>
      <c r="B891" s="300"/>
      <c r="C891" s="300"/>
      <c r="D891" s="300"/>
      <c r="E891" s="300"/>
      <c r="F891" s="300"/>
      <c r="G891" s="300"/>
      <c r="H891" s="300"/>
      <c r="I891" s="300"/>
      <c r="J891" s="300"/>
      <c r="K891" s="300"/>
      <c r="L891" s="300"/>
      <c r="M891" s="300"/>
      <c r="N891" s="300"/>
      <c r="O891" s="300"/>
      <c r="P891" s="300"/>
      <c r="Q891" s="300"/>
      <c r="R891" s="300"/>
      <c r="S891" s="300"/>
      <c r="T891" s="300"/>
      <c r="U891" s="300"/>
      <c r="V891" s="300"/>
      <c r="W891" s="300"/>
      <c r="X891" s="300"/>
      <c r="Y891" s="300"/>
      <c r="Z891" s="300"/>
    </row>
    <row r="892" spans="1:26" ht="11.25" customHeight="1">
      <c r="A892" s="300"/>
      <c r="B892" s="300"/>
      <c r="C892" s="300"/>
      <c r="D892" s="300"/>
      <c r="E892" s="300"/>
      <c r="F892" s="300"/>
      <c r="G892" s="300"/>
      <c r="H892" s="300"/>
      <c r="I892" s="300"/>
      <c r="J892" s="300"/>
      <c r="K892" s="300"/>
      <c r="L892" s="300"/>
      <c r="M892" s="300"/>
      <c r="N892" s="300"/>
      <c r="O892" s="300"/>
      <c r="P892" s="300"/>
      <c r="Q892" s="300"/>
      <c r="R892" s="300"/>
      <c r="S892" s="300"/>
      <c r="T892" s="300"/>
      <c r="U892" s="300"/>
      <c r="V892" s="300"/>
      <c r="W892" s="300"/>
      <c r="X892" s="300"/>
      <c r="Y892" s="300"/>
      <c r="Z892" s="300"/>
    </row>
    <row r="893" spans="1:26" ht="11.25" customHeight="1">
      <c r="A893" s="300"/>
      <c r="B893" s="300"/>
      <c r="C893" s="300"/>
      <c r="D893" s="300"/>
      <c r="E893" s="300"/>
      <c r="F893" s="300"/>
      <c r="G893" s="300"/>
      <c r="H893" s="300"/>
      <c r="I893" s="300"/>
      <c r="J893" s="300"/>
      <c r="K893" s="300"/>
      <c r="L893" s="300"/>
      <c r="M893" s="300"/>
      <c r="N893" s="300"/>
      <c r="O893" s="300"/>
      <c r="P893" s="300"/>
      <c r="Q893" s="300"/>
      <c r="R893" s="300"/>
      <c r="S893" s="300"/>
      <c r="T893" s="300"/>
      <c r="U893" s="300"/>
      <c r="V893" s="300"/>
      <c r="W893" s="300"/>
      <c r="X893" s="300"/>
      <c r="Y893" s="300"/>
      <c r="Z893" s="300"/>
    </row>
    <row r="894" spans="1:26" ht="11.25" customHeight="1">
      <c r="A894" s="300"/>
      <c r="B894" s="300"/>
      <c r="C894" s="300"/>
      <c r="D894" s="300"/>
      <c r="E894" s="300"/>
      <c r="F894" s="300"/>
      <c r="G894" s="300"/>
      <c r="H894" s="300"/>
      <c r="I894" s="300"/>
      <c r="J894" s="300"/>
      <c r="K894" s="300"/>
      <c r="L894" s="300"/>
      <c r="M894" s="300"/>
      <c r="N894" s="300"/>
      <c r="O894" s="300"/>
      <c r="P894" s="300"/>
      <c r="Q894" s="300"/>
      <c r="R894" s="300"/>
      <c r="S894" s="300"/>
      <c r="T894" s="300"/>
      <c r="U894" s="300"/>
      <c r="V894" s="300"/>
      <c r="W894" s="300"/>
      <c r="X894" s="300"/>
      <c r="Y894" s="300"/>
      <c r="Z894" s="300"/>
    </row>
    <row r="895" spans="1:26" ht="11.25" customHeight="1">
      <c r="A895" s="300"/>
      <c r="B895" s="300"/>
      <c r="C895" s="300"/>
      <c r="D895" s="300"/>
      <c r="E895" s="300"/>
      <c r="F895" s="300"/>
      <c r="G895" s="300"/>
      <c r="H895" s="300"/>
      <c r="I895" s="300"/>
      <c r="J895" s="300"/>
      <c r="K895" s="300"/>
      <c r="L895" s="300"/>
      <c r="M895" s="300"/>
      <c r="N895" s="300"/>
      <c r="O895" s="300"/>
      <c r="P895" s="300"/>
      <c r="Q895" s="300"/>
      <c r="R895" s="300"/>
      <c r="S895" s="300"/>
      <c r="T895" s="300"/>
      <c r="U895" s="300"/>
      <c r="V895" s="300"/>
      <c r="W895" s="300"/>
      <c r="X895" s="300"/>
      <c r="Y895" s="300"/>
      <c r="Z895" s="300"/>
    </row>
    <row r="896" spans="1:26" ht="11.25" customHeight="1">
      <c r="A896" s="300"/>
      <c r="B896" s="300"/>
      <c r="C896" s="300"/>
      <c r="D896" s="300"/>
      <c r="E896" s="300"/>
      <c r="F896" s="300"/>
      <c r="G896" s="300"/>
      <c r="H896" s="300"/>
      <c r="I896" s="300"/>
      <c r="J896" s="300"/>
      <c r="K896" s="300"/>
      <c r="L896" s="300"/>
      <c r="M896" s="300"/>
      <c r="N896" s="300"/>
      <c r="O896" s="300"/>
      <c r="P896" s="300"/>
      <c r="Q896" s="300"/>
      <c r="R896" s="300"/>
      <c r="S896" s="300"/>
      <c r="T896" s="300"/>
      <c r="U896" s="300"/>
      <c r="V896" s="300"/>
      <c r="W896" s="300"/>
      <c r="X896" s="300"/>
      <c r="Y896" s="300"/>
      <c r="Z896" s="300"/>
    </row>
    <row r="897" spans="1:26" ht="11.25" customHeight="1">
      <c r="A897" s="300"/>
      <c r="B897" s="300"/>
      <c r="C897" s="300"/>
      <c r="D897" s="300"/>
      <c r="E897" s="300"/>
      <c r="F897" s="300"/>
      <c r="G897" s="300"/>
      <c r="H897" s="300"/>
      <c r="I897" s="300"/>
      <c r="J897" s="300"/>
      <c r="K897" s="300"/>
      <c r="L897" s="300"/>
      <c r="M897" s="300"/>
      <c r="N897" s="300"/>
      <c r="O897" s="300"/>
      <c r="P897" s="300"/>
      <c r="Q897" s="300"/>
      <c r="R897" s="300"/>
      <c r="S897" s="300"/>
      <c r="T897" s="300"/>
      <c r="U897" s="300"/>
      <c r="V897" s="300"/>
      <c r="W897" s="300"/>
      <c r="X897" s="300"/>
      <c r="Y897" s="300"/>
      <c r="Z897" s="300"/>
    </row>
    <row r="898" spans="1:26" ht="11.25" customHeight="1">
      <c r="A898" s="300"/>
      <c r="B898" s="300"/>
      <c r="C898" s="300"/>
      <c r="D898" s="300"/>
      <c r="E898" s="300"/>
      <c r="F898" s="300"/>
      <c r="G898" s="300"/>
      <c r="H898" s="300"/>
      <c r="I898" s="300"/>
      <c r="J898" s="300"/>
      <c r="K898" s="300"/>
      <c r="L898" s="300"/>
      <c r="M898" s="300"/>
      <c r="N898" s="300"/>
      <c r="O898" s="300"/>
      <c r="P898" s="300"/>
      <c r="Q898" s="300"/>
      <c r="R898" s="300"/>
      <c r="S898" s="300"/>
      <c r="T898" s="300"/>
      <c r="U898" s="300"/>
      <c r="V898" s="300"/>
      <c r="W898" s="300"/>
      <c r="X898" s="300"/>
      <c r="Y898" s="300"/>
      <c r="Z898" s="300"/>
    </row>
    <row r="899" spans="1:26" ht="11.25" customHeight="1">
      <c r="A899" s="300"/>
      <c r="B899" s="300"/>
      <c r="C899" s="300"/>
      <c r="D899" s="300"/>
      <c r="E899" s="300"/>
      <c r="F899" s="300"/>
      <c r="G899" s="300"/>
      <c r="H899" s="300"/>
      <c r="I899" s="300"/>
      <c r="J899" s="300"/>
      <c r="K899" s="300"/>
      <c r="L899" s="300"/>
      <c r="M899" s="300"/>
      <c r="N899" s="300"/>
      <c r="O899" s="300"/>
      <c r="P899" s="300"/>
      <c r="Q899" s="300"/>
      <c r="R899" s="300"/>
      <c r="S899" s="300"/>
      <c r="T899" s="300"/>
      <c r="U899" s="300"/>
      <c r="V899" s="300"/>
      <c r="W899" s="300"/>
      <c r="X899" s="300"/>
      <c r="Y899" s="300"/>
      <c r="Z899" s="300"/>
    </row>
    <row r="900" spans="1:26" ht="11.25" customHeight="1">
      <c r="A900" s="300"/>
      <c r="B900" s="300"/>
      <c r="C900" s="300"/>
      <c r="D900" s="300"/>
      <c r="E900" s="300"/>
      <c r="F900" s="300"/>
      <c r="G900" s="300"/>
      <c r="H900" s="300"/>
      <c r="I900" s="300"/>
      <c r="J900" s="300"/>
      <c r="K900" s="300"/>
      <c r="L900" s="300"/>
      <c r="M900" s="300"/>
      <c r="N900" s="300"/>
      <c r="O900" s="300"/>
      <c r="P900" s="300"/>
      <c r="Q900" s="300"/>
      <c r="R900" s="300"/>
      <c r="S900" s="300"/>
      <c r="T900" s="300"/>
      <c r="U900" s="300"/>
      <c r="V900" s="300"/>
      <c r="W900" s="300"/>
      <c r="X900" s="300"/>
      <c r="Y900" s="300"/>
      <c r="Z900" s="300"/>
    </row>
    <row r="901" spans="1:26" ht="11.25" customHeight="1">
      <c r="A901" s="300"/>
      <c r="B901" s="300"/>
      <c r="C901" s="300"/>
      <c r="D901" s="300"/>
      <c r="E901" s="300"/>
      <c r="F901" s="300"/>
      <c r="G901" s="300"/>
      <c r="H901" s="300"/>
      <c r="I901" s="300"/>
      <c r="J901" s="300"/>
      <c r="K901" s="300"/>
      <c r="L901" s="300"/>
      <c r="M901" s="300"/>
      <c r="N901" s="300"/>
      <c r="O901" s="300"/>
      <c r="P901" s="300"/>
      <c r="Q901" s="300"/>
      <c r="R901" s="300"/>
      <c r="S901" s="300"/>
      <c r="T901" s="300"/>
      <c r="U901" s="300"/>
      <c r="V901" s="300"/>
      <c r="W901" s="300"/>
      <c r="X901" s="300"/>
      <c r="Y901" s="300"/>
      <c r="Z901" s="300"/>
    </row>
    <row r="902" spans="1:26" ht="11.25" customHeight="1">
      <c r="A902" s="300"/>
      <c r="B902" s="300"/>
      <c r="C902" s="300"/>
      <c r="D902" s="300"/>
      <c r="E902" s="300"/>
      <c r="F902" s="300"/>
      <c r="G902" s="300"/>
      <c r="H902" s="300"/>
      <c r="I902" s="300"/>
      <c r="J902" s="300"/>
      <c r="K902" s="300"/>
      <c r="L902" s="300"/>
      <c r="M902" s="300"/>
      <c r="N902" s="300"/>
      <c r="O902" s="300"/>
      <c r="P902" s="300"/>
      <c r="Q902" s="300"/>
      <c r="R902" s="300"/>
      <c r="S902" s="300"/>
      <c r="T902" s="300"/>
      <c r="U902" s="300"/>
      <c r="V902" s="300"/>
      <c r="W902" s="300"/>
      <c r="X902" s="300"/>
      <c r="Y902" s="300"/>
      <c r="Z902" s="300"/>
    </row>
    <row r="903" spans="1:26" ht="11.25" customHeight="1">
      <c r="A903" s="300"/>
      <c r="B903" s="300"/>
      <c r="C903" s="300"/>
      <c r="D903" s="300"/>
      <c r="E903" s="300"/>
      <c r="F903" s="300"/>
      <c r="G903" s="300"/>
      <c r="H903" s="300"/>
      <c r="I903" s="300"/>
      <c r="J903" s="300"/>
      <c r="K903" s="300"/>
      <c r="L903" s="300"/>
      <c r="M903" s="300"/>
      <c r="N903" s="300"/>
      <c r="O903" s="300"/>
      <c r="P903" s="300"/>
      <c r="Q903" s="300"/>
      <c r="R903" s="300"/>
      <c r="S903" s="300"/>
      <c r="T903" s="300"/>
      <c r="U903" s="300"/>
      <c r="V903" s="300"/>
      <c r="W903" s="300"/>
      <c r="X903" s="300"/>
      <c r="Y903" s="300"/>
      <c r="Z903" s="300"/>
    </row>
    <row r="904" spans="1:26" ht="11.25" customHeight="1">
      <c r="A904" s="300"/>
      <c r="B904" s="300"/>
      <c r="C904" s="300"/>
      <c r="D904" s="300"/>
      <c r="E904" s="300"/>
      <c r="F904" s="300"/>
      <c r="G904" s="300"/>
      <c r="H904" s="300"/>
      <c r="I904" s="300"/>
      <c r="J904" s="300"/>
      <c r="K904" s="300"/>
      <c r="L904" s="300"/>
      <c r="M904" s="300"/>
      <c r="N904" s="300"/>
      <c r="O904" s="300"/>
      <c r="P904" s="300"/>
      <c r="Q904" s="300"/>
      <c r="R904" s="300"/>
      <c r="S904" s="300"/>
      <c r="T904" s="300"/>
      <c r="U904" s="300"/>
      <c r="V904" s="300"/>
      <c r="W904" s="300"/>
      <c r="X904" s="300"/>
      <c r="Y904" s="300"/>
      <c r="Z904" s="300"/>
    </row>
    <row r="905" spans="1:26" ht="11.25" customHeight="1">
      <c r="A905" s="300"/>
      <c r="B905" s="300"/>
      <c r="C905" s="300"/>
      <c r="D905" s="300"/>
      <c r="E905" s="300"/>
      <c r="F905" s="300"/>
      <c r="G905" s="300"/>
      <c r="H905" s="300"/>
      <c r="I905" s="300"/>
      <c r="J905" s="300"/>
      <c r="K905" s="300"/>
      <c r="L905" s="300"/>
      <c r="M905" s="300"/>
      <c r="N905" s="300"/>
      <c r="O905" s="300"/>
      <c r="P905" s="300"/>
      <c r="Q905" s="300"/>
      <c r="R905" s="300"/>
      <c r="S905" s="300"/>
      <c r="T905" s="300"/>
      <c r="U905" s="300"/>
      <c r="V905" s="300"/>
      <c r="W905" s="300"/>
      <c r="X905" s="300"/>
      <c r="Y905" s="300"/>
      <c r="Z905" s="300"/>
    </row>
    <row r="906" spans="1:26" ht="11.25" customHeight="1">
      <c r="A906" s="300"/>
      <c r="B906" s="300"/>
      <c r="C906" s="300"/>
      <c r="D906" s="300"/>
      <c r="E906" s="300"/>
      <c r="F906" s="300"/>
      <c r="G906" s="300"/>
      <c r="H906" s="300"/>
      <c r="I906" s="300"/>
      <c r="J906" s="300"/>
      <c r="K906" s="300"/>
      <c r="L906" s="300"/>
      <c r="M906" s="300"/>
      <c r="N906" s="300"/>
      <c r="O906" s="300"/>
      <c r="P906" s="300"/>
      <c r="Q906" s="300"/>
      <c r="R906" s="300"/>
      <c r="S906" s="300"/>
      <c r="T906" s="300"/>
      <c r="U906" s="300"/>
      <c r="V906" s="300"/>
      <c r="W906" s="300"/>
      <c r="X906" s="300"/>
      <c r="Y906" s="300"/>
      <c r="Z906" s="300"/>
    </row>
    <row r="907" spans="1:26" ht="11.25" customHeight="1">
      <c r="A907" s="300"/>
      <c r="B907" s="300"/>
      <c r="C907" s="300"/>
      <c r="D907" s="300"/>
      <c r="E907" s="300"/>
      <c r="F907" s="300"/>
      <c r="G907" s="300"/>
      <c r="H907" s="300"/>
      <c r="I907" s="300"/>
      <c r="J907" s="300"/>
      <c r="K907" s="300"/>
      <c r="L907" s="300"/>
      <c r="M907" s="300"/>
      <c r="N907" s="300"/>
      <c r="O907" s="300"/>
      <c r="P907" s="300"/>
      <c r="Q907" s="300"/>
      <c r="R907" s="300"/>
      <c r="S907" s="300"/>
      <c r="T907" s="300"/>
      <c r="U907" s="300"/>
      <c r="V907" s="300"/>
      <c r="W907" s="300"/>
      <c r="X907" s="300"/>
      <c r="Y907" s="300"/>
      <c r="Z907" s="300"/>
    </row>
    <row r="908" spans="1:26" ht="11.25" customHeight="1">
      <c r="A908" s="300"/>
      <c r="B908" s="300"/>
      <c r="C908" s="300"/>
      <c r="D908" s="300"/>
      <c r="E908" s="300"/>
      <c r="F908" s="300"/>
      <c r="G908" s="300"/>
      <c r="H908" s="300"/>
      <c r="I908" s="300"/>
      <c r="J908" s="300"/>
      <c r="K908" s="300"/>
      <c r="L908" s="300"/>
      <c r="M908" s="300"/>
      <c r="N908" s="300"/>
      <c r="O908" s="300"/>
      <c r="P908" s="300"/>
      <c r="Q908" s="300"/>
      <c r="R908" s="300"/>
      <c r="S908" s="300"/>
      <c r="T908" s="300"/>
      <c r="U908" s="300"/>
      <c r="V908" s="300"/>
      <c r="W908" s="300"/>
      <c r="X908" s="300"/>
      <c r="Y908" s="300"/>
      <c r="Z908" s="300"/>
    </row>
    <row r="909" spans="1:26" ht="11.25" customHeight="1">
      <c r="A909" s="300"/>
      <c r="B909" s="300"/>
      <c r="C909" s="300"/>
      <c r="D909" s="300"/>
      <c r="E909" s="300"/>
      <c r="F909" s="300"/>
      <c r="G909" s="300"/>
      <c r="H909" s="300"/>
      <c r="I909" s="300"/>
      <c r="J909" s="300"/>
      <c r="K909" s="300"/>
      <c r="L909" s="300"/>
      <c r="M909" s="300"/>
      <c r="N909" s="300"/>
      <c r="O909" s="300"/>
      <c r="P909" s="300"/>
      <c r="Q909" s="300"/>
      <c r="R909" s="300"/>
      <c r="S909" s="300"/>
      <c r="T909" s="300"/>
      <c r="U909" s="300"/>
      <c r="V909" s="300"/>
      <c r="W909" s="300"/>
      <c r="X909" s="300"/>
      <c r="Y909" s="300"/>
      <c r="Z909" s="300"/>
    </row>
    <row r="910" spans="1:26" ht="11.25" customHeight="1">
      <c r="A910" s="300"/>
      <c r="B910" s="300"/>
      <c r="C910" s="300"/>
      <c r="D910" s="300"/>
      <c r="E910" s="300"/>
      <c r="F910" s="300"/>
      <c r="G910" s="300"/>
      <c r="H910" s="300"/>
      <c r="I910" s="300"/>
      <c r="J910" s="300"/>
      <c r="K910" s="300"/>
      <c r="L910" s="300"/>
      <c r="M910" s="300"/>
      <c r="N910" s="300"/>
      <c r="O910" s="300"/>
      <c r="P910" s="300"/>
      <c r="Q910" s="300"/>
      <c r="R910" s="300"/>
      <c r="S910" s="300"/>
      <c r="T910" s="300"/>
      <c r="U910" s="300"/>
      <c r="V910" s="300"/>
      <c r="W910" s="300"/>
      <c r="X910" s="300"/>
      <c r="Y910" s="300"/>
      <c r="Z910" s="300"/>
    </row>
    <row r="911" spans="1:26" ht="11.25" customHeight="1">
      <c r="A911" s="300"/>
      <c r="B911" s="300"/>
      <c r="C911" s="300"/>
      <c r="D911" s="300"/>
      <c r="E911" s="300"/>
      <c r="F911" s="300"/>
      <c r="G911" s="300"/>
      <c r="H911" s="300"/>
      <c r="I911" s="300"/>
      <c r="J911" s="300"/>
      <c r="K911" s="300"/>
      <c r="L911" s="300"/>
      <c r="M911" s="300"/>
      <c r="N911" s="300"/>
      <c r="O911" s="300"/>
      <c r="P911" s="300"/>
      <c r="Q911" s="300"/>
      <c r="R911" s="300"/>
      <c r="S911" s="300"/>
      <c r="T911" s="300"/>
      <c r="U911" s="300"/>
      <c r="V911" s="300"/>
      <c r="W911" s="300"/>
      <c r="X911" s="300"/>
      <c r="Y911" s="300"/>
      <c r="Z911" s="300"/>
    </row>
    <row r="912" spans="1:26" ht="11.25" customHeight="1">
      <c r="A912" s="300"/>
      <c r="B912" s="300"/>
      <c r="C912" s="300"/>
      <c r="D912" s="300"/>
      <c r="E912" s="300"/>
      <c r="F912" s="300"/>
      <c r="G912" s="300"/>
      <c r="H912" s="300"/>
      <c r="I912" s="300"/>
      <c r="J912" s="300"/>
      <c r="K912" s="300"/>
      <c r="L912" s="300"/>
      <c r="M912" s="300"/>
      <c r="N912" s="300"/>
      <c r="O912" s="300"/>
      <c r="P912" s="300"/>
      <c r="Q912" s="300"/>
      <c r="R912" s="300"/>
      <c r="S912" s="300"/>
      <c r="T912" s="300"/>
      <c r="U912" s="300"/>
      <c r="V912" s="300"/>
      <c r="W912" s="300"/>
      <c r="X912" s="300"/>
      <c r="Y912" s="300"/>
      <c r="Z912" s="300"/>
    </row>
    <row r="913" spans="1:26" ht="11.25" customHeight="1">
      <c r="A913" s="300"/>
      <c r="B913" s="300"/>
      <c r="C913" s="300"/>
      <c r="D913" s="300"/>
      <c r="E913" s="300"/>
      <c r="F913" s="300"/>
      <c r="G913" s="300"/>
      <c r="H913" s="300"/>
      <c r="I913" s="300"/>
      <c r="J913" s="300"/>
      <c r="K913" s="300"/>
      <c r="L913" s="300"/>
      <c r="M913" s="300"/>
      <c r="N913" s="300"/>
      <c r="O913" s="300"/>
      <c r="P913" s="300"/>
      <c r="Q913" s="300"/>
      <c r="R913" s="300"/>
      <c r="S913" s="300"/>
      <c r="T913" s="300"/>
      <c r="U913" s="300"/>
      <c r="V913" s="300"/>
      <c r="W913" s="300"/>
      <c r="X913" s="300"/>
      <c r="Y913" s="300"/>
      <c r="Z913" s="300"/>
    </row>
    <row r="914" spans="1:26" ht="11.25" customHeight="1">
      <c r="A914" s="300"/>
      <c r="B914" s="300"/>
      <c r="C914" s="300"/>
      <c r="D914" s="300"/>
      <c r="E914" s="300"/>
      <c r="F914" s="300"/>
      <c r="G914" s="300"/>
      <c r="H914" s="300"/>
      <c r="I914" s="300"/>
      <c r="J914" s="300"/>
      <c r="K914" s="300"/>
      <c r="L914" s="300"/>
      <c r="M914" s="300"/>
      <c r="N914" s="300"/>
      <c r="O914" s="300"/>
      <c r="P914" s="300"/>
      <c r="Q914" s="300"/>
      <c r="R914" s="300"/>
      <c r="S914" s="300"/>
      <c r="T914" s="300"/>
      <c r="U914" s="300"/>
      <c r="V914" s="300"/>
      <c r="W914" s="300"/>
      <c r="X914" s="300"/>
      <c r="Y914" s="300"/>
      <c r="Z914" s="300"/>
    </row>
    <row r="915" spans="1:26" ht="11.25" customHeight="1">
      <c r="A915" s="300"/>
      <c r="B915" s="300"/>
      <c r="C915" s="300"/>
      <c r="D915" s="300"/>
      <c r="E915" s="300"/>
      <c r="F915" s="300"/>
      <c r="G915" s="300"/>
      <c r="H915" s="300"/>
      <c r="I915" s="300"/>
      <c r="J915" s="300"/>
      <c r="K915" s="300"/>
      <c r="L915" s="300"/>
      <c r="M915" s="300"/>
      <c r="N915" s="300"/>
      <c r="O915" s="300"/>
      <c r="P915" s="300"/>
      <c r="Q915" s="300"/>
      <c r="R915" s="300"/>
      <c r="S915" s="300"/>
      <c r="T915" s="300"/>
      <c r="U915" s="300"/>
      <c r="V915" s="300"/>
      <c r="W915" s="300"/>
      <c r="X915" s="300"/>
      <c r="Y915" s="300"/>
      <c r="Z915" s="300"/>
    </row>
    <row r="916" spans="1:26" ht="11.25" customHeight="1">
      <c r="A916" s="300"/>
      <c r="B916" s="300"/>
      <c r="C916" s="300"/>
      <c r="D916" s="300"/>
      <c r="E916" s="300"/>
      <c r="F916" s="300"/>
      <c r="G916" s="300"/>
      <c r="H916" s="300"/>
      <c r="I916" s="300"/>
      <c r="J916" s="300"/>
      <c r="K916" s="300"/>
      <c r="L916" s="300"/>
      <c r="M916" s="300"/>
      <c r="N916" s="300"/>
      <c r="O916" s="300"/>
      <c r="P916" s="300"/>
      <c r="Q916" s="300"/>
      <c r="R916" s="300"/>
      <c r="S916" s="300"/>
      <c r="T916" s="300"/>
      <c r="U916" s="300"/>
      <c r="V916" s="300"/>
      <c r="W916" s="300"/>
      <c r="X916" s="300"/>
      <c r="Y916" s="300"/>
      <c r="Z916" s="300"/>
    </row>
    <row r="917" spans="1:26" ht="11.25" customHeight="1">
      <c r="A917" s="300"/>
      <c r="B917" s="300"/>
      <c r="C917" s="300"/>
      <c r="D917" s="300"/>
      <c r="E917" s="300"/>
      <c r="F917" s="300"/>
      <c r="G917" s="300"/>
      <c r="H917" s="300"/>
      <c r="I917" s="300"/>
      <c r="J917" s="300"/>
      <c r="K917" s="300"/>
      <c r="L917" s="300"/>
      <c r="M917" s="300"/>
      <c r="N917" s="300"/>
      <c r="O917" s="300"/>
      <c r="P917" s="300"/>
      <c r="Q917" s="300"/>
      <c r="R917" s="300"/>
      <c r="S917" s="300"/>
      <c r="T917" s="300"/>
      <c r="U917" s="300"/>
      <c r="V917" s="300"/>
      <c r="W917" s="300"/>
      <c r="X917" s="300"/>
      <c r="Y917" s="300"/>
      <c r="Z917" s="300"/>
    </row>
    <row r="918" spans="1:26" ht="11.25" customHeight="1">
      <c r="A918" s="300"/>
      <c r="B918" s="300"/>
      <c r="C918" s="300"/>
      <c r="D918" s="300"/>
      <c r="E918" s="300"/>
      <c r="F918" s="300"/>
      <c r="G918" s="300"/>
      <c r="H918" s="300"/>
      <c r="I918" s="300"/>
      <c r="J918" s="300"/>
      <c r="K918" s="300"/>
      <c r="L918" s="300"/>
      <c r="M918" s="300"/>
      <c r="N918" s="300"/>
      <c r="O918" s="300"/>
      <c r="P918" s="300"/>
      <c r="Q918" s="300"/>
      <c r="R918" s="300"/>
      <c r="S918" s="300"/>
      <c r="T918" s="300"/>
      <c r="U918" s="300"/>
      <c r="V918" s="300"/>
      <c r="W918" s="300"/>
      <c r="X918" s="300"/>
      <c r="Y918" s="300"/>
      <c r="Z918" s="300"/>
    </row>
    <row r="919" spans="1:26" ht="11.25" customHeight="1">
      <c r="A919" s="300"/>
      <c r="B919" s="300"/>
      <c r="C919" s="300"/>
      <c r="D919" s="300"/>
      <c r="E919" s="300"/>
      <c r="F919" s="300"/>
      <c r="G919" s="300"/>
      <c r="H919" s="300"/>
      <c r="I919" s="300"/>
      <c r="J919" s="300"/>
      <c r="K919" s="300"/>
      <c r="L919" s="300"/>
      <c r="M919" s="300"/>
      <c r="N919" s="300"/>
      <c r="O919" s="300"/>
      <c r="P919" s="300"/>
      <c r="Q919" s="300"/>
      <c r="R919" s="300"/>
      <c r="S919" s="300"/>
      <c r="T919" s="300"/>
      <c r="U919" s="300"/>
      <c r="V919" s="300"/>
      <c r="W919" s="300"/>
      <c r="X919" s="300"/>
      <c r="Y919" s="300"/>
      <c r="Z919" s="300"/>
    </row>
    <row r="920" spans="1:26" ht="11.25" customHeight="1">
      <c r="A920" s="300"/>
      <c r="B920" s="300"/>
      <c r="C920" s="300"/>
      <c r="D920" s="300"/>
      <c r="E920" s="300"/>
      <c r="F920" s="300"/>
      <c r="G920" s="300"/>
      <c r="H920" s="300"/>
      <c r="I920" s="300"/>
      <c r="J920" s="300"/>
      <c r="K920" s="300"/>
      <c r="L920" s="300"/>
      <c r="M920" s="300"/>
      <c r="N920" s="300"/>
      <c r="O920" s="300"/>
      <c r="P920" s="300"/>
      <c r="Q920" s="300"/>
      <c r="R920" s="300"/>
      <c r="S920" s="300"/>
      <c r="T920" s="300"/>
      <c r="U920" s="300"/>
      <c r="V920" s="300"/>
      <c r="W920" s="300"/>
      <c r="X920" s="300"/>
      <c r="Y920" s="300"/>
      <c r="Z920" s="300"/>
    </row>
    <row r="921" spans="1:26" ht="11.25" customHeight="1">
      <c r="A921" s="300"/>
      <c r="B921" s="300"/>
      <c r="C921" s="300"/>
      <c r="D921" s="300"/>
      <c r="E921" s="300"/>
      <c r="F921" s="300"/>
      <c r="G921" s="300"/>
      <c r="H921" s="300"/>
      <c r="I921" s="300"/>
      <c r="J921" s="300"/>
      <c r="K921" s="300"/>
      <c r="L921" s="300"/>
      <c r="M921" s="300"/>
      <c r="N921" s="300"/>
      <c r="O921" s="300"/>
      <c r="P921" s="300"/>
      <c r="Q921" s="300"/>
      <c r="R921" s="300"/>
      <c r="S921" s="300"/>
      <c r="T921" s="300"/>
      <c r="U921" s="300"/>
      <c r="V921" s="300"/>
      <c r="W921" s="300"/>
      <c r="X921" s="300"/>
      <c r="Y921" s="300"/>
      <c r="Z921" s="300"/>
    </row>
    <row r="922" spans="1:26" ht="11.25" customHeight="1">
      <c r="A922" s="300"/>
      <c r="B922" s="300"/>
      <c r="C922" s="300"/>
      <c r="D922" s="300"/>
      <c r="E922" s="300"/>
      <c r="F922" s="300"/>
      <c r="G922" s="300"/>
      <c r="H922" s="300"/>
      <c r="I922" s="300"/>
      <c r="J922" s="300"/>
      <c r="K922" s="300"/>
      <c r="L922" s="300"/>
      <c r="M922" s="300"/>
      <c r="N922" s="300"/>
      <c r="O922" s="300"/>
      <c r="P922" s="300"/>
      <c r="Q922" s="300"/>
      <c r="R922" s="300"/>
      <c r="S922" s="300"/>
      <c r="T922" s="300"/>
      <c r="U922" s="300"/>
      <c r="V922" s="300"/>
      <c r="W922" s="300"/>
      <c r="X922" s="300"/>
      <c r="Y922" s="300"/>
      <c r="Z922" s="300"/>
    </row>
    <row r="923" spans="1:26" ht="11.25" customHeight="1">
      <c r="A923" s="300"/>
      <c r="B923" s="300"/>
      <c r="C923" s="300"/>
      <c r="D923" s="300"/>
      <c r="E923" s="300"/>
      <c r="F923" s="300"/>
      <c r="G923" s="300"/>
      <c r="H923" s="300"/>
      <c r="I923" s="300"/>
      <c r="J923" s="300"/>
      <c r="K923" s="300"/>
      <c r="L923" s="300"/>
      <c r="M923" s="300"/>
      <c r="N923" s="300"/>
      <c r="O923" s="300"/>
      <c r="P923" s="300"/>
      <c r="Q923" s="300"/>
      <c r="R923" s="300"/>
      <c r="S923" s="300"/>
      <c r="T923" s="300"/>
      <c r="U923" s="300"/>
      <c r="V923" s="300"/>
      <c r="W923" s="300"/>
      <c r="X923" s="300"/>
      <c r="Y923" s="300"/>
      <c r="Z923" s="300"/>
    </row>
    <row r="924" spans="1:26" ht="11.25" customHeight="1">
      <c r="A924" s="300"/>
      <c r="B924" s="300"/>
      <c r="C924" s="300"/>
      <c r="D924" s="300"/>
      <c r="E924" s="300"/>
      <c r="F924" s="300"/>
      <c r="G924" s="300"/>
      <c r="H924" s="300"/>
      <c r="I924" s="300"/>
      <c r="J924" s="300"/>
      <c r="K924" s="300"/>
      <c r="L924" s="300"/>
      <c r="M924" s="300"/>
      <c r="N924" s="300"/>
      <c r="O924" s="300"/>
      <c r="P924" s="300"/>
      <c r="Q924" s="300"/>
      <c r="R924" s="300"/>
      <c r="S924" s="300"/>
      <c r="T924" s="300"/>
      <c r="U924" s="300"/>
      <c r="V924" s="300"/>
      <c r="W924" s="300"/>
      <c r="X924" s="300"/>
      <c r="Y924" s="300"/>
      <c r="Z924" s="300"/>
    </row>
    <row r="925" spans="1:26" ht="11.25" customHeight="1">
      <c r="A925" s="300"/>
      <c r="B925" s="300"/>
      <c r="C925" s="300"/>
      <c r="D925" s="300"/>
      <c r="E925" s="300"/>
      <c r="F925" s="300"/>
      <c r="G925" s="300"/>
      <c r="H925" s="300"/>
      <c r="I925" s="300"/>
      <c r="J925" s="300"/>
      <c r="K925" s="300"/>
      <c r="L925" s="300"/>
      <c r="M925" s="300"/>
      <c r="N925" s="300"/>
      <c r="O925" s="300"/>
      <c r="P925" s="300"/>
      <c r="Q925" s="300"/>
      <c r="R925" s="300"/>
      <c r="S925" s="300"/>
      <c r="T925" s="300"/>
      <c r="U925" s="300"/>
      <c r="V925" s="300"/>
      <c r="W925" s="300"/>
      <c r="X925" s="300"/>
      <c r="Y925" s="300"/>
      <c r="Z925" s="300"/>
    </row>
    <row r="926" spans="1:26" ht="11.25" customHeight="1">
      <c r="A926" s="300"/>
      <c r="B926" s="300"/>
      <c r="C926" s="300"/>
      <c r="D926" s="300"/>
      <c r="E926" s="300"/>
      <c r="F926" s="300"/>
      <c r="G926" s="300"/>
      <c r="H926" s="300"/>
      <c r="I926" s="300"/>
      <c r="J926" s="300"/>
      <c r="K926" s="300"/>
      <c r="L926" s="300"/>
      <c r="M926" s="300"/>
      <c r="N926" s="300"/>
      <c r="O926" s="300"/>
      <c r="P926" s="300"/>
      <c r="Q926" s="300"/>
      <c r="R926" s="300"/>
      <c r="S926" s="300"/>
      <c r="T926" s="300"/>
      <c r="U926" s="300"/>
      <c r="V926" s="300"/>
      <c r="W926" s="300"/>
      <c r="X926" s="300"/>
      <c r="Y926" s="300"/>
      <c r="Z926" s="300"/>
    </row>
    <row r="927" spans="1:26" ht="11.25" customHeight="1">
      <c r="A927" s="300"/>
      <c r="B927" s="300"/>
      <c r="C927" s="300"/>
      <c r="D927" s="300"/>
      <c r="E927" s="300"/>
      <c r="F927" s="300"/>
      <c r="G927" s="300"/>
      <c r="H927" s="300"/>
      <c r="I927" s="300"/>
      <c r="J927" s="300"/>
      <c r="K927" s="300"/>
      <c r="L927" s="300"/>
      <c r="M927" s="300"/>
      <c r="N927" s="300"/>
      <c r="O927" s="300"/>
      <c r="P927" s="300"/>
      <c r="Q927" s="300"/>
      <c r="R927" s="300"/>
      <c r="S927" s="300"/>
      <c r="T927" s="300"/>
      <c r="U927" s="300"/>
      <c r="V927" s="300"/>
      <c r="W927" s="300"/>
      <c r="X927" s="300"/>
      <c r="Y927" s="300"/>
      <c r="Z927" s="300"/>
    </row>
    <row r="928" spans="1:26" ht="11.25" customHeight="1">
      <c r="A928" s="300"/>
      <c r="B928" s="300"/>
      <c r="C928" s="300"/>
      <c r="D928" s="300"/>
      <c r="E928" s="300"/>
      <c r="F928" s="300"/>
      <c r="G928" s="300"/>
      <c r="H928" s="300"/>
      <c r="I928" s="300"/>
      <c r="J928" s="300"/>
      <c r="K928" s="300"/>
      <c r="L928" s="300"/>
      <c r="M928" s="300"/>
      <c r="N928" s="300"/>
      <c r="O928" s="300"/>
      <c r="P928" s="300"/>
      <c r="Q928" s="300"/>
      <c r="R928" s="300"/>
      <c r="S928" s="300"/>
      <c r="T928" s="300"/>
      <c r="U928" s="300"/>
      <c r="V928" s="300"/>
      <c r="W928" s="300"/>
      <c r="X928" s="300"/>
      <c r="Y928" s="300"/>
      <c r="Z928" s="300"/>
    </row>
    <row r="929" spans="1:26" ht="11.25" customHeight="1">
      <c r="A929" s="300"/>
      <c r="B929" s="300"/>
      <c r="C929" s="300"/>
      <c r="D929" s="300"/>
      <c r="E929" s="300"/>
      <c r="F929" s="300"/>
      <c r="G929" s="300"/>
      <c r="H929" s="300"/>
      <c r="I929" s="300"/>
      <c r="J929" s="300"/>
      <c r="K929" s="300"/>
      <c r="L929" s="300"/>
      <c r="M929" s="300"/>
      <c r="N929" s="300"/>
      <c r="O929" s="300"/>
      <c r="P929" s="300"/>
      <c r="Q929" s="300"/>
      <c r="R929" s="300"/>
      <c r="S929" s="300"/>
      <c r="T929" s="300"/>
      <c r="U929" s="300"/>
      <c r="V929" s="300"/>
      <c r="W929" s="300"/>
      <c r="X929" s="300"/>
      <c r="Y929" s="300"/>
      <c r="Z929" s="300"/>
    </row>
    <row r="930" spans="1:26" ht="11.25" customHeight="1">
      <c r="A930" s="300"/>
      <c r="B930" s="300"/>
      <c r="C930" s="300"/>
      <c r="D930" s="300"/>
      <c r="E930" s="300"/>
      <c r="F930" s="300"/>
      <c r="G930" s="300"/>
      <c r="H930" s="300"/>
      <c r="I930" s="300"/>
      <c r="J930" s="300"/>
      <c r="K930" s="300"/>
      <c r="L930" s="300"/>
      <c r="M930" s="300"/>
      <c r="N930" s="300"/>
      <c r="O930" s="300"/>
      <c r="P930" s="300"/>
      <c r="Q930" s="300"/>
      <c r="R930" s="300"/>
      <c r="S930" s="300"/>
      <c r="T930" s="300"/>
      <c r="U930" s="300"/>
      <c r="V930" s="300"/>
      <c r="W930" s="300"/>
      <c r="X930" s="300"/>
      <c r="Y930" s="300"/>
      <c r="Z930" s="300"/>
    </row>
    <row r="931" spans="1:26" ht="11.25" customHeight="1">
      <c r="A931" s="300"/>
      <c r="B931" s="300"/>
      <c r="C931" s="300"/>
      <c r="D931" s="300"/>
      <c r="E931" s="300"/>
      <c r="F931" s="300"/>
      <c r="G931" s="300"/>
      <c r="H931" s="300"/>
      <c r="I931" s="300"/>
      <c r="J931" s="300"/>
      <c r="K931" s="300"/>
      <c r="L931" s="300"/>
      <c r="M931" s="300"/>
      <c r="N931" s="300"/>
      <c r="O931" s="300"/>
      <c r="P931" s="300"/>
      <c r="Q931" s="300"/>
      <c r="R931" s="300"/>
      <c r="S931" s="300"/>
      <c r="T931" s="300"/>
      <c r="U931" s="300"/>
      <c r="V931" s="300"/>
      <c r="W931" s="300"/>
      <c r="X931" s="300"/>
      <c r="Y931" s="300"/>
      <c r="Z931" s="300"/>
    </row>
    <row r="932" spans="1:26" ht="11.25" customHeight="1">
      <c r="A932" s="300"/>
      <c r="B932" s="300"/>
      <c r="C932" s="300"/>
      <c r="D932" s="300"/>
      <c r="E932" s="300"/>
      <c r="F932" s="300"/>
      <c r="G932" s="300"/>
      <c r="H932" s="300"/>
      <c r="I932" s="300"/>
      <c r="J932" s="300"/>
      <c r="K932" s="300"/>
      <c r="L932" s="300"/>
      <c r="M932" s="300"/>
      <c r="N932" s="300"/>
      <c r="O932" s="300"/>
      <c r="P932" s="300"/>
      <c r="Q932" s="300"/>
      <c r="R932" s="300"/>
      <c r="S932" s="300"/>
      <c r="T932" s="300"/>
      <c r="U932" s="300"/>
      <c r="V932" s="300"/>
      <c r="W932" s="300"/>
      <c r="X932" s="300"/>
      <c r="Y932" s="300"/>
      <c r="Z932" s="300"/>
    </row>
    <row r="933" spans="1:26" ht="11.25" customHeight="1">
      <c r="A933" s="300"/>
      <c r="B933" s="300"/>
      <c r="C933" s="300"/>
      <c r="D933" s="300"/>
      <c r="E933" s="300"/>
      <c r="F933" s="300"/>
      <c r="G933" s="300"/>
      <c r="H933" s="300"/>
      <c r="I933" s="300"/>
      <c r="J933" s="300"/>
      <c r="K933" s="300"/>
      <c r="L933" s="300"/>
      <c r="M933" s="300"/>
      <c r="N933" s="300"/>
      <c r="O933" s="300"/>
      <c r="P933" s="300"/>
      <c r="Q933" s="300"/>
      <c r="R933" s="300"/>
      <c r="S933" s="300"/>
      <c r="T933" s="300"/>
      <c r="U933" s="300"/>
      <c r="V933" s="300"/>
      <c r="W933" s="300"/>
      <c r="X933" s="300"/>
      <c r="Y933" s="300"/>
      <c r="Z933" s="300"/>
    </row>
    <row r="934" spans="1:26" ht="11.25" customHeight="1">
      <c r="A934" s="300"/>
      <c r="B934" s="300"/>
      <c r="C934" s="300"/>
      <c r="D934" s="300"/>
      <c r="E934" s="300"/>
      <c r="F934" s="300"/>
      <c r="G934" s="300"/>
      <c r="H934" s="300"/>
      <c r="I934" s="300"/>
      <c r="J934" s="300"/>
      <c r="K934" s="300"/>
      <c r="L934" s="300"/>
      <c r="M934" s="300"/>
      <c r="N934" s="300"/>
      <c r="O934" s="300"/>
      <c r="P934" s="300"/>
      <c r="Q934" s="300"/>
      <c r="R934" s="300"/>
      <c r="S934" s="300"/>
      <c r="T934" s="300"/>
      <c r="U934" s="300"/>
      <c r="V934" s="300"/>
      <c r="W934" s="300"/>
      <c r="X934" s="300"/>
      <c r="Y934" s="300"/>
      <c r="Z934" s="300"/>
    </row>
    <row r="935" spans="1:26" ht="11.25" customHeight="1">
      <c r="A935" s="300"/>
      <c r="B935" s="300"/>
      <c r="C935" s="300"/>
      <c r="D935" s="300"/>
      <c r="E935" s="300"/>
      <c r="F935" s="300"/>
      <c r="G935" s="300"/>
      <c r="H935" s="300"/>
      <c r="I935" s="300"/>
      <c r="J935" s="300"/>
      <c r="K935" s="300"/>
      <c r="L935" s="300"/>
      <c r="M935" s="300"/>
      <c r="N935" s="300"/>
      <c r="O935" s="300"/>
      <c r="P935" s="300"/>
      <c r="Q935" s="300"/>
      <c r="R935" s="300"/>
      <c r="S935" s="300"/>
      <c r="T935" s="300"/>
      <c r="U935" s="300"/>
      <c r="V935" s="300"/>
      <c r="W935" s="300"/>
      <c r="X935" s="300"/>
      <c r="Y935" s="300"/>
      <c r="Z935" s="300"/>
    </row>
    <row r="936" spans="1:26" ht="11.25" customHeight="1">
      <c r="A936" s="300"/>
      <c r="B936" s="300"/>
      <c r="C936" s="300"/>
      <c r="D936" s="300"/>
      <c r="E936" s="300"/>
      <c r="F936" s="300"/>
      <c r="G936" s="300"/>
      <c r="H936" s="300"/>
      <c r="I936" s="300"/>
      <c r="J936" s="300"/>
      <c r="K936" s="300"/>
      <c r="L936" s="300"/>
      <c r="M936" s="300"/>
      <c r="N936" s="300"/>
      <c r="O936" s="300"/>
      <c r="P936" s="300"/>
      <c r="Q936" s="300"/>
      <c r="R936" s="300"/>
      <c r="S936" s="300"/>
      <c r="T936" s="300"/>
      <c r="U936" s="300"/>
      <c r="V936" s="300"/>
      <c r="W936" s="300"/>
      <c r="X936" s="300"/>
      <c r="Y936" s="300"/>
      <c r="Z936" s="300"/>
    </row>
    <row r="937" spans="1:26" ht="11.25" customHeight="1">
      <c r="A937" s="300"/>
      <c r="B937" s="300"/>
      <c r="C937" s="300"/>
      <c r="D937" s="300"/>
      <c r="E937" s="300"/>
      <c r="F937" s="300"/>
      <c r="G937" s="300"/>
      <c r="H937" s="300"/>
      <c r="I937" s="300"/>
      <c r="J937" s="300"/>
      <c r="K937" s="300"/>
      <c r="L937" s="300"/>
      <c r="M937" s="300"/>
      <c r="N937" s="300"/>
      <c r="O937" s="300"/>
      <c r="P937" s="300"/>
      <c r="Q937" s="300"/>
      <c r="R937" s="300"/>
      <c r="S937" s="300"/>
      <c r="T937" s="300"/>
      <c r="U937" s="300"/>
      <c r="V937" s="300"/>
      <c r="W937" s="300"/>
      <c r="X937" s="300"/>
      <c r="Y937" s="300"/>
      <c r="Z937" s="300"/>
    </row>
    <row r="938" spans="1:26" ht="11.25" customHeight="1">
      <c r="A938" s="300"/>
      <c r="B938" s="300"/>
      <c r="C938" s="300"/>
      <c r="D938" s="300"/>
      <c r="E938" s="300"/>
      <c r="F938" s="300"/>
      <c r="G938" s="300"/>
      <c r="H938" s="300"/>
      <c r="I938" s="300"/>
      <c r="J938" s="300"/>
      <c r="K938" s="300"/>
      <c r="L938" s="300"/>
      <c r="M938" s="300"/>
      <c r="N938" s="300"/>
      <c r="O938" s="300"/>
      <c r="P938" s="300"/>
      <c r="Q938" s="300"/>
      <c r="R938" s="300"/>
      <c r="S938" s="300"/>
      <c r="T938" s="300"/>
      <c r="U938" s="300"/>
      <c r="V938" s="300"/>
      <c r="W938" s="300"/>
      <c r="X938" s="300"/>
      <c r="Y938" s="300"/>
      <c r="Z938" s="300"/>
    </row>
    <row r="939" spans="1:26" ht="11.25" customHeight="1">
      <c r="A939" s="300"/>
      <c r="B939" s="300"/>
      <c r="C939" s="300"/>
      <c r="D939" s="300"/>
      <c r="E939" s="300"/>
      <c r="F939" s="300"/>
      <c r="G939" s="300"/>
      <c r="H939" s="300"/>
      <c r="I939" s="300"/>
      <c r="J939" s="300"/>
      <c r="K939" s="300"/>
      <c r="L939" s="300"/>
      <c r="M939" s="300"/>
      <c r="N939" s="300"/>
      <c r="O939" s="300"/>
      <c r="P939" s="300"/>
      <c r="Q939" s="300"/>
      <c r="R939" s="300"/>
      <c r="S939" s="300"/>
      <c r="T939" s="300"/>
      <c r="U939" s="300"/>
      <c r="V939" s="300"/>
      <c r="W939" s="300"/>
      <c r="X939" s="300"/>
      <c r="Y939" s="300"/>
      <c r="Z939" s="300"/>
    </row>
    <row r="940" spans="1:26" ht="11.25" customHeight="1">
      <c r="A940" s="300"/>
      <c r="B940" s="300"/>
      <c r="C940" s="300"/>
      <c r="D940" s="300"/>
      <c r="E940" s="300"/>
      <c r="F940" s="300"/>
      <c r="G940" s="300"/>
      <c r="H940" s="300"/>
      <c r="I940" s="300"/>
      <c r="J940" s="300"/>
      <c r="K940" s="300"/>
      <c r="L940" s="300"/>
      <c r="M940" s="300"/>
      <c r="N940" s="300"/>
      <c r="O940" s="300"/>
      <c r="P940" s="300"/>
      <c r="Q940" s="300"/>
      <c r="R940" s="300"/>
      <c r="S940" s="300"/>
      <c r="T940" s="300"/>
      <c r="U940" s="300"/>
      <c r="V940" s="300"/>
      <c r="W940" s="300"/>
      <c r="X940" s="300"/>
      <c r="Y940" s="300"/>
      <c r="Z940" s="300"/>
    </row>
    <row r="941" spans="1:26" ht="11.25" customHeight="1">
      <c r="A941" s="300"/>
      <c r="B941" s="300"/>
      <c r="C941" s="300"/>
      <c r="D941" s="300"/>
      <c r="E941" s="300"/>
      <c r="F941" s="300"/>
      <c r="G941" s="300"/>
      <c r="H941" s="300"/>
      <c r="I941" s="300"/>
      <c r="J941" s="300"/>
      <c r="K941" s="300"/>
      <c r="L941" s="300"/>
      <c r="M941" s="300"/>
      <c r="N941" s="300"/>
      <c r="O941" s="300"/>
      <c r="P941" s="300"/>
      <c r="Q941" s="300"/>
      <c r="R941" s="300"/>
      <c r="S941" s="300"/>
      <c r="T941" s="300"/>
      <c r="U941" s="300"/>
      <c r="V941" s="300"/>
      <c r="W941" s="300"/>
      <c r="X941" s="300"/>
      <c r="Y941" s="300"/>
      <c r="Z941" s="300"/>
    </row>
    <row r="942" spans="1:26" ht="11.25" customHeight="1">
      <c r="A942" s="300"/>
      <c r="B942" s="300"/>
      <c r="C942" s="300"/>
      <c r="D942" s="300"/>
      <c r="E942" s="300"/>
      <c r="F942" s="300"/>
      <c r="G942" s="300"/>
      <c r="H942" s="300"/>
      <c r="I942" s="300"/>
      <c r="J942" s="300"/>
      <c r="K942" s="300"/>
      <c r="L942" s="300"/>
      <c r="M942" s="300"/>
      <c r="N942" s="300"/>
      <c r="O942" s="300"/>
      <c r="P942" s="300"/>
      <c r="Q942" s="300"/>
      <c r="R942" s="300"/>
      <c r="S942" s="300"/>
      <c r="T942" s="300"/>
      <c r="U942" s="300"/>
      <c r="V942" s="300"/>
      <c r="W942" s="300"/>
      <c r="X942" s="300"/>
      <c r="Y942" s="300"/>
      <c r="Z942" s="300"/>
    </row>
    <row r="943" spans="1:26" ht="11.25" customHeight="1">
      <c r="A943" s="300"/>
      <c r="B943" s="300"/>
      <c r="C943" s="300"/>
      <c r="D943" s="300"/>
      <c r="E943" s="300"/>
      <c r="F943" s="300"/>
      <c r="G943" s="300"/>
      <c r="H943" s="300"/>
      <c r="I943" s="300"/>
      <c r="J943" s="300"/>
      <c r="K943" s="300"/>
      <c r="L943" s="300"/>
      <c r="M943" s="300"/>
      <c r="N943" s="300"/>
      <c r="O943" s="300"/>
      <c r="P943" s="300"/>
      <c r="Q943" s="300"/>
      <c r="R943" s="300"/>
      <c r="S943" s="300"/>
      <c r="T943" s="300"/>
      <c r="U943" s="300"/>
      <c r="V943" s="300"/>
      <c r="W943" s="300"/>
      <c r="X943" s="300"/>
      <c r="Y943" s="300"/>
      <c r="Z943" s="300"/>
    </row>
    <row r="944" spans="1:26" ht="11.25" customHeight="1">
      <c r="A944" s="300"/>
      <c r="B944" s="300"/>
      <c r="C944" s="300"/>
      <c r="D944" s="300"/>
      <c r="E944" s="300"/>
      <c r="F944" s="300"/>
      <c r="G944" s="300"/>
      <c r="H944" s="300"/>
      <c r="I944" s="300"/>
      <c r="J944" s="300"/>
      <c r="K944" s="300"/>
      <c r="L944" s="300"/>
      <c r="M944" s="300"/>
      <c r="N944" s="300"/>
      <c r="O944" s="300"/>
      <c r="P944" s="300"/>
      <c r="Q944" s="300"/>
      <c r="R944" s="300"/>
      <c r="S944" s="300"/>
      <c r="T944" s="300"/>
      <c r="U944" s="300"/>
      <c r="V944" s="300"/>
      <c r="W944" s="300"/>
      <c r="X944" s="300"/>
      <c r="Y944" s="300"/>
      <c r="Z944" s="300"/>
    </row>
    <row r="945" spans="1:26" ht="11.25" customHeight="1">
      <c r="A945" s="300"/>
      <c r="B945" s="300"/>
      <c r="C945" s="300"/>
      <c r="D945" s="300"/>
      <c r="E945" s="300"/>
      <c r="F945" s="300"/>
      <c r="G945" s="300"/>
      <c r="H945" s="300"/>
      <c r="I945" s="300"/>
      <c r="J945" s="300"/>
      <c r="K945" s="300"/>
      <c r="L945" s="300"/>
      <c r="M945" s="300"/>
      <c r="N945" s="300"/>
      <c r="O945" s="300"/>
      <c r="P945" s="300"/>
      <c r="Q945" s="300"/>
      <c r="R945" s="300"/>
      <c r="S945" s="300"/>
      <c r="T945" s="300"/>
      <c r="U945" s="300"/>
      <c r="V945" s="300"/>
      <c r="W945" s="300"/>
      <c r="X945" s="300"/>
      <c r="Y945" s="300"/>
      <c r="Z945" s="300"/>
    </row>
    <row r="946" spans="1:26" ht="11.25" customHeight="1">
      <c r="A946" s="300"/>
      <c r="B946" s="300"/>
      <c r="C946" s="300"/>
      <c r="D946" s="300"/>
      <c r="E946" s="300"/>
      <c r="F946" s="300"/>
      <c r="G946" s="300"/>
      <c r="H946" s="300"/>
      <c r="I946" s="300"/>
      <c r="J946" s="300"/>
      <c r="K946" s="300"/>
      <c r="L946" s="300"/>
      <c r="M946" s="300"/>
      <c r="N946" s="300"/>
      <c r="O946" s="300"/>
      <c r="P946" s="300"/>
      <c r="Q946" s="300"/>
      <c r="R946" s="300"/>
      <c r="S946" s="300"/>
      <c r="T946" s="300"/>
      <c r="U946" s="300"/>
      <c r="V946" s="300"/>
      <c r="W946" s="300"/>
      <c r="X946" s="300"/>
      <c r="Y946" s="300"/>
      <c r="Z946" s="300"/>
    </row>
    <row r="947" spans="1:26" ht="11.25" customHeight="1">
      <c r="A947" s="300"/>
      <c r="B947" s="300"/>
      <c r="C947" s="300"/>
      <c r="D947" s="300"/>
      <c r="E947" s="300"/>
      <c r="F947" s="300"/>
      <c r="G947" s="300"/>
      <c r="H947" s="300"/>
      <c r="I947" s="300"/>
      <c r="J947" s="300"/>
      <c r="K947" s="300"/>
      <c r="L947" s="300"/>
      <c r="M947" s="300"/>
      <c r="N947" s="300"/>
      <c r="O947" s="300"/>
      <c r="P947" s="300"/>
      <c r="Q947" s="300"/>
      <c r="R947" s="300"/>
      <c r="S947" s="300"/>
      <c r="T947" s="300"/>
      <c r="U947" s="300"/>
      <c r="V947" s="300"/>
      <c r="W947" s="300"/>
      <c r="X947" s="300"/>
      <c r="Y947" s="300"/>
      <c r="Z947" s="300"/>
    </row>
    <row r="948" spans="1:26" ht="11.25" customHeight="1">
      <c r="A948" s="300"/>
      <c r="B948" s="300"/>
      <c r="C948" s="300"/>
      <c r="D948" s="300"/>
      <c r="E948" s="300"/>
      <c r="F948" s="300"/>
      <c r="G948" s="300"/>
      <c r="H948" s="300"/>
      <c r="I948" s="300"/>
      <c r="J948" s="300"/>
      <c r="K948" s="300"/>
      <c r="L948" s="300"/>
      <c r="M948" s="300"/>
      <c r="N948" s="300"/>
      <c r="O948" s="300"/>
      <c r="P948" s="300"/>
      <c r="Q948" s="300"/>
      <c r="R948" s="300"/>
      <c r="S948" s="300"/>
      <c r="T948" s="300"/>
      <c r="U948" s="300"/>
      <c r="V948" s="300"/>
      <c r="W948" s="300"/>
      <c r="X948" s="300"/>
      <c r="Y948" s="300"/>
      <c r="Z948" s="300"/>
    </row>
    <row r="949" spans="1:26" ht="11.25" customHeight="1">
      <c r="A949" s="300"/>
      <c r="B949" s="300"/>
      <c r="C949" s="300"/>
      <c r="D949" s="300"/>
      <c r="E949" s="300"/>
      <c r="F949" s="300"/>
      <c r="G949" s="300"/>
      <c r="H949" s="300"/>
      <c r="I949" s="300"/>
      <c r="J949" s="300"/>
      <c r="K949" s="300"/>
      <c r="L949" s="300"/>
      <c r="M949" s="300"/>
      <c r="N949" s="300"/>
      <c r="O949" s="300"/>
      <c r="P949" s="300"/>
      <c r="Q949" s="300"/>
      <c r="R949" s="300"/>
      <c r="S949" s="300"/>
      <c r="T949" s="300"/>
      <c r="U949" s="300"/>
      <c r="V949" s="300"/>
      <c r="W949" s="300"/>
      <c r="X949" s="300"/>
      <c r="Y949" s="300"/>
      <c r="Z949" s="300"/>
    </row>
    <row r="950" spans="1:26" ht="11.25" customHeight="1">
      <c r="A950" s="300"/>
      <c r="B950" s="300"/>
      <c r="C950" s="300"/>
      <c r="D950" s="300"/>
      <c r="E950" s="300"/>
      <c r="F950" s="300"/>
      <c r="G950" s="300"/>
      <c r="H950" s="300"/>
      <c r="I950" s="300"/>
      <c r="J950" s="300"/>
      <c r="K950" s="300"/>
      <c r="L950" s="300"/>
      <c r="M950" s="300"/>
      <c r="N950" s="300"/>
      <c r="O950" s="300"/>
      <c r="P950" s="300"/>
      <c r="Q950" s="300"/>
      <c r="R950" s="300"/>
      <c r="S950" s="300"/>
      <c r="T950" s="300"/>
      <c r="U950" s="300"/>
      <c r="V950" s="300"/>
      <c r="W950" s="300"/>
      <c r="X950" s="300"/>
      <c r="Y950" s="300"/>
      <c r="Z950" s="300"/>
    </row>
    <row r="951" spans="1:26" ht="11.25" customHeight="1">
      <c r="A951" s="300"/>
      <c r="B951" s="300"/>
      <c r="C951" s="300"/>
      <c r="D951" s="300"/>
      <c r="E951" s="300"/>
      <c r="F951" s="300"/>
      <c r="G951" s="300"/>
      <c r="H951" s="300"/>
      <c r="I951" s="300"/>
      <c r="J951" s="300"/>
      <c r="K951" s="300"/>
      <c r="L951" s="300"/>
      <c r="M951" s="300"/>
      <c r="N951" s="300"/>
      <c r="O951" s="300"/>
      <c r="P951" s="300"/>
      <c r="Q951" s="300"/>
      <c r="R951" s="300"/>
      <c r="S951" s="300"/>
      <c r="T951" s="300"/>
      <c r="U951" s="300"/>
      <c r="V951" s="300"/>
      <c r="W951" s="300"/>
      <c r="X951" s="300"/>
      <c r="Y951" s="300"/>
      <c r="Z951" s="300"/>
    </row>
    <row r="952" spans="1:26" ht="11.25" customHeight="1">
      <c r="A952" s="300"/>
      <c r="B952" s="300"/>
      <c r="C952" s="300"/>
      <c r="D952" s="300"/>
      <c r="E952" s="300"/>
      <c r="F952" s="300"/>
      <c r="G952" s="300"/>
      <c r="H952" s="300"/>
      <c r="I952" s="300"/>
      <c r="J952" s="300"/>
      <c r="K952" s="300"/>
      <c r="L952" s="300"/>
      <c r="M952" s="300"/>
      <c r="N952" s="300"/>
      <c r="O952" s="300"/>
      <c r="P952" s="300"/>
      <c r="Q952" s="300"/>
      <c r="R952" s="300"/>
      <c r="S952" s="300"/>
      <c r="T952" s="300"/>
      <c r="U952" s="300"/>
      <c r="V952" s="300"/>
      <c r="W952" s="300"/>
      <c r="X952" s="300"/>
      <c r="Y952" s="300"/>
      <c r="Z952" s="300"/>
    </row>
    <row r="953" spans="1:26" ht="11.25" customHeight="1">
      <c r="A953" s="300"/>
      <c r="B953" s="300"/>
      <c r="C953" s="300"/>
      <c r="D953" s="300"/>
      <c r="E953" s="300"/>
      <c r="F953" s="300"/>
      <c r="G953" s="300"/>
      <c r="H953" s="300"/>
      <c r="I953" s="300"/>
      <c r="J953" s="300"/>
      <c r="K953" s="300"/>
      <c r="L953" s="300"/>
      <c r="M953" s="300"/>
      <c r="N953" s="300"/>
      <c r="O953" s="300"/>
      <c r="P953" s="300"/>
      <c r="Q953" s="300"/>
      <c r="R953" s="300"/>
      <c r="S953" s="300"/>
      <c r="T953" s="300"/>
      <c r="U953" s="300"/>
      <c r="V953" s="300"/>
      <c r="W953" s="300"/>
      <c r="X953" s="300"/>
      <c r="Y953" s="300"/>
      <c r="Z953" s="300"/>
    </row>
    <row r="954" spans="1:26" ht="11.25" customHeight="1">
      <c r="A954" s="300"/>
      <c r="B954" s="300"/>
      <c r="C954" s="300"/>
      <c r="D954" s="300"/>
      <c r="E954" s="300"/>
      <c r="F954" s="300"/>
      <c r="G954" s="300"/>
      <c r="H954" s="300"/>
      <c r="I954" s="300"/>
      <c r="J954" s="300"/>
      <c r="K954" s="300"/>
      <c r="L954" s="300"/>
      <c r="M954" s="300"/>
      <c r="N954" s="300"/>
      <c r="O954" s="300"/>
      <c r="P954" s="300"/>
      <c r="Q954" s="300"/>
      <c r="R954" s="300"/>
      <c r="S954" s="300"/>
      <c r="T954" s="300"/>
      <c r="U954" s="300"/>
      <c r="V954" s="300"/>
      <c r="W954" s="300"/>
      <c r="X954" s="300"/>
      <c r="Y954" s="300"/>
      <c r="Z954" s="300"/>
    </row>
    <row r="955" spans="1:26" ht="11.25" customHeight="1">
      <c r="A955" s="300"/>
      <c r="B955" s="300"/>
      <c r="C955" s="300"/>
      <c r="D955" s="300"/>
      <c r="E955" s="300"/>
      <c r="F955" s="300"/>
      <c r="G955" s="300"/>
      <c r="H955" s="300"/>
      <c r="I955" s="300"/>
      <c r="J955" s="300"/>
      <c r="K955" s="300"/>
      <c r="L955" s="300"/>
      <c r="M955" s="300"/>
      <c r="N955" s="300"/>
      <c r="O955" s="300"/>
      <c r="P955" s="300"/>
      <c r="Q955" s="300"/>
      <c r="R955" s="300"/>
      <c r="S955" s="300"/>
      <c r="T955" s="300"/>
      <c r="U955" s="300"/>
      <c r="V955" s="300"/>
      <c r="W955" s="300"/>
      <c r="X955" s="300"/>
      <c r="Y955" s="300"/>
      <c r="Z955" s="300"/>
    </row>
    <row r="956" spans="1:26" ht="11.25" customHeight="1">
      <c r="A956" s="300"/>
      <c r="B956" s="300"/>
      <c r="C956" s="300"/>
      <c r="D956" s="300"/>
      <c r="E956" s="300"/>
      <c r="F956" s="300"/>
      <c r="G956" s="300"/>
      <c r="H956" s="300"/>
      <c r="I956" s="300"/>
      <c r="J956" s="300"/>
      <c r="K956" s="300"/>
      <c r="L956" s="300"/>
      <c r="M956" s="300"/>
      <c r="N956" s="300"/>
      <c r="O956" s="300"/>
      <c r="P956" s="300"/>
      <c r="Q956" s="300"/>
      <c r="R956" s="300"/>
      <c r="S956" s="300"/>
      <c r="T956" s="300"/>
      <c r="U956" s="300"/>
      <c r="V956" s="300"/>
      <c r="W956" s="300"/>
      <c r="X956" s="300"/>
      <c r="Y956" s="300"/>
      <c r="Z956" s="300"/>
    </row>
    <row r="957" spans="1:26" ht="11.25" customHeight="1">
      <c r="A957" s="300"/>
      <c r="B957" s="300"/>
      <c r="C957" s="300"/>
      <c r="D957" s="300"/>
      <c r="E957" s="300"/>
      <c r="F957" s="300"/>
      <c r="G957" s="300"/>
      <c r="H957" s="300"/>
      <c r="I957" s="300"/>
      <c r="J957" s="300"/>
      <c r="K957" s="300"/>
      <c r="L957" s="300"/>
      <c r="M957" s="300"/>
      <c r="N957" s="300"/>
      <c r="O957" s="300"/>
      <c r="P957" s="300"/>
      <c r="Q957" s="300"/>
      <c r="R957" s="300"/>
      <c r="S957" s="300"/>
      <c r="T957" s="300"/>
      <c r="U957" s="300"/>
      <c r="V957" s="300"/>
      <c r="W957" s="300"/>
      <c r="X957" s="300"/>
      <c r="Y957" s="300"/>
      <c r="Z957" s="300"/>
    </row>
    <row r="958" spans="1:26" ht="11.25" customHeight="1">
      <c r="A958" s="300"/>
      <c r="B958" s="300"/>
      <c r="C958" s="300"/>
      <c r="D958" s="300"/>
      <c r="E958" s="300"/>
      <c r="F958" s="300"/>
      <c r="G958" s="300"/>
      <c r="H958" s="300"/>
      <c r="I958" s="300"/>
      <c r="J958" s="300"/>
      <c r="K958" s="300"/>
      <c r="L958" s="300"/>
      <c r="M958" s="300"/>
      <c r="N958" s="300"/>
      <c r="O958" s="300"/>
      <c r="P958" s="300"/>
      <c r="Q958" s="300"/>
      <c r="R958" s="300"/>
      <c r="S958" s="300"/>
      <c r="T958" s="300"/>
      <c r="U958" s="300"/>
      <c r="V958" s="300"/>
      <c r="W958" s="300"/>
      <c r="X958" s="300"/>
      <c r="Y958" s="300"/>
      <c r="Z958" s="300"/>
    </row>
    <row r="959" spans="1:26" ht="11.25" customHeight="1">
      <c r="A959" s="300"/>
      <c r="B959" s="300"/>
      <c r="C959" s="300"/>
      <c r="D959" s="300"/>
      <c r="E959" s="300"/>
      <c r="F959" s="300"/>
      <c r="G959" s="300"/>
      <c r="H959" s="300"/>
      <c r="I959" s="300"/>
      <c r="J959" s="300"/>
      <c r="K959" s="300"/>
      <c r="L959" s="300"/>
      <c r="M959" s="300"/>
      <c r="N959" s="300"/>
      <c r="O959" s="300"/>
      <c r="P959" s="300"/>
      <c r="Q959" s="300"/>
      <c r="R959" s="300"/>
      <c r="S959" s="300"/>
      <c r="T959" s="300"/>
      <c r="U959" s="300"/>
      <c r="V959" s="300"/>
      <c r="W959" s="300"/>
      <c r="X959" s="300"/>
      <c r="Y959" s="300"/>
      <c r="Z959" s="300"/>
    </row>
    <row r="960" spans="1:26" ht="11.25" customHeight="1">
      <c r="A960" s="300"/>
      <c r="B960" s="300"/>
      <c r="C960" s="300"/>
      <c r="D960" s="300"/>
      <c r="E960" s="300"/>
      <c r="F960" s="300"/>
      <c r="G960" s="300"/>
      <c r="H960" s="300"/>
      <c r="I960" s="300"/>
      <c r="J960" s="300"/>
      <c r="K960" s="300"/>
      <c r="L960" s="300"/>
      <c r="M960" s="300"/>
      <c r="N960" s="300"/>
      <c r="O960" s="300"/>
      <c r="P960" s="300"/>
      <c r="Q960" s="300"/>
      <c r="R960" s="300"/>
      <c r="S960" s="300"/>
      <c r="T960" s="300"/>
      <c r="U960" s="300"/>
      <c r="V960" s="300"/>
      <c r="W960" s="300"/>
      <c r="X960" s="300"/>
      <c r="Y960" s="300"/>
      <c r="Z960" s="300"/>
    </row>
    <row r="961" spans="1:26" ht="11.25" customHeight="1">
      <c r="A961" s="300"/>
      <c r="B961" s="300"/>
      <c r="C961" s="300"/>
      <c r="D961" s="300"/>
      <c r="E961" s="300"/>
      <c r="F961" s="300"/>
      <c r="G961" s="300"/>
      <c r="H961" s="300"/>
      <c r="I961" s="300"/>
      <c r="J961" s="300"/>
      <c r="K961" s="300"/>
      <c r="L961" s="300"/>
      <c r="M961" s="300"/>
      <c r="N961" s="300"/>
      <c r="O961" s="300"/>
      <c r="P961" s="300"/>
      <c r="Q961" s="300"/>
      <c r="R961" s="300"/>
      <c r="S961" s="300"/>
      <c r="T961" s="300"/>
      <c r="U961" s="300"/>
      <c r="V961" s="300"/>
      <c r="W961" s="300"/>
      <c r="X961" s="300"/>
      <c r="Y961" s="300"/>
      <c r="Z961" s="300"/>
    </row>
    <row r="962" spans="1:26" ht="11.25" customHeight="1">
      <c r="A962" s="300"/>
      <c r="B962" s="300"/>
      <c r="C962" s="300"/>
      <c r="D962" s="300"/>
      <c r="E962" s="300"/>
      <c r="F962" s="300"/>
      <c r="G962" s="300"/>
      <c r="H962" s="300"/>
      <c r="I962" s="300"/>
      <c r="J962" s="300"/>
      <c r="K962" s="300"/>
      <c r="L962" s="300"/>
      <c r="M962" s="300"/>
      <c r="N962" s="300"/>
      <c r="O962" s="300"/>
      <c r="P962" s="300"/>
      <c r="Q962" s="300"/>
      <c r="R962" s="300"/>
      <c r="S962" s="300"/>
      <c r="T962" s="300"/>
      <c r="U962" s="300"/>
      <c r="V962" s="300"/>
      <c r="W962" s="300"/>
      <c r="X962" s="300"/>
      <c r="Y962" s="300"/>
      <c r="Z962" s="300"/>
    </row>
    <row r="963" spans="1:26" ht="11.25" customHeight="1">
      <c r="A963" s="300"/>
      <c r="B963" s="300"/>
      <c r="C963" s="300"/>
      <c r="D963" s="300"/>
      <c r="E963" s="300"/>
      <c r="F963" s="300"/>
      <c r="G963" s="300"/>
      <c r="H963" s="300"/>
      <c r="I963" s="300"/>
      <c r="J963" s="300"/>
      <c r="K963" s="300"/>
      <c r="L963" s="300"/>
      <c r="M963" s="300"/>
      <c r="N963" s="300"/>
      <c r="O963" s="300"/>
      <c r="P963" s="300"/>
      <c r="Q963" s="300"/>
      <c r="R963" s="300"/>
      <c r="S963" s="300"/>
      <c r="T963" s="300"/>
      <c r="U963" s="300"/>
      <c r="V963" s="300"/>
      <c r="W963" s="300"/>
      <c r="X963" s="300"/>
      <c r="Y963" s="300"/>
      <c r="Z963" s="300"/>
    </row>
    <row r="964" spans="1:26" ht="11.25" customHeight="1">
      <c r="A964" s="300"/>
      <c r="B964" s="300"/>
      <c r="C964" s="300"/>
      <c r="D964" s="300"/>
      <c r="E964" s="300"/>
      <c r="F964" s="300"/>
      <c r="G964" s="300"/>
      <c r="H964" s="300"/>
      <c r="I964" s="300"/>
      <c r="J964" s="300"/>
      <c r="K964" s="300"/>
      <c r="L964" s="300"/>
      <c r="M964" s="300"/>
      <c r="N964" s="300"/>
      <c r="O964" s="300"/>
      <c r="P964" s="300"/>
      <c r="Q964" s="300"/>
      <c r="R964" s="300"/>
      <c r="S964" s="300"/>
      <c r="T964" s="300"/>
      <c r="U964" s="300"/>
      <c r="V964" s="300"/>
      <c r="W964" s="300"/>
      <c r="X964" s="300"/>
      <c r="Y964" s="300"/>
      <c r="Z964" s="300"/>
    </row>
    <row r="965" spans="1:26" ht="11.25" customHeight="1">
      <c r="A965" s="300"/>
      <c r="B965" s="300"/>
      <c r="C965" s="300"/>
      <c r="D965" s="300"/>
      <c r="E965" s="300"/>
      <c r="F965" s="300"/>
      <c r="G965" s="300"/>
      <c r="H965" s="300"/>
      <c r="I965" s="300"/>
      <c r="J965" s="300"/>
      <c r="K965" s="300"/>
      <c r="L965" s="300"/>
      <c r="M965" s="300"/>
      <c r="N965" s="300"/>
      <c r="O965" s="300"/>
      <c r="P965" s="300"/>
      <c r="Q965" s="300"/>
      <c r="R965" s="300"/>
      <c r="S965" s="300"/>
      <c r="T965" s="300"/>
      <c r="U965" s="300"/>
      <c r="V965" s="300"/>
      <c r="W965" s="300"/>
      <c r="X965" s="300"/>
      <c r="Y965" s="300"/>
      <c r="Z965" s="300"/>
    </row>
    <row r="966" spans="1:26" ht="11.25" customHeight="1">
      <c r="A966" s="300"/>
      <c r="B966" s="300"/>
      <c r="C966" s="300"/>
      <c r="D966" s="300"/>
      <c r="E966" s="300"/>
      <c r="F966" s="300"/>
      <c r="G966" s="300"/>
      <c r="H966" s="300"/>
      <c r="I966" s="300"/>
      <c r="J966" s="300"/>
      <c r="K966" s="300"/>
      <c r="L966" s="300"/>
      <c r="M966" s="300"/>
      <c r="N966" s="300"/>
      <c r="O966" s="300"/>
      <c r="P966" s="300"/>
      <c r="Q966" s="300"/>
      <c r="R966" s="300"/>
      <c r="S966" s="300"/>
      <c r="T966" s="300"/>
      <c r="U966" s="300"/>
      <c r="V966" s="300"/>
      <c r="W966" s="300"/>
      <c r="X966" s="300"/>
      <c r="Y966" s="300"/>
      <c r="Z966" s="300"/>
    </row>
    <row r="967" spans="1:26" ht="11.25" customHeight="1">
      <c r="A967" s="300"/>
      <c r="B967" s="300"/>
      <c r="C967" s="300"/>
      <c r="D967" s="300"/>
      <c r="E967" s="300"/>
      <c r="F967" s="300"/>
      <c r="G967" s="300"/>
      <c r="H967" s="300"/>
      <c r="I967" s="300"/>
      <c r="J967" s="300"/>
      <c r="K967" s="300"/>
      <c r="L967" s="300"/>
      <c r="M967" s="300"/>
      <c r="N967" s="300"/>
      <c r="O967" s="300"/>
      <c r="P967" s="300"/>
      <c r="Q967" s="300"/>
      <c r="R967" s="300"/>
      <c r="S967" s="300"/>
      <c r="T967" s="300"/>
      <c r="U967" s="300"/>
      <c r="V967" s="300"/>
      <c r="W967" s="300"/>
      <c r="X967" s="300"/>
      <c r="Y967" s="300"/>
      <c r="Z967" s="300"/>
    </row>
    <row r="968" spans="1:26" ht="11.25" customHeight="1">
      <c r="A968" s="300"/>
      <c r="B968" s="300"/>
      <c r="C968" s="300"/>
      <c r="D968" s="300"/>
      <c r="E968" s="300"/>
      <c r="F968" s="300"/>
      <c r="G968" s="300"/>
      <c r="H968" s="300"/>
      <c r="I968" s="300"/>
      <c r="J968" s="300"/>
      <c r="K968" s="300"/>
      <c r="L968" s="300"/>
      <c r="M968" s="300"/>
      <c r="N968" s="300"/>
      <c r="O968" s="300"/>
      <c r="P968" s="300"/>
      <c r="Q968" s="300"/>
      <c r="R968" s="300"/>
      <c r="S968" s="300"/>
      <c r="T968" s="300"/>
      <c r="U968" s="300"/>
      <c r="V968" s="300"/>
      <c r="W968" s="300"/>
      <c r="X968" s="300"/>
      <c r="Y968" s="300"/>
      <c r="Z968" s="300"/>
    </row>
    <row r="969" spans="1:26" ht="11.25" customHeight="1">
      <c r="A969" s="300"/>
      <c r="B969" s="300"/>
      <c r="C969" s="300"/>
      <c r="D969" s="300"/>
      <c r="E969" s="300"/>
      <c r="F969" s="300"/>
      <c r="G969" s="300"/>
      <c r="H969" s="300"/>
      <c r="I969" s="300"/>
      <c r="J969" s="300"/>
      <c r="K969" s="300"/>
      <c r="L969" s="300"/>
      <c r="M969" s="300"/>
      <c r="N969" s="300"/>
      <c r="O969" s="300"/>
      <c r="P969" s="300"/>
      <c r="Q969" s="300"/>
      <c r="R969" s="300"/>
      <c r="S969" s="300"/>
      <c r="T969" s="300"/>
      <c r="U969" s="300"/>
      <c r="V969" s="300"/>
      <c r="W969" s="300"/>
      <c r="X969" s="300"/>
      <c r="Y969" s="300"/>
      <c r="Z969" s="300"/>
    </row>
    <row r="970" spans="1:26" ht="11.25" customHeight="1">
      <c r="A970" s="300"/>
      <c r="B970" s="300"/>
      <c r="C970" s="300"/>
      <c r="D970" s="300"/>
      <c r="E970" s="300"/>
      <c r="F970" s="300"/>
      <c r="G970" s="300"/>
      <c r="H970" s="300"/>
      <c r="I970" s="300"/>
      <c r="J970" s="300"/>
      <c r="K970" s="300"/>
      <c r="L970" s="300"/>
      <c r="M970" s="300"/>
      <c r="N970" s="300"/>
      <c r="O970" s="300"/>
      <c r="P970" s="300"/>
      <c r="Q970" s="300"/>
      <c r="R970" s="300"/>
      <c r="S970" s="300"/>
      <c r="T970" s="300"/>
      <c r="U970" s="300"/>
      <c r="V970" s="300"/>
      <c r="W970" s="300"/>
      <c r="X970" s="300"/>
      <c r="Y970" s="300"/>
      <c r="Z970" s="300"/>
    </row>
    <row r="971" spans="1:26" ht="11.25" customHeight="1">
      <c r="A971" s="300"/>
      <c r="B971" s="300"/>
      <c r="C971" s="300"/>
      <c r="D971" s="300"/>
      <c r="E971" s="300"/>
      <c r="F971" s="300"/>
      <c r="G971" s="300"/>
      <c r="H971" s="300"/>
      <c r="I971" s="300"/>
      <c r="J971" s="300"/>
      <c r="K971" s="300"/>
      <c r="L971" s="300"/>
      <c r="M971" s="300"/>
      <c r="N971" s="300"/>
      <c r="O971" s="300"/>
      <c r="P971" s="300"/>
      <c r="Q971" s="300"/>
      <c r="R971" s="300"/>
      <c r="S971" s="300"/>
      <c r="T971" s="300"/>
      <c r="U971" s="300"/>
      <c r="V971" s="300"/>
      <c r="W971" s="300"/>
      <c r="X971" s="300"/>
      <c r="Y971" s="300"/>
      <c r="Z971" s="300"/>
    </row>
    <row r="972" spans="1:26" ht="11.25" customHeight="1">
      <c r="A972" s="300"/>
      <c r="B972" s="300"/>
      <c r="C972" s="300"/>
      <c r="D972" s="300"/>
      <c r="E972" s="300"/>
      <c r="F972" s="300"/>
      <c r="G972" s="300"/>
      <c r="H972" s="300"/>
      <c r="I972" s="300"/>
      <c r="J972" s="300"/>
      <c r="K972" s="300"/>
      <c r="L972" s="300"/>
      <c r="M972" s="300"/>
      <c r="N972" s="300"/>
      <c r="O972" s="300"/>
      <c r="P972" s="300"/>
      <c r="Q972" s="300"/>
      <c r="R972" s="300"/>
      <c r="S972" s="300"/>
      <c r="T972" s="300"/>
      <c r="U972" s="300"/>
      <c r="V972" s="300"/>
      <c r="W972" s="300"/>
      <c r="X972" s="300"/>
      <c r="Y972" s="300"/>
      <c r="Z972" s="300"/>
    </row>
    <row r="973" spans="1:26" ht="11.25" customHeight="1">
      <c r="A973" s="300"/>
      <c r="B973" s="300"/>
      <c r="C973" s="300"/>
      <c r="D973" s="300"/>
      <c r="E973" s="300"/>
      <c r="F973" s="300"/>
      <c r="G973" s="300"/>
      <c r="H973" s="300"/>
      <c r="I973" s="300"/>
      <c r="J973" s="300"/>
      <c r="K973" s="300"/>
      <c r="L973" s="300"/>
      <c r="M973" s="300"/>
      <c r="N973" s="300"/>
      <c r="O973" s="300"/>
      <c r="P973" s="300"/>
      <c r="Q973" s="300"/>
      <c r="R973" s="300"/>
      <c r="S973" s="300"/>
      <c r="T973" s="300"/>
      <c r="U973" s="300"/>
      <c r="V973" s="300"/>
      <c r="W973" s="300"/>
      <c r="X973" s="300"/>
      <c r="Y973" s="300"/>
      <c r="Z973" s="300"/>
    </row>
    <row r="974" spans="1:26" ht="11.25" customHeight="1">
      <c r="A974" s="300"/>
      <c r="B974" s="300"/>
      <c r="C974" s="300"/>
      <c r="D974" s="300"/>
      <c r="E974" s="300"/>
      <c r="F974" s="300"/>
      <c r="G974" s="300"/>
      <c r="H974" s="300"/>
      <c r="I974" s="300"/>
      <c r="J974" s="300"/>
      <c r="K974" s="300"/>
      <c r="L974" s="300"/>
      <c r="M974" s="300"/>
      <c r="N974" s="300"/>
      <c r="O974" s="300"/>
      <c r="P974" s="300"/>
      <c r="Q974" s="300"/>
      <c r="R974" s="300"/>
      <c r="S974" s="300"/>
      <c r="T974" s="300"/>
      <c r="U974" s="300"/>
      <c r="V974" s="300"/>
      <c r="W974" s="300"/>
      <c r="X974" s="300"/>
      <c r="Y974" s="300"/>
      <c r="Z974" s="300"/>
    </row>
    <row r="975" spans="1:26" ht="11.25" customHeight="1">
      <c r="A975" s="300"/>
      <c r="B975" s="300"/>
      <c r="C975" s="300"/>
      <c r="D975" s="300"/>
      <c r="E975" s="300"/>
      <c r="F975" s="300"/>
      <c r="G975" s="300"/>
      <c r="H975" s="300"/>
      <c r="I975" s="300"/>
      <c r="J975" s="300"/>
      <c r="K975" s="300"/>
      <c r="L975" s="300"/>
      <c r="M975" s="300"/>
      <c r="N975" s="300"/>
      <c r="O975" s="300"/>
      <c r="P975" s="300"/>
      <c r="Q975" s="300"/>
      <c r="R975" s="300"/>
      <c r="S975" s="300"/>
      <c r="T975" s="300"/>
      <c r="U975" s="300"/>
      <c r="V975" s="300"/>
      <c r="W975" s="300"/>
      <c r="X975" s="300"/>
      <c r="Y975" s="300"/>
      <c r="Z975" s="300"/>
    </row>
    <row r="976" spans="1:26" ht="11.25" customHeight="1">
      <c r="A976" s="300"/>
      <c r="B976" s="300"/>
      <c r="C976" s="300"/>
      <c r="D976" s="300"/>
      <c r="E976" s="300"/>
      <c r="F976" s="300"/>
      <c r="G976" s="300"/>
      <c r="H976" s="300"/>
      <c r="I976" s="300"/>
      <c r="J976" s="300"/>
      <c r="K976" s="300"/>
      <c r="L976" s="300"/>
      <c r="M976" s="300"/>
      <c r="N976" s="300"/>
      <c r="O976" s="300"/>
      <c r="P976" s="300"/>
      <c r="Q976" s="300"/>
      <c r="R976" s="300"/>
      <c r="S976" s="300"/>
      <c r="T976" s="300"/>
      <c r="U976" s="300"/>
      <c r="V976" s="300"/>
      <c r="W976" s="300"/>
      <c r="X976" s="300"/>
      <c r="Y976" s="300"/>
      <c r="Z976" s="300"/>
    </row>
    <row r="977" spans="1:26" ht="11.25" customHeight="1">
      <c r="A977" s="300"/>
      <c r="B977" s="300"/>
      <c r="C977" s="300"/>
      <c r="D977" s="300"/>
      <c r="E977" s="300"/>
      <c r="F977" s="300"/>
      <c r="G977" s="300"/>
      <c r="H977" s="300"/>
      <c r="I977" s="300"/>
      <c r="J977" s="300"/>
      <c r="K977" s="300"/>
      <c r="L977" s="300"/>
      <c r="M977" s="300"/>
      <c r="N977" s="300"/>
      <c r="O977" s="300"/>
      <c r="P977" s="300"/>
      <c r="Q977" s="300"/>
      <c r="R977" s="300"/>
      <c r="S977" s="300"/>
      <c r="T977" s="300"/>
      <c r="U977" s="300"/>
      <c r="V977" s="300"/>
      <c r="W977" s="300"/>
      <c r="X977" s="300"/>
      <c r="Y977" s="300"/>
      <c r="Z977" s="300"/>
    </row>
    <row r="978" spans="1:26" ht="11.25" customHeight="1">
      <c r="A978" s="300"/>
      <c r="B978" s="300"/>
      <c r="C978" s="300"/>
      <c r="D978" s="300"/>
      <c r="E978" s="300"/>
      <c r="F978" s="300"/>
      <c r="G978" s="300"/>
      <c r="H978" s="300"/>
      <c r="I978" s="300"/>
      <c r="J978" s="300"/>
      <c r="K978" s="300"/>
      <c r="L978" s="300"/>
      <c r="M978" s="300"/>
      <c r="N978" s="300"/>
      <c r="O978" s="300"/>
      <c r="P978" s="300"/>
      <c r="Q978" s="300"/>
      <c r="R978" s="300"/>
      <c r="S978" s="300"/>
      <c r="T978" s="300"/>
      <c r="U978" s="300"/>
      <c r="V978" s="300"/>
      <c r="W978" s="300"/>
      <c r="X978" s="300"/>
      <c r="Y978" s="300"/>
      <c r="Z978" s="300"/>
    </row>
    <row r="979" spans="1:26" ht="11.25" customHeight="1">
      <c r="A979" s="300"/>
      <c r="B979" s="300"/>
      <c r="C979" s="300"/>
      <c r="D979" s="300"/>
      <c r="E979" s="300"/>
      <c r="F979" s="300"/>
      <c r="G979" s="300"/>
      <c r="H979" s="300"/>
      <c r="I979" s="300"/>
      <c r="J979" s="300"/>
      <c r="K979" s="300"/>
      <c r="L979" s="300"/>
      <c r="M979" s="300"/>
      <c r="N979" s="300"/>
      <c r="O979" s="300"/>
      <c r="P979" s="300"/>
      <c r="Q979" s="300"/>
      <c r="R979" s="300"/>
      <c r="S979" s="300"/>
      <c r="T979" s="300"/>
      <c r="U979" s="300"/>
      <c r="V979" s="300"/>
      <c r="W979" s="300"/>
      <c r="X979" s="300"/>
      <c r="Y979" s="300"/>
      <c r="Z979" s="300"/>
    </row>
    <row r="980" spans="1:26" ht="11.25" customHeight="1">
      <c r="A980" s="300"/>
      <c r="B980" s="300"/>
      <c r="C980" s="300"/>
      <c r="D980" s="300"/>
      <c r="E980" s="300"/>
      <c r="F980" s="300"/>
      <c r="G980" s="300"/>
      <c r="H980" s="300"/>
      <c r="I980" s="300"/>
      <c r="J980" s="300"/>
      <c r="K980" s="300"/>
      <c r="L980" s="300"/>
      <c r="M980" s="300"/>
      <c r="N980" s="300"/>
      <c r="O980" s="300"/>
      <c r="P980" s="300"/>
      <c r="Q980" s="300"/>
      <c r="R980" s="300"/>
      <c r="S980" s="300"/>
      <c r="T980" s="300"/>
      <c r="U980" s="300"/>
      <c r="V980" s="300"/>
      <c r="W980" s="300"/>
      <c r="X980" s="300"/>
      <c r="Y980" s="300"/>
      <c r="Z980" s="300"/>
    </row>
    <row r="981" spans="1:26" ht="11.25" customHeight="1">
      <c r="A981" s="300"/>
      <c r="B981" s="300"/>
      <c r="C981" s="300"/>
      <c r="D981" s="300"/>
      <c r="E981" s="300"/>
      <c r="F981" s="300"/>
      <c r="G981" s="300"/>
      <c r="H981" s="300"/>
      <c r="I981" s="300"/>
      <c r="J981" s="300"/>
      <c r="K981" s="300"/>
      <c r="L981" s="300"/>
      <c r="M981" s="300"/>
      <c r="N981" s="300"/>
      <c r="O981" s="300"/>
      <c r="P981" s="300"/>
      <c r="Q981" s="300"/>
      <c r="R981" s="300"/>
      <c r="S981" s="300"/>
      <c r="T981" s="300"/>
      <c r="U981" s="300"/>
      <c r="V981" s="300"/>
      <c r="W981" s="300"/>
      <c r="X981" s="300"/>
      <c r="Y981" s="300"/>
      <c r="Z981" s="300"/>
    </row>
    <row r="982" spans="1:26" ht="11.25" customHeight="1">
      <c r="A982" s="300"/>
      <c r="B982" s="300"/>
      <c r="C982" s="300"/>
      <c r="D982" s="300"/>
      <c r="E982" s="300"/>
      <c r="F982" s="300"/>
      <c r="G982" s="300"/>
      <c r="H982" s="300"/>
      <c r="I982" s="300"/>
      <c r="J982" s="300"/>
      <c r="K982" s="300"/>
      <c r="L982" s="300"/>
      <c r="M982" s="300"/>
      <c r="N982" s="300"/>
      <c r="O982" s="300"/>
      <c r="P982" s="300"/>
      <c r="Q982" s="300"/>
      <c r="R982" s="300"/>
      <c r="S982" s="300"/>
      <c r="T982" s="300"/>
      <c r="U982" s="300"/>
      <c r="V982" s="300"/>
      <c r="W982" s="300"/>
      <c r="X982" s="300"/>
      <c r="Y982" s="300"/>
      <c r="Z982" s="300"/>
    </row>
    <row r="983" spans="1:26" ht="11.25" customHeight="1">
      <c r="A983" s="300"/>
      <c r="B983" s="300"/>
      <c r="C983" s="300"/>
      <c r="D983" s="300"/>
      <c r="E983" s="300"/>
      <c r="F983" s="300"/>
      <c r="G983" s="300"/>
      <c r="H983" s="300"/>
      <c r="I983" s="300"/>
      <c r="J983" s="300"/>
      <c r="K983" s="300"/>
      <c r="L983" s="300"/>
      <c r="M983" s="300"/>
      <c r="N983" s="300"/>
      <c r="O983" s="300"/>
      <c r="P983" s="300"/>
      <c r="Q983" s="300"/>
      <c r="R983" s="300"/>
      <c r="S983" s="300"/>
      <c r="T983" s="300"/>
      <c r="U983" s="300"/>
      <c r="V983" s="300"/>
      <c r="W983" s="300"/>
      <c r="X983" s="300"/>
      <c r="Y983" s="300"/>
      <c r="Z983" s="300"/>
    </row>
    <row r="984" spans="1:26" ht="11.25" customHeight="1">
      <c r="A984" s="300"/>
      <c r="B984" s="300"/>
      <c r="C984" s="300"/>
      <c r="D984" s="300"/>
      <c r="E984" s="300"/>
      <c r="F984" s="300"/>
      <c r="G984" s="300"/>
      <c r="H984" s="300"/>
      <c r="I984" s="300"/>
      <c r="J984" s="300"/>
      <c r="K984" s="300"/>
      <c r="L984" s="300"/>
      <c r="M984" s="300"/>
      <c r="N984" s="300"/>
      <c r="O984" s="300"/>
      <c r="P984" s="300"/>
      <c r="Q984" s="300"/>
      <c r="R984" s="300"/>
      <c r="S984" s="300"/>
      <c r="T984" s="300"/>
      <c r="U984" s="300"/>
      <c r="V984" s="300"/>
      <c r="W984" s="300"/>
      <c r="X984" s="300"/>
      <c r="Y984" s="300"/>
      <c r="Z984" s="300"/>
    </row>
    <row r="985" spans="1:26" ht="11.25" customHeight="1">
      <c r="A985" s="300"/>
      <c r="B985" s="300"/>
      <c r="C985" s="300"/>
      <c r="D985" s="300"/>
      <c r="E985" s="300"/>
      <c r="F985" s="300"/>
      <c r="G985" s="300"/>
      <c r="H985" s="300"/>
      <c r="I985" s="300"/>
      <c r="J985" s="300"/>
      <c r="K985" s="300"/>
      <c r="L985" s="300"/>
      <c r="M985" s="300"/>
      <c r="N985" s="300"/>
      <c r="O985" s="300"/>
      <c r="P985" s="300"/>
      <c r="Q985" s="300"/>
      <c r="R985" s="300"/>
      <c r="S985" s="300"/>
      <c r="T985" s="300"/>
      <c r="U985" s="300"/>
      <c r="V985" s="300"/>
      <c r="W985" s="300"/>
      <c r="X985" s="300"/>
      <c r="Y985" s="300"/>
      <c r="Z985" s="300"/>
    </row>
    <row r="986" spans="1:26" ht="11.25" customHeight="1">
      <c r="A986" s="300"/>
      <c r="B986" s="300"/>
      <c r="C986" s="300"/>
      <c r="D986" s="300"/>
      <c r="E986" s="300"/>
      <c r="F986" s="300"/>
      <c r="G986" s="300"/>
      <c r="H986" s="300"/>
      <c r="I986" s="300"/>
      <c r="J986" s="300"/>
      <c r="K986" s="300"/>
      <c r="L986" s="300"/>
      <c r="M986" s="300"/>
      <c r="N986" s="300"/>
      <c r="O986" s="300"/>
      <c r="P986" s="300"/>
      <c r="Q986" s="300"/>
      <c r="R986" s="300"/>
      <c r="S986" s="300"/>
      <c r="T986" s="300"/>
      <c r="U986" s="300"/>
      <c r="V986" s="300"/>
      <c r="W986" s="300"/>
      <c r="X986" s="300"/>
      <c r="Y986" s="300"/>
      <c r="Z986" s="300"/>
    </row>
    <row r="987" spans="1:26" ht="11.25" customHeight="1">
      <c r="A987" s="300"/>
      <c r="B987" s="300"/>
      <c r="C987" s="300"/>
      <c r="D987" s="300"/>
      <c r="E987" s="300"/>
      <c r="F987" s="300"/>
      <c r="G987" s="300"/>
      <c r="H987" s="300"/>
      <c r="I987" s="300"/>
      <c r="J987" s="300"/>
      <c r="K987" s="300"/>
      <c r="L987" s="300"/>
      <c r="M987" s="300"/>
      <c r="N987" s="300"/>
      <c r="O987" s="300"/>
      <c r="P987" s="300"/>
      <c r="Q987" s="300"/>
      <c r="R987" s="300"/>
      <c r="S987" s="300"/>
      <c r="T987" s="300"/>
      <c r="U987" s="300"/>
      <c r="V987" s="300"/>
      <c r="W987" s="300"/>
      <c r="X987" s="300"/>
      <c r="Y987" s="300"/>
      <c r="Z987" s="300"/>
    </row>
    <row r="988" spans="1:26" ht="11.25" customHeight="1">
      <c r="A988" s="300"/>
      <c r="B988" s="300"/>
      <c r="C988" s="300"/>
      <c r="D988" s="300"/>
      <c r="E988" s="300"/>
      <c r="F988" s="300"/>
      <c r="G988" s="300"/>
      <c r="H988" s="300"/>
      <c r="I988" s="300"/>
      <c r="J988" s="300"/>
      <c r="K988" s="300"/>
      <c r="L988" s="300"/>
      <c r="M988" s="300"/>
      <c r="N988" s="300"/>
      <c r="O988" s="300"/>
      <c r="P988" s="300"/>
      <c r="Q988" s="300"/>
      <c r="R988" s="300"/>
      <c r="S988" s="300"/>
      <c r="T988" s="300"/>
      <c r="U988" s="300"/>
      <c r="V988" s="300"/>
      <c r="W988" s="300"/>
      <c r="X988" s="300"/>
      <c r="Y988" s="300"/>
      <c r="Z988" s="300"/>
    </row>
    <row r="989" spans="1:26" ht="11.25" customHeight="1">
      <c r="A989" s="300"/>
      <c r="B989" s="300"/>
      <c r="C989" s="300"/>
      <c r="D989" s="300"/>
      <c r="E989" s="300"/>
      <c r="F989" s="300"/>
      <c r="G989" s="300"/>
      <c r="H989" s="300"/>
      <c r="I989" s="300"/>
      <c r="J989" s="300"/>
      <c r="K989" s="300"/>
      <c r="L989" s="300"/>
      <c r="M989" s="300"/>
      <c r="N989" s="300"/>
      <c r="O989" s="300"/>
      <c r="P989" s="300"/>
      <c r="Q989" s="300"/>
      <c r="R989" s="300"/>
      <c r="S989" s="300"/>
      <c r="T989" s="300"/>
      <c r="U989" s="300"/>
      <c r="V989" s="300"/>
      <c r="W989" s="300"/>
      <c r="X989" s="300"/>
      <c r="Y989" s="300"/>
      <c r="Z989" s="300"/>
    </row>
    <row r="990" spans="1:26" ht="11.25" customHeight="1">
      <c r="A990" s="300"/>
      <c r="B990" s="300"/>
      <c r="C990" s="300"/>
      <c r="D990" s="300"/>
      <c r="E990" s="300"/>
      <c r="F990" s="300"/>
      <c r="G990" s="300"/>
      <c r="H990" s="300"/>
      <c r="I990" s="300"/>
      <c r="J990" s="300"/>
      <c r="K990" s="300"/>
      <c r="L990" s="300"/>
      <c r="M990" s="300"/>
      <c r="N990" s="300"/>
      <c r="O990" s="300"/>
      <c r="P990" s="300"/>
      <c r="Q990" s="300"/>
      <c r="R990" s="300"/>
      <c r="S990" s="300"/>
      <c r="T990" s="300"/>
      <c r="U990" s="300"/>
      <c r="V990" s="300"/>
      <c r="W990" s="300"/>
      <c r="X990" s="300"/>
      <c r="Y990" s="300"/>
      <c r="Z990" s="300"/>
    </row>
    <row r="991" spans="1:26" ht="11.25" customHeight="1">
      <c r="A991" s="300"/>
      <c r="B991" s="300"/>
      <c r="C991" s="300"/>
      <c r="D991" s="300"/>
      <c r="E991" s="300"/>
      <c r="F991" s="300"/>
      <c r="G991" s="300"/>
      <c r="H991" s="300"/>
      <c r="I991" s="300"/>
      <c r="J991" s="300"/>
      <c r="K991" s="300"/>
      <c r="L991" s="300"/>
      <c r="M991" s="300"/>
      <c r="N991" s="300"/>
      <c r="O991" s="300"/>
      <c r="P991" s="300"/>
      <c r="Q991" s="300"/>
      <c r="R991" s="300"/>
      <c r="S991" s="300"/>
      <c r="T991" s="300"/>
      <c r="U991" s="300"/>
      <c r="V991" s="300"/>
      <c r="W991" s="300"/>
      <c r="X991" s="300"/>
      <c r="Y991" s="300"/>
      <c r="Z991" s="300"/>
    </row>
    <row r="992" spans="1:26" ht="11.25" customHeight="1">
      <c r="A992" s="300"/>
      <c r="B992" s="300"/>
      <c r="C992" s="300"/>
      <c r="D992" s="300"/>
      <c r="E992" s="300"/>
      <c r="F992" s="300"/>
      <c r="G992" s="300"/>
      <c r="H992" s="300"/>
      <c r="I992" s="300"/>
      <c r="J992" s="300"/>
      <c r="K992" s="300"/>
      <c r="L992" s="300"/>
      <c r="M992" s="300"/>
      <c r="N992" s="300"/>
      <c r="O992" s="300"/>
      <c r="P992" s="300"/>
      <c r="Q992" s="300"/>
      <c r="R992" s="300"/>
      <c r="S992" s="300"/>
      <c r="T992" s="300"/>
      <c r="U992" s="300"/>
      <c r="V992" s="300"/>
      <c r="W992" s="300"/>
      <c r="X992" s="300"/>
      <c r="Y992" s="300"/>
      <c r="Z992" s="300"/>
    </row>
    <row r="993" spans="1:26" ht="11.25" customHeight="1">
      <c r="A993" s="300"/>
      <c r="B993" s="300"/>
      <c r="C993" s="300"/>
      <c r="D993" s="300"/>
      <c r="E993" s="300"/>
      <c r="F993" s="300"/>
      <c r="G993" s="300"/>
      <c r="H993" s="300"/>
      <c r="I993" s="300"/>
      <c r="J993" s="300"/>
      <c r="K993" s="300"/>
      <c r="L993" s="300"/>
      <c r="M993" s="300"/>
      <c r="N993" s="300"/>
      <c r="O993" s="300"/>
      <c r="P993" s="300"/>
      <c r="Q993" s="300"/>
      <c r="R993" s="300"/>
      <c r="S993" s="300"/>
      <c r="T993" s="300"/>
      <c r="U993" s="300"/>
      <c r="V993" s="300"/>
      <c r="W993" s="300"/>
      <c r="X993" s="300"/>
      <c r="Y993" s="300"/>
      <c r="Z993" s="300"/>
    </row>
    <row r="994" spans="1:26" ht="11.25" customHeight="1">
      <c r="A994" s="300"/>
      <c r="B994" s="300"/>
      <c r="C994" s="300"/>
      <c r="D994" s="300"/>
      <c r="E994" s="300"/>
      <c r="F994" s="300"/>
      <c r="G994" s="300"/>
      <c r="H994" s="300"/>
      <c r="I994" s="300"/>
      <c r="J994" s="300"/>
      <c r="K994" s="300"/>
      <c r="L994" s="300"/>
      <c r="M994" s="300"/>
      <c r="N994" s="300"/>
      <c r="O994" s="300"/>
      <c r="P994" s="300"/>
      <c r="Q994" s="300"/>
      <c r="R994" s="300"/>
      <c r="S994" s="300"/>
      <c r="T994" s="300"/>
      <c r="U994" s="300"/>
      <c r="V994" s="300"/>
      <c r="W994" s="300"/>
      <c r="X994" s="300"/>
      <c r="Y994" s="300"/>
      <c r="Z994" s="300"/>
    </row>
    <row r="995" spans="1:26" ht="11.25" customHeight="1">
      <c r="A995" s="300"/>
      <c r="B995" s="300"/>
      <c r="C995" s="300"/>
      <c r="D995" s="300"/>
      <c r="E995" s="300"/>
      <c r="F995" s="300"/>
      <c r="G995" s="300"/>
      <c r="H995" s="300"/>
      <c r="I995" s="300"/>
      <c r="J995" s="300"/>
      <c r="K995" s="300"/>
      <c r="L995" s="300"/>
      <c r="M995" s="300"/>
      <c r="N995" s="300"/>
      <c r="O995" s="300"/>
      <c r="P995" s="300"/>
      <c r="Q995" s="300"/>
      <c r="R995" s="300"/>
      <c r="S995" s="300"/>
      <c r="T995" s="300"/>
      <c r="U995" s="300"/>
      <c r="V995" s="300"/>
      <c r="W995" s="300"/>
      <c r="X995" s="300"/>
      <c r="Y995" s="300"/>
      <c r="Z995" s="300"/>
    </row>
    <row r="996" spans="1:26" ht="11.25" customHeight="1">
      <c r="A996" s="300"/>
      <c r="B996" s="300"/>
      <c r="C996" s="300"/>
      <c r="D996" s="300"/>
      <c r="E996" s="300"/>
      <c r="F996" s="300"/>
      <c r="G996" s="300"/>
      <c r="H996" s="300"/>
      <c r="I996" s="300"/>
      <c r="J996" s="300"/>
      <c r="K996" s="300"/>
      <c r="L996" s="300"/>
      <c r="M996" s="300"/>
      <c r="N996" s="300"/>
      <c r="O996" s="300"/>
      <c r="P996" s="300"/>
      <c r="Q996" s="300"/>
      <c r="R996" s="300"/>
      <c r="S996" s="300"/>
      <c r="T996" s="300"/>
      <c r="U996" s="300"/>
      <c r="V996" s="300"/>
      <c r="W996" s="300"/>
      <c r="X996" s="300"/>
      <c r="Y996" s="300"/>
      <c r="Z996" s="300"/>
    </row>
    <row r="997" spans="1:26" ht="11.25" customHeight="1">
      <c r="A997" s="300"/>
      <c r="B997" s="300"/>
      <c r="C997" s="300"/>
      <c r="D997" s="300"/>
      <c r="E997" s="300"/>
      <c r="F997" s="300"/>
      <c r="G997" s="300"/>
      <c r="H997" s="300"/>
      <c r="I997" s="300"/>
      <c r="J997" s="300"/>
      <c r="K997" s="300"/>
      <c r="L997" s="300"/>
      <c r="M997" s="300"/>
      <c r="N997" s="300"/>
      <c r="O997" s="300"/>
      <c r="P997" s="300"/>
      <c r="Q997" s="300"/>
      <c r="R997" s="300"/>
      <c r="S997" s="300"/>
      <c r="T997" s="300"/>
      <c r="U997" s="300"/>
      <c r="V997" s="300"/>
      <c r="W997" s="300"/>
      <c r="X997" s="300"/>
      <c r="Y997" s="300"/>
      <c r="Z997" s="300"/>
    </row>
    <row r="998" spans="1:26" ht="11.25" customHeight="1">
      <c r="A998" s="300"/>
      <c r="B998" s="300"/>
      <c r="C998" s="300"/>
      <c r="D998" s="300"/>
      <c r="E998" s="300"/>
      <c r="F998" s="300"/>
      <c r="G998" s="300"/>
      <c r="H998" s="300"/>
      <c r="I998" s="300"/>
      <c r="J998" s="300"/>
      <c r="K998" s="300"/>
      <c r="L998" s="300"/>
      <c r="M998" s="300"/>
      <c r="N998" s="300"/>
      <c r="O998" s="300"/>
      <c r="P998" s="300"/>
      <c r="Q998" s="300"/>
      <c r="R998" s="300"/>
      <c r="S998" s="300"/>
      <c r="T998" s="300"/>
      <c r="U998" s="300"/>
      <c r="V998" s="300"/>
      <c r="W998" s="300"/>
      <c r="X998" s="300"/>
      <c r="Y998" s="300"/>
      <c r="Z998" s="300"/>
    </row>
    <row r="999" spans="1:26" ht="11.25" customHeight="1">
      <c r="A999" s="300"/>
      <c r="B999" s="300"/>
      <c r="C999" s="300"/>
      <c r="D999" s="300"/>
      <c r="E999" s="300"/>
      <c r="F999" s="300"/>
      <c r="G999" s="300"/>
      <c r="H999" s="300"/>
      <c r="I999" s="300"/>
      <c r="J999" s="300"/>
      <c r="K999" s="300"/>
      <c r="L999" s="300"/>
      <c r="M999" s="300"/>
      <c r="N999" s="300"/>
      <c r="O999" s="300"/>
      <c r="P999" s="300"/>
      <c r="Q999" s="300"/>
      <c r="R999" s="300"/>
      <c r="S999" s="300"/>
      <c r="T999" s="300"/>
      <c r="U999" s="300"/>
      <c r="V999" s="300"/>
      <c r="W999" s="300"/>
      <c r="X999" s="300"/>
      <c r="Y999" s="300"/>
      <c r="Z999" s="300"/>
    </row>
    <row r="1000" spans="1:26" ht="11.25" customHeight="1">
      <c r="A1000" s="300"/>
      <c r="B1000" s="300"/>
      <c r="C1000" s="300"/>
      <c r="D1000" s="300"/>
      <c r="E1000" s="300"/>
      <c r="F1000" s="300"/>
      <c r="G1000" s="300"/>
      <c r="H1000" s="300"/>
      <c r="I1000" s="300"/>
      <c r="J1000" s="300"/>
      <c r="K1000" s="300"/>
      <c r="L1000" s="300"/>
      <c r="M1000" s="300"/>
      <c r="N1000" s="300"/>
      <c r="O1000" s="300"/>
      <c r="P1000" s="300"/>
      <c r="Q1000" s="300"/>
      <c r="R1000" s="300"/>
      <c r="S1000" s="300"/>
      <c r="T1000" s="300"/>
      <c r="U1000" s="300"/>
      <c r="V1000" s="300"/>
      <c r="W1000" s="300"/>
      <c r="X1000" s="300"/>
      <c r="Y1000" s="300"/>
      <c r="Z1000" s="300"/>
    </row>
    <row r="1001" spans="1:26" ht="11.25" customHeight="1">
      <c r="A1001" s="300"/>
      <c r="B1001" s="300"/>
      <c r="C1001" s="300"/>
      <c r="D1001" s="300"/>
      <c r="E1001" s="300"/>
      <c r="F1001" s="300"/>
      <c r="G1001" s="300"/>
      <c r="H1001" s="300"/>
      <c r="I1001" s="300"/>
      <c r="J1001" s="300"/>
      <c r="K1001" s="300"/>
      <c r="L1001" s="300"/>
      <c r="M1001" s="300"/>
      <c r="N1001" s="300"/>
      <c r="O1001" s="300"/>
      <c r="P1001" s="300"/>
      <c r="Q1001" s="300"/>
      <c r="R1001" s="300"/>
      <c r="S1001" s="300"/>
      <c r="T1001" s="300"/>
      <c r="U1001" s="300"/>
      <c r="V1001" s="300"/>
      <c r="W1001" s="300"/>
      <c r="X1001" s="300"/>
      <c r="Y1001" s="300"/>
      <c r="Z1001" s="300"/>
    </row>
  </sheetData>
  <mergeCells count="3">
    <mergeCell ref="B1:E1"/>
    <mergeCell ref="F1:H1"/>
    <mergeCell ref="I1:K1"/>
  </mergeCells>
  <pageMargins left="0.7" right="0.7" top="0.75" bottom="0.75" header="0" footer="0"/>
  <pageSetup orientation="landscape"/>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Q182"/>
  <sheetViews>
    <sheetView workbookViewId="0">
      <pane xSplit="2" ySplit="1" topLeftCell="C146" activePane="bottomRight" state="frozen"/>
      <selection pane="topRight" activeCell="C1" sqref="C1"/>
      <selection pane="bottomLeft" activeCell="A2" sqref="A2"/>
      <selection pane="bottomRight" activeCell="M163" sqref="M163:M164"/>
    </sheetView>
  </sheetViews>
  <sheetFormatPr defaultColWidth="8.75" defaultRowHeight="15"/>
  <cols>
    <col min="1" max="2" width="8.75" style="495"/>
    <col min="3" max="5" width="8.125" style="496" bestFit="1" customWidth="1"/>
    <col min="6" max="6" width="11.75" style="496" customWidth="1"/>
    <col min="7" max="7" width="8.125" style="496" bestFit="1" customWidth="1"/>
    <col min="8" max="8" width="11.125" style="497" bestFit="1" customWidth="1"/>
    <col min="9" max="9" width="11.125" style="495" bestFit="1" customWidth="1"/>
    <col min="10" max="10" width="15.375" style="495" customWidth="1"/>
    <col min="11" max="12" width="8.25" style="495" bestFit="1" customWidth="1"/>
    <col min="13" max="15" width="8.75" style="495"/>
    <col min="16" max="16" width="9.125" style="495" bestFit="1" customWidth="1"/>
    <col min="17" max="16384" width="8.75" style="495"/>
  </cols>
  <sheetData>
    <row r="1" spans="1:17" s="492" customFormat="1" ht="60">
      <c r="A1" s="492" t="s">
        <v>1325</v>
      </c>
      <c r="B1" s="492" t="s">
        <v>1326</v>
      </c>
      <c r="C1" s="493" t="s">
        <v>1327</v>
      </c>
      <c r="D1" s="493" t="s">
        <v>1328</v>
      </c>
      <c r="E1" s="493" t="s">
        <v>1329</v>
      </c>
      <c r="F1" s="493" t="s">
        <v>1330</v>
      </c>
      <c r="G1" s="493" t="s">
        <v>1331</v>
      </c>
      <c r="H1" s="494" t="s">
        <v>1332</v>
      </c>
      <c r="I1" s="492" t="s">
        <v>1333</v>
      </c>
      <c r="J1" s="492" t="s">
        <v>1334</v>
      </c>
      <c r="K1" s="492" t="s">
        <v>1335</v>
      </c>
      <c r="L1" s="492" t="s">
        <v>1336</v>
      </c>
      <c r="P1" s="492" t="s">
        <v>9</v>
      </c>
      <c r="Q1" s="492" t="s">
        <v>32</v>
      </c>
    </row>
    <row r="2" spans="1:17">
      <c r="A2" s="495">
        <v>2007</v>
      </c>
      <c r="B2" s="495">
        <v>11</v>
      </c>
      <c r="C2" s="496">
        <v>4614.4399999999996</v>
      </c>
      <c r="D2" s="496">
        <v>4818.8</v>
      </c>
      <c r="E2" s="496">
        <v>4543.78</v>
      </c>
      <c r="F2" s="496">
        <v>4658.4916666666704</v>
      </c>
      <c r="G2" s="496">
        <v>4657.51</v>
      </c>
      <c r="H2" s="497">
        <v>1.45</v>
      </c>
      <c r="I2" s="496">
        <v>-1.67</v>
      </c>
      <c r="J2" s="496">
        <v>265635040.77000001</v>
      </c>
      <c r="M2" s="496"/>
      <c r="P2" s="503">
        <v>39416</v>
      </c>
      <c r="Q2" s="496">
        <f>G2</f>
        <v>4657.51</v>
      </c>
    </row>
    <row r="3" spans="1:17">
      <c r="A3" s="495">
        <v>2007</v>
      </c>
      <c r="B3" s="495">
        <v>12</v>
      </c>
      <c r="C3" s="496">
        <v>4635.34</v>
      </c>
      <c r="D3" s="496">
        <v>5241.99</v>
      </c>
      <c r="E3" s="496">
        <v>4613.91</v>
      </c>
      <c r="F3" s="496">
        <v>4969.9955555555598</v>
      </c>
      <c r="G3" s="496">
        <v>5239.03</v>
      </c>
      <c r="H3" s="497">
        <v>3.04</v>
      </c>
      <c r="I3" s="496">
        <v>-0.84</v>
      </c>
      <c r="J3" s="496">
        <v>992545259.10000002</v>
      </c>
      <c r="K3" s="498">
        <f>+F3/F2*100-100</f>
        <v>6.6867971690884644</v>
      </c>
      <c r="L3" s="498">
        <f>+G3/G2*100-100</f>
        <v>12.485641469368815</v>
      </c>
      <c r="M3" s="496"/>
      <c r="P3" s="503">
        <v>39447</v>
      </c>
      <c r="Q3" s="496">
        <f t="shared" ref="Q3:Q66" si="0">G3</f>
        <v>5239.03</v>
      </c>
    </row>
    <row r="4" spans="1:17">
      <c r="A4" s="495">
        <v>2008</v>
      </c>
      <c r="B4" s="495">
        <v>1</v>
      </c>
      <c r="C4" s="496">
        <v>5228.82</v>
      </c>
      <c r="D4" s="496">
        <v>5292.14</v>
      </c>
      <c r="E4" s="496">
        <v>4347.09</v>
      </c>
      <c r="F4" s="496">
        <v>4853.4754545454498</v>
      </c>
      <c r="G4" s="496">
        <v>4497.18</v>
      </c>
      <c r="H4" s="497">
        <v>2.0499999999999998</v>
      </c>
      <c r="I4" s="496">
        <v>-5.08</v>
      </c>
      <c r="J4" s="496">
        <v>1566430647.0699999</v>
      </c>
      <c r="K4" s="498">
        <f t="shared" ref="K4:L67" si="1">+F4/F3*100-100</f>
        <v>-2.3444709297548769</v>
      </c>
      <c r="L4" s="498">
        <f t="shared" si="1"/>
        <v>-14.160063981309506</v>
      </c>
      <c r="M4" s="496"/>
      <c r="P4" s="503">
        <v>39478</v>
      </c>
      <c r="Q4" s="496">
        <f t="shared" si="0"/>
        <v>4497.18</v>
      </c>
    </row>
    <row r="5" spans="1:17">
      <c r="A5" s="495">
        <v>2008</v>
      </c>
      <c r="B5" s="495">
        <v>2</v>
      </c>
      <c r="C5" s="496">
        <v>4502.62</v>
      </c>
      <c r="D5" s="496">
        <v>4522.8999999999996</v>
      </c>
      <c r="E5" s="496">
        <v>3875.32</v>
      </c>
      <c r="F5" s="496">
        <v>4190.8171428571404</v>
      </c>
      <c r="G5" s="496">
        <v>4232.2700000000004</v>
      </c>
      <c r="H5" s="497">
        <v>3.9</v>
      </c>
      <c r="I5" s="496">
        <v>-3.23</v>
      </c>
      <c r="J5" s="496">
        <v>1461118239.5999999</v>
      </c>
      <c r="K5" s="498">
        <f t="shared" si="1"/>
        <v>-13.653274192778838</v>
      </c>
      <c r="L5" s="498">
        <f t="shared" si="1"/>
        <v>-5.8905803192222663</v>
      </c>
      <c r="M5" s="496"/>
      <c r="P5" s="503">
        <v>39507</v>
      </c>
      <c r="Q5" s="496">
        <f t="shared" si="0"/>
        <v>4232.2700000000004</v>
      </c>
    </row>
    <row r="6" spans="1:17">
      <c r="A6" s="495">
        <v>2008</v>
      </c>
      <c r="B6" s="495">
        <v>3</v>
      </c>
      <c r="C6" s="496">
        <v>4236.75</v>
      </c>
      <c r="D6" s="496">
        <v>4287.66</v>
      </c>
      <c r="E6" s="496">
        <v>3699.82</v>
      </c>
      <c r="F6" s="496">
        <v>4002.0878947368401</v>
      </c>
      <c r="G6" s="496">
        <v>3845.09</v>
      </c>
      <c r="H6" s="497">
        <v>1.79</v>
      </c>
      <c r="I6" s="496">
        <v>-5.51</v>
      </c>
      <c r="J6" s="496">
        <v>1125377760.6400001</v>
      </c>
      <c r="K6" s="498">
        <f t="shared" si="1"/>
        <v>-4.5033997353468749</v>
      </c>
      <c r="L6" s="498">
        <f t="shared" si="1"/>
        <v>-9.1482821275580335</v>
      </c>
      <c r="M6" s="496"/>
      <c r="P6" s="503">
        <v>39538</v>
      </c>
      <c r="Q6" s="496">
        <f t="shared" si="0"/>
        <v>3845.09</v>
      </c>
    </row>
    <row r="7" spans="1:17">
      <c r="A7" s="495">
        <v>2008</v>
      </c>
      <c r="B7" s="495">
        <v>4</v>
      </c>
      <c r="C7" s="496">
        <v>3843.81</v>
      </c>
      <c r="D7" s="496">
        <v>3903.86</v>
      </c>
      <c r="E7" s="496">
        <v>3215.91</v>
      </c>
      <c r="F7" s="496">
        <v>3634.80272727273</v>
      </c>
      <c r="G7" s="496">
        <v>3792.72</v>
      </c>
      <c r="H7" s="497">
        <v>4.72</v>
      </c>
      <c r="I7" s="496">
        <v>-6.03</v>
      </c>
      <c r="J7" s="496">
        <v>1496597213.6700001</v>
      </c>
      <c r="K7" s="498">
        <f t="shared" si="1"/>
        <v>-9.1773388572282073</v>
      </c>
      <c r="L7" s="498">
        <f t="shared" si="1"/>
        <v>-1.361996728295054</v>
      </c>
      <c r="M7" s="496"/>
      <c r="P7" s="503">
        <v>39568</v>
      </c>
      <c r="Q7" s="496">
        <f t="shared" si="0"/>
        <v>3792.72</v>
      </c>
    </row>
    <row r="8" spans="1:17">
      <c r="A8" s="495">
        <v>2008</v>
      </c>
      <c r="B8" s="495">
        <v>5</v>
      </c>
      <c r="C8" s="496">
        <v>3828.75</v>
      </c>
      <c r="D8" s="496">
        <v>4209.12</v>
      </c>
      <c r="E8" s="496">
        <v>3751.18</v>
      </c>
      <c r="F8" s="496">
        <v>3962.4073684210498</v>
      </c>
      <c r="G8" s="496">
        <v>3988.12</v>
      </c>
      <c r="H8" s="497">
        <v>2.14</v>
      </c>
      <c r="I8" s="496">
        <v>-3.07</v>
      </c>
      <c r="J8" s="496">
        <v>1123567075.02</v>
      </c>
      <c r="K8" s="498">
        <f t="shared" si="1"/>
        <v>9.0129964603093811</v>
      </c>
      <c r="L8" s="498">
        <f t="shared" si="1"/>
        <v>5.1519753633276366</v>
      </c>
      <c r="M8" s="496"/>
      <c r="P8" s="503">
        <v>39599</v>
      </c>
      <c r="Q8" s="496">
        <f t="shared" si="0"/>
        <v>3988.12</v>
      </c>
    </row>
    <row r="9" spans="1:17">
      <c r="A9" s="495">
        <v>2008</v>
      </c>
      <c r="B9" s="495">
        <v>6</v>
      </c>
      <c r="C9" s="496">
        <v>4009.99</v>
      </c>
      <c r="D9" s="496">
        <v>4047.71</v>
      </c>
      <c r="E9" s="496">
        <v>3501.34</v>
      </c>
      <c r="F9" s="496">
        <v>3772.0695000000001</v>
      </c>
      <c r="G9" s="496">
        <v>3587.59</v>
      </c>
      <c r="H9" s="497">
        <v>1.2</v>
      </c>
      <c r="I9" s="496">
        <v>-2.68</v>
      </c>
      <c r="J9" s="496">
        <v>791891133.64999998</v>
      </c>
      <c r="K9" s="498">
        <f t="shared" si="1"/>
        <v>-4.8035916230616209</v>
      </c>
      <c r="L9" s="498">
        <f t="shared" si="1"/>
        <v>-10.043077941486217</v>
      </c>
      <c r="M9" s="496"/>
      <c r="P9" s="503">
        <v>39629</v>
      </c>
      <c r="Q9" s="496">
        <f t="shared" si="0"/>
        <v>3587.59</v>
      </c>
    </row>
    <row r="10" spans="1:17">
      <c r="A10" s="495">
        <v>2008</v>
      </c>
      <c r="B10" s="495">
        <v>7</v>
      </c>
      <c r="C10" s="496">
        <v>3586.83</v>
      </c>
      <c r="D10" s="496">
        <v>3760.97</v>
      </c>
      <c r="E10" s="496">
        <v>3459.84</v>
      </c>
      <c r="F10" s="496">
        <v>3585.96782608696</v>
      </c>
      <c r="G10" s="496">
        <v>3637.55</v>
      </c>
      <c r="H10" s="497">
        <v>3.54</v>
      </c>
      <c r="I10" s="496">
        <v>-2.5</v>
      </c>
      <c r="J10" s="496">
        <v>1175148814.26</v>
      </c>
      <c r="K10" s="498">
        <f t="shared" si="1"/>
        <v>-4.9336756364918557</v>
      </c>
      <c r="L10" s="498">
        <f t="shared" si="1"/>
        <v>1.3925783046557854</v>
      </c>
      <c r="M10" s="496"/>
      <c r="P10" s="503">
        <v>39660</v>
      </c>
      <c r="Q10" s="496">
        <f t="shared" si="0"/>
        <v>3637.55</v>
      </c>
    </row>
    <row r="11" spans="1:17">
      <c r="A11" s="495">
        <v>2008</v>
      </c>
      <c r="B11" s="495">
        <v>8</v>
      </c>
      <c r="C11" s="496">
        <v>3629.62</v>
      </c>
      <c r="D11" s="496">
        <v>3655.24</v>
      </c>
      <c r="E11" s="496">
        <v>3446.82</v>
      </c>
      <c r="F11" s="496">
        <v>3580.2222222222199</v>
      </c>
      <c r="G11" s="496">
        <v>3495.02</v>
      </c>
      <c r="H11" s="497">
        <v>0.56999999999999995</v>
      </c>
      <c r="I11" s="496">
        <v>-1.56</v>
      </c>
      <c r="J11" s="496">
        <v>502722239.05000001</v>
      </c>
      <c r="K11" s="498">
        <f t="shared" si="1"/>
        <v>-0.16022463511642115</v>
      </c>
      <c r="L11" s="498">
        <f t="shared" si="1"/>
        <v>-3.9182966557160768</v>
      </c>
      <c r="M11" s="496"/>
      <c r="P11" s="503">
        <v>39691</v>
      </c>
      <c r="Q11" s="496">
        <f t="shared" si="0"/>
        <v>3495.02</v>
      </c>
    </row>
    <row r="12" spans="1:17">
      <c r="A12" s="495">
        <v>2008</v>
      </c>
      <c r="B12" s="495">
        <v>9</v>
      </c>
      <c r="C12" s="496">
        <v>3498.64</v>
      </c>
      <c r="D12" s="496">
        <v>3500.11</v>
      </c>
      <c r="E12" s="496">
        <v>2850.06</v>
      </c>
      <c r="F12" s="496">
        <v>3260.5877272727298</v>
      </c>
      <c r="G12" s="496">
        <v>2990.97</v>
      </c>
      <c r="H12" s="497">
        <v>7.33</v>
      </c>
      <c r="I12" s="496">
        <v>-5.35</v>
      </c>
      <c r="J12" s="496">
        <v>1409621198.05</v>
      </c>
      <c r="K12" s="498">
        <f t="shared" si="1"/>
        <v>-8.9277836712352183</v>
      </c>
      <c r="L12" s="498">
        <f t="shared" si="1"/>
        <v>-14.421948944498169</v>
      </c>
      <c r="M12" s="496"/>
      <c r="P12" s="503">
        <v>39721</v>
      </c>
      <c r="Q12" s="496">
        <f t="shared" si="0"/>
        <v>2990.97</v>
      </c>
    </row>
    <row r="13" spans="1:17">
      <c r="A13" s="495">
        <v>2008</v>
      </c>
      <c r="B13" s="495">
        <v>10</v>
      </c>
      <c r="C13" s="496">
        <v>2997.9</v>
      </c>
      <c r="D13" s="496">
        <v>3062.87</v>
      </c>
      <c r="E13" s="496">
        <v>2018.47</v>
      </c>
      <c r="F13" s="496">
        <v>2498.6672727272698</v>
      </c>
      <c r="G13" s="496">
        <v>2191.84</v>
      </c>
      <c r="H13" s="497">
        <v>13.74</v>
      </c>
      <c r="I13" s="496">
        <v>-11.36</v>
      </c>
      <c r="J13" s="496">
        <v>1591913663.6300001</v>
      </c>
      <c r="K13" s="498">
        <f t="shared" si="1"/>
        <v>-23.367580273104849</v>
      </c>
      <c r="L13" s="498">
        <f t="shared" si="1"/>
        <v>-26.718088111883432</v>
      </c>
      <c r="M13" s="496"/>
      <c r="P13" s="503">
        <v>39752</v>
      </c>
      <c r="Q13" s="496">
        <f t="shared" si="0"/>
        <v>2191.84</v>
      </c>
    </row>
    <row r="14" spans="1:17">
      <c r="A14" s="495">
        <v>2008</v>
      </c>
      <c r="B14" s="495">
        <v>11</v>
      </c>
      <c r="C14" s="496">
        <v>2191.84</v>
      </c>
      <c r="D14" s="496">
        <v>2425.25</v>
      </c>
      <c r="E14" s="496">
        <v>1603.49</v>
      </c>
      <c r="F14" s="496">
        <v>1961.7929999999999</v>
      </c>
      <c r="G14" s="496">
        <v>1607.29</v>
      </c>
      <c r="H14" s="497">
        <v>6.94</v>
      </c>
      <c r="I14" s="496">
        <v>-7.15</v>
      </c>
      <c r="J14" s="496">
        <v>744256187.80999994</v>
      </c>
      <c r="K14" s="498">
        <f t="shared" si="1"/>
        <v>-21.486425126994888</v>
      </c>
      <c r="L14" s="498">
        <f t="shared" si="1"/>
        <v>-26.669373676910737</v>
      </c>
      <c r="M14" s="496"/>
      <c r="P14" s="503">
        <v>39782</v>
      </c>
      <c r="Q14" s="496">
        <f t="shared" si="0"/>
        <v>1607.29</v>
      </c>
    </row>
    <row r="15" spans="1:17">
      <c r="A15" s="495">
        <v>2008</v>
      </c>
      <c r="B15" s="495">
        <v>12</v>
      </c>
      <c r="C15" s="496">
        <v>1604.42</v>
      </c>
      <c r="D15" s="496">
        <v>1784.24</v>
      </c>
      <c r="E15" s="496">
        <v>1430.79</v>
      </c>
      <c r="F15" s="496">
        <v>1667.60380952381</v>
      </c>
      <c r="G15" s="496">
        <v>1722.25</v>
      </c>
      <c r="H15" s="497">
        <v>5.61</v>
      </c>
      <c r="I15" s="496">
        <v>-6.91</v>
      </c>
      <c r="J15" s="496">
        <v>531285007.92000002</v>
      </c>
      <c r="K15" s="498">
        <f t="shared" si="1"/>
        <v>-14.995934355775049</v>
      </c>
      <c r="L15" s="498">
        <f t="shared" si="1"/>
        <v>7.1524118236285972</v>
      </c>
      <c r="M15" s="496"/>
      <c r="P15" s="503">
        <v>39813</v>
      </c>
      <c r="Q15" s="496">
        <f t="shared" si="0"/>
        <v>1722.25</v>
      </c>
    </row>
    <row r="16" spans="1:17">
      <c r="A16" s="495">
        <v>2009</v>
      </c>
      <c r="B16" s="495">
        <v>1</v>
      </c>
      <c r="C16" s="496">
        <v>1726.62</v>
      </c>
      <c r="D16" s="496">
        <v>1880.73</v>
      </c>
      <c r="E16" s="496">
        <v>1667.52</v>
      </c>
      <c r="F16" s="496">
        <v>1765.5494736842099</v>
      </c>
      <c r="G16" s="496">
        <v>1681.77</v>
      </c>
      <c r="H16" s="497">
        <v>3.16</v>
      </c>
      <c r="I16" s="496">
        <v>-4.75</v>
      </c>
      <c r="J16" s="496">
        <v>447683506.08999997</v>
      </c>
      <c r="K16" s="498">
        <f t="shared" si="1"/>
        <v>5.8734372997365938</v>
      </c>
      <c r="L16" s="498">
        <f t="shared" si="1"/>
        <v>-2.35041370300479</v>
      </c>
      <c r="M16" s="496"/>
      <c r="P16" s="503">
        <v>39844</v>
      </c>
      <c r="Q16" s="496">
        <f t="shared" si="0"/>
        <v>1681.77</v>
      </c>
    </row>
    <row r="17" spans="1:17">
      <c r="A17" s="495">
        <v>2009</v>
      </c>
      <c r="B17" s="495">
        <v>2</v>
      </c>
      <c r="C17" s="496">
        <v>1679.81</v>
      </c>
      <c r="D17" s="496">
        <v>1692.88</v>
      </c>
      <c r="E17" s="496">
        <v>1372.77</v>
      </c>
      <c r="F17" s="496">
        <v>1551.7909999999999</v>
      </c>
      <c r="G17" s="496">
        <v>1383.71</v>
      </c>
      <c r="H17" s="497">
        <v>2.17</v>
      </c>
      <c r="I17" s="496">
        <v>-5.96</v>
      </c>
      <c r="J17" s="496">
        <v>413059868.93000001</v>
      </c>
      <c r="K17" s="498">
        <f t="shared" si="1"/>
        <v>-12.107192512603774</v>
      </c>
      <c r="L17" s="498">
        <f t="shared" si="1"/>
        <v>-17.722994226321077</v>
      </c>
      <c r="M17" s="496"/>
      <c r="P17" s="503">
        <v>39872</v>
      </c>
      <c r="Q17" s="496">
        <f t="shared" si="0"/>
        <v>1383.71</v>
      </c>
    </row>
    <row r="18" spans="1:17">
      <c r="A18" s="495">
        <v>2009</v>
      </c>
      <c r="B18" s="495">
        <v>3</v>
      </c>
      <c r="C18" s="496">
        <v>1370.03</v>
      </c>
      <c r="D18" s="496">
        <v>1481.91</v>
      </c>
      <c r="E18" s="496">
        <v>1239.17</v>
      </c>
      <c r="F18" s="496">
        <v>1353.4336363636401</v>
      </c>
      <c r="G18" s="496">
        <v>1451.32</v>
      </c>
      <c r="H18" s="497">
        <v>3.91</v>
      </c>
      <c r="I18" s="496">
        <v>-3.88</v>
      </c>
      <c r="J18" s="496">
        <v>469420643.31</v>
      </c>
      <c r="K18" s="498">
        <f t="shared" si="1"/>
        <v>-12.782479318178801</v>
      </c>
      <c r="L18" s="498">
        <f t="shared" si="1"/>
        <v>4.8861394367316819</v>
      </c>
      <c r="M18" s="496"/>
      <c r="P18" s="503">
        <v>39903</v>
      </c>
      <c r="Q18" s="496">
        <f t="shared" si="0"/>
        <v>1451.32</v>
      </c>
    </row>
    <row r="19" spans="1:17">
      <c r="A19" s="495">
        <v>2009</v>
      </c>
      <c r="B19" s="495">
        <v>4</v>
      </c>
      <c r="C19" s="496">
        <v>1451.99</v>
      </c>
      <c r="D19" s="496">
        <v>1599.63</v>
      </c>
      <c r="E19" s="496">
        <v>1428.69</v>
      </c>
      <c r="F19" s="496">
        <v>1538.4159999999999</v>
      </c>
      <c r="G19" s="496">
        <v>1593.57</v>
      </c>
      <c r="H19" s="497">
        <v>5.36</v>
      </c>
      <c r="I19" s="496">
        <v>-3.58</v>
      </c>
      <c r="J19" s="496">
        <v>485919751.07999998</v>
      </c>
      <c r="K19" s="498">
        <f t="shared" si="1"/>
        <v>13.667634575224866</v>
      </c>
      <c r="L19" s="498">
        <f t="shared" si="1"/>
        <v>9.8014221536256656</v>
      </c>
      <c r="M19" s="496"/>
      <c r="P19" s="503">
        <v>39933</v>
      </c>
      <c r="Q19" s="496">
        <f t="shared" si="0"/>
        <v>1593.57</v>
      </c>
    </row>
    <row r="20" spans="1:17">
      <c r="A20" s="495">
        <v>2009</v>
      </c>
      <c r="B20" s="495">
        <v>5</v>
      </c>
      <c r="C20" s="496">
        <v>1602.29</v>
      </c>
      <c r="D20" s="496">
        <v>2173.86</v>
      </c>
      <c r="E20" s="496">
        <v>1602.29</v>
      </c>
      <c r="F20" s="496">
        <v>1874.2750000000001</v>
      </c>
      <c r="G20" s="496">
        <v>2144.14</v>
      </c>
      <c r="H20" s="497">
        <v>6.08</v>
      </c>
      <c r="I20" s="496">
        <v>-3.58</v>
      </c>
      <c r="J20" s="496">
        <v>924104242.02999997</v>
      </c>
      <c r="K20" s="498">
        <f t="shared" si="1"/>
        <v>21.831481211843879</v>
      </c>
      <c r="L20" s="498">
        <f t="shared" si="1"/>
        <v>34.549470685316606</v>
      </c>
      <c r="M20" s="496"/>
      <c r="P20" s="503">
        <v>39964</v>
      </c>
      <c r="Q20" s="496">
        <f t="shared" si="0"/>
        <v>2144.14</v>
      </c>
    </row>
    <row r="21" spans="1:17">
      <c r="A21" s="495">
        <v>2009</v>
      </c>
      <c r="B21" s="495">
        <v>6</v>
      </c>
      <c r="C21" s="496">
        <v>2186.89</v>
      </c>
      <c r="D21" s="496">
        <v>2292.36</v>
      </c>
      <c r="E21" s="496">
        <v>1855.24</v>
      </c>
      <c r="F21" s="496">
        <v>1987.2015789473701</v>
      </c>
      <c r="G21" s="496">
        <v>1896.36</v>
      </c>
      <c r="H21" s="497">
        <v>5.67</v>
      </c>
      <c r="I21" s="496">
        <v>-7.27</v>
      </c>
      <c r="J21" s="496">
        <v>726988650.69000006</v>
      </c>
      <c r="K21" s="498">
        <f t="shared" si="1"/>
        <v>6.0250805750154086</v>
      </c>
      <c r="L21" s="498">
        <f t="shared" si="1"/>
        <v>-11.556148385833012</v>
      </c>
      <c r="M21" s="496"/>
      <c r="P21" s="503">
        <v>39994</v>
      </c>
      <c r="Q21" s="496">
        <f t="shared" si="0"/>
        <v>1896.36</v>
      </c>
    </row>
    <row r="22" spans="1:17">
      <c r="A22" s="495">
        <v>2009</v>
      </c>
      <c r="B22" s="495">
        <v>7</v>
      </c>
      <c r="C22" s="496">
        <v>1894.29</v>
      </c>
      <c r="D22" s="496">
        <v>1926.15</v>
      </c>
      <c r="E22" s="496">
        <v>1658.25</v>
      </c>
      <c r="F22" s="496">
        <v>1818.8256521739099</v>
      </c>
      <c r="G22" s="496">
        <v>1878.94</v>
      </c>
      <c r="H22" s="497">
        <v>4.2699999999999996</v>
      </c>
      <c r="I22" s="496">
        <v>-4.09</v>
      </c>
      <c r="J22" s="496">
        <v>588222998.49000001</v>
      </c>
      <c r="K22" s="498">
        <f t="shared" si="1"/>
        <v>-8.473016957980164</v>
      </c>
      <c r="L22" s="498">
        <f t="shared" si="1"/>
        <v>-0.91860195321562799</v>
      </c>
      <c r="M22" s="496"/>
      <c r="P22" s="503">
        <v>40025</v>
      </c>
      <c r="Q22" s="496">
        <f t="shared" si="0"/>
        <v>1878.94</v>
      </c>
    </row>
    <row r="23" spans="1:17">
      <c r="A23" s="495">
        <v>2009</v>
      </c>
      <c r="B23" s="495">
        <v>8</v>
      </c>
      <c r="C23" s="496">
        <v>1878.79</v>
      </c>
      <c r="D23" s="496">
        <v>2058</v>
      </c>
      <c r="E23" s="496">
        <v>1867.85</v>
      </c>
      <c r="F23" s="496">
        <v>1942.2625</v>
      </c>
      <c r="G23" s="496">
        <v>2009.02</v>
      </c>
      <c r="H23" s="497">
        <v>3.38</v>
      </c>
      <c r="I23" s="496">
        <v>-1.76</v>
      </c>
      <c r="J23" s="496">
        <v>349067426.55000001</v>
      </c>
      <c r="K23" s="498">
        <f t="shared" si="1"/>
        <v>6.7866234280649707</v>
      </c>
      <c r="L23" s="498">
        <f t="shared" si="1"/>
        <v>6.9230523593089686</v>
      </c>
      <c r="M23" s="496"/>
      <c r="P23" s="503">
        <v>40056</v>
      </c>
      <c r="Q23" s="496">
        <f t="shared" si="0"/>
        <v>2009.02</v>
      </c>
    </row>
    <row r="24" spans="1:17">
      <c r="A24" s="495">
        <v>2009</v>
      </c>
      <c r="B24" s="495">
        <v>9</v>
      </c>
      <c r="C24" s="496">
        <v>2011.89</v>
      </c>
      <c r="D24" s="496">
        <v>2287.44</v>
      </c>
      <c r="E24" s="496">
        <v>1981.09</v>
      </c>
      <c r="F24" s="496">
        <v>2136.5204545454499</v>
      </c>
      <c r="G24" s="496">
        <v>2197.36</v>
      </c>
      <c r="H24" s="497">
        <v>3.03</v>
      </c>
      <c r="I24" s="496">
        <v>-1.8</v>
      </c>
      <c r="J24" s="496">
        <v>607316288.88</v>
      </c>
      <c r="K24" s="498">
        <f t="shared" si="1"/>
        <v>10.001632351211526</v>
      </c>
      <c r="L24" s="498">
        <f t="shared" si="1"/>
        <v>9.3747200127425288</v>
      </c>
      <c r="M24" s="496"/>
      <c r="P24" s="503">
        <v>40086</v>
      </c>
      <c r="Q24" s="496">
        <f t="shared" si="0"/>
        <v>2197.36</v>
      </c>
    </row>
    <row r="25" spans="1:17">
      <c r="A25" s="495">
        <v>2009</v>
      </c>
      <c r="B25" s="495">
        <v>10</v>
      </c>
      <c r="C25" s="496">
        <v>2200.0100000000002</v>
      </c>
      <c r="D25" s="496">
        <v>2318.41</v>
      </c>
      <c r="E25" s="496">
        <v>2119.62</v>
      </c>
      <c r="F25" s="496">
        <v>2217.2869999999998</v>
      </c>
      <c r="G25" s="496">
        <v>2144.77</v>
      </c>
      <c r="H25" s="497">
        <v>2.41</v>
      </c>
      <c r="I25" s="496">
        <v>-3.14</v>
      </c>
      <c r="J25" s="496">
        <v>503064167.32999998</v>
      </c>
      <c r="K25" s="498">
        <f t="shared" si="1"/>
        <v>3.7802842131803089</v>
      </c>
      <c r="L25" s="498">
        <f t="shared" si="1"/>
        <v>-2.3933265372993162</v>
      </c>
      <c r="M25" s="496"/>
      <c r="P25" s="503">
        <v>40117</v>
      </c>
      <c r="Q25" s="496">
        <f t="shared" si="0"/>
        <v>2144.77</v>
      </c>
    </row>
    <row r="26" spans="1:17">
      <c r="A26" s="495">
        <v>2009</v>
      </c>
      <c r="B26" s="495">
        <v>11</v>
      </c>
      <c r="C26" s="496">
        <v>2144.85</v>
      </c>
      <c r="D26" s="496">
        <v>2160.17</v>
      </c>
      <c r="E26" s="496">
        <v>2001.71</v>
      </c>
      <c r="F26" s="496">
        <v>2095.7661904761899</v>
      </c>
      <c r="G26" s="496">
        <v>2066.91</v>
      </c>
      <c r="H26" s="497">
        <v>1.4</v>
      </c>
      <c r="I26" s="496">
        <v>-1.89</v>
      </c>
      <c r="J26" s="496">
        <v>485915655.38999999</v>
      </c>
      <c r="K26" s="498">
        <f t="shared" si="1"/>
        <v>-5.4806080369302634</v>
      </c>
      <c r="L26" s="498">
        <f t="shared" si="1"/>
        <v>-3.6302260848482604</v>
      </c>
      <c r="M26" s="496"/>
      <c r="P26" s="503">
        <v>40147</v>
      </c>
      <c r="Q26" s="496">
        <f t="shared" si="0"/>
        <v>2066.91</v>
      </c>
    </row>
    <row r="27" spans="1:17">
      <c r="A27" s="495">
        <v>2009</v>
      </c>
      <c r="B27" s="495">
        <v>12</v>
      </c>
      <c r="C27" s="496">
        <v>2068.77</v>
      </c>
      <c r="D27" s="496">
        <v>2133.02</v>
      </c>
      <c r="E27" s="496">
        <v>1934.36</v>
      </c>
      <c r="F27" s="496">
        <v>2033.29272727273</v>
      </c>
      <c r="G27" s="496">
        <v>2004.06</v>
      </c>
      <c r="H27" s="497">
        <v>2.3199999999999998</v>
      </c>
      <c r="I27" s="496">
        <v>-2.09</v>
      </c>
      <c r="J27" s="496">
        <v>322929609.64999998</v>
      </c>
      <c r="K27" s="498">
        <f t="shared" si="1"/>
        <v>-2.9809366849870287</v>
      </c>
      <c r="L27" s="498">
        <f t="shared" si="1"/>
        <v>-3.0407710059944435</v>
      </c>
      <c r="M27" s="496"/>
      <c r="P27" s="503">
        <v>40178</v>
      </c>
      <c r="Q27" s="496">
        <f t="shared" si="0"/>
        <v>2004.06</v>
      </c>
    </row>
    <row r="28" spans="1:17">
      <c r="A28" s="495">
        <v>2010</v>
      </c>
      <c r="B28" s="495">
        <v>1</v>
      </c>
      <c r="C28" s="496">
        <v>2001.34</v>
      </c>
      <c r="D28" s="496">
        <v>2221.09</v>
      </c>
      <c r="E28" s="496">
        <v>1979.85</v>
      </c>
      <c r="F28" s="496">
        <v>2134.8815789473701</v>
      </c>
      <c r="G28" s="496">
        <v>2203.4</v>
      </c>
      <c r="H28" s="497">
        <v>1.77</v>
      </c>
      <c r="I28" s="496">
        <v>-0.74</v>
      </c>
      <c r="J28" s="496">
        <v>368693834.60000002</v>
      </c>
      <c r="K28" s="498">
        <f t="shared" si="1"/>
        <v>4.9962728097150233</v>
      </c>
      <c r="L28" s="498">
        <f t="shared" si="1"/>
        <v>9.9468079798010081</v>
      </c>
      <c r="M28" s="496"/>
      <c r="P28" s="503">
        <v>40209</v>
      </c>
      <c r="Q28" s="496">
        <f t="shared" si="0"/>
        <v>2203.4</v>
      </c>
    </row>
    <row r="29" spans="1:17">
      <c r="A29" s="495">
        <v>2010</v>
      </c>
      <c r="B29" s="495">
        <v>2</v>
      </c>
      <c r="C29" s="496">
        <v>2201.41</v>
      </c>
      <c r="D29" s="496">
        <v>2220.65</v>
      </c>
      <c r="E29" s="496">
        <v>2128.54</v>
      </c>
      <c r="F29" s="496">
        <v>2161.7514999999999</v>
      </c>
      <c r="G29" s="496">
        <v>2138.12</v>
      </c>
      <c r="H29" s="497">
        <v>1.3</v>
      </c>
      <c r="I29" s="496">
        <v>-1.54</v>
      </c>
      <c r="J29" s="496">
        <v>383933684.56</v>
      </c>
      <c r="K29" s="498">
        <f t="shared" si="1"/>
        <v>1.2586141225631025</v>
      </c>
      <c r="L29" s="498">
        <f t="shared" si="1"/>
        <v>-2.9626940183353128</v>
      </c>
      <c r="M29" s="496"/>
      <c r="P29" s="503">
        <v>40237</v>
      </c>
      <c r="Q29" s="496">
        <f t="shared" si="0"/>
        <v>2138.12</v>
      </c>
    </row>
    <row r="30" spans="1:17">
      <c r="A30" s="495">
        <v>2010</v>
      </c>
      <c r="B30" s="495">
        <v>3</v>
      </c>
      <c r="C30" s="496">
        <v>2139.0500000000002</v>
      </c>
      <c r="D30" s="496">
        <v>2178.42</v>
      </c>
      <c r="E30" s="496">
        <v>2112.88</v>
      </c>
      <c r="F30" s="496">
        <v>2144.69</v>
      </c>
      <c r="G30" s="496">
        <v>2142.8200000000002</v>
      </c>
      <c r="H30" s="497">
        <v>1.37</v>
      </c>
      <c r="I30" s="496">
        <v>-1.33</v>
      </c>
      <c r="J30" s="496">
        <v>336732535.62</v>
      </c>
      <c r="K30" s="498">
        <f t="shared" si="1"/>
        <v>-0.78924427715210754</v>
      </c>
      <c r="L30" s="498">
        <f t="shared" si="1"/>
        <v>0.21981928048941768</v>
      </c>
      <c r="M30" s="496"/>
      <c r="P30" s="503">
        <v>40268</v>
      </c>
      <c r="Q30" s="496">
        <f t="shared" si="0"/>
        <v>2142.8200000000002</v>
      </c>
    </row>
    <row r="31" spans="1:17">
      <c r="A31" s="495">
        <v>2010</v>
      </c>
      <c r="B31" s="495">
        <v>4</v>
      </c>
      <c r="C31" s="496">
        <v>2142.4499999999998</v>
      </c>
      <c r="D31" s="496">
        <v>2225.9899999999998</v>
      </c>
      <c r="E31" s="496">
        <v>2135.75</v>
      </c>
      <c r="F31" s="496">
        <v>2181.9180000000001</v>
      </c>
      <c r="G31" s="496">
        <v>2161.2600000000002</v>
      </c>
      <c r="H31" s="497">
        <v>1.62</v>
      </c>
      <c r="I31" s="496">
        <v>-1.95</v>
      </c>
      <c r="J31" s="496">
        <v>495313820.63</v>
      </c>
      <c r="K31" s="498">
        <f t="shared" si="1"/>
        <v>1.7358219602833032</v>
      </c>
      <c r="L31" s="498">
        <f t="shared" si="1"/>
        <v>0.86054824950298325</v>
      </c>
      <c r="M31" s="496"/>
      <c r="P31" s="503">
        <v>40298</v>
      </c>
      <c r="Q31" s="496">
        <f t="shared" si="0"/>
        <v>2161.2600000000002</v>
      </c>
    </row>
    <row r="32" spans="1:17">
      <c r="A32" s="495">
        <v>2010</v>
      </c>
      <c r="B32" s="495">
        <v>5</v>
      </c>
      <c r="C32" s="496">
        <v>2161.2600000000002</v>
      </c>
      <c r="D32" s="496">
        <v>2161.2600000000002</v>
      </c>
      <c r="E32" s="496">
        <v>1932.2</v>
      </c>
      <c r="F32" s="496">
        <v>2047.97523809524</v>
      </c>
      <c r="G32" s="496">
        <v>1986.4</v>
      </c>
      <c r="H32" s="497">
        <v>1.61</v>
      </c>
      <c r="I32" s="496">
        <v>-1.79</v>
      </c>
      <c r="J32" s="496">
        <v>358369569.11000001</v>
      </c>
      <c r="K32" s="498">
        <f t="shared" si="1"/>
        <v>-6.1387624055881105</v>
      </c>
      <c r="L32" s="498">
        <f t="shared" si="1"/>
        <v>-8.0906508240563397</v>
      </c>
      <c r="M32" s="496"/>
      <c r="P32" s="503">
        <v>40329</v>
      </c>
      <c r="Q32" s="496">
        <f t="shared" si="0"/>
        <v>1986.4</v>
      </c>
    </row>
    <row r="33" spans="1:17">
      <c r="A33" s="495">
        <v>2010</v>
      </c>
      <c r="B33" s="495">
        <v>6</v>
      </c>
      <c r="C33" s="496">
        <v>1984.68</v>
      </c>
      <c r="D33" s="496">
        <v>1984.68</v>
      </c>
      <c r="E33" s="496">
        <v>1847.52</v>
      </c>
      <c r="F33" s="496">
        <v>1933.0357894736801</v>
      </c>
      <c r="G33" s="496">
        <v>1855.19</v>
      </c>
      <c r="H33" s="497">
        <v>1.53</v>
      </c>
      <c r="I33" s="496">
        <v>-2.54</v>
      </c>
      <c r="J33" s="496">
        <v>203564328.03999999</v>
      </c>
      <c r="K33" s="498">
        <f t="shared" si="1"/>
        <v>-5.6123456223260604</v>
      </c>
      <c r="L33" s="498">
        <f t="shared" si="1"/>
        <v>-6.6054168344744255</v>
      </c>
      <c r="M33" s="496"/>
      <c r="P33" s="503">
        <v>40359</v>
      </c>
      <c r="Q33" s="496">
        <f t="shared" si="0"/>
        <v>1855.19</v>
      </c>
    </row>
    <row r="34" spans="1:17">
      <c r="A34" s="495">
        <v>2010</v>
      </c>
      <c r="B34" s="495">
        <v>7</v>
      </c>
      <c r="C34" s="496">
        <v>1853.12</v>
      </c>
      <c r="D34" s="496">
        <v>1866.03</v>
      </c>
      <c r="E34" s="496">
        <v>1777.06</v>
      </c>
      <c r="F34" s="496">
        <v>1834.2459090909099</v>
      </c>
      <c r="G34" s="496">
        <v>1856.55</v>
      </c>
      <c r="H34" s="497">
        <v>1.54</v>
      </c>
      <c r="I34" s="496">
        <v>-2.17</v>
      </c>
      <c r="J34" s="496">
        <v>239820082.77000001</v>
      </c>
      <c r="K34" s="498">
        <f t="shared" si="1"/>
        <v>-5.1106079318721953</v>
      </c>
      <c r="L34" s="498">
        <f t="shared" si="1"/>
        <v>7.3307855260097199E-2</v>
      </c>
      <c r="M34" s="496"/>
      <c r="P34" s="503">
        <v>40390</v>
      </c>
      <c r="Q34" s="496">
        <f t="shared" si="0"/>
        <v>1856.55</v>
      </c>
    </row>
    <row r="35" spans="1:17">
      <c r="A35" s="495">
        <v>2010</v>
      </c>
      <c r="B35" s="495">
        <v>8</v>
      </c>
      <c r="C35" s="496">
        <v>1856.78</v>
      </c>
      <c r="D35" s="496">
        <v>1891.06</v>
      </c>
      <c r="E35" s="496">
        <v>1838.68</v>
      </c>
      <c r="F35" s="496">
        <v>1862.3695</v>
      </c>
      <c r="G35" s="496">
        <v>1848.06</v>
      </c>
      <c r="H35" s="497">
        <v>0.71</v>
      </c>
      <c r="I35" s="496">
        <v>-0.97</v>
      </c>
      <c r="J35" s="496">
        <v>183619705.66999999</v>
      </c>
      <c r="K35" s="498">
        <f t="shared" si="1"/>
        <v>1.5332508454675349</v>
      </c>
      <c r="L35" s="498">
        <f t="shared" si="1"/>
        <v>-0.45729983033044164</v>
      </c>
      <c r="M35" s="496"/>
      <c r="P35" s="503">
        <v>40421</v>
      </c>
      <c r="Q35" s="496">
        <f t="shared" si="0"/>
        <v>1848.06</v>
      </c>
    </row>
    <row r="36" spans="1:17">
      <c r="A36" s="495">
        <v>2010</v>
      </c>
      <c r="B36" s="495">
        <v>9</v>
      </c>
      <c r="C36" s="496">
        <v>1848.06</v>
      </c>
      <c r="D36" s="496">
        <v>1926.97</v>
      </c>
      <c r="E36" s="496">
        <v>1846.99</v>
      </c>
      <c r="F36" s="496">
        <v>1899.895</v>
      </c>
      <c r="G36" s="496">
        <v>1915.58</v>
      </c>
      <c r="H36" s="497">
        <v>1.01</v>
      </c>
      <c r="I36" s="496">
        <v>-0.76</v>
      </c>
      <c r="J36" s="496">
        <v>270219620.82999998</v>
      </c>
      <c r="K36" s="498">
        <f t="shared" si="1"/>
        <v>2.0149331268580113</v>
      </c>
      <c r="L36" s="498">
        <f t="shared" si="1"/>
        <v>3.6535610315682447</v>
      </c>
      <c r="M36" s="496"/>
      <c r="P36" s="503">
        <v>40451</v>
      </c>
      <c r="Q36" s="496">
        <f t="shared" si="0"/>
        <v>1915.58</v>
      </c>
    </row>
    <row r="37" spans="1:17">
      <c r="A37" s="495">
        <v>2010</v>
      </c>
      <c r="B37" s="495">
        <v>10</v>
      </c>
      <c r="C37" s="496">
        <v>1915.61</v>
      </c>
      <c r="D37" s="496">
        <v>1925.01</v>
      </c>
      <c r="E37" s="496">
        <v>1862.96</v>
      </c>
      <c r="F37" s="496">
        <v>1895.2435</v>
      </c>
      <c r="G37" s="496">
        <v>1869.36</v>
      </c>
      <c r="H37" s="497">
        <v>1.08</v>
      </c>
      <c r="I37" s="496">
        <v>-1.27</v>
      </c>
      <c r="J37" s="496">
        <v>219582962.63999999</v>
      </c>
      <c r="K37" s="498">
        <f t="shared" si="1"/>
        <v>-0.24482931951503417</v>
      </c>
      <c r="L37" s="498">
        <f t="shared" si="1"/>
        <v>-2.4128462397811603</v>
      </c>
      <c r="M37" s="496"/>
      <c r="P37" s="503">
        <v>40482</v>
      </c>
      <c r="Q37" s="496">
        <f t="shared" si="0"/>
        <v>1869.36</v>
      </c>
    </row>
    <row r="38" spans="1:17">
      <c r="A38" s="495">
        <v>2010</v>
      </c>
      <c r="B38" s="495">
        <v>11</v>
      </c>
      <c r="C38" s="496">
        <v>1869.62</v>
      </c>
      <c r="D38" s="496">
        <v>1888.33</v>
      </c>
      <c r="E38" s="496">
        <v>1772.91</v>
      </c>
      <c r="F38" s="496">
        <v>1838.9866666666701</v>
      </c>
      <c r="G38" s="496">
        <v>1787.15</v>
      </c>
      <c r="H38" s="497">
        <v>1.88</v>
      </c>
      <c r="I38" s="496">
        <v>-1.69</v>
      </c>
      <c r="J38" s="496">
        <v>294914670.85000002</v>
      </c>
      <c r="K38" s="498">
        <f t="shared" si="1"/>
        <v>-2.9683169119603861</v>
      </c>
      <c r="L38" s="498">
        <f t="shared" si="1"/>
        <v>-4.3977618008302244</v>
      </c>
      <c r="M38" s="496"/>
      <c r="P38" s="503">
        <v>40512</v>
      </c>
      <c r="Q38" s="496">
        <f t="shared" si="0"/>
        <v>1787.15</v>
      </c>
    </row>
    <row r="39" spans="1:17">
      <c r="A39" s="495">
        <v>2010</v>
      </c>
      <c r="B39" s="495">
        <v>12</v>
      </c>
      <c r="C39" s="496">
        <v>1787.86</v>
      </c>
      <c r="D39" s="496">
        <v>2114.11</v>
      </c>
      <c r="E39" s="496">
        <v>1777.46</v>
      </c>
      <c r="F39" s="496">
        <v>1977.5760869565199</v>
      </c>
      <c r="G39" s="496">
        <v>2110.9299999999998</v>
      </c>
      <c r="H39" s="497">
        <v>8.2100000000000009</v>
      </c>
      <c r="I39" s="496">
        <v>-1.48</v>
      </c>
      <c r="J39" s="496">
        <v>1441046653.8199999</v>
      </c>
      <c r="K39" s="498">
        <f t="shared" si="1"/>
        <v>7.5361840736483288</v>
      </c>
      <c r="L39" s="498">
        <f t="shared" si="1"/>
        <v>18.117113840472257</v>
      </c>
      <c r="M39" s="496"/>
      <c r="P39" s="503">
        <v>40543</v>
      </c>
      <c r="Q39" s="496">
        <f t="shared" si="0"/>
        <v>2110.9299999999998</v>
      </c>
    </row>
    <row r="40" spans="1:17">
      <c r="A40" s="495">
        <v>2011</v>
      </c>
      <c r="B40" s="495">
        <v>1</v>
      </c>
      <c r="C40" s="496">
        <v>2111.2399999999998</v>
      </c>
      <c r="D40" s="496">
        <v>2328.7399999999998</v>
      </c>
      <c r="E40" s="496">
        <v>2107.98</v>
      </c>
      <c r="F40" s="496">
        <v>2251.8609999999999</v>
      </c>
      <c r="G40" s="496">
        <v>2292.58</v>
      </c>
      <c r="H40" s="497">
        <v>1.72</v>
      </c>
      <c r="I40" s="496">
        <v>-1.25</v>
      </c>
      <c r="J40" s="496">
        <v>1143617525.53</v>
      </c>
      <c r="K40" s="498">
        <f t="shared" si="1"/>
        <v>13.869752716599805</v>
      </c>
      <c r="L40" s="498">
        <f t="shared" si="1"/>
        <v>8.6052119208121667</v>
      </c>
      <c r="M40" s="496"/>
      <c r="P40" s="503">
        <v>40574</v>
      </c>
      <c r="Q40" s="496">
        <f t="shared" si="0"/>
        <v>2292.58</v>
      </c>
    </row>
    <row r="41" spans="1:17">
      <c r="A41" s="495">
        <v>2011</v>
      </c>
      <c r="B41" s="495">
        <v>2</v>
      </c>
      <c r="C41" s="496">
        <v>2294.94</v>
      </c>
      <c r="D41" s="496">
        <v>2338.31</v>
      </c>
      <c r="E41" s="496">
        <v>2241.04</v>
      </c>
      <c r="F41" s="496">
        <v>2286.8905</v>
      </c>
      <c r="G41" s="496">
        <v>2241.04</v>
      </c>
      <c r="H41" s="497">
        <v>0.89</v>
      </c>
      <c r="I41" s="496">
        <v>-0.97</v>
      </c>
      <c r="J41" s="496">
        <v>508413369.75</v>
      </c>
      <c r="K41" s="498">
        <f t="shared" si="1"/>
        <v>1.5555800291403585</v>
      </c>
      <c r="L41" s="498">
        <f t="shared" si="1"/>
        <v>-2.2481222029329331</v>
      </c>
      <c r="M41" s="496"/>
      <c r="P41" s="503">
        <v>40602</v>
      </c>
      <c r="Q41" s="496">
        <f t="shared" si="0"/>
        <v>2241.04</v>
      </c>
    </row>
    <row r="42" spans="1:17">
      <c r="A42" s="495">
        <v>2011</v>
      </c>
      <c r="B42" s="495">
        <v>3</v>
      </c>
      <c r="C42" s="496">
        <v>2241.0500000000002</v>
      </c>
      <c r="D42" s="496">
        <v>2302.98</v>
      </c>
      <c r="E42" s="496">
        <v>2201.3000000000002</v>
      </c>
      <c r="F42" s="496">
        <v>2260.02869565217</v>
      </c>
      <c r="G42" s="496">
        <v>2290.4499999999998</v>
      </c>
      <c r="H42" s="497">
        <v>1.37</v>
      </c>
      <c r="I42" s="496">
        <v>-1.1499999999999999</v>
      </c>
      <c r="J42" s="496">
        <v>348048464.92000002</v>
      </c>
      <c r="K42" s="498">
        <f t="shared" si="1"/>
        <v>-1.1745994986568036</v>
      </c>
      <c r="L42" s="498">
        <f t="shared" si="1"/>
        <v>2.2047799236068784</v>
      </c>
      <c r="M42" s="496"/>
      <c r="P42" s="503">
        <v>40633</v>
      </c>
      <c r="Q42" s="496">
        <f t="shared" si="0"/>
        <v>2290.4499999999998</v>
      </c>
    </row>
    <row r="43" spans="1:17">
      <c r="A43" s="495">
        <v>2011</v>
      </c>
      <c r="B43" s="495">
        <v>4</v>
      </c>
      <c r="C43" s="496">
        <v>2289.88</v>
      </c>
      <c r="D43" s="496">
        <v>2289.88</v>
      </c>
      <c r="E43" s="496">
        <v>2178.7399999999998</v>
      </c>
      <c r="F43" s="496">
        <v>2222.0970000000002</v>
      </c>
      <c r="G43" s="496">
        <v>2233.9699999999998</v>
      </c>
      <c r="H43" s="497">
        <v>1.33</v>
      </c>
      <c r="I43" s="496">
        <v>-1.84</v>
      </c>
      <c r="J43" s="496">
        <v>296039666.70999998</v>
      </c>
      <c r="K43" s="498">
        <f t="shared" si="1"/>
        <v>-1.6783723023137895</v>
      </c>
      <c r="L43" s="498">
        <f t="shared" si="1"/>
        <v>-2.4658909821214223</v>
      </c>
      <c r="M43" s="496"/>
      <c r="P43" s="503">
        <v>40663</v>
      </c>
      <c r="Q43" s="496">
        <f t="shared" si="0"/>
        <v>2233.9699999999998</v>
      </c>
    </row>
    <row r="44" spans="1:17">
      <c r="A44" s="495">
        <v>2011</v>
      </c>
      <c r="B44" s="495">
        <v>5</v>
      </c>
      <c r="C44" s="496">
        <v>2233.77</v>
      </c>
      <c r="D44" s="496">
        <v>2296.29</v>
      </c>
      <c r="E44" s="496">
        <v>2194.64</v>
      </c>
      <c r="F44" s="496">
        <v>2222.38409090909</v>
      </c>
      <c r="G44" s="496">
        <v>2278.88</v>
      </c>
      <c r="H44" s="497">
        <v>1.68</v>
      </c>
      <c r="I44" s="496">
        <v>-1.69</v>
      </c>
      <c r="J44" s="496">
        <v>299719050.94999999</v>
      </c>
      <c r="K44" s="498">
        <f t="shared" si="1"/>
        <v>1.2919818940844152E-2</v>
      </c>
      <c r="L44" s="498">
        <f t="shared" si="1"/>
        <v>2.0103224304713194</v>
      </c>
      <c r="M44" s="496"/>
      <c r="P44" s="503">
        <v>40694</v>
      </c>
      <c r="Q44" s="496">
        <f t="shared" si="0"/>
        <v>2278.88</v>
      </c>
    </row>
    <row r="45" spans="1:17">
      <c r="A45" s="495">
        <v>2011</v>
      </c>
      <c r="B45" s="495">
        <v>6</v>
      </c>
      <c r="C45" s="496">
        <v>2278.7199999999998</v>
      </c>
      <c r="D45" s="496">
        <v>2289.06</v>
      </c>
      <c r="E45" s="496">
        <v>2221.88</v>
      </c>
      <c r="F45" s="496">
        <v>2251.4879999999998</v>
      </c>
      <c r="G45" s="496">
        <v>2230.85</v>
      </c>
      <c r="H45" s="497">
        <v>0.47</v>
      </c>
      <c r="I45" s="496">
        <v>-0.72</v>
      </c>
      <c r="J45" s="496">
        <v>273151982.51999998</v>
      </c>
      <c r="K45" s="498">
        <f t="shared" si="1"/>
        <v>1.3095805180554692</v>
      </c>
      <c r="L45" s="498">
        <f t="shared" si="1"/>
        <v>-2.1076142666573077</v>
      </c>
      <c r="M45" s="496"/>
      <c r="P45" s="503">
        <v>40724</v>
      </c>
      <c r="Q45" s="496">
        <f t="shared" si="0"/>
        <v>2230.85</v>
      </c>
    </row>
    <row r="46" spans="1:17">
      <c r="A46" s="495">
        <v>2011</v>
      </c>
      <c r="B46" s="495">
        <v>7</v>
      </c>
      <c r="C46" s="496">
        <v>2231.11</v>
      </c>
      <c r="D46" s="496">
        <v>2240.84</v>
      </c>
      <c r="E46" s="496">
        <v>2056.71</v>
      </c>
      <c r="F46" s="496">
        <v>2185.1457142857098</v>
      </c>
      <c r="G46" s="496">
        <v>2173.73</v>
      </c>
      <c r="H46" s="497">
        <v>4.42</v>
      </c>
      <c r="I46" s="496">
        <v>-4.8899999999999997</v>
      </c>
      <c r="J46" s="496">
        <v>216612227.13</v>
      </c>
      <c r="K46" s="498">
        <f t="shared" si="1"/>
        <v>-2.9465973486996262</v>
      </c>
      <c r="L46" s="498">
        <f t="shared" si="1"/>
        <v>-2.5604590178631383</v>
      </c>
      <c r="M46" s="496"/>
      <c r="P46" s="503">
        <v>40755</v>
      </c>
      <c r="Q46" s="496">
        <f t="shared" si="0"/>
        <v>2173.73</v>
      </c>
    </row>
    <row r="47" spans="1:17">
      <c r="A47" s="495">
        <v>2011</v>
      </c>
      <c r="B47" s="495">
        <v>8</v>
      </c>
      <c r="C47" s="496">
        <v>2174.7800000000002</v>
      </c>
      <c r="D47" s="496">
        <v>2177.13</v>
      </c>
      <c r="E47" s="496">
        <v>1924.3</v>
      </c>
      <c r="F47" s="496">
        <v>2031.4414285714299</v>
      </c>
      <c r="G47" s="496">
        <v>2033.92</v>
      </c>
      <c r="H47" s="497">
        <v>2.2999999999999998</v>
      </c>
      <c r="I47" s="496">
        <v>-4.79</v>
      </c>
      <c r="J47" s="496">
        <v>394382760.76999998</v>
      </c>
      <c r="K47" s="498">
        <f t="shared" si="1"/>
        <v>-7.0340519952246439</v>
      </c>
      <c r="L47" s="498">
        <f t="shared" si="1"/>
        <v>-6.4318015576911591</v>
      </c>
      <c r="M47" s="496"/>
      <c r="P47" s="503">
        <v>40786</v>
      </c>
      <c r="Q47" s="496">
        <f t="shared" si="0"/>
        <v>2033.92</v>
      </c>
    </row>
    <row r="48" spans="1:17">
      <c r="A48" s="495">
        <v>2011</v>
      </c>
      <c r="B48" s="495">
        <v>9</v>
      </c>
      <c r="C48" s="496">
        <v>2034.48</v>
      </c>
      <c r="D48" s="496">
        <v>2037.78</v>
      </c>
      <c r="E48" s="496">
        <v>1832.52</v>
      </c>
      <c r="F48" s="496">
        <v>1930.94909090909</v>
      </c>
      <c r="G48" s="496">
        <v>1854.41</v>
      </c>
      <c r="H48" s="497">
        <v>1.82</v>
      </c>
      <c r="I48" s="496">
        <v>-2.93</v>
      </c>
      <c r="J48" s="496">
        <v>269536064.75</v>
      </c>
      <c r="K48" s="498">
        <f t="shared" si="1"/>
        <v>-4.9468488851784969</v>
      </c>
      <c r="L48" s="498">
        <f t="shared" si="1"/>
        <v>-8.8258141913152883</v>
      </c>
      <c r="M48" s="496"/>
      <c r="P48" s="503">
        <v>40816</v>
      </c>
      <c r="Q48" s="496">
        <f t="shared" si="0"/>
        <v>1854.41</v>
      </c>
    </row>
    <row r="49" spans="1:17">
      <c r="A49" s="495">
        <v>2011</v>
      </c>
      <c r="B49" s="495">
        <v>10</v>
      </c>
      <c r="C49" s="496">
        <v>1853.55</v>
      </c>
      <c r="D49" s="496">
        <v>1878.33</v>
      </c>
      <c r="E49" s="496">
        <v>1784.17</v>
      </c>
      <c r="F49" s="496">
        <v>1815.8804761904801</v>
      </c>
      <c r="G49" s="496">
        <v>1842.63</v>
      </c>
      <c r="H49" s="497">
        <v>1.61</v>
      </c>
      <c r="I49" s="496">
        <v>-2.0699999999999998</v>
      </c>
      <c r="J49" s="496">
        <v>229169164.81999999</v>
      </c>
      <c r="K49" s="498">
        <f t="shared" si="1"/>
        <v>-5.9591739243853254</v>
      </c>
      <c r="L49" s="498">
        <f t="shared" si="1"/>
        <v>-0.63524247604360085</v>
      </c>
      <c r="M49" s="496"/>
      <c r="P49" s="503">
        <v>40847</v>
      </c>
      <c r="Q49" s="496">
        <f t="shared" si="0"/>
        <v>1842.63</v>
      </c>
    </row>
    <row r="50" spans="1:17">
      <c r="A50" s="495">
        <v>2011</v>
      </c>
      <c r="B50" s="495">
        <v>11</v>
      </c>
      <c r="C50" s="496">
        <v>1839.73</v>
      </c>
      <c r="D50" s="496">
        <v>1857.77</v>
      </c>
      <c r="E50" s="496">
        <v>1706.95</v>
      </c>
      <c r="F50" s="496">
        <v>1800.08619047619</v>
      </c>
      <c r="G50" s="496">
        <v>1739.2</v>
      </c>
      <c r="H50" s="497">
        <v>1.33</v>
      </c>
      <c r="I50" s="496">
        <v>-1.68</v>
      </c>
      <c r="J50" s="496">
        <v>169366534.75</v>
      </c>
      <c r="K50" s="498">
        <f t="shared" si="1"/>
        <v>-0.86978663636632803</v>
      </c>
      <c r="L50" s="498">
        <f t="shared" si="1"/>
        <v>-5.6131724762974642</v>
      </c>
      <c r="M50" s="496"/>
      <c r="P50" s="503">
        <v>40877</v>
      </c>
      <c r="Q50" s="496">
        <f t="shared" si="0"/>
        <v>1739.2</v>
      </c>
    </row>
    <row r="51" spans="1:17">
      <c r="A51" s="495">
        <v>2011</v>
      </c>
      <c r="B51" s="495">
        <v>12</v>
      </c>
      <c r="C51" s="496">
        <v>1739.74</v>
      </c>
      <c r="D51" s="496">
        <v>1817.14</v>
      </c>
      <c r="E51" s="496">
        <v>1721.32</v>
      </c>
      <c r="F51" s="496">
        <v>1754.0142857142901</v>
      </c>
      <c r="G51" s="496">
        <v>1740.21</v>
      </c>
      <c r="H51" s="497">
        <v>2.27</v>
      </c>
      <c r="I51" s="496">
        <v>-1.86</v>
      </c>
      <c r="J51" s="496">
        <v>142203607.77000001</v>
      </c>
      <c r="K51" s="498">
        <f t="shared" si="1"/>
        <v>-2.5594277099427245</v>
      </c>
      <c r="L51" s="498">
        <f t="shared" si="1"/>
        <v>5.8072677092923186E-2</v>
      </c>
      <c r="M51" s="496"/>
      <c r="P51" s="503">
        <v>40908</v>
      </c>
      <c r="Q51" s="496">
        <f t="shared" si="0"/>
        <v>1740.21</v>
      </c>
    </row>
    <row r="52" spans="1:17">
      <c r="A52" s="495">
        <v>2012</v>
      </c>
      <c r="B52" s="495">
        <v>1</v>
      </c>
      <c r="C52" s="496">
        <v>1741.44</v>
      </c>
      <c r="D52" s="496">
        <v>1773.47</v>
      </c>
      <c r="E52" s="496">
        <v>1706.45</v>
      </c>
      <c r="F52" s="496">
        <v>1734.5833333333301</v>
      </c>
      <c r="G52" s="496">
        <v>1727.28</v>
      </c>
      <c r="H52" s="497">
        <v>1.37</v>
      </c>
      <c r="I52" s="496">
        <v>-1.74</v>
      </c>
      <c r="J52" s="496">
        <v>137649252.31999999</v>
      </c>
      <c r="K52" s="498">
        <f t="shared" si="1"/>
        <v>-1.1077989808416504</v>
      </c>
      <c r="L52" s="498">
        <f t="shared" si="1"/>
        <v>-0.74301377419968162</v>
      </c>
      <c r="M52" s="496"/>
      <c r="P52" s="503">
        <v>40939</v>
      </c>
      <c r="Q52" s="496">
        <f t="shared" si="0"/>
        <v>1727.28</v>
      </c>
    </row>
    <row r="53" spans="1:17">
      <c r="A53" s="495">
        <v>2012</v>
      </c>
      <c r="B53" s="495">
        <v>2</v>
      </c>
      <c r="C53" s="496">
        <v>1727.48</v>
      </c>
      <c r="D53" s="496">
        <v>1799.69</v>
      </c>
      <c r="E53" s="496">
        <v>1707.69</v>
      </c>
      <c r="F53" s="496">
        <v>1756.34380952381</v>
      </c>
      <c r="G53" s="496">
        <v>1787.23</v>
      </c>
      <c r="H53" s="497">
        <v>1.01</v>
      </c>
      <c r="I53" s="496">
        <v>-1.04</v>
      </c>
      <c r="J53" s="496">
        <v>276592646.19</v>
      </c>
      <c r="K53" s="498">
        <f t="shared" si="1"/>
        <v>1.2545073950793011</v>
      </c>
      <c r="L53" s="498">
        <f t="shared" si="1"/>
        <v>3.4707748598953287</v>
      </c>
      <c r="M53" s="496"/>
      <c r="P53" s="503">
        <v>40968</v>
      </c>
      <c r="Q53" s="496">
        <f t="shared" si="0"/>
        <v>1787.23</v>
      </c>
    </row>
    <row r="54" spans="1:17">
      <c r="A54" s="495">
        <v>2012</v>
      </c>
      <c r="B54" s="495">
        <v>3</v>
      </c>
      <c r="C54" s="496">
        <v>1787.08</v>
      </c>
      <c r="D54" s="496">
        <v>1864.17</v>
      </c>
      <c r="E54" s="496">
        <v>1759.48</v>
      </c>
      <c r="F54" s="496">
        <v>1808.7877272727301</v>
      </c>
      <c r="G54" s="496">
        <v>1833.54</v>
      </c>
      <c r="H54" s="497">
        <v>1.25</v>
      </c>
      <c r="I54" s="496">
        <v>-1.35</v>
      </c>
      <c r="J54" s="496">
        <v>377171051.25999999</v>
      </c>
      <c r="K54" s="498">
        <f t="shared" si="1"/>
        <v>2.9859710533064003</v>
      </c>
      <c r="L54" s="498">
        <f t="shared" si="1"/>
        <v>2.5911606228633133</v>
      </c>
      <c r="M54" s="496"/>
      <c r="P54" s="503">
        <v>40999</v>
      </c>
      <c r="Q54" s="496">
        <f t="shared" si="0"/>
        <v>1833.54</v>
      </c>
    </row>
    <row r="55" spans="1:17">
      <c r="A55" s="495">
        <v>2012</v>
      </c>
      <c r="B55" s="495">
        <v>4</v>
      </c>
      <c r="C55" s="496">
        <v>1833.3</v>
      </c>
      <c r="D55" s="496">
        <v>1850.32</v>
      </c>
      <c r="E55" s="496">
        <v>1793.26</v>
      </c>
      <c r="F55" s="496">
        <v>1826.325</v>
      </c>
      <c r="G55" s="496">
        <v>1800.76</v>
      </c>
      <c r="H55" s="497">
        <v>0.49</v>
      </c>
      <c r="I55" s="496">
        <v>-1.25</v>
      </c>
      <c r="J55" s="496">
        <v>278742267.44</v>
      </c>
      <c r="K55" s="498">
        <f t="shared" si="1"/>
        <v>0.96955947139869636</v>
      </c>
      <c r="L55" s="498">
        <f t="shared" si="1"/>
        <v>-1.7877984663547011</v>
      </c>
      <c r="M55" s="496"/>
      <c r="P55" s="503">
        <v>41029</v>
      </c>
      <c r="Q55" s="496">
        <f t="shared" si="0"/>
        <v>1800.76</v>
      </c>
    </row>
    <row r="56" spans="1:17">
      <c r="A56" s="495">
        <v>2012</v>
      </c>
      <c r="B56" s="495">
        <v>5</v>
      </c>
      <c r="C56" s="496">
        <v>1801.31</v>
      </c>
      <c r="D56" s="496">
        <v>1828.98</v>
      </c>
      <c r="E56" s="496">
        <v>1667.45</v>
      </c>
      <c r="F56" s="496">
        <v>1749.47181818182</v>
      </c>
      <c r="G56" s="496">
        <v>1668.46</v>
      </c>
      <c r="H56" s="497">
        <v>1.28</v>
      </c>
      <c r="I56" s="496">
        <v>-1.47</v>
      </c>
      <c r="J56" s="496">
        <v>219004477.13999999</v>
      </c>
      <c r="K56" s="498">
        <f t="shared" si="1"/>
        <v>-4.2080780703423528</v>
      </c>
      <c r="L56" s="498">
        <f t="shared" si="1"/>
        <v>-7.3468979764099629</v>
      </c>
      <c r="M56" s="496"/>
      <c r="P56" s="503">
        <v>41060</v>
      </c>
      <c r="Q56" s="496">
        <f t="shared" si="0"/>
        <v>1668.46</v>
      </c>
    </row>
    <row r="57" spans="1:17">
      <c r="A57" s="495">
        <v>2012</v>
      </c>
      <c r="B57" s="495">
        <v>6</v>
      </c>
      <c r="C57" s="496">
        <v>1666.57</v>
      </c>
      <c r="D57" s="496">
        <v>1699.19</v>
      </c>
      <c r="E57" s="496">
        <v>1612.69</v>
      </c>
      <c r="F57" s="496">
        <v>1634.3050000000001</v>
      </c>
      <c r="G57" s="496">
        <v>1693.85</v>
      </c>
      <c r="H57" s="497">
        <v>3.33</v>
      </c>
      <c r="I57" s="496">
        <v>-2.46</v>
      </c>
      <c r="J57" s="496">
        <v>106464701.89</v>
      </c>
      <c r="K57" s="498">
        <f t="shared" si="1"/>
        <v>-6.5829478923249951</v>
      </c>
      <c r="L57" s="498">
        <f t="shared" si="1"/>
        <v>1.5217625834602018</v>
      </c>
      <c r="M57" s="496"/>
      <c r="P57" s="503">
        <v>41090</v>
      </c>
      <c r="Q57" s="496">
        <f t="shared" si="0"/>
        <v>1693.85</v>
      </c>
    </row>
    <row r="58" spans="1:17">
      <c r="A58" s="495">
        <v>2012</v>
      </c>
      <c r="B58" s="495">
        <v>7</v>
      </c>
      <c r="C58" s="496">
        <v>1694.23</v>
      </c>
      <c r="D58" s="496">
        <v>1710.87</v>
      </c>
      <c r="E58" s="496">
        <v>1659.5</v>
      </c>
      <c r="F58" s="496">
        <v>1682.20909090909</v>
      </c>
      <c r="G58" s="496">
        <v>1698.23</v>
      </c>
      <c r="H58" s="497">
        <v>0.69</v>
      </c>
      <c r="I58" s="496">
        <v>-1.38</v>
      </c>
      <c r="J58" s="496">
        <v>114703699.64</v>
      </c>
      <c r="K58" s="498">
        <f t="shared" si="1"/>
        <v>2.9311597840727472</v>
      </c>
      <c r="L58" s="498">
        <f t="shared" si="1"/>
        <v>0.25858251911326136</v>
      </c>
      <c r="M58" s="496"/>
      <c r="P58" s="503">
        <v>41121</v>
      </c>
      <c r="Q58" s="496">
        <f t="shared" si="0"/>
        <v>1698.23</v>
      </c>
    </row>
    <row r="59" spans="1:17">
      <c r="A59" s="495">
        <v>2012</v>
      </c>
      <c r="B59" s="495">
        <v>8</v>
      </c>
      <c r="C59" s="496">
        <v>1702.83</v>
      </c>
      <c r="D59" s="496">
        <v>1718.07</v>
      </c>
      <c r="E59" s="496">
        <v>1675.32</v>
      </c>
      <c r="F59" s="496">
        <v>1692.8618181818199</v>
      </c>
      <c r="G59" s="496">
        <v>1679.95</v>
      </c>
      <c r="H59" s="497">
        <v>0.66</v>
      </c>
      <c r="I59" s="496">
        <v>-0.88</v>
      </c>
      <c r="J59" s="496">
        <v>99746524.079999998</v>
      </c>
      <c r="K59" s="498">
        <f t="shared" si="1"/>
        <v>0.63325821565814522</v>
      </c>
      <c r="L59" s="498">
        <f t="shared" si="1"/>
        <v>-1.0764148554671493</v>
      </c>
      <c r="M59" s="496"/>
      <c r="P59" s="503">
        <v>41152</v>
      </c>
      <c r="Q59" s="496">
        <f t="shared" si="0"/>
        <v>1679.95</v>
      </c>
    </row>
    <row r="60" spans="1:17">
      <c r="A60" s="495">
        <v>2012</v>
      </c>
      <c r="B60" s="495">
        <v>9</v>
      </c>
      <c r="C60" s="496">
        <v>1680.94</v>
      </c>
      <c r="D60" s="496">
        <v>1720.3</v>
      </c>
      <c r="E60" s="496">
        <v>1662.95</v>
      </c>
      <c r="F60" s="496">
        <v>1693.5225</v>
      </c>
      <c r="G60" s="496">
        <v>1715.24</v>
      </c>
      <c r="H60" s="497">
        <v>1.1499999999999999</v>
      </c>
      <c r="I60" s="496">
        <v>-0.9</v>
      </c>
      <c r="J60" s="496">
        <v>151841209.81999999</v>
      </c>
      <c r="K60" s="498">
        <f t="shared" si="1"/>
        <v>3.9027510165581702E-2</v>
      </c>
      <c r="L60" s="498">
        <f t="shared" si="1"/>
        <v>2.100657757671371</v>
      </c>
      <c r="M60" s="496"/>
      <c r="P60" s="503">
        <v>41182</v>
      </c>
      <c r="Q60" s="496">
        <f t="shared" si="0"/>
        <v>1715.24</v>
      </c>
    </row>
    <row r="61" spans="1:17">
      <c r="A61" s="495">
        <v>2012</v>
      </c>
      <c r="B61" s="495">
        <v>10</v>
      </c>
      <c r="C61" s="496">
        <v>1716.01</v>
      </c>
      <c r="D61" s="496">
        <v>1785.49</v>
      </c>
      <c r="E61" s="496">
        <v>1705.75</v>
      </c>
      <c r="F61" s="496">
        <v>1758.8181818181799</v>
      </c>
      <c r="G61" s="496">
        <v>1754.82</v>
      </c>
      <c r="H61" s="497">
        <v>1.33</v>
      </c>
      <c r="I61" s="496">
        <v>-1.55</v>
      </c>
      <c r="J61" s="496">
        <v>188860652.00999999</v>
      </c>
      <c r="K61" s="498">
        <f t="shared" si="1"/>
        <v>3.8556134812605052</v>
      </c>
      <c r="L61" s="498">
        <f t="shared" si="1"/>
        <v>2.3075487978358638</v>
      </c>
      <c r="M61" s="496"/>
      <c r="P61" s="503">
        <v>41213</v>
      </c>
      <c r="Q61" s="496">
        <f t="shared" si="0"/>
        <v>1754.82</v>
      </c>
    </row>
    <row r="62" spans="1:17">
      <c r="A62" s="495">
        <v>2012</v>
      </c>
      <c r="B62" s="495">
        <v>11</v>
      </c>
      <c r="C62" s="496">
        <v>1754.83</v>
      </c>
      <c r="D62" s="496">
        <v>1776.55</v>
      </c>
      <c r="E62" s="496">
        <v>1727.46</v>
      </c>
      <c r="F62" s="496">
        <v>1754.8919047618999</v>
      </c>
      <c r="G62" s="496">
        <v>1760.16</v>
      </c>
      <c r="H62" s="497">
        <v>1.24</v>
      </c>
      <c r="I62" s="496">
        <v>-0.86</v>
      </c>
      <c r="J62" s="496">
        <v>167478702.66999999</v>
      </c>
      <c r="K62" s="498">
        <f t="shared" si="1"/>
        <v>-0.22323382239665079</v>
      </c>
      <c r="L62" s="498">
        <f t="shared" si="1"/>
        <v>0.30430471501350098</v>
      </c>
      <c r="M62" s="496"/>
      <c r="P62" s="503">
        <v>41243</v>
      </c>
      <c r="Q62" s="496">
        <f t="shared" si="0"/>
        <v>1760.16</v>
      </c>
    </row>
    <row r="63" spans="1:17">
      <c r="A63" s="495">
        <v>2012</v>
      </c>
      <c r="B63" s="495">
        <v>12</v>
      </c>
      <c r="C63" s="496">
        <v>1761.24</v>
      </c>
      <c r="D63" s="496">
        <v>1773.87</v>
      </c>
      <c r="E63" s="496">
        <v>1674.3</v>
      </c>
      <c r="F63" s="496">
        <v>1734.3894736842101</v>
      </c>
      <c r="G63" s="496">
        <v>1740.39</v>
      </c>
      <c r="H63" s="497">
        <v>1.43</v>
      </c>
      <c r="I63" s="496">
        <v>-2.36</v>
      </c>
      <c r="J63" s="496">
        <v>158615139.55000001</v>
      </c>
      <c r="K63" s="498">
        <f t="shared" si="1"/>
        <v>-1.1683016499225118</v>
      </c>
      <c r="L63" s="498">
        <f t="shared" si="1"/>
        <v>-1.1231933460594519</v>
      </c>
      <c r="M63" s="496"/>
      <c r="P63" s="503">
        <v>41274</v>
      </c>
      <c r="Q63" s="496">
        <f t="shared" si="0"/>
        <v>1740.39</v>
      </c>
    </row>
    <row r="64" spans="1:17">
      <c r="A64" s="495">
        <v>2013</v>
      </c>
      <c r="B64" s="495">
        <v>1</v>
      </c>
      <c r="C64" s="496">
        <v>1740.55</v>
      </c>
      <c r="D64" s="496">
        <v>1909.94</v>
      </c>
      <c r="E64" s="496">
        <v>1740.55</v>
      </c>
      <c r="F64" s="496">
        <v>1860.12</v>
      </c>
      <c r="G64" s="496">
        <v>1887.81</v>
      </c>
      <c r="H64" s="497">
        <v>2.1800000000000002</v>
      </c>
      <c r="I64" s="496">
        <v>-0.57999999999999996</v>
      </c>
      <c r="J64" s="496">
        <v>245627539.06999999</v>
      </c>
      <c r="K64" s="498">
        <f t="shared" si="1"/>
        <v>7.2492671469408521</v>
      </c>
      <c r="L64" s="498">
        <f t="shared" si="1"/>
        <v>8.4705152293451391</v>
      </c>
      <c r="M64" s="496"/>
      <c r="P64" s="503">
        <v>41305</v>
      </c>
      <c r="Q64" s="496">
        <f t="shared" si="0"/>
        <v>1887.81</v>
      </c>
    </row>
    <row r="65" spans="1:17">
      <c r="A65" s="495">
        <v>2013</v>
      </c>
      <c r="B65" s="495">
        <v>2</v>
      </c>
      <c r="C65" s="496">
        <v>1888.8</v>
      </c>
      <c r="D65" s="496">
        <v>1983.34</v>
      </c>
      <c r="E65" s="496">
        <v>1888.8</v>
      </c>
      <c r="F65" s="496">
        <v>1929.0025000000001</v>
      </c>
      <c r="G65" s="496">
        <v>1945.38</v>
      </c>
      <c r="H65" s="497">
        <v>1.69</v>
      </c>
      <c r="I65" s="496">
        <v>-1.2</v>
      </c>
      <c r="J65" s="496">
        <v>263780317.62</v>
      </c>
      <c r="K65" s="498">
        <f t="shared" si="1"/>
        <v>3.7031213040018969</v>
      </c>
      <c r="L65" s="498">
        <f t="shared" si="1"/>
        <v>3.0495653693962907</v>
      </c>
      <c r="M65" s="496"/>
      <c r="P65" s="503">
        <v>41333</v>
      </c>
      <c r="Q65" s="496">
        <f t="shared" si="0"/>
        <v>1945.38</v>
      </c>
    </row>
    <row r="66" spans="1:17">
      <c r="A66" s="495">
        <v>2013</v>
      </c>
      <c r="B66" s="495">
        <v>3</v>
      </c>
      <c r="C66" s="496">
        <v>1946.29</v>
      </c>
      <c r="D66" s="496">
        <v>2032.14</v>
      </c>
      <c r="E66" s="496">
        <v>1938.42</v>
      </c>
      <c r="F66" s="496">
        <v>1999.9571428571401</v>
      </c>
      <c r="G66" s="496">
        <v>2007.94</v>
      </c>
      <c r="H66" s="497">
        <v>1.26</v>
      </c>
      <c r="I66" s="496">
        <v>-0.87</v>
      </c>
      <c r="J66" s="496">
        <v>187350887.59999999</v>
      </c>
      <c r="K66" s="498">
        <f t="shared" si="1"/>
        <v>3.6783074597954055</v>
      </c>
      <c r="L66" s="498">
        <f t="shared" si="1"/>
        <v>3.2158241577481022</v>
      </c>
      <c r="M66" s="496"/>
      <c r="P66" s="503">
        <v>41364</v>
      </c>
      <c r="Q66" s="496">
        <f t="shared" si="0"/>
        <v>2007.94</v>
      </c>
    </row>
    <row r="67" spans="1:17">
      <c r="A67" s="495">
        <v>2013</v>
      </c>
      <c r="B67" s="495">
        <v>4</v>
      </c>
      <c r="C67" s="496">
        <v>2007.93</v>
      </c>
      <c r="D67" s="496">
        <v>2008.49</v>
      </c>
      <c r="E67" s="496">
        <v>1932.23</v>
      </c>
      <c r="F67" s="496">
        <v>1966.6469999999999</v>
      </c>
      <c r="G67" s="496">
        <v>1948.39</v>
      </c>
      <c r="H67" s="497">
        <v>0.52</v>
      </c>
      <c r="I67" s="496">
        <v>-0.98</v>
      </c>
      <c r="J67" s="496">
        <v>135484851.25999999</v>
      </c>
      <c r="K67" s="498">
        <f t="shared" si="1"/>
        <v>-1.6655428330605702</v>
      </c>
      <c r="L67" s="498">
        <f t="shared" si="1"/>
        <v>-2.9657260675119801</v>
      </c>
      <c r="M67" s="496"/>
      <c r="P67" s="503">
        <v>41394</v>
      </c>
      <c r="Q67" s="496">
        <f t="shared" ref="Q67:Q130" si="2">G67</f>
        <v>1948.39</v>
      </c>
    </row>
    <row r="68" spans="1:17">
      <c r="A68" s="495">
        <v>2013</v>
      </c>
      <c r="B68" s="495">
        <v>5</v>
      </c>
      <c r="C68" s="496">
        <v>1946.43</v>
      </c>
      <c r="D68" s="496">
        <v>1956.76</v>
      </c>
      <c r="E68" s="496">
        <v>1845.15</v>
      </c>
      <c r="F68" s="496">
        <v>1902.7442857142901</v>
      </c>
      <c r="G68" s="496">
        <v>1853.97</v>
      </c>
      <c r="H68" s="497">
        <v>1.01</v>
      </c>
      <c r="I68" s="496">
        <v>-1.1299999999999999</v>
      </c>
      <c r="J68" s="496">
        <v>226434249.28</v>
      </c>
      <c r="K68" s="498">
        <f t="shared" ref="K68:L131" si="3">+F68/F67*100-100</f>
        <v>-3.2493230501309966</v>
      </c>
      <c r="L68" s="498">
        <f t="shared" si="3"/>
        <v>-4.8460523817100238</v>
      </c>
      <c r="M68" s="496"/>
      <c r="P68" s="503">
        <v>41425</v>
      </c>
      <c r="Q68" s="496">
        <f t="shared" si="2"/>
        <v>1853.97</v>
      </c>
    </row>
    <row r="69" spans="1:17">
      <c r="A69" s="495">
        <v>2013</v>
      </c>
      <c r="B69" s="495">
        <v>6</v>
      </c>
      <c r="C69" s="496">
        <v>1853.89</v>
      </c>
      <c r="D69" s="496">
        <v>1858.71</v>
      </c>
      <c r="E69" s="496">
        <v>1774.78</v>
      </c>
      <c r="F69" s="496">
        <v>1814.1315789473699</v>
      </c>
      <c r="G69" s="496">
        <v>1804.69</v>
      </c>
      <c r="H69" s="497">
        <v>0.91</v>
      </c>
      <c r="I69" s="496">
        <v>-1.37</v>
      </c>
      <c r="J69" s="496">
        <v>141361943.55000001</v>
      </c>
      <c r="K69" s="498">
        <f t="shared" si="3"/>
        <v>-4.6571001385850934</v>
      </c>
      <c r="L69" s="498">
        <f t="shared" si="3"/>
        <v>-2.6580796884523465</v>
      </c>
      <c r="M69" s="496"/>
      <c r="P69" s="503">
        <v>41455</v>
      </c>
      <c r="Q69" s="496">
        <f t="shared" si="2"/>
        <v>1804.69</v>
      </c>
    </row>
    <row r="70" spans="1:17">
      <c r="A70" s="495">
        <v>2013</v>
      </c>
      <c r="B70" s="495">
        <v>7</v>
      </c>
      <c r="C70" s="496">
        <v>1806.96</v>
      </c>
      <c r="D70" s="496">
        <v>1861.36</v>
      </c>
      <c r="E70" s="496">
        <v>1792.95</v>
      </c>
      <c r="F70" s="496">
        <v>1828.5830434782599</v>
      </c>
      <c r="G70" s="496">
        <v>1848.55</v>
      </c>
      <c r="H70" s="497">
        <v>1.51</v>
      </c>
      <c r="I70" s="496">
        <v>-0.57999999999999996</v>
      </c>
      <c r="J70" s="496">
        <v>141293225.78</v>
      </c>
      <c r="K70" s="498">
        <f t="shared" si="3"/>
        <v>0.79660509185752915</v>
      </c>
      <c r="L70" s="498">
        <f t="shared" si="3"/>
        <v>2.4303342956407903</v>
      </c>
      <c r="M70" s="496"/>
      <c r="P70" s="503">
        <v>41486</v>
      </c>
      <c r="Q70" s="496">
        <f t="shared" si="2"/>
        <v>1848.55</v>
      </c>
    </row>
    <row r="71" spans="1:17">
      <c r="A71" s="495">
        <v>2013</v>
      </c>
      <c r="B71" s="495">
        <v>8</v>
      </c>
      <c r="C71" s="496">
        <v>1850.43</v>
      </c>
      <c r="D71" s="496">
        <v>1861.79</v>
      </c>
      <c r="E71" s="496">
        <v>1822.17</v>
      </c>
      <c r="F71" s="496">
        <v>1840.528</v>
      </c>
      <c r="G71" s="496">
        <v>1841.41</v>
      </c>
      <c r="H71" s="497">
        <v>0.59</v>
      </c>
      <c r="I71" s="496">
        <v>-0.74</v>
      </c>
      <c r="J71" s="496">
        <v>122487902.92</v>
      </c>
      <c r="K71" s="498">
        <f t="shared" si="3"/>
        <v>0.65323566049364956</v>
      </c>
      <c r="L71" s="498">
        <f t="shared" si="3"/>
        <v>-0.38624868139892499</v>
      </c>
      <c r="M71" s="496"/>
      <c r="P71" s="503">
        <v>41517</v>
      </c>
      <c r="Q71" s="496">
        <f t="shared" si="2"/>
        <v>1841.41</v>
      </c>
    </row>
    <row r="72" spans="1:17">
      <c r="A72" s="495">
        <v>2013</v>
      </c>
      <c r="B72" s="495">
        <v>9</v>
      </c>
      <c r="C72" s="496">
        <v>1841.17</v>
      </c>
      <c r="D72" s="496">
        <v>1853.71</v>
      </c>
      <c r="E72" s="496">
        <v>1809.8</v>
      </c>
      <c r="F72" s="496">
        <v>1826.87380952381</v>
      </c>
      <c r="G72" s="496">
        <v>1810.54</v>
      </c>
      <c r="H72" s="497">
        <v>0.5</v>
      </c>
      <c r="I72" s="496">
        <v>-0.49</v>
      </c>
      <c r="J72" s="496">
        <v>148081742.28999999</v>
      </c>
      <c r="K72" s="498">
        <f t="shared" si="3"/>
        <v>-0.74186268702187874</v>
      </c>
      <c r="L72" s="498">
        <f t="shared" si="3"/>
        <v>-1.6764327336117617</v>
      </c>
      <c r="M72" s="496"/>
      <c r="P72" s="503">
        <v>41547</v>
      </c>
      <c r="Q72" s="496">
        <f t="shared" si="2"/>
        <v>1810.54</v>
      </c>
    </row>
    <row r="73" spans="1:17">
      <c r="A73" s="495">
        <v>2013</v>
      </c>
      <c r="B73" s="495">
        <v>10</v>
      </c>
      <c r="C73" s="496">
        <v>1810.2</v>
      </c>
      <c r="D73" s="496">
        <v>1819.11</v>
      </c>
      <c r="E73" s="496">
        <v>1749.09</v>
      </c>
      <c r="F73" s="496">
        <v>1779.6263636363601</v>
      </c>
      <c r="G73" s="496">
        <v>1764.41</v>
      </c>
      <c r="H73" s="497">
        <v>0.56999999999999995</v>
      </c>
      <c r="I73" s="496">
        <v>-0.76</v>
      </c>
      <c r="J73" s="496">
        <v>146611064.08000001</v>
      </c>
      <c r="K73" s="498">
        <f t="shared" si="3"/>
        <v>-2.5862457297893684</v>
      </c>
      <c r="L73" s="498">
        <f t="shared" si="3"/>
        <v>-2.5478586499055496</v>
      </c>
      <c r="M73" s="496"/>
      <c r="P73" s="503">
        <v>41578</v>
      </c>
      <c r="Q73" s="496">
        <f t="shared" si="2"/>
        <v>1764.41</v>
      </c>
    </row>
    <row r="74" spans="1:17">
      <c r="A74" s="495">
        <v>2013</v>
      </c>
      <c r="B74" s="495">
        <v>11</v>
      </c>
      <c r="C74" s="496">
        <v>1762.42</v>
      </c>
      <c r="D74" s="496">
        <v>1777.14</v>
      </c>
      <c r="E74" s="496">
        <v>1734.89</v>
      </c>
      <c r="F74" s="496">
        <v>1758.3810000000001</v>
      </c>
      <c r="G74" s="496">
        <v>1772.11</v>
      </c>
      <c r="H74" s="497">
        <v>0.56999999999999995</v>
      </c>
      <c r="I74" s="496">
        <v>-0.75</v>
      </c>
      <c r="J74" s="496">
        <v>152637787.55000001</v>
      </c>
      <c r="K74" s="498">
        <f t="shared" si="3"/>
        <v>-1.1938103452765745</v>
      </c>
      <c r="L74" s="498">
        <f t="shared" si="3"/>
        <v>0.43640650415719051</v>
      </c>
      <c r="M74" s="496"/>
      <c r="P74" s="503">
        <v>41608</v>
      </c>
      <c r="Q74" s="496">
        <f t="shared" si="2"/>
        <v>1772.11</v>
      </c>
    </row>
    <row r="75" spans="1:17">
      <c r="A75" s="495">
        <v>2013</v>
      </c>
      <c r="B75" s="495">
        <v>12</v>
      </c>
      <c r="C75" s="496">
        <v>1771.95</v>
      </c>
      <c r="D75" s="496">
        <v>1794.28</v>
      </c>
      <c r="E75" s="496">
        <v>1755.78</v>
      </c>
      <c r="F75" s="496">
        <v>1771.37526315789</v>
      </c>
      <c r="G75" s="496">
        <v>1794.28</v>
      </c>
      <c r="H75" s="497">
        <v>0.82</v>
      </c>
      <c r="I75" s="496">
        <v>-0.45</v>
      </c>
      <c r="J75" s="496">
        <v>140263948.81</v>
      </c>
      <c r="K75" s="498">
        <f t="shared" si="3"/>
        <v>0.7389901937003458</v>
      </c>
      <c r="L75" s="498">
        <f t="shared" si="3"/>
        <v>1.2510510069916734</v>
      </c>
      <c r="M75" s="496"/>
      <c r="P75" s="503">
        <v>41639</v>
      </c>
      <c r="Q75" s="496">
        <f t="shared" si="2"/>
        <v>1794.28</v>
      </c>
    </row>
    <row r="76" spans="1:17">
      <c r="A76" s="495">
        <v>2014</v>
      </c>
      <c r="B76" s="495">
        <v>1</v>
      </c>
      <c r="C76" s="496">
        <v>1794.71</v>
      </c>
      <c r="D76" s="496">
        <v>1819.56</v>
      </c>
      <c r="E76" s="496">
        <v>1791.33</v>
      </c>
      <c r="F76" s="496">
        <v>1806.3204761904799</v>
      </c>
      <c r="G76" s="496">
        <v>1803.53</v>
      </c>
      <c r="H76" s="497">
        <v>0.67</v>
      </c>
      <c r="I76" s="496">
        <v>-0.5</v>
      </c>
      <c r="J76" s="496">
        <v>143604547.93000001</v>
      </c>
      <c r="K76" s="498">
        <f t="shared" si="3"/>
        <v>1.9727730063415123</v>
      </c>
      <c r="L76" s="498">
        <f t="shared" si="3"/>
        <v>0.51552711951312347</v>
      </c>
      <c r="M76" s="496"/>
      <c r="P76" s="503">
        <v>41670</v>
      </c>
      <c r="Q76" s="496">
        <f t="shared" si="2"/>
        <v>1803.53</v>
      </c>
    </row>
    <row r="77" spans="1:17">
      <c r="A77" s="495">
        <v>2014</v>
      </c>
      <c r="B77" s="495">
        <v>2</v>
      </c>
      <c r="C77" s="496">
        <v>1803.15</v>
      </c>
      <c r="D77" s="496">
        <v>1814.05</v>
      </c>
      <c r="E77" s="496">
        <v>1777.97</v>
      </c>
      <c r="F77" s="496">
        <v>1794.684</v>
      </c>
      <c r="G77" s="496">
        <v>1795.09</v>
      </c>
      <c r="H77" s="497">
        <v>0.93</v>
      </c>
      <c r="I77" s="496">
        <v>-0.7</v>
      </c>
      <c r="J77" s="496">
        <v>181817794.96000001</v>
      </c>
      <c r="K77" s="498">
        <f t="shared" si="3"/>
        <v>-0.64420884022868563</v>
      </c>
      <c r="L77" s="498">
        <f t="shared" si="3"/>
        <v>-0.46797114547581486</v>
      </c>
      <c r="M77" s="496"/>
      <c r="P77" s="503">
        <v>41698</v>
      </c>
      <c r="Q77" s="496">
        <f t="shared" si="2"/>
        <v>1795.09</v>
      </c>
    </row>
    <row r="78" spans="1:17">
      <c r="A78" s="495">
        <v>2014</v>
      </c>
      <c r="B78" s="495">
        <v>3</v>
      </c>
      <c r="C78" s="496">
        <v>1794.64</v>
      </c>
      <c r="D78" s="496">
        <v>1795.14</v>
      </c>
      <c r="E78" s="496">
        <v>1746.19</v>
      </c>
      <c r="F78" s="496">
        <v>1767.6652380952401</v>
      </c>
      <c r="G78" s="496">
        <v>1758.44</v>
      </c>
      <c r="H78" s="497">
        <v>0.49</v>
      </c>
      <c r="I78" s="496">
        <v>-1.1000000000000001</v>
      </c>
      <c r="J78" s="496">
        <v>178872751.91</v>
      </c>
      <c r="K78" s="498">
        <f t="shared" si="3"/>
        <v>-1.5054885375230356</v>
      </c>
      <c r="L78" s="498">
        <f t="shared" si="3"/>
        <v>-2.0416803614303376</v>
      </c>
      <c r="M78" s="496"/>
      <c r="P78" s="503">
        <v>41729</v>
      </c>
      <c r="Q78" s="496">
        <f t="shared" si="2"/>
        <v>1758.44</v>
      </c>
    </row>
    <row r="79" spans="1:17">
      <c r="A79" s="495">
        <v>2014</v>
      </c>
      <c r="B79" s="495">
        <v>4</v>
      </c>
      <c r="C79" s="496">
        <v>1758.44</v>
      </c>
      <c r="D79" s="496">
        <v>1758.44</v>
      </c>
      <c r="E79" s="496">
        <v>1718.35</v>
      </c>
      <c r="F79" s="496">
        <v>1744.6723809523801</v>
      </c>
      <c r="G79" s="496">
        <v>1721.39</v>
      </c>
      <c r="H79" s="497">
        <v>0.43</v>
      </c>
      <c r="I79" s="496">
        <v>-1.02</v>
      </c>
      <c r="J79" s="496">
        <v>150341022.88</v>
      </c>
      <c r="K79" s="498">
        <f t="shared" si="3"/>
        <v>-1.3007472595679985</v>
      </c>
      <c r="L79" s="498">
        <f t="shared" si="3"/>
        <v>-2.1069811878710567</v>
      </c>
      <c r="M79" s="496"/>
      <c r="P79" s="503">
        <v>41759</v>
      </c>
      <c r="Q79" s="496">
        <f t="shared" si="2"/>
        <v>1721.39</v>
      </c>
    </row>
    <row r="80" spans="1:17">
      <c r="A80" s="495">
        <v>2014</v>
      </c>
      <c r="B80" s="495">
        <v>5</v>
      </c>
      <c r="C80" s="496">
        <v>1720.53</v>
      </c>
      <c r="D80" s="496">
        <v>1725.12</v>
      </c>
      <c r="E80" s="496">
        <v>1661.36</v>
      </c>
      <c r="F80" s="496">
        <v>1690.8180952381001</v>
      </c>
      <c r="G80" s="496">
        <v>1701.51</v>
      </c>
      <c r="H80" s="497">
        <v>1.05</v>
      </c>
      <c r="I80" s="496">
        <v>-1.29</v>
      </c>
      <c r="J80" s="496">
        <v>203695396.94999999</v>
      </c>
      <c r="K80" s="498">
        <f t="shared" si="3"/>
        <v>-3.0867850206284544</v>
      </c>
      <c r="L80" s="498">
        <f t="shared" si="3"/>
        <v>-1.1548806487780325</v>
      </c>
      <c r="M80" s="496"/>
      <c r="P80" s="503">
        <v>41790</v>
      </c>
      <c r="Q80" s="496">
        <f t="shared" si="2"/>
        <v>1701.51</v>
      </c>
    </row>
    <row r="81" spans="1:17">
      <c r="A81" s="495">
        <v>2014</v>
      </c>
      <c r="B81" s="495">
        <v>6</v>
      </c>
      <c r="C81" s="496">
        <v>1701.61</v>
      </c>
      <c r="D81" s="496">
        <v>1819.3</v>
      </c>
      <c r="E81" s="496">
        <v>1687.46</v>
      </c>
      <c r="F81" s="496">
        <v>1768.7110526315801</v>
      </c>
      <c r="G81" s="496">
        <v>1791.48</v>
      </c>
      <c r="H81" s="497">
        <v>1.37</v>
      </c>
      <c r="I81" s="496">
        <v>-0.73</v>
      </c>
      <c r="J81" s="496">
        <v>156689048.53</v>
      </c>
      <c r="K81" s="498">
        <f t="shared" si="3"/>
        <v>4.6068206634913622</v>
      </c>
      <c r="L81" s="498">
        <f t="shared" si="3"/>
        <v>5.2876562582647324</v>
      </c>
      <c r="M81" s="496"/>
      <c r="P81" s="503">
        <v>41820</v>
      </c>
      <c r="Q81" s="496">
        <f t="shared" si="2"/>
        <v>1791.48</v>
      </c>
    </row>
    <row r="82" spans="1:17">
      <c r="A82" s="495">
        <v>2014</v>
      </c>
      <c r="B82" s="495">
        <v>7</v>
      </c>
      <c r="C82" s="496">
        <v>1791.49</v>
      </c>
      <c r="D82" s="496">
        <v>1844.04</v>
      </c>
      <c r="E82" s="496">
        <v>1768.62</v>
      </c>
      <c r="F82" s="496">
        <v>1810.45869565217</v>
      </c>
      <c r="G82" s="496">
        <v>1815.3</v>
      </c>
      <c r="H82" s="497">
        <v>1.85</v>
      </c>
      <c r="I82" s="496">
        <v>-0.96</v>
      </c>
      <c r="J82" s="496">
        <v>153530803.58000001</v>
      </c>
      <c r="K82" s="498">
        <f t="shared" si="3"/>
        <v>2.3603427455533676</v>
      </c>
      <c r="L82" s="498">
        <f t="shared" si="3"/>
        <v>1.3296269006631434</v>
      </c>
      <c r="M82" s="496"/>
      <c r="P82" s="503">
        <v>41851</v>
      </c>
      <c r="Q82" s="496">
        <f t="shared" si="2"/>
        <v>1815.3</v>
      </c>
    </row>
    <row r="83" spans="1:17">
      <c r="A83" s="495">
        <v>2014</v>
      </c>
      <c r="B83" s="495">
        <v>8</v>
      </c>
      <c r="C83" s="496">
        <v>1815.68</v>
      </c>
      <c r="D83" s="496">
        <v>1876.22</v>
      </c>
      <c r="E83" s="496">
        <v>1791.86</v>
      </c>
      <c r="F83" s="496">
        <v>1833.6215789473699</v>
      </c>
      <c r="G83" s="496">
        <v>1850.73</v>
      </c>
      <c r="H83" s="497">
        <v>0.99</v>
      </c>
      <c r="I83" s="496">
        <v>-0.82</v>
      </c>
      <c r="J83" s="496">
        <v>105959456.91</v>
      </c>
      <c r="K83" s="498">
        <f t="shared" si="3"/>
        <v>1.2793930814785028</v>
      </c>
      <c r="L83" s="498">
        <f t="shared" si="3"/>
        <v>1.9517435134688554</v>
      </c>
      <c r="M83" s="496"/>
      <c r="P83" s="503">
        <v>41882</v>
      </c>
      <c r="Q83" s="496">
        <f t="shared" si="2"/>
        <v>1850.73</v>
      </c>
    </row>
    <row r="84" spans="1:17">
      <c r="A84" s="495">
        <v>2014</v>
      </c>
      <c r="B84" s="495">
        <v>9</v>
      </c>
      <c r="C84" s="496">
        <v>1849.95</v>
      </c>
      <c r="D84" s="496">
        <v>1938.71</v>
      </c>
      <c r="E84" s="496">
        <v>1840.74</v>
      </c>
      <c r="F84" s="496">
        <v>1880.8195454545501</v>
      </c>
      <c r="G84" s="496">
        <v>1918.06</v>
      </c>
      <c r="H84" s="497">
        <v>0.83</v>
      </c>
      <c r="I84" s="496">
        <v>-0.36</v>
      </c>
      <c r="J84" s="496">
        <v>184138170.06999999</v>
      </c>
      <c r="K84" s="498">
        <f t="shared" si="3"/>
        <v>2.5740298352223192</v>
      </c>
      <c r="L84" s="498">
        <f t="shared" si="3"/>
        <v>3.6380239148876399</v>
      </c>
      <c r="M84" s="496"/>
      <c r="P84" s="503">
        <v>41912</v>
      </c>
      <c r="Q84" s="496">
        <f t="shared" si="2"/>
        <v>1918.06</v>
      </c>
    </row>
    <row r="85" spans="1:17">
      <c r="A85" s="495">
        <v>2014</v>
      </c>
      <c r="B85" s="495">
        <v>10</v>
      </c>
      <c r="C85" s="496">
        <v>1917.39</v>
      </c>
      <c r="D85" s="496">
        <v>1928.9</v>
      </c>
      <c r="E85" s="496">
        <v>1804.59</v>
      </c>
      <c r="F85" s="496">
        <v>1860.97727272727</v>
      </c>
      <c r="G85" s="496">
        <v>1838.75</v>
      </c>
      <c r="H85" s="497">
        <v>1.23</v>
      </c>
      <c r="I85" s="496">
        <v>-1.98</v>
      </c>
      <c r="J85" s="496">
        <v>115489124.08</v>
      </c>
      <c r="K85" s="498">
        <f t="shared" si="3"/>
        <v>-1.0549801428443146</v>
      </c>
      <c r="L85" s="498">
        <f t="shared" si="3"/>
        <v>-4.1349071457618578</v>
      </c>
      <c r="M85" s="496"/>
      <c r="P85" s="503">
        <v>41943</v>
      </c>
      <c r="Q85" s="496">
        <f t="shared" si="2"/>
        <v>1838.75</v>
      </c>
    </row>
    <row r="86" spans="1:17">
      <c r="A86" s="495">
        <v>2014</v>
      </c>
      <c r="B86" s="495">
        <v>11</v>
      </c>
      <c r="C86" s="496">
        <v>1838.75</v>
      </c>
      <c r="D86" s="496">
        <v>1845.62</v>
      </c>
      <c r="E86" s="496">
        <v>1792.02</v>
      </c>
      <c r="F86" s="496">
        <v>1814.9829999999999</v>
      </c>
      <c r="G86" s="496">
        <v>1792.02</v>
      </c>
      <c r="H86" s="497">
        <v>0.71</v>
      </c>
      <c r="I86" s="496">
        <v>-0.82</v>
      </c>
      <c r="J86" s="496">
        <v>86440247.489999995</v>
      </c>
      <c r="K86" s="498">
        <f t="shared" si="3"/>
        <v>-2.4715117912141551</v>
      </c>
      <c r="L86" s="498">
        <f t="shared" si="3"/>
        <v>-2.5414004078858028</v>
      </c>
      <c r="M86" s="496"/>
      <c r="P86" s="503">
        <v>41973</v>
      </c>
      <c r="Q86" s="496">
        <f t="shared" si="2"/>
        <v>1792.02</v>
      </c>
    </row>
    <row r="87" spans="1:17">
      <c r="A87" s="495">
        <v>2014</v>
      </c>
      <c r="B87" s="495">
        <v>12</v>
      </c>
      <c r="C87" s="496">
        <v>1792.62</v>
      </c>
      <c r="D87" s="496">
        <v>1792.62</v>
      </c>
      <c r="E87" s="496">
        <v>1727.53</v>
      </c>
      <c r="F87" s="496">
        <v>1755.44</v>
      </c>
      <c r="G87" s="496">
        <v>1745.44</v>
      </c>
      <c r="H87" s="497">
        <v>0.51</v>
      </c>
      <c r="I87" s="496">
        <v>-0.8</v>
      </c>
      <c r="J87" s="496">
        <v>144168843.47999999</v>
      </c>
      <c r="K87" s="498">
        <f t="shared" si="3"/>
        <v>-3.2806367883335525</v>
      </c>
      <c r="L87" s="498">
        <f t="shared" si="3"/>
        <v>-2.5993013470831698</v>
      </c>
      <c r="M87" s="496"/>
      <c r="P87" s="503">
        <v>42004</v>
      </c>
      <c r="Q87" s="496">
        <f t="shared" si="2"/>
        <v>1745.44</v>
      </c>
    </row>
    <row r="88" spans="1:17">
      <c r="A88" s="495">
        <v>2015</v>
      </c>
      <c r="B88" s="495">
        <v>1</v>
      </c>
      <c r="C88" s="496">
        <v>1745.39</v>
      </c>
      <c r="D88" s="496">
        <v>1808.25</v>
      </c>
      <c r="E88" s="496">
        <v>1740.11</v>
      </c>
      <c r="F88" s="496">
        <v>1776.8475000000001</v>
      </c>
      <c r="G88" s="496">
        <v>1764.75</v>
      </c>
      <c r="H88" s="497">
        <v>1.41</v>
      </c>
      <c r="I88" s="496">
        <v>-0.95</v>
      </c>
      <c r="J88" s="496">
        <v>119376985.59</v>
      </c>
      <c r="K88" s="498">
        <f t="shared" si="3"/>
        <v>1.2194948275076314</v>
      </c>
      <c r="L88" s="498">
        <f t="shared" si="3"/>
        <v>1.1063113025941789</v>
      </c>
      <c r="M88" s="496"/>
      <c r="P88" s="503">
        <v>42035</v>
      </c>
      <c r="Q88" s="496">
        <f t="shared" si="2"/>
        <v>1764.75</v>
      </c>
    </row>
    <row r="89" spans="1:17">
      <c r="A89" s="495">
        <v>2015</v>
      </c>
      <c r="B89" s="495">
        <v>2</v>
      </c>
      <c r="C89" s="496">
        <v>1764.75</v>
      </c>
      <c r="D89" s="496">
        <v>1774.99</v>
      </c>
      <c r="E89" s="496">
        <v>1728.23</v>
      </c>
      <c r="F89" s="496">
        <v>1751.845</v>
      </c>
      <c r="G89" s="496">
        <v>1745.56</v>
      </c>
      <c r="H89" s="497">
        <v>0.71</v>
      </c>
      <c r="I89" s="496">
        <v>-0.91</v>
      </c>
      <c r="J89" s="496">
        <v>135195078.40000001</v>
      </c>
      <c r="K89" s="498">
        <f t="shared" si="3"/>
        <v>-1.4071269481483455</v>
      </c>
      <c r="L89" s="498">
        <f t="shared" si="3"/>
        <v>-1.0874061481796389</v>
      </c>
      <c r="M89" s="496"/>
      <c r="P89" s="503">
        <v>42063</v>
      </c>
      <c r="Q89" s="496">
        <f t="shared" si="2"/>
        <v>1745.56</v>
      </c>
    </row>
    <row r="90" spans="1:17">
      <c r="A90" s="495">
        <v>2015</v>
      </c>
      <c r="B90" s="495">
        <v>3</v>
      </c>
      <c r="C90" s="496">
        <v>1745.72</v>
      </c>
      <c r="D90" s="496">
        <v>1764.46</v>
      </c>
      <c r="E90" s="496">
        <v>1708.26</v>
      </c>
      <c r="F90" s="496">
        <v>1737.2104545454499</v>
      </c>
      <c r="G90" s="496">
        <v>1712.82</v>
      </c>
      <c r="H90" s="497">
        <v>0.63</v>
      </c>
      <c r="I90" s="496">
        <v>-0.66</v>
      </c>
      <c r="J90" s="496">
        <v>109908810.5</v>
      </c>
      <c r="K90" s="498">
        <f t="shared" si="3"/>
        <v>-0.83537901210152654</v>
      </c>
      <c r="L90" s="498">
        <f t="shared" si="3"/>
        <v>-1.8756158482091649</v>
      </c>
      <c r="M90" s="496"/>
      <c r="P90" s="503">
        <v>42094</v>
      </c>
      <c r="Q90" s="496">
        <f t="shared" si="2"/>
        <v>1712.82</v>
      </c>
    </row>
    <row r="91" spans="1:17">
      <c r="A91" s="495">
        <v>2015</v>
      </c>
      <c r="B91" s="495">
        <v>4</v>
      </c>
      <c r="C91" s="496">
        <v>1713</v>
      </c>
      <c r="D91" s="496">
        <v>1755.08</v>
      </c>
      <c r="E91" s="496">
        <v>1704.3</v>
      </c>
      <c r="F91" s="496">
        <v>1730.4670000000001</v>
      </c>
      <c r="G91" s="496">
        <v>1751.67</v>
      </c>
      <c r="H91" s="497">
        <v>1.23</v>
      </c>
      <c r="I91" s="496">
        <v>-0.83</v>
      </c>
      <c r="J91" s="496">
        <v>112683510.66</v>
      </c>
      <c r="K91" s="498">
        <f t="shared" si="3"/>
        <v>-0.38817717955849673</v>
      </c>
      <c r="L91" s="498">
        <f t="shared" si="3"/>
        <v>2.2681893018530843</v>
      </c>
      <c r="M91" s="496"/>
      <c r="P91" s="503">
        <v>42124</v>
      </c>
      <c r="Q91" s="496">
        <f t="shared" si="2"/>
        <v>1751.67</v>
      </c>
    </row>
    <row r="92" spans="1:17">
      <c r="A92" s="495">
        <v>2015</v>
      </c>
      <c r="B92" s="495">
        <v>5</v>
      </c>
      <c r="C92" s="496">
        <v>1751.82</v>
      </c>
      <c r="D92" s="496">
        <v>1757.97</v>
      </c>
      <c r="E92" s="496">
        <v>1707.2</v>
      </c>
      <c r="F92" s="496">
        <v>1727.8420000000001</v>
      </c>
      <c r="G92" s="496">
        <v>1729.44</v>
      </c>
      <c r="H92" s="497">
        <v>0.47</v>
      </c>
      <c r="I92" s="496">
        <v>-0.74</v>
      </c>
      <c r="J92" s="496">
        <v>114291234.43000001</v>
      </c>
      <c r="K92" s="498">
        <f t="shared" si="3"/>
        <v>-0.15169315566259911</v>
      </c>
      <c r="L92" s="498">
        <f t="shared" si="3"/>
        <v>-1.2690746544725897</v>
      </c>
      <c r="M92" s="496"/>
      <c r="P92" s="503">
        <v>42155</v>
      </c>
      <c r="Q92" s="496">
        <f t="shared" si="2"/>
        <v>1729.44</v>
      </c>
    </row>
    <row r="93" spans="1:17">
      <c r="A93" s="495">
        <v>2015</v>
      </c>
      <c r="B93" s="495">
        <v>6</v>
      </c>
      <c r="C93" s="496">
        <v>1737.24</v>
      </c>
      <c r="D93" s="496">
        <v>1765.73</v>
      </c>
      <c r="E93" s="496">
        <v>1720.53</v>
      </c>
      <c r="F93" s="496">
        <v>1747.60368421053</v>
      </c>
      <c r="G93" s="496">
        <v>1737.55</v>
      </c>
      <c r="H93" s="497">
        <v>0.97</v>
      </c>
      <c r="I93" s="496">
        <v>-0.95</v>
      </c>
      <c r="J93" s="496">
        <v>134494873.77000001</v>
      </c>
      <c r="K93" s="498">
        <f t="shared" si="3"/>
        <v>1.1437205607069245</v>
      </c>
      <c r="L93" s="498">
        <f t="shared" si="3"/>
        <v>0.46893792210194363</v>
      </c>
      <c r="M93" s="496"/>
      <c r="P93" s="503">
        <v>42185</v>
      </c>
      <c r="Q93" s="496">
        <f t="shared" si="2"/>
        <v>1737.55</v>
      </c>
    </row>
    <row r="94" spans="1:17">
      <c r="A94" s="495">
        <v>2015</v>
      </c>
      <c r="B94" s="495">
        <v>7</v>
      </c>
      <c r="C94" s="496">
        <v>1737.48</v>
      </c>
      <c r="D94" s="496">
        <v>1805.15</v>
      </c>
      <c r="E94" s="496">
        <v>1732.72</v>
      </c>
      <c r="F94" s="496">
        <v>1771.4065217391301</v>
      </c>
      <c r="G94" s="496">
        <v>1798.44</v>
      </c>
      <c r="H94" s="497">
        <v>1.29</v>
      </c>
      <c r="I94" s="496">
        <v>-0.5</v>
      </c>
      <c r="J94" s="496">
        <v>131049975.18000001</v>
      </c>
      <c r="K94" s="498">
        <f t="shared" si="3"/>
        <v>1.3620272000830056</v>
      </c>
      <c r="L94" s="498">
        <f t="shared" si="3"/>
        <v>3.5043595867744841</v>
      </c>
      <c r="M94" s="496"/>
      <c r="P94" s="503">
        <v>42216</v>
      </c>
      <c r="Q94" s="496">
        <f t="shared" si="2"/>
        <v>1798.44</v>
      </c>
    </row>
    <row r="95" spans="1:17">
      <c r="A95" s="495">
        <v>2015</v>
      </c>
      <c r="B95" s="495">
        <v>8</v>
      </c>
      <c r="C95" s="496">
        <v>1799.93</v>
      </c>
      <c r="D95" s="496">
        <v>1819.78</v>
      </c>
      <c r="E95" s="496">
        <v>1717.84</v>
      </c>
      <c r="F95" s="496">
        <v>1783.3185000000001</v>
      </c>
      <c r="G95" s="496">
        <v>1738.18</v>
      </c>
      <c r="H95" s="497">
        <v>0.81</v>
      </c>
      <c r="I95" s="496">
        <v>-2.92</v>
      </c>
      <c r="J95" s="496">
        <v>187257474.16</v>
      </c>
      <c r="K95" s="498">
        <f t="shared" si="3"/>
        <v>0.67245875606096206</v>
      </c>
      <c r="L95" s="498">
        <f t="shared" si="3"/>
        <v>-3.3506817019194415</v>
      </c>
      <c r="M95" s="496"/>
      <c r="P95" s="503">
        <v>42247</v>
      </c>
      <c r="Q95" s="496">
        <f t="shared" si="2"/>
        <v>1738.18</v>
      </c>
    </row>
    <row r="96" spans="1:17">
      <c r="A96" s="495">
        <v>2015</v>
      </c>
      <c r="B96" s="495">
        <v>9</v>
      </c>
      <c r="C96" s="496">
        <v>1739.25</v>
      </c>
      <c r="D96" s="496">
        <v>1747.97</v>
      </c>
      <c r="E96" s="496">
        <v>1669.31</v>
      </c>
      <c r="F96" s="496">
        <v>1716.34318181818</v>
      </c>
      <c r="G96" s="496">
        <v>1685.63</v>
      </c>
      <c r="H96" s="497">
        <v>0.8</v>
      </c>
      <c r="I96" s="496">
        <v>-1.29</v>
      </c>
      <c r="J96" s="496">
        <v>151456806.53999999</v>
      </c>
      <c r="K96" s="498">
        <f t="shared" si="3"/>
        <v>-3.7556565572453877</v>
      </c>
      <c r="L96" s="498">
        <f t="shared" si="3"/>
        <v>-3.0232772210012797</v>
      </c>
      <c r="M96" s="496"/>
      <c r="P96" s="503">
        <v>42277</v>
      </c>
      <c r="Q96" s="496">
        <f t="shared" si="2"/>
        <v>1685.63</v>
      </c>
    </row>
    <row r="97" spans="1:17">
      <c r="A97" s="495">
        <v>2015</v>
      </c>
      <c r="B97" s="495">
        <v>10</v>
      </c>
      <c r="C97" s="496">
        <v>1687.34</v>
      </c>
      <c r="D97" s="496">
        <v>1731.67</v>
      </c>
      <c r="E97" s="496">
        <v>1678.64</v>
      </c>
      <c r="F97" s="496">
        <v>1703.9319047618999</v>
      </c>
      <c r="G97" s="496">
        <v>1725.1</v>
      </c>
      <c r="H97" s="497">
        <v>1.04</v>
      </c>
      <c r="I97" s="496">
        <v>-0.98</v>
      </c>
      <c r="J97" s="496">
        <v>161343239.25999999</v>
      </c>
      <c r="K97" s="498">
        <f t="shared" si="3"/>
        <v>-0.7231232767290976</v>
      </c>
      <c r="L97" s="498">
        <f t="shared" si="3"/>
        <v>2.34155775585387</v>
      </c>
      <c r="M97" s="496"/>
      <c r="P97" s="503">
        <v>42308</v>
      </c>
      <c r="Q97" s="496">
        <f t="shared" si="2"/>
        <v>1725.1</v>
      </c>
    </row>
    <row r="98" spans="1:17">
      <c r="A98" s="495">
        <v>2015</v>
      </c>
      <c r="B98" s="495">
        <v>11</v>
      </c>
      <c r="C98" s="496">
        <v>1725.1</v>
      </c>
      <c r="D98" s="496">
        <v>1729.6</v>
      </c>
      <c r="E98" s="496">
        <v>1674.05</v>
      </c>
      <c r="F98" s="496">
        <v>1700.7014285714299</v>
      </c>
      <c r="G98" s="496">
        <v>1680.19</v>
      </c>
      <c r="H98" s="497">
        <v>0.88</v>
      </c>
      <c r="I98" s="496">
        <v>-0.65</v>
      </c>
      <c r="J98" s="496">
        <v>114140557.13</v>
      </c>
      <c r="K98" s="498">
        <f t="shared" si="3"/>
        <v>-0.18958951243544675</v>
      </c>
      <c r="L98" s="498">
        <f t="shared" si="3"/>
        <v>-2.6033273433424142</v>
      </c>
      <c r="M98" s="496"/>
      <c r="P98" s="503">
        <v>42338</v>
      </c>
      <c r="Q98" s="496">
        <f t="shared" si="2"/>
        <v>1680.19</v>
      </c>
    </row>
    <row r="99" spans="1:17">
      <c r="A99" s="495">
        <v>2015</v>
      </c>
      <c r="B99" s="495">
        <v>12</v>
      </c>
      <c r="C99" s="496">
        <v>1679.8</v>
      </c>
      <c r="D99" s="496">
        <v>1691.02</v>
      </c>
      <c r="E99" s="496">
        <v>1641.41</v>
      </c>
      <c r="F99" s="496">
        <v>1669.1165000000001</v>
      </c>
      <c r="G99" s="496">
        <v>1689.63</v>
      </c>
      <c r="H99" s="497">
        <v>1.21</v>
      </c>
      <c r="I99" s="496">
        <v>-0.8</v>
      </c>
      <c r="J99" s="496">
        <v>149876343.84999999</v>
      </c>
      <c r="K99" s="498">
        <f t="shared" si="3"/>
        <v>-1.8571706967966009</v>
      </c>
      <c r="L99" s="498">
        <f t="shared" si="3"/>
        <v>0.56184122033818085</v>
      </c>
      <c r="M99" s="496"/>
      <c r="P99" s="503">
        <v>42369</v>
      </c>
      <c r="Q99" s="496">
        <f t="shared" si="2"/>
        <v>1689.63</v>
      </c>
    </row>
    <row r="100" spans="1:17">
      <c r="A100" s="495">
        <v>2016</v>
      </c>
      <c r="B100" s="495">
        <v>1</v>
      </c>
      <c r="C100" s="496">
        <v>1689.6</v>
      </c>
      <c r="D100" s="496">
        <v>1689.79</v>
      </c>
      <c r="E100" s="496">
        <v>1570.05</v>
      </c>
      <c r="F100" s="496">
        <v>1614.41631578947</v>
      </c>
      <c r="G100" s="496">
        <v>1612.19</v>
      </c>
      <c r="H100" s="497">
        <v>1.08</v>
      </c>
      <c r="I100" s="496">
        <v>-1.7</v>
      </c>
      <c r="J100" s="496">
        <v>98815008.129999995</v>
      </c>
      <c r="K100" s="498">
        <f t="shared" si="3"/>
        <v>-3.2771939053103978</v>
      </c>
      <c r="L100" s="498">
        <f t="shared" si="3"/>
        <v>-4.5832519545699313</v>
      </c>
      <c r="M100" s="496"/>
      <c r="P100" s="503">
        <v>42400</v>
      </c>
      <c r="Q100" s="496">
        <f t="shared" si="2"/>
        <v>1612.19</v>
      </c>
    </row>
    <row r="101" spans="1:17">
      <c r="A101" s="495">
        <v>2016</v>
      </c>
      <c r="B101" s="495">
        <v>2</v>
      </c>
      <c r="C101" s="496">
        <v>1610.88</v>
      </c>
      <c r="D101" s="496">
        <v>1629.09</v>
      </c>
      <c r="E101" s="496">
        <v>1586.72</v>
      </c>
      <c r="F101" s="496">
        <v>1608.68333333333</v>
      </c>
      <c r="G101" s="496">
        <v>1614.28</v>
      </c>
      <c r="H101" s="497">
        <v>0.72</v>
      </c>
      <c r="I101" s="496">
        <v>-0.89</v>
      </c>
      <c r="J101" s="496">
        <v>90106026.540000007</v>
      </c>
      <c r="K101" s="498">
        <f t="shared" si="3"/>
        <v>-0.35511177631629209</v>
      </c>
      <c r="L101" s="498">
        <f t="shared" si="3"/>
        <v>0.12963732562538155</v>
      </c>
      <c r="M101" s="496"/>
      <c r="P101" s="503">
        <v>42429</v>
      </c>
      <c r="Q101" s="496">
        <f t="shared" si="2"/>
        <v>1614.28</v>
      </c>
    </row>
    <row r="102" spans="1:17">
      <c r="A102" s="495">
        <v>2016</v>
      </c>
      <c r="B102" s="495">
        <v>3</v>
      </c>
      <c r="C102" s="496">
        <v>1614.24</v>
      </c>
      <c r="D102" s="496">
        <v>1670.76</v>
      </c>
      <c r="E102" s="496">
        <v>1593.44</v>
      </c>
      <c r="F102" s="496">
        <v>1625.4342857142899</v>
      </c>
      <c r="G102" s="496">
        <v>1669.68</v>
      </c>
      <c r="H102" s="497">
        <v>1.69</v>
      </c>
      <c r="I102" s="496">
        <v>-1.1299999999999999</v>
      </c>
      <c r="J102" s="496">
        <v>100582974.23</v>
      </c>
      <c r="K102" s="498">
        <f t="shared" si="3"/>
        <v>1.0412833920676405</v>
      </c>
      <c r="L102" s="498">
        <f t="shared" si="3"/>
        <v>3.4318705552940116</v>
      </c>
      <c r="M102" s="496"/>
      <c r="P102" s="503">
        <v>42460</v>
      </c>
      <c r="Q102" s="496">
        <f t="shared" si="2"/>
        <v>1669.68</v>
      </c>
    </row>
    <row r="103" spans="1:17">
      <c r="A103" s="495">
        <v>2016</v>
      </c>
      <c r="B103" s="495">
        <v>4</v>
      </c>
      <c r="C103" s="496">
        <v>1669.8</v>
      </c>
      <c r="D103" s="496">
        <v>1697.5</v>
      </c>
      <c r="E103" s="496">
        <v>1656.45</v>
      </c>
      <c r="F103" s="496">
        <v>1675.7171428571401</v>
      </c>
      <c r="G103" s="496">
        <v>1688.48</v>
      </c>
      <c r="H103" s="497">
        <v>1.5</v>
      </c>
      <c r="I103" s="496">
        <v>-0.59</v>
      </c>
      <c r="J103" s="496">
        <v>102577596.67</v>
      </c>
      <c r="K103" s="498">
        <f t="shared" si="3"/>
        <v>3.093502923174384</v>
      </c>
      <c r="L103" s="498">
        <f t="shared" si="3"/>
        <v>1.125964256624016</v>
      </c>
      <c r="M103" s="496"/>
      <c r="P103" s="503">
        <v>42490</v>
      </c>
      <c r="Q103" s="496">
        <f t="shared" si="2"/>
        <v>1688.48</v>
      </c>
    </row>
    <row r="104" spans="1:17">
      <c r="A104" s="495">
        <v>2016</v>
      </c>
      <c r="B104" s="495">
        <v>5</v>
      </c>
      <c r="C104" s="496">
        <v>1687.39</v>
      </c>
      <c r="D104" s="496">
        <v>1722.49</v>
      </c>
      <c r="E104" s="496">
        <v>1667.49</v>
      </c>
      <c r="F104" s="496">
        <v>1696.5585714285701</v>
      </c>
      <c r="G104" s="496">
        <v>1704.64</v>
      </c>
      <c r="H104" s="497">
        <v>0.57999999999999996</v>
      </c>
      <c r="I104" s="496">
        <v>-0.85</v>
      </c>
      <c r="J104" s="496">
        <v>88552223.319999993</v>
      </c>
      <c r="K104" s="498">
        <f t="shared" si="3"/>
        <v>1.2437318947453662</v>
      </c>
      <c r="L104" s="498">
        <f t="shared" si="3"/>
        <v>0.95707381787168799</v>
      </c>
      <c r="M104" s="496"/>
      <c r="P104" s="503">
        <v>42521</v>
      </c>
      <c r="Q104" s="496">
        <f t="shared" si="2"/>
        <v>1704.64</v>
      </c>
    </row>
    <row r="105" spans="1:17">
      <c r="A105" s="495">
        <v>2016</v>
      </c>
      <c r="B105" s="495">
        <v>6</v>
      </c>
      <c r="C105" s="496">
        <v>1704.61</v>
      </c>
      <c r="D105" s="496">
        <v>1717.86</v>
      </c>
      <c r="E105" s="496">
        <v>1643.84</v>
      </c>
      <c r="F105" s="496">
        <v>1686.17857142857</v>
      </c>
      <c r="G105" s="496">
        <v>1675.95</v>
      </c>
      <c r="H105" s="497">
        <v>0.82</v>
      </c>
      <c r="I105" s="496">
        <v>-1.65</v>
      </c>
      <c r="J105" s="496">
        <v>95743563.730000004</v>
      </c>
      <c r="K105" s="498">
        <f t="shared" si="3"/>
        <v>-0.61182679895688352</v>
      </c>
      <c r="L105" s="498">
        <f t="shared" si="3"/>
        <v>-1.6830533133095571</v>
      </c>
      <c r="M105" s="496"/>
      <c r="P105" s="503">
        <v>42551</v>
      </c>
      <c r="Q105" s="496">
        <f t="shared" si="2"/>
        <v>1675.95</v>
      </c>
    </row>
    <row r="106" spans="1:17">
      <c r="A106" s="495">
        <v>2016</v>
      </c>
      <c r="B106" s="495">
        <v>7</v>
      </c>
      <c r="C106" s="496">
        <v>1677.15</v>
      </c>
      <c r="D106" s="496">
        <v>1782.68</v>
      </c>
      <c r="E106" s="496">
        <v>1674.41</v>
      </c>
      <c r="F106" s="496">
        <v>1728.9195238095199</v>
      </c>
      <c r="G106" s="496">
        <v>1773.97</v>
      </c>
      <c r="H106" s="497">
        <v>1.03</v>
      </c>
      <c r="I106" s="496">
        <v>-0.59</v>
      </c>
      <c r="J106" s="496">
        <v>91574480.379999995</v>
      </c>
      <c r="K106" s="498">
        <f t="shared" si="3"/>
        <v>2.5347820868544773</v>
      </c>
      <c r="L106" s="498">
        <f t="shared" si="3"/>
        <v>5.8486231689489614</v>
      </c>
      <c r="M106" s="496"/>
      <c r="P106" s="503">
        <v>42582</v>
      </c>
      <c r="Q106" s="496">
        <f t="shared" si="2"/>
        <v>1773.97</v>
      </c>
    </row>
    <row r="107" spans="1:17">
      <c r="A107" s="495">
        <v>2016</v>
      </c>
      <c r="B107" s="495">
        <v>8</v>
      </c>
      <c r="C107" s="496">
        <v>1774.27</v>
      </c>
      <c r="D107" s="496">
        <v>1819.62</v>
      </c>
      <c r="E107" s="496">
        <v>1757.55</v>
      </c>
      <c r="F107" s="496">
        <v>1789.6666666666699</v>
      </c>
      <c r="G107" s="496">
        <v>1818.39</v>
      </c>
      <c r="H107" s="497">
        <v>0.85</v>
      </c>
      <c r="I107" s="496">
        <v>-0.6</v>
      </c>
      <c r="J107" s="496">
        <v>97525773.650000006</v>
      </c>
      <c r="K107" s="498">
        <f t="shared" si="3"/>
        <v>3.5135899630133878</v>
      </c>
      <c r="L107" s="498">
        <f t="shared" si="3"/>
        <v>2.5039882297896838</v>
      </c>
      <c r="M107" s="496"/>
      <c r="P107" s="503">
        <v>42613</v>
      </c>
      <c r="Q107" s="496">
        <f t="shared" si="2"/>
        <v>1818.39</v>
      </c>
    </row>
    <row r="108" spans="1:17">
      <c r="A108" s="495">
        <v>2016</v>
      </c>
      <c r="B108" s="495">
        <v>9</v>
      </c>
      <c r="C108" s="496">
        <v>1818.22</v>
      </c>
      <c r="D108" s="496">
        <v>1955.28</v>
      </c>
      <c r="E108" s="496">
        <v>1810</v>
      </c>
      <c r="F108" s="496">
        <v>1880.9368181818199</v>
      </c>
      <c r="G108" s="496">
        <v>1941.32</v>
      </c>
      <c r="H108" s="497">
        <v>1.22</v>
      </c>
      <c r="I108" s="496">
        <v>-0.36</v>
      </c>
      <c r="J108" s="496">
        <v>223987323.62</v>
      </c>
      <c r="K108" s="498">
        <f t="shared" si="3"/>
        <v>5.0998408371288946</v>
      </c>
      <c r="L108" s="498">
        <f t="shared" si="3"/>
        <v>6.7603759369551994</v>
      </c>
      <c r="M108" s="496"/>
      <c r="P108" s="503">
        <v>42643</v>
      </c>
      <c r="Q108" s="496">
        <f t="shared" si="2"/>
        <v>1941.32</v>
      </c>
    </row>
    <row r="109" spans="1:17">
      <c r="A109" s="495">
        <v>2016</v>
      </c>
      <c r="B109" s="495">
        <v>10</v>
      </c>
      <c r="C109" s="496">
        <v>1941.13</v>
      </c>
      <c r="D109" s="496">
        <v>2006.24</v>
      </c>
      <c r="E109" s="496">
        <v>1939.71</v>
      </c>
      <c r="F109" s="496">
        <v>1971.84142857143</v>
      </c>
      <c r="G109" s="496">
        <v>1958.94</v>
      </c>
      <c r="H109" s="497">
        <v>1.1399999999999999</v>
      </c>
      <c r="I109" s="496">
        <v>-0.96</v>
      </c>
      <c r="J109" s="496">
        <v>154288413.78</v>
      </c>
      <c r="K109" s="498">
        <f t="shared" si="3"/>
        <v>4.8329433243526836</v>
      </c>
      <c r="L109" s="498">
        <f t="shared" si="3"/>
        <v>0.90762986009519864</v>
      </c>
      <c r="M109" s="496"/>
      <c r="P109" s="503">
        <v>42674</v>
      </c>
      <c r="Q109" s="496">
        <f t="shared" si="2"/>
        <v>1958.94</v>
      </c>
    </row>
    <row r="110" spans="1:17">
      <c r="A110" s="495">
        <v>2016</v>
      </c>
      <c r="B110" s="495">
        <v>11</v>
      </c>
      <c r="C110" s="496">
        <v>1959.39</v>
      </c>
      <c r="D110" s="496">
        <v>2000.05</v>
      </c>
      <c r="E110" s="496">
        <v>1899.54</v>
      </c>
      <c r="F110" s="496">
        <v>1967.8471428571399</v>
      </c>
      <c r="G110" s="496">
        <v>1997.81</v>
      </c>
      <c r="H110" s="497">
        <v>0.86</v>
      </c>
      <c r="I110" s="496">
        <v>-0.96</v>
      </c>
      <c r="J110" s="496">
        <v>137868258.58000001</v>
      </c>
      <c r="K110" s="498">
        <f t="shared" si="3"/>
        <v>-0.2025662741645391</v>
      </c>
      <c r="L110" s="498">
        <f t="shared" si="3"/>
        <v>1.9842363727321981</v>
      </c>
      <c r="M110" s="496"/>
      <c r="P110" s="503">
        <v>42704</v>
      </c>
      <c r="Q110" s="496">
        <f t="shared" si="2"/>
        <v>1997.81</v>
      </c>
    </row>
    <row r="111" spans="1:17">
      <c r="A111" s="495">
        <v>2016</v>
      </c>
      <c r="B111" s="495">
        <v>12</v>
      </c>
      <c r="C111" s="496">
        <v>1997.67</v>
      </c>
      <c r="D111" s="496">
        <v>2005.03</v>
      </c>
      <c r="E111" s="496">
        <v>1961.97</v>
      </c>
      <c r="F111" s="496">
        <v>1983.46333333333</v>
      </c>
      <c r="G111" s="496">
        <v>1994.84</v>
      </c>
      <c r="H111" s="497">
        <v>0.71</v>
      </c>
      <c r="I111" s="496">
        <v>-1.1200000000000001</v>
      </c>
      <c r="J111" s="496">
        <v>112100505.53</v>
      </c>
      <c r="K111" s="498">
        <f t="shared" si="3"/>
        <v>0.79356725103743031</v>
      </c>
      <c r="L111" s="498">
        <f t="shared" si="3"/>
        <v>-0.14866278575040326</v>
      </c>
      <c r="M111" s="496"/>
      <c r="P111" s="503">
        <v>42735</v>
      </c>
      <c r="Q111" s="496">
        <f t="shared" si="2"/>
        <v>1994.84</v>
      </c>
    </row>
    <row r="112" spans="1:17">
      <c r="A112" s="495">
        <v>2017</v>
      </c>
      <c r="B112" s="495">
        <v>1</v>
      </c>
      <c r="C112" s="496">
        <v>1995.49</v>
      </c>
      <c r="D112" s="496">
        <v>2146.14</v>
      </c>
      <c r="E112" s="496">
        <v>1988.15</v>
      </c>
      <c r="F112" s="496">
        <v>2074.0404761904801</v>
      </c>
      <c r="G112" s="496">
        <v>2142.69</v>
      </c>
      <c r="H112" s="497">
        <v>1.67</v>
      </c>
      <c r="I112" s="496">
        <v>-0.44</v>
      </c>
      <c r="J112" s="496">
        <v>164245000.30000001</v>
      </c>
      <c r="K112" s="498">
        <f t="shared" si="3"/>
        <v>4.5666154415332443</v>
      </c>
      <c r="L112" s="498">
        <f t="shared" si="3"/>
        <v>7.4116219847205826</v>
      </c>
      <c r="M112" s="496"/>
      <c r="P112" s="503">
        <v>42766</v>
      </c>
      <c r="Q112" s="496">
        <f t="shared" si="2"/>
        <v>2142.69</v>
      </c>
    </row>
    <row r="113" spans="1:17">
      <c r="A113" s="495">
        <v>2017</v>
      </c>
      <c r="B113" s="495">
        <v>2</v>
      </c>
      <c r="C113" s="496">
        <v>2145.16</v>
      </c>
      <c r="D113" s="496">
        <v>2254.86</v>
      </c>
      <c r="E113" s="496">
        <v>2136.38</v>
      </c>
      <c r="F113" s="496">
        <v>2192.5839999999998</v>
      </c>
      <c r="G113" s="496">
        <v>2221.02</v>
      </c>
      <c r="H113" s="497">
        <v>1.38</v>
      </c>
      <c r="I113" s="496">
        <v>-0.63</v>
      </c>
      <c r="J113" s="496">
        <v>268201911.09</v>
      </c>
      <c r="K113" s="498">
        <f t="shared" si="3"/>
        <v>5.715583913157559</v>
      </c>
      <c r="L113" s="498">
        <f t="shared" si="3"/>
        <v>3.6556851434411897</v>
      </c>
      <c r="M113" s="496"/>
      <c r="P113" s="503">
        <v>42794</v>
      </c>
      <c r="Q113" s="496">
        <f t="shared" si="2"/>
        <v>2221.02</v>
      </c>
    </row>
    <row r="114" spans="1:17">
      <c r="A114" s="495">
        <v>2017</v>
      </c>
      <c r="B114" s="495">
        <v>3</v>
      </c>
      <c r="C114" s="496">
        <v>2221</v>
      </c>
      <c r="D114" s="496">
        <v>2231.11</v>
      </c>
      <c r="E114" s="496">
        <v>1914.46</v>
      </c>
      <c r="F114" s="496">
        <v>2146.75782608696</v>
      </c>
      <c r="G114" s="496">
        <v>1989.27</v>
      </c>
      <c r="H114" s="497">
        <v>2.31</v>
      </c>
      <c r="I114" s="496">
        <v>-3.06</v>
      </c>
      <c r="J114" s="496">
        <v>395560937.36000001</v>
      </c>
      <c r="K114" s="498">
        <f t="shared" si="3"/>
        <v>-2.0900532847562374</v>
      </c>
      <c r="L114" s="498">
        <f t="shared" si="3"/>
        <v>-10.434395007699166</v>
      </c>
      <c r="M114" s="496"/>
      <c r="P114" s="503">
        <v>42825</v>
      </c>
      <c r="Q114" s="496">
        <f t="shared" si="2"/>
        <v>1989.27</v>
      </c>
    </row>
    <row r="115" spans="1:17">
      <c r="A115" s="495">
        <v>2017</v>
      </c>
      <c r="B115" s="495">
        <v>4</v>
      </c>
      <c r="C115" s="496">
        <v>1990.1</v>
      </c>
      <c r="D115" s="496">
        <v>2042.63</v>
      </c>
      <c r="E115" s="496">
        <v>1866.58</v>
      </c>
      <c r="F115" s="496">
        <v>1942.87055555556</v>
      </c>
      <c r="G115" s="496">
        <v>1901.87</v>
      </c>
      <c r="H115" s="497">
        <v>2.31</v>
      </c>
      <c r="I115" s="496">
        <v>-2.63</v>
      </c>
      <c r="J115" s="496">
        <v>289108596.82999998</v>
      </c>
      <c r="K115" s="498">
        <f t="shared" si="3"/>
        <v>-9.4974509026497458</v>
      </c>
      <c r="L115" s="498">
        <f t="shared" si="3"/>
        <v>-4.3935715111573614</v>
      </c>
      <c r="M115" s="496"/>
      <c r="P115" s="503">
        <v>42855</v>
      </c>
      <c r="Q115" s="496">
        <f t="shared" si="2"/>
        <v>1901.87</v>
      </c>
    </row>
    <row r="116" spans="1:17">
      <c r="A116" s="495">
        <v>2017</v>
      </c>
      <c r="B116" s="495">
        <v>5</v>
      </c>
      <c r="C116" s="496">
        <v>1902.54</v>
      </c>
      <c r="D116" s="496">
        <v>1910.6</v>
      </c>
      <c r="E116" s="496">
        <v>1845.82</v>
      </c>
      <c r="F116" s="496">
        <v>1874.1909090909101</v>
      </c>
      <c r="G116" s="496">
        <v>1864.17</v>
      </c>
      <c r="H116" s="497">
        <v>0.62</v>
      </c>
      <c r="I116" s="496">
        <v>-0.93</v>
      </c>
      <c r="J116" s="496">
        <v>108344577.63</v>
      </c>
      <c r="K116" s="498">
        <f t="shared" si="3"/>
        <v>-3.5349573994141394</v>
      </c>
      <c r="L116" s="498">
        <f t="shared" si="3"/>
        <v>-1.9822595655854371</v>
      </c>
      <c r="M116" s="496"/>
      <c r="P116" s="503">
        <v>42886</v>
      </c>
      <c r="Q116" s="496">
        <f t="shared" si="2"/>
        <v>1864.17</v>
      </c>
    </row>
    <row r="117" spans="1:17">
      <c r="A117" s="495">
        <v>2017</v>
      </c>
      <c r="B117" s="495">
        <v>6</v>
      </c>
      <c r="C117" s="496">
        <v>1861.95</v>
      </c>
      <c r="D117" s="496">
        <v>1882.69</v>
      </c>
      <c r="E117" s="496">
        <v>1816.11</v>
      </c>
      <c r="F117" s="496">
        <v>1853.453</v>
      </c>
      <c r="G117" s="496">
        <v>1865.57</v>
      </c>
      <c r="H117" s="497">
        <v>0.73</v>
      </c>
      <c r="I117" s="496">
        <v>-0.84</v>
      </c>
      <c r="J117" s="496">
        <v>107354605.91</v>
      </c>
      <c r="K117" s="498">
        <f t="shared" si="3"/>
        <v>-1.1064992893903849</v>
      </c>
      <c r="L117" s="498">
        <f t="shared" si="3"/>
        <v>7.5100446847642388E-2</v>
      </c>
      <c r="M117" s="496"/>
      <c r="P117" s="503">
        <v>42916</v>
      </c>
      <c r="Q117" s="496">
        <f t="shared" si="2"/>
        <v>1865.57</v>
      </c>
    </row>
    <row r="118" spans="1:17">
      <c r="A118" s="495">
        <v>2017</v>
      </c>
      <c r="B118" s="495">
        <v>7</v>
      </c>
      <c r="C118" s="496">
        <v>1867.12</v>
      </c>
      <c r="D118" s="496">
        <v>1895.29</v>
      </c>
      <c r="E118" s="496">
        <v>1842.53</v>
      </c>
      <c r="F118" s="496">
        <v>1869.87571428571</v>
      </c>
      <c r="G118" s="496">
        <v>1885.31</v>
      </c>
      <c r="H118" s="497">
        <v>0.82</v>
      </c>
      <c r="I118" s="496">
        <v>-0.88</v>
      </c>
      <c r="J118" s="496">
        <v>76822299.370000005</v>
      </c>
      <c r="K118" s="498">
        <f t="shared" si="3"/>
        <v>0.88606046582837905</v>
      </c>
      <c r="L118" s="498">
        <f t="shared" si="3"/>
        <v>1.0581216464672991</v>
      </c>
      <c r="M118" s="496"/>
      <c r="P118" s="503">
        <v>42947</v>
      </c>
      <c r="Q118" s="496">
        <f t="shared" si="2"/>
        <v>1885.31</v>
      </c>
    </row>
    <row r="119" spans="1:17">
      <c r="A119" s="495">
        <v>2017</v>
      </c>
      <c r="B119" s="495">
        <v>8</v>
      </c>
      <c r="C119" s="496">
        <v>1883.89</v>
      </c>
      <c r="D119" s="496">
        <v>1908.48</v>
      </c>
      <c r="E119" s="496">
        <v>1882.75</v>
      </c>
      <c r="F119" s="496">
        <v>1895.1772727272701</v>
      </c>
      <c r="G119" s="496">
        <v>1893.01</v>
      </c>
      <c r="H119" s="497">
        <v>0.45</v>
      </c>
      <c r="I119" s="496">
        <v>-0.37</v>
      </c>
      <c r="J119" s="496">
        <v>68483835.340000004</v>
      </c>
      <c r="K119" s="498">
        <f t="shared" si="3"/>
        <v>1.3531144475677195</v>
      </c>
      <c r="L119" s="498">
        <f t="shared" si="3"/>
        <v>0.40842089629822453</v>
      </c>
      <c r="M119" s="496"/>
      <c r="P119" s="503">
        <v>42978</v>
      </c>
      <c r="Q119" s="496">
        <f t="shared" si="2"/>
        <v>1893.01</v>
      </c>
    </row>
    <row r="120" spans="1:17">
      <c r="A120" s="495">
        <v>2017</v>
      </c>
      <c r="B120" s="495">
        <v>9</v>
      </c>
      <c r="C120" s="496">
        <v>1893.89</v>
      </c>
      <c r="D120" s="496">
        <v>1904.61</v>
      </c>
      <c r="E120" s="496">
        <v>1793.17</v>
      </c>
      <c r="F120" s="496">
        <v>1845.8947619047599</v>
      </c>
      <c r="G120" s="496">
        <v>1811.12</v>
      </c>
      <c r="H120" s="497">
        <v>1.6</v>
      </c>
      <c r="I120" s="496">
        <v>-1.42</v>
      </c>
      <c r="J120" s="496">
        <v>153942858.87</v>
      </c>
      <c r="K120" s="498">
        <f t="shared" si="3"/>
        <v>-2.6004169389172631</v>
      </c>
      <c r="L120" s="498">
        <f t="shared" si="3"/>
        <v>-4.3259148129169915</v>
      </c>
      <c r="M120" s="496"/>
      <c r="P120" s="503">
        <v>43008</v>
      </c>
      <c r="Q120" s="496">
        <f t="shared" si="2"/>
        <v>1811.12</v>
      </c>
    </row>
    <row r="121" spans="1:17">
      <c r="A121" s="495">
        <v>2017</v>
      </c>
      <c r="B121" s="495">
        <v>10</v>
      </c>
      <c r="C121" s="496">
        <v>1814.88</v>
      </c>
      <c r="D121" s="496">
        <v>1906.07</v>
      </c>
      <c r="E121" s="496">
        <v>1798.81</v>
      </c>
      <c r="F121" s="496">
        <v>1847.76909090909</v>
      </c>
      <c r="G121" s="496">
        <v>1874.49</v>
      </c>
      <c r="H121" s="497">
        <v>2.13</v>
      </c>
      <c r="I121" s="496">
        <v>-0.56999999999999995</v>
      </c>
      <c r="J121" s="496">
        <v>115640336.95</v>
      </c>
      <c r="K121" s="498">
        <f t="shared" si="3"/>
        <v>0.1015404043075705</v>
      </c>
      <c r="L121" s="498">
        <f t="shared" si="3"/>
        <v>3.4989398825036488</v>
      </c>
      <c r="M121" s="496"/>
      <c r="P121" s="503">
        <v>43039</v>
      </c>
      <c r="Q121" s="496">
        <f t="shared" si="2"/>
        <v>1874.49</v>
      </c>
    </row>
    <row r="122" spans="1:17">
      <c r="A122" s="495">
        <v>2017</v>
      </c>
      <c r="B122" s="495">
        <v>11</v>
      </c>
      <c r="C122" s="496">
        <v>1874.49</v>
      </c>
      <c r="D122" s="496">
        <v>1875.01</v>
      </c>
      <c r="E122" s="496">
        <v>1804.59</v>
      </c>
      <c r="F122" s="496">
        <v>1850.92333333333</v>
      </c>
      <c r="G122" s="496">
        <v>1875.01</v>
      </c>
      <c r="H122" s="497">
        <v>1.26</v>
      </c>
      <c r="I122" s="496">
        <v>-1.38</v>
      </c>
      <c r="J122" s="496">
        <v>93459428.480000004</v>
      </c>
      <c r="K122" s="498">
        <f t="shared" si="3"/>
        <v>0.17070544364869988</v>
      </c>
      <c r="L122" s="498">
        <f t="shared" si="3"/>
        <v>2.7740878852384299E-2</v>
      </c>
      <c r="M122" s="496"/>
      <c r="P122" s="503">
        <v>43069</v>
      </c>
      <c r="Q122" s="496">
        <f t="shared" si="2"/>
        <v>1875.01</v>
      </c>
    </row>
    <row r="123" spans="1:17">
      <c r="A123" s="495">
        <v>2017</v>
      </c>
      <c r="B123" s="495">
        <v>12</v>
      </c>
      <c r="C123" s="496">
        <v>1874.27</v>
      </c>
      <c r="D123" s="496">
        <v>1877.3</v>
      </c>
      <c r="E123" s="496">
        <v>1824</v>
      </c>
      <c r="F123" s="496">
        <v>1851.0231578947401</v>
      </c>
      <c r="G123" s="496">
        <v>1842.87</v>
      </c>
      <c r="H123" s="497">
        <v>0.62</v>
      </c>
      <c r="I123" s="496">
        <v>-0.79</v>
      </c>
      <c r="J123" s="496">
        <v>86247417.950000003</v>
      </c>
      <c r="K123" s="498">
        <f t="shared" si="3"/>
        <v>5.393230481899991E-3</v>
      </c>
      <c r="L123" s="498">
        <f t="shared" si="3"/>
        <v>-1.7141241913376462</v>
      </c>
      <c r="M123" s="496"/>
      <c r="P123" s="503">
        <v>43100</v>
      </c>
      <c r="Q123" s="496">
        <f t="shared" si="2"/>
        <v>1842.87</v>
      </c>
    </row>
    <row r="124" spans="1:17">
      <c r="A124" s="495">
        <v>2018</v>
      </c>
      <c r="B124" s="495">
        <v>1</v>
      </c>
      <c r="C124" s="496">
        <v>1842.83</v>
      </c>
      <c r="D124" s="496">
        <v>1885.26</v>
      </c>
      <c r="E124" s="496">
        <v>1835.11</v>
      </c>
      <c r="F124" s="496">
        <v>1865.02909090909</v>
      </c>
      <c r="G124" s="496">
        <v>1884.79</v>
      </c>
      <c r="H124" s="497">
        <v>0.73</v>
      </c>
      <c r="I124" s="496">
        <v>-0.26</v>
      </c>
      <c r="J124" s="496">
        <v>97044980.689999998</v>
      </c>
      <c r="K124" s="498">
        <f t="shared" si="3"/>
        <v>0.7566589836876858</v>
      </c>
      <c r="L124" s="498">
        <f t="shared" si="3"/>
        <v>2.2747128120811624</v>
      </c>
      <c r="M124" s="496"/>
      <c r="P124" s="503">
        <v>43131</v>
      </c>
      <c r="Q124" s="496">
        <f t="shared" si="2"/>
        <v>1884.79</v>
      </c>
    </row>
    <row r="125" spans="1:17">
      <c r="A125" s="495">
        <v>2018</v>
      </c>
      <c r="B125" s="495">
        <v>2</v>
      </c>
      <c r="C125" s="496">
        <v>1884.19</v>
      </c>
      <c r="D125" s="496">
        <v>1886.99</v>
      </c>
      <c r="E125" s="496">
        <v>1810.6</v>
      </c>
      <c r="F125" s="496">
        <v>1853.1320000000001</v>
      </c>
      <c r="G125" s="496">
        <v>1839.46</v>
      </c>
      <c r="H125" s="497">
        <v>1.84</v>
      </c>
      <c r="I125" s="496">
        <v>-2.34</v>
      </c>
      <c r="J125" s="496">
        <v>108526286.37</v>
      </c>
      <c r="K125" s="498">
        <f t="shared" si="3"/>
        <v>-0.63790377142539967</v>
      </c>
      <c r="L125" s="498">
        <f t="shared" si="3"/>
        <v>-2.4050424715750864</v>
      </c>
      <c r="M125" s="496"/>
      <c r="P125" s="503">
        <v>43159</v>
      </c>
      <c r="Q125" s="496">
        <f t="shared" si="2"/>
        <v>1839.46</v>
      </c>
    </row>
    <row r="126" spans="1:17">
      <c r="A126" s="495">
        <v>2018</v>
      </c>
      <c r="B126" s="495">
        <v>3</v>
      </c>
      <c r="C126" s="496">
        <v>1839.87</v>
      </c>
      <c r="D126" s="496">
        <v>1860</v>
      </c>
      <c r="E126" s="496">
        <v>1804.01</v>
      </c>
      <c r="F126" s="496">
        <v>1840.4785714285699</v>
      </c>
      <c r="G126" s="496">
        <v>1804.97</v>
      </c>
      <c r="H126" s="497">
        <v>0.53</v>
      </c>
      <c r="I126" s="496">
        <v>-0.71</v>
      </c>
      <c r="J126" s="496">
        <v>96333020.859999999</v>
      </c>
      <c r="K126" s="498">
        <f t="shared" si="3"/>
        <v>-0.68281312779824077</v>
      </c>
      <c r="L126" s="498">
        <f t="shared" si="3"/>
        <v>-1.8750067954725864</v>
      </c>
      <c r="M126" s="496"/>
      <c r="P126" s="503">
        <v>43190</v>
      </c>
      <c r="Q126" s="496">
        <f t="shared" si="2"/>
        <v>1804.97</v>
      </c>
    </row>
    <row r="127" spans="1:17">
      <c r="A127" s="495">
        <v>2018</v>
      </c>
      <c r="B127" s="495">
        <v>4</v>
      </c>
      <c r="C127" s="496">
        <v>1805.66</v>
      </c>
      <c r="D127" s="496">
        <v>1816.08</v>
      </c>
      <c r="E127" s="496">
        <v>1768.86</v>
      </c>
      <c r="F127" s="496">
        <v>1793.8744999999999</v>
      </c>
      <c r="G127" s="496">
        <v>1809.6</v>
      </c>
      <c r="H127" s="497">
        <v>0.83</v>
      </c>
      <c r="I127" s="496">
        <v>-0.91</v>
      </c>
      <c r="J127" s="496">
        <v>80163301.730000004</v>
      </c>
      <c r="K127" s="498">
        <f t="shared" si="3"/>
        <v>-2.5321713684716372</v>
      </c>
      <c r="L127" s="498">
        <f t="shared" si="3"/>
        <v>0.25651395868074189</v>
      </c>
      <c r="M127" s="496"/>
      <c r="P127" s="503">
        <v>43220</v>
      </c>
      <c r="Q127" s="496">
        <f t="shared" si="2"/>
        <v>1809.6</v>
      </c>
    </row>
    <row r="128" spans="1:17">
      <c r="A128" s="495">
        <v>2018</v>
      </c>
      <c r="B128" s="495">
        <v>5</v>
      </c>
      <c r="C128" s="496">
        <v>1810.48</v>
      </c>
      <c r="D128" s="496">
        <v>1864.2</v>
      </c>
      <c r="E128" s="496">
        <v>1809.97</v>
      </c>
      <c r="F128" s="496">
        <v>1843.9661904761899</v>
      </c>
      <c r="G128" s="496">
        <v>1854.02</v>
      </c>
      <c r="H128" s="497">
        <v>1.03</v>
      </c>
      <c r="I128" s="496">
        <v>-0.45</v>
      </c>
      <c r="J128" s="496">
        <v>108666236.81</v>
      </c>
      <c r="K128" s="498">
        <f t="shared" si="3"/>
        <v>2.7923742979896389</v>
      </c>
      <c r="L128" s="498">
        <f t="shared" si="3"/>
        <v>2.4546861184792306</v>
      </c>
      <c r="M128" s="496"/>
      <c r="P128" s="503">
        <v>43251</v>
      </c>
      <c r="Q128" s="496">
        <f t="shared" si="2"/>
        <v>1854.02</v>
      </c>
    </row>
    <row r="129" spans="1:17">
      <c r="A129" s="495">
        <v>2018</v>
      </c>
      <c r="B129" s="495">
        <v>6</v>
      </c>
      <c r="C129" s="496">
        <v>1853.59</v>
      </c>
      <c r="D129" s="496">
        <v>1855.35</v>
      </c>
      <c r="E129" s="496">
        <v>1803.51</v>
      </c>
      <c r="F129" s="496">
        <v>1826.38315789474</v>
      </c>
      <c r="G129" s="496">
        <v>1816.49</v>
      </c>
      <c r="H129" s="497">
        <v>0.62</v>
      </c>
      <c r="I129" s="496">
        <v>-1.33</v>
      </c>
      <c r="J129" s="496">
        <v>99585106.890000001</v>
      </c>
      <c r="K129" s="498">
        <f t="shared" si="3"/>
        <v>-0.95354419578100647</v>
      </c>
      <c r="L129" s="498">
        <f t="shared" si="3"/>
        <v>-2.0242500080905188</v>
      </c>
      <c r="M129" s="496"/>
      <c r="P129" s="503">
        <v>43281</v>
      </c>
      <c r="Q129" s="496">
        <f t="shared" si="2"/>
        <v>1816.49</v>
      </c>
    </row>
    <row r="130" spans="1:17">
      <c r="A130" s="495">
        <v>2018</v>
      </c>
      <c r="B130" s="495">
        <v>7</v>
      </c>
      <c r="C130" s="496">
        <v>1816.49</v>
      </c>
      <c r="D130" s="496">
        <v>1838.85</v>
      </c>
      <c r="E130" s="496">
        <v>1784.28</v>
      </c>
      <c r="F130" s="496">
        <v>1809.0131818181801</v>
      </c>
      <c r="G130" s="496">
        <v>1820.01</v>
      </c>
      <c r="H130" s="497">
        <v>1.07</v>
      </c>
      <c r="I130" s="496">
        <v>-0.88</v>
      </c>
      <c r="J130" s="496">
        <v>81569928.920000002</v>
      </c>
      <c r="K130" s="498">
        <f t="shared" si="3"/>
        <v>-0.95105870865465647</v>
      </c>
      <c r="L130" s="498">
        <f t="shared" si="3"/>
        <v>0.19378031258085571</v>
      </c>
      <c r="M130" s="496"/>
      <c r="P130" s="503">
        <v>43312</v>
      </c>
      <c r="Q130" s="496">
        <f t="shared" si="2"/>
        <v>1820.01</v>
      </c>
    </row>
    <row r="131" spans="1:17">
      <c r="A131" s="495">
        <v>2018</v>
      </c>
      <c r="B131" s="495">
        <v>8</v>
      </c>
      <c r="C131" s="496">
        <v>1821.33</v>
      </c>
      <c r="D131" s="496">
        <v>1844.68</v>
      </c>
      <c r="E131" s="496">
        <v>1808.27</v>
      </c>
      <c r="F131" s="496">
        <v>1825.3245454545499</v>
      </c>
      <c r="G131" s="496">
        <v>1822.24</v>
      </c>
      <c r="H131" s="497">
        <v>0.55000000000000004</v>
      </c>
      <c r="I131" s="496">
        <v>-0.59</v>
      </c>
      <c r="J131" s="496">
        <v>102556841</v>
      </c>
      <c r="K131" s="498">
        <f t="shared" si="3"/>
        <v>0.90167190600433855</v>
      </c>
      <c r="L131" s="498">
        <f t="shared" si="3"/>
        <v>0.12252679930328725</v>
      </c>
      <c r="M131" s="496"/>
      <c r="P131" s="503">
        <v>43343</v>
      </c>
      <c r="Q131" s="496">
        <f t="shared" ref="Q131:Q159" si="4">G131</f>
        <v>1822.24</v>
      </c>
    </row>
    <row r="132" spans="1:17">
      <c r="A132" s="495">
        <v>2018</v>
      </c>
      <c r="B132" s="495">
        <v>9</v>
      </c>
      <c r="C132" s="496">
        <v>1820.91</v>
      </c>
      <c r="D132" s="496">
        <v>1822.34</v>
      </c>
      <c r="E132" s="496">
        <v>1775.08</v>
      </c>
      <c r="F132" s="496">
        <v>1802.2935</v>
      </c>
      <c r="G132" s="496">
        <v>1782.15</v>
      </c>
      <c r="H132" s="497">
        <v>0.79</v>
      </c>
      <c r="I132" s="496">
        <v>-0.73</v>
      </c>
      <c r="J132" s="496">
        <v>106697897.40000001</v>
      </c>
      <c r="K132" s="498">
        <f t="shared" ref="K132:L152" si="5">+F132/F131*100-100</f>
        <v>-1.2617507123268723</v>
      </c>
      <c r="L132" s="498">
        <f t="shared" si="5"/>
        <v>-2.200039511809635</v>
      </c>
      <c r="M132" s="496"/>
      <c r="P132" s="503">
        <v>43373</v>
      </c>
      <c r="Q132" s="496">
        <f t="shared" si="4"/>
        <v>1782.15</v>
      </c>
    </row>
    <row r="133" spans="1:17">
      <c r="A133" s="495">
        <v>2018</v>
      </c>
      <c r="B133" s="495">
        <v>10</v>
      </c>
      <c r="C133" s="496">
        <v>1781.41</v>
      </c>
      <c r="D133" s="496">
        <v>1803.19</v>
      </c>
      <c r="E133" s="496">
        <v>1747.47</v>
      </c>
      <c r="F133" s="496">
        <v>1779.30090909091</v>
      </c>
      <c r="G133" s="496">
        <v>1779.13</v>
      </c>
      <c r="H133" s="497">
        <v>1.03</v>
      </c>
      <c r="I133" s="496">
        <v>-0.88</v>
      </c>
      <c r="J133" s="496">
        <v>119221640.3</v>
      </c>
      <c r="K133" s="498">
        <f t="shared" si="5"/>
        <v>-1.2757406553976978</v>
      </c>
      <c r="L133" s="498">
        <f t="shared" si="5"/>
        <v>-0.16945823864433862</v>
      </c>
      <c r="M133" s="496"/>
      <c r="P133" s="503">
        <v>43404</v>
      </c>
      <c r="Q133" s="496">
        <f t="shared" si="4"/>
        <v>1779.13</v>
      </c>
    </row>
    <row r="134" spans="1:17">
      <c r="A134" s="495">
        <v>2018</v>
      </c>
      <c r="B134" s="495">
        <v>11</v>
      </c>
      <c r="C134" s="496">
        <v>1779.13</v>
      </c>
      <c r="D134" s="496">
        <v>1788.77</v>
      </c>
      <c r="E134" s="496">
        <v>1713.37</v>
      </c>
      <c r="F134" s="496">
        <v>1750.8942857142899</v>
      </c>
      <c r="G134" s="496">
        <v>1729.38</v>
      </c>
      <c r="H134" s="497">
        <v>0.43</v>
      </c>
      <c r="I134" s="496">
        <v>-1.04</v>
      </c>
      <c r="J134" s="496">
        <v>123969585.09999999</v>
      </c>
      <c r="K134" s="498">
        <f t="shared" si="5"/>
        <v>-1.5965047413556164</v>
      </c>
      <c r="L134" s="498">
        <f t="shared" si="5"/>
        <v>-2.7963105562831316</v>
      </c>
      <c r="M134" s="496"/>
      <c r="P134" s="503">
        <v>43434</v>
      </c>
      <c r="Q134" s="496">
        <f t="shared" si="4"/>
        <v>1729.38</v>
      </c>
    </row>
    <row r="135" spans="1:17">
      <c r="A135" s="495">
        <v>2018</v>
      </c>
      <c r="B135" s="495">
        <v>12</v>
      </c>
      <c r="C135" s="496">
        <v>1730.75</v>
      </c>
      <c r="D135" s="496">
        <v>1753.29</v>
      </c>
      <c r="E135" s="496">
        <v>1693.82</v>
      </c>
      <c r="F135" s="496">
        <v>1730.09705882353</v>
      </c>
      <c r="G135" s="496">
        <v>1748.81</v>
      </c>
      <c r="H135" s="497">
        <v>0.96</v>
      </c>
      <c r="I135" s="496">
        <v>-1.63</v>
      </c>
      <c r="J135" s="496">
        <v>135688384.52000001</v>
      </c>
      <c r="K135" s="498">
        <f t="shared" si="5"/>
        <v>-1.1878059720935994</v>
      </c>
      <c r="L135" s="498">
        <f t="shared" si="5"/>
        <v>1.1235240375163187</v>
      </c>
      <c r="M135" s="496"/>
      <c r="P135" s="503">
        <v>43465</v>
      </c>
      <c r="Q135" s="496">
        <f t="shared" si="4"/>
        <v>1748.81</v>
      </c>
    </row>
    <row r="136" spans="1:17">
      <c r="A136" s="495">
        <v>2019</v>
      </c>
      <c r="B136" s="495">
        <v>1</v>
      </c>
      <c r="C136" s="496">
        <v>1748.81</v>
      </c>
      <c r="D136" s="496">
        <v>1769.24</v>
      </c>
      <c r="E136" s="496">
        <v>1724.07</v>
      </c>
      <c r="F136" s="496">
        <v>1747.9677272727299</v>
      </c>
      <c r="G136" s="496">
        <v>1761.79</v>
      </c>
      <c r="H136" s="497">
        <v>0.76</v>
      </c>
      <c r="I136" s="496">
        <v>-1.1100000000000001</v>
      </c>
      <c r="J136" s="496">
        <v>79683188.060000002</v>
      </c>
      <c r="K136" s="498">
        <f t="shared" si="5"/>
        <v>1.032928664785544</v>
      </c>
      <c r="L136" s="498">
        <f t="shared" si="5"/>
        <v>0.74221899463063323</v>
      </c>
      <c r="M136" s="496"/>
      <c r="P136" s="503">
        <v>43496</v>
      </c>
      <c r="Q136" s="496">
        <f t="shared" si="4"/>
        <v>1761.79</v>
      </c>
    </row>
    <row r="137" spans="1:17">
      <c r="A137" s="495">
        <v>2019</v>
      </c>
      <c r="B137" s="495">
        <v>2</v>
      </c>
      <c r="C137" s="496">
        <v>1761.79</v>
      </c>
      <c r="D137" s="496">
        <v>1799.2</v>
      </c>
      <c r="E137" s="496">
        <v>1748.58</v>
      </c>
      <c r="F137" s="496">
        <v>1768.0564999999999</v>
      </c>
      <c r="G137" s="496">
        <v>1798.98</v>
      </c>
      <c r="H137" s="497">
        <v>1.02</v>
      </c>
      <c r="I137" s="496">
        <v>-0.61</v>
      </c>
      <c r="J137" s="496">
        <v>73682332.489999995</v>
      </c>
      <c r="K137" s="498">
        <f t="shared" si="5"/>
        <v>1.1492645095120508</v>
      </c>
      <c r="L137" s="498">
        <f t="shared" si="5"/>
        <v>2.1109212789265541</v>
      </c>
      <c r="M137" s="496"/>
      <c r="P137" s="503">
        <v>43524</v>
      </c>
      <c r="Q137" s="496">
        <f t="shared" si="4"/>
        <v>1798.98</v>
      </c>
    </row>
    <row r="138" spans="1:17">
      <c r="A138" s="495">
        <v>2019</v>
      </c>
      <c r="B138" s="495">
        <v>3</v>
      </c>
      <c r="C138" s="496">
        <v>1797.71</v>
      </c>
      <c r="D138" s="496">
        <v>1804.21</v>
      </c>
      <c r="E138" s="496">
        <v>1760.6</v>
      </c>
      <c r="F138" s="496">
        <v>1778.45761904762</v>
      </c>
      <c r="G138" s="496">
        <v>1797.81</v>
      </c>
      <c r="H138" s="497">
        <v>0.99</v>
      </c>
      <c r="I138" s="496">
        <v>-1.58</v>
      </c>
      <c r="J138" s="496">
        <v>121960821.05</v>
      </c>
      <c r="K138" s="498">
        <f t="shared" si="5"/>
        <v>0.58827978900109201</v>
      </c>
      <c r="L138" s="498">
        <f t="shared" si="5"/>
        <v>-6.5036854217396467E-2</v>
      </c>
      <c r="M138" s="496"/>
      <c r="P138" s="503">
        <v>43555</v>
      </c>
      <c r="Q138" s="496">
        <f t="shared" si="4"/>
        <v>1797.81</v>
      </c>
    </row>
    <row r="139" spans="1:17">
      <c r="A139" s="495">
        <v>2019</v>
      </c>
      <c r="B139" s="495">
        <v>4</v>
      </c>
      <c r="C139" s="496">
        <v>1797.81</v>
      </c>
      <c r="D139" s="496">
        <v>1839.77</v>
      </c>
      <c r="E139" s="496">
        <v>1787.01</v>
      </c>
      <c r="F139" s="496">
        <v>1808.116</v>
      </c>
      <c r="G139" s="496">
        <v>1837.98</v>
      </c>
      <c r="H139" s="497">
        <v>0.59</v>
      </c>
      <c r="I139" s="496">
        <v>-0.8</v>
      </c>
      <c r="J139" s="496">
        <v>97999447.409999996</v>
      </c>
      <c r="K139" s="498">
        <f t="shared" si="5"/>
        <v>1.6676462027957797</v>
      </c>
      <c r="L139" s="498">
        <f t="shared" si="5"/>
        <v>2.2343851686218272</v>
      </c>
      <c r="M139" s="496"/>
      <c r="P139" s="503">
        <v>43585</v>
      </c>
      <c r="Q139" s="496">
        <f t="shared" si="4"/>
        <v>1837.98</v>
      </c>
    </row>
    <row r="140" spans="1:17">
      <c r="A140" s="495">
        <v>2019</v>
      </c>
      <c r="B140" s="495">
        <v>5</v>
      </c>
      <c r="C140" s="496">
        <v>1837.75</v>
      </c>
      <c r="D140" s="496">
        <v>1877.21</v>
      </c>
      <c r="E140" s="496">
        <v>1823.73</v>
      </c>
      <c r="F140" s="496">
        <v>1851.0845454545499</v>
      </c>
      <c r="G140" s="496">
        <v>1851.2</v>
      </c>
      <c r="H140" s="497">
        <v>0.76</v>
      </c>
      <c r="I140" s="496">
        <v>-0.87</v>
      </c>
      <c r="J140" s="496">
        <v>177507173.40000001</v>
      </c>
      <c r="K140" s="498">
        <f t="shared" si="5"/>
        <v>2.3764263716791447</v>
      </c>
      <c r="L140" s="498">
        <f t="shared" si="5"/>
        <v>0.71926789192482943</v>
      </c>
      <c r="M140" s="496"/>
      <c r="P140" s="503">
        <v>43616</v>
      </c>
      <c r="Q140" s="496">
        <f t="shared" si="4"/>
        <v>1851.2</v>
      </c>
    </row>
    <row r="141" spans="1:17">
      <c r="A141" s="495">
        <v>2019</v>
      </c>
      <c r="B141" s="495">
        <v>6</v>
      </c>
      <c r="C141" s="496">
        <v>1851.2</v>
      </c>
      <c r="D141" s="496">
        <v>1922.65</v>
      </c>
      <c r="E141" s="496">
        <v>1842.95</v>
      </c>
      <c r="F141" s="496">
        <v>1888.2166666666701</v>
      </c>
      <c r="G141" s="496">
        <v>1883.11</v>
      </c>
      <c r="H141" s="497">
        <v>1.1299999999999999</v>
      </c>
      <c r="I141" s="496">
        <v>-1.1499999999999999</v>
      </c>
      <c r="J141" s="496">
        <v>125175684.53</v>
      </c>
      <c r="K141" s="498">
        <f t="shared" si="5"/>
        <v>2.005965708227663</v>
      </c>
      <c r="L141" s="498">
        <f t="shared" si="5"/>
        <v>1.7237467588591073</v>
      </c>
      <c r="M141" s="496"/>
      <c r="P141" s="503">
        <v>43646</v>
      </c>
      <c r="Q141" s="496">
        <f t="shared" si="4"/>
        <v>1883.11</v>
      </c>
    </row>
    <row r="142" spans="1:17">
      <c r="A142" s="495">
        <v>2019</v>
      </c>
      <c r="B142" s="495">
        <v>7</v>
      </c>
      <c r="C142" s="496">
        <v>1883.11</v>
      </c>
      <c r="D142" s="496">
        <v>1930.51</v>
      </c>
      <c r="E142" s="496">
        <v>1871.75</v>
      </c>
      <c r="F142" s="496">
        <v>1900.5591304347799</v>
      </c>
      <c r="G142" s="496">
        <v>1911.58</v>
      </c>
      <c r="H142" s="497">
        <v>0.7</v>
      </c>
      <c r="I142" s="496">
        <v>-0.61</v>
      </c>
      <c r="J142" s="496">
        <v>102814071.52</v>
      </c>
      <c r="K142" s="498">
        <f t="shared" si="5"/>
        <v>0.65365717748369434</v>
      </c>
      <c r="L142" s="498">
        <f t="shared" si="5"/>
        <v>1.5118606985253109</v>
      </c>
      <c r="M142" s="496"/>
      <c r="P142" s="503">
        <v>43677</v>
      </c>
      <c r="Q142" s="496">
        <f t="shared" si="4"/>
        <v>1911.58</v>
      </c>
    </row>
    <row r="143" spans="1:17">
      <c r="A143" s="495">
        <v>2019</v>
      </c>
      <c r="B143" s="495">
        <v>8</v>
      </c>
      <c r="C143" s="496">
        <v>1911.58</v>
      </c>
      <c r="D143" s="496">
        <v>1915.78</v>
      </c>
      <c r="E143" s="496">
        <v>1859.56</v>
      </c>
      <c r="F143" s="496">
        <v>1885.2805000000001</v>
      </c>
      <c r="G143" s="496">
        <v>1873.36</v>
      </c>
      <c r="H143" s="497">
        <v>0.65</v>
      </c>
      <c r="I143" s="496">
        <v>-0.5</v>
      </c>
      <c r="J143" s="496">
        <v>87633436.390000001</v>
      </c>
      <c r="K143" s="498">
        <f t="shared" si="5"/>
        <v>-0.80390187235504129</v>
      </c>
      <c r="L143" s="498">
        <f t="shared" si="5"/>
        <v>-1.99939317214033</v>
      </c>
      <c r="M143" s="496"/>
      <c r="P143" s="503">
        <v>43708</v>
      </c>
      <c r="Q143" s="496">
        <f t="shared" si="4"/>
        <v>1873.36</v>
      </c>
    </row>
    <row r="144" spans="1:17">
      <c r="A144" s="495">
        <v>2019</v>
      </c>
      <c r="B144" s="495">
        <v>9</v>
      </c>
      <c r="C144" s="496">
        <v>1872.87</v>
      </c>
      <c r="D144" s="496">
        <v>1988.04</v>
      </c>
      <c r="E144" s="496">
        <v>1859.83</v>
      </c>
      <c r="F144" s="496">
        <v>1899.5457142857099</v>
      </c>
      <c r="G144" s="496">
        <v>1963.54</v>
      </c>
      <c r="H144" s="497">
        <v>1.29</v>
      </c>
      <c r="I144" s="496">
        <v>-0.77</v>
      </c>
      <c r="J144" s="496">
        <v>146508277.78</v>
      </c>
      <c r="K144" s="498">
        <f t="shared" si="5"/>
        <v>0.75666269744527881</v>
      </c>
      <c r="L144" s="498">
        <f t="shared" si="5"/>
        <v>4.8138104795661292</v>
      </c>
      <c r="M144" s="496"/>
      <c r="P144" s="503">
        <v>43738</v>
      </c>
      <c r="Q144" s="496">
        <f t="shared" si="4"/>
        <v>1963.54</v>
      </c>
    </row>
    <row r="145" spans="1:17">
      <c r="A145" s="495">
        <v>2019</v>
      </c>
      <c r="B145" s="495">
        <v>10</v>
      </c>
      <c r="C145" s="496">
        <v>1963.54</v>
      </c>
      <c r="D145" s="496">
        <v>2032.12</v>
      </c>
      <c r="E145" s="496">
        <v>1922.3</v>
      </c>
      <c r="F145" s="496">
        <v>1981.90045454545</v>
      </c>
      <c r="G145" s="496">
        <v>1991.98</v>
      </c>
      <c r="H145" s="497">
        <v>2.1</v>
      </c>
      <c r="I145" s="496">
        <v>-1.1399999999999999</v>
      </c>
      <c r="J145" s="496">
        <v>129668391.94</v>
      </c>
      <c r="K145" s="498">
        <f t="shared" si="5"/>
        <v>4.3354966211333306</v>
      </c>
      <c r="L145" s="498">
        <f t="shared" si="5"/>
        <v>1.4484044124387623</v>
      </c>
      <c r="M145" s="496"/>
      <c r="P145" s="503">
        <v>43769</v>
      </c>
      <c r="Q145" s="496">
        <f t="shared" si="4"/>
        <v>1991.98</v>
      </c>
    </row>
    <row r="146" spans="1:17">
      <c r="A146" s="495">
        <v>2019</v>
      </c>
      <c r="B146" s="495">
        <v>11</v>
      </c>
      <c r="C146" s="496">
        <v>1991.98</v>
      </c>
      <c r="D146" s="496">
        <v>2004.88</v>
      </c>
      <c r="E146" s="496">
        <v>1966.12</v>
      </c>
      <c r="F146" s="496">
        <v>1986.0744999999999</v>
      </c>
      <c r="G146" s="496">
        <v>1995.61</v>
      </c>
      <c r="H146" s="497">
        <v>0.54</v>
      </c>
      <c r="I146" s="496">
        <v>-1.04</v>
      </c>
      <c r="J146" s="496">
        <v>116048499.70999999</v>
      </c>
      <c r="K146" s="498">
        <f t="shared" si="5"/>
        <v>0.21060822933749535</v>
      </c>
      <c r="L146" s="498">
        <f t="shared" si="5"/>
        <v>0.1822307452886065</v>
      </c>
      <c r="M146" s="496"/>
      <c r="O146" s="498"/>
      <c r="P146" s="503">
        <v>43799</v>
      </c>
      <c r="Q146" s="496">
        <f t="shared" si="4"/>
        <v>1995.61</v>
      </c>
    </row>
    <row r="147" spans="1:17">
      <c r="A147" s="495">
        <v>2019</v>
      </c>
      <c r="B147" s="495">
        <v>12</v>
      </c>
      <c r="C147" s="496">
        <v>1994.47</v>
      </c>
      <c r="D147" s="496">
        <v>2030.44</v>
      </c>
      <c r="E147" s="496">
        <v>1975.67</v>
      </c>
      <c r="F147" s="496">
        <v>2002.05833333333</v>
      </c>
      <c r="G147" s="496">
        <v>2017.43</v>
      </c>
      <c r="H147" s="497">
        <v>1.04</v>
      </c>
      <c r="I147" s="496">
        <v>-0.53</v>
      </c>
      <c r="J147" s="496">
        <v>92272577.180000007</v>
      </c>
      <c r="K147" s="498">
        <f t="shared" si="5"/>
        <v>0.80479525482704162</v>
      </c>
      <c r="L147" s="498">
        <f t="shared" si="5"/>
        <v>1.0934000130285995</v>
      </c>
      <c r="M147" s="496"/>
      <c r="O147" s="498"/>
      <c r="P147" s="503">
        <v>43830</v>
      </c>
      <c r="Q147" s="496">
        <f t="shared" si="4"/>
        <v>2017.43</v>
      </c>
    </row>
    <row r="148" spans="1:17">
      <c r="A148" s="495">
        <v>2020</v>
      </c>
      <c r="B148" s="495">
        <v>1</v>
      </c>
      <c r="C148" s="496">
        <v>2016.25</v>
      </c>
      <c r="D148" s="496">
        <v>2058.46</v>
      </c>
      <c r="E148" s="496">
        <v>2016.18</v>
      </c>
      <c r="F148" s="496">
        <v>2039.89095238095</v>
      </c>
      <c r="G148" s="496">
        <v>2041.52</v>
      </c>
      <c r="H148" s="497">
        <v>0.62</v>
      </c>
      <c r="I148" s="496">
        <v>-0.7</v>
      </c>
      <c r="J148" s="496">
        <v>128630308.09999999</v>
      </c>
      <c r="K148" s="498">
        <f t="shared" si="5"/>
        <v>1.8896861503845628</v>
      </c>
      <c r="L148" s="498">
        <f t="shared" si="5"/>
        <v>1.1940934753622088</v>
      </c>
      <c r="M148" s="496"/>
      <c r="O148" s="498"/>
      <c r="P148" s="503">
        <v>43861</v>
      </c>
      <c r="Q148" s="496">
        <f t="shared" si="4"/>
        <v>2041.52</v>
      </c>
    </row>
    <row r="149" spans="1:17">
      <c r="A149" s="495">
        <v>2020</v>
      </c>
      <c r="B149" s="495">
        <v>2</v>
      </c>
      <c r="C149" s="496">
        <v>2041.72</v>
      </c>
      <c r="D149" s="496">
        <v>2043.46</v>
      </c>
      <c r="E149" s="496">
        <v>1846.74</v>
      </c>
      <c r="F149" s="496">
        <v>1994.3430000000001</v>
      </c>
      <c r="G149" s="496">
        <v>1863.4</v>
      </c>
      <c r="H149" s="497">
        <v>1.25</v>
      </c>
      <c r="I149" s="496">
        <v>-4.91</v>
      </c>
      <c r="J149" s="496">
        <v>261411188.30000001</v>
      </c>
      <c r="K149" s="498">
        <f t="shared" si="5"/>
        <v>-2.232862120780851</v>
      </c>
      <c r="L149" s="498">
        <f t="shared" si="5"/>
        <v>-8.7248716642501734</v>
      </c>
      <c r="M149" s="496"/>
      <c r="O149" s="498"/>
      <c r="P149" s="503">
        <v>43890</v>
      </c>
      <c r="Q149" s="496">
        <f t="shared" si="4"/>
        <v>1863.4</v>
      </c>
    </row>
    <row r="150" spans="1:17">
      <c r="A150" s="495">
        <v>2020</v>
      </c>
      <c r="B150" s="495">
        <v>3</v>
      </c>
      <c r="C150" s="496">
        <v>1863.8</v>
      </c>
      <c r="D150" s="496">
        <v>1896.76</v>
      </c>
      <c r="E150" s="496">
        <v>1322.07</v>
      </c>
      <c r="F150" s="496">
        <v>1552.2831818181801</v>
      </c>
      <c r="G150" s="496">
        <v>1480.51</v>
      </c>
      <c r="H150" s="497">
        <v>5.78</v>
      </c>
      <c r="I150" s="496">
        <v>-10.18</v>
      </c>
      <c r="J150" s="496">
        <v>443688005.22000003</v>
      </c>
      <c r="K150" s="498">
        <f>+F150/F149*100-100</f>
        <v>-22.165686553507584</v>
      </c>
      <c r="L150" s="498">
        <f t="shared" si="5"/>
        <v>-20.547923151228943</v>
      </c>
      <c r="M150" s="496"/>
      <c r="O150" s="498"/>
      <c r="P150" s="503">
        <v>43921</v>
      </c>
      <c r="Q150" s="496">
        <f t="shared" si="4"/>
        <v>1480.51</v>
      </c>
    </row>
    <row r="151" spans="1:17">
      <c r="A151" s="495">
        <v>2020</v>
      </c>
      <c r="B151" s="495">
        <v>4</v>
      </c>
      <c r="C151" s="496">
        <v>1480.51</v>
      </c>
      <c r="D151" s="496">
        <v>1654.13</v>
      </c>
      <c r="E151" s="496">
        <v>1466.87</v>
      </c>
      <c r="F151" s="496">
        <v>1556.9735000000001</v>
      </c>
      <c r="G151" s="496">
        <v>1544.3</v>
      </c>
      <c r="H151" s="497">
        <v>5.0599999999999996</v>
      </c>
      <c r="I151" s="496">
        <v>-1.79</v>
      </c>
      <c r="J151" s="496">
        <v>211022800.56</v>
      </c>
      <c r="K151" s="498">
        <f t="shared" si="5"/>
        <v>0.30215609089614759</v>
      </c>
      <c r="L151" s="519">
        <f t="shared" si="5"/>
        <v>4.3086503974981554</v>
      </c>
      <c r="M151" s="496"/>
      <c r="O151" s="498"/>
      <c r="P151" s="503">
        <v>43951</v>
      </c>
      <c r="Q151" s="496">
        <f t="shared" si="4"/>
        <v>1544.3</v>
      </c>
    </row>
    <row r="152" spans="1:17">
      <c r="A152" s="495">
        <v>2020</v>
      </c>
      <c r="B152" s="495">
        <v>5</v>
      </c>
      <c r="C152" s="496">
        <v>1544.3</v>
      </c>
      <c r="D152" s="496">
        <v>1636.98</v>
      </c>
      <c r="E152" s="496">
        <v>1522.48</v>
      </c>
      <c r="F152" s="496">
        <v>1567.0965000000001</v>
      </c>
      <c r="G152" s="496">
        <v>1635.37</v>
      </c>
      <c r="H152" s="497">
        <v>2.23</v>
      </c>
      <c r="I152" s="496">
        <v>-1.22</v>
      </c>
      <c r="J152" s="496">
        <v>94885995.269999996</v>
      </c>
      <c r="K152" s="498">
        <f t="shared" si="5"/>
        <v>0.65017163105216014</v>
      </c>
      <c r="L152" s="519">
        <f t="shared" si="5"/>
        <v>5.8971702389432039</v>
      </c>
      <c r="M152" s="495">
        <f>+A17</f>
        <v>2009</v>
      </c>
      <c r="N152" s="495">
        <f>+B17</f>
        <v>2</v>
      </c>
      <c r="O152" s="498"/>
      <c r="P152" s="503">
        <v>43982</v>
      </c>
      <c r="Q152" s="496">
        <f t="shared" si="4"/>
        <v>1635.37</v>
      </c>
    </row>
    <row r="153" spans="1:17">
      <c r="A153" s="495">
        <v>2020</v>
      </c>
      <c r="B153" s="495">
        <v>6</v>
      </c>
      <c r="C153" s="496">
        <v>1636.15</v>
      </c>
      <c r="D153" s="496">
        <v>1676.64</v>
      </c>
      <c r="E153" s="496">
        <v>1582.08</v>
      </c>
      <c r="F153" s="496">
        <v>1640.1150000000002</v>
      </c>
      <c r="G153" s="496">
        <v>1621.55</v>
      </c>
      <c r="H153" s="497">
        <v>1.36</v>
      </c>
      <c r="I153" s="496">
        <v>-1.44</v>
      </c>
      <c r="J153" s="496">
        <v>107543328.36</v>
      </c>
      <c r="K153" s="498">
        <f t="shared" ref="K153" si="6">+F153/F152*100-100</f>
        <v>4.6594769371254472</v>
      </c>
      <c r="L153" s="520">
        <f t="shared" ref="L153" si="7">+G153/G152*100-100</f>
        <v>-0.84506870004952361</v>
      </c>
      <c r="M153" s="495">
        <f t="shared" ref="M153:N159" si="8">+A18</f>
        <v>2009</v>
      </c>
      <c r="N153" s="495">
        <f t="shared" si="8"/>
        <v>3</v>
      </c>
      <c r="O153" s="498"/>
      <c r="P153" s="503">
        <v>44012</v>
      </c>
      <c r="Q153" s="496">
        <f t="shared" si="4"/>
        <v>1621.55</v>
      </c>
    </row>
    <row r="154" spans="1:17">
      <c r="A154" s="499">
        <v>2020</v>
      </c>
      <c r="B154" s="499">
        <v>7</v>
      </c>
      <c r="C154" s="500"/>
      <c r="D154" s="500"/>
      <c r="E154" s="500"/>
      <c r="F154" s="500">
        <f t="shared" ref="F154:G159" si="9">+(K154+100)/100*F153</f>
        <v>1864.2799248134495</v>
      </c>
      <c r="G154" s="500">
        <f t="shared" si="9"/>
        <v>1780.484960932117</v>
      </c>
      <c r="H154" s="501"/>
      <c r="I154" s="499"/>
      <c r="J154" s="499"/>
      <c r="K154" s="502">
        <f t="shared" ref="K154:L159" si="10">+K19</f>
        <v>13.667634575224866</v>
      </c>
      <c r="L154" s="502">
        <f t="shared" si="10"/>
        <v>9.8014221536256656</v>
      </c>
      <c r="M154" s="495">
        <f t="shared" si="8"/>
        <v>2009</v>
      </c>
      <c r="N154" s="495">
        <f t="shared" si="8"/>
        <v>4</v>
      </c>
      <c r="O154" s="498"/>
      <c r="P154" s="503">
        <v>44043</v>
      </c>
      <c r="Q154" s="496">
        <f t="shared" si="4"/>
        <v>1780.484960932117</v>
      </c>
    </row>
    <row r="155" spans="1:17">
      <c r="A155" s="499">
        <v>2020</v>
      </c>
      <c r="B155" s="499">
        <v>8</v>
      </c>
      <c r="C155" s="500"/>
      <c r="D155" s="500"/>
      <c r="E155" s="500"/>
      <c r="F155" s="500">
        <f t="shared" si="9"/>
        <v>2271.2798463352751</v>
      </c>
      <c r="G155" s="500">
        <f t="shared" si="9"/>
        <v>2395.6330905658297</v>
      </c>
      <c r="H155" s="501"/>
      <c r="I155" s="499"/>
      <c r="J155" s="499"/>
      <c r="K155" s="502">
        <f t="shared" si="10"/>
        <v>21.831481211843879</v>
      </c>
      <c r="L155" s="502">
        <f>+L20</f>
        <v>34.549470685316606</v>
      </c>
      <c r="M155" s="495">
        <f t="shared" si="8"/>
        <v>2009</v>
      </c>
      <c r="N155" s="495">
        <f t="shared" si="8"/>
        <v>5</v>
      </c>
      <c r="O155" s="498"/>
      <c r="P155" s="503">
        <v>44074</v>
      </c>
      <c r="Q155" s="496">
        <f t="shared" si="4"/>
        <v>2395.6330905658297</v>
      </c>
    </row>
    <row r="156" spans="1:17">
      <c r="A156" s="499">
        <v>2020</v>
      </c>
      <c r="B156" s="499">
        <v>9</v>
      </c>
      <c r="C156" s="500"/>
      <c r="D156" s="500"/>
      <c r="E156" s="500"/>
      <c r="F156" s="500">
        <f t="shared" si="9"/>
        <v>2408.1262871610616</v>
      </c>
      <c r="G156" s="500">
        <f t="shared" si="9"/>
        <v>2118.7901758399253</v>
      </c>
      <c r="H156" s="501"/>
      <c r="I156" s="499"/>
      <c r="J156" s="499"/>
      <c r="K156" s="502">
        <f t="shared" si="10"/>
        <v>6.0250805750154086</v>
      </c>
      <c r="L156" s="502">
        <f t="shared" si="10"/>
        <v>-11.556148385833012</v>
      </c>
      <c r="M156" s="495">
        <f t="shared" si="8"/>
        <v>2009</v>
      </c>
      <c r="N156" s="495">
        <f t="shared" si="8"/>
        <v>6</v>
      </c>
      <c r="O156" s="498"/>
      <c r="P156" s="503">
        <v>44104</v>
      </c>
      <c r="Q156" s="496">
        <f t="shared" si="4"/>
        <v>2118.7901758399253</v>
      </c>
    </row>
    <row r="157" spans="1:17">
      <c r="A157" s="499">
        <v>2020</v>
      </c>
      <c r="B157" s="499">
        <v>10</v>
      </c>
      <c r="C157" s="500"/>
      <c r="D157" s="500"/>
      <c r="E157" s="500"/>
      <c r="F157" s="500">
        <f t="shared" si="9"/>
        <v>2204.0853384803268</v>
      </c>
      <c r="G157" s="500">
        <f t="shared" si="9"/>
        <v>2099.3269279001188</v>
      </c>
      <c r="H157" s="501"/>
      <c r="I157" s="499"/>
      <c r="J157" s="499"/>
      <c r="K157" s="502">
        <f t="shared" si="10"/>
        <v>-8.473016957980164</v>
      </c>
      <c r="L157" s="502">
        <f t="shared" si="10"/>
        <v>-0.91860195321562799</v>
      </c>
      <c r="M157" s="495">
        <f t="shared" si="8"/>
        <v>2009</v>
      </c>
      <c r="N157" s="495">
        <f t="shared" si="8"/>
        <v>7</v>
      </c>
      <c r="O157" s="498"/>
      <c r="P157" s="503">
        <v>44135</v>
      </c>
      <c r="Q157" s="496">
        <f t="shared" si="4"/>
        <v>2099.3269279001188</v>
      </c>
    </row>
    <row r="158" spans="1:17">
      <c r="A158" s="499">
        <v>2020</v>
      </c>
      <c r="B158" s="499">
        <v>11</v>
      </c>
      <c r="C158" s="500"/>
      <c r="D158" s="500"/>
      <c r="E158" s="500"/>
      <c r="F158" s="500">
        <f t="shared" si="9"/>
        <v>2353.6683104361778</v>
      </c>
      <c r="G158" s="500">
        <f t="shared" si="9"/>
        <v>2244.6644303117164</v>
      </c>
      <c r="H158" s="501"/>
      <c r="I158" s="499"/>
      <c r="J158" s="499"/>
      <c r="K158" s="502">
        <f t="shared" si="10"/>
        <v>6.7866234280649707</v>
      </c>
      <c r="L158" s="502">
        <f t="shared" si="10"/>
        <v>6.9230523593089686</v>
      </c>
      <c r="M158" s="495">
        <f t="shared" si="8"/>
        <v>2009</v>
      </c>
      <c r="N158" s="495">
        <f t="shared" si="8"/>
        <v>8</v>
      </c>
      <c r="O158" s="498"/>
      <c r="P158" s="503">
        <v>44165</v>
      </c>
      <c r="Q158" s="496">
        <f t="shared" si="4"/>
        <v>2244.6644303117164</v>
      </c>
    </row>
    <row r="159" spans="1:17">
      <c r="A159" s="499">
        <v>2020</v>
      </c>
      <c r="B159" s="499">
        <v>12</v>
      </c>
      <c r="C159" s="500"/>
      <c r="D159" s="500"/>
      <c r="E159" s="500"/>
      <c r="F159" s="500">
        <f t="shared" si="9"/>
        <v>2589.0735616129759</v>
      </c>
      <c r="G159" s="500">
        <f>+(L159+100)/100*G158</f>
        <v>2455.0954358790618</v>
      </c>
      <c r="H159" s="501"/>
      <c r="I159" s="499"/>
      <c r="J159" s="499"/>
      <c r="K159" s="502">
        <f t="shared" si="10"/>
        <v>10.001632351211526</v>
      </c>
      <c r="L159" s="502">
        <f t="shared" si="10"/>
        <v>9.3747200127425288</v>
      </c>
      <c r="M159" s="495">
        <f t="shared" si="8"/>
        <v>2009</v>
      </c>
      <c r="N159" s="495">
        <f t="shared" si="8"/>
        <v>9</v>
      </c>
      <c r="O159" s="498"/>
      <c r="P159" s="503">
        <v>44196</v>
      </c>
      <c r="Q159" s="496">
        <f t="shared" si="4"/>
        <v>2455.0954358790618</v>
      </c>
    </row>
    <row r="160" spans="1:17">
      <c r="G160" s="504">
        <f>G150/G147-1</f>
        <v>-0.26614058480343805</v>
      </c>
      <c r="K160" s="498"/>
      <c r="O160" s="498"/>
      <c r="P160" s="498"/>
    </row>
    <row r="161" spans="7:16">
      <c r="G161" s="504">
        <f>G151/G147-1</f>
        <v>-0.23452114819349379</v>
      </c>
      <c r="O161" s="498"/>
      <c r="P161" s="498"/>
    </row>
    <row r="162" spans="7:16">
      <c r="O162" s="498"/>
      <c r="P162" s="498"/>
    </row>
    <row r="163" spans="7:16">
      <c r="O163" s="498"/>
      <c r="P163" s="498"/>
    </row>
    <row r="164" spans="7:16">
      <c r="O164" s="498"/>
      <c r="P164" s="498"/>
    </row>
    <row r="165" spans="7:16">
      <c r="O165" s="498"/>
      <c r="P165" s="498"/>
    </row>
    <row r="166" spans="7:16">
      <c r="O166" s="498"/>
      <c r="P166" s="498"/>
    </row>
    <row r="167" spans="7:16">
      <c r="O167" s="498"/>
      <c r="P167" s="498"/>
    </row>
    <row r="168" spans="7:16">
      <c r="O168" s="498"/>
      <c r="P168" s="498"/>
    </row>
    <row r="169" spans="7:16">
      <c r="O169" s="498"/>
      <c r="P169" s="498"/>
    </row>
    <row r="170" spans="7:16">
      <c r="O170" s="498"/>
      <c r="P170" s="498"/>
    </row>
    <row r="171" spans="7:16">
      <c r="O171" s="498"/>
      <c r="P171" s="498"/>
    </row>
    <row r="172" spans="7:16">
      <c r="O172" s="498"/>
      <c r="P172" s="498"/>
    </row>
    <row r="173" spans="7:16">
      <c r="O173" s="498"/>
      <c r="P173" s="498"/>
    </row>
    <row r="174" spans="7:16">
      <c r="O174" s="498"/>
      <c r="P174" s="498"/>
    </row>
    <row r="175" spans="7:16">
      <c r="O175" s="498"/>
      <c r="P175" s="498"/>
    </row>
    <row r="176" spans="7:16">
      <c r="O176" s="498"/>
      <c r="P176" s="498"/>
    </row>
    <row r="177" spans="15:16">
      <c r="O177" s="498"/>
      <c r="P177" s="498"/>
    </row>
    <row r="178" spans="15:16">
      <c r="O178" s="498"/>
      <c r="P178" s="498"/>
    </row>
    <row r="179" spans="15:16">
      <c r="O179" s="498"/>
      <c r="P179" s="498"/>
    </row>
    <row r="180" spans="15:16">
      <c r="O180" s="498"/>
      <c r="P180" s="498"/>
    </row>
    <row r="181" spans="15:16">
      <c r="O181" s="498"/>
      <c r="P181" s="498"/>
    </row>
    <row r="182" spans="15:16">
      <c r="O182" s="498"/>
      <c r="P182" s="498"/>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AQ224"/>
  <sheetViews>
    <sheetView tabSelected="1" topLeftCell="A25" workbookViewId="0">
      <selection activeCell="H53" sqref="H53"/>
    </sheetView>
  </sheetViews>
  <sheetFormatPr defaultRowHeight="12.75" outlineLevelCol="1"/>
  <cols>
    <col min="1" max="1" width="3.625" style="538" customWidth="1"/>
    <col min="2" max="3" width="8.875" style="535" hidden="1" customWidth="1" outlineLevel="1"/>
    <col min="4" max="4" width="12.125" style="536" hidden="1" customWidth="1" outlineLevel="1"/>
    <col min="5" max="6" width="11.625" style="538" hidden="1" customWidth="1" outlineLevel="1"/>
    <col min="7" max="7" width="11.625" style="538" customWidth="1" collapsed="1"/>
    <col min="8" max="8" width="8.625" style="538" bestFit="1" customWidth="1"/>
    <col min="9" max="10" width="16.5" style="538" hidden="1" customWidth="1" outlineLevel="1"/>
    <col min="11" max="13" width="7.75" style="537" hidden="1" customWidth="1" outlineLevel="1"/>
    <col min="14" max="16" width="7.375" style="537" hidden="1" customWidth="1" outlineLevel="1"/>
    <col min="17" max="17" width="9.875" style="538" hidden="1" customWidth="1" outlineLevel="1"/>
    <col min="18" max="22" width="9" style="538" hidden="1" customWidth="1" outlineLevel="1"/>
    <col min="23" max="24" width="14.25" style="538" hidden="1" customWidth="1" outlineLevel="1"/>
    <col min="25" max="27" width="11.625" style="538" hidden="1" customWidth="1" outlineLevel="1"/>
    <col min="28" max="28" width="15.375" style="538" bestFit="1" customWidth="1" collapsed="1"/>
    <col min="29" max="30" width="15.375" style="538" bestFit="1" customWidth="1"/>
    <col min="31" max="32" width="9" style="538"/>
    <col min="33" max="33" width="13.375" style="538" customWidth="1"/>
    <col min="34" max="34" width="16.875" style="538" bestFit="1" customWidth="1"/>
    <col min="35" max="35" width="17.375" style="538" bestFit="1" customWidth="1"/>
    <col min="36" max="36" width="20.375" style="538" bestFit="1" customWidth="1"/>
    <col min="37" max="37" width="14.5" style="538" customWidth="1"/>
    <col min="38" max="38" width="18.5" style="538" bestFit="1" customWidth="1"/>
    <col min="39" max="39" width="9.5" style="538" bestFit="1" customWidth="1"/>
    <col min="40" max="41" width="11.625" style="538" bestFit="1" customWidth="1"/>
    <col min="42" max="42" width="9" style="538"/>
    <col min="43" max="43" width="9.625" style="538" bestFit="1" customWidth="1"/>
    <col min="44" max="16384" width="9" style="538"/>
  </cols>
  <sheetData>
    <row r="1" spans="2:43">
      <c r="E1" s="537"/>
      <c r="F1" s="537"/>
      <c r="G1" s="537" t="s">
        <v>1341</v>
      </c>
      <c r="Q1" s="537"/>
      <c r="AB1" s="537" t="s">
        <v>1381</v>
      </c>
    </row>
    <row r="2" spans="2:43">
      <c r="AB2" s="539" t="s">
        <v>1342</v>
      </c>
      <c r="AC2" s="540">
        <f>+AVERAGE(X6:X33)</f>
        <v>4.0219429156814625E-2</v>
      </c>
    </row>
    <row r="3" spans="2:43">
      <c r="AJ3" s="596">
        <v>44196</v>
      </c>
      <c r="AK3" s="597"/>
      <c r="AL3" s="597"/>
      <c r="AM3" s="597"/>
    </row>
    <row r="4" spans="2:43" ht="14.25" customHeight="1">
      <c r="K4" s="697" t="s">
        <v>1343</v>
      </c>
      <c r="L4" s="697"/>
      <c r="M4" s="697"/>
      <c r="N4" s="697" t="s">
        <v>1344</v>
      </c>
      <c r="O4" s="697"/>
      <c r="P4" s="697"/>
      <c r="Q4" s="694" t="s">
        <v>1343</v>
      </c>
      <c r="R4" s="695"/>
      <c r="S4" s="696"/>
      <c r="T4" s="694" t="s">
        <v>1344</v>
      </c>
      <c r="U4" s="695"/>
      <c r="V4" s="696"/>
      <c r="W4" s="698" t="s">
        <v>1345</v>
      </c>
      <c r="X4" s="700" t="s">
        <v>1346</v>
      </c>
      <c r="Y4" s="694" t="s">
        <v>1347</v>
      </c>
      <c r="Z4" s="695"/>
      <c r="AA4" s="696"/>
      <c r="AB4" s="694" t="s">
        <v>1377</v>
      </c>
      <c r="AC4" s="695"/>
      <c r="AD4" s="696"/>
      <c r="AJ4" s="598" t="s">
        <v>1371</v>
      </c>
      <c r="AK4" s="598"/>
      <c r="AL4" s="598" t="s">
        <v>1348</v>
      </c>
      <c r="AM4" s="598"/>
    </row>
    <row r="5" spans="2:43">
      <c r="B5" s="535" t="s">
        <v>1349</v>
      </c>
      <c r="C5" s="535" t="s">
        <v>1350</v>
      </c>
      <c r="D5" s="536" t="s">
        <v>1351</v>
      </c>
      <c r="E5" s="538" t="s">
        <v>1352</v>
      </c>
      <c r="F5" s="538" t="s">
        <v>1353</v>
      </c>
      <c r="I5" s="541" t="s">
        <v>1354</v>
      </c>
      <c r="J5" s="541" t="s">
        <v>1355</v>
      </c>
      <c r="K5" s="542" t="s">
        <v>1162</v>
      </c>
      <c r="L5" s="543" t="s">
        <v>1164</v>
      </c>
      <c r="M5" s="544" t="s">
        <v>1163</v>
      </c>
      <c r="N5" s="542" t="s">
        <v>1162</v>
      </c>
      <c r="O5" s="543" t="s">
        <v>1164</v>
      </c>
      <c r="P5" s="544" t="s">
        <v>1163</v>
      </c>
      <c r="Q5" s="545" t="s">
        <v>1162</v>
      </c>
      <c r="R5" s="546" t="s">
        <v>1164</v>
      </c>
      <c r="S5" s="547" t="s">
        <v>1163</v>
      </c>
      <c r="T5" s="545" t="s">
        <v>1162</v>
      </c>
      <c r="U5" s="546" t="s">
        <v>1164</v>
      </c>
      <c r="V5" s="547" t="s">
        <v>1163</v>
      </c>
      <c r="W5" s="699"/>
      <c r="X5" s="701"/>
      <c r="Y5" s="545" t="s">
        <v>1162</v>
      </c>
      <c r="Z5" s="546" t="s">
        <v>1164</v>
      </c>
      <c r="AA5" s="547" t="s">
        <v>1163</v>
      </c>
      <c r="AB5" s="545" t="s">
        <v>1162</v>
      </c>
      <c r="AC5" s="546" t="s">
        <v>1164</v>
      </c>
      <c r="AD5" s="547" t="s">
        <v>1163</v>
      </c>
      <c r="AH5" s="620" t="s">
        <v>1356</v>
      </c>
      <c r="AI5" s="621" t="s">
        <v>1357</v>
      </c>
      <c r="AJ5" s="598" t="s">
        <v>1358</v>
      </c>
      <c r="AK5" s="598" t="s">
        <v>1359</v>
      </c>
      <c r="AL5" s="598" t="s">
        <v>1360</v>
      </c>
      <c r="AM5" s="598" t="s">
        <v>1359</v>
      </c>
      <c r="AO5" s="578"/>
      <c r="AQ5" s="578"/>
    </row>
    <row r="6" spans="2:43">
      <c r="B6" s="535">
        <v>37376</v>
      </c>
      <c r="C6" s="538">
        <f>+YEAR(B6)</f>
        <v>2002</v>
      </c>
      <c r="D6" s="536">
        <v>315654728.01000005</v>
      </c>
      <c r="E6" s="536">
        <v>313441792.35000002</v>
      </c>
      <c r="F6" s="536">
        <v>0</v>
      </c>
      <c r="G6" s="536"/>
      <c r="H6" s="535">
        <v>43100</v>
      </c>
      <c r="I6" s="548">
        <f>+VLOOKUP(H6,B:D,3,0)</f>
        <v>498579548.03000003</v>
      </c>
      <c r="J6" s="548">
        <f>+VLOOKUP(H6,B:E,4,0)</f>
        <v>495133411.33000004</v>
      </c>
      <c r="K6" s="549">
        <f>+VLOOKUP($H6,place!$A:$AA,6,0)</f>
        <v>1475044</v>
      </c>
      <c r="L6" s="549">
        <f>+VLOOKUP($H6,place!$A:$AA,13,0)</f>
        <v>1475044</v>
      </c>
      <c r="M6" s="549">
        <f>+VLOOKUP($H6,place!$A:$AA,20,0)</f>
        <v>1475044</v>
      </c>
      <c r="N6" s="549">
        <f>+VLOOKUP($H6,place!$A:$AA,25,0)</f>
        <v>8274.634307146518</v>
      </c>
      <c r="O6" s="549">
        <f>+VLOOKUP($H6,place!$A:$AA,26,0)</f>
        <v>8274.634307146518</v>
      </c>
      <c r="P6" s="549">
        <f>+VLOOKUP($H6,place!$A:$AA,27,0)</f>
        <v>8274.634307146518</v>
      </c>
      <c r="Q6" s="550">
        <f t="shared" ref="Q6:V6" si="0">+K6</f>
        <v>1475044</v>
      </c>
      <c r="R6" s="551">
        <f t="shared" si="0"/>
        <v>1475044</v>
      </c>
      <c r="S6" s="552">
        <f t="shared" si="0"/>
        <v>1475044</v>
      </c>
      <c r="T6" s="550">
        <f t="shared" si="0"/>
        <v>8274.634307146518</v>
      </c>
      <c r="U6" s="551">
        <f t="shared" si="0"/>
        <v>8274.634307146518</v>
      </c>
      <c r="V6" s="552">
        <f t="shared" si="0"/>
        <v>8274.634307146518</v>
      </c>
      <c r="W6" s="553">
        <f t="shared" ref="W6:W36" si="1">+I6/(Q6*T6)</f>
        <v>4.0848929029059282E-2</v>
      </c>
      <c r="X6" s="554">
        <f>+J6/(Q6*T6)</f>
        <v>4.05665849296293E-2</v>
      </c>
      <c r="Y6" s="550">
        <f>+Q6*T6</f>
        <v>12205449686.950628</v>
      </c>
      <c r="Z6" s="551">
        <f t="shared" ref="Z6:AA21" si="2">+R6*U6</f>
        <v>12205449686.950628</v>
      </c>
      <c r="AA6" s="552">
        <f t="shared" si="2"/>
        <v>12205449686.950628</v>
      </c>
      <c r="AB6" s="555">
        <f>+$I6</f>
        <v>498579548.03000003</v>
      </c>
      <c r="AC6" s="556">
        <f t="shared" ref="AC6:AD36" si="3">+$I6</f>
        <v>498579548.03000003</v>
      </c>
      <c r="AD6" s="557">
        <f t="shared" si="3"/>
        <v>498579548.03000003</v>
      </c>
      <c r="AF6" s="535">
        <v>37621</v>
      </c>
      <c r="AG6" s="538">
        <v>2002</v>
      </c>
      <c r="AH6" s="536">
        <f>+SUMIF($C$6:$C$224,AG6,$E$6:$E$224)</f>
        <v>1913257455.27</v>
      </c>
      <c r="AI6" s="536">
        <f t="shared" ref="AI6:AI24" si="4">+SUMIF($C$6:$C$224,AG6,$F$6:$F$224)</f>
        <v>0</v>
      </c>
      <c r="AJ6" s="599">
        <f>+TREND(AI6:$AI$24,AF6:$AF$24,$AJ$3)</f>
        <v>1225950329.2905855</v>
      </c>
      <c r="AK6" s="600">
        <f>+RSQ(AI6:$AI$24,AG6:$AG$24)</f>
        <v>0.27579948174391988</v>
      </c>
      <c r="AL6" s="599">
        <f>+TREND(AI6:$AI$23,AF6:$AF$23,$AJ$3)</f>
        <v>1362220448.8439388</v>
      </c>
      <c r="AM6" s="599">
        <f>+RSQ(AI6:$AI$23,AG6:$AG$23)</f>
        <v>0.31361921494531264</v>
      </c>
      <c r="AN6" s="536"/>
      <c r="AO6" s="536"/>
    </row>
    <row r="7" spans="2:43">
      <c r="B7" s="535">
        <v>37407</v>
      </c>
      <c r="C7" s="538">
        <f t="shared" ref="C7:C70" si="5">+YEAR(B7)</f>
        <v>2002</v>
      </c>
      <c r="D7" s="536">
        <v>225201408.80999997</v>
      </c>
      <c r="E7" s="536">
        <v>223620454.90999997</v>
      </c>
      <c r="F7" s="536">
        <v>0</v>
      </c>
      <c r="G7" s="536"/>
      <c r="H7" s="535">
        <v>43131</v>
      </c>
      <c r="I7" s="559">
        <f t="shared" ref="I7:I42" si="6">+VLOOKUP(H7,B:D,3,0)</f>
        <v>483468163.92999995</v>
      </c>
      <c r="J7" s="559">
        <f t="shared" ref="J7:J42" si="7">+VLOOKUP(H7,B:E,4,0)</f>
        <v>480124543.85999995</v>
      </c>
      <c r="K7" s="549" t="e">
        <f>+VLOOKUP($H7,place!$A:$AA,6,0)</f>
        <v>#N/A</v>
      </c>
      <c r="L7" s="549" t="e">
        <f>+VLOOKUP($H7,place!$A:$AA,13,0)</f>
        <v>#N/A</v>
      </c>
      <c r="M7" s="549" t="e">
        <f>+VLOOKUP($H7,place!$A:$AA,20,0)</f>
        <v>#N/A</v>
      </c>
      <c r="N7" s="549" t="e">
        <f>+VLOOKUP($H7,place!$A:$AA,25,0)</f>
        <v>#N/A</v>
      </c>
      <c r="O7" s="549" t="e">
        <f>+VLOOKUP($H7,place!$A:$AA,26,0)</f>
        <v>#N/A</v>
      </c>
      <c r="P7" s="549" t="e">
        <f>+VLOOKUP($H7,place!$A:$AA,27,0)</f>
        <v>#N/A</v>
      </c>
      <c r="Q7" s="550">
        <f t="shared" ref="Q7:V7" si="8">+(K9-K6)/3+Q6</f>
        <v>1479726.3333333333</v>
      </c>
      <c r="R7" s="551">
        <f t="shared" si="8"/>
        <v>1479726.3333333333</v>
      </c>
      <c r="S7" s="552">
        <f t="shared" si="8"/>
        <v>1479726.3333333333</v>
      </c>
      <c r="T7" s="550">
        <f t="shared" si="8"/>
        <v>8277.5147719647321</v>
      </c>
      <c r="U7" s="551">
        <f t="shared" si="8"/>
        <v>8277.5147719647321</v>
      </c>
      <c r="V7" s="552">
        <f t="shared" si="8"/>
        <v>8277.5147719647321</v>
      </c>
      <c r="W7" s="553">
        <f t="shared" si="1"/>
        <v>3.9471762068010299E-2</v>
      </c>
      <c r="X7" s="554">
        <f t="shared" ref="X7:X36" si="9">+J7/(Q7*T7)</f>
        <v>3.9198779096854472E-2</v>
      </c>
      <c r="Y7" s="550">
        <f t="shared" ref="Y7:AA42" si="10">+Q7*T7</f>
        <v>12248456582.631876</v>
      </c>
      <c r="Z7" s="551">
        <f t="shared" si="2"/>
        <v>12248456582.631876</v>
      </c>
      <c r="AA7" s="552">
        <f t="shared" si="2"/>
        <v>12248456582.631876</v>
      </c>
      <c r="AB7" s="555">
        <f t="shared" ref="AB7:AB36" si="11">+$I7</f>
        <v>483468163.92999995</v>
      </c>
      <c r="AC7" s="556">
        <f t="shared" si="3"/>
        <v>483468163.92999995</v>
      </c>
      <c r="AD7" s="557">
        <f t="shared" si="3"/>
        <v>483468163.92999995</v>
      </c>
      <c r="AF7" s="535">
        <v>37986</v>
      </c>
      <c r="AG7" s="538">
        <v>2003</v>
      </c>
      <c r="AH7" s="536">
        <f t="shared" ref="AH7:AH24" si="12">+SUMIF($C$6:$C$224,AG7,$E$6:$E$224)</f>
        <v>2459720768.1599998</v>
      </c>
      <c r="AI7" s="536">
        <f t="shared" si="4"/>
        <v>221835.45</v>
      </c>
      <c r="AJ7" s="599">
        <f>+TREND(AI7:$AI$24,AF7:$AF$24,$AJ$3)</f>
        <v>1246694797.491436</v>
      </c>
      <c r="AK7" s="600">
        <f>+RSQ(AI7:$AI$24,AG7:$AG$24)</f>
        <v>0.26168393021397512</v>
      </c>
      <c r="AL7" s="599">
        <f>+TREND(AI7:$AI$23,AF7:$AF$23,$AJ$3)</f>
        <v>1396022281.6068459</v>
      </c>
      <c r="AM7" s="599">
        <f>+RSQ(AI7:$AI$23,AG7:$AG$23)</f>
        <v>0.30364120817475193</v>
      </c>
      <c r="AN7" s="536"/>
      <c r="AO7" s="536"/>
    </row>
    <row r="8" spans="2:43">
      <c r="B8" s="535">
        <v>37437</v>
      </c>
      <c r="C8" s="538">
        <f t="shared" si="5"/>
        <v>2002</v>
      </c>
      <c r="D8" s="536">
        <v>154067638.62</v>
      </c>
      <c r="E8" s="536">
        <v>152986037.59</v>
      </c>
      <c r="F8" s="536">
        <v>0</v>
      </c>
      <c r="G8" s="536"/>
      <c r="H8" s="535">
        <v>43159</v>
      </c>
      <c r="I8" s="559">
        <f t="shared" si="6"/>
        <v>486162190.47000003</v>
      </c>
      <c r="J8" s="559">
        <f t="shared" si="7"/>
        <v>482799265.41000003</v>
      </c>
      <c r="K8" s="549" t="e">
        <f>+VLOOKUP($H8,place!$A:$AA,6,0)</f>
        <v>#N/A</v>
      </c>
      <c r="L8" s="549" t="e">
        <f>+VLOOKUP($H8,place!$A:$AA,13,0)</f>
        <v>#N/A</v>
      </c>
      <c r="M8" s="549" t="e">
        <f>+VLOOKUP($H8,place!$A:$AA,20,0)</f>
        <v>#N/A</v>
      </c>
      <c r="N8" s="549" t="e">
        <f>+VLOOKUP($H8,place!$A:$AA,25,0)</f>
        <v>#N/A</v>
      </c>
      <c r="O8" s="549" t="e">
        <f>+VLOOKUP($H8,place!$A:$AA,26,0)</f>
        <v>#N/A</v>
      </c>
      <c r="P8" s="549" t="e">
        <f>+VLOOKUP($H8,place!$A:$AA,27,0)</f>
        <v>#N/A</v>
      </c>
      <c r="Q8" s="550">
        <f t="shared" ref="Q8:V8" si="13">+(K9-K6)*2/3+Q6</f>
        <v>1484408.6666666667</v>
      </c>
      <c r="R8" s="551">
        <f t="shared" si="13"/>
        <v>1484408.6666666667</v>
      </c>
      <c r="S8" s="552">
        <f t="shared" si="13"/>
        <v>1484408.6666666667</v>
      </c>
      <c r="T8" s="550">
        <f t="shared" si="13"/>
        <v>8280.3952367829443</v>
      </c>
      <c r="U8" s="551">
        <f t="shared" si="13"/>
        <v>8280.3952367829443</v>
      </c>
      <c r="V8" s="552">
        <f t="shared" si="13"/>
        <v>8280.3952367829443</v>
      </c>
      <c r="W8" s="553">
        <f t="shared" si="1"/>
        <v>3.9552745237259671E-2</v>
      </c>
      <c r="X8" s="554">
        <f t="shared" si="9"/>
        <v>3.9279147411765289E-2</v>
      </c>
      <c r="Y8" s="550">
        <f t="shared" si="10"/>
        <v>12291490452.905989</v>
      </c>
      <c r="Z8" s="551">
        <f t="shared" si="2"/>
        <v>12291490452.905989</v>
      </c>
      <c r="AA8" s="552">
        <f t="shared" si="2"/>
        <v>12291490452.905989</v>
      </c>
      <c r="AB8" s="555">
        <f t="shared" si="11"/>
        <v>486162190.47000003</v>
      </c>
      <c r="AC8" s="556">
        <f t="shared" si="3"/>
        <v>486162190.47000003</v>
      </c>
      <c r="AD8" s="557">
        <f t="shared" si="3"/>
        <v>486162190.47000003</v>
      </c>
      <c r="AF8" s="535">
        <v>38352</v>
      </c>
      <c r="AG8" s="538">
        <v>2004</v>
      </c>
      <c r="AH8" s="536">
        <f t="shared" si="12"/>
        <v>2741548368.9200001</v>
      </c>
      <c r="AI8" s="536">
        <f t="shared" si="4"/>
        <v>15902633.359999999</v>
      </c>
      <c r="AJ8" s="599">
        <f>+TREND(AI8:$AI$24,AF8:$AF$24,$AJ$3)</f>
        <v>1264224549.5447884</v>
      </c>
      <c r="AK8" s="600">
        <f>+RSQ(AI8:$AI$24,AG8:$AG$24)</f>
        <v>0.24349642633465465</v>
      </c>
      <c r="AL8" s="599">
        <f>+TREND(AI8:$AI$23,AF8:$AF$23,$AJ$3)</f>
        <v>1427534175.1812611</v>
      </c>
      <c r="AM8" s="599">
        <f>+RSQ(AI8:$AI$23,AG8:$AG$23)</f>
        <v>0.28957839578063693</v>
      </c>
      <c r="AN8" s="536"/>
      <c r="AO8" s="536"/>
    </row>
    <row r="9" spans="2:43">
      <c r="B9" s="535">
        <v>37468</v>
      </c>
      <c r="C9" s="538">
        <f t="shared" si="5"/>
        <v>2002</v>
      </c>
      <c r="D9" s="536">
        <v>164380212.40000001</v>
      </c>
      <c r="E9" s="536">
        <v>163243807.68000001</v>
      </c>
      <c r="F9" s="536">
        <v>0</v>
      </c>
      <c r="G9" s="536"/>
      <c r="H9" s="535">
        <v>43190</v>
      </c>
      <c r="I9" s="559">
        <f t="shared" si="6"/>
        <v>510142808.51000011</v>
      </c>
      <c r="J9" s="559">
        <f t="shared" si="7"/>
        <v>506616880.78000009</v>
      </c>
      <c r="K9" s="549">
        <f>+VLOOKUP($H9,place!$A:$AA,6,0)</f>
        <v>1489091</v>
      </c>
      <c r="L9" s="549">
        <f>+VLOOKUP($H9,place!$A:$AA,13,0)</f>
        <v>1489091</v>
      </c>
      <c r="M9" s="549">
        <f>+VLOOKUP($H9,place!$A:$AA,20,0)</f>
        <v>1489091</v>
      </c>
      <c r="N9" s="549">
        <f>+VLOOKUP($H9,place!$A:$AA,25,0)</f>
        <v>8283.2757016011583</v>
      </c>
      <c r="O9" s="549">
        <f>+VLOOKUP($H9,place!$A:$AA,26,0)</f>
        <v>8283.2757016011583</v>
      </c>
      <c r="P9" s="549">
        <f>+VLOOKUP($H9,place!$A:$AA,27,0)</f>
        <v>8283.2757016011583</v>
      </c>
      <c r="Q9" s="550">
        <f t="shared" ref="Q9:V9" si="14">+K9</f>
        <v>1489091</v>
      </c>
      <c r="R9" s="551">
        <f t="shared" si="14"/>
        <v>1489091</v>
      </c>
      <c r="S9" s="552">
        <f t="shared" si="14"/>
        <v>1489091</v>
      </c>
      <c r="T9" s="550">
        <f t="shared" si="14"/>
        <v>8283.2757016011583</v>
      </c>
      <c r="U9" s="551">
        <f t="shared" si="14"/>
        <v>8283.2757016011583</v>
      </c>
      <c r="V9" s="552">
        <f t="shared" si="14"/>
        <v>8283.2757016011583</v>
      </c>
      <c r="W9" s="553">
        <f t="shared" si="1"/>
        <v>4.1358846073477153E-2</v>
      </c>
      <c r="X9" s="554">
        <f t="shared" si="9"/>
        <v>4.107298827088026E-2</v>
      </c>
      <c r="Y9" s="550">
        <f t="shared" si="10"/>
        <v>12334551297.77297</v>
      </c>
      <c r="Z9" s="551">
        <f t="shared" si="2"/>
        <v>12334551297.77297</v>
      </c>
      <c r="AA9" s="552">
        <f t="shared" si="2"/>
        <v>12334551297.77297</v>
      </c>
      <c r="AB9" s="555">
        <f t="shared" si="11"/>
        <v>510142808.51000011</v>
      </c>
      <c r="AC9" s="556">
        <f t="shared" si="3"/>
        <v>510142808.51000011</v>
      </c>
      <c r="AD9" s="557">
        <f t="shared" si="3"/>
        <v>510142808.51000011</v>
      </c>
      <c r="AF9" s="535">
        <v>38717</v>
      </c>
      <c r="AG9" s="538">
        <v>2005</v>
      </c>
      <c r="AH9" s="536">
        <f t="shared" si="12"/>
        <v>3110286880.2399998</v>
      </c>
      <c r="AI9" s="536">
        <f t="shared" si="4"/>
        <v>20650273.440000001</v>
      </c>
      <c r="AJ9" s="599">
        <f>+TREND(AI9:$AI$24,AF9:$AF$24,$AJ$3)</f>
        <v>1278781289.7393799</v>
      </c>
      <c r="AK9" s="600">
        <f>+RSQ(AI9:$AI$24,AG9:$AG$24)</f>
        <v>0.22201488929316354</v>
      </c>
      <c r="AL9" s="599">
        <f>+TREND(AI9:$AI$23,AF9:$AF$23,$AJ$3)</f>
        <v>1457248942.4833374</v>
      </c>
      <c r="AM9" s="599">
        <f>+RSQ(AI9:$AI$23,AG9:$AG$23)</f>
        <v>0.27215258264575681</v>
      </c>
      <c r="AN9" s="536"/>
      <c r="AO9" s="536"/>
    </row>
    <row r="10" spans="2:43">
      <c r="B10" s="535">
        <v>37499</v>
      </c>
      <c r="C10" s="538">
        <f t="shared" si="5"/>
        <v>2002</v>
      </c>
      <c r="D10" s="536">
        <v>159620067.72</v>
      </c>
      <c r="E10" s="536">
        <v>158498619.25999999</v>
      </c>
      <c r="F10" s="536">
        <v>0</v>
      </c>
      <c r="G10" s="536"/>
      <c r="H10" s="535">
        <v>43220</v>
      </c>
      <c r="I10" s="559">
        <f t="shared" si="6"/>
        <v>503015511.36000001</v>
      </c>
      <c r="J10" s="559">
        <f t="shared" si="7"/>
        <v>499539062.74000001</v>
      </c>
      <c r="K10" s="549" t="e">
        <f>+VLOOKUP($H10,place!$A:$AA,6,0)</f>
        <v>#N/A</v>
      </c>
      <c r="L10" s="549" t="e">
        <f>+VLOOKUP($H10,place!$A:$AA,13,0)</f>
        <v>#N/A</v>
      </c>
      <c r="M10" s="549" t="e">
        <f>+VLOOKUP($H10,place!$A:$AA,20,0)</f>
        <v>#N/A</v>
      </c>
      <c r="N10" s="549" t="e">
        <f>+VLOOKUP($H10,place!$A:$AA,25,0)</f>
        <v>#N/A</v>
      </c>
      <c r="O10" s="549" t="e">
        <f>+VLOOKUP($H10,place!$A:$AA,26,0)</f>
        <v>#N/A</v>
      </c>
      <c r="P10" s="549" t="e">
        <f>+VLOOKUP($H10,place!$A:$AA,27,0)</f>
        <v>#N/A</v>
      </c>
      <c r="Q10" s="550">
        <f t="shared" ref="Q10:V10" si="15">+(K12-K9)/3+Q9</f>
        <v>1511001</v>
      </c>
      <c r="R10" s="551">
        <f t="shared" si="15"/>
        <v>1511001</v>
      </c>
      <c r="S10" s="552">
        <f t="shared" si="15"/>
        <v>1511001</v>
      </c>
      <c r="T10" s="550">
        <f t="shared" si="15"/>
        <v>8357.6140871647385</v>
      </c>
      <c r="U10" s="551">
        <f t="shared" si="15"/>
        <v>8357.6140871647385</v>
      </c>
      <c r="V10" s="552">
        <f t="shared" si="15"/>
        <v>8357.6140871647385</v>
      </c>
      <c r="W10" s="553">
        <f t="shared" si="1"/>
        <v>3.9832201661294378E-2</v>
      </c>
      <c r="X10" s="554">
        <f t="shared" si="9"/>
        <v>3.9556912730099043E-2</v>
      </c>
      <c r="Y10" s="550">
        <f t="shared" si="10"/>
        <v>12628363243.320007</v>
      </c>
      <c r="Z10" s="551">
        <f t="shared" si="2"/>
        <v>12628363243.320007</v>
      </c>
      <c r="AA10" s="552">
        <f t="shared" si="2"/>
        <v>12628363243.320007</v>
      </c>
      <c r="AB10" s="555">
        <f t="shared" si="11"/>
        <v>503015511.36000001</v>
      </c>
      <c r="AC10" s="556">
        <f t="shared" si="3"/>
        <v>503015511.36000001</v>
      </c>
      <c r="AD10" s="557">
        <f t="shared" si="3"/>
        <v>503015511.36000001</v>
      </c>
      <c r="AF10" s="535">
        <v>39082</v>
      </c>
      <c r="AG10" s="538">
        <v>2006</v>
      </c>
      <c r="AH10" s="536">
        <f t="shared" si="12"/>
        <v>3483671987.8600001</v>
      </c>
      <c r="AI10" s="536">
        <f t="shared" si="4"/>
        <v>51518304.080000006</v>
      </c>
      <c r="AJ10" s="599">
        <f>+TREND(AI10:$AI$24,AF10:$AF$24,$AJ$3)</f>
        <v>1287206678.1703758</v>
      </c>
      <c r="AK10" s="600">
        <f>+RSQ(AI10:$AI$24,AG10:$AG$24)</f>
        <v>0.19540676175530924</v>
      </c>
      <c r="AL10" s="599">
        <f>+TREND(AI10:$AI$23,AF10:$AF$23,$AJ$3)</f>
        <v>1481441695.0724812</v>
      </c>
      <c r="AM10" s="599">
        <f>+RSQ(AI10:$AI$23,AG10:$AG$23)</f>
        <v>0.24905391660688442</v>
      </c>
      <c r="AN10" s="536"/>
      <c r="AO10" s="536"/>
    </row>
    <row r="11" spans="2:43">
      <c r="B11" s="535">
        <v>37529</v>
      </c>
      <c r="C11" s="538">
        <f t="shared" si="5"/>
        <v>2002</v>
      </c>
      <c r="D11" s="536">
        <v>228243925.70999998</v>
      </c>
      <c r="E11" s="536">
        <v>226641901.82999998</v>
      </c>
      <c r="F11" s="536">
        <v>0</v>
      </c>
      <c r="G11" s="536"/>
      <c r="H11" s="535">
        <v>43251</v>
      </c>
      <c r="I11" s="559">
        <f t="shared" si="6"/>
        <v>506310338.85999995</v>
      </c>
      <c r="J11" s="559">
        <f t="shared" si="7"/>
        <v>502807704.33999997</v>
      </c>
      <c r="K11" s="549" t="e">
        <f>+VLOOKUP($H11,place!$A:$AA,6,0)</f>
        <v>#N/A</v>
      </c>
      <c r="L11" s="549" t="e">
        <f>+VLOOKUP($H11,place!$A:$AA,13,0)</f>
        <v>#N/A</v>
      </c>
      <c r="M11" s="549" t="e">
        <f>+VLOOKUP($H11,place!$A:$AA,20,0)</f>
        <v>#N/A</v>
      </c>
      <c r="N11" s="549" t="e">
        <f>+VLOOKUP($H11,place!$A:$AA,25,0)</f>
        <v>#N/A</v>
      </c>
      <c r="O11" s="549" t="e">
        <f>+VLOOKUP($H11,place!$A:$AA,26,0)</f>
        <v>#N/A</v>
      </c>
      <c r="P11" s="549" t="e">
        <f>+VLOOKUP($H11,place!$A:$AA,27,0)</f>
        <v>#N/A</v>
      </c>
      <c r="Q11" s="550">
        <f t="shared" ref="Q11:V11" si="16">+(K12-K9)*2/3+Q9</f>
        <v>1532911</v>
      </c>
      <c r="R11" s="551">
        <f t="shared" si="16"/>
        <v>1532911</v>
      </c>
      <c r="S11" s="552">
        <f t="shared" si="16"/>
        <v>1532911</v>
      </c>
      <c r="T11" s="550">
        <f t="shared" si="16"/>
        <v>8431.9524727283206</v>
      </c>
      <c r="U11" s="551">
        <f t="shared" si="16"/>
        <v>8431.9524727283206</v>
      </c>
      <c r="V11" s="552">
        <f t="shared" si="16"/>
        <v>8431.9524727283206</v>
      </c>
      <c r="W11" s="553">
        <f t="shared" si="1"/>
        <v>3.917163554459209E-2</v>
      </c>
      <c r="X11" s="554">
        <f t="shared" si="9"/>
        <v>3.8900647748505851E-2</v>
      </c>
      <c r="Y11" s="550">
        <f t="shared" si="10"/>
        <v>12925432696.922443</v>
      </c>
      <c r="Z11" s="551">
        <f t="shared" si="2"/>
        <v>12925432696.922443</v>
      </c>
      <c r="AA11" s="552">
        <f t="shared" si="2"/>
        <v>12925432696.922443</v>
      </c>
      <c r="AB11" s="555">
        <f t="shared" si="11"/>
        <v>506310338.85999995</v>
      </c>
      <c r="AC11" s="556">
        <f t="shared" si="3"/>
        <v>506310338.85999995</v>
      </c>
      <c r="AD11" s="557">
        <f t="shared" si="3"/>
        <v>506310338.85999995</v>
      </c>
      <c r="AF11" s="535">
        <v>39447</v>
      </c>
      <c r="AG11" s="538">
        <v>2007</v>
      </c>
      <c r="AH11" s="536">
        <f t="shared" si="12"/>
        <v>3994860039.3499999</v>
      </c>
      <c r="AI11" s="536">
        <f t="shared" si="4"/>
        <v>47637882.390000008</v>
      </c>
      <c r="AJ11" s="599">
        <f>+TREND(AI11:$AI$24,AF11:$AF$24,$AJ$3)</f>
        <v>1290230517.2137737</v>
      </c>
      <c r="AK11" s="600">
        <f>+RSQ(AI11:$AI$24,AG11:$AG$24)</f>
        <v>0.16556966172846432</v>
      </c>
      <c r="AL11" s="599">
        <f>+TREND(AI11:$AI$23,AF11:$AF$23,$AJ$3)</f>
        <v>1501233233.9553623</v>
      </c>
      <c r="AM11" s="599">
        <f>+RSQ(AI11:$AI$23,AG11:$AG$23)</f>
        <v>0.22200104034937915</v>
      </c>
      <c r="AN11" s="536"/>
      <c r="AO11" s="536"/>
    </row>
    <row r="12" spans="2:43">
      <c r="B12" s="535">
        <v>37560</v>
      </c>
      <c r="C12" s="538">
        <f t="shared" si="5"/>
        <v>2002</v>
      </c>
      <c r="D12" s="536">
        <v>256376439.80000001</v>
      </c>
      <c r="E12" s="536">
        <v>254574294.22</v>
      </c>
      <c r="F12" s="536">
        <v>0</v>
      </c>
      <c r="G12" s="536"/>
      <c r="H12" s="535">
        <v>43281</v>
      </c>
      <c r="I12" s="559">
        <f t="shared" si="6"/>
        <v>526114930.25999993</v>
      </c>
      <c r="J12" s="559">
        <f t="shared" si="7"/>
        <v>522470610.42999995</v>
      </c>
      <c r="K12" s="549">
        <f>+VLOOKUP($H12,place!$A:$AA,6,0)</f>
        <v>1554821</v>
      </c>
      <c r="L12" s="549">
        <f>+VLOOKUP($H12,place!$A:$AA,13,0)</f>
        <v>1554821</v>
      </c>
      <c r="M12" s="549">
        <f>+VLOOKUP($H12,place!$A:$AA,20,0)</f>
        <v>1554821</v>
      </c>
      <c r="N12" s="549">
        <f>+VLOOKUP($H12,place!$A:$AA,25,0)</f>
        <v>8506.2908582919008</v>
      </c>
      <c r="O12" s="549">
        <f>+VLOOKUP($H12,place!$A:$AA,26,0)</f>
        <v>8506.2908582919008</v>
      </c>
      <c r="P12" s="549">
        <f>+VLOOKUP($H12,place!$A:$AA,27,0)</f>
        <v>8506.2908582919008</v>
      </c>
      <c r="Q12" s="550">
        <f t="shared" ref="Q12:V12" si="17">+K12</f>
        <v>1554821</v>
      </c>
      <c r="R12" s="551">
        <f t="shared" si="17"/>
        <v>1554821</v>
      </c>
      <c r="S12" s="552">
        <f t="shared" si="17"/>
        <v>1554821</v>
      </c>
      <c r="T12" s="550">
        <f t="shared" si="17"/>
        <v>8506.2908582919008</v>
      </c>
      <c r="U12" s="551">
        <f t="shared" si="17"/>
        <v>8506.2908582919008</v>
      </c>
      <c r="V12" s="552">
        <f t="shared" si="17"/>
        <v>8506.2908582919008</v>
      </c>
      <c r="W12" s="553">
        <f t="shared" si="1"/>
        <v>3.9779562296724524E-2</v>
      </c>
      <c r="X12" s="554">
        <f t="shared" si="9"/>
        <v>3.9504015188348354E-2</v>
      </c>
      <c r="Y12" s="550">
        <f t="shared" si="10"/>
        <v>13225759658.580271</v>
      </c>
      <c r="Z12" s="551">
        <f t="shared" si="2"/>
        <v>13225759658.580271</v>
      </c>
      <c r="AA12" s="552">
        <f t="shared" si="2"/>
        <v>13225759658.580271</v>
      </c>
      <c r="AB12" s="555">
        <f t="shared" si="11"/>
        <v>526114930.25999993</v>
      </c>
      <c r="AC12" s="556">
        <f t="shared" si="3"/>
        <v>526114930.25999993</v>
      </c>
      <c r="AD12" s="557">
        <f t="shared" si="3"/>
        <v>526114930.25999993</v>
      </c>
      <c r="AF12" s="535">
        <v>39813</v>
      </c>
      <c r="AG12" s="538">
        <v>2008</v>
      </c>
      <c r="AH12" s="536">
        <f t="shared" si="12"/>
        <v>4512995585.2399998</v>
      </c>
      <c r="AI12" s="536">
        <f t="shared" si="4"/>
        <v>22194579.799999997</v>
      </c>
      <c r="AJ12" s="599">
        <f>+TREND(AI12:$AI$24,AF12:$AF$24,$AJ$3)</f>
        <v>1279331364.1577797</v>
      </c>
      <c r="AK12" s="600">
        <f>+RSQ(AI12:$AI$24,AG12:$AG$24)</f>
        <v>0.12868525486401711</v>
      </c>
      <c r="AL12" s="599">
        <f>+TREND(AI12:$AI$23,AF12:$AF$23,$AJ$3)</f>
        <v>1505746244.3963509</v>
      </c>
      <c r="AM12" s="599">
        <f>+RSQ(AI12:$AI$23,AG12:$AG$23)</f>
        <v>0.18569917723954971</v>
      </c>
      <c r="AN12" s="536"/>
      <c r="AO12" s="536"/>
    </row>
    <row r="13" spans="2:43">
      <c r="B13" s="535">
        <v>37590</v>
      </c>
      <c r="C13" s="538">
        <f t="shared" si="5"/>
        <v>2002</v>
      </c>
      <c r="D13" s="536">
        <v>183772487.39000002</v>
      </c>
      <c r="E13" s="536">
        <v>182481633.55000001</v>
      </c>
      <c r="F13" s="536">
        <v>0</v>
      </c>
      <c r="G13" s="536"/>
      <c r="H13" s="535">
        <v>43312</v>
      </c>
      <c r="I13" s="559">
        <f t="shared" si="6"/>
        <v>534926443.68999994</v>
      </c>
      <c r="J13" s="559">
        <f t="shared" si="7"/>
        <v>531223841.85999995</v>
      </c>
      <c r="K13" s="549" t="e">
        <f>+VLOOKUP($H13,place!$A:$AA,6,0)</f>
        <v>#N/A</v>
      </c>
      <c r="L13" s="549" t="e">
        <f>+VLOOKUP($H13,place!$A:$AA,13,0)</f>
        <v>#N/A</v>
      </c>
      <c r="M13" s="549" t="e">
        <f>+VLOOKUP($H13,place!$A:$AA,20,0)</f>
        <v>#N/A</v>
      </c>
      <c r="N13" s="549" t="e">
        <f>+VLOOKUP($H13,place!$A:$AA,25,0)</f>
        <v>#N/A</v>
      </c>
      <c r="O13" s="549" t="e">
        <f>+VLOOKUP($H13,place!$A:$AA,26,0)</f>
        <v>#N/A</v>
      </c>
      <c r="P13" s="549" t="e">
        <f>+VLOOKUP($H13,place!$A:$AA,27,0)</f>
        <v>#N/A</v>
      </c>
      <c r="Q13" s="550">
        <f t="shared" ref="Q13:V13" si="18">+(K15-K12)/3+Q12</f>
        <v>1552163.3333333333</v>
      </c>
      <c r="R13" s="551">
        <f t="shared" si="18"/>
        <v>1552163.3333333333</v>
      </c>
      <c r="S13" s="552">
        <f t="shared" si="18"/>
        <v>1552163.3333333333</v>
      </c>
      <c r="T13" s="550">
        <f t="shared" si="18"/>
        <v>8507.3173675021717</v>
      </c>
      <c r="U13" s="551">
        <f t="shared" si="18"/>
        <v>8507.3173675021717</v>
      </c>
      <c r="V13" s="552">
        <f t="shared" si="18"/>
        <v>8507.3173675021717</v>
      </c>
      <c r="W13" s="553">
        <f t="shared" si="1"/>
        <v>4.0510165082543438E-2</v>
      </c>
      <c r="X13" s="554">
        <f t="shared" si="9"/>
        <v>4.0229765761968531E-2</v>
      </c>
      <c r="Y13" s="550">
        <f t="shared" si="10"/>
        <v>13204746082.866728</v>
      </c>
      <c r="Z13" s="551">
        <f t="shared" si="2"/>
        <v>13204746082.866728</v>
      </c>
      <c r="AA13" s="552">
        <f t="shared" si="2"/>
        <v>13204746082.866728</v>
      </c>
      <c r="AB13" s="555">
        <f t="shared" si="11"/>
        <v>534926443.68999994</v>
      </c>
      <c r="AC13" s="556">
        <f t="shared" si="3"/>
        <v>534926443.68999994</v>
      </c>
      <c r="AD13" s="557">
        <f t="shared" si="3"/>
        <v>534926443.68999994</v>
      </c>
      <c r="AF13" s="535">
        <v>40178</v>
      </c>
      <c r="AG13" s="538">
        <v>2009</v>
      </c>
      <c r="AH13" s="536">
        <f t="shared" si="12"/>
        <v>4581265524.6000004</v>
      </c>
      <c r="AI13" s="536">
        <f t="shared" si="4"/>
        <v>114298170.17999999</v>
      </c>
      <c r="AJ13" s="599">
        <f>+TREND(AI13:$AI$24,AF13:$AF$24,$AJ$3)</f>
        <v>1243225842.1474247</v>
      </c>
      <c r="AK13" s="600">
        <f>+RSQ(AI13:$AI$24,AG13:$AG$24)</f>
        <v>8.330801054692763E-2</v>
      </c>
      <c r="AL13" s="599">
        <f>+TREND(AI13:$AI$23,AF13:$AF$23,$AJ$3)</f>
        <v>1479564161.0029926</v>
      </c>
      <c r="AM13" s="599">
        <f>+RSQ(AI13:$AI$23,AG13:$AG$23)</f>
        <v>0.13624964044637272</v>
      </c>
      <c r="AN13" s="536"/>
      <c r="AO13" s="536"/>
    </row>
    <row r="14" spans="2:43">
      <c r="B14" s="535">
        <v>37621</v>
      </c>
      <c r="C14" s="538">
        <f t="shared" si="5"/>
        <v>2002</v>
      </c>
      <c r="D14" s="536">
        <v>252088373.41999999</v>
      </c>
      <c r="E14" s="536">
        <v>237768913.88</v>
      </c>
      <c r="F14" s="536">
        <v>0</v>
      </c>
      <c r="G14" s="536"/>
      <c r="H14" s="535">
        <v>43343</v>
      </c>
      <c r="I14" s="559">
        <f t="shared" si="6"/>
        <v>526368832.73999995</v>
      </c>
      <c r="J14" s="559">
        <f t="shared" si="7"/>
        <v>522720213.79999995</v>
      </c>
      <c r="K14" s="549" t="e">
        <f>+VLOOKUP($H14,place!$A:$AA,6,0)</f>
        <v>#N/A</v>
      </c>
      <c r="L14" s="549" t="e">
        <f>+VLOOKUP($H14,place!$A:$AA,13,0)</f>
        <v>#N/A</v>
      </c>
      <c r="M14" s="549" t="e">
        <f>+VLOOKUP($H14,place!$A:$AA,20,0)</f>
        <v>#N/A</v>
      </c>
      <c r="N14" s="549" t="e">
        <f>+VLOOKUP($H14,place!$A:$AA,25,0)</f>
        <v>#N/A</v>
      </c>
      <c r="O14" s="549" t="e">
        <f>+VLOOKUP($H14,place!$A:$AA,26,0)</f>
        <v>#N/A</v>
      </c>
      <c r="P14" s="549" t="e">
        <f>+VLOOKUP($H14,place!$A:$AA,27,0)</f>
        <v>#N/A</v>
      </c>
      <c r="Q14" s="550">
        <f t="shared" ref="Q14:V14" si="19">+(K15-K12)*2/3+Q12</f>
        <v>1549505.6666666667</v>
      </c>
      <c r="R14" s="551">
        <f t="shared" si="19"/>
        <v>1549505.6666666667</v>
      </c>
      <c r="S14" s="552">
        <f t="shared" si="19"/>
        <v>1549505.6666666667</v>
      </c>
      <c r="T14" s="550">
        <f t="shared" si="19"/>
        <v>8508.3438767124408</v>
      </c>
      <c r="U14" s="551">
        <f t="shared" si="19"/>
        <v>8508.3438767124408</v>
      </c>
      <c r="V14" s="552">
        <f t="shared" si="19"/>
        <v>8508.3438767124408</v>
      </c>
      <c r="W14" s="553">
        <f t="shared" si="1"/>
        <v>3.9925647027369657E-2</v>
      </c>
      <c r="X14" s="554">
        <f t="shared" si="9"/>
        <v>3.9648895322338958E-2</v>
      </c>
      <c r="Y14" s="550">
        <f t="shared" si="10"/>
        <v>13183727050.914562</v>
      </c>
      <c r="Z14" s="551">
        <f t="shared" si="2"/>
        <v>13183727050.914562</v>
      </c>
      <c r="AA14" s="552">
        <f t="shared" si="2"/>
        <v>13183727050.914562</v>
      </c>
      <c r="AB14" s="555">
        <f t="shared" si="11"/>
        <v>526368832.73999995</v>
      </c>
      <c r="AC14" s="556">
        <f t="shared" si="3"/>
        <v>526368832.73999995</v>
      </c>
      <c r="AD14" s="557">
        <f t="shared" si="3"/>
        <v>526368832.73999995</v>
      </c>
      <c r="AF14" s="535">
        <v>40543</v>
      </c>
      <c r="AG14" s="538">
        <v>2010</v>
      </c>
      <c r="AH14" s="536">
        <f t="shared" si="12"/>
        <v>4543777179.4099998</v>
      </c>
      <c r="AI14" s="536">
        <f t="shared" si="4"/>
        <v>195701155.29000002</v>
      </c>
      <c r="AJ14" s="599">
        <f>+TREND(AI14:$AI$24,AF14:$AF$24,$AJ$3)</f>
        <v>1190774015.1052341</v>
      </c>
      <c r="AK14" s="600">
        <f>+RSQ(AI14:$AI$24,AG14:$AG$24)</f>
        <v>4.2410478793516886E-2</v>
      </c>
      <c r="AL14" s="599">
        <f>+TREND(AI14:$AI$23,AF14:$AF$23,$AJ$3)</f>
        <v>1433354593.4950066</v>
      </c>
      <c r="AM14" s="599">
        <f>+RSQ(AI14:$AI$23,AG14:$AG$23)</f>
        <v>8.6723979673205304E-2</v>
      </c>
      <c r="AN14" s="536"/>
      <c r="AO14" s="536"/>
    </row>
    <row r="15" spans="2:43">
      <c r="B15" s="535">
        <v>37652</v>
      </c>
      <c r="C15" s="538">
        <f t="shared" si="5"/>
        <v>2003</v>
      </c>
      <c r="D15" s="536">
        <v>176272944.64999998</v>
      </c>
      <c r="E15" s="536">
        <v>174965407.04999998</v>
      </c>
      <c r="F15" s="536">
        <v>0</v>
      </c>
      <c r="G15" s="536"/>
      <c r="H15" s="535">
        <v>43373</v>
      </c>
      <c r="I15" s="559">
        <f t="shared" si="6"/>
        <v>552534477.15999985</v>
      </c>
      <c r="J15" s="559">
        <f t="shared" si="7"/>
        <v>548688753.00999987</v>
      </c>
      <c r="K15" s="549">
        <f>+VLOOKUP($H15,place!$A:$AA,6,0)</f>
        <v>1546848</v>
      </c>
      <c r="L15" s="549">
        <f>+VLOOKUP($H15,place!$A:$AA,13,0)</f>
        <v>1546848</v>
      </c>
      <c r="M15" s="549">
        <f>+VLOOKUP($H15,place!$A:$AA,20,0)</f>
        <v>1546848</v>
      </c>
      <c r="N15" s="549">
        <f>+VLOOKUP($H15,place!$A:$AA,25,0)</f>
        <v>8509.3703859227116</v>
      </c>
      <c r="O15" s="549">
        <f>+VLOOKUP($H15,place!$A:$AA,26,0)</f>
        <v>8509.3703859227116</v>
      </c>
      <c r="P15" s="549">
        <f>+VLOOKUP($H15,place!$A:$AA,27,0)</f>
        <v>8509.3703859227116</v>
      </c>
      <c r="Q15" s="550">
        <f t="shared" ref="Q15:V15" si="20">+K15</f>
        <v>1546848</v>
      </c>
      <c r="R15" s="551">
        <f t="shared" si="20"/>
        <v>1546848</v>
      </c>
      <c r="S15" s="552">
        <f t="shared" si="20"/>
        <v>1546848</v>
      </c>
      <c r="T15" s="550">
        <f t="shared" si="20"/>
        <v>8509.3703859227116</v>
      </c>
      <c r="U15" s="551">
        <f t="shared" si="20"/>
        <v>8509.3703859227116</v>
      </c>
      <c r="V15" s="552">
        <f t="shared" si="20"/>
        <v>8509.3703859227116</v>
      </c>
      <c r="W15" s="553">
        <f t="shared" si="1"/>
        <v>4.1977281984989505E-2</v>
      </c>
      <c r="X15" s="554">
        <f t="shared" si="9"/>
        <v>4.1685113706349607E-2</v>
      </c>
      <c r="Y15" s="550">
        <f t="shared" si="10"/>
        <v>13162702562.723774</v>
      </c>
      <c r="Z15" s="551">
        <f t="shared" si="2"/>
        <v>13162702562.723774</v>
      </c>
      <c r="AA15" s="552">
        <f t="shared" si="2"/>
        <v>13162702562.723774</v>
      </c>
      <c r="AB15" s="555">
        <f t="shared" si="11"/>
        <v>552534477.15999985</v>
      </c>
      <c r="AC15" s="556">
        <f t="shared" si="3"/>
        <v>552534477.15999985</v>
      </c>
      <c r="AD15" s="557">
        <f t="shared" si="3"/>
        <v>552534477.15999985</v>
      </c>
      <c r="AF15" s="535">
        <v>40908</v>
      </c>
      <c r="AG15" s="538">
        <v>2011</v>
      </c>
      <c r="AH15" s="536">
        <f t="shared" si="12"/>
        <v>4713897065.9700003</v>
      </c>
      <c r="AI15" s="536">
        <f t="shared" si="4"/>
        <v>95741948.700000018</v>
      </c>
      <c r="AJ15" s="599">
        <f>+TREND(AI15:$AI$24,AF15:$AF$24,$AJ$3)</f>
        <v>1111260608.6689119</v>
      </c>
      <c r="AK15" s="600">
        <f>+RSQ(AI15:$AI$24,AG15:$AG$24)</f>
        <v>1.0814456942662424E-2</v>
      </c>
      <c r="AL15" s="599">
        <f>+TREND(AI15:$AI$23,AF15:$AF$23,$AJ$3)</f>
        <v>1350988873.1176186</v>
      </c>
      <c r="AM15" s="599">
        <f>+RSQ(AI15:$AI$23,AG15:$AG$23)</f>
        <v>3.9678420823358651E-2</v>
      </c>
      <c r="AN15" s="536"/>
      <c r="AO15" s="536"/>
    </row>
    <row r="16" spans="2:43">
      <c r="B16" s="535">
        <v>37680</v>
      </c>
      <c r="C16" s="538">
        <f t="shared" si="5"/>
        <v>2003</v>
      </c>
      <c r="D16" s="536">
        <v>188337735.21000001</v>
      </c>
      <c r="E16" s="536">
        <v>186936809.36000001</v>
      </c>
      <c r="F16" s="536">
        <v>0</v>
      </c>
      <c r="G16" s="536"/>
      <c r="H16" s="535">
        <v>43404</v>
      </c>
      <c r="I16" s="559">
        <f t="shared" si="6"/>
        <v>533089728.13</v>
      </c>
      <c r="J16" s="559">
        <f t="shared" si="7"/>
        <v>529392035.36000001</v>
      </c>
      <c r="K16" s="549" t="e">
        <f>+VLOOKUP($H16,place!$A:$AA,6,0)</f>
        <v>#N/A</v>
      </c>
      <c r="L16" s="549" t="e">
        <f>+VLOOKUP($H16,place!$A:$AA,13,0)</f>
        <v>#N/A</v>
      </c>
      <c r="M16" s="549" t="e">
        <f>+VLOOKUP($H16,place!$A:$AA,20,0)</f>
        <v>#N/A</v>
      </c>
      <c r="N16" s="549" t="e">
        <f>+VLOOKUP($H16,place!$A:$AA,25,0)</f>
        <v>#N/A</v>
      </c>
      <c r="O16" s="549" t="e">
        <f>+VLOOKUP($H16,place!$A:$AA,26,0)</f>
        <v>#N/A</v>
      </c>
      <c r="P16" s="549" t="e">
        <f>+VLOOKUP($H16,place!$A:$AA,27,0)</f>
        <v>#N/A</v>
      </c>
      <c r="Q16" s="550">
        <f t="shared" ref="Q16:V16" si="21">+(K18-K15)/3+Q15</f>
        <v>1533536</v>
      </c>
      <c r="R16" s="551">
        <f t="shared" si="21"/>
        <v>1533536</v>
      </c>
      <c r="S16" s="552">
        <f t="shared" si="21"/>
        <v>1533536</v>
      </c>
      <c r="T16" s="550">
        <f t="shared" si="21"/>
        <v>8461.2970301389196</v>
      </c>
      <c r="U16" s="551">
        <f t="shared" si="21"/>
        <v>8461.2970301389196</v>
      </c>
      <c r="V16" s="552">
        <f t="shared" si="21"/>
        <v>8461.2970301389196</v>
      </c>
      <c r="W16" s="553">
        <f t="shared" si="1"/>
        <v>4.1083685668570791E-2</v>
      </c>
      <c r="X16" s="554">
        <f t="shared" si="9"/>
        <v>4.079871516652319E-2</v>
      </c>
      <c r="Y16" s="550">
        <f t="shared" si="10"/>
        <v>12975703602.411118</v>
      </c>
      <c r="Z16" s="551">
        <f t="shared" si="2"/>
        <v>12975703602.411118</v>
      </c>
      <c r="AA16" s="552">
        <f t="shared" si="2"/>
        <v>12975703602.411118</v>
      </c>
      <c r="AB16" s="555">
        <f t="shared" si="11"/>
        <v>533089728.13</v>
      </c>
      <c r="AC16" s="556">
        <f t="shared" si="3"/>
        <v>533089728.13</v>
      </c>
      <c r="AD16" s="557">
        <f t="shared" si="3"/>
        <v>533089728.13</v>
      </c>
      <c r="AF16" s="535">
        <v>41274</v>
      </c>
      <c r="AG16" s="538">
        <v>2012</v>
      </c>
      <c r="AH16" s="536">
        <f t="shared" si="12"/>
        <v>4911947075.5900002</v>
      </c>
      <c r="AI16" s="536">
        <f t="shared" si="4"/>
        <v>187460102.93000001</v>
      </c>
      <c r="AJ16" s="599">
        <f>+TREND(AI16:$AI$24,AF16:$AF$24,$AJ$3)</f>
        <v>944262686.77796507</v>
      </c>
      <c r="AK16" s="600">
        <f>+RSQ(AI16:$AI$24,AG16:$AG$24)</f>
        <v>4.6980130817779664E-3</v>
      </c>
      <c r="AL16" s="599">
        <f>+TREND(AI16:$AI$23,AF16:$AF$23,$AJ$3)</f>
        <v>1141515450.2531683</v>
      </c>
      <c r="AM16" s="599">
        <f>+RSQ(AI16:$AI$23,AG16:$AG$23)</f>
        <v>7.5695557010212211E-4</v>
      </c>
      <c r="AN16" s="536"/>
      <c r="AO16" s="536"/>
    </row>
    <row r="17" spans="2:41">
      <c r="B17" s="535">
        <v>37711</v>
      </c>
      <c r="C17" s="538">
        <f t="shared" si="5"/>
        <v>2003</v>
      </c>
      <c r="D17" s="536">
        <v>198916918.86000001</v>
      </c>
      <c r="E17" s="536">
        <v>197439657.93000001</v>
      </c>
      <c r="F17" s="536">
        <v>0</v>
      </c>
      <c r="G17" s="536"/>
      <c r="H17" s="535">
        <v>43434</v>
      </c>
      <c r="I17" s="559">
        <f t="shared" si="6"/>
        <v>530350036.92999995</v>
      </c>
      <c r="J17" s="559">
        <f t="shared" si="7"/>
        <v>526673822.14999998</v>
      </c>
      <c r="K17" s="549" t="e">
        <f>+VLOOKUP($H17,place!$A:$AA,6,0)</f>
        <v>#N/A</v>
      </c>
      <c r="L17" s="549" t="e">
        <f>+VLOOKUP($H17,place!$A:$AA,13,0)</f>
        <v>#N/A</v>
      </c>
      <c r="M17" s="549" t="e">
        <f>+VLOOKUP($H17,place!$A:$AA,20,0)</f>
        <v>#N/A</v>
      </c>
      <c r="N17" s="549" t="e">
        <f>+VLOOKUP($H17,place!$A:$AA,25,0)</f>
        <v>#N/A</v>
      </c>
      <c r="O17" s="549" t="e">
        <f>+VLOOKUP($H17,place!$A:$AA,26,0)</f>
        <v>#N/A</v>
      </c>
      <c r="P17" s="549" t="e">
        <f>+VLOOKUP($H17,place!$A:$AA,27,0)</f>
        <v>#N/A</v>
      </c>
      <c r="Q17" s="550">
        <f t="shared" ref="Q17:V17" si="22">+(K18-K15)*2/3+Q15</f>
        <v>1520224</v>
      </c>
      <c r="R17" s="551">
        <f t="shared" si="22"/>
        <v>1520224</v>
      </c>
      <c r="S17" s="552">
        <f t="shared" si="22"/>
        <v>1520224</v>
      </c>
      <c r="T17" s="550">
        <f t="shared" si="22"/>
        <v>8413.2236743551293</v>
      </c>
      <c r="U17" s="551">
        <f t="shared" si="22"/>
        <v>8413.2236743551293</v>
      </c>
      <c r="V17" s="552">
        <f t="shared" si="22"/>
        <v>8413.2236743551293</v>
      </c>
      <c r="W17" s="553">
        <f t="shared" si="1"/>
        <v>4.1466042040629661E-2</v>
      </c>
      <c r="X17" s="554">
        <f t="shared" si="9"/>
        <v>4.1178612859894104E-2</v>
      </c>
      <c r="Y17" s="550">
        <f t="shared" si="10"/>
        <v>12789984547.122852</v>
      </c>
      <c r="Z17" s="551">
        <f t="shared" si="2"/>
        <v>12789984547.122852</v>
      </c>
      <c r="AA17" s="552">
        <f t="shared" si="2"/>
        <v>12789984547.122852</v>
      </c>
      <c r="AB17" s="555">
        <f t="shared" si="11"/>
        <v>530350036.92999995</v>
      </c>
      <c r="AC17" s="556">
        <f t="shared" si="3"/>
        <v>530350036.92999995</v>
      </c>
      <c r="AD17" s="557">
        <f t="shared" si="3"/>
        <v>530350036.92999995</v>
      </c>
      <c r="AF17" s="535">
        <v>41639</v>
      </c>
      <c r="AG17" s="538">
        <v>2013</v>
      </c>
      <c r="AH17" s="536">
        <f t="shared" si="12"/>
        <v>5015135931.8199997</v>
      </c>
      <c r="AI17" s="536">
        <f t="shared" si="4"/>
        <v>269219559.50999999</v>
      </c>
      <c r="AJ17" s="599">
        <f>+TREND(AI17:$AI$24,AF17:$AF$24,$AJ$3)</f>
        <v>678894688.15633774</v>
      </c>
      <c r="AK17" s="600">
        <f>+RSQ(AI17:$AI$24,AG17:$AG$24)</f>
        <v>9.6553618008475672E-2</v>
      </c>
      <c r="AL17" s="599">
        <f>+TREND(AI17:$AI$23,AF17:$AF$23,$AJ$3)</f>
        <v>772116664.98994827</v>
      </c>
      <c r="AM17" s="599">
        <f>+RSQ(AI17:$AI$23,AG17:$AG$23)</f>
        <v>5.301537660962493E-2</v>
      </c>
      <c r="AN17" s="536"/>
      <c r="AO17" s="536"/>
    </row>
    <row r="18" spans="2:41">
      <c r="B18" s="535">
        <v>37741</v>
      </c>
      <c r="C18" s="538">
        <f t="shared" si="5"/>
        <v>2003</v>
      </c>
      <c r="D18" s="536">
        <v>192078573.92000002</v>
      </c>
      <c r="E18" s="536">
        <v>190652540.77000001</v>
      </c>
      <c r="F18" s="536">
        <v>0</v>
      </c>
      <c r="G18" s="536"/>
      <c r="H18" s="535">
        <v>43465</v>
      </c>
      <c r="I18" s="559">
        <f t="shared" si="6"/>
        <v>530040366.01999998</v>
      </c>
      <c r="J18" s="559">
        <f t="shared" si="7"/>
        <v>526370208.32999998</v>
      </c>
      <c r="K18" s="549">
        <f>+VLOOKUP($H18,place!$A:$AA,6,0)</f>
        <v>1506912</v>
      </c>
      <c r="L18" s="549">
        <f>+VLOOKUP($H18,place!$A:$AA,13,0)</f>
        <v>1506912</v>
      </c>
      <c r="M18" s="549">
        <f>+VLOOKUP($H18,place!$A:$AA,20,0)</f>
        <v>1506912</v>
      </c>
      <c r="N18" s="549">
        <f>+VLOOKUP($H18,place!$A:$AA,25,0)</f>
        <v>8365.1503185713373</v>
      </c>
      <c r="O18" s="549">
        <f>+VLOOKUP($H18,place!$A:$AA,26,0)</f>
        <v>8365.1503185713373</v>
      </c>
      <c r="P18" s="549">
        <f>+VLOOKUP($H18,place!$A:$AA,27,0)</f>
        <v>8365.1503185713373</v>
      </c>
      <c r="Q18" s="550">
        <f t="shared" ref="Q18:V18" si="23">+K18</f>
        <v>1506912</v>
      </c>
      <c r="R18" s="551">
        <f t="shared" si="23"/>
        <v>1506912</v>
      </c>
      <c r="S18" s="552">
        <f t="shared" si="23"/>
        <v>1506912</v>
      </c>
      <c r="T18" s="550">
        <f t="shared" si="23"/>
        <v>8365.1503185713373</v>
      </c>
      <c r="U18" s="551">
        <f t="shared" si="23"/>
        <v>8365.1503185713373</v>
      </c>
      <c r="V18" s="552">
        <f t="shared" si="23"/>
        <v>8365.1503185713373</v>
      </c>
      <c r="W18" s="553">
        <f t="shared" si="1"/>
        <v>4.204818985079968E-2</v>
      </c>
      <c r="X18" s="554">
        <f t="shared" si="9"/>
        <v>4.1757035634583495E-2</v>
      </c>
      <c r="Y18" s="550">
        <f t="shared" si="10"/>
        <v>12605545396.858971</v>
      </c>
      <c r="Z18" s="551">
        <f t="shared" si="2"/>
        <v>12605545396.858971</v>
      </c>
      <c r="AA18" s="552">
        <f t="shared" si="2"/>
        <v>12605545396.858971</v>
      </c>
      <c r="AB18" s="555">
        <f t="shared" si="11"/>
        <v>530040366.01999998</v>
      </c>
      <c r="AC18" s="556">
        <f t="shared" si="3"/>
        <v>530040366.01999998</v>
      </c>
      <c r="AD18" s="557">
        <f t="shared" si="3"/>
        <v>530040366.01999998</v>
      </c>
      <c r="AF18" s="535">
        <v>42004</v>
      </c>
      <c r="AG18" s="538">
        <v>2014</v>
      </c>
      <c r="AH18" s="536">
        <f t="shared" si="12"/>
        <v>4867209306.1900005</v>
      </c>
      <c r="AI18" s="536">
        <f t="shared" si="4"/>
        <v>3364292233.6200004</v>
      </c>
      <c r="AJ18" s="599">
        <f>+TREND(AI18:$AI$24,AF18:$AF$24,$AJ$3)</f>
        <v>236088097.32248688</v>
      </c>
      <c r="AK18" s="600">
        <f>+RSQ(AI18:$AI$24,AG18:$AG$24)</f>
        <v>0.45633259059796266</v>
      </c>
      <c r="AL18" s="599">
        <f>+TREND(AI18:$AI$23,AF18:$AF$23,$AJ$3)</f>
        <v>87147977.630584717</v>
      </c>
      <c r="AM18" s="599">
        <f>+RSQ(AI18:$AI$23,AG18:$AG$23)</f>
        <v>0.43060066915654183</v>
      </c>
      <c r="AN18" s="536"/>
      <c r="AO18" s="536"/>
    </row>
    <row r="19" spans="2:41">
      <c r="B19" s="535">
        <v>37772</v>
      </c>
      <c r="C19" s="538">
        <f t="shared" si="5"/>
        <v>2003</v>
      </c>
      <c r="D19" s="536">
        <v>211227668.31</v>
      </c>
      <c r="E19" s="536">
        <v>209659214.69999999</v>
      </c>
      <c r="F19" s="536">
        <v>0</v>
      </c>
      <c r="G19" s="536"/>
      <c r="H19" s="535">
        <v>43496</v>
      </c>
      <c r="I19" s="559">
        <f t="shared" si="6"/>
        <v>520603033.47999996</v>
      </c>
      <c r="J19" s="559">
        <f t="shared" si="7"/>
        <v>517975549.65999997</v>
      </c>
      <c r="K19" s="549" t="e">
        <f>+VLOOKUP($H19,place!$A:$AA,6,0)</f>
        <v>#N/A</v>
      </c>
      <c r="L19" s="549" t="e">
        <f>+VLOOKUP($H19,place!$A:$AA,13,0)</f>
        <v>#N/A</v>
      </c>
      <c r="M19" s="549" t="e">
        <f>+VLOOKUP($H19,place!$A:$AA,20,0)</f>
        <v>#N/A</v>
      </c>
      <c r="N19" s="549" t="e">
        <f>+VLOOKUP($H19,place!$A:$AA,25,0)</f>
        <v>#N/A</v>
      </c>
      <c r="O19" s="549" t="e">
        <f>+VLOOKUP($H19,place!$A:$AA,26,0)</f>
        <v>#N/A</v>
      </c>
      <c r="P19" s="549" t="e">
        <f>+VLOOKUP($H19,place!$A:$AA,27,0)</f>
        <v>#N/A</v>
      </c>
      <c r="Q19" s="550">
        <f t="shared" ref="Q19:V19" si="24">+(K21-K18)/3+Q18</f>
        <v>1511694.3333333333</v>
      </c>
      <c r="R19" s="551">
        <f t="shared" si="24"/>
        <v>1511694.3333333333</v>
      </c>
      <c r="S19" s="552">
        <f t="shared" si="24"/>
        <v>1511694.3333333333</v>
      </c>
      <c r="T19" s="550">
        <f t="shared" si="24"/>
        <v>8546.6154850938365</v>
      </c>
      <c r="U19" s="551">
        <f t="shared" si="24"/>
        <v>8546.6154850938365</v>
      </c>
      <c r="V19" s="552">
        <f t="shared" si="24"/>
        <v>8546.6154850938365</v>
      </c>
      <c r="W19" s="553">
        <f t="shared" si="1"/>
        <v>4.0294757261631009E-2</v>
      </c>
      <c r="X19" s="554">
        <f t="shared" si="9"/>
        <v>4.0091389597735463E-2</v>
      </c>
      <c r="Y19" s="550">
        <f t="shared" si="10"/>
        <v>12919870197.99527</v>
      </c>
      <c r="Z19" s="551">
        <f t="shared" si="2"/>
        <v>12919870197.99527</v>
      </c>
      <c r="AA19" s="552">
        <f t="shared" si="2"/>
        <v>12919870197.99527</v>
      </c>
      <c r="AB19" s="555">
        <f t="shared" si="11"/>
        <v>520603033.47999996</v>
      </c>
      <c r="AC19" s="556">
        <f t="shared" si="3"/>
        <v>520603033.47999996</v>
      </c>
      <c r="AD19" s="557">
        <f t="shared" si="3"/>
        <v>520603033.47999996</v>
      </c>
      <c r="AF19" s="535">
        <v>42369</v>
      </c>
      <c r="AG19" s="538">
        <v>2015</v>
      </c>
      <c r="AH19" s="536">
        <f t="shared" si="12"/>
        <v>5160239338.1999998</v>
      </c>
      <c r="AI19" s="536">
        <f t="shared" si="4"/>
        <v>1615442909.4100003</v>
      </c>
      <c r="AJ19" s="599">
        <f>+TREND(AI19:$AI$24,AF19:$AF$24,$AJ$3)</f>
        <v>699420372.51387215</v>
      </c>
      <c r="AK19" s="600">
        <f>+RSQ(AI19:$AI$24,AG19:$AG$24)</f>
        <v>0.13154950868657872</v>
      </c>
      <c r="AL19" s="601">
        <f>+TREND(AI19:$AI$23,AF19:$AF$23,$AJ$3)</f>
        <v>834673716.87673283</v>
      </c>
      <c r="AM19" s="601">
        <f>+RSQ(AI19:$AI$23,AG19:$AG$23)</f>
        <v>2.9984622678655967E-2</v>
      </c>
      <c r="AN19" s="536"/>
      <c r="AO19" s="536"/>
    </row>
    <row r="20" spans="2:41">
      <c r="B20" s="535">
        <v>37802</v>
      </c>
      <c r="C20" s="538">
        <f t="shared" si="5"/>
        <v>2003</v>
      </c>
      <c r="D20" s="536">
        <v>190701652.44</v>
      </c>
      <c r="E20" s="536">
        <v>189286642.12</v>
      </c>
      <c r="F20" s="536">
        <v>14958.99</v>
      </c>
      <c r="G20" s="536"/>
      <c r="H20" s="535">
        <v>43524</v>
      </c>
      <c r="I20" s="559">
        <f t="shared" si="6"/>
        <v>522566859.20000011</v>
      </c>
      <c r="J20" s="559">
        <f t="shared" si="7"/>
        <v>519954141.60000008</v>
      </c>
      <c r="K20" s="549" t="e">
        <f>+VLOOKUP($H20,place!$A:$AA,6,0)</f>
        <v>#N/A</v>
      </c>
      <c r="L20" s="549" t="e">
        <f>+VLOOKUP($H20,place!$A:$AA,13,0)</f>
        <v>#N/A</v>
      </c>
      <c r="M20" s="549" t="e">
        <f>+VLOOKUP($H20,place!$A:$AA,20,0)</f>
        <v>#N/A</v>
      </c>
      <c r="N20" s="549" t="e">
        <f>+VLOOKUP($H20,place!$A:$AA,25,0)</f>
        <v>#N/A</v>
      </c>
      <c r="O20" s="549" t="e">
        <f>+VLOOKUP($H20,place!$A:$AA,26,0)</f>
        <v>#N/A</v>
      </c>
      <c r="P20" s="549" t="e">
        <f>+VLOOKUP($H20,place!$A:$AA,27,0)</f>
        <v>#N/A</v>
      </c>
      <c r="Q20" s="550">
        <f t="shared" ref="Q20:V20" si="25">+(K21-K18)*2/3+Q18</f>
        <v>1516476.6666666667</v>
      </c>
      <c r="R20" s="551">
        <f t="shared" si="25"/>
        <v>1516476.6666666667</v>
      </c>
      <c r="S20" s="552">
        <f t="shared" si="25"/>
        <v>1516476.6666666667</v>
      </c>
      <c r="T20" s="550">
        <f t="shared" si="25"/>
        <v>8728.0806516163375</v>
      </c>
      <c r="U20" s="551">
        <f t="shared" si="25"/>
        <v>8728.0806516163375</v>
      </c>
      <c r="V20" s="552">
        <f t="shared" si="25"/>
        <v>8728.0806516163375</v>
      </c>
      <c r="W20" s="553">
        <f t="shared" si="1"/>
        <v>3.9480930574617219E-2</v>
      </c>
      <c r="X20" s="554">
        <f t="shared" si="9"/>
        <v>3.9283534738351222E-2</v>
      </c>
      <c r="Y20" s="550">
        <f t="shared" si="10"/>
        <v>13235930652.960972</v>
      </c>
      <c r="Z20" s="551">
        <f t="shared" si="2"/>
        <v>13235930652.960972</v>
      </c>
      <c r="AA20" s="552">
        <f t="shared" si="2"/>
        <v>13235930652.960972</v>
      </c>
      <c r="AB20" s="555">
        <f t="shared" si="11"/>
        <v>522566859.20000011</v>
      </c>
      <c r="AC20" s="556">
        <f t="shared" si="3"/>
        <v>522566859.20000011</v>
      </c>
      <c r="AD20" s="557">
        <f t="shared" si="3"/>
        <v>522566859.20000011</v>
      </c>
      <c r="AF20" s="535">
        <v>42735</v>
      </c>
      <c r="AG20" s="538">
        <v>2016</v>
      </c>
      <c r="AH20" s="536">
        <f t="shared" si="12"/>
        <v>5338529327.9599991</v>
      </c>
      <c r="AI20" s="536">
        <f t="shared" si="4"/>
        <v>522625055.24000001</v>
      </c>
      <c r="AJ20" s="599">
        <f>+TREND(AI20:$AI$24,AF20:$AF$24,$AJ$3)</f>
        <v>970374188.42132378</v>
      </c>
      <c r="AK20" s="600">
        <f>+RSQ(AI20:$AI$24,AG20:$AG$24)</f>
        <v>0.14933479390095358</v>
      </c>
      <c r="AL20" s="601">
        <f>+TREND(AI20:$AI$23,AF20:$AF$23,$AJ$3)</f>
        <v>1376217918.8776436</v>
      </c>
      <c r="AM20" s="601">
        <f>+RSQ(AI20:$AI$23,AG20:$AG$23)</f>
        <v>0.94559495467464982</v>
      </c>
      <c r="AN20" s="536"/>
      <c r="AO20" s="536"/>
    </row>
    <row r="21" spans="2:41">
      <c r="B21" s="535">
        <v>37833</v>
      </c>
      <c r="C21" s="538">
        <f t="shared" si="5"/>
        <v>2003</v>
      </c>
      <c r="D21" s="536">
        <v>224022182.71999997</v>
      </c>
      <c r="E21" s="536">
        <v>222358231.58999997</v>
      </c>
      <c r="F21" s="536">
        <v>35363.130000000005</v>
      </c>
      <c r="G21" s="536"/>
      <c r="H21" s="535">
        <v>43555</v>
      </c>
      <c r="I21" s="559">
        <f t="shared" si="6"/>
        <v>552790316.19000006</v>
      </c>
      <c r="J21" s="559">
        <f t="shared" si="7"/>
        <v>550026428.43000007</v>
      </c>
      <c r="K21" s="549">
        <f>+VLOOKUP($H21,place!$A:$AA,6,0)</f>
        <v>1521259</v>
      </c>
      <c r="L21" s="549">
        <f>+VLOOKUP($H21,place!$A:$AA,13,0)</f>
        <v>1521259</v>
      </c>
      <c r="M21" s="549">
        <f>+VLOOKUP($H21,place!$A:$AA,20,0)</f>
        <v>1521259</v>
      </c>
      <c r="N21" s="549">
        <f>+VLOOKUP($H21,place!$A:$AA,25,0)</f>
        <v>8909.5458181388367</v>
      </c>
      <c r="O21" s="549">
        <f>+VLOOKUP($H21,place!$A:$AA,26,0)</f>
        <v>8909.5458181388367</v>
      </c>
      <c r="P21" s="549">
        <f>+VLOOKUP($H21,place!$A:$AA,27,0)</f>
        <v>8909.5458181388367</v>
      </c>
      <c r="Q21" s="550">
        <f t="shared" ref="Q21:V21" si="26">+K21</f>
        <v>1521259</v>
      </c>
      <c r="R21" s="551">
        <f t="shared" si="26"/>
        <v>1521259</v>
      </c>
      <c r="S21" s="552">
        <f t="shared" si="26"/>
        <v>1521259</v>
      </c>
      <c r="T21" s="550">
        <f t="shared" si="26"/>
        <v>8909.5458181388367</v>
      </c>
      <c r="U21" s="551">
        <f t="shared" si="26"/>
        <v>8909.5458181388367</v>
      </c>
      <c r="V21" s="552">
        <f t="shared" si="26"/>
        <v>8909.5458181388367</v>
      </c>
      <c r="W21" s="553">
        <f t="shared" si="1"/>
        <v>4.0785115850924723E-2</v>
      </c>
      <c r="X21" s="554">
        <f t="shared" si="9"/>
        <v>4.0581194980408228E-2</v>
      </c>
      <c r="Y21" s="550">
        <f t="shared" si="10"/>
        <v>13553726761.756069</v>
      </c>
      <c r="Z21" s="551">
        <f t="shared" si="2"/>
        <v>13553726761.756069</v>
      </c>
      <c r="AA21" s="552">
        <f t="shared" si="2"/>
        <v>13553726761.756069</v>
      </c>
      <c r="AB21" s="555">
        <f t="shared" si="11"/>
        <v>552790316.19000006</v>
      </c>
      <c r="AC21" s="556">
        <f t="shared" si="3"/>
        <v>552790316.19000006</v>
      </c>
      <c r="AD21" s="557">
        <f t="shared" si="3"/>
        <v>552790316.19000006</v>
      </c>
      <c r="AF21" s="535">
        <v>43100</v>
      </c>
      <c r="AG21" s="538">
        <v>2017</v>
      </c>
      <c r="AH21" s="536">
        <f t="shared" si="12"/>
        <v>5663463996.5899992</v>
      </c>
      <c r="AI21" s="536">
        <f t="shared" si="4"/>
        <v>620316439.20000005</v>
      </c>
      <c r="AJ21" s="599">
        <f>+TREND(AI21:$AI$24,AF21:$AF$24,$AJ$3)</f>
        <v>908433316.11792517</v>
      </c>
      <c r="AK21" s="600">
        <f>+RSQ(AI21:$AI$24,AG21:$AG$24)</f>
        <v>1.2096983711814557E-3</v>
      </c>
      <c r="AL21" s="599">
        <f>+TREND(AI21:$AI$23,AF21:$AF$23,$AJ$3)</f>
        <v>1436272640.0439568</v>
      </c>
      <c r="AM21" s="599">
        <f>+RSQ(AI21:$AI$23,AG21:$AG$23)</f>
        <v>0.93092325421052324</v>
      </c>
      <c r="AN21" s="536"/>
      <c r="AO21" s="536"/>
    </row>
    <row r="22" spans="2:41">
      <c r="B22" s="535">
        <v>37864</v>
      </c>
      <c r="C22" s="538">
        <f t="shared" si="5"/>
        <v>2003</v>
      </c>
      <c r="D22" s="536">
        <v>222871916.09000003</v>
      </c>
      <c r="E22" s="536">
        <v>221214758.28000003</v>
      </c>
      <c r="F22" s="536">
        <v>0</v>
      </c>
      <c r="G22" s="536"/>
      <c r="H22" s="535">
        <v>43585</v>
      </c>
      <c r="I22" s="559">
        <f t="shared" si="6"/>
        <v>545373216.95999992</v>
      </c>
      <c r="J22" s="559">
        <f t="shared" si="7"/>
        <v>542646432.65999997</v>
      </c>
      <c r="K22" s="549" t="e">
        <f>+VLOOKUP($H22,place!$A:$AA,6,0)</f>
        <v>#N/A</v>
      </c>
      <c r="L22" s="549" t="e">
        <f>+VLOOKUP($H22,place!$A:$AA,13,0)</f>
        <v>#N/A</v>
      </c>
      <c r="M22" s="549" t="e">
        <f>+VLOOKUP($H22,place!$A:$AA,20,0)</f>
        <v>#N/A</v>
      </c>
      <c r="N22" s="549" t="e">
        <f>+VLOOKUP($H22,place!$A:$AA,25,0)</f>
        <v>#N/A</v>
      </c>
      <c r="O22" s="549" t="e">
        <f>+VLOOKUP($H22,place!$A:$AA,26,0)</f>
        <v>#N/A</v>
      </c>
      <c r="P22" s="549" t="e">
        <f>+VLOOKUP($H22,place!$A:$AA,27,0)</f>
        <v>#N/A</v>
      </c>
      <c r="Q22" s="550">
        <f t="shared" ref="Q22:V22" si="27">+(K24-K21)/3+Q21</f>
        <v>1545367</v>
      </c>
      <c r="R22" s="551">
        <f t="shared" si="27"/>
        <v>1545367</v>
      </c>
      <c r="S22" s="552">
        <f t="shared" si="27"/>
        <v>1545367</v>
      </c>
      <c r="T22" s="550">
        <f t="shared" si="27"/>
        <v>8919.5987359217797</v>
      </c>
      <c r="U22" s="551">
        <f t="shared" si="27"/>
        <v>8919.5987359217797</v>
      </c>
      <c r="V22" s="552">
        <f t="shared" si="27"/>
        <v>8919.5987359217797</v>
      </c>
      <c r="W22" s="553">
        <f t="shared" si="1"/>
        <v>3.9565517892676115E-2</v>
      </c>
      <c r="X22" s="554">
        <f t="shared" si="9"/>
        <v>3.9367696236503678E-2</v>
      </c>
      <c r="Y22" s="550">
        <f t="shared" si="10"/>
        <v>13784053539.735233</v>
      </c>
      <c r="Z22" s="551">
        <f t="shared" si="10"/>
        <v>13784053539.735233</v>
      </c>
      <c r="AA22" s="552">
        <f t="shared" si="10"/>
        <v>13784053539.735233</v>
      </c>
      <c r="AB22" s="555">
        <f t="shared" si="11"/>
        <v>545373216.95999992</v>
      </c>
      <c r="AC22" s="556">
        <f t="shared" si="3"/>
        <v>545373216.95999992</v>
      </c>
      <c r="AD22" s="557">
        <f t="shared" si="3"/>
        <v>545373216.95999992</v>
      </c>
      <c r="AF22" s="535">
        <v>43465</v>
      </c>
      <c r="AG22" s="538">
        <v>2018</v>
      </c>
      <c r="AH22" s="536">
        <f t="shared" si="12"/>
        <v>6179426942.0699997</v>
      </c>
      <c r="AI22" s="536">
        <f t="shared" si="4"/>
        <v>1000357786.5600001</v>
      </c>
      <c r="AJ22" s="599">
        <f>+TREND(AI22:$AI$24,AF22:$AF$24,$AJ$3)</f>
        <v>666743048.87352753</v>
      </c>
      <c r="AK22" s="600">
        <f>+RSQ(AI22:$AI$24,AG22:$AG$24)</f>
        <v>0.51527697291780561</v>
      </c>
      <c r="AL22" s="599">
        <f>+TREND(AI22:$AI$23,AF22:$AF$23,$AJ$3)</f>
        <v>1273501226.857069</v>
      </c>
      <c r="AM22" s="602">
        <f>+RSQ(AI22:$AI$23,AG22:$AG$23)</f>
        <v>1</v>
      </c>
      <c r="AN22" s="536"/>
      <c r="AO22" s="536"/>
    </row>
    <row r="23" spans="2:41">
      <c r="B23" s="535">
        <v>37894</v>
      </c>
      <c r="C23" s="538">
        <f t="shared" si="5"/>
        <v>2003</v>
      </c>
      <c r="D23" s="536">
        <v>213836994.42000002</v>
      </c>
      <c r="E23" s="536">
        <v>212247982.92000002</v>
      </c>
      <c r="F23" s="536">
        <v>64868.909999999996</v>
      </c>
      <c r="G23" s="536"/>
      <c r="H23" s="535">
        <v>43616</v>
      </c>
      <c r="I23" s="559">
        <f t="shared" si="6"/>
        <v>559588786.41000009</v>
      </c>
      <c r="J23" s="559">
        <f t="shared" si="7"/>
        <v>556790882.30000007</v>
      </c>
      <c r="K23" s="549" t="e">
        <f>+VLOOKUP($H23,place!$A:$AA,6,0)</f>
        <v>#N/A</v>
      </c>
      <c r="L23" s="549" t="e">
        <f>+VLOOKUP($H23,place!$A:$AA,13,0)</f>
        <v>#N/A</v>
      </c>
      <c r="M23" s="549" t="e">
        <f>+VLOOKUP($H23,place!$A:$AA,20,0)</f>
        <v>#N/A</v>
      </c>
      <c r="N23" s="549" t="e">
        <f>+VLOOKUP($H23,place!$A:$AA,25,0)</f>
        <v>#N/A</v>
      </c>
      <c r="O23" s="549" t="e">
        <f>+VLOOKUP($H23,place!$A:$AA,26,0)</f>
        <v>#N/A</v>
      </c>
      <c r="P23" s="549" t="e">
        <f>+VLOOKUP($H23,place!$A:$AA,27,0)</f>
        <v>#N/A</v>
      </c>
      <c r="Q23" s="550">
        <f t="shared" ref="Q23:V23" si="28">+(K24-K21)*2/3+Q21</f>
        <v>1569475</v>
      </c>
      <c r="R23" s="551">
        <f t="shared" si="28"/>
        <v>1569475</v>
      </c>
      <c r="S23" s="552">
        <f t="shared" si="28"/>
        <v>1569475</v>
      </c>
      <c r="T23" s="550">
        <f t="shared" si="28"/>
        <v>8929.6516537047228</v>
      </c>
      <c r="U23" s="551">
        <f t="shared" si="28"/>
        <v>8929.6516537047228</v>
      </c>
      <c r="V23" s="552">
        <f t="shared" si="28"/>
        <v>8929.6516537047228</v>
      </c>
      <c r="W23" s="553">
        <f t="shared" si="1"/>
        <v>3.9928232290797436E-2</v>
      </c>
      <c r="X23" s="554">
        <f t="shared" si="9"/>
        <v>3.9728593970758612E-2</v>
      </c>
      <c r="Y23" s="550">
        <f t="shared" si="10"/>
        <v>14014865029.198219</v>
      </c>
      <c r="Z23" s="551">
        <f t="shared" si="10"/>
        <v>14014865029.198219</v>
      </c>
      <c r="AA23" s="552">
        <f t="shared" si="10"/>
        <v>14014865029.198219</v>
      </c>
      <c r="AB23" s="555">
        <f t="shared" si="11"/>
        <v>559588786.41000009</v>
      </c>
      <c r="AC23" s="556">
        <f t="shared" si="3"/>
        <v>559588786.41000009</v>
      </c>
      <c r="AD23" s="557">
        <f t="shared" si="3"/>
        <v>559588786.41000009</v>
      </c>
      <c r="AF23" s="535">
        <v>43830</v>
      </c>
      <c r="AG23" s="538">
        <v>2019</v>
      </c>
      <c r="AH23" s="536">
        <f t="shared" si="12"/>
        <v>6694646690.0099993</v>
      </c>
      <c r="AI23" s="536">
        <f t="shared" si="4"/>
        <v>1136742678.0899999</v>
      </c>
      <c r="AJ23" s="599">
        <f>+TREND(AI23:$AI$24,AF23:$AF$24,$AJ$3)</f>
        <v>55700181.503082275</v>
      </c>
      <c r="AK23" s="600">
        <f>+RSQ(AI23:$AI$24,AG23:$AG$24)</f>
        <v>1</v>
      </c>
      <c r="AL23" s="599">
        <f>+TREND(AI23:$AI$23,AF23:$AF$23,$AJ$3)</f>
        <v>1136742678.0899999</v>
      </c>
      <c r="AM23" s="598"/>
      <c r="AN23" s="536"/>
      <c r="AO23" s="536"/>
    </row>
    <row r="24" spans="2:41">
      <c r="B24" s="535">
        <v>37925</v>
      </c>
      <c r="C24" s="538">
        <f t="shared" si="5"/>
        <v>2003</v>
      </c>
      <c r="D24" s="536">
        <v>209171816.40000001</v>
      </c>
      <c r="E24" s="536">
        <v>207618300.67000002</v>
      </c>
      <c r="F24" s="536">
        <v>18997.38</v>
      </c>
      <c r="G24" s="536"/>
      <c r="H24" s="535">
        <v>43646</v>
      </c>
      <c r="I24" s="559">
        <f t="shared" si="6"/>
        <v>560598819.12000012</v>
      </c>
      <c r="J24" s="559">
        <f t="shared" si="7"/>
        <v>557795883.04000008</v>
      </c>
      <c r="K24" s="549">
        <f>+VLOOKUP($H24,place!$A:$AA,6,0)</f>
        <v>1593583</v>
      </c>
      <c r="L24" s="549">
        <f>+VLOOKUP($H24,place!$A:$AA,13,0)</f>
        <v>1593583</v>
      </c>
      <c r="M24" s="549">
        <f>+VLOOKUP($H24,place!$A:$AA,20,0)</f>
        <v>1593583</v>
      </c>
      <c r="N24" s="549">
        <f>+VLOOKUP($H24,place!$A:$AA,25,0)</f>
        <v>8939.7045714876658</v>
      </c>
      <c r="O24" s="549">
        <f>+VLOOKUP($H24,place!$A:$AA,26,0)</f>
        <v>8939.7045714876658</v>
      </c>
      <c r="P24" s="549">
        <f>+VLOOKUP($H24,place!$A:$AA,27,0)</f>
        <v>8939.7045714876658</v>
      </c>
      <c r="Q24" s="550">
        <f t="shared" ref="Q24:V24" si="29">+K24</f>
        <v>1593583</v>
      </c>
      <c r="R24" s="551">
        <f t="shared" si="29"/>
        <v>1593583</v>
      </c>
      <c r="S24" s="552">
        <f t="shared" si="29"/>
        <v>1593583</v>
      </c>
      <c r="T24" s="550">
        <f t="shared" si="29"/>
        <v>8939.7045714876658</v>
      </c>
      <c r="U24" s="551">
        <f t="shared" si="29"/>
        <v>8939.7045714876658</v>
      </c>
      <c r="V24" s="552">
        <f t="shared" si="29"/>
        <v>8939.7045714876658</v>
      </c>
      <c r="W24" s="553">
        <f t="shared" si="1"/>
        <v>3.9350868634967222E-2</v>
      </c>
      <c r="X24" s="554">
        <f t="shared" si="9"/>
        <v>3.9154118364159607E-2</v>
      </c>
      <c r="Y24" s="550">
        <f t="shared" si="10"/>
        <v>14246161230.145029</v>
      </c>
      <c r="Z24" s="551">
        <f t="shared" si="10"/>
        <v>14246161230.145029</v>
      </c>
      <c r="AA24" s="552">
        <f t="shared" si="10"/>
        <v>14246161230.145029</v>
      </c>
      <c r="AB24" s="555">
        <f t="shared" si="11"/>
        <v>560598819.12000012</v>
      </c>
      <c r="AC24" s="556">
        <f t="shared" si="3"/>
        <v>560598819.12000012</v>
      </c>
      <c r="AD24" s="557">
        <f t="shared" si="3"/>
        <v>560598819.12000012</v>
      </c>
      <c r="AF24" s="535">
        <v>44012</v>
      </c>
      <c r="AG24" s="538">
        <v>2020</v>
      </c>
      <c r="AH24" s="536">
        <f t="shared" si="12"/>
        <v>3080804336.7600002</v>
      </c>
      <c r="AI24" s="536">
        <f t="shared" si="4"/>
        <v>599175097.82000005</v>
      </c>
      <c r="AJ24" s="576"/>
      <c r="AK24" s="577"/>
      <c r="AL24" s="537"/>
      <c r="AM24" s="537"/>
      <c r="AN24" s="536"/>
      <c r="AO24" s="536"/>
    </row>
    <row r="25" spans="2:41">
      <c r="B25" s="535">
        <v>37955</v>
      </c>
      <c r="C25" s="538">
        <f t="shared" si="5"/>
        <v>2003</v>
      </c>
      <c r="D25" s="536">
        <v>217901125.55999997</v>
      </c>
      <c r="E25" s="536">
        <v>216283012.64999998</v>
      </c>
      <c r="F25" s="536">
        <v>0</v>
      </c>
      <c r="G25" s="536"/>
      <c r="H25" s="535">
        <v>43677</v>
      </c>
      <c r="I25" s="559">
        <f t="shared" si="6"/>
        <v>581483197.51000011</v>
      </c>
      <c r="J25" s="559">
        <f t="shared" si="7"/>
        <v>578575894.56000006</v>
      </c>
      <c r="K25" s="549" t="e">
        <f>+VLOOKUP($H25,place!$A:$AA,6,0)</f>
        <v>#N/A</v>
      </c>
      <c r="L25" s="549" t="e">
        <f>+VLOOKUP($H25,place!$A:$AA,13,0)</f>
        <v>#N/A</v>
      </c>
      <c r="M25" s="549" t="e">
        <f>+VLOOKUP($H25,place!$A:$AA,20,0)</f>
        <v>#N/A</v>
      </c>
      <c r="N25" s="549" t="e">
        <f>+VLOOKUP($H25,place!$A:$AA,25,0)</f>
        <v>#N/A</v>
      </c>
      <c r="O25" s="549" t="e">
        <f>+VLOOKUP($H25,place!$A:$AA,26,0)</f>
        <v>#N/A</v>
      </c>
      <c r="P25" s="549" t="e">
        <f>+VLOOKUP($H25,place!$A:$AA,27,0)</f>
        <v>#N/A</v>
      </c>
      <c r="Q25" s="550">
        <f t="shared" ref="Q25:V25" si="30">+(K27-K24)/3+Q24</f>
        <v>1590947.3333333333</v>
      </c>
      <c r="R25" s="551">
        <f t="shared" si="30"/>
        <v>1590947.3333333333</v>
      </c>
      <c r="S25" s="552">
        <f t="shared" si="30"/>
        <v>1590947.3333333333</v>
      </c>
      <c r="T25" s="550">
        <f t="shared" si="30"/>
        <v>8959.4384572497875</v>
      </c>
      <c r="U25" s="551">
        <f t="shared" si="30"/>
        <v>8959.4384572497875</v>
      </c>
      <c r="V25" s="552">
        <f t="shared" si="30"/>
        <v>8959.4384572497875</v>
      </c>
      <c r="W25" s="553">
        <f t="shared" si="1"/>
        <v>4.0794402471870897E-2</v>
      </c>
      <c r="X25" s="554">
        <f t="shared" si="9"/>
        <v>4.0590438389748094E-2</v>
      </c>
      <c r="Y25" s="550">
        <f t="shared" si="10"/>
        <v>14253994721.725662</v>
      </c>
      <c r="Z25" s="551">
        <f t="shared" si="10"/>
        <v>14253994721.725662</v>
      </c>
      <c r="AA25" s="552">
        <f t="shared" si="10"/>
        <v>14253994721.725662</v>
      </c>
      <c r="AB25" s="555">
        <f t="shared" si="11"/>
        <v>581483197.51000011</v>
      </c>
      <c r="AC25" s="556">
        <f t="shared" si="3"/>
        <v>581483197.51000011</v>
      </c>
      <c r="AD25" s="557">
        <f t="shared" si="3"/>
        <v>581483197.51000011</v>
      </c>
      <c r="AF25" s="535">
        <v>44196</v>
      </c>
      <c r="AG25" s="538">
        <v>2020</v>
      </c>
      <c r="AI25" s="595">
        <f>+AI24*2</f>
        <v>1198350195.6400001</v>
      </c>
      <c r="AJ25" s="537"/>
      <c r="AK25" s="537"/>
      <c r="AL25" s="537"/>
      <c r="AM25" s="537"/>
    </row>
    <row r="26" spans="2:41">
      <c r="B26" s="535">
        <v>37986</v>
      </c>
      <c r="C26" s="538">
        <f t="shared" si="5"/>
        <v>2003</v>
      </c>
      <c r="D26" s="536">
        <v>232787008.94</v>
      </c>
      <c r="E26" s="536">
        <v>231058210.12</v>
      </c>
      <c r="F26" s="536">
        <v>87647.039999999994</v>
      </c>
      <c r="G26" s="536"/>
      <c r="H26" s="535">
        <v>43708</v>
      </c>
      <c r="I26" s="559">
        <f t="shared" si="6"/>
        <v>569198687.91999996</v>
      </c>
      <c r="J26" s="559">
        <f t="shared" si="7"/>
        <v>566352749.87</v>
      </c>
      <c r="K26" s="549" t="e">
        <f>+VLOOKUP($H26,place!$A:$AA,6,0)</f>
        <v>#N/A</v>
      </c>
      <c r="L26" s="549" t="e">
        <f>+VLOOKUP($H26,place!$A:$AA,13,0)</f>
        <v>#N/A</v>
      </c>
      <c r="M26" s="549" t="e">
        <f>+VLOOKUP($H26,place!$A:$AA,20,0)</f>
        <v>#N/A</v>
      </c>
      <c r="N26" s="549" t="e">
        <f>+VLOOKUP($H26,place!$A:$AA,25,0)</f>
        <v>#N/A</v>
      </c>
      <c r="O26" s="549" t="e">
        <f>+VLOOKUP($H26,place!$A:$AA,26,0)</f>
        <v>#N/A</v>
      </c>
      <c r="P26" s="549" t="e">
        <f>+VLOOKUP($H26,place!$A:$AA,27,0)</f>
        <v>#N/A</v>
      </c>
      <c r="Q26" s="550">
        <f t="shared" ref="Q26:V26" si="31">+(K27-K24)*2/3+Q24</f>
        <v>1588311.6666666667</v>
      </c>
      <c r="R26" s="551">
        <f t="shared" si="31"/>
        <v>1588311.6666666667</v>
      </c>
      <c r="S26" s="552">
        <f t="shared" si="31"/>
        <v>1588311.6666666667</v>
      </c>
      <c r="T26" s="550">
        <f t="shared" si="31"/>
        <v>8979.1723430119109</v>
      </c>
      <c r="U26" s="551">
        <f t="shared" si="31"/>
        <v>8979.1723430119109</v>
      </c>
      <c r="V26" s="552">
        <f t="shared" si="31"/>
        <v>8979.1723430119109</v>
      </c>
      <c r="W26" s="553">
        <f t="shared" si="1"/>
        <v>3.9910930849609179E-2</v>
      </c>
      <c r="X26" s="554">
        <f t="shared" si="9"/>
        <v>3.9711380079155222E-2</v>
      </c>
      <c r="Y26" s="550">
        <f t="shared" si="10"/>
        <v>14261724189.416487</v>
      </c>
      <c r="Z26" s="551">
        <f t="shared" si="10"/>
        <v>14261724189.416487</v>
      </c>
      <c r="AA26" s="552">
        <f t="shared" si="10"/>
        <v>14261724189.416487</v>
      </c>
      <c r="AB26" s="555">
        <f t="shared" si="11"/>
        <v>569198687.91999996</v>
      </c>
      <c r="AC26" s="556">
        <f t="shared" si="3"/>
        <v>569198687.91999996</v>
      </c>
      <c r="AD26" s="557">
        <f t="shared" si="3"/>
        <v>569198687.91999996</v>
      </c>
      <c r="AI26" s="536"/>
    </row>
    <row r="27" spans="2:41">
      <c r="B27" s="535">
        <v>38017</v>
      </c>
      <c r="C27" s="538">
        <f t="shared" si="5"/>
        <v>2004</v>
      </c>
      <c r="D27" s="536">
        <v>207236669.82000002</v>
      </c>
      <c r="E27" s="536">
        <v>205752981.77000001</v>
      </c>
      <c r="F27" s="536">
        <v>54062.649999999994</v>
      </c>
      <c r="G27" s="536"/>
      <c r="H27" s="535">
        <v>43738</v>
      </c>
      <c r="I27" s="559">
        <f t="shared" si="6"/>
        <v>569126013.39999986</v>
      </c>
      <c r="J27" s="559">
        <f t="shared" si="7"/>
        <v>566280446.11999989</v>
      </c>
      <c r="K27" s="549">
        <f>+VLOOKUP($H27,place!$A:$AA,6,0)</f>
        <v>1585676</v>
      </c>
      <c r="L27" s="549">
        <f>+VLOOKUP($H27,place!$A:$AA,13,0)</f>
        <v>1585676</v>
      </c>
      <c r="M27" s="549">
        <f>+VLOOKUP($H27,place!$A:$AA,20,0)</f>
        <v>1585676</v>
      </c>
      <c r="N27" s="549">
        <f>+VLOOKUP($H27,place!$A:$AA,25,0)</f>
        <v>8998.9062287740326</v>
      </c>
      <c r="O27" s="549">
        <f>+VLOOKUP($H27,place!$A:$AA,26,0)</f>
        <v>8998.9062287740326</v>
      </c>
      <c r="P27" s="549">
        <f>+VLOOKUP($H27,place!$A:$AA,27,0)</f>
        <v>8998.9062287740326</v>
      </c>
      <c r="Q27" s="550">
        <f t="shared" ref="Q27:V27" si="32">+K27</f>
        <v>1585676</v>
      </c>
      <c r="R27" s="551">
        <f t="shared" si="32"/>
        <v>1585676</v>
      </c>
      <c r="S27" s="552">
        <f t="shared" si="32"/>
        <v>1585676</v>
      </c>
      <c r="T27" s="550">
        <f t="shared" si="32"/>
        <v>8998.9062287740326</v>
      </c>
      <c r="U27" s="551">
        <f t="shared" si="32"/>
        <v>8998.9062287740326</v>
      </c>
      <c r="V27" s="552">
        <f t="shared" si="32"/>
        <v>8998.9062287740326</v>
      </c>
      <c r="W27" s="553">
        <f t="shared" si="1"/>
        <v>3.9884509667850343E-2</v>
      </c>
      <c r="X27" s="554">
        <f t="shared" si="9"/>
        <v>3.9685091519641558E-2</v>
      </c>
      <c r="Y27" s="550">
        <f t="shared" si="10"/>
        <v>14269349633.217493</v>
      </c>
      <c r="Z27" s="551">
        <f t="shared" si="10"/>
        <v>14269349633.217493</v>
      </c>
      <c r="AA27" s="552">
        <f t="shared" si="10"/>
        <v>14269349633.217493</v>
      </c>
      <c r="AB27" s="555">
        <f t="shared" si="11"/>
        <v>569126013.39999986</v>
      </c>
      <c r="AC27" s="556">
        <f t="shared" si="3"/>
        <v>569126013.39999986</v>
      </c>
      <c r="AD27" s="557">
        <f t="shared" si="3"/>
        <v>569126013.39999986</v>
      </c>
      <c r="AL27" s="558"/>
      <c r="AM27" s="536"/>
    </row>
    <row r="28" spans="2:41">
      <c r="B28" s="535">
        <v>38046</v>
      </c>
      <c r="C28" s="538">
        <f t="shared" si="5"/>
        <v>2004</v>
      </c>
      <c r="D28" s="536">
        <v>209545829.53999999</v>
      </c>
      <c r="E28" s="536">
        <v>208053252.25</v>
      </c>
      <c r="F28" s="536">
        <v>59799.409999999996</v>
      </c>
      <c r="G28" s="536"/>
      <c r="H28" s="535">
        <v>43769</v>
      </c>
      <c r="I28" s="559">
        <f t="shared" si="6"/>
        <v>580614981.72000003</v>
      </c>
      <c r="J28" s="559">
        <f t="shared" si="7"/>
        <v>577711949.75</v>
      </c>
      <c r="K28" s="549" t="e">
        <f>+VLOOKUP($H28,place!$A:$AA,6,0)</f>
        <v>#N/A</v>
      </c>
      <c r="L28" s="549" t="e">
        <f>+VLOOKUP($H28,place!$A:$AA,13,0)</f>
        <v>#N/A</v>
      </c>
      <c r="M28" s="549" t="e">
        <f>+VLOOKUP($H28,place!$A:$AA,20,0)</f>
        <v>#N/A</v>
      </c>
      <c r="N28" s="549" t="e">
        <f>+VLOOKUP($H28,place!$A:$AA,25,0)</f>
        <v>#N/A</v>
      </c>
      <c r="O28" s="549" t="e">
        <f>+VLOOKUP($H28,place!$A:$AA,26,0)</f>
        <v>#N/A</v>
      </c>
      <c r="P28" s="549" t="e">
        <f>+VLOOKUP($H28,place!$A:$AA,27,0)</f>
        <v>#N/A</v>
      </c>
      <c r="Q28" s="550">
        <f t="shared" ref="Q28:V28" si="33">+(K30-K27)/3+Q27</f>
        <v>1572181.3333333333</v>
      </c>
      <c r="R28" s="551">
        <f t="shared" si="33"/>
        <v>1572181.3333333333</v>
      </c>
      <c r="S28" s="552">
        <f t="shared" si="33"/>
        <v>1572181.3333333333</v>
      </c>
      <c r="T28" s="550">
        <f t="shared" si="33"/>
        <v>9022.8566751039998</v>
      </c>
      <c r="U28" s="551">
        <f t="shared" si="33"/>
        <v>9022.8566751039998</v>
      </c>
      <c r="V28" s="552">
        <f t="shared" si="33"/>
        <v>9022.8566751039998</v>
      </c>
      <c r="W28" s="553">
        <f t="shared" si="1"/>
        <v>4.0929981040101489E-2</v>
      </c>
      <c r="X28" s="554">
        <f t="shared" si="9"/>
        <v>4.0725334161822668E-2</v>
      </c>
      <c r="Y28" s="550">
        <f t="shared" si="10"/>
        <v>14185566837.940573</v>
      </c>
      <c r="Z28" s="551">
        <f t="shared" si="10"/>
        <v>14185566837.940573</v>
      </c>
      <c r="AA28" s="552">
        <f t="shared" si="10"/>
        <v>14185566837.940573</v>
      </c>
      <c r="AB28" s="555">
        <f t="shared" si="11"/>
        <v>580614981.72000003</v>
      </c>
      <c r="AC28" s="556">
        <f t="shared" si="3"/>
        <v>580614981.72000003</v>
      </c>
      <c r="AD28" s="557">
        <f t="shared" si="3"/>
        <v>580614981.72000003</v>
      </c>
    </row>
    <row r="29" spans="2:41">
      <c r="B29" s="535">
        <v>38077</v>
      </c>
      <c r="C29" s="538">
        <f t="shared" si="5"/>
        <v>2004</v>
      </c>
      <c r="D29" s="536">
        <v>212627533.03999999</v>
      </c>
      <c r="E29" s="536">
        <v>211119346.48999998</v>
      </c>
      <c r="F29" s="536">
        <v>72238.64</v>
      </c>
      <c r="G29" s="536"/>
      <c r="H29" s="535">
        <v>43799</v>
      </c>
      <c r="I29" s="559">
        <f t="shared" si="6"/>
        <v>570780319.11000001</v>
      </c>
      <c r="J29" s="559">
        <f t="shared" si="7"/>
        <v>567926499.24000001</v>
      </c>
      <c r="K29" s="549" t="e">
        <f>+VLOOKUP($H29,place!$A:$AA,6,0)</f>
        <v>#N/A</v>
      </c>
      <c r="L29" s="549" t="e">
        <f>+VLOOKUP($H29,place!$A:$AA,13,0)</f>
        <v>#N/A</v>
      </c>
      <c r="M29" s="549" t="e">
        <f>+VLOOKUP($H29,place!$A:$AA,20,0)</f>
        <v>#N/A</v>
      </c>
      <c r="N29" s="549" t="e">
        <f>+VLOOKUP($H29,place!$A:$AA,25,0)</f>
        <v>#N/A</v>
      </c>
      <c r="O29" s="549" t="e">
        <f>+VLOOKUP($H29,place!$A:$AA,26,0)</f>
        <v>#N/A</v>
      </c>
      <c r="P29" s="549" t="e">
        <f>+VLOOKUP($H29,place!$A:$AA,27,0)</f>
        <v>#N/A</v>
      </c>
      <c r="Q29" s="550">
        <f t="shared" ref="Q29:V29" si="34">+(K30-K27)*2/3+Q27</f>
        <v>1558686.6666666667</v>
      </c>
      <c r="R29" s="551">
        <f t="shared" si="34"/>
        <v>1558686.6666666667</v>
      </c>
      <c r="S29" s="552">
        <f t="shared" si="34"/>
        <v>1558686.6666666667</v>
      </c>
      <c r="T29" s="550">
        <f t="shared" si="34"/>
        <v>9046.8071214339652</v>
      </c>
      <c r="U29" s="551">
        <f t="shared" si="34"/>
        <v>9046.8071214339652</v>
      </c>
      <c r="V29" s="552">
        <f t="shared" si="34"/>
        <v>9046.8071214339652</v>
      </c>
      <c r="W29" s="553">
        <f t="shared" si="1"/>
        <v>4.0477607824307676E-2</v>
      </c>
      <c r="X29" s="554">
        <f t="shared" si="9"/>
        <v>4.0275225580856819E-2</v>
      </c>
      <c r="Y29" s="550">
        <f t="shared" si="10"/>
        <v>14101137636.084169</v>
      </c>
      <c r="Z29" s="551">
        <f t="shared" si="10"/>
        <v>14101137636.084169</v>
      </c>
      <c r="AA29" s="552">
        <f t="shared" si="10"/>
        <v>14101137636.084169</v>
      </c>
      <c r="AB29" s="555">
        <f t="shared" si="11"/>
        <v>570780319.11000001</v>
      </c>
      <c r="AC29" s="556">
        <f t="shared" si="3"/>
        <v>570780319.11000001</v>
      </c>
      <c r="AD29" s="557">
        <f t="shared" si="3"/>
        <v>570780319.11000001</v>
      </c>
    </row>
    <row r="30" spans="2:41">
      <c r="B30" s="535">
        <v>38107</v>
      </c>
      <c r="C30" s="538">
        <f t="shared" si="5"/>
        <v>2004</v>
      </c>
      <c r="D30" s="536">
        <v>213621245.27999997</v>
      </c>
      <c r="E30" s="536">
        <v>212106801.10999998</v>
      </c>
      <c r="F30" s="536">
        <v>138252.73000000001</v>
      </c>
      <c r="G30" s="536"/>
      <c r="H30" s="535">
        <v>43830</v>
      </c>
      <c r="I30" s="559">
        <f t="shared" si="6"/>
        <v>595587722.80000007</v>
      </c>
      <c r="J30" s="559">
        <f t="shared" si="7"/>
        <v>592609832.78000009</v>
      </c>
      <c r="K30" s="549">
        <f>+VLOOKUP($H30,place!$A:$AA,6,0)</f>
        <v>1545192</v>
      </c>
      <c r="L30" s="549">
        <f>+VLOOKUP($H30,place!$A:$AA,13,0)</f>
        <v>1545192</v>
      </c>
      <c r="M30" s="549">
        <f>+VLOOKUP($H30,place!$A:$AA,20,0)</f>
        <v>1545192</v>
      </c>
      <c r="N30" s="549">
        <f>+VLOOKUP($H30,place!$A:$AA,25,0)</f>
        <v>9070.7575677639325</v>
      </c>
      <c r="O30" s="549">
        <f>+VLOOKUP($H30,place!$A:$AA,26,0)</f>
        <v>9070.7575677639325</v>
      </c>
      <c r="P30" s="549">
        <f>+VLOOKUP($H30,place!$A:$AA,27,0)</f>
        <v>9070.7575677639325</v>
      </c>
      <c r="Q30" s="550">
        <f t="shared" ref="Q30:V30" si="35">+K30</f>
        <v>1545192</v>
      </c>
      <c r="R30" s="551">
        <f t="shared" si="35"/>
        <v>1545192</v>
      </c>
      <c r="S30" s="552">
        <f t="shared" si="35"/>
        <v>1545192</v>
      </c>
      <c r="T30" s="550">
        <f t="shared" si="35"/>
        <v>9070.7575677639325</v>
      </c>
      <c r="U30" s="551">
        <f t="shared" si="35"/>
        <v>9070.7575677639325</v>
      </c>
      <c r="V30" s="552">
        <f t="shared" si="35"/>
        <v>9070.7575677639325</v>
      </c>
      <c r="W30" s="553">
        <f t="shared" si="1"/>
        <v>4.2493228242364733E-2</v>
      </c>
      <c r="X30" s="554">
        <f t="shared" si="9"/>
        <v>4.2280765568175241E-2</v>
      </c>
      <c r="Y30" s="550">
        <f t="shared" si="10"/>
        <v>14016062027.648287</v>
      </c>
      <c r="Z30" s="551">
        <f t="shared" si="10"/>
        <v>14016062027.648287</v>
      </c>
      <c r="AA30" s="552">
        <f t="shared" si="10"/>
        <v>14016062027.648287</v>
      </c>
      <c r="AB30" s="555">
        <f t="shared" si="11"/>
        <v>595587722.80000007</v>
      </c>
      <c r="AC30" s="556">
        <f t="shared" si="3"/>
        <v>595587722.80000007</v>
      </c>
      <c r="AD30" s="557">
        <f t="shared" si="3"/>
        <v>595587722.80000007</v>
      </c>
    </row>
    <row r="31" spans="2:41">
      <c r="B31" s="535">
        <v>38138</v>
      </c>
      <c r="C31" s="538">
        <f t="shared" si="5"/>
        <v>2004</v>
      </c>
      <c r="D31" s="536">
        <v>229556778.55000004</v>
      </c>
      <c r="E31" s="536">
        <v>227930153.53000003</v>
      </c>
      <c r="F31" s="536">
        <v>3444832.0700000003</v>
      </c>
      <c r="G31" s="536"/>
      <c r="H31" s="535">
        <v>43861</v>
      </c>
      <c r="I31" s="559">
        <f t="shared" si="6"/>
        <v>567438993.63</v>
      </c>
      <c r="J31" s="559">
        <f t="shared" si="7"/>
        <v>564601975.34000003</v>
      </c>
      <c r="K31" s="549" t="e">
        <f>+VLOOKUP($H31,place!$A:$AA,6,0)</f>
        <v>#N/A</v>
      </c>
      <c r="L31" s="549" t="e">
        <f>+VLOOKUP($H31,place!$A:$AA,13,0)</f>
        <v>#N/A</v>
      </c>
      <c r="M31" s="549" t="e">
        <f>+VLOOKUP($H31,place!$A:$AA,20,0)</f>
        <v>#N/A</v>
      </c>
      <c r="N31" s="549" t="e">
        <f>+VLOOKUP($H31,place!$A:$AA,25,0)</f>
        <v>#N/A</v>
      </c>
      <c r="O31" s="549" t="e">
        <f>+VLOOKUP($H31,place!$A:$AA,26,0)</f>
        <v>#N/A</v>
      </c>
      <c r="P31" s="549" t="e">
        <f>+VLOOKUP($H31,place!$A:$AA,27,0)</f>
        <v>#N/A</v>
      </c>
      <c r="Q31" s="550">
        <f t="shared" ref="Q31:V31" si="36">+(K33-K30)/3+Q30</f>
        <v>1540096.3333333333</v>
      </c>
      <c r="R31" s="551">
        <f t="shared" si="36"/>
        <v>1540096.3333333333</v>
      </c>
      <c r="S31" s="552">
        <f t="shared" si="36"/>
        <v>1540096.3333333333</v>
      </c>
      <c r="T31" s="550">
        <f t="shared" si="36"/>
        <v>9123.690577940537</v>
      </c>
      <c r="U31" s="551">
        <f t="shared" si="36"/>
        <v>9123.690577940537</v>
      </c>
      <c r="V31" s="552">
        <f t="shared" si="36"/>
        <v>9123.690577940537</v>
      </c>
      <c r="W31" s="553">
        <f t="shared" si="1"/>
        <v>4.0383201091284043E-2</v>
      </c>
      <c r="X31" s="554">
        <f t="shared" si="9"/>
        <v>4.0181297659565664E-2</v>
      </c>
      <c r="Y31" s="550">
        <f t="shared" si="10"/>
        <v>14051362405.554102</v>
      </c>
      <c r="Z31" s="551">
        <f t="shared" si="10"/>
        <v>14051362405.554102</v>
      </c>
      <c r="AA31" s="552">
        <f t="shared" si="10"/>
        <v>14051362405.554102</v>
      </c>
      <c r="AB31" s="555">
        <f t="shared" si="11"/>
        <v>567438993.63</v>
      </c>
      <c r="AC31" s="556">
        <f t="shared" si="3"/>
        <v>567438993.63</v>
      </c>
      <c r="AD31" s="557">
        <f t="shared" si="3"/>
        <v>567438993.63</v>
      </c>
    </row>
    <row r="32" spans="2:41">
      <c r="B32" s="535">
        <v>38168</v>
      </c>
      <c r="C32" s="538">
        <f t="shared" si="5"/>
        <v>2004</v>
      </c>
      <c r="D32" s="536">
        <v>235203325.63000003</v>
      </c>
      <c r="E32" s="536">
        <v>233536274.23000002</v>
      </c>
      <c r="F32" s="536">
        <v>108226.51999999999</v>
      </c>
      <c r="G32" s="536"/>
      <c r="H32" s="535">
        <v>43890</v>
      </c>
      <c r="I32" s="559">
        <f t="shared" si="6"/>
        <v>572181685.71000004</v>
      </c>
      <c r="J32" s="559">
        <f t="shared" si="7"/>
        <v>569320720.80000007</v>
      </c>
      <c r="K32" s="549" t="e">
        <f>+VLOOKUP($H32,place!$A:$AA,6,0)</f>
        <v>#N/A</v>
      </c>
      <c r="L32" s="549" t="e">
        <f>+VLOOKUP($H32,place!$A:$AA,13,0)</f>
        <v>#N/A</v>
      </c>
      <c r="M32" s="549" t="e">
        <f>+VLOOKUP($H32,place!$A:$AA,20,0)</f>
        <v>#N/A</v>
      </c>
      <c r="N32" s="549" t="e">
        <f>+VLOOKUP($H32,place!$A:$AA,25,0)</f>
        <v>#N/A</v>
      </c>
      <c r="O32" s="549" t="e">
        <f>+VLOOKUP($H32,place!$A:$AA,26,0)</f>
        <v>#N/A</v>
      </c>
      <c r="P32" s="549" t="e">
        <f>+VLOOKUP($H32,place!$A:$AA,27,0)</f>
        <v>#N/A</v>
      </c>
      <c r="Q32" s="550">
        <f t="shared" ref="Q32:V32" si="37">+(K33-K30)*2/3+Q30</f>
        <v>1535000.6666666667</v>
      </c>
      <c r="R32" s="551">
        <f t="shared" si="37"/>
        <v>1535000.6666666667</v>
      </c>
      <c r="S32" s="552">
        <f t="shared" si="37"/>
        <v>1535000.6666666667</v>
      </c>
      <c r="T32" s="550">
        <f t="shared" si="37"/>
        <v>9176.6235881171433</v>
      </c>
      <c r="U32" s="551">
        <f t="shared" si="37"/>
        <v>9176.6235881171433</v>
      </c>
      <c r="V32" s="552">
        <f t="shared" si="37"/>
        <v>9176.6235881171433</v>
      </c>
      <c r="W32" s="553">
        <f t="shared" si="1"/>
        <v>4.0620238264833554E-2</v>
      </c>
      <c r="X32" s="554">
        <f t="shared" si="9"/>
        <v>4.0417133063786574E-2</v>
      </c>
      <c r="Y32" s="550">
        <f t="shared" si="10"/>
        <v>14086123325.508875</v>
      </c>
      <c r="Z32" s="551">
        <f t="shared" si="10"/>
        <v>14086123325.508875</v>
      </c>
      <c r="AA32" s="552">
        <f t="shared" si="10"/>
        <v>14086123325.508875</v>
      </c>
      <c r="AB32" s="555">
        <f t="shared" si="11"/>
        <v>572181685.71000004</v>
      </c>
      <c r="AC32" s="556">
        <f t="shared" si="3"/>
        <v>572181685.71000004</v>
      </c>
      <c r="AD32" s="557">
        <f t="shared" si="3"/>
        <v>572181685.71000004</v>
      </c>
      <c r="AG32" s="537"/>
      <c r="AH32" s="537"/>
      <c r="AI32" s="537"/>
      <c r="AJ32" s="537"/>
      <c r="AK32" s="537"/>
      <c r="AL32" s="537"/>
      <c r="AM32" s="537"/>
    </row>
    <row r="33" spans="2:39">
      <c r="B33" s="535">
        <v>38199</v>
      </c>
      <c r="C33" s="538">
        <f t="shared" si="5"/>
        <v>2004</v>
      </c>
      <c r="D33" s="536">
        <v>248022457.56000003</v>
      </c>
      <c r="E33" s="536">
        <v>246265706.48000002</v>
      </c>
      <c r="F33" s="536">
        <v>9340692.0500000007</v>
      </c>
      <c r="G33" s="536"/>
      <c r="H33" s="535">
        <v>43921</v>
      </c>
      <c r="I33" s="559">
        <f t="shared" si="6"/>
        <v>577495390.59000003</v>
      </c>
      <c r="J33" s="559">
        <f t="shared" si="7"/>
        <v>574607784.82000005</v>
      </c>
      <c r="K33" s="549">
        <f>+VLOOKUP($H33,place!$A:$AA,6,0)</f>
        <v>1529905</v>
      </c>
      <c r="L33" s="549">
        <f>+VLOOKUP($H33,place!$A:$AA,13,0)</f>
        <v>1529905</v>
      </c>
      <c r="M33" s="549">
        <f>+VLOOKUP($H33,place!$A:$AA,20,0)</f>
        <v>1529905</v>
      </c>
      <c r="N33" s="549">
        <f>+VLOOKUP($H33,place!$A:$AA,25,0)</f>
        <v>9229.5565982937478</v>
      </c>
      <c r="O33" s="549">
        <f>+VLOOKUP($H33,place!$A:$AA,26,0)</f>
        <v>9229.5565982937478</v>
      </c>
      <c r="P33" s="549">
        <f>+VLOOKUP($H33,place!$A:$AA,27,0)</f>
        <v>9229.5565982937478</v>
      </c>
      <c r="Q33" s="550">
        <f t="shared" ref="Q33:V33" si="38">+K33</f>
        <v>1529905</v>
      </c>
      <c r="R33" s="551">
        <f t="shared" si="38"/>
        <v>1529905</v>
      </c>
      <c r="S33" s="552">
        <f t="shared" si="38"/>
        <v>1529905</v>
      </c>
      <c r="T33" s="550">
        <f t="shared" si="38"/>
        <v>9229.5565982937478</v>
      </c>
      <c r="U33" s="551">
        <f t="shared" si="38"/>
        <v>9229.5565982937478</v>
      </c>
      <c r="V33" s="552">
        <f t="shared" si="38"/>
        <v>9229.5565982937478</v>
      </c>
      <c r="W33" s="553">
        <f t="shared" si="1"/>
        <v>4.0898108316782124E-2</v>
      </c>
      <c r="X33" s="554">
        <f t="shared" si="9"/>
        <v>4.0693608652400438E-2</v>
      </c>
      <c r="Y33" s="550">
        <f t="shared" si="10"/>
        <v>14120344787.512596</v>
      </c>
      <c r="Z33" s="551">
        <f t="shared" si="10"/>
        <v>14120344787.512596</v>
      </c>
      <c r="AA33" s="552">
        <f t="shared" si="10"/>
        <v>14120344787.512596</v>
      </c>
      <c r="AB33" s="555">
        <f t="shared" si="11"/>
        <v>577495390.59000003</v>
      </c>
      <c r="AC33" s="556">
        <f t="shared" si="3"/>
        <v>577495390.59000003</v>
      </c>
      <c r="AD33" s="557">
        <f t="shared" si="3"/>
        <v>577495390.59000003</v>
      </c>
      <c r="AG33" s="537"/>
      <c r="AH33" s="549"/>
      <c r="AI33" s="549"/>
      <c r="AJ33" s="549"/>
      <c r="AK33" s="549"/>
      <c r="AL33" s="549"/>
      <c r="AM33" s="549"/>
    </row>
    <row r="34" spans="2:39">
      <c r="B34" s="535">
        <v>38230</v>
      </c>
      <c r="C34" s="538">
        <f t="shared" si="5"/>
        <v>2004</v>
      </c>
      <c r="D34" s="536">
        <v>230169236.44999999</v>
      </c>
      <c r="E34" s="536">
        <v>228539573.54999998</v>
      </c>
      <c r="F34" s="536">
        <v>915039.79</v>
      </c>
      <c r="G34" s="536"/>
      <c r="H34" s="535">
        <v>43951</v>
      </c>
      <c r="I34" s="559">
        <f t="shared" si="6"/>
        <v>449728653.65999997</v>
      </c>
      <c r="J34" s="559">
        <f t="shared" si="7"/>
        <v>447479956.69999999</v>
      </c>
      <c r="K34" s="549" t="e">
        <f>+VLOOKUP($H34,place!$A:$AA,6,0)</f>
        <v>#N/A</v>
      </c>
      <c r="L34" s="549" t="e">
        <f>+VLOOKUP($H34,place!$A:$AA,13,0)</f>
        <v>#N/A</v>
      </c>
      <c r="M34" s="549" t="e">
        <f>+VLOOKUP($H34,place!$A:$AA,20,0)</f>
        <v>#N/A</v>
      </c>
      <c r="N34" s="549" t="e">
        <f>+VLOOKUP($H34,place!$A:$AA,25,0)</f>
        <v>#N/A</v>
      </c>
      <c r="O34" s="549" t="e">
        <f>+VLOOKUP($H34,place!$A:$AA,26,0)</f>
        <v>#N/A</v>
      </c>
      <c r="P34" s="549" t="e">
        <f>+VLOOKUP($H34,place!$A:$AA,27,0)</f>
        <v>#N/A</v>
      </c>
      <c r="Q34" s="550">
        <f t="shared" ref="Q34:V34" si="39">+(K36-K33)/3+Q33</f>
        <v>1520224.8529979568</v>
      </c>
      <c r="R34" s="551">
        <f t="shared" si="39"/>
        <v>1518064.8019110363</v>
      </c>
      <c r="S34" s="552">
        <f t="shared" si="39"/>
        <v>1514351.5412140579</v>
      </c>
      <c r="T34" s="550">
        <f t="shared" si="39"/>
        <v>8784.5346462109446</v>
      </c>
      <c r="U34" s="551">
        <f t="shared" si="39"/>
        <v>8789.0189133698332</v>
      </c>
      <c r="V34" s="552">
        <f t="shared" si="39"/>
        <v>8797.0814069211556</v>
      </c>
      <c r="W34" s="574">
        <f t="shared" si="1"/>
        <v>3.3676269045256203E-2</v>
      </c>
      <c r="X34" s="575">
        <f t="shared" si="9"/>
        <v>3.3507883679525292E-2</v>
      </c>
      <c r="Y34" s="550">
        <f t="shared" si="10"/>
        <v>13354467891.191492</v>
      </c>
      <c r="Z34" s="551">
        <f t="shared" si="10"/>
        <v>13342300255.717127</v>
      </c>
      <c r="AA34" s="552">
        <f t="shared" si="10"/>
        <v>13321873786.756586</v>
      </c>
      <c r="AB34" s="555">
        <f t="shared" si="11"/>
        <v>449728653.65999997</v>
      </c>
      <c r="AC34" s="556">
        <f t="shared" si="3"/>
        <v>449728653.65999997</v>
      </c>
      <c r="AD34" s="557">
        <f t="shared" si="3"/>
        <v>449728653.65999997</v>
      </c>
      <c r="AG34" s="537"/>
      <c r="AH34" s="549"/>
      <c r="AI34" s="549"/>
      <c r="AJ34" s="549"/>
      <c r="AK34" s="549"/>
      <c r="AL34" s="549"/>
      <c r="AM34" s="549"/>
    </row>
    <row r="35" spans="2:39">
      <c r="B35" s="535">
        <v>38260</v>
      </c>
      <c r="C35" s="538">
        <f t="shared" si="5"/>
        <v>2004</v>
      </c>
      <c r="D35" s="536">
        <v>241858319.13999999</v>
      </c>
      <c r="E35" s="536">
        <v>240145722.72999999</v>
      </c>
      <c r="F35" s="536">
        <v>293726.04000000004</v>
      </c>
      <c r="G35" s="536"/>
      <c r="H35" s="535">
        <v>43982</v>
      </c>
      <c r="I35" s="559">
        <f t="shared" si="6"/>
        <v>443757414.38999999</v>
      </c>
      <c r="J35" s="559">
        <f t="shared" si="7"/>
        <v>441538542.05000001</v>
      </c>
      <c r="K35" s="549" t="e">
        <f>+VLOOKUP($H35,place!$A:$AA,6,0)</f>
        <v>#N/A</v>
      </c>
      <c r="L35" s="549" t="e">
        <f>+VLOOKUP($H35,place!$A:$AA,13,0)</f>
        <v>#N/A</v>
      </c>
      <c r="M35" s="549" t="e">
        <f>+VLOOKUP($H35,place!$A:$AA,20,0)</f>
        <v>#N/A</v>
      </c>
      <c r="N35" s="549" t="e">
        <f>+VLOOKUP($H35,place!$A:$AA,25,0)</f>
        <v>#N/A</v>
      </c>
      <c r="O35" s="549" t="e">
        <f>+VLOOKUP($H35,place!$A:$AA,26,0)</f>
        <v>#N/A</v>
      </c>
      <c r="P35" s="549" t="e">
        <f>+VLOOKUP($H35,place!$A:$AA,27,0)</f>
        <v>#N/A</v>
      </c>
      <c r="Q35" s="550">
        <f t="shared" ref="Q35:V35" si="40">+(K36-K33)*2/3+Q33</f>
        <v>1510544.7059959138</v>
      </c>
      <c r="R35" s="551">
        <f t="shared" si="40"/>
        <v>1506224.6038220725</v>
      </c>
      <c r="S35" s="552">
        <f t="shared" si="40"/>
        <v>1498798.0824281161</v>
      </c>
      <c r="T35" s="550">
        <f t="shared" si="40"/>
        <v>8339.5126941281414</v>
      </c>
      <c r="U35" s="551">
        <f t="shared" si="40"/>
        <v>8348.4812284459185</v>
      </c>
      <c r="V35" s="552">
        <f t="shared" si="40"/>
        <v>8364.6062155485615</v>
      </c>
      <c r="W35" s="574">
        <f t="shared" si="1"/>
        <v>3.5226651683342949E-2</v>
      </c>
      <c r="X35" s="575">
        <f t="shared" si="9"/>
        <v>3.5050511656120123E-2</v>
      </c>
      <c r="Y35" s="550">
        <f t="shared" si="10"/>
        <v>12597206750.700985</v>
      </c>
      <c r="Z35" s="551">
        <f t="shared" si="10"/>
        <v>12574687830.831963</v>
      </c>
      <c r="AA35" s="552">
        <f t="shared" si="10"/>
        <v>12536855756.130486</v>
      </c>
      <c r="AB35" s="555">
        <f t="shared" si="11"/>
        <v>443757414.38999999</v>
      </c>
      <c r="AC35" s="556">
        <f t="shared" si="3"/>
        <v>443757414.38999999</v>
      </c>
      <c r="AD35" s="557">
        <f t="shared" si="3"/>
        <v>443757414.38999999</v>
      </c>
      <c r="AG35" s="537"/>
      <c r="AH35" s="549"/>
      <c r="AI35" s="549"/>
      <c r="AJ35" s="549"/>
      <c r="AK35" s="549"/>
      <c r="AL35" s="549"/>
      <c r="AM35" s="549"/>
    </row>
    <row r="36" spans="2:39">
      <c r="B36" s="535">
        <v>38291</v>
      </c>
      <c r="C36" s="538">
        <f t="shared" si="5"/>
        <v>2004</v>
      </c>
      <c r="D36" s="536">
        <v>234166872.31999999</v>
      </c>
      <c r="E36" s="536">
        <v>232508876.56999999</v>
      </c>
      <c r="F36" s="536">
        <v>489616.57</v>
      </c>
      <c r="G36" s="536"/>
      <c r="H36" s="535">
        <v>44012</v>
      </c>
      <c r="I36" s="559">
        <f t="shared" si="6"/>
        <v>485683746.84000003</v>
      </c>
      <c r="J36" s="559">
        <f t="shared" si="7"/>
        <v>483255357.05000001</v>
      </c>
      <c r="K36" s="549">
        <f>+VLOOKUP($H36,place!$A:$AA,6,0)</f>
        <v>1500864.5589938706</v>
      </c>
      <c r="L36" s="549">
        <f>+VLOOKUP($H36,place!$A:$AA,13,0)</f>
        <v>1494384.4057331088</v>
      </c>
      <c r="M36" s="549">
        <f>+VLOOKUP($H36,place!$A:$AA,20,0)</f>
        <v>1483244.6236421741</v>
      </c>
      <c r="N36" s="549">
        <f>+VLOOKUP($H36,place!$A:$AA,25,0)</f>
        <v>7894.4907420453383</v>
      </c>
      <c r="O36" s="549">
        <f>+VLOOKUP($H36,place!$A:$AA,26,0)</f>
        <v>7907.9435435220048</v>
      </c>
      <c r="P36" s="549">
        <f>+VLOOKUP($H36,place!$A:$AA,27,0)</f>
        <v>7932.1310241759693</v>
      </c>
      <c r="Q36" s="550">
        <f t="shared" ref="Q36:V36" si="41">+K36</f>
        <v>1500864.5589938706</v>
      </c>
      <c r="R36" s="551">
        <f t="shared" si="41"/>
        <v>1494384.4057331088</v>
      </c>
      <c r="S36" s="552">
        <f t="shared" si="41"/>
        <v>1483244.6236421741</v>
      </c>
      <c r="T36" s="550">
        <f t="shared" si="41"/>
        <v>7894.4907420453383</v>
      </c>
      <c r="U36" s="551">
        <f t="shared" si="41"/>
        <v>7907.9435435220048</v>
      </c>
      <c r="V36" s="552">
        <f t="shared" si="41"/>
        <v>7932.1310241759693</v>
      </c>
      <c r="W36" s="574">
        <f t="shared" si="1"/>
        <v>4.0990946650452324E-2</v>
      </c>
      <c r="X36" s="575">
        <f t="shared" si="9"/>
        <v>4.0785994360045152E-2</v>
      </c>
      <c r="Y36" s="550">
        <f t="shared" si="10"/>
        <v>11848561366.041071</v>
      </c>
      <c r="Z36" s="551">
        <f t="shared" si="10"/>
        <v>11817507512.857105</v>
      </c>
      <c r="AA36" s="552">
        <f t="shared" si="10"/>
        <v>11765290695.634298</v>
      </c>
      <c r="AB36" s="555">
        <f t="shared" si="11"/>
        <v>485683746.84000003</v>
      </c>
      <c r="AC36" s="556">
        <f t="shared" si="3"/>
        <v>485683746.84000003</v>
      </c>
      <c r="AD36" s="557">
        <f t="shared" si="3"/>
        <v>485683746.84000003</v>
      </c>
      <c r="AG36" s="537"/>
      <c r="AH36" s="549"/>
      <c r="AI36" s="549"/>
      <c r="AJ36" s="549"/>
      <c r="AK36" s="549"/>
      <c r="AL36" s="549"/>
      <c r="AM36" s="549"/>
    </row>
    <row r="37" spans="2:39">
      <c r="B37" s="535">
        <v>38321</v>
      </c>
      <c r="C37" s="538">
        <f t="shared" si="5"/>
        <v>2004</v>
      </c>
      <c r="D37" s="536">
        <v>238614064.42999998</v>
      </c>
      <c r="E37" s="536">
        <v>236924713.58999997</v>
      </c>
      <c r="F37" s="536">
        <v>504920.17000000004</v>
      </c>
      <c r="G37" s="536"/>
      <c r="H37" s="535">
        <v>44043</v>
      </c>
      <c r="I37" s="559" t="e">
        <f t="shared" si="6"/>
        <v>#N/A</v>
      </c>
      <c r="J37" s="559" t="e">
        <f t="shared" si="7"/>
        <v>#N/A</v>
      </c>
      <c r="K37" s="549" t="e">
        <f>+VLOOKUP($H37,place!$A:$AA,6,0)</f>
        <v>#N/A</v>
      </c>
      <c r="L37" s="549" t="e">
        <f>+VLOOKUP($H37,place!$A:$AA,13,0)</f>
        <v>#N/A</v>
      </c>
      <c r="M37" s="549" t="e">
        <f>+VLOOKUP($H37,place!$A:$AA,20,0)</f>
        <v>#N/A</v>
      </c>
      <c r="N37" s="549" t="e">
        <f>+VLOOKUP($H37,place!$A:$AA,25,0)</f>
        <v>#N/A</v>
      </c>
      <c r="O37" s="549" t="e">
        <f>+VLOOKUP($H37,place!$A:$AA,26,0)</f>
        <v>#N/A</v>
      </c>
      <c r="P37" s="549" t="e">
        <f>+VLOOKUP($H37,place!$A:$AA,27,0)</f>
        <v>#N/A</v>
      </c>
      <c r="Q37" s="550">
        <f t="shared" ref="Q37:V37" si="42">+(K39-K36)/3+Q36</f>
        <v>1478028.5728723384</v>
      </c>
      <c r="R37" s="551">
        <f t="shared" si="42"/>
        <v>1478133.8893469519</v>
      </c>
      <c r="S37" s="552">
        <f t="shared" si="42"/>
        <v>1475362.3080376526</v>
      </c>
      <c r="T37" s="550">
        <f t="shared" si="42"/>
        <v>8235.1933813995784</v>
      </c>
      <c r="U37" s="551">
        <f t="shared" si="42"/>
        <v>8272.2950369541959</v>
      </c>
      <c r="V37" s="552">
        <f t="shared" si="42"/>
        <v>8321.6228508649783</v>
      </c>
      <c r="W37" s="553"/>
      <c r="X37" s="554"/>
      <c r="Y37" s="550">
        <f t="shared" si="10"/>
        <v>12171851120.837746</v>
      </c>
      <c r="Z37" s="551">
        <f t="shared" si="10"/>
        <v>12227559636.798592</v>
      </c>
      <c r="AA37" s="552">
        <f t="shared" si="10"/>
        <v>12277408695.871025</v>
      </c>
      <c r="AB37" s="560">
        <f>+Y37*$AC$2</f>
        <v>489544903.86182839</v>
      </c>
      <c r="AC37" s="561">
        <f t="shared" ref="AB37:AD42" si="43">+Z37*$AC$2</f>
        <v>491785468.57294691</v>
      </c>
      <c r="AD37" s="562">
        <f t="shared" si="43"/>
        <v>493790369.27284455</v>
      </c>
      <c r="AG37" s="537"/>
      <c r="AH37" s="549"/>
      <c r="AI37" s="549"/>
      <c r="AJ37" s="549"/>
      <c r="AK37" s="549"/>
      <c r="AL37" s="549"/>
      <c r="AM37" s="549"/>
    </row>
    <row r="38" spans="2:39">
      <c r="B38" s="535">
        <v>38352</v>
      </c>
      <c r="C38" s="538">
        <f t="shared" si="5"/>
        <v>2004</v>
      </c>
      <c r="D38" s="536">
        <v>260509698.00999999</v>
      </c>
      <c r="E38" s="536">
        <v>258664966.62</v>
      </c>
      <c r="F38" s="536">
        <v>481226.72</v>
      </c>
      <c r="G38" s="536"/>
      <c r="H38" s="535">
        <v>44074</v>
      </c>
      <c r="I38" s="559" t="e">
        <f t="shared" si="6"/>
        <v>#N/A</v>
      </c>
      <c r="J38" s="559" t="e">
        <f t="shared" si="7"/>
        <v>#N/A</v>
      </c>
      <c r="K38" s="549" t="e">
        <f>+VLOOKUP($H38,place!$A:$AA,6,0)</f>
        <v>#N/A</v>
      </c>
      <c r="L38" s="549" t="e">
        <f>+VLOOKUP($H38,place!$A:$AA,13,0)</f>
        <v>#N/A</v>
      </c>
      <c r="M38" s="549" t="e">
        <f>+VLOOKUP($H38,place!$A:$AA,20,0)</f>
        <v>#N/A</v>
      </c>
      <c r="N38" s="549" t="e">
        <f>+VLOOKUP($H38,place!$A:$AA,25,0)</f>
        <v>#N/A</v>
      </c>
      <c r="O38" s="549" t="e">
        <f>+VLOOKUP($H38,place!$A:$AA,26,0)</f>
        <v>#N/A</v>
      </c>
      <c r="P38" s="549" t="e">
        <f>+VLOOKUP($H38,place!$A:$AA,27,0)</f>
        <v>#N/A</v>
      </c>
      <c r="Q38" s="550">
        <f t="shared" ref="Q38:V38" si="44">+(K39-K36)*2/3+Q36</f>
        <v>1455192.5867508063</v>
      </c>
      <c r="R38" s="551">
        <f t="shared" si="44"/>
        <v>1461883.3729607947</v>
      </c>
      <c r="S38" s="552">
        <f t="shared" si="44"/>
        <v>1467479.9924331314</v>
      </c>
      <c r="T38" s="550">
        <f t="shared" si="44"/>
        <v>8575.8960207538184</v>
      </c>
      <c r="U38" s="551">
        <f t="shared" si="44"/>
        <v>8636.6465303863879</v>
      </c>
      <c r="V38" s="552">
        <f t="shared" si="44"/>
        <v>8711.1146775539855</v>
      </c>
      <c r="W38" s="553"/>
      <c r="X38" s="554"/>
      <c r="Y38" s="550">
        <f t="shared" si="10"/>
        <v>12479580314.146696</v>
      </c>
      <c r="Z38" s="551">
        <f t="shared" si="10"/>
        <v>12625769960.911398</v>
      </c>
      <c r="AA38" s="552">
        <f t="shared" si="10"/>
        <v>12783386501.101063</v>
      </c>
      <c r="AB38" s="560">
        <f t="shared" si="43"/>
        <v>501921596.35160142</v>
      </c>
      <c r="AC38" s="561">
        <f t="shared" si="43"/>
        <v>507801260.49311411</v>
      </c>
      <c r="AD38" s="562">
        <f t="shared" si="43"/>
        <v>514140507.76521456</v>
      </c>
      <c r="AG38" s="537"/>
      <c r="AH38" s="549"/>
      <c r="AI38" s="549"/>
      <c r="AJ38" s="549"/>
      <c r="AK38" s="549"/>
      <c r="AL38" s="549"/>
      <c r="AM38" s="549"/>
    </row>
    <row r="39" spans="2:39">
      <c r="B39" s="535">
        <v>38383</v>
      </c>
      <c r="C39" s="538">
        <f t="shared" si="5"/>
        <v>2005</v>
      </c>
      <c r="D39" s="536">
        <v>235648566.51000002</v>
      </c>
      <c r="E39" s="536">
        <v>234052849.93000001</v>
      </c>
      <c r="F39" s="536">
        <v>472084.38999999996</v>
      </c>
      <c r="G39" s="536"/>
      <c r="H39" s="535">
        <v>44104</v>
      </c>
      <c r="I39" s="559" t="e">
        <f t="shared" si="6"/>
        <v>#N/A</v>
      </c>
      <c r="J39" s="559" t="e">
        <f t="shared" si="7"/>
        <v>#N/A</v>
      </c>
      <c r="K39" s="549">
        <f>+VLOOKUP($H39,place!$A:$AA,6,0)</f>
        <v>1432356.600629274</v>
      </c>
      <c r="L39" s="549">
        <f>+VLOOKUP($H39,place!$A:$AA,13,0)</f>
        <v>1445632.8565746378</v>
      </c>
      <c r="M39" s="549">
        <f>+VLOOKUP($H39,place!$A:$AA,20,0)</f>
        <v>1459597.67682861</v>
      </c>
      <c r="N39" s="549">
        <f>+VLOOKUP($H39,place!$A:$AA,25,0)</f>
        <v>8916.5986601080585</v>
      </c>
      <c r="O39" s="549">
        <f>+VLOOKUP($H39,place!$A:$AA,26,0)</f>
        <v>9000.9980238185799</v>
      </c>
      <c r="P39" s="549">
        <f>+VLOOKUP($H39,place!$A:$AA,27,0)</f>
        <v>9100.6065042429946</v>
      </c>
      <c r="Q39" s="550">
        <f t="shared" ref="Q39:V39" si="45">+K39</f>
        <v>1432356.600629274</v>
      </c>
      <c r="R39" s="551">
        <f t="shared" si="45"/>
        <v>1445632.8565746378</v>
      </c>
      <c r="S39" s="552">
        <f t="shared" si="45"/>
        <v>1459597.67682861</v>
      </c>
      <c r="T39" s="550">
        <f t="shared" si="45"/>
        <v>8916.5986601080585</v>
      </c>
      <c r="U39" s="551">
        <f t="shared" si="45"/>
        <v>9000.9980238185799</v>
      </c>
      <c r="V39" s="552">
        <f t="shared" si="45"/>
        <v>9100.6065042429946</v>
      </c>
      <c r="W39" s="563"/>
      <c r="X39" s="564"/>
      <c r="Y39" s="550">
        <f t="shared" si="10"/>
        <v>12771748945.967918</v>
      </c>
      <c r="Z39" s="551">
        <f t="shared" si="10"/>
        <v>13012138485.195524</v>
      </c>
      <c r="AA39" s="552">
        <f t="shared" si="10"/>
        <v>13283224111.324413</v>
      </c>
      <c r="AB39" s="560">
        <f t="shared" si="43"/>
        <v>513672451.94097853</v>
      </c>
      <c r="AC39" s="561">
        <f t="shared" si="43"/>
        <v>523340781.98398256</v>
      </c>
      <c r="AD39" s="562">
        <f t="shared" si="43"/>
        <v>534243691.11950415</v>
      </c>
      <c r="AG39" s="537"/>
      <c r="AH39" s="549"/>
      <c r="AI39" s="549"/>
      <c r="AJ39" s="549"/>
      <c r="AK39" s="549"/>
      <c r="AL39" s="549"/>
      <c r="AM39" s="549"/>
    </row>
    <row r="40" spans="2:39">
      <c r="B40" s="535">
        <v>38411</v>
      </c>
      <c r="C40" s="538">
        <f t="shared" si="5"/>
        <v>2005</v>
      </c>
      <c r="D40" s="536">
        <v>199962956.91999999</v>
      </c>
      <c r="E40" s="536">
        <v>198613232</v>
      </c>
      <c r="F40" s="536">
        <v>453417.1</v>
      </c>
      <c r="G40" s="536"/>
      <c r="H40" s="535">
        <v>44135</v>
      </c>
      <c r="I40" s="559" t="e">
        <f t="shared" si="6"/>
        <v>#N/A</v>
      </c>
      <c r="J40" s="559" t="e">
        <f t="shared" si="7"/>
        <v>#N/A</v>
      </c>
      <c r="K40" s="549" t="e">
        <f>+VLOOKUP($H40,place!$A:$AA,6,0)</f>
        <v>#N/A</v>
      </c>
      <c r="L40" s="549" t="e">
        <f>+VLOOKUP($H40,place!$A:$AA,13,0)</f>
        <v>#N/A</v>
      </c>
      <c r="M40" s="549" t="e">
        <f>+VLOOKUP($H40,place!$A:$AA,20,0)</f>
        <v>#N/A</v>
      </c>
      <c r="N40" s="549" t="e">
        <f>+VLOOKUP($H40,place!$A:$AA,25,0)</f>
        <v>#N/A</v>
      </c>
      <c r="O40" s="549" t="e">
        <f>+VLOOKUP($H40,place!$A:$AA,26,0)</f>
        <v>#N/A</v>
      </c>
      <c r="P40" s="549" t="e">
        <f>+VLOOKUP($H40,place!$A:$AA,27,0)</f>
        <v>#N/A</v>
      </c>
      <c r="Q40" s="550">
        <f t="shared" ref="Q40:V40" si="46">+(K42-K39)/3+Q39</f>
        <v>1429179.178162033</v>
      </c>
      <c r="R40" s="551">
        <f t="shared" si="46"/>
        <v>1444228.2535722095</v>
      </c>
      <c r="S40" s="552">
        <f t="shared" si="46"/>
        <v>1459382.8148566785</v>
      </c>
      <c r="T40" s="550">
        <f t="shared" si="46"/>
        <v>8787.6617362509442</v>
      </c>
      <c r="U40" s="551">
        <f t="shared" si="46"/>
        <v>8894.0213623199761</v>
      </c>
      <c r="V40" s="552">
        <f t="shared" si="46"/>
        <v>9016.9549615016113</v>
      </c>
      <c r="W40" s="563"/>
      <c r="X40" s="564"/>
      <c r="Y40" s="550">
        <f t="shared" si="10"/>
        <v>12559143178.181068</v>
      </c>
      <c r="Z40" s="551">
        <f t="shared" si="10"/>
        <v>12844996939.337303</v>
      </c>
      <c r="AA40" s="552">
        <f t="shared" si="10"/>
        <v>13159189113.152115</v>
      </c>
      <c r="AB40" s="560">
        <f t="shared" si="43"/>
        <v>505121569.32514518</v>
      </c>
      <c r="AC40" s="561">
        <f t="shared" si="43"/>
        <v>516618444.42117733</v>
      </c>
      <c r="AD40" s="562">
        <f t="shared" si="43"/>
        <v>529255074.29754776</v>
      </c>
      <c r="AG40" s="537"/>
      <c r="AH40" s="549"/>
      <c r="AI40" s="549"/>
      <c r="AJ40" s="549"/>
      <c r="AK40" s="549"/>
      <c r="AL40" s="549"/>
      <c r="AM40" s="549"/>
    </row>
    <row r="41" spans="2:39">
      <c r="B41" s="535">
        <v>38442</v>
      </c>
      <c r="C41" s="538">
        <f t="shared" si="5"/>
        <v>2005</v>
      </c>
      <c r="D41" s="536">
        <v>262906402.53</v>
      </c>
      <c r="E41" s="536">
        <v>261130986.34</v>
      </c>
      <c r="F41" s="536">
        <v>515182.95</v>
      </c>
      <c r="G41" s="536"/>
      <c r="H41" s="535">
        <v>44165</v>
      </c>
      <c r="I41" s="559" t="e">
        <f t="shared" si="6"/>
        <v>#N/A</v>
      </c>
      <c r="J41" s="559" t="e">
        <f t="shared" si="7"/>
        <v>#N/A</v>
      </c>
      <c r="K41" s="549" t="e">
        <f>+VLOOKUP($H41,place!$A:$AA,6,0)</f>
        <v>#N/A</v>
      </c>
      <c r="L41" s="549" t="e">
        <f>+VLOOKUP($H41,place!$A:$AA,13,0)</f>
        <v>#N/A</v>
      </c>
      <c r="M41" s="549" t="e">
        <f>+VLOOKUP($H41,place!$A:$AA,20,0)</f>
        <v>#N/A</v>
      </c>
      <c r="N41" s="549" t="e">
        <f>+VLOOKUP($H41,place!$A:$AA,25,0)</f>
        <v>#N/A</v>
      </c>
      <c r="O41" s="549" t="e">
        <f>+VLOOKUP($H41,place!$A:$AA,26,0)</f>
        <v>#N/A</v>
      </c>
      <c r="P41" s="549" t="e">
        <f>+VLOOKUP($H41,place!$A:$AA,27,0)</f>
        <v>#N/A</v>
      </c>
      <c r="Q41" s="550">
        <f t="shared" ref="Q41:V41" si="47">+(K42-K39)*2/3+Q39</f>
        <v>1426001.7556947917</v>
      </c>
      <c r="R41" s="551">
        <f t="shared" si="47"/>
        <v>1442823.6505697812</v>
      </c>
      <c r="S41" s="552">
        <f t="shared" si="47"/>
        <v>1459167.9528847469</v>
      </c>
      <c r="T41" s="550">
        <f t="shared" si="47"/>
        <v>8658.7248123938298</v>
      </c>
      <c r="U41" s="551">
        <f t="shared" si="47"/>
        <v>8787.0447008213705</v>
      </c>
      <c r="V41" s="552">
        <f t="shared" si="47"/>
        <v>8933.3034187602279</v>
      </c>
      <c r="W41" s="563"/>
      <c r="X41" s="564"/>
      <c r="Y41" s="550">
        <f t="shared" si="10"/>
        <v>12347356784.551657</v>
      </c>
      <c r="Z41" s="551">
        <f t="shared" si="10"/>
        <v>12678155912.958941</v>
      </c>
      <c r="AA41" s="552">
        <f t="shared" si="10"/>
        <v>13035190062.050673</v>
      </c>
      <c r="AB41" s="560">
        <f t="shared" si="43"/>
        <v>496603641.47018975</v>
      </c>
      <c r="AC41" s="561">
        <f t="shared" si="43"/>
        <v>509908193.58030254</v>
      </c>
      <c r="AD41" s="562">
        <f t="shared" si="43"/>
        <v>524267903.24626106</v>
      </c>
      <c r="AG41" s="537"/>
      <c r="AH41" s="549"/>
      <c r="AI41" s="549"/>
      <c r="AJ41" s="549"/>
      <c r="AK41" s="549"/>
      <c r="AL41" s="549"/>
      <c r="AM41" s="549"/>
    </row>
    <row r="42" spans="2:39">
      <c r="B42" s="535">
        <v>38472</v>
      </c>
      <c r="C42" s="538">
        <f t="shared" si="5"/>
        <v>2005</v>
      </c>
      <c r="D42" s="536">
        <v>269536968.98000002</v>
      </c>
      <c r="E42" s="536">
        <v>267717302.75</v>
      </c>
      <c r="F42" s="536">
        <v>667692.64</v>
      </c>
      <c r="G42" s="536"/>
      <c r="H42" s="535">
        <v>44196</v>
      </c>
      <c r="I42" s="565" t="e">
        <f t="shared" si="6"/>
        <v>#N/A</v>
      </c>
      <c r="J42" s="565" t="e">
        <f t="shared" si="7"/>
        <v>#N/A</v>
      </c>
      <c r="K42" s="549">
        <f>+VLOOKUP($H42,place!$A:$AA,6,0)</f>
        <v>1422824.3332275506</v>
      </c>
      <c r="L42" s="549">
        <f>+VLOOKUP($H42,place!$A:$AA,13,0)</f>
        <v>1441419.0475673529</v>
      </c>
      <c r="M42" s="549">
        <f>+VLOOKUP($H42,place!$A:$AA,20,0)</f>
        <v>1458953.0909128154</v>
      </c>
      <c r="N42" s="549">
        <f>+VLOOKUP($H42,place!$A:$AA,25,0)</f>
        <v>8529.7878885367154</v>
      </c>
      <c r="O42" s="549">
        <f>+VLOOKUP($H42,place!$A:$AA,26,0)</f>
        <v>8680.0680393227667</v>
      </c>
      <c r="P42" s="549">
        <f>+VLOOKUP($H42,place!$A:$AA,27,0)</f>
        <v>8849.6518760188446</v>
      </c>
      <c r="Q42" s="566">
        <f t="shared" ref="Q42:V42" si="48">+K42</f>
        <v>1422824.3332275506</v>
      </c>
      <c r="R42" s="567">
        <f t="shared" si="48"/>
        <v>1441419.0475673529</v>
      </c>
      <c r="S42" s="568">
        <f t="shared" si="48"/>
        <v>1458953.0909128154</v>
      </c>
      <c r="T42" s="566">
        <f t="shared" si="48"/>
        <v>8529.7878885367154</v>
      </c>
      <c r="U42" s="567">
        <f t="shared" si="48"/>
        <v>8680.0680393227667</v>
      </c>
      <c r="V42" s="568">
        <f t="shared" si="48"/>
        <v>8849.6518760188446</v>
      </c>
      <c r="W42" s="569"/>
      <c r="X42" s="570"/>
      <c r="Y42" s="566">
        <f t="shared" si="10"/>
        <v>12136389765.079689</v>
      </c>
      <c r="Z42" s="567">
        <f t="shared" si="10"/>
        <v>12511615406.060442</v>
      </c>
      <c r="AA42" s="568">
        <f t="shared" si="10"/>
        <v>12911226958.020088</v>
      </c>
      <c r="AB42" s="571">
        <f t="shared" si="43"/>
        <v>488118668.37611264</v>
      </c>
      <c r="AC42" s="572">
        <f t="shared" si="43"/>
        <v>503210029.46135837</v>
      </c>
      <c r="AD42" s="573">
        <f t="shared" si="43"/>
        <v>519282177.96564412</v>
      </c>
      <c r="AG42" s="537"/>
      <c r="AH42" s="549"/>
      <c r="AI42" s="549"/>
      <c r="AJ42" s="549"/>
      <c r="AK42" s="549"/>
      <c r="AL42" s="549"/>
      <c r="AM42" s="549"/>
    </row>
    <row r="43" spans="2:39">
      <c r="B43" s="535">
        <v>38503</v>
      </c>
      <c r="C43" s="538">
        <f t="shared" si="5"/>
        <v>2005</v>
      </c>
      <c r="D43" s="536">
        <v>256948201.16999999</v>
      </c>
      <c r="E43" s="536">
        <v>255211898.13</v>
      </c>
      <c r="F43" s="536">
        <v>10101817.310000001</v>
      </c>
      <c r="G43" s="536"/>
      <c r="AG43" s="537"/>
      <c r="AH43" s="549"/>
      <c r="AI43" s="549"/>
      <c r="AJ43" s="549"/>
      <c r="AK43" s="549"/>
      <c r="AL43" s="549"/>
      <c r="AM43" s="549"/>
    </row>
    <row r="44" spans="2:39">
      <c r="B44" s="535">
        <v>38533</v>
      </c>
      <c r="C44" s="538">
        <f t="shared" si="5"/>
        <v>2005</v>
      </c>
      <c r="D44" s="536">
        <v>269159948.10000002</v>
      </c>
      <c r="E44" s="536">
        <v>267345061.62</v>
      </c>
      <c r="F44" s="536">
        <v>656313.38</v>
      </c>
      <c r="H44" s="595" t="s">
        <v>1379</v>
      </c>
      <c r="I44" s="616"/>
      <c r="J44" s="616"/>
      <c r="K44" s="617"/>
      <c r="L44" s="617"/>
      <c r="M44" s="617"/>
      <c r="N44" s="617"/>
      <c r="O44" s="617"/>
      <c r="P44" s="617"/>
      <c r="Q44" s="616"/>
      <c r="R44" s="616"/>
      <c r="S44" s="616"/>
      <c r="T44" s="618"/>
      <c r="U44" s="619"/>
      <c r="V44" s="616"/>
      <c r="W44" s="616"/>
      <c r="X44" s="616"/>
      <c r="Y44" s="616"/>
      <c r="Z44" s="616"/>
      <c r="AA44" s="616"/>
      <c r="AB44" s="595">
        <f>+SUM(AB31:AB42)</f>
        <v>6091268716.1458569</v>
      </c>
      <c r="AC44" s="595">
        <f t="shared" ref="AC44:AD44" si="49">+SUM(AC31:AC42)</f>
        <v>6148950063.332881</v>
      </c>
      <c r="AD44" s="595">
        <f t="shared" si="49"/>
        <v>6211265608.4870157</v>
      </c>
      <c r="AG44" s="537"/>
      <c r="AH44" s="549"/>
      <c r="AI44" s="549"/>
      <c r="AJ44" s="549"/>
      <c r="AK44" s="549"/>
      <c r="AL44" s="549"/>
      <c r="AM44" s="549"/>
    </row>
    <row r="45" spans="2:39">
      <c r="B45" s="535">
        <v>38564</v>
      </c>
      <c r="C45" s="538">
        <f t="shared" si="5"/>
        <v>2005</v>
      </c>
      <c r="D45" s="536">
        <v>259358591.31999999</v>
      </c>
      <c r="E45" s="536">
        <v>257611303.97</v>
      </c>
      <c r="F45" s="536">
        <v>1143490.49</v>
      </c>
      <c r="G45" s="536"/>
      <c r="Q45" s="536"/>
      <c r="AG45" s="537"/>
      <c r="AH45" s="549"/>
      <c r="AI45" s="549"/>
      <c r="AJ45" s="549"/>
      <c r="AK45" s="549"/>
      <c r="AL45" s="549"/>
      <c r="AM45" s="549"/>
    </row>
    <row r="46" spans="2:39">
      <c r="B46" s="535">
        <v>38595</v>
      </c>
      <c r="C46" s="538">
        <f t="shared" si="5"/>
        <v>2005</v>
      </c>
      <c r="D46" s="536">
        <v>269607667</v>
      </c>
      <c r="E46" s="536">
        <v>267786626</v>
      </c>
      <c r="F46" s="536">
        <v>1706976.78</v>
      </c>
      <c r="G46" s="536"/>
      <c r="H46" s="613" t="s">
        <v>1380</v>
      </c>
      <c r="I46" s="613"/>
      <c r="J46" s="613"/>
      <c r="K46" s="614"/>
      <c r="L46" s="614"/>
      <c r="M46" s="614"/>
      <c r="N46" s="614"/>
      <c r="O46" s="614"/>
      <c r="P46" s="614"/>
      <c r="Q46" s="613"/>
      <c r="R46" s="613"/>
      <c r="S46" s="613"/>
      <c r="T46" s="613"/>
      <c r="U46" s="613"/>
      <c r="V46" s="613"/>
      <c r="W46" s="613"/>
      <c r="X46" s="613"/>
      <c r="Y46" s="613"/>
      <c r="Z46" s="613"/>
      <c r="AA46" s="613"/>
      <c r="AB46" s="615">
        <f>+AH24*2</f>
        <v>6161608673.5200005</v>
      </c>
      <c r="AG46" s="537"/>
      <c r="AH46" s="549"/>
      <c r="AI46" s="549"/>
      <c r="AJ46" s="549"/>
      <c r="AK46" s="549"/>
      <c r="AL46" s="549"/>
      <c r="AM46" s="549"/>
    </row>
    <row r="47" spans="2:39">
      <c r="B47" s="535">
        <v>38625</v>
      </c>
      <c r="C47" s="538">
        <f t="shared" si="5"/>
        <v>2005</v>
      </c>
      <c r="D47" s="536">
        <v>262233465</v>
      </c>
      <c r="E47" s="536">
        <v>260464773</v>
      </c>
      <c r="F47" s="536">
        <v>1178378.28</v>
      </c>
      <c r="G47" s="536"/>
      <c r="AG47" s="537"/>
      <c r="AH47" s="549"/>
      <c r="AI47" s="549"/>
      <c r="AJ47" s="549"/>
      <c r="AK47" s="549"/>
      <c r="AL47" s="549"/>
      <c r="AM47" s="549"/>
    </row>
    <row r="48" spans="2:39" ht="25.5">
      <c r="B48" s="535">
        <v>38656</v>
      </c>
      <c r="C48" s="538">
        <f t="shared" si="5"/>
        <v>2005</v>
      </c>
      <c r="D48" s="536">
        <v>270598601.48999995</v>
      </c>
      <c r="E48" s="536">
        <v>268773676.53999996</v>
      </c>
      <c r="F48" s="536">
        <v>1838284.82</v>
      </c>
      <c r="G48" s="536"/>
      <c r="H48" s="702" t="s">
        <v>1382</v>
      </c>
      <c r="I48" s="703"/>
      <c r="J48" s="703"/>
      <c r="K48" s="704"/>
      <c r="L48" s="704"/>
      <c r="M48" s="704"/>
      <c r="N48" s="704"/>
      <c r="O48" s="704"/>
      <c r="P48" s="704"/>
      <c r="Q48" s="703"/>
      <c r="R48" s="703"/>
      <c r="S48" s="703"/>
      <c r="T48" s="703"/>
      <c r="U48" s="703"/>
      <c r="V48" s="703"/>
      <c r="W48" s="703"/>
      <c r="X48" s="703"/>
      <c r="Y48" s="703"/>
      <c r="Z48" s="703"/>
      <c r="AA48" s="703"/>
      <c r="AB48" s="705">
        <f>SUM(AB37:AB42)</f>
        <v>2994982831.3258557</v>
      </c>
      <c r="AC48" s="705">
        <f t="shared" ref="AC48:AD48" si="50">SUM(AC37:AC42)</f>
        <v>3052664178.5128822</v>
      </c>
      <c r="AD48" s="705">
        <f t="shared" si="50"/>
        <v>3114979723.667016</v>
      </c>
      <c r="AG48" s="537"/>
      <c r="AH48" s="549"/>
      <c r="AI48" s="549"/>
      <c r="AJ48" s="549"/>
      <c r="AK48" s="549"/>
      <c r="AL48" s="549"/>
      <c r="AM48" s="549"/>
    </row>
    <row r="49" spans="2:39">
      <c r="B49" s="535">
        <v>38686</v>
      </c>
      <c r="C49" s="538">
        <f t="shared" si="5"/>
        <v>2005</v>
      </c>
      <c r="D49" s="536">
        <v>272538049</v>
      </c>
      <c r="E49" s="536">
        <v>270699970</v>
      </c>
      <c r="F49" s="536">
        <v>1652584.76</v>
      </c>
      <c r="G49" s="536"/>
      <c r="AG49" s="537"/>
      <c r="AH49" s="549"/>
      <c r="AI49" s="549"/>
      <c r="AJ49" s="549"/>
      <c r="AK49" s="549"/>
      <c r="AL49" s="549"/>
      <c r="AM49" s="549"/>
    </row>
    <row r="50" spans="2:39">
      <c r="B50" s="535">
        <v>38717</v>
      </c>
      <c r="C50" s="538">
        <f t="shared" si="5"/>
        <v>2005</v>
      </c>
      <c r="D50" s="536">
        <v>302920097.76999998</v>
      </c>
      <c r="E50" s="536">
        <v>300879199.95999998</v>
      </c>
      <c r="F50" s="536">
        <v>264050.53999999998</v>
      </c>
      <c r="G50" s="536"/>
      <c r="AG50" s="537"/>
      <c r="AH50" s="549"/>
      <c r="AI50" s="549"/>
      <c r="AJ50" s="549"/>
      <c r="AK50" s="549"/>
      <c r="AL50" s="549"/>
      <c r="AM50" s="549"/>
    </row>
    <row r="51" spans="2:39">
      <c r="B51" s="535">
        <v>38748</v>
      </c>
      <c r="C51" s="538">
        <f t="shared" si="5"/>
        <v>2006</v>
      </c>
      <c r="D51" s="536">
        <v>267565659.66999999</v>
      </c>
      <c r="E51" s="536">
        <v>265839497.63</v>
      </c>
      <c r="F51" s="536">
        <v>5208523.63</v>
      </c>
      <c r="G51" s="536"/>
      <c r="AG51" s="537"/>
      <c r="AH51" s="537"/>
      <c r="AI51" s="537"/>
      <c r="AJ51" s="537"/>
      <c r="AK51" s="537"/>
      <c r="AL51" s="537"/>
      <c r="AM51" s="537"/>
    </row>
    <row r="52" spans="2:39">
      <c r="B52" s="535">
        <v>38776</v>
      </c>
      <c r="C52" s="538">
        <f t="shared" si="5"/>
        <v>2006</v>
      </c>
      <c r="D52" s="536">
        <v>275012455.52999997</v>
      </c>
      <c r="E52" s="536">
        <v>273241969.13</v>
      </c>
      <c r="F52" s="536">
        <v>2314321.9500000002</v>
      </c>
      <c r="G52" s="536"/>
      <c r="AG52" s="537"/>
      <c r="AH52" s="549"/>
      <c r="AI52" s="537"/>
      <c r="AJ52" s="537"/>
      <c r="AK52" s="537"/>
      <c r="AL52" s="537"/>
      <c r="AM52" s="537"/>
    </row>
    <row r="53" spans="2:39">
      <c r="B53" s="535">
        <v>38807</v>
      </c>
      <c r="C53" s="538">
        <f t="shared" si="5"/>
        <v>2006</v>
      </c>
      <c r="D53" s="536">
        <v>280805491.54000002</v>
      </c>
      <c r="E53" s="536">
        <v>279001780.13</v>
      </c>
      <c r="F53" s="536">
        <v>3517985.45</v>
      </c>
      <c r="G53" s="536"/>
    </row>
    <row r="54" spans="2:39">
      <c r="B54" s="535">
        <v>38837</v>
      </c>
      <c r="C54" s="538">
        <f t="shared" si="5"/>
        <v>2006</v>
      </c>
      <c r="D54" s="536">
        <v>274784905.33000004</v>
      </c>
      <c r="E54" s="536">
        <v>273022484.23000002</v>
      </c>
      <c r="F54" s="536">
        <v>4258622.2</v>
      </c>
      <c r="G54" s="536"/>
    </row>
    <row r="55" spans="2:39">
      <c r="B55" s="535">
        <v>38868</v>
      </c>
      <c r="C55" s="538">
        <f t="shared" si="5"/>
        <v>2006</v>
      </c>
      <c r="D55" s="536">
        <v>288299070.17999995</v>
      </c>
      <c r="E55" s="536">
        <v>286445285.89999998</v>
      </c>
      <c r="F55" s="536">
        <v>3315886.4000000004</v>
      </c>
      <c r="G55" s="536"/>
    </row>
    <row r="56" spans="2:39">
      <c r="B56" s="535">
        <v>38898</v>
      </c>
      <c r="C56" s="538">
        <f t="shared" si="5"/>
        <v>2006</v>
      </c>
      <c r="D56" s="536">
        <v>292375873.95999998</v>
      </c>
      <c r="E56" s="536">
        <v>290498244.27999997</v>
      </c>
      <c r="F56" s="536">
        <v>4411661.6999999993</v>
      </c>
      <c r="G56" s="536"/>
    </row>
    <row r="57" spans="2:39">
      <c r="B57" s="535">
        <v>38929</v>
      </c>
      <c r="C57" s="538">
        <f t="shared" si="5"/>
        <v>2006</v>
      </c>
      <c r="D57" s="536">
        <v>301305124.48999995</v>
      </c>
      <c r="E57" s="536">
        <v>299371296.77999997</v>
      </c>
      <c r="F57" s="536">
        <v>3821939.3</v>
      </c>
      <c r="G57" s="536"/>
    </row>
    <row r="58" spans="2:39">
      <c r="B58" s="535">
        <v>38960</v>
      </c>
      <c r="C58" s="538">
        <f t="shared" si="5"/>
        <v>2006</v>
      </c>
      <c r="D58" s="536">
        <v>295603509.49000001</v>
      </c>
      <c r="E58" s="536">
        <v>293705309.79000002</v>
      </c>
      <c r="F58" s="536">
        <v>2885906.44</v>
      </c>
      <c r="G58" s="536"/>
    </row>
    <row r="59" spans="2:39">
      <c r="B59" s="535">
        <v>38990</v>
      </c>
      <c r="C59" s="538">
        <f t="shared" si="5"/>
        <v>2006</v>
      </c>
      <c r="D59" s="536">
        <v>306776789.33999997</v>
      </c>
      <c r="E59" s="536">
        <v>304807927.51999998</v>
      </c>
      <c r="F59" s="536">
        <v>3129856.6800000006</v>
      </c>
      <c r="G59" s="536"/>
    </row>
    <row r="60" spans="2:39">
      <c r="B60" s="535">
        <v>39021</v>
      </c>
      <c r="C60" s="538">
        <f t="shared" si="5"/>
        <v>2006</v>
      </c>
      <c r="D60" s="536">
        <v>298204556.93000001</v>
      </c>
      <c r="E60" s="536">
        <v>296289603.17000002</v>
      </c>
      <c r="F60" s="536">
        <v>9382794.8300000001</v>
      </c>
      <c r="G60" s="536"/>
    </row>
    <row r="61" spans="2:39">
      <c r="B61" s="535">
        <v>39051</v>
      </c>
      <c r="C61" s="538">
        <f t="shared" si="5"/>
        <v>2006</v>
      </c>
      <c r="D61" s="536">
        <v>298160576.28000003</v>
      </c>
      <c r="E61" s="536">
        <v>296247423.45000005</v>
      </c>
      <c r="F61" s="536">
        <v>4405219.0999999996</v>
      </c>
      <c r="G61" s="536"/>
    </row>
    <row r="62" spans="2:39">
      <c r="B62" s="535">
        <v>39082</v>
      </c>
      <c r="C62" s="538">
        <f t="shared" si="5"/>
        <v>2006</v>
      </c>
      <c r="D62" s="536">
        <v>327300236.39000005</v>
      </c>
      <c r="E62" s="536">
        <v>325201165.85000002</v>
      </c>
      <c r="F62" s="536">
        <v>4865586.4000000004</v>
      </c>
      <c r="G62" s="536"/>
    </row>
    <row r="63" spans="2:39">
      <c r="B63" s="535">
        <v>39113</v>
      </c>
      <c r="C63" s="538">
        <f t="shared" si="5"/>
        <v>2007</v>
      </c>
      <c r="D63" s="536">
        <v>309147654.80000001</v>
      </c>
      <c r="E63" s="536">
        <v>307203197.19</v>
      </c>
      <c r="F63" s="536">
        <v>217976.6</v>
      </c>
      <c r="G63" s="536"/>
    </row>
    <row r="64" spans="2:39">
      <c r="B64" s="535">
        <v>39141</v>
      </c>
      <c r="C64" s="538">
        <f t="shared" si="5"/>
        <v>2007</v>
      </c>
      <c r="D64" s="536">
        <v>309970422.05000001</v>
      </c>
      <c r="E64" s="536">
        <v>308024635.60000002</v>
      </c>
      <c r="F64" s="536">
        <v>555081.68999999994</v>
      </c>
      <c r="G64" s="536"/>
    </row>
    <row r="65" spans="2:7">
      <c r="B65" s="535">
        <v>39172</v>
      </c>
      <c r="C65" s="538">
        <f t="shared" si="5"/>
        <v>2007</v>
      </c>
      <c r="D65" s="536">
        <v>311872470.88999999</v>
      </c>
      <c r="E65" s="536">
        <v>309918221.61000001</v>
      </c>
      <c r="F65" s="536">
        <v>11031344.560000001</v>
      </c>
      <c r="G65" s="536"/>
    </row>
    <row r="66" spans="2:7">
      <c r="B66" s="535">
        <v>39202</v>
      </c>
      <c r="C66" s="538">
        <f t="shared" si="5"/>
        <v>2007</v>
      </c>
      <c r="D66" s="536">
        <v>333857817.58999997</v>
      </c>
      <c r="E66" s="536">
        <v>331770264.44999999</v>
      </c>
      <c r="F66" s="536">
        <v>4659843.9000000004</v>
      </c>
      <c r="G66" s="536"/>
    </row>
    <row r="67" spans="2:7">
      <c r="B67" s="535">
        <v>39233</v>
      </c>
      <c r="C67" s="538">
        <f t="shared" si="5"/>
        <v>2007</v>
      </c>
      <c r="D67" s="536">
        <v>342048020.66000003</v>
      </c>
      <c r="E67" s="536">
        <v>339900342.56</v>
      </c>
      <c r="F67" s="536">
        <v>10814097.560000001</v>
      </c>
      <c r="G67" s="536"/>
    </row>
    <row r="68" spans="2:7">
      <c r="B68" s="535">
        <v>39263</v>
      </c>
      <c r="C68" s="538">
        <f t="shared" si="5"/>
        <v>2007</v>
      </c>
      <c r="D68" s="536">
        <v>320651810.49000001</v>
      </c>
      <c r="E68" s="536">
        <v>318644262.71000004</v>
      </c>
      <c r="F68" s="536">
        <v>343237.20999999996</v>
      </c>
      <c r="G68" s="536"/>
    </row>
    <row r="69" spans="2:7">
      <c r="B69" s="535">
        <v>39294</v>
      </c>
      <c r="C69" s="538">
        <f t="shared" si="5"/>
        <v>2007</v>
      </c>
      <c r="D69" s="536">
        <v>353925861.95000005</v>
      </c>
      <c r="E69" s="536">
        <v>351704642.35000002</v>
      </c>
      <c r="F69" s="536">
        <v>428188.36</v>
      </c>
      <c r="G69" s="536"/>
    </row>
    <row r="70" spans="2:7">
      <c r="B70" s="535">
        <v>39325</v>
      </c>
      <c r="C70" s="538">
        <f t="shared" si="5"/>
        <v>2007</v>
      </c>
      <c r="D70" s="536">
        <v>348790772.49000001</v>
      </c>
      <c r="E70" s="536">
        <v>346594673.07999998</v>
      </c>
      <c r="F70" s="536">
        <v>367417.3</v>
      </c>
      <c r="G70" s="536"/>
    </row>
    <row r="71" spans="2:7">
      <c r="B71" s="535">
        <v>39355</v>
      </c>
      <c r="C71" s="538">
        <f t="shared" ref="C71:C134" si="51">+YEAR(B71)</f>
        <v>2007</v>
      </c>
      <c r="D71" s="536">
        <v>325633294.05999994</v>
      </c>
      <c r="E71" s="536">
        <v>323585674.27999997</v>
      </c>
      <c r="F71" s="536">
        <v>158890.89000000001</v>
      </c>
      <c r="G71" s="536"/>
    </row>
    <row r="72" spans="2:7">
      <c r="B72" s="535">
        <v>39386</v>
      </c>
      <c r="C72" s="538">
        <f t="shared" si="51"/>
        <v>2007</v>
      </c>
      <c r="D72" s="536">
        <v>352368018.64999998</v>
      </c>
      <c r="E72" s="536">
        <v>350149328.89999998</v>
      </c>
      <c r="F72" s="536">
        <v>11667531.540000001</v>
      </c>
      <c r="G72" s="536"/>
    </row>
    <row r="73" spans="2:7">
      <c r="B73" s="535">
        <v>39416</v>
      </c>
      <c r="C73" s="538">
        <f t="shared" si="51"/>
        <v>2007</v>
      </c>
      <c r="D73" s="536">
        <v>339603927.32999998</v>
      </c>
      <c r="E73" s="536">
        <v>337463788.25</v>
      </c>
      <c r="F73" s="536">
        <v>167250.53999999998</v>
      </c>
      <c r="G73" s="536"/>
    </row>
    <row r="74" spans="2:7">
      <c r="B74" s="535">
        <v>39447</v>
      </c>
      <c r="C74" s="538">
        <f t="shared" si="51"/>
        <v>2007</v>
      </c>
      <c r="D74" s="536">
        <v>372247458.74000001</v>
      </c>
      <c r="E74" s="536">
        <v>369901008.37</v>
      </c>
      <c r="F74" s="536">
        <v>7227022.2400000002</v>
      </c>
      <c r="G74" s="536"/>
    </row>
    <row r="75" spans="2:7">
      <c r="B75" s="535">
        <v>39478</v>
      </c>
      <c r="C75" s="538">
        <f t="shared" si="51"/>
        <v>2008</v>
      </c>
      <c r="D75" s="536">
        <v>352728043.11000001</v>
      </c>
      <c r="E75" s="536">
        <v>350505110.46000004</v>
      </c>
      <c r="F75" s="536">
        <v>408333.68</v>
      </c>
      <c r="G75" s="536"/>
    </row>
    <row r="76" spans="2:7">
      <c r="B76" s="535">
        <v>39507</v>
      </c>
      <c r="C76" s="538">
        <f t="shared" si="51"/>
        <v>2008</v>
      </c>
      <c r="D76" s="536">
        <v>354798481.94000006</v>
      </c>
      <c r="E76" s="536">
        <v>352557869.72000003</v>
      </c>
      <c r="F76" s="536">
        <v>1202839.56</v>
      </c>
      <c r="G76" s="536"/>
    </row>
    <row r="77" spans="2:7">
      <c r="B77" s="535">
        <v>39538</v>
      </c>
      <c r="C77" s="538">
        <f t="shared" si="51"/>
        <v>2008</v>
      </c>
      <c r="D77" s="536">
        <v>351297864.49000001</v>
      </c>
      <c r="E77" s="536">
        <v>349083778.75</v>
      </c>
      <c r="F77" s="536">
        <v>1156118.45</v>
      </c>
      <c r="G77" s="536"/>
    </row>
    <row r="78" spans="2:7">
      <c r="B78" s="535">
        <v>39568</v>
      </c>
      <c r="C78" s="538">
        <f t="shared" si="51"/>
        <v>2008</v>
      </c>
      <c r="D78" s="536">
        <v>374355435.67000002</v>
      </c>
      <c r="E78" s="536">
        <v>371993847.81999999</v>
      </c>
      <c r="F78" s="536">
        <v>877723.59000000008</v>
      </c>
      <c r="G78" s="536"/>
    </row>
    <row r="79" spans="2:7">
      <c r="B79" s="535">
        <v>39599</v>
      </c>
      <c r="C79" s="538">
        <f t="shared" si="51"/>
        <v>2008</v>
      </c>
      <c r="D79" s="536">
        <v>362978944.12</v>
      </c>
      <c r="E79" s="536">
        <v>360685167.11000001</v>
      </c>
      <c r="F79" s="536">
        <v>14029930.02</v>
      </c>
      <c r="G79" s="536"/>
    </row>
    <row r="80" spans="2:7">
      <c r="B80" s="535">
        <v>39629</v>
      </c>
      <c r="C80" s="538">
        <f t="shared" si="51"/>
        <v>2008</v>
      </c>
      <c r="D80" s="536">
        <v>375924139.81</v>
      </c>
      <c r="E80" s="536">
        <v>373546264.16000003</v>
      </c>
      <c r="F80" s="536">
        <v>670127.88</v>
      </c>
      <c r="G80" s="536"/>
    </row>
    <row r="81" spans="2:7">
      <c r="B81" s="535">
        <v>39660</v>
      </c>
      <c r="C81" s="538">
        <f t="shared" si="51"/>
        <v>2008</v>
      </c>
      <c r="D81" s="536">
        <v>402929099.88999999</v>
      </c>
      <c r="E81" s="536">
        <v>400377337.25999999</v>
      </c>
      <c r="F81" s="536">
        <v>482861.76</v>
      </c>
      <c r="G81" s="536"/>
    </row>
    <row r="82" spans="2:7">
      <c r="B82" s="535">
        <v>39691</v>
      </c>
      <c r="C82" s="538">
        <f t="shared" si="51"/>
        <v>2008</v>
      </c>
      <c r="D82" s="536">
        <v>370252806.07999998</v>
      </c>
      <c r="E82" s="536">
        <v>367904835.05000001</v>
      </c>
      <c r="F82" s="536">
        <v>690169.86</v>
      </c>
      <c r="G82" s="536"/>
    </row>
    <row r="83" spans="2:7">
      <c r="B83" s="535">
        <v>39721</v>
      </c>
      <c r="C83" s="538">
        <f t="shared" si="51"/>
        <v>2008</v>
      </c>
      <c r="D83" s="536">
        <v>387796815.37</v>
      </c>
      <c r="E83" s="536">
        <v>385337582.95999998</v>
      </c>
      <c r="F83" s="536">
        <v>657201.32999999996</v>
      </c>
      <c r="G83" s="536"/>
    </row>
    <row r="84" spans="2:7">
      <c r="B84" s="535">
        <v>39752</v>
      </c>
      <c r="C84" s="538">
        <f t="shared" si="51"/>
        <v>2008</v>
      </c>
      <c r="D84" s="536">
        <v>393802292.79999995</v>
      </c>
      <c r="E84" s="536">
        <v>391261776.46999997</v>
      </c>
      <c r="F84" s="536">
        <v>877890.54</v>
      </c>
      <c r="G84" s="536"/>
    </row>
    <row r="85" spans="2:7">
      <c r="B85" s="535">
        <v>39782</v>
      </c>
      <c r="C85" s="538">
        <f t="shared" si="51"/>
        <v>2008</v>
      </c>
      <c r="D85" s="536">
        <v>372601506.54000002</v>
      </c>
      <c r="E85" s="536">
        <v>370012283.77000004</v>
      </c>
      <c r="F85" s="536">
        <v>503541.5</v>
      </c>
      <c r="G85" s="536"/>
    </row>
    <row r="86" spans="2:7">
      <c r="B86" s="535">
        <v>39813</v>
      </c>
      <c r="C86" s="538">
        <f t="shared" si="51"/>
        <v>2008</v>
      </c>
      <c r="D86" s="536">
        <v>442808817.80000001</v>
      </c>
      <c r="E86" s="536">
        <v>439729731.71000004</v>
      </c>
      <c r="F86" s="536">
        <v>637841.62999999989</v>
      </c>
      <c r="G86" s="536"/>
    </row>
    <row r="87" spans="2:7">
      <c r="B87" s="535">
        <v>39844</v>
      </c>
      <c r="C87" s="538">
        <f t="shared" si="51"/>
        <v>2009</v>
      </c>
      <c r="D87" s="536">
        <v>374213277.80000001</v>
      </c>
      <c r="E87" s="536">
        <v>371617995.10000002</v>
      </c>
      <c r="F87" s="536">
        <v>898701.56</v>
      </c>
      <c r="G87" s="536"/>
    </row>
    <row r="88" spans="2:7">
      <c r="B88" s="535">
        <v>39872</v>
      </c>
      <c r="C88" s="538">
        <f t="shared" si="51"/>
        <v>2009</v>
      </c>
      <c r="D88" s="536">
        <v>367687717.75999999</v>
      </c>
      <c r="E88" s="536">
        <v>365139318.28999996</v>
      </c>
      <c r="F88" s="536">
        <v>1136668.33</v>
      </c>
      <c r="G88" s="536"/>
    </row>
    <row r="89" spans="2:7">
      <c r="B89" s="535">
        <v>39903</v>
      </c>
      <c r="C89" s="538">
        <f t="shared" si="51"/>
        <v>2009</v>
      </c>
      <c r="D89" s="536">
        <v>395646928.69</v>
      </c>
      <c r="E89" s="536">
        <v>392902609.89999998</v>
      </c>
      <c r="F89" s="536">
        <v>1800753.2899999998</v>
      </c>
      <c r="G89" s="536"/>
    </row>
    <row r="90" spans="2:7">
      <c r="B90" s="535">
        <v>39933</v>
      </c>
      <c r="C90" s="538">
        <f t="shared" si="51"/>
        <v>2009</v>
      </c>
      <c r="D90" s="536">
        <v>380844603.91000003</v>
      </c>
      <c r="E90" s="536">
        <v>378203834.74000001</v>
      </c>
      <c r="F90" s="536">
        <v>14204846.029999999</v>
      </c>
      <c r="G90" s="536"/>
    </row>
    <row r="91" spans="2:7">
      <c r="B91" s="535">
        <v>39964</v>
      </c>
      <c r="C91" s="538">
        <f t="shared" si="51"/>
        <v>2009</v>
      </c>
      <c r="D91" s="536">
        <v>373507217.33999997</v>
      </c>
      <c r="E91" s="536">
        <v>370924172.31</v>
      </c>
      <c r="F91" s="536">
        <v>787991.86</v>
      </c>
      <c r="G91" s="536"/>
    </row>
    <row r="92" spans="2:7">
      <c r="B92" s="535">
        <v>39994</v>
      </c>
      <c r="C92" s="538">
        <f t="shared" si="51"/>
        <v>2009</v>
      </c>
      <c r="D92" s="536">
        <v>382870954.48999995</v>
      </c>
      <c r="E92" s="536">
        <v>380218506.79999995</v>
      </c>
      <c r="F92" s="536">
        <v>1017805.9000000001</v>
      </c>
      <c r="G92" s="536"/>
    </row>
    <row r="93" spans="2:7">
      <c r="B93" s="535">
        <v>40025</v>
      </c>
      <c r="C93" s="538">
        <f t="shared" si="51"/>
        <v>2009</v>
      </c>
      <c r="D93" s="536">
        <v>402975608.18000001</v>
      </c>
      <c r="E93" s="536">
        <v>400181885.85000002</v>
      </c>
      <c r="F93" s="536">
        <v>56833555.940000005</v>
      </c>
      <c r="G93" s="536"/>
    </row>
    <row r="94" spans="2:7">
      <c r="B94" s="535">
        <v>40056</v>
      </c>
      <c r="C94" s="538">
        <f t="shared" si="51"/>
        <v>2009</v>
      </c>
      <c r="D94" s="536">
        <v>369385507.71000004</v>
      </c>
      <c r="E94" s="536">
        <v>366822659.73000002</v>
      </c>
      <c r="F94" s="536">
        <v>31465762.27</v>
      </c>
      <c r="G94" s="536"/>
    </row>
    <row r="95" spans="2:7">
      <c r="B95" s="535">
        <v>40086</v>
      </c>
      <c r="C95" s="538">
        <f t="shared" si="51"/>
        <v>2009</v>
      </c>
      <c r="D95" s="536">
        <v>384645193.07000005</v>
      </c>
      <c r="E95" s="536">
        <v>381976857.09000003</v>
      </c>
      <c r="F95" s="536">
        <v>1359713.01</v>
      </c>
      <c r="G95" s="536"/>
    </row>
    <row r="96" spans="2:7">
      <c r="B96" s="535">
        <v>40117</v>
      </c>
      <c r="C96" s="538">
        <f t="shared" si="51"/>
        <v>2009</v>
      </c>
      <c r="D96" s="536">
        <v>395979540.88999999</v>
      </c>
      <c r="E96" s="536">
        <v>393231749.49000001</v>
      </c>
      <c r="F96" s="536">
        <v>1418799.4</v>
      </c>
      <c r="G96" s="536"/>
    </row>
    <row r="97" spans="2:7">
      <c r="B97" s="535">
        <v>40147</v>
      </c>
      <c r="C97" s="538">
        <f t="shared" si="51"/>
        <v>2009</v>
      </c>
      <c r="D97" s="536">
        <v>370859191.27999997</v>
      </c>
      <c r="E97" s="536">
        <v>368288362.13</v>
      </c>
      <c r="F97" s="536">
        <v>2003819.96</v>
      </c>
      <c r="G97" s="536"/>
    </row>
    <row r="98" spans="2:7">
      <c r="B98" s="535">
        <v>40178</v>
      </c>
      <c r="C98" s="538">
        <f t="shared" si="51"/>
        <v>2009</v>
      </c>
      <c r="D98" s="536">
        <v>414630336.04000002</v>
      </c>
      <c r="E98" s="536">
        <v>411757573.17000002</v>
      </c>
      <c r="F98" s="536">
        <v>1369752.63</v>
      </c>
      <c r="G98" s="536"/>
    </row>
    <row r="99" spans="2:7">
      <c r="B99" s="535">
        <v>40209</v>
      </c>
      <c r="C99" s="538">
        <f t="shared" si="51"/>
        <v>2010</v>
      </c>
      <c r="D99" s="536">
        <v>314764953.31000006</v>
      </c>
      <c r="E99" s="536">
        <v>312588010.08000004</v>
      </c>
      <c r="F99" s="536">
        <v>1747040.4700000002</v>
      </c>
      <c r="G99" s="536"/>
    </row>
    <row r="100" spans="2:7">
      <c r="B100" s="535">
        <v>40237</v>
      </c>
      <c r="C100" s="538">
        <f t="shared" si="51"/>
        <v>2010</v>
      </c>
      <c r="D100" s="536">
        <v>369874975.05000001</v>
      </c>
      <c r="E100" s="536">
        <v>367312549.37</v>
      </c>
      <c r="F100" s="536">
        <v>28201743.469999999</v>
      </c>
      <c r="G100" s="536"/>
    </row>
    <row r="101" spans="2:7">
      <c r="B101" s="535">
        <v>40268</v>
      </c>
      <c r="C101" s="538">
        <f t="shared" si="51"/>
        <v>2010</v>
      </c>
      <c r="D101" s="536">
        <v>402899043.44</v>
      </c>
      <c r="E101" s="536">
        <v>400110833</v>
      </c>
      <c r="F101" s="536">
        <v>29528110.859999999</v>
      </c>
      <c r="G101" s="536"/>
    </row>
    <row r="102" spans="2:7">
      <c r="B102" s="535">
        <v>40298</v>
      </c>
      <c r="C102" s="538">
        <f t="shared" si="51"/>
        <v>2010</v>
      </c>
      <c r="D102" s="536">
        <v>362307550.56</v>
      </c>
      <c r="E102" s="536">
        <v>359807562.36000001</v>
      </c>
      <c r="F102" s="536">
        <v>1642743.78</v>
      </c>
      <c r="G102" s="536"/>
    </row>
    <row r="103" spans="2:7">
      <c r="B103" s="535">
        <v>40329</v>
      </c>
      <c r="C103" s="538">
        <f t="shared" si="51"/>
        <v>2010</v>
      </c>
      <c r="D103" s="536">
        <v>365797128.42999995</v>
      </c>
      <c r="E103" s="536">
        <v>363268850.16999996</v>
      </c>
      <c r="F103" s="536">
        <v>2086280.0899999999</v>
      </c>
      <c r="G103" s="536"/>
    </row>
    <row r="104" spans="2:7">
      <c r="B104" s="535">
        <v>40359</v>
      </c>
      <c r="C104" s="538">
        <f t="shared" si="51"/>
        <v>2010</v>
      </c>
      <c r="D104" s="536">
        <v>374372871.17000002</v>
      </c>
      <c r="E104" s="536">
        <v>371784207.60000002</v>
      </c>
      <c r="F104" s="536">
        <v>13844140.310000001</v>
      </c>
      <c r="G104" s="536"/>
    </row>
    <row r="105" spans="2:7">
      <c r="B105" s="535">
        <v>40390</v>
      </c>
      <c r="C105" s="538">
        <f t="shared" si="51"/>
        <v>2010</v>
      </c>
      <c r="D105" s="536">
        <v>388992873.53999996</v>
      </c>
      <c r="E105" s="536">
        <v>386299947.26999998</v>
      </c>
      <c r="F105" s="536">
        <v>2254567.35</v>
      </c>
      <c r="G105" s="536"/>
    </row>
    <row r="106" spans="2:7">
      <c r="B106" s="535">
        <v>40421</v>
      </c>
      <c r="C106" s="538">
        <f t="shared" si="51"/>
        <v>2010</v>
      </c>
      <c r="D106" s="536">
        <v>389733044.60000002</v>
      </c>
      <c r="E106" s="536">
        <v>387033444.66000003</v>
      </c>
      <c r="F106" s="536">
        <v>17991995.370000001</v>
      </c>
      <c r="G106" s="536"/>
    </row>
    <row r="107" spans="2:7">
      <c r="B107" s="535">
        <v>40451</v>
      </c>
      <c r="C107" s="538">
        <f t="shared" si="51"/>
        <v>2010</v>
      </c>
      <c r="D107" s="536">
        <v>394475015.21000004</v>
      </c>
      <c r="E107" s="536">
        <v>391742613.92000002</v>
      </c>
      <c r="F107" s="536">
        <v>3221970.1400000006</v>
      </c>
      <c r="G107" s="536"/>
    </row>
    <row r="108" spans="2:7">
      <c r="B108" s="535">
        <v>40482</v>
      </c>
      <c r="C108" s="538">
        <f t="shared" si="51"/>
        <v>2010</v>
      </c>
      <c r="D108" s="536">
        <v>385335048.29999995</v>
      </c>
      <c r="E108" s="536">
        <v>382667444.29999995</v>
      </c>
      <c r="F108" s="536">
        <v>19566909.75</v>
      </c>
      <c r="G108" s="536"/>
    </row>
    <row r="109" spans="2:7">
      <c r="B109" s="535">
        <v>40512</v>
      </c>
      <c r="C109" s="538">
        <f t="shared" si="51"/>
        <v>2010</v>
      </c>
      <c r="D109" s="536">
        <v>388307455.06999999</v>
      </c>
      <c r="E109" s="536">
        <v>385621076.40999997</v>
      </c>
      <c r="F109" s="536">
        <v>5295434.3899999997</v>
      </c>
      <c r="G109" s="536"/>
    </row>
    <row r="110" spans="2:7">
      <c r="B110" s="535">
        <v>40543</v>
      </c>
      <c r="C110" s="538">
        <f t="shared" si="51"/>
        <v>2010</v>
      </c>
      <c r="D110" s="536">
        <v>438572287.71999997</v>
      </c>
      <c r="E110" s="536">
        <v>435540640.26999998</v>
      </c>
      <c r="F110" s="536">
        <v>70320219.310000002</v>
      </c>
      <c r="G110" s="536"/>
    </row>
    <row r="111" spans="2:7">
      <c r="B111" s="535">
        <v>40574</v>
      </c>
      <c r="C111" s="538">
        <f t="shared" si="51"/>
        <v>2011</v>
      </c>
      <c r="D111" s="536">
        <v>355841366.17000002</v>
      </c>
      <c r="E111" s="536">
        <v>353383351.85000002</v>
      </c>
      <c r="F111" s="536">
        <v>9349954.0099999998</v>
      </c>
      <c r="G111" s="536"/>
    </row>
    <row r="112" spans="2:7">
      <c r="B112" s="535">
        <v>40602</v>
      </c>
      <c r="C112" s="538">
        <f t="shared" si="51"/>
        <v>2011</v>
      </c>
      <c r="D112" s="536">
        <v>363380270.61999995</v>
      </c>
      <c r="E112" s="536">
        <v>360869931.78999996</v>
      </c>
      <c r="F112" s="536">
        <v>20430186.23</v>
      </c>
      <c r="G112" s="536"/>
    </row>
    <row r="113" spans="2:7">
      <c r="B113" s="535">
        <v>40633</v>
      </c>
      <c r="C113" s="538">
        <f t="shared" si="51"/>
        <v>2011</v>
      </c>
      <c r="D113" s="536">
        <v>397496181.30000001</v>
      </c>
      <c r="E113" s="536">
        <v>394750058.10000002</v>
      </c>
      <c r="F113" s="536">
        <v>3848542.04</v>
      </c>
      <c r="G113" s="536"/>
    </row>
    <row r="114" spans="2:7">
      <c r="B114" s="535">
        <v>40663</v>
      </c>
      <c r="C114" s="538">
        <f t="shared" si="51"/>
        <v>2011</v>
      </c>
      <c r="D114" s="536">
        <v>387011850.73000002</v>
      </c>
      <c r="E114" s="536">
        <v>384339674.99000001</v>
      </c>
      <c r="F114" s="536">
        <v>1794568.54</v>
      </c>
      <c r="G114" s="536"/>
    </row>
    <row r="115" spans="2:7">
      <c r="B115" s="535">
        <v>40694</v>
      </c>
      <c r="C115" s="538">
        <f t="shared" si="51"/>
        <v>2011</v>
      </c>
      <c r="D115" s="536">
        <v>388026030.47999996</v>
      </c>
      <c r="E115" s="536">
        <v>385346829.53999996</v>
      </c>
      <c r="F115" s="536">
        <v>20296022.539999999</v>
      </c>
      <c r="G115" s="536"/>
    </row>
    <row r="116" spans="2:7">
      <c r="B116" s="535">
        <v>40724</v>
      </c>
      <c r="C116" s="538">
        <f t="shared" si="51"/>
        <v>2011</v>
      </c>
      <c r="D116" s="536">
        <v>385797501.38</v>
      </c>
      <c r="E116" s="536">
        <v>383135106.06999999</v>
      </c>
      <c r="F116" s="536">
        <v>2951355.6700000004</v>
      </c>
      <c r="G116" s="536"/>
    </row>
    <row r="117" spans="2:7">
      <c r="B117" s="535">
        <v>40755</v>
      </c>
      <c r="C117" s="538">
        <f t="shared" si="51"/>
        <v>2011</v>
      </c>
      <c r="D117" s="536">
        <v>417414416.99000001</v>
      </c>
      <c r="E117" s="536">
        <v>414528414.91000003</v>
      </c>
      <c r="F117" s="536">
        <v>25452086.550000001</v>
      </c>
      <c r="G117" s="536"/>
    </row>
    <row r="118" spans="2:7">
      <c r="B118" s="535">
        <v>40786</v>
      </c>
      <c r="C118" s="538">
        <f t="shared" si="51"/>
        <v>2011</v>
      </c>
      <c r="D118" s="536">
        <v>401986880.68000001</v>
      </c>
      <c r="E118" s="536">
        <v>399207849.56</v>
      </c>
      <c r="F118" s="536">
        <v>1989675.2599999998</v>
      </c>
      <c r="G118" s="536"/>
    </row>
    <row r="119" spans="2:7">
      <c r="B119" s="535">
        <v>40816</v>
      </c>
      <c r="C119" s="538">
        <f t="shared" si="51"/>
        <v>2011</v>
      </c>
      <c r="D119" s="536">
        <v>407539891.60000002</v>
      </c>
      <c r="E119" s="536">
        <v>404720489.48000002</v>
      </c>
      <c r="F119" s="536">
        <v>2361420.48</v>
      </c>
      <c r="G119" s="536"/>
    </row>
    <row r="120" spans="2:7">
      <c r="B120" s="535">
        <v>40847</v>
      </c>
      <c r="C120" s="538">
        <f t="shared" si="51"/>
        <v>2011</v>
      </c>
      <c r="D120" s="536">
        <v>386715298.68000001</v>
      </c>
      <c r="E120" s="536">
        <v>384042924.94</v>
      </c>
      <c r="F120" s="536">
        <v>2694669.4</v>
      </c>
      <c r="G120" s="536"/>
    </row>
    <row r="121" spans="2:7">
      <c r="B121" s="535">
        <v>40877</v>
      </c>
      <c r="C121" s="538">
        <f t="shared" si="51"/>
        <v>2011</v>
      </c>
      <c r="D121" s="536">
        <v>433582264.14999998</v>
      </c>
      <c r="E121" s="536">
        <v>430585549.88999999</v>
      </c>
      <c r="F121" s="536">
        <v>2680656.7199999997</v>
      </c>
      <c r="G121" s="536"/>
    </row>
    <row r="122" spans="2:7">
      <c r="B122" s="535">
        <v>40908</v>
      </c>
      <c r="C122" s="538">
        <f t="shared" si="51"/>
        <v>2011</v>
      </c>
      <c r="D122" s="536">
        <v>421899514.55999994</v>
      </c>
      <c r="E122" s="536">
        <v>418986884.84999996</v>
      </c>
      <c r="F122" s="536">
        <v>1892811.2599999998</v>
      </c>
      <c r="G122" s="536"/>
    </row>
    <row r="123" spans="2:7">
      <c r="B123" s="535">
        <v>40939</v>
      </c>
      <c r="C123" s="538">
        <f t="shared" si="51"/>
        <v>2012</v>
      </c>
      <c r="D123" s="536">
        <v>366645519.92000002</v>
      </c>
      <c r="E123" s="536">
        <v>364116881.13</v>
      </c>
      <c r="F123" s="536">
        <v>12622670.98</v>
      </c>
      <c r="G123" s="536"/>
    </row>
    <row r="124" spans="2:7">
      <c r="B124" s="535">
        <v>40968</v>
      </c>
      <c r="C124" s="538">
        <f t="shared" si="51"/>
        <v>2012</v>
      </c>
      <c r="D124" s="536">
        <v>388619155.94</v>
      </c>
      <c r="E124" s="536">
        <v>385935779.70999998</v>
      </c>
      <c r="F124" s="536">
        <v>2333216.4299999997</v>
      </c>
      <c r="G124" s="536"/>
    </row>
    <row r="125" spans="2:7">
      <c r="B125" s="535">
        <v>40999</v>
      </c>
      <c r="C125" s="538">
        <f t="shared" si="51"/>
        <v>2012</v>
      </c>
      <c r="D125" s="536">
        <v>408981346.62999994</v>
      </c>
      <c r="E125" s="536">
        <v>406160538.32999992</v>
      </c>
      <c r="F125" s="536">
        <v>10407990.149999999</v>
      </c>
      <c r="G125" s="536"/>
    </row>
    <row r="126" spans="2:7">
      <c r="B126" s="535">
        <v>41029</v>
      </c>
      <c r="C126" s="538">
        <f t="shared" si="51"/>
        <v>2012</v>
      </c>
      <c r="D126" s="536">
        <v>408419125.36000001</v>
      </c>
      <c r="E126" s="536">
        <v>405602806.05000001</v>
      </c>
      <c r="F126" s="536">
        <v>61996256.82</v>
      </c>
      <c r="G126" s="536"/>
    </row>
    <row r="127" spans="2:7">
      <c r="B127" s="535">
        <v>41060</v>
      </c>
      <c r="C127" s="538">
        <f t="shared" si="51"/>
        <v>2012</v>
      </c>
      <c r="D127" s="536">
        <v>447852256.09999996</v>
      </c>
      <c r="E127" s="536">
        <v>444763125.93999994</v>
      </c>
      <c r="F127" s="536">
        <v>2009671.53</v>
      </c>
      <c r="G127" s="536"/>
    </row>
    <row r="128" spans="2:7">
      <c r="B128" s="535">
        <v>41090</v>
      </c>
      <c r="C128" s="538">
        <f t="shared" si="51"/>
        <v>2012</v>
      </c>
      <c r="D128" s="536">
        <v>400770781.44999999</v>
      </c>
      <c r="E128" s="536">
        <v>398008035.28999996</v>
      </c>
      <c r="F128" s="536">
        <v>12573653.960000001</v>
      </c>
      <c r="G128" s="536"/>
    </row>
    <row r="129" spans="2:7">
      <c r="B129" s="535">
        <v>41121</v>
      </c>
      <c r="C129" s="538">
        <f t="shared" si="51"/>
        <v>2012</v>
      </c>
      <c r="D129" s="536">
        <v>456688117.66999996</v>
      </c>
      <c r="E129" s="536">
        <v>453534680.02999997</v>
      </c>
      <c r="F129" s="536">
        <v>1389441.67</v>
      </c>
      <c r="G129" s="536"/>
    </row>
    <row r="130" spans="2:7">
      <c r="B130" s="535">
        <v>41152</v>
      </c>
      <c r="C130" s="538">
        <f t="shared" si="51"/>
        <v>2012</v>
      </c>
      <c r="D130" s="536">
        <v>418560809.16000003</v>
      </c>
      <c r="E130" s="536">
        <v>415669088.72000003</v>
      </c>
      <c r="F130" s="536">
        <v>15654462.560000001</v>
      </c>
      <c r="G130" s="536"/>
    </row>
    <row r="131" spans="2:7">
      <c r="B131" s="535">
        <v>41182</v>
      </c>
      <c r="C131" s="538">
        <f t="shared" si="51"/>
        <v>2012</v>
      </c>
      <c r="D131" s="536">
        <v>407164066.44000006</v>
      </c>
      <c r="E131" s="536">
        <v>404354836.22000003</v>
      </c>
      <c r="F131" s="536">
        <v>979690.55999999994</v>
      </c>
      <c r="G131" s="536"/>
    </row>
    <row r="132" spans="2:7">
      <c r="B132" s="535">
        <v>41213</v>
      </c>
      <c r="C132" s="538">
        <f t="shared" si="51"/>
        <v>2012</v>
      </c>
      <c r="D132" s="536">
        <v>431890444.45000005</v>
      </c>
      <c r="E132" s="536">
        <v>428907564.21000004</v>
      </c>
      <c r="F132" s="536">
        <v>10212831.99</v>
      </c>
      <c r="G132" s="536"/>
    </row>
    <row r="133" spans="2:7">
      <c r="B133" s="535">
        <v>41243</v>
      </c>
      <c r="C133" s="538">
        <f t="shared" si="51"/>
        <v>2012</v>
      </c>
      <c r="D133" s="536">
        <v>393981204.11000001</v>
      </c>
      <c r="E133" s="536">
        <v>391262308.98000002</v>
      </c>
      <c r="F133" s="536">
        <v>48150797.039999999</v>
      </c>
      <c r="G133" s="536"/>
    </row>
    <row r="134" spans="2:7">
      <c r="B134" s="535">
        <v>41274</v>
      </c>
      <c r="C134" s="538">
        <f t="shared" si="51"/>
        <v>2012</v>
      </c>
      <c r="D134" s="536">
        <v>416503194.00999999</v>
      </c>
      <c r="E134" s="536">
        <v>413631430.98000002</v>
      </c>
      <c r="F134" s="536">
        <v>9129419.2400000002</v>
      </c>
      <c r="G134" s="536"/>
    </row>
    <row r="135" spans="2:7">
      <c r="B135" s="535">
        <v>41305</v>
      </c>
      <c r="C135" s="538">
        <f t="shared" ref="C135:C198" si="52">+YEAR(B135)</f>
        <v>2013</v>
      </c>
      <c r="D135" s="536">
        <v>399625808.92000002</v>
      </c>
      <c r="E135" s="536">
        <v>396876427.19</v>
      </c>
      <c r="F135" s="536">
        <v>17168042.359999999</v>
      </c>
      <c r="G135" s="536"/>
    </row>
    <row r="136" spans="2:7">
      <c r="B136" s="535">
        <v>41333</v>
      </c>
      <c r="C136" s="538">
        <f t="shared" si="52"/>
        <v>2013</v>
      </c>
      <c r="D136" s="536">
        <v>396597415.71999997</v>
      </c>
      <c r="E136" s="536">
        <v>393861872.44</v>
      </c>
      <c r="F136" s="536">
        <v>23394188.899999999</v>
      </c>
      <c r="G136" s="536"/>
    </row>
    <row r="137" spans="2:7">
      <c r="B137" s="535">
        <v>41364</v>
      </c>
      <c r="C137" s="538">
        <f t="shared" si="52"/>
        <v>2013</v>
      </c>
      <c r="D137" s="536">
        <v>406553577.03000003</v>
      </c>
      <c r="E137" s="536">
        <v>403756191.97000003</v>
      </c>
      <c r="F137" s="536">
        <v>20587480.739999998</v>
      </c>
      <c r="G137" s="536"/>
    </row>
    <row r="138" spans="2:7">
      <c r="B138" s="535">
        <v>41394</v>
      </c>
      <c r="C138" s="538">
        <f t="shared" si="52"/>
        <v>2013</v>
      </c>
      <c r="D138" s="536">
        <v>413542512.10999995</v>
      </c>
      <c r="E138" s="536">
        <v>410699753.78999996</v>
      </c>
      <c r="F138" s="536">
        <v>20898812.759999998</v>
      </c>
      <c r="G138" s="536"/>
    </row>
    <row r="139" spans="2:7">
      <c r="B139" s="535">
        <v>41425</v>
      </c>
      <c r="C139" s="538">
        <f t="shared" si="52"/>
        <v>2013</v>
      </c>
      <c r="D139" s="536">
        <v>405464955.28000003</v>
      </c>
      <c r="E139" s="536">
        <v>402671263.54000002</v>
      </c>
      <c r="F139" s="536">
        <v>19357209.420000002</v>
      </c>
      <c r="G139" s="536"/>
    </row>
    <row r="140" spans="2:7">
      <c r="B140" s="535">
        <v>41455</v>
      </c>
      <c r="C140" s="538">
        <f t="shared" si="52"/>
        <v>2013</v>
      </c>
      <c r="D140" s="536">
        <v>398841257.80000007</v>
      </c>
      <c r="E140" s="536">
        <v>396099488.20000005</v>
      </c>
      <c r="F140" s="536">
        <v>19921544.77</v>
      </c>
      <c r="G140" s="536"/>
    </row>
    <row r="141" spans="2:7">
      <c r="B141" s="535">
        <v>41486</v>
      </c>
      <c r="C141" s="538">
        <f t="shared" si="52"/>
        <v>2013</v>
      </c>
      <c r="D141" s="536">
        <v>450401442.25</v>
      </c>
      <c r="E141" s="536">
        <v>447293622.10000002</v>
      </c>
      <c r="F141" s="536">
        <v>18068603.280000001</v>
      </c>
      <c r="G141" s="536"/>
    </row>
    <row r="142" spans="2:7">
      <c r="B142" s="535">
        <v>41517</v>
      </c>
      <c r="C142" s="538">
        <f t="shared" si="52"/>
        <v>2013</v>
      </c>
      <c r="D142" s="536">
        <v>410772922.38999999</v>
      </c>
      <c r="E142" s="536">
        <v>407939050.12</v>
      </c>
      <c r="F142" s="536">
        <v>36713737.32</v>
      </c>
      <c r="G142" s="536"/>
    </row>
    <row r="143" spans="2:7">
      <c r="B143" s="535">
        <v>41547</v>
      </c>
      <c r="C143" s="538">
        <f t="shared" si="52"/>
        <v>2013</v>
      </c>
      <c r="D143" s="536">
        <v>420568043.00999999</v>
      </c>
      <c r="E143" s="536">
        <v>417663275.50999999</v>
      </c>
      <c r="F143" s="536">
        <v>25546250.460000001</v>
      </c>
      <c r="G143" s="536"/>
    </row>
    <row r="144" spans="2:7">
      <c r="B144" s="535">
        <v>41578</v>
      </c>
      <c r="C144" s="538">
        <f t="shared" si="52"/>
        <v>2013</v>
      </c>
      <c r="D144" s="536">
        <v>464776924.79000002</v>
      </c>
      <c r="E144" s="536">
        <v>461571271.72000003</v>
      </c>
      <c r="F144" s="536">
        <v>21207015.600000001</v>
      </c>
      <c r="G144" s="536"/>
    </row>
    <row r="145" spans="2:7">
      <c r="B145" s="535">
        <v>41608</v>
      </c>
      <c r="C145" s="538">
        <f t="shared" si="52"/>
        <v>2013</v>
      </c>
      <c r="D145" s="536">
        <v>425035770.08000004</v>
      </c>
      <c r="E145" s="536">
        <v>422104470.36000001</v>
      </c>
      <c r="F145" s="536">
        <v>22403616.490000002</v>
      </c>
      <c r="G145" s="536"/>
    </row>
    <row r="146" spans="2:7">
      <c r="B146" s="535">
        <v>41639</v>
      </c>
      <c r="C146" s="538">
        <f t="shared" si="52"/>
        <v>2013</v>
      </c>
      <c r="D146" s="536">
        <v>457751510.75999999</v>
      </c>
      <c r="E146" s="536">
        <v>454599244.88</v>
      </c>
      <c r="F146" s="536">
        <v>23953057.41</v>
      </c>
      <c r="G146" s="536"/>
    </row>
    <row r="147" spans="2:7">
      <c r="B147" s="535">
        <v>41670</v>
      </c>
      <c r="C147" s="538">
        <f t="shared" si="52"/>
        <v>2014</v>
      </c>
      <c r="D147" s="536">
        <v>387212456.53000003</v>
      </c>
      <c r="E147" s="536">
        <v>384546491.31</v>
      </c>
      <c r="F147" s="536">
        <v>14357026.66</v>
      </c>
      <c r="G147" s="536"/>
    </row>
    <row r="148" spans="2:7">
      <c r="B148" s="535">
        <v>41698</v>
      </c>
      <c r="C148" s="538">
        <f t="shared" si="52"/>
        <v>2014</v>
      </c>
      <c r="D148" s="536">
        <v>415464963.76000005</v>
      </c>
      <c r="E148" s="536">
        <v>412604058.10000002</v>
      </c>
      <c r="F148" s="536">
        <v>23540543</v>
      </c>
      <c r="G148" s="536"/>
    </row>
    <row r="149" spans="2:7">
      <c r="B149" s="535">
        <v>41729</v>
      </c>
      <c r="C149" s="538">
        <f t="shared" si="52"/>
        <v>2014</v>
      </c>
      <c r="D149" s="536">
        <v>410500027.5</v>
      </c>
      <c r="E149" s="536">
        <v>407681076.30000001</v>
      </c>
      <c r="F149" s="536">
        <v>15502640.569999998</v>
      </c>
      <c r="G149" s="536"/>
    </row>
    <row r="150" spans="2:7">
      <c r="B150" s="535">
        <v>41759</v>
      </c>
      <c r="C150" s="538">
        <f t="shared" si="52"/>
        <v>2014</v>
      </c>
      <c r="D150" s="536">
        <v>386909802.50999999</v>
      </c>
      <c r="E150" s="536">
        <v>384249660.81</v>
      </c>
      <c r="F150" s="536">
        <v>29499963.850000001</v>
      </c>
      <c r="G150" s="536"/>
    </row>
    <row r="151" spans="2:7">
      <c r="B151" s="535">
        <v>41790</v>
      </c>
      <c r="C151" s="538">
        <f t="shared" si="52"/>
        <v>2014</v>
      </c>
      <c r="D151" s="536">
        <v>374172160.22000003</v>
      </c>
      <c r="E151" s="536">
        <v>371599495.42000002</v>
      </c>
      <c r="F151" s="536">
        <v>12254244.23</v>
      </c>
      <c r="G151" s="536"/>
    </row>
    <row r="152" spans="2:7">
      <c r="B152" s="535">
        <v>41820</v>
      </c>
      <c r="C152" s="538">
        <f t="shared" si="52"/>
        <v>2014</v>
      </c>
      <c r="D152" s="536">
        <v>396261086.87</v>
      </c>
      <c r="E152" s="536">
        <v>393535160.18000001</v>
      </c>
      <c r="F152" s="536">
        <v>3082706483.9500003</v>
      </c>
      <c r="G152" s="536"/>
    </row>
    <row r="153" spans="2:7">
      <c r="B153" s="535">
        <v>41851</v>
      </c>
      <c r="C153" s="538">
        <f t="shared" si="52"/>
        <v>2014</v>
      </c>
      <c r="D153" s="536">
        <v>456794821.46000004</v>
      </c>
      <c r="E153" s="536">
        <v>453648398.05000001</v>
      </c>
      <c r="F153" s="536">
        <v>19600632.849999998</v>
      </c>
      <c r="G153" s="536"/>
    </row>
    <row r="154" spans="2:7">
      <c r="B154" s="535">
        <v>41882</v>
      </c>
      <c r="C154" s="538">
        <f t="shared" si="52"/>
        <v>2014</v>
      </c>
      <c r="D154" s="536">
        <v>393312000.90999997</v>
      </c>
      <c r="E154" s="536">
        <v>390604810.84999996</v>
      </c>
      <c r="F154" s="536">
        <v>89706746.780000001</v>
      </c>
      <c r="G154" s="536"/>
    </row>
    <row r="155" spans="2:7">
      <c r="B155" s="535">
        <v>41912</v>
      </c>
      <c r="C155" s="538">
        <f t="shared" si="52"/>
        <v>2014</v>
      </c>
      <c r="D155" s="536">
        <v>401935158.23000014</v>
      </c>
      <c r="E155" s="536">
        <v>399166898.62000012</v>
      </c>
      <c r="F155" s="536">
        <v>20363350.640000001</v>
      </c>
      <c r="G155" s="536"/>
    </row>
    <row r="156" spans="2:7">
      <c r="B156" s="535">
        <v>41943</v>
      </c>
      <c r="C156" s="538">
        <f t="shared" si="52"/>
        <v>2014</v>
      </c>
      <c r="D156" s="536">
        <v>418737597.45999998</v>
      </c>
      <c r="E156" s="536">
        <v>415853467.82999998</v>
      </c>
      <c r="F156" s="536">
        <v>20202432.130000003</v>
      </c>
      <c r="G156" s="536"/>
    </row>
    <row r="157" spans="2:7">
      <c r="B157" s="535">
        <v>41973</v>
      </c>
      <c r="C157" s="538">
        <f t="shared" si="52"/>
        <v>2014</v>
      </c>
      <c r="D157" s="536">
        <v>404620860.47000003</v>
      </c>
      <c r="E157" s="536">
        <v>401833669.53000003</v>
      </c>
      <c r="F157" s="536">
        <v>17779995.48</v>
      </c>
      <c r="G157" s="536"/>
    </row>
    <row r="158" spans="2:7">
      <c r="B158" s="535">
        <v>42004</v>
      </c>
      <c r="C158" s="538">
        <f t="shared" si="52"/>
        <v>2014</v>
      </c>
      <c r="D158" s="536">
        <v>455020895.55000007</v>
      </c>
      <c r="E158" s="536">
        <v>451886119.19000006</v>
      </c>
      <c r="F158" s="536">
        <v>18778173.48</v>
      </c>
      <c r="G158" s="536"/>
    </row>
    <row r="159" spans="2:7">
      <c r="B159" s="535">
        <v>42035</v>
      </c>
      <c r="C159" s="538">
        <f t="shared" si="52"/>
        <v>2015</v>
      </c>
      <c r="D159" s="536">
        <v>420084081.46999997</v>
      </c>
      <c r="E159" s="536">
        <v>417189710.41999996</v>
      </c>
      <c r="F159" s="536">
        <v>18593594.049999997</v>
      </c>
      <c r="G159" s="536"/>
    </row>
    <row r="160" spans="2:7">
      <c r="B160" s="535">
        <v>42063</v>
      </c>
      <c r="C160" s="538">
        <f t="shared" si="52"/>
        <v>2015</v>
      </c>
      <c r="D160" s="536">
        <v>386589747.24000007</v>
      </c>
      <c r="E160" s="536">
        <v>383930141.64000005</v>
      </c>
      <c r="F160" s="536">
        <v>27225829.849999998</v>
      </c>
      <c r="G160" s="536"/>
    </row>
    <row r="161" spans="2:7">
      <c r="B161" s="535">
        <v>42094</v>
      </c>
      <c r="C161" s="538">
        <f t="shared" si="52"/>
        <v>2015</v>
      </c>
      <c r="D161" s="536">
        <v>430403850.46999997</v>
      </c>
      <c r="E161" s="536">
        <v>427443685.07999998</v>
      </c>
      <c r="F161" s="536">
        <v>28804271.770000003</v>
      </c>
      <c r="G161" s="536"/>
    </row>
    <row r="162" spans="2:7">
      <c r="B162" s="535">
        <v>42124</v>
      </c>
      <c r="C162" s="538">
        <f t="shared" si="52"/>
        <v>2015</v>
      </c>
      <c r="D162" s="536">
        <v>438146095.97999996</v>
      </c>
      <c r="E162" s="536">
        <v>435131001.32999998</v>
      </c>
      <c r="F162" s="536">
        <v>22748698.550000001</v>
      </c>
      <c r="G162" s="536"/>
    </row>
    <row r="163" spans="2:7">
      <c r="B163" s="535">
        <v>42155</v>
      </c>
      <c r="C163" s="538">
        <f t="shared" si="52"/>
        <v>2015</v>
      </c>
      <c r="D163" s="536">
        <v>449788508.85999995</v>
      </c>
      <c r="E163" s="536">
        <v>446690614.74999994</v>
      </c>
      <c r="F163" s="536">
        <v>20483284.450000003</v>
      </c>
      <c r="G163" s="536"/>
    </row>
    <row r="164" spans="2:7">
      <c r="B164" s="535">
        <v>42185</v>
      </c>
      <c r="C164" s="538">
        <f t="shared" si="52"/>
        <v>2015</v>
      </c>
      <c r="D164" s="536">
        <v>432037790.28999996</v>
      </c>
      <c r="E164" s="536">
        <v>429058411.36999995</v>
      </c>
      <c r="F164" s="536">
        <v>61333466.740000002</v>
      </c>
      <c r="G164" s="536"/>
    </row>
    <row r="165" spans="2:7">
      <c r="B165" s="535">
        <v>42216</v>
      </c>
      <c r="C165" s="538">
        <f t="shared" si="52"/>
        <v>2015</v>
      </c>
      <c r="D165" s="536">
        <v>445000123.99000001</v>
      </c>
      <c r="E165" s="536">
        <v>441931313.36000001</v>
      </c>
      <c r="F165" s="536">
        <v>22935074.449999999</v>
      </c>
      <c r="G165" s="536"/>
    </row>
    <row r="166" spans="2:7">
      <c r="B166" s="535">
        <v>42247</v>
      </c>
      <c r="C166" s="538">
        <f t="shared" si="52"/>
        <v>2015</v>
      </c>
      <c r="D166" s="536">
        <v>429465248.18000013</v>
      </c>
      <c r="E166" s="536">
        <v>426503747.29000014</v>
      </c>
      <c r="F166" s="536">
        <v>43221296.170000002</v>
      </c>
      <c r="G166" s="536"/>
    </row>
    <row r="167" spans="2:7">
      <c r="B167" s="535">
        <v>42277</v>
      </c>
      <c r="C167" s="538">
        <f t="shared" si="52"/>
        <v>2015</v>
      </c>
      <c r="D167" s="536">
        <v>434867299.59999996</v>
      </c>
      <c r="E167" s="536">
        <v>431867071.33999997</v>
      </c>
      <c r="F167" s="536">
        <v>24363692.100000001</v>
      </c>
      <c r="G167" s="536"/>
    </row>
    <row r="168" spans="2:7">
      <c r="B168" s="535">
        <v>42308</v>
      </c>
      <c r="C168" s="538">
        <f t="shared" si="52"/>
        <v>2015</v>
      </c>
      <c r="D168" s="536">
        <v>437585927.07999998</v>
      </c>
      <c r="E168" s="536">
        <v>434567994.53999996</v>
      </c>
      <c r="F168" s="536">
        <v>26336705.090000004</v>
      </c>
      <c r="G168" s="536"/>
    </row>
    <row r="169" spans="2:7">
      <c r="B169" s="535">
        <v>42338</v>
      </c>
      <c r="C169" s="538">
        <f t="shared" si="52"/>
        <v>2015</v>
      </c>
      <c r="D169" s="536">
        <v>438624006.11999995</v>
      </c>
      <c r="E169" s="536">
        <v>435597960.44999993</v>
      </c>
      <c r="F169" s="536">
        <v>1289011280.2100003</v>
      </c>
      <c r="G169" s="536"/>
    </row>
    <row r="170" spans="2:7">
      <c r="B170" s="535">
        <v>42369</v>
      </c>
      <c r="C170" s="538">
        <f t="shared" si="52"/>
        <v>2015</v>
      </c>
      <c r="D170" s="536">
        <v>453454565.19000006</v>
      </c>
      <c r="E170" s="536">
        <v>450327686.63000005</v>
      </c>
      <c r="F170" s="536">
        <v>30385715.98</v>
      </c>
      <c r="G170" s="536"/>
    </row>
    <row r="171" spans="2:7">
      <c r="B171" s="535">
        <v>42400</v>
      </c>
      <c r="C171" s="538">
        <f t="shared" si="52"/>
        <v>2016</v>
      </c>
      <c r="D171" s="536">
        <v>414292060.90999997</v>
      </c>
      <c r="E171" s="536">
        <v>411436829.63</v>
      </c>
      <c r="F171" s="536">
        <v>28330324.729999997</v>
      </c>
      <c r="G171" s="536"/>
    </row>
    <row r="172" spans="2:7">
      <c r="B172" s="535">
        <v>42429</v>
      </c>
      <c r="C172" s="538">
        <f t="shared" si="52"/>
        <v>2016</v>
      </c>
      <c r="D172" s="536">
        <v>477242152.68000007</v>
      </c>
      <c r="E172" s="536">
        <v>473950570.58000004</v>
      </c>
      <c r="F172" s="536">
        <v>51574777.889999993</v>
      </c>
      <c r="G172" s="536"/>
    </row>
    <row r="173" spans="2:7">
      <c r="B173" s="535">
        <v>42460</v>
      </c>
      <c r="C173" s="538">
        <f t="shared" si="52"/>
        <v>2016</v>
      </c>
      <c r="D173" s="536">
        <v>430205549.88</v>
      </c>
      <c r="E173" s="536">
        <v>427244259.13</v>
      </c>
      <c r="F173" s="536">
        <v>45806241.189999998</v>
      </c>
      <c r="G173" s="536"/>
    </row>
    <row r="174" spans="2:7">
      <c r="B174" s="535">
        <v>42490</v>
      </c>
      <c r="C174" s="538">
        <f t="shared" si="52"/>
        <v>2016</v>
      </c>
      <c r="D174" s="536">
        <v>437413297.01999992</v>
      </c>
      <c r="E174" s="536">
        <v>434400205.5999999</v>
      </c>
      <c r="F174" s="536">
        <v>40928735.5</v>
      </c>
      <c r="G174" s="536"/>
    </row>
    <row r="175" spans="2:7">
      <c r="B175" s="535">
        <v>42521</v>
      </c>
      <c r="C175" s="538">
        <f t="shared" si="52"/>
        <v>2016</v>
      </c>
      <c r="D175" s="536">
        <v>451897753.38</v>
      </c>
      <c r="E175" s="536">
        <v>448781081.63999999</v>
      </c>
      <c r="F175" s="536">
        <v>80567205.739999995</v>
      </c>
      <c r="G175" s="536"/>
    </row>
    <row r="176" spans="2:7">
      <c r="B176" s="535">
        <v>42551</v>
      </c>
      <c r="C176" s="538">
        <f t="shared" si="52"/>
        <v>2016</v>
      </c>
      <c r="D176" s="536">
        <v>439206137.27999991</v>
      </c>
      <c r="E176" s="536">
        <v>436175046.38999993</v>
      </c>
      <c r="F176" s="536">
        <v>42660760.889999993</v>
      </c>
      <c r="G176" s="536"/>
    </row>
    <row r="177" spans="2:7">
      <c r="B177" s="535">
        <v>42582</v>
      </c>
      <c r="C177" s="538">
        <f t="shared" si="52"/>
        <v>2016</v>
      </c>
      <c r="D177" s="536">
        <v>455285461.77999991</v>
      </c>
      <c r="E177" s="536">
        <v>452142058.25999993</v>
      </c>
      <c r="F177" s="536">
        <v>37971040.68</v>
      </c>
      <c r="G177" s="536"/>
    </row>
    <row r="178" spans="2:7">
      <c r="B178" s="535">
        <v>42613</v>
      </c>
      <c r="C178" s="538">
        <f t="shared" si="52"/>
        <v>2016</v>
      </c>
      <c r="D178" s="536">
        <v>442588530.17999995</v>
      </c>
      <c r="E178" s="536">
        <v>439532047.71999997</v>
      </c>
      <c r="F178" s="536">
        <v>32191058.929999996</v>
      </c>
      <c r="G178" s="536"/>
    </row>
    <row r="179" spans="2:7">
      <c r="B179" s="535">
        <v>42643</v>
      </c>
      <c r="C179" s="538">
        <f t="shared" si="52"/>
        <v>2016</v>
      </c>
      <c r="D179" s="536">
        <v>453455127.60000008</v>
      </c>
      <c r="E179" s="536">
        <v>450323715.22000009</v>
      </c>
      <c r="F179" s="536">
        <v>31359012.079999998</v>
      </c>
      <c r="G179" s="536"/>
    </row>
    <row r="180" spans="2:7">
      <c r="B180" s="535">
        <v>42674</v>
      </c>
      <c r="C180" s="538">
        <f t="shared" si="52"/>
        <v>2016</v>
      </c>
      <c r="D180" s="536">
        <v>452706360.63</v>
      </c>
      <c r="E180" s="536">
        <v>449580465.88</v>
      </c>
      <c r="F180" s="536">
        <v>34094940.329999998</v>
      </c>
      <c r="G180" s="536"/>
    </row>
    <row r="181" spans="2:7">
      <c r="B181" s="535">
        <v>42704</v>
      </c>
      <c r="C181" s="538">
        <f t="shared" si="52"/>
        <v>2016</v>
      </c>
      <c r="D181" s="536">
        <v>450832991.02000004</v>
      </c>
      <c r="E181" s="536">
        <v>447719428.16000003</v>
      </c>
      <c r="F181" s="536">
        <v>38247300.010000005</v>
      </c>
      <c r="G181" s="536"/>
    </row>
    <row r="182" spans="2:7">
      <c r="B182" s="535">
        <v>42735</v>
      </c>
      <c r="C182" s="538">
        <f t="shared" si="52"/>
        <v>2016</v>
      </c>
      <c r="D182" s="536">
        <v>470490098.19999999</v>
      </c>
      <c r="E182" s="536">
        <v>467243619.75</v>
      </c>
      <c r="F182" s="536">
        <v>58893657.270000011</v>
      </c>
      <c r="G182" s="536"/>
    </row>
    <row r="183" spans="2:7">
      <c r="B183" s="535">
        <v>42766</v>
      </c>
      <c r="C183" s="538">
        <f t="shared" si="52"/>
        <v>2017</v>
      </c>
      <c r="D183" s="536">
        <v>443755014.35999995</v>
      </c>
      <c r="E183" s="536">
        <v>440691953.27999997</v>
      </c>
      <c r="F183" s="536">
        <v>51363391.409999996</v>
      </c>
      <c r="G183" s="536"/>
    </row>
    <row r="184" spans="2:7">
      <c r="B184" s="535">
        <v>42794</v>
      </c>
      <c r="C184" s="538">
        <f t="shared" si="52"/>
        <v>2017</v>
      </c>
      <c r="D184" s="536">
        <v>439500541.73000008</v>
      </c>
      <c r="E184" s="536">
        <v>436465796.57000005</v>
      </c>
      <c r="F184" s="536">
        <v>54797927.75</v>
      </c>
      <c r="G184" s="536"/>
    </row>
    <row r="185" spans="2:7">
      <c r="B185" s="535">
        <v>42825</v>
      </c>
      <c r="C185" s="538">
        <f t="shared" si="52"/>
        <v>2017</v>
      </c>
      <c r="D185" s="536">
        <v>465110633.89999998</v>
      </c>
      <c r="E185" s="536">
        <v>461905910.01999998</v>
      </c>
      <c r="F185" s="536">
        <v>41122242.189999998</v>
      </c>
      <c r="G185" s="536"/>
    </row>
    <row r="186" spans="2:7">
      <c r="B186" s="535">
        <v>42855</v>
      </c>
      <c r="C186" s="538">
        <f t="shared" si="52"/>
        <v>2017</v>
      </c>
      <c r="D186" s="536">
        <v>469608400.19999999</v>
      </c>
      <c r="E186" s="536">
        <v>466368094.31</v>
      </c>
      <c r="F186" s="536">
        <v>37764473.860000007</v>
      </c>
      <c r="G186" s="536"/>
    </row>
    <row r="187" spans="2:7">
      <c r="B187" s="535">
        <v>42886</v>
      </c>
      <c r="C187" s="538">
        <f t="shared" si="52"/>
        <v>2017</v>
      </c>
      <c r="D187" s="536">
        <v>478778220.12000006</v>
      </c>
      <c r="E187" s="536">
        <v>475472288.56000006</v>
      </c>
      <c r="F187" s="536">
        <v>46476388.330000006</v>
      </c>
      <c r="G187" s="536"/>
    </row>
    <row r="188" spans="2:7">
      <c r="B188" s="535">
        <v>42916</v>
      </c>
      <c r="C188" s="538">
        <f t="shared" si="52"/>
        <v>2017</v>
      </c>
      <c r="D188" s="536">
        <v>481637314.20999998</v>
      </c>
      <c r="E188" s="536">
        <v>478309865.19</v>
      </c>
      <c r="F188" s="536">
        <v>88363831.459999993</v>
      </c>
      <c r="G188" s="536"/>
    </row>
    <row r="189" spans="2:7">
      <c r="B189" s="535">
        <v>42947</v>
      </c>
      <c r="C189" s="538">
        <f t="shared" si="52"/>
        <v>2017</v>
      </c>
      <c r="D189" s="536">
        <v>484852820.65999997</v>
      </c>
      <c r="E189" s="536">
        <v>481501253.13999999</v>
      </c>
      <c r="F189" s="536">
        <v>44234773.370000005</v>
      </c>
      <c r="G189" s="536"/>
    </row>
    <row r="190" spans="2:7">
      <c r="B190" s="535">
        <v>42978</v>
      </c>
      <c r="C190" s="538">
        <f t="shared" si="52"/>
        <v>2017</v>
      </c>
      <c r="D190" s="536">
        <v>483168504.05999994</v>
      </c>
      <c r="E190" s="536">
        <v>479825837.41999996</v>
      </c>
      <c r="F190" s="536">
        <v>45628858.600000001</v>
      </c>
      <c r="G190" s="536"/>
    </row>
    <row r="191" spans="2:7">
      <c r="B191" s="535">
        <v>43008</v>
      </c>
      <c r="C191" s="538">
        <f t="shared" si="52"/>
        <v>2017</v>
      </c>
      <c r="D191" s="536">
        <v>486792594.94999993</v>
      </c>
      <c r="E191" s="536">
        <v>483424508.32999992</v>
      </c>
      <c r="F191" s="536">
        <v>54044624.940000013</v>
      </c>
      <c r="G191" s="536"/>
    </row>
    <row r="192" spans="2:7">
      <c r="B192" s="535">
        <v>43039</v>
      </c>
      <c r="C192" s="538">
        <f t="shared" si="52"/>
        <v>2017</v>
      </c>
      <c r="D192" s="536">
        <v>488870215.32999998</v>
      </c>
      <c r="E192" s="536">
        <v>485488541.22999996</v>
      </c>
      <c r="F192" s="536">
        <v>66874162.5</v>
      </c>
      <c r="G192" s="536"/>
    </row>
    <row r="193" spans="2:7">
      <c r="B193" s="535">
        <v>43069</v>
      </c>
      <c r="C193" s="538">
        <f t="shared" si="52"/>
        <v>2017</v>
      </c>
      <c r="D193" s="536">
        <v>482211262.30999994</v>
      </c>
      <c r="E193" s="536">
        <v>478876537.20999992</v>
      </c>
      <c r="F193" s="536">
        <v>48506315.300000004</v>
      </c>
      <c r="G193" s="536"/>
    </row>
    <row r="194" spans="2:7">
      <c r="B194" s="535">
        <v>43100</v>
      </c>
      <c r="C194" s="538">
        <f t="shared" si="52"/>
        <v>2017</v>
      </c>
      <c r="D194" s="536">
        <v>498579548.03000003</v>
      </c>
      <c r="E194" s="536">
        <v>495133411.33000004</v>
      </c>
      <c r="F194" s="536">
        <v>41139449.489999995</v>
      </c>
      <c r="G194" s="536"/>
    </row>
    <row r="195" spans="2:7">
      <c r="B195" s="535">
        <v>43131</v>
      </c>
      <c r="C195" s="538">
        <f t="shared" si="52"/>
        <v>2018</v>
      </c>
      <c r="D195" s="536">
        <v>483468163.92999995</v>
      </c>
      <c r="E195" s="536">
        <v>480124543.85999995</v>
      </c>
      <c r="F195" s="536">
        <v>116971097.09999999</v>
      </c>
      <c r="G195" s="536"/>
    </row>
    <row r="196" spans="2:7">
      <c r="B196" s="535">
        <v>43159</v>
      </c>
      <c r="C196" s="538">
        <f t="shared" si="52"/>
        <v>2018</v>
      </c>
      <c r="D196" s="536">
        <v>486162190.47000003</v>
      </c>
      <c r="E196" s="536">
        <v>482799265.41000003</v>
      </c>
      <c r="F196" s="536">
        <v>88603360.400000006</v>
      </c>
      <c r="G196" s="536"/>
    </row>
    <row r="197" spans="2:7">
      <c r="B197" s="535">
        <v>43190</v>
      </c>
      <c r="C197" s="538">
        <f t="shared" si="52"/>
        <v>2018</v>
      </c>
      <c r="D197" s="536">
        <v>510142808.51000011</v>
      </c>
      <c r="E197" s="536">
        <v>506616880.78000009</v>
      </c>
      <c r="F197" s="536">
        <v>71994287.560000002</v>
      </c>
      <c r="G197" s="536"/>
    </row>
    <row r="198" spans="2:7">
      <c r="B198" s="535">
        <v>43220</v>
      </c>
      <c r="C198" s="538">
        <f t="shared" si="52"/>
        <v>2018</v>
      </c>
      <c r="D198" s="536">
        <v>503015511.36000001</v>
      </c>
      <c r="E198" s="536">
        <v>499539062.74000001</v>
      </c>
      <c r="F198" s="536">
        <v>47095798.620000005</v>
      </c>
      <c r="G198" s="536"/>
    </row>
    <row r="199" spans="2:7">
      <c r="B199" s="535">
        <v>43251</v>
      </c>
      <c r="C199" s="538">
        <f t="shared" ref="C199:C224" si="53">+YEAR(B199)</f>
        <v>2018</v>
      </c>
      <c r="D199" s="536">
        <v>506310338.85999995</v>
      </c>
      <c r="E199" s="536">
        <v>502807704.33999997</v>
      </c>
      <c r="F199" s="536">
        <v>130139857.15000002</v>
      </c>
      <c r="G199" s="536"/>
    </row>
    <row r="200" spans="2:7">
      <c r="B200" s="535">
        <v>43281</v>
      </c>
      <c r="C200" s="538">
        <f t="shared" si="53"/>
        <v>2018</v>
      </c>
      <c r="D200" s="536">
        <v>526114930.25999993</v>
      </c>
      <c r="E200" s="536">
        <v>522470610.42999995</v>
      </c>
      <c r="F200" s="536">
        <v>54319419.289999999</v>
      </c>
      <c r="G200" s="536"/>
    </row>
    <row r="201" spans="2:7">
      <c r="B201" s="535">
        <v>43312</v>
      </c>
      <c r="C201" s="538">
        <f t="shared" si="53"/>
        <v>2018</v>
      </c>
      <c r="D201" s="536">
        <v>534926443.68999994</v>
      </c>
      <c r="E201" s="536">
        <v>531223841.85999995</v>
      </c>
      <c r="F201" s="536">
        <v>55533802.579999998</v>
      </c>
      <c r="G201" s="536"/>
    </row>
    <row r="202" spans="2:7">
      <c r="B202" s="535">
        <v>43343</v>
      </c>
      <c r="C202" s="538">
        <f t="shared" si="53"/>
        <v>2018</v>
      </c>
      <c r="D202" s="536">
        <v>526368832.73999995</v>
      </c>
      <c r="E202" s="536">
        <v>522720213.79999995</v>
      </c>
      <c r="F202" s="536">
        <v>46638650.460000001</v>
      </c>
      <c r="G202" s="536"/>
    </row>
    <row r="203" spans="2:7">
      <c r="B203" s="535">
        <v>43373</v>
      </c>
      <c r="C203" s="538">
        <f t="shared" si="53"/>
        <v>2018</v>
      </c>
      <c r="D203" s="536">
        <v>552534477.15999985</v>
      </c>
      <c r="E203" s="536">
        <v>548688753.00999987</v>
      </c>
      <c r="F203" s="536">
        <v>75217212.019999996</v>
      </c>
      <c r="G203" s="536"/>
    </row>
    <row r="204" spans="2:7">
      <c r="B204" s="535">
        <v>43404</v>
      </c>
      <c r="C204" s="538">
        <f t="shared" si="53"/>
        <v>2018</v>
      </c>
      <c r="D204" s="536">
        <v>533089728.13</v>
      </c>
      <c r="E204" s="536">
        <v>529392035.36000001</v>
      </c>
      <c r="F204" s="536">
        <v>159563367.99000001</v>
      </c>
      <c r="G204" s="536"/>
    </row>
    <row r="205" spans="2:7">
      <c r="B205" s="535">
        <v>43434</v>
      </c>
      <c r="C205" s="538">
        <f t="shared" si="53"/>
        <v>2018</v>
      </c>
      <c r="D205" s="536">
        <v>530350036.92999995</v>
      </c>
      <c r="E205" s="536">
        <v>526673822.14999998</v>
      </c>
      <c r="F205" s="536">
        <v>86178052.300000012</v>
      </c>
      <c r="G205" s="536"/>
    </row>
    <row r="206" spans="2:7">
      <c r="B206" s="535">
        <v>43465</v>
      </c>
      <c r="C206" s="538">
        <f t="shared" si="53"/>
        <v>2018</v>
      </c>
      <c r="D206" s="536">
        <v>530040366.01999998</v>
      </c>
      <c r="E206" s="536">
        <v>526370208.32999998</v>
      </c>
      <c r="F206" s="536">
        <v>68102881.090000004</v>
      </c>
      <c r="G206" s="536"/>
    </row>
    <row r="207" spans="2:7">
      <c r="B207" s="535">
        <v>43496</v>
      </c>
      <c r="C207" s="538">
        <f t="shared" si="53"/>
        <v>2019</v>
      </c>
      <c r="D207" s="536">
        <v>520603033.47999996</v>
      </c>
      <c r="E207" s="536">
        <v>517975549.65999997</v>
      </c>
      <c r="F207" s="536">
        <v>117422855.14999999</v>
      </c>
      <c r="G207" s="536"/>
    </row>
    <row r="208" spans="2:7">
      <c r="B208" s="535">
        <v>43524</v>
      </c>
      <c r="C208" s="538">
        <f t="shared" si="53"/>
        <v>2019</v>
      </c>
      <c r="D208" s="536">
        <v>522566859.20000011</v>
      </c>
      <c r="E208" s="536">
        <v>519954141.60000008</v>
      </c>
      <c r="F208" s="536">
        <v>116592917.09</v>
      </c>
      <c r="G208" s="536"/>
    </row>
    <row r="209" spans="2:7">
      <c r="B209" s="535">
        <v>43555</v>
      </c>
      <c r="C209" s="538">
        <f t="shared" si="53"/>
        <v>2019</v>
      </c>
      <c r="D209" s="536">
        <v>552790316.19000006</v>
      </c>
      <c r="E209" s="536">
        <v>550026428.43000007</v>
      </c>
      <c r="F209" s="536">
        <v>71029791.010000005</v>
      </c>
      <c r="G209" s="536"/>
    </row>
    <row r="210" spans="2:7">
      <c r="B210" s="535">
        <v>43585</v>
      </c>
      <c r="C210" s="538">
        <f t="shared" si="53"/>
        <v>2019</v>
      </c>
      <c r="D210" s="536">
        <v>545373216.95999992</v>
      </c>
      <c r="E210" s="536">
        <v>542646432.65999997</v>
      </c>
      <c r="F210" s="536">
        <v>47267073.949999996</v>
      </c>
      <c r="G210" s="536"/>
    </row>
    <row r="211" spans="2:7">
      <c r="B211" s="535">
        <v>43616</v>
      </c>
      <c r="C211" s="538">
        <f t="shared" si="53"/>
        <v>2019</v>
      </c>
      <c r="D211" s="536">
        <v>559588786.41000009</v>
      </c>
      <c r="E211" s="536">
        <v>556790882.30000007</v>
      </c>
      <c r="F211" s="536">
        <v>33460650.619999997</v>
      </c>
      <c r="G211" s="536"/>
    </row>
    <row r="212" spans="2:7">
      <c r="B212" s="535">
        <v>43646</v>
      </c>
      <c r="C212" s="538">
        <f t="shared" si="53"/>
        <v>2019</v>
      </c>
      <c r="D212" s="536">
        <v>560598819.12000012</v>
      </c>
      <c r="E212" s="536">
        <v>557795883.04000008</v>
      </c>
      <c r="F212" s="536">
        <v>64911086.210000008</v>
      </c>
      <c r="G212" s="536"/>
    </row>
    <row r="213" spans="2:7">
      <c r="B213" s="535">
        <v>43677</v>
      </c>
      <c r="C213" s="538">
        <f t="shared" si="53"/>
        <v>2019</v>
      </c>
      <c r="D213" s="536">
        <v>581483197.51000011</v>
      </c>
      <c r="E213" s="536">
        <v>578575894.56000006</v>
      </c>
      <c r="F213" s="536">
        <v>106791743.81999999</v>
      </c>
      <c r="G213" s="536"/>
    </row>
    <row r="214" spans="2:7">
      <c r="B214" s="535">
        <v>43708</v>
      </c>
      <c r="C214" s="538">
        <f t="shared" si="53"/>
        <v>2019</v>
      </c>
      <c r="D214" s="536">
        <v>569198687.91999996</v>
      </c>
      <c r="E214" s="536">
        <v>566352749.87</v>
      </c>
      <c r="F214" s="536">
        <v>72191669.969999999</v>
      </c>
      <c r="G214" s="536"/>
    </row>
    <row r="215" spans="2:7">
      <c r="B215" s="535">
        <v>43738</v>
      </c>
      <c r="C215" s="538">
        <f t="shared" si="53"/>
        <v>2019</v>
      </c>
      <c r="D215" s="536">
        <v>569126013.39999986</v>
      </c>
      <c r="E215" s="536">
        <v>566280446.11999989</v>
      </c>
      <c r="F215" s="536">
        <v>62166086.280000001</v>
      </c>
      <c r="G215" s="536"/>
    </row>
    <row r="216" spans="2:7">
      <c r="B216" s="535">
        <v>43769</v>
      </c>
      <c r="C216" s="538">
        <f t="shared" si="53"/>
        <v>2019</v>
      </c>
      <c r="D216" s="536">
        <v>580614981.72000003</v>
      </c>
      <c r="E216" s="536">
        <v>577711949.75</v>
      </c>
      <c r="F216" s="536">
        <v>74765238.270000011</v>
      </c>
      <c r="G216" s="536"/>
    </row>
    <row r="217" spans="2:7">
      <c r="B217" s="535">
        <v>43799</v>
      </c>
      <c r="C217" s="538">
        <f t="shared" si="53"/>
        <v>2019</v>
      </c>
      <c r="D217" s="536">
        <v>570780319.11000001</v>
      </c>
      <c r="E217" s="536">
        <v>567926499.24000001</v>
      </c>
      <c r="F217" s="536">
        <v>77789834.359999999</v>
      </c>
      <c r="G217" s="536"/>
    </row>
    <row r="218" spans="2:7">
      <c r="B218" s="535">
        <v>43830</v>
      </c>
      <c r="C218" s="538">
        <f t="shared" si="53"/>
        <v>2019</v>
      </c>
      <c r="D218" s="536">
        <v>595587722.80000007</v>
      </c>
      <c r="E218" s="536">
        <v>592609832.78000009</v>
      </c>
      <c r="F218" s="536">
        <v>292353731.36000001</v>
      </c>
      <c r="G218" s="536"/>
    </row>
    <row r="219" spans="2:7">
      <c r="B219" s="535">
        <v>43861</v>
      </c>
      <c r="C219" s="538">
        <f t="shared" si="53"/>
        <v>2020</v>
      </c>
      <c r="D219" s="536">
        <v>567438993.63</v>
      </c>
      <c r="E219" s="536">
        <v>564601975.34000003</v>
      </c>
      <c r="F219" s="536">
        <v>54350739.570000008</v>
      </c>
      <c r="G219" s="536"/>
    </row>
    <row r="220" spans="2:7">
      <c r="B220" s="535">
        <v>43890</v>
      </c>
      <c r="C220" s="538">
        <f t="shared" si="53"/>
        <v>2020</v>
      </c>
      <c r="D220" s="536">
        <v>572181685.71000004</v>
      </c>
      <c r="E220" s="536">
        <v>569320720.80000007</v>
      </c>
      <c r="F220" s="536">
        <v>98994745.109999985</v>
      </c>
      <c r="G220" s="536"/>
    </row>
    <row r="221" spans="2:7">
      <c r="B221" s="535">
        <v>43921</v>
      </c>
      <c r="C221" s="538">
        <f t="shared" si="53"/>
        <v>2020</v>
      </c>
      <c r="D221" s="536">
        <v>577495390.59000003</v>
      </c>
      <c r="E221" s="536">
        <v>574607784.82000005</v>
      </c>
      <c r="F221" s="536">
        <v>57185969</v>
      </c>
      <c r="G221" s="536"/>
    </row>
    <row r="222" spans="2:7">
      <c r="B222" s="535">
        <v>43951</v>
      </c>
      <c r="C222" s="538">
        <f t="shared" si="53"/>
        <v>2020</v>
      </c>
      <c r="D222" s="536">
        <v>449728653.65999997</v>
      </c>
      <c r="E222" s="536">
        <v>447479956.69999999</v>
      </c>
      <c r="F222" s="536">
        <v>50531111.150000006</v>
      </c>
      <c r="G222" s="536"/>
    </row>
    <row r="223" spans="2:7">
      <c r="B223" s="535">
        <v>43982</v>
      </c>
      <c r="C223" s="538">
        <f t="shared" si="53"/>
        <v>2020</v>
      </c>
      <c r="D223" s="536">
        <v>443757414.38999999</v>
      </c>
      <c r="E223" s="536">
        <v>441538542.05000001</v>
      </c>
      <c r="F223" s="536">
        <v>139827165.14999998</v>
      </c>
      <c r="G223" s="536"/>
    </row>
    <row r="224" spans="2:7">
      <c r="B224" s="535">
        <v>44012</v>
      </c>
      <c r="C224" s="538">
        <f t="shared" si="53"/>
        <v>2020</v>
      </c>
      <c r="D224" s="536">
        <v>485683746.84000003</v>
      </c>
      <c r="E224" s="536">
        <v>483255357.05000001</v>
      </c>
      <c r="F224" s="536">
        <v>198285367.84000003</v>
      </c>
      <c r="G224" s="536"/>
    </row>
  </sheetData>
  <mergeCells count="8">
    <mergeCell ref="Y4:AA4"/>
    <mergeCell ref="AB4:AD4"/>
    <mergeCell ref="K4:M4"/>
    <mergeCell ref="N4:P4"/>
    <mergeCell ref="Q4:S4"/>
    <mergeCell ref="T4:V4"/>
    <mergeCell ref="W4:W5"/>
    <mergeCell ref="X4:X5"/>
  </mergeCells>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F212"/>
  <sheetViews>
    <sheetView topLeftCell="R16" workbookViewId="0">
      <selection activeCell="Y23" sqref="Y23"/>
    </sheetView>
  </sheetViews>
  <sheetFormatPr defaultRowHeight="12.75" outlineLevelRow="1" outlineLevelCol="1"/>
  <cols>
    <col min="1" max="14" width="0" style="579" hidden="1" customWidth="1" outlineLevel="1"/>
    <col min="15" max="17" width="11.625" style="579" hidden="1" customWidth="1" outlineLevel="1"/>
    <col min="18" max="18" width="9" style="579" collapsed="1"/>
    <col min="19" max="19" width="9" style="579"/>
    <col min="20" max="20" width="16.75" style="579" customWidth="1"/>
    <col min="21" max="23" width="13" style="579" bestFit="1" customWidth="1"/>
    <col min="24" max="26" width="13.625" style="579" bestFit="1" customWidth="1"/>
    <col min="27" max="27" width="14.125" style="579" bestFit="1" customWidth="1"/>
    <col min="28" max="28" width="12.25" style="579" bestFit="1" customWidth="1"/>
    <col min="29" max="29" width="29.5" style="579" bestFit="1" customWidth="1"/>
    <col min="30" max="30" width="12.375" style="579" bestFit="1" customWidth="1"/>
    <col min="31" max="32" width="13.75" style="579" bestFit="1" customWidth="1"/>
    <col min="33" max="33" width="13.25" style="579" bestFit="1" customWidth="1"/>
    <col min="34" max="34" width="12.625" style="579" bestFit="1" customWidth="1"/>
    <col min="35" max="35" width="12.125" style="579" bestFit="1" customWidth="1"/>
    <col min="36" max="36" width="11.625" style="579" bestFit="1" customWidth="1"/>
    <col min="37" max="16384" width="9" style="579"/>
  </cols>
  <sheetData>
    <row r="2" spans="1:26" outlineLevel="1">
      <c r="C2" s="694" t="s">
        <v>1343</v>
      </c>
      <c r="D2" s="695"/>
      <c r="E2" s="696"/>
      <c r="F2" s="694" t="s">
        <v>1344</v>
      </c>
      <c r="G2" s="695"/>
      <c r="H2" s="696"/>
      <c r="I2" s="694" t="s">
        <v>1343</v>
      </c>
      <c r="J2" s="695"/>
      <c r="K2" s="696"/>
      <c r="L2" s="694" t="s">
        <v>1344</v>
      </c>
      <c r="M2" s="695"/>
      <c r="N2" s="696"/>
      <c r="O2" s="694" t="s">
        <v>1367</v>
      </c>
      <c r="P2" s="695"/>
      <c r="Q2" s="696"/>
      <c r="U2" s="694" t="s">
        <v>1375</v>
      </c>
      <c r="V2" s="695"/>
      <c r="W2" s="696"/>
    </row>
    <row r="3" spans="1:26" outlineLevel="1">
      <c r="C3" s="581" t="s">
        <v>1162</v>
      </c>
      <c r="D3" s="582" t="s">
        <v>1164</v>
      </c>
      <c r="E3" s="583" t="s">
        <v>1163</v>
      </c>
      <c r="F3" s="581" t="s">
        <v>1162</v>
      </c>
      <c r="G3" s="582" t="s">
        <v>1164</v>
      </c>
      <c r="H3" s="583" t="s">
        <v>1163</v>
      </c>
      <c r="I3" s="581" t="s">
        <v>1162</v>
      </c>
      <c r="J3" s="582" t="s">
        <v>1164</v>
      </c>
      <c r="K3" s="583" t="s">
        <v>1163</v>
      </c>
      <c r="L3" s="581" t="s">
        <v>1162</v>
      </c>
      <c r="M3" s="582" t="s">
        <v>1164</v>
      </c>
      <c r="N3" s="583" t="s">
        <v>1163</v>
      </c>
      <c r="O3" s="581" t="s">
        <v>1162</v>
      </c>
      <c r="P3" s="582" t="s">
        <v>1164</v>
      </c>
      <c r="Q3" s="583" t="s">
        <v>1163</v>
      </c>
      <c r="U3" s="581" t="s">
        <v>1162</v>
      </c>
      <c r="V3" s="582" t="s">
        <v>1164</v>
      </c>
      <c r="W3" s="583" t="s">
        <v>1163</v>
      </c>
    </row>
    <row r="4" spans="1:26" outlineLevel="1">
      <c r="A4" s="579">
        <f>+YEAR(B4)</f>
        <v>2003</v>
      </c>
      <c r="B4" s="584">
        <v>37986</v>
      </c>
      <c r="C4" s="585">
        <f>+VLOOKUP($B4,place!$A:$AA,6,0)</f>
        <v>1443995</v>
      </c>
      <c r="D4" s="585">
        <f>+VLOOKUP($B4,place!$A:$AA,13,0)</f>
        <v>1443995</v>
      </c>
      <c r="E4" s="585">
        <f>+VLOOKUP($B4,place!$A:$AA,20,0)</f>
        <v>1443995</v>
      </c>
      <c r="F4" s="585">
        <f>+VLOOKUP($B4,place!$A:$AA,25,0)</f>
        <v>5713.9950572561456</v>
      </c>
      <c r="G4" s="585">
        <f>+VLOOKUP($B4,place!$A:$AA,26,0)</f>
        <v>5713.9950572561456</v>
      </c>
      <c r="H4" s="585">
        <f>+VLOOKUP($B4,place!$A:$AA,27,0)</f>
        <v>5713.9950572561456</v>
      </c>
      <c r="I4" s="550">
        <f t="shared" ref="I4:N4" si="0">+C4</f>
        <v>1443995</v>
      </c>
      <c r="J4" s="551">
        <f t="shared" si="0"/>
        <v>1443995</v>
      </c>
      <c r="K4" s="552">
        <f t="shared" si="0"/>
        <v>1443995</v>
      </c>
      <c r="L4" s="550">
        <f t="shared" si="0"/>
        <v>5713.9950572561456</v>
      </c>
      <c r="M4" s="551">
        <f t="shared" si="0"/>
        <v>5713.9950572561456</v>
      </c>
      <c r="N4" s="552">
        <f t="shared" si="0"/>
        <v>5713.9950572561456</v>
      </c>
      <c r="O4" s="550">
        <f>+L4*I4</f>
        <v>8250980292.7025881</v>
      </c>
      <c r="P4" s="551">
        <f t="shared" ref="P4:Q4" si="1">+M4*J4</f>
        <v>8250980292.7025881</v>
      </c>
      <c r="Q4" s="552">
        <f t="shared" si="1"/>
        <v>8250980292.7025881</v>
      </c>
      <c r="S4" s="579">
        <f>+YEAR(T4)</f>
        <v>2004</v>
      </c>
      <c r="T4" s="584">
        <v>38352</v>
      </c>
      <c r="U4" s="585">
        <f t="shared" ref="U4:U20" si="2">+SUMIF($A$4:$A$208,$S4,O$4:O$208)</f>
        <v>104370443988.43814</v>
      </c>
      <c r="V4" s="585">
        <f t="shared" ref="V4:V20" si="3">+SUMIF($A$4:$A$208,$S4,P$4:P$208)</f>
        <v>104370443988.43814</v>
      </c>
      <c r="W4" s="585">
        <f t="shared" ref="W4:W20" si="4">+SUMIF($A$4:$A$208,$S4,Q$4:Q$208)</f>
        <v>104370443988.43814</v>
      </c>
      <c r="Z4" s="608"/>
    </row>
    <row r="5" spans="1:26" outlineLevel="1">
      <c r="A5" s="579">
        <f t="shared" ref="A5:A68" si="5">+YEAR(B5)</f>
        <v>2004</v>
      </c>
      <c r="B5" s="584">
        <v>38017</v>
      </c>
      <c r="C5" s="585" t="e">
        <f>+VLOOKUP($B5,place!$A:$AA,6,0)</f>
        <v>#N/A</v>
      </c>
      <c r="D5" s="585" t="e">
        <f>+VLOOKUP($B5,place!$A:$AA,13,0)</f>
        <v>#N/A</v>
      </c>
      <c r="E5" s="585" t="e">
        <f>+VLOOKUP($B5,place!$A:$AA,20,0)</f>
        <v>#N/A</v>
      </c>
      <c r="F5" s="585" t="e">
        <f>+VLOOKUP($B5,place!$A:$AA,25,0)</f>
        <v>#N/A</v>
      </c>
      <c r="G5" s="585" t="e">
        <f>+VLOOKUP($B5,place!$A:$AA,26,0)</f>
        <v>#N/A</v>
      </c>
      <c r="H5" s="585" t="e">
        <f>+VLOOKUP($B5,place!$A:$AA,27,0)</f>
        <v>#N/A</v>
      </c>
      <c r="I5" s="550">
        <f t="shared" ref="I5:N5" si="6">+(C7-C4)/3+I4</f>
        <v>1444188.6666666667</v>
      </c>
      <c r="J5" s="551">
        <f t="shared" si="6"/>
        <v>1444188.6666666667</v>
      </c>
      <c r="K5" s="552">
        <f t="shared" si="6"/>
        <v>1444188.6666666667</v>
      </c>
      <c r="L5" s="550">
        <f t="shared" si="6"/>
        <v>5756.4748886777825</v>
      </c>
      <c r="M5" s="551">
        <f t="shared" si="6"/>
        <v>5756.4748886777825</v>
      </c>
      <c r="N5" s="552">
        <f t="shared" si="6"/>
        <v>5756.4748886777825</v>
      </c>
      <c r="O5" s="550">
        <f>+L5*I5</f>
        <v>8313435794.1797152</v>
      </c>
      <c r="P5" s="551">
        <f t="shared" ref="P5" si="7">+M5*J5</f>
        <v>8313435794.1797152</v>
      </c>
      <c r="Q5" s="552">
        <f t="shared" ref="Q5" si="8">+N5*K5</f>
        <v>8313435794.1797152</v>
      </c>
      <c r="S5" s="579">
        <f t="shared" ref="S5:S20" si="9">+YEAR(T5)</f>
        <v>2005</v>
      </c>
      <c r="T5" s="584">
        <v>38717</v>
      </c>
      <c r="U5" s="585">
        <f t="shared" si="2"/>
        <v>111570327846.64177</v>
      </c>
      <c r="V5" s="585">
        <f t="shared" si="3"/>
        <v>111570327846.64177</v>
      </c>
      <c r="W5" s="585">
        <f t="shared" si="4"/>
        <v>111570327846.64177</v>
      </c>
      <c r="Z5" s="608"/>
    </row>
    <row r="6" spans="1:26" outlineLevel="1">
      <c r="A6" s="579">
        <f t="shared" si="5"/>
        <v>2004</v>
      </c>
      <c r="B6" s="584">
        <v>38046</v>
      </c>
      <c r="C6" s="585" t="e">
        <f>+VLOOKUP($B6,place!$A:$AA,6,0)</f>
        <v>#N/A</v>
      </c>
      <c r="D6" s="585" t="e">
        <f>+VLOOKUP($B6,place!$A:$AA,13,0)</f>
        <v>#N/A</v>
      </c>
      <c r="E6" s="585" t="e">
        <f>+VLOOKUP($B6,place!$A:$AA,20,0)</f>
        <v>#N/A</v>
      </c>
      <c r="F6" s="585" t="e">
        <f>+VLOOKUP($B6,place!$A:$AA,25,0)</f>
        <v>#N/A</v>
      </c>
      <c r="G6" s="585" t="e">
        <f>+VLOOKUP($B6,place!$A:$AA,26,0)</f>
        <v>#N/A</v>
      </c>
      <c r="H6" s="585" t="e">
        <f>+VLOOKUP($B6,place!$A:$AA,27,0)</f>
        <v>#N/A</v>
      </c>
      <c r="I6" s="550">
        <f t="shared" ref="I6:N6" si="10">+(C7-C4)*2/3+I4</f>
        <v>1444382.3333333333</v>
      </c>
      <c r="J6" s="551">
        <f t="shared" si="10"/>
        <v>1444382.3333333333</v>
      </c>
      <c r="K6" s="552">
        <f t="shared" si="10"/>
        <v>1444382.3333333333</v>
      </c>
      <c r="L6" s="550">
        <f t="shared" si="10"/>
        <v>5798.9547200994202</v>
      </c>
      <c r="M6" s="551">
        <f t="shared" si="10"/>
        <v>5798.9547200994202</v>
      </c>
      <c r="N6" s="552">
        <f t="shared" si="10"/>
        <v>5798.9547200994202</v>
      </c>
      <c r="O6" s="550">
        <f t="shared" ref="O6:O69" si="11">+L6*I6</f>
        <v>8375907749.5115471</v>
      </c>
      <c r="P6" s="551">
        <f t="shared" ref="P6:P69" si="12">+M6*J6</f>
        <v>8375907749.5115471</v>
      </c>
      <c r="Q6" s="552">
        <f t="shared" ref="Q6:Q69" si="13">+N6*K6</f>
        <v>8375907749.5115471</v>
      </c>
      <c r="S6" s="579">
        <f t="shared" si="9"/>
        <v>2006</v>
      </c>
      <c r="T6" s="584">
        <v>39082</v>
      </c>
      <c r="U6" s="585">
        <f t="shared" si="2"/>
        <v>121744954855.0083</v>
      </c>
      <c r="V6" s="585">
        <f t="shared" si="3"/>
        <v>121744954855.0083</v>
      </c>
      <c r="W6" s="585">
        <f t="shared" si="4"/>
        <v>121744954855.0083</v>
      </c>
      <c r="Z6" s="608"/>
    </row>
    <row r="7" spans="1:26" outlineLevel="1">
      <c r="A7" s="579">
        <f t="shared" si="5"/>
        <v>2004</v>
      </c>
      <c r="B7" s="584">
        <v>38077</v>
      </c>
      <c r="C7" s="585">
        <f>+VLOOKUP($B7,place!$A:$AA,6,0)</f>
        <v>1444576</v>
      </c>
      <c r="D7" s="585">
        <f>+VLOOKUP($B7,place!$A:$AA,13,0)</f>
        <v>1444576</v>
      </c>
      <c r="E7" s="585">
        <f>+VLOOKUP($B7,place!$A:$AA,20,0)</f>
        <v>1444576</v>
      </c>
      <c r="F7" s="585">
        <f>+VLOOKUP($B7,place!$A:$AA,25,0)</f>
        <v>5841.4345515210571</v>
      </c>
      <c r="G7" s="585">
        <f>+VLOOKUP($B7,place!$A:$AA,26,0)</f>
        <v>5841.4345515210571</v>
      </c>
      <c r="H7" s="585">
        <f>+VLOOKUP($B7,place!$A:$AA,27,0)</f>
        <v>5841.4345515210571</v>
      </c>
      <c r="I7" s="550">
        <f t="shared" ref="I7:N7" si="14">+C7</f>
        <v>1444576</v>
      </c>
      <c r="J7" s="551">
        <f t="shared" si="14"/>
        <v>1444576</v>
      </c>
      <c r="K7" s="552">
        <f t="shared" si="14"/>
        <v>1444576</v>
      </c>
      <c r="L7" s="550">
        <f t="shared" si="14"/>
        <v>5841.4345515210571</v>
      </c>
      <c r="M7" s="551">
        <f t="shared" si="14"/>
        <v>5841.4345515210571</v>
      </c>
      <c r="N7" s="552">
        <f t="shared" si="14"/>
        <v>5841.4345515210571</v>
      </c>
      <c r="O7" s="550">
        <f t="shared" si="11"/>
        <v>8438396158.6980829</v>
      </c>
      <c r="P7" s="551">
        <f t="shared" si="12"/>
        <v>8438396158.6980829</v>
      </c>
      <c r="Q7" s="552">
        <f t="shared" si="13"/>
        <v>8438396158.6980829</v>
      </c>
      <c r="S7" s="579">
        <f t="shared" si="9"/>
        <v>2007</v>
      </c>
      <c r="T7" s="584">
        <v>39447</v>
      </c>
      <c r="U7" s="585">
        <f t="shared" si="2"/>
        <v>132618760469.01869</v>
      </c>
      <c r="V7" s="585">
        <f t="shared" si="3"/>
        <v>132618760469.01869</v>
      </c>
      <c r="W7" s="585">
        <f t="shared" si="4"/>
        <v>132618760469.01869</v>
      </c>
      <c r="Z7" s="608"/>
    </row>
    <row r="8" spans="1:26" outlineLevel="1">
      <c r="A8" s="579">
        <f t="shared" si="5"/>
        <v>2004</v>
      </c>
      <c r="B8" s="584">
        <v>38107</v>
      </c>
      <c r="C8" s="585" t="e">
        <f>+VLOOKUP($B8,place!$A:$AA,6,0)</f>
        <v>#N/A</v>
      </c>
      <c r="D8" s="585" t="e">
        <f>+VLOOKUP($B8,place!$A:$AA,13,0)</f>
        <v>#N/A</v>
      </c>
      <c r="E8" s="585" t="e">
        <f>+VLOOKUP($B8,place!$A:$AA,20,0)</f>
        <v>#N/A</v>
      </c>
      <c r="F8" s="585" t="e">
        <f>+VLOOKUP($B8,place!$A:$AA,25,0)</f>
        <v>#N/A</v>
      </c>
      <c r="G8" s="585" t="e">
        <f>+VLOOKUP($B8,place!$A:$AA,26,0)</f>
        <v>#N/A</v>
      </c>
      <c r="H8" s="585" t="e">
        <f>+VLOOKUP($B8,place!$A:$AA,27,0)</f>
        <v>#N/A</v>
      </c>
      <c r="I8" s="550">
        <f t="shared" ref="I8:N8" si="15">+(C10-C7)/3+I7</f>
        <v>1455542.6666666667</v>
      </c>
      <c r="J8" s="551">
        <f t="shared" si="15"/>
        <v>1455542.6666666667</v>
      </c>
      <c r="K8" s="552">
        <f t="shared" si="15"/>
        <v>1455542.6666666667</v>
      </c>
      <c r="L8" s="550">
        <f t="shared" si="15"/>
        <v>5870.6647816813556</v>
      </c>
      <c r="M8" s="551">
        <f t="shared" si="15"/>
        <v>5870.6647816813556</v>
      </c>
      <c r="N8" s="552">
        <f t="shared" si="15"/>
        <v>5870.6647816813556</v>
      </c>
      <c r="O8" s="550">
        <f t="shared" si="11"/>
        <v>8545003071.4345655</v>
      </c>
      <c r="P8" s="551">
        <f t="shared" si="12"/>
        <v>8545003071.4345655</v>
      </c>
      <c r="Q8" s="552">
        <f t="shared" si="13"/>
        <v>8545003071.4345655</v>
      </c>
      <c r="S8" s="579">
        <f t="shared" si="9"/>
        <v>2008</v>
      </c>
      <c r="T8" s="584">
        <v>39813</v>
      </c>
      <c r="U8" s="585">
        <f t="shared" si="2"/>
        <v>145424950457.78925</v>
      </c>
      <c r="V8" s="585">
        <f t="shared" si="3"/>
        <v>145424950457.78925</v>
      </c>
      <c r="W8" s="585">
        <f t="shared" si="4"/>
        <v>145424950457.78925</v>
      </c>
      <c r="Z8" s="608"/>
    </row>
    <row r="9" spans="1:26" outlineLevel="1">
      <c r="A9" s="579">
        <f t="shared" si="5"/>
        <v>2004</v>
      </c>
      <c r="B9" s="584">
        <v>38138</v>
      </c>
      <c r="C9" s="585" t="e">
        <f>+VLOOKUP($B9,place!$A:$AA,6,0)</f>
        <v>#N/A</v>
      </c>
      <c r="D9" s="585" t="e">
        <f>+VLOOKUP($B9,place!$A:$AA,13,0)</f>
        <v>#N/A</v>
      </c>
      <c r="E9" s="585" t="e">
        <f>+VLOOKUP($B9,place!$A:$AA,20,0)</f>
        <v>#N/A</v>
      </c>
      <c r="F9" s="585" t="e">
        <f>+VLOOKUP($B9,place!$A:$AA,25,0)</f>
        <v>#N/A</v>
      </c>
      <c r="G9" s="585" t="e">
        <f>+VLOOKUP($B9,place!$A:$AA,26,0)</f>
        <v>#N/A</v>
      </c>
      <c r="H9" s="585" t="e">
        <f>+VLOOKUP($B9,place!$A:$AA,27,0)</f>
        <v>#N/A</v>
      </c>
      <c r="I9" s="550">
        <f t="shared" ref="I9:N9" si="16">+(C10-C7)*2/3+I7</f>
        <v>1466509.3333333333</v>
      </c>
      <c r="J9" s="551">
        <f t="shared" si="16"/>
        <v>1466509.3333333333</v>
      </c>
      <c r="K9" s="552">
        <f t="shared" si="16"/>
        <v>1466509.3333333333</v>
      </c>
      <c r="L9" s="550">
        <f t="shared" si="16"/>
        <v>5899.8950118416533</v>
      </c>
      <c r="M9" s="551">
        <f t="shared" si="16"/>
        <v>5899.8950118416533</v>
      </c>
      <c r="N9" s="552">
        <f t="shared" si="16"/>
        <v>5899.8950118416533</v>
      </c>
      <c r="O9" s="550">
        <f t="shared" si="11"/>
        <v>8652251100.5525608</v>
      </c>
      <c r="P9" s="551">
        <f t="shared" si="12"/>
        <v>8652251100.5525608</v>
      </c>
      <c r="Q9" s="552">
        <f t="shared" si="13"/>
        <v>8652251100.5525608</v>
      </c>
      <c r="S9" s="579">
        <f t="shared" si="9"/>
        <v>2009</v>
      </c>
      <c r="T9" s="584">
        <v>40178</v>
      </c>
      <c r="U9" s="585">
        <f t="shared" si="2"/>
        <v>145835455613.95847</v>
      </c>
      <c r="V9" s="585">
        <f t="shared" si="3"/>
        <v>145835455613.95847</v>
      </c>
      <c r="W9" s="585">
        <f t="shared" si="4"/>
        <v>145835455613.95847</v>
      </c>
      <c r="Z9" s="608"/>
    </row>
    <row r="10" spans="1:26" outlineLevel="1">
      <c r="A10" s="579">
        <f t="shared" si="5"/>
        <v>2004</v>
      </c>
      <c r="B10" s="584">
        <v>38168</v>
      </c>
      <c r="C10" s="585">
        <f>+VLOOKUP($B10,place!$A:$AA,6,0)</f>
        <v>1477476</v>
      </c>
      <c r="D10" s="585">
        <f>+VLOOKUP($B10,place!$A:$AA,13,0)</f>
        <v>1477476</v>
      </c>
      <c r="E10" s="585">
        <f>+VLOOKUP($B10,place!$A:$AA,20,0)</f>
        <v>1477476</v>
      </c>
      <c r="F10" s="585">
        <f>+VLOOKUP($B10,place!$A:$AA,25,0)</f>
        <v>5929.1252420019518</v>
      </c>
      <c r="G10" s="585">
        <f>+VLOOKUP($B10,place!$A:$AA,26,0)</f>
        <v>5929.1252420019518</v>
      </c>
      <c r="H10" s="585">
        <f>+VLOOKUP($B10,place!$A:$AA,27,0)</f>
        <v>5929.1252420019518</v>
      </c>
      <c r="I10" s="550">
        <f t="shared" ref="I10:N10" si="17">+C10</f>
        <v>1477476</v>
      </c>
      <c r="J10" s="551">
        <f t="shared" si="17"/>
        <v>1477476</v>
      </c>
      <c r="K10" s="552">
        <f t="shared" si="17"/>
        <v>1477476</v>
      </c>
      <c r="L10" s="550">
        <f t="shared" si="17"/>
        <v>5929.1252420019518</v>
      </c>
      <c r="M10" s="551">
        <f t="shared" si="17"/>
        <v>5929.1252420019518</v>
      </c>
      <c r="N10" s="552">
        <f t="shared" si="17"/>
        <v>5929.1252420019518</v>
      </c>
      <c r="O10" s="550">
        <f t="shared" si="11"/>
        <v>8760140246.0520763</v>
      </c>
      <c r="P10" s="551">
        <f t="shared" si="12"/>
        <v>8760140246.0520763</v>
      </c>
      <c r="Q10" s="552">
        <f t="shared" si="13"/>
        <v>8760140246.0520763</v>
      </c>
      <c r="S10" s="579">
        <f t="shared" si="9"/>
        <v>2010</v>
      </c>
      <c r="T10" s="584">
        <v>40543</v>
      </c>
      <c r="U10" s="585">
        <f t="shared" si="2"/>
        <v>138855414132.6347</v>
      </c>
      <c r="V10" s="585">
        <f t="shared" si="3"/>
        <v>138855414132.6347</v>
      </c>
      <c r="W10" s="585">
        <f t="shared" si="4"/>
        <v>138855414132.6347</v>
      </c>
      <c r="Z10" s="608"/>
    </row>
    <row r="11" spans="1:26" outlineLevel="1">
      <c r="A11" s="579">
        <f t="shared" si="5"/>
        <v>2004</v>
      </c>
      <c r="B11" s="584">
        <v>38199</v>
      </c>
      <c r="C11" s="585" t="e">
        <f>+VLOOKUP($B11,place!$A:$AA,6,0)</f>
        <v>#N/A</v>
      </c>
      <c r="D11" s="585" t="e">
        <f>+VLOOKUP($B11,place!$A:$AA,13,0)</f>
        <v>#N/A</v>
      </c>
      <c r="E11" s="585" t="e">
        <f>+VLOOKUP($B11,place!$A:$AA,20,0)</f>
        <v>#N/A</v>
      </c>
      <c r="F11" s="585" t="e">
        <f>+VLOOKUP($B11,place!$A:$AA,25,0)</f>
        <v>#N/A</v>
      </c>
      <c r="G11" s="585" t="e">
        <f>+VLOOKUP($B11,place!$A:$AA,26,0)</f>
        <v>#N/A</v>
      </c>
      <c r="H11" s="585" t="e">
        <f>+VLOOKUP($B11,place!$A:$AA,27,0)</f>
        <v>#N/A</v>
      </c>
      <c r="I11" s="550">
        <f t="shared" ref="I11:N11" si="18">+(C13-C10)/3+I10</f>
        <v>1478731.6666666667</v>
      </c>
      <c r="J11" s="551">
        <f t="shared" si="18"/>
        <v>1478731.6666666667</v>
      </c>
      <c r="K11" s="552">
        <f t="shared" si="18"/>
        <v>1478731.6666666667</v>
      </c>
      <c r="L11" s="550">
        <f t="shared" si="18"/>
        <v>5961.9602092729865</v>
      </c>
      <c r="M11" s="551">
        <f t="shared" si="18"/>
        <v>5961.9602092729865</v>
      </c>
      <c r="N11" s="552">
        <f t="shared" si="18"/>
        <v>5961.9602092729865</v>
      </c>
      <c r="O11" s="550">
        <f t="shared" si="11"/>
        <v>8816139356.858593</v>
      </c>
      <c r="P11" s="551">
        <f t="shared" si="12"/>
        <v>8816139356.858593</v>
      </c>
      <c r="Q11" s="552">
        <f t="shared" si="13"/>
        <v>8816139356.858593</v>
      </c>
      <c r="S11" s="579">
        <f t="shared" si="9"/>
        <v>2011</v>
      </c>
      <c r="T11" s="584">
        <v>40908</v>
      </c>
      <c r="U11" s="585">
        <f t="shared" si="2"/>
        <v>139145717641.88034</v>
      </c>
      <c r="V11" s="585">
        <f t="shared" si="3"/>
        <v>139145717641.88034</v>
      </c>
      <c r="W11" s="585">
        <f t="shared" si="4"/>
        <v>139145717641.88034</v>
      </c>
      <c r="Z11" s="608"/>
    </row>
    <row r="12" spans="1:26" outlineLevel="1">
      <c r="A12" s="579">
        <f t="shared" si="5"/>
        <v>2004</v>
      </c>
      <c r="B12" s="584">
        <v>38230</v>
      </c>
      <c r="C12" s="585" t="e">
        <f>+VLOOKUP($B12,place!$A:$AA,6,0)</f>
        <v>#N/A</v>
      </c>
      <c r="D12" s="585" t="e">
        <f>+VLOOKUP($B12,place!$A:$AA,13,0)</f>
        <v>#N/A</v>
      </c>
      <c r="E12" s="585" t="e">
        <f>+VLOOKUP($B12,place!$A:$AA,20,0)</f>
        <v>#N/A</v>
      </c>
      <c r="F12" s="585" t="e">
        <f>+VLOOKUP($B12,place!$A:$AA,25,0)</f>
        <v>#N/A</v>
      </c>
      <c r="G12" s="585" t="e">
        <f>+VLOOKUP($B12,place!$A:$AA,26,0)</f>
        <v>#N/A</v>
      </c>
      <c r="H12" s="585" t="e">
        <f>+VLOOKUP($B12,place!$A:$AA,27,0)</f>
        <v>#N/A</v>
      </c>
      <c r="I12" s="550">
        <f t="shared" ref="I12:N12" si="19">+(C13-C10)*2/3+I10</f>
        <v>1479987.3333333333</v>
      </c>
      <c r="J12" s="551">
        <f t="shared" si="19"/>
        <v>1479987.3333333333</v>
      </c>
      <c r="K12" s="552">
        <f t="shared" si="19"/>
        <v>1479987.3333333333</v>
      </c>
      <c r="L12" s="550">
        <f t="shared" si="19"/>
        <v>5994.7951765440212</v>
      </c>
      <c r="M12" s="551">
        <f t="shared" si="19"/>
        <v>5994.7951765440212</v>
      </c>
      <c r="N12" s="552">
        <f t="shared" si="19"/>
        <v>5994.7951765440212</v>
      </c>
      <c r="O12" s="550">
        <f t="shared" si="11"/>
        <v>8872220927.2129154</v>
      </c>
      <c r="P12" s="551">
        <f t="shared" si="12"/>
        <v>8872220927.2129154</v>
      </c>
      <c r="Q12" s="552">
        <f t="shared" si="13"/>
        <v>8872220927.2129154</v>
      </c>
      <c r="S12" s="579">
        <f t="shared" si="9"/>
        <v>2012</v>
      </c>
      <c r="T12" s="584">
        <v>41274</v>
      </c>
      <c r="U12" s="585">
        <f t="shared" si="2"/>
        <v>139128250514.32739</v>
      </c>
      <c r="V12" s="585">
        <f t="shared" si="3"/>
        <v>139128250514.32739</v>
      </c>
      <c r="W12" s="585">
        <f t="shared" si="4"/>
        <v>139128250514.32739</v>
      </c>
      <c r="Z12" s="608"/>
    </row>
    <row r="13" spans="1:26" outlineLevel="1">
      <c r="A13" s="579">
        <f t="shared" si="5"/>
        <v>2004</v>
      </c>
      <c r="B13" s="584">
        <v>38260</v>
      </c>
      <c r="C13" s="585">
        <f>+VLOOKUP($B13,place!$A:$AA,6,0)</f>
        <v>1481243</v>
      </c>
      <c r="D13" s="585">
        <f>+VLOOKUP($B13,place!$A:$AA,13,0)</f>
        <v>1481243</v>
      </c>
      <c r="E13" s="585">
        <f>+VLOOKUP($B13,place!$A:$AA,20,0)</f>
        <v>1481243</v>
      </c>
      <c r="F13" s="585">
        <f>+VLOOKUP($B13,place!$A:$AA,25,0)</f>
        <v>6027.6301438150558</v>
      </c>
      <c r="G13" s="585">
        <f>+VLOOKUP($B13,place!$A:$AA,26,0)</f>
        <v>6027.6301438150558</v>
      </c>
      <c r="H13" s="585">
        <f>+VLOOKUP($B13,place!$A:$AA,27,0)</f>
        <v>6027.6301438150558</v>
      </c>
      <c r="I13" s="550">
        <f t="shared" ref="I13:N13" si="20">+C13</f>
        <v>1481243</v>
      </c>
      <c r="J13" s="551">
        <f t="shared" si="20"/>
        <v>1481243</v>
      </c>
      <c r="K13" s="552">
        <f t="shared" si="20"/>
        <v>1481243</v>
      </c>
      <c r="L13" s="550">
        <f t="shared" si="20"/>
        <v>6027.6301438150558</v>
      </c>
      <c r="M13" s="551">
        <f t="shared" si="20"/>
        <v>6027.6301438150558</v>
      </c>
      <c r="N13" s="552">
        <f t="shared" si="20"/>
        <v>6027.6301438150558</v>
      </c>
      <c r="O13" s="550">
        <f t="shared" si="11"/>
        <v>8928384957.1150455</v>
      </c>
      <c r="P13" s="551">
        <f t="shared" si="12"/>
        <v>8928384957.1150455</v>
      </c>
      <c r="Q13" s="552">
        <f t="shared" si="13"/>
        <v>8928384957.1150455</v>
      </c>
      <c r="S13" s="579">
        <f t="shared" si="9"/>
        <v>2013</v>
      </c>
      <c r="T13" s="584">
        <v>41639</v>
      </c>
      <c r="U13" s="585">
        <f t="shared" si="2"/>
        <v>138554433180.53531</v>
      </c>
      <c r="V13" s="585">
        <f t="shared" si="3"/>
        <v>138554433180.53531</v>
      </c>
      <c r="W13" s="585">
        <f t="shared" si="4"/>
        <v>138554433180.53531</v>
      </c>
      <c r="Z13" s="608"/>
    </row>
    <row r="14" spans="1:26" outlineLevel="1">
      <c r="A14" s="579">
        <f t="shared" si="5"/>
        <v>2004</v>
      </c>
      <c r="B14" s="584">
        <v>38291</v>
      </c>
      <c r="C14" s="585" t="e">
        <f>+VLOOKUP($B14,place!$A:$AA,6,0)</f>
        <v>#N/A</v>
      </c>
      <c r="D14" s="585" t="e">
        <f>+VLOOKUP($B14,place!$A:$AA,13,0)</f>
        <v>#N/A</v>
      </c>
      <c r="E14" s="585" t="e">
        <f>+VLOOKUP($B14,place!$A:$AA,20,0)</f>
        <v>#N/A</v>
      </c>
      <c r="F14" s="585" t="e">
        <f>+VLOOKUP($B14,place!$A:$AA,25,0)</f>
        <v>#N/A</v>
      </c>
      <c r="G14" s="585" t="e">
        <f>+VLOOKUP($B14,place!$A:$AA,26,0)</f>
        <v>#N/A</v>
      </c>
      <c r="H14" s="585" t="e">
        <f>+VLOOKUP($B14,place!$A:$AA,27,0)</f>
        <v>#N/A</v>
      </c>
      <c r="I14" s="550">
        <f t="shared" ref="I14:N14" si="21">+(C16-C13)/3+I13</f>
        <v>1474197</v>
      </c>
      <c r="J14" s="551">
        <f t="shared" si="21"/>
        <v>1474197</v>
      </c>
      <c r="K14" s="552">
        <f t="shared" si="21"/>
        <v>1474197</v>
      </c>
      <c r="L14" s="550">
        <f t="shared" si="21"/>
        <v>6043.3585284910578</v>
      </c>
      <c r="M14" s="551">
        <f t="shared" si="21"/>
        <v>6043.3585284910578</v>
      </c>
      <c r="N14" s="552">
        <f t="shared" si="21"/>
        <v>6043.3585284910578</v>
      </c>
      <c r="O14" s="550">
        <f t="shared" si="11"/>
        <v>8909101012.6259327</v>
      </c>
      <c r="P14" s="551">
        <f t="shared" si="12"/>
        <v>8909101012.6259327</v>
      </c>
      <c r="Q14" s="552">
        <f t="shared" si="13"/>
        <v>8909101012.6259327</v>
      </c>
      <c r="S14" s="579">
        <f t="shared" si="9"/>
        <v>2014</v>
      </c>
      <c r="T14" s="584">
        <v>42004</v>
      </c>
      <c r="U14" s="585">
        <f t="shared" si="2"/>
        <v>135531904813.5455</v>
      </c>
      <c r="V14" s="585">
        <f t="shared" si="3"/>
        <v>135531904813.5455</v>
      </c>
      <c r="W14" s="585">
        <f t="shared" si="4"/>
        <v>135531904813.5455</v>
      </c>
      <c r="Z14" s="608"/>
    </row>
    <row r="15" spans="1:26" outlineLevel="1">
      <c r="A15" s="579">
        <f t="shared" si="5"/>
        <v>2004</v>
      </c>
      <c r="B15" s="584">
        <v>38321</v>
      </c>
      <c r="C15" s="585" t="e">
        <f>+VLOOKUP($B15,place!$A:$AA,6,0)</f>
        <v>#N/A</v>
      </c>
      <c r="D15" s="585" t="e">
        <f>+VLOOKUP($B15,place!$A:$AA,13,0)</f>
        <v>#N/A</v>
      </c>
      <c r="E15" s="585" t="e">
        <f>+VLOOKUP($B15,place!$A:$AA,20,0)</f>
        <v>#N/A</v>
      </c>
      <c r="F15" s="585" t="e">
        <f>+VLOOKUP($B15,place!$A:$AA,25,0)</f>
        <v>#N/A</v>
      </c>
      <c r="G15" s="585" t="e">
        <f>+VLOOKUP($B15,place!$A:$AA,26,0)</f>
        <v>#N/A</v>
      </c>
      <c r="H15" s="585" t="e">
        <f>+VLOOKUP($B15,place!$A:$AA,27,0)</f>
        <v>#N/A</v>
      </c>
      <c r="I15" s="550">
        <f t="shared" ref="I15:N15" si="22">+(C16-C13)*2/3+I13</f>
        <v>1467151</v>
      </c>
      <c r="J15" s="551">
        <f t="shared" si="22"/>
        <v>1467151</v>
      </c>
      <c r="K15" s="552">
        <f t="shared" si="22"/>
        <v>1467151</v>
      </c>
      <c r="L15" s="550">
        <f t="shared" si="22"/>
        <v>6059.0869131670606</v>
      </c>
      <c r="M15" s="551">
        <f t="shared" si="22"/>
        <v>6059.0869131670606</v>
      </c>
      <c r="N15" s="552">
        <f t="shared" si="22"/>
        <v>6059.0869131670606</v>
      </c>
      <c r="O15" s="550">
        <f t="shared" si="11"/>
        <v>8889595423.7399654</v>
      </c>
      <c r="P15" s="551">
        <f t="shared" si="12"/>
        <v>8889595423.7399654</v>
      </c>
      <c r="Q15" s="552">
        <f t="shared" si="13"/>
        <v>8889595423.7399654</v>
      </c>
      <c r="S15" s="579">
        <f t="shared" si="9"/>
        <v>2015</v>
      </c>
      <c r="T15" s="584">
        <v>42369</v>
      </c>
      <c r="U15" s="585">
        <f t="shared" si="2"/>
        <v>131568108843.56827</v>
      </c>
      <c r="V15" s="585">
        <f t="shared" si="3"/>
        <v>131568108843.56827</v>
      </c>
      <c r="W15" s="585">
        <f t="shared" si="4"/>
        <v>131568108843.56827</v>
      </c>
      <c r="Z15" s="608"/>
    </row>
    <row r="16" spans="1:26" outlineLevel="1">
      <c r="A16" s="579">
        <f t="shared" si="5"/>
        <v>2004</v>
      </c>
      <c r="B16" s="584">
        <v>38352</v>
      </c>
      <c r="C16" s="585">
        <f>+VLOOKUP($B16,place!$A:$AA,6,0)</f>
        <v>1460105</v>
      </c>
      <c r="D16" s="585">
        <f>+VLOOKUP($B16,place!$A:$AA,13,0)</f>
        <v>1460105</v>
      </c>
      <c r="E16" s="585">
        <f>+VLOOKUP($B16,place!$A:$AA,20,0)</f>
        <v>1460105</v>
      </c>
      <c r="F16" s="585">
        <f>+VLOOKUP($B16,place!$A:$AA,25,0)</f>
        <v>6074.8152978430626</v>
      </c>
      <c r="G16" s="585">
        <f>+VLOOKUP($B16,place!$A:$AA,26,0)</f>
        <v>6074.8152978430626</v>
      </c>
      <c r="H16" s="585">
        <f>+VLOOKUP($B16,place!$A:$AA,27,0)</f>
        <v>6074.8152978430626</v>
      </c>
      <c r="I16" s="550">
        <f t="shared" ref="I16:N16" si="23">+C16</f>
        <v>1460105</v>
      </c>
      <c r="J16" s="551">
        <f t="shared" si="23"/>
        <v>1460105</v>
      </c>
      <c r="K16" s="552">
        <f t="shared" si="23"/>
        <v>1460105</v>
      </c>
      <c r="L16" s="550">
        <f t="shared" si="23"/>
        <v>6074.8152978430626</v>
      </c>
      <c r="M16" s="551">
        <f t="shared" si="23"/>
        <v>6074.8152978430626</v>
      </c>
      <c r="N16" s="552">
        <f t="shared" si="23"/>
        <v>6074.8152978430626</v>
      </c>
      <c r="O16" s="550">
        <f t="shared" si="11"/>
        <v>8869868190.4571457</v>
      </c>
      <c r="P16" s="551">
        <f t="shared" si="12"/>
        <v>8869868190.4571457</v>
      </c>
      <c r="Q16" s="552">
        <f t="shared" si="13"/>
        <v>8869868190.4571457</v>
      </c>
      <c r="S16" s="579">
        <f t="shared" si="9"/>
        <v>2016</v>
      </c>
      <c r="T16" s="584">
        <v>42735</v>
      </c>
      <c r="U16" s="585">
        <f t="shared" si="2"/>
        <v>135682021568.15164</v>
      </c>
      <c r="V16" s="585">
        <f t="shared" si="3"/>
        <v>135682021568.15164</v>
      </c>
      <c r="W16" s="585">
        <f t="shared" si="4"/>
        <v>135682021568.15164</v>
      </c>
      <c r="Z16" s="608"/>
    </row>
    <row r="17" spans="1:32" outlineLevel="1">
      <c r="A17" s="579">
        <f t="shared" si="5"/>
        <v>2005</v>
      </c>
      <c r="B17" s="584">
        <v>38383</v>
      </c>
      <c r="C17" s="585" t="e">
        <f>+VLOOKUP($B17,place!$A:$AA,6,0)</f>
        <v>#N/A</v>
      </c>
      <c r="D17" s="585" t="e">
        <f>+VLOOKUP($B17,place!$A:$AA,13,0)</f>
        <v>#N/A</v>
      </c>
      <c r="E17" s="585" t="e">
        <f>+VLOOKUP($B17,place!$A:$AA,20,0)</f>
        <v>#N/A</v>
      </c>
      <c r="F17" s="585" t="e">
        <f>+VLOOKUP($B17,place!$A:$AA,25,0)</f>
        <v>#N/A</v>
      </c>
      <c r="G17" s="585" t="e">
        <f>+VLOOKUP($B17,place!$A:$AA,26,0)</f>
        <v>#N/A</v>
      </c>
      <c r="H17" s="585" t="e">
        <f>+VLOOKUP($B17,place!$A:$AA,27,0)</f>
        <v>#N/A</v>
      </c>
      <c r="I17" s="550">
        <f t="shared" ref="I17:N17" si="24">+(C19-C16)/3+I16</f>
        <v>1458901.3333333333</v>
      </c>
      <c r="J17" s="551">
        <f t="shared" si="24"/>
        <v>1458901.3333333333</v>
      </c>
      <c r="K17" s="552">
        <f t="shared" si="24"/>
        <v>1458901.3333333333</v>
      </c>
      <c r="L17" s="550">
        <f t="shared" si="24"/>
        <v>6089.8212684073587</v>
      </c>
      <c r="M17" s="551">
        <f t="shared" si="24"/>
        <v>6089.8212684073587</v>
      </c>
      <c r="N17" s="552">
        <f t="shared" si="24"/>
        <v>6089.8212684073587</v>
      </c>
      <c r="O17" s="550">
        <f t="shared" si="11"/>
        <v>8884448368.2411861</v>
      </c>
      <c r="P17" s="551">
        <f t="shared" si="12"/>
        <v>8884448368.2411861</v>
      </c>
      <c r="Q17" s="552">
        <f t="shared" si="13"/>
        <v>8884448368.2411861</v>
      </c>
      <c r="S17" s="579">
        <f t="shared" si="9"/>
        <v>2017</v>
      </c>
      <c r="T17" s="584">
        <v>43100</v>
      </c>
      <c r="U17" s="585">
        <f t="shared" si="2"/>
        <v>143802617695.48691</v>
      </c>
      <c r="V17" s="585">
        <f t="shared" si="3"/>
        <v>143802617695.48691</v>
      </c>
      <c r="W17" s="585">
        <f t="shared" si="4"/>
        <v>143802617695.48691</v>
      </c>
      <c r="Z17" s="608"/>
    </row>
    <row r="18" spans="1:32" outlineLevel="1">
      <c r="A18" s="579">
        <f t="shared" si="5"/>
        <v>2005</v>
      </c>
      <c r="B18" s="584">
        <v>38411</v>
      </c>
      <c r="C18" s="585" t="e">
        <f>+VLOOKUP($B18,place!$A:$AA,6,0)</f>
        <v>#N/A</v>
      </c>
      <c r="D18" s="585" t="e">
        <f>+VLOOKUP($B18,place!$A:$AA,13,0)</f>
        <v>#N/A</v>
      </c>
      <c r="E18" s="585" t="e">
        <f>+VLOOKUP($B18,place!$A:$AA,20,0)</f>
        <v>#N/A</v>
      </c>
      <c r="F18" s="585" t="e">
        <f>+VLOOKUP($B18,place!$A:$AA,25,0)</f>
        <v>#N/A</v>
      </c>
      <c r="G18" s="585" t="e">
        <f>+VLOOKUP($B18,place!$A:$AA,26,0)</f>
        <v>#N/A</v>
      </c>
      <c r="H18" s="585" t="e">
        <f>+VLOOKUP($B18,place!$A:$AA,27,0)</f>
        <v>#N/A</v>
      </c>
      <c r="I18" s="550">
        <f t="shared" ref="I18:N18" si="25">+(C19-C16)*2/3+I16</f>
        <v>1457697.6666666667</v>
      </c>
      <c r="J18" s="551">
        <f t="shared" si="25"/>
        <v>1457697.6666666667</v>
      </c>
      <c r="K18" s="552">
        <f t="shared" si="25"/>
        <v>1457697.6666666667</v>
      </c>
      <c r="L18" s="550">
        <f t="shared" si="25"/>
        <v>6104.8272389716558</v>
      </c>
      <c r="M18" s="551">
        <f t="shared" si="25"/>
        <v>6104.8272389716558</v>
      </c>
      <c r="N18" s="552">
        <f t="shared" si="25"/>
        <v>6104.8272389716558</v>
      </c>
      <c r="O18" s="550">
        <f t="shared" si="11"/>
        <v>8898992421.652092</v>
      </c>
      <c r="P18" s="551">
        <f t="shared" si="12"/>
        <v>8898992421.652092</v>
      </c>
      <c r="Q18" s="552">
        <f t="shared" si="13"/>
        <v>8898992421.652092</v>
      </c>
      <c r="S18" s="579">
        <f t="shared" si="9"/>
        <v>2018</v>
      </c>
      <c r="T18" s="584">
        <v>43465</v>
      </c>
      <c r="U18" s="585">
        <f t="shared" si="2"/>
        <v>153576463175.03159</v>
      </c>
      <c r="V18" s="585">
        <f t="shared" si="3"/>
        <v>153576463175.03159</v>
      </c>
      <c r="W18" s="585">
        <f t="shared" si="4"/>
        <v>153576463175.03159</v>
      </c>
      <c r="Z18" s="608"/>
    </row>
    <row r="19" spans="1:32" outlineLevel="1">
      <c r="A19" s="579">
        <f t="shared" si="5"/>
        <v>2005</v>
      </c>
      <c r="B19" s="584">
        <v>38442</v>
      </c>
      <c r="C19" s="585">
        <f>+VLOOKUP($B19,place!$A:$AA,6,0)</f>
        <v>1456494</v>
      </c>
      <c r="D19" s="585">
        <f>+VLOOKUP($B19,place!$A:$AA,13,0)</f>
        <v>1456494</v>
      </c>
      <c r="E19" s="585">
        <f>+VLOOKUP($B19,place!$A:$AA,20,0)</f>
        <v>1456494</v>
      </c>
      <c r="F19" s="585">
        <f>+VLOOKUP($B19,place!$A:$AA,25,0)</f>
        <v>6119.8332095359519</v>
      </c>
      <c r="G19" s="585">
        <f>+VLOOKUP($B19,place!$A:$AA,26,0)</f>
        <v>6119.8332095359519</v>
      </c>
      <c r="H19" s="585">
        <f>+VLOOKUP($B19,place!$A:$AA,27,0)</f>
        <v>6119.8332095359519</v>
      </c>
      <c r="I19" s="550">
        <f t="shared" ref="I19:N19" si="26">+C19</f>
        <v>1456494</v>
      </c>
      <c r="J19" s="551">
        <f t="shared" si="26"/>
        <v>1456494</v>
      </c>
      <c r="K19" s="552">
        <f t="shared" si="26"/>
        <v>1456494</v>
      </c>
      <c r="L19" s="550">
        <f t="shared" si="26"/>
        <v>6119.8332095359519</v>
      </c>
      <c r="M19" s="551">
        <f t="shared" si="26"/>
        <v>6119.8332095359519</v>
      </c>
      <c r="N19" s="552">
        <f t="shared" si="26"/>
        <v>6119.8332095359519</v>
      </c>
      <c r="O19" s="550">
        <f t="shared" si="11"/>
        <v>8913500350.6898575</v>
      </c>
      <c r="P19" s="551">
        <f t="shared" si="12"/>
        <v>8913500350.6898575</v>
      </c>
      <c r="Q19" s="552">
        <f t="shared" si="13"/>
        <v>8913500350.6898575</v>
      </c>
      <c r="S19" s="579">
        <f t="shared" si="9"/>
        <v>2019</v>
      </c>
      <c r="T19" s="584">
        <v>43830</v>
      </c>
      <c r="U19" s="585">
        <f t="shared" si="2"/>
        <v>166842442457.82346</v>
      </c>
      <c r="V19" s="585">
        <f t="shared" si="3"/>
        <v>166842442457.82346</v>
      </c>
      <c r="W19" s="585">
        <f t="shared" si="4"/>
        <v>166842442457.82346</v>
      </c>
      <c r="Z19" s="608"/>
    </row>
    <row r="20" spans="1:32" outlineLevel="1">
      <c r="A20" s="579">
        <f t="shared" si="5"/>
        <v>2005</v>
      </c>
      <c r="B20" s="584">
        <v>38472</v>
      </c>
      <c r="C20" s="585" t="e">
        <f>+VLOOKUP($B20,place!$A:$AA,6,0)</f>
        <v>#N/A</v>
      </c>
      <c r="D20" s="585" t="e">
        <f>+VLOOKUP($B20,place!$A:$AA,13,0)</f>
        <v>#N/A</v>
      </c>
      <c r="E20" s="585" t="e">
        <f>+VLOOKUP($B20,place!$A:$AA,20,0)</f>
        <v>#N/A</v>
      </c>
      <c r="F20" s="585" t="e">
        <f>+VLOOKUP($B20,place!$A:$AA,25,0)</f>
        <v>#N/A</v>
      </c>
      <c r="G20" s="585" t="e">
        <f>+VLOOKUP($B20,place!$A:$AA,26,0)</f>
        <v>#N/A</v>
      </c>
      <c r="H20" s="585" t="e">
        <f>+VLOOKUP($B20,place!$A:$AA,27,0)</f>
        <v>#N/A</v>
      </c>
      <c r="I20" s="550">
        <f t="shared" ref="I20:N20" si="27">+(C22-C19)/3+I19</f>
        <v>1473476.3333333333</v>
      </c>
      <c r="J20" s="551">
        <f t="shared" si="27"/>
        <v>1473476.3333333333</v>
      </c>
      <c r="K20" s="552">
        <f t="shared" si="27"/>
        <v>1473476.3333333333</v>
      </c>
      <c r="L20" s="550">
        <f t="shared" si="27"/>
        <v>6160.4435013342809</v>
      </c>
      <c r="M20" s="551">
        <f t="shared" si="27"/>
        <v>6160.4435013342809</v>
      </c>
      <c r="N20" s="552">
        <f t="shared" si="27"/>
        <v>6160.4435013342809</v>
      </c>
      <c r="O20" s="550">
        <f t="shared" si="11"/>
        <v>9077267702.0531979</v>
      </c>
      <c r="P20" s="551">
        <f t="shared" si="12"/>
        <v>9077267702.0531979</v>
      </c>
      <c r="Q20" s="552">
        <f t="shared" si="13"/>
        <v>9077267702.0531979</v>
      </c>
      <c r="S20" s="579">
        <f t="shared" si="9"/>
        <v>2020</v>
      </c>
      <c r="T20" s="584">
        <v>44196</v>
      </c>
      <c r="U20" s="585">
        <f t="shared" si="2"/>
        <v>154524136635.2739</v>
      </c>
      <c r="V20" s="585">
        <f t="shared" si="3"/>
        <v>155892562459.24399</v>
      </c>
      <c r="W20" s="585">
        <f t="shared" si="4"/>
        <v>157331476198.6163</v>
      </c>
    </row>
    <row r="21" spans="1:32">
      <c r="A21" s="579">
        <f t="shared" si="5"/>
        <v>2005</v>
      </c>
      <c r="B21" s="584">
        <v>38503</v>
      </c>
      <c r="C21" s="585" t="e">
        <f>+VLOOKUP($B21,place!$A:$AA,6,0)</f>
        <v>#N/A</v>
      </c>
      <c r="D21" s="585" t="e">
        <f>+VLOOKUP($B21,place!$A:$AA,13,0)</f>
        <v>#N/A</v>
      </c>
      <c r="E21" s="585" t="e">
        <f>+VLOOKUP($B21,place!$A:$AA,20,0)</f>
        <v>#N/A</v>
      </c>
      <c r="F21" s="585" t="e">
        <f>+VLOOKUP($B21,place!$A:$AA,25,0)</f>
        <v>#N/A</v>
      </c>
      <c r="G21" s="585" t="e">
        <f>+VLOOKUP($B21,place!$A:$AA,26,0)</f>
        <v>#N/A</v>
      </c>
      <c r="H21" s="585" t="e">
        <f>+VLOOKUP($B21,place!$A:$AA,27,0)</f>
        <v>#N/A</v>
      </c>
      <c r="I21" s="550">
        <f t="shared" ref="I21:N21" si="28">+(C22-C19)*2/3+I19</f>
        <v>1490458.6666666667</v>
      </c>
      <c r="J21" s="551">
        <f t="shared" si="28"/>
        <v>1490458.6666666667</v>
      </c>
      <c r="K21" s="552">
        <f t="shared" si="28"/>
        <v>1490458.6666666667</v>
      </c>
      <c r="L21" s="550">
        <f t="shared" si="28"/>
        <v>6201.0537931326107</v>
      </c>
      <c r="M21" s="551">
        <f t="shared" si="28"/>
        <v>6201.0537931326107</v>
      </c>
      <c r="N21" s="552">
        <f t="shared" si="28"/>
        <v>6201.0537931326107</v>
      </c>
      <c r="O21" s="550">
        <f t="shared" si="11"/>
        <v>9242414368.4407082</v>
      </c>
      <c r="P21" s="551">
        <f t="shared" si="12"/>
        <v>9242414368.4407082</v>
      </c>
      <c r="Q21" s="552">
        <f t="shared" si="13"/>
        <v>9242414368.4407082</v>
      </c>
    </row>
    <row r="22" spans="1:32">
      <c r="A22" s="579">
        <f t="shared" si="5"/>
        <v>2005</v>
      </c>
      <c r="B22" s="584">
        <v>38533</v>
      </c>
      <c r="C22" s="585">
        <f>+VLOOKUP($B22,place!$A:$AA,6,0)</f>
        <v>1507441</v>
      </c>
      <c r="D22" s="585">
        <f>+VLOOKUP($B22,place!$A:$AA,13,0)</f>
        <v>1507441</v>
      </c>
      <c r="E22" s="585">
        <f>+VLOOKUP($B22,place!$A:$AA,20,0)</f>
        <v>1507441</v>
      </c>
      <c r="F22" s="585">
        <f>+VLOOKUP($B22,place!$A:$AA,25,0)</f>
        <v>6241.6640849309397</v>
      </c>
      <c r="G22" s="585">
        <f>+VLOOKUP($B22,place!$A:$AA,26,0)</f>
        <v>6241.6640849309397</v>
      </c>
      <c r="H22" s="585">
        <f>+VLOOKUP($B22,place!$A:$AA,27,0)</f>
        <v>6241.6640849309397</v>
      </c>
      <c r="I22" s="550">
        <f t="shared" ref="I22:N22" si="29">+C22</f>
        <v>1507441</v>
      </c>
      <c r="J22" s="551">
        <f t="shared" si="29"/>
        <v>1507441</v>
      </c>
      <c r="K22" s="552">
        <f t="shared" si="29"/>
        <v>1507441</v>
      </c>
      <c r="L22" s="550">
        <f t="shared" si="29"/>
        <v>6241.6640849309397</v>
      </c>
      <c r="M22" s="551">
        <f t="shared" si="29"/>
        <v>6241.6640849309397</v>
      </c>
      <c r="N22" s="552">
        <f t="shared" si="29"/>
        <v>6241.6640849309397</v>
      </c>
      <c r="O22" s="550">
        <f t="shared" si="11"/>
        <v>9408940349.8523808</v>
      </c>
      <c r="P22" s="551">
        <f t="shared" si="12"/>
        <v>9408940349.8523808</v>
      </c>
      <c r="Q22" s="552">
        <f t="shared" si="13"/>
        <v>9408940349.8523808</v>
      </c>
      <c r="S22" s="592" t="s">
        <v>1361</v>
      </c>
      <c r="T22" s="593"/>
      <c r="U22" s="593"/>
      <c r="V22" s="593"/>
      <c r="W22" s="593"/>
      <c r="X22" s="593"/>
      <c r="Y22" s="593"/>
      <c r="Z22" s="593"/>
      <c r="AA22" s="593"/>
      <c r="AB22" s="593"/>
      <c r="AC22" s="593"/>
      <c r="AD22" s="593"/>
      <c r="AE22" s="593"/>
    </row>
    <row r="23" spans="1:32">
      <c r="A23" s="579">
        <f t="shared" si="5"/>
        <v>2005</v>
      </c>
      <c r="B23" s="584">
        <v>38564</v>
      </c>
      <c r="C23" s="585" t="e">
        <f>+VLOOKUP($B23,place!$A:$AA,6,0)</f>
        <v>#N/A</v>
      </c>
      <c r="D23" s="585" t="e">
        <f>+VLOOKUP($B23,place!$A:$AA,13,0)</f>
        <v>#N/A</v>
      </c>
      <c r="E23" s="585" t="e">
        <f>+VLOOKUP($B23,place!$A:$AA,20,0)</f>
        <v>#N/A</v>
      </c>
      <c r="F23" s="585" t="e">
        <f>+VLOOKUP($B23,place!$A:$AA,25,0)</f>
        <v>#N/A</v>
      </c>
      <c r="G23" s="585" t="e">
        <f>+VLOOKUP($B23,place!$A:$AA,26,0)</f>
        <v>#N/A</v>
      </c>
      <c r="H23" s="585" t="e">
        <f>+VLOOKUP($B23,place!$A:$AA,27,0)</f>
        <v>#N/A</v>
      </c>
      <c r="I23" s="550">
        <f t="shared" ref="I23:N23" si="30">+(C25-C22)/3+I22</f>
        <v>1509920</v>
      </c>
      <c r="J23" s="551">
        <f t="shared" si="30"/>
        <v>1509920</v>
      </c>
      <c r="K23" s="552">
        <f t="shared" si="30"/>
        <v>1509920</v>
      </c>
      <c r="L23" s="550">
        <f t="shared" si="30"/>
        <v>6259.3166081306517</v>
      </c>
      <c r="M23" s="551">
        <f t="shared" si="30"/>
        <v>6259.3166081306517</v>
      </c>
      <c r="N23" s="552">
        <f t="shared" si="30"/>
        <v>6259.3166081306517</v>
      </c>
      <c r="O23" s="550">
        <f t="shared" si="11"/>
        <v>9451067332.9486332</v>
      </c>
      <c r="P23" s="551">
        <f t="shared" si="12"/>
        <v>9451067332.9486332</v>
      </c>
      <c r="Q23" s="552">
        <f t="shared" si="13"/>
        <v>9451067332.9486332</v>
      </c>
    </row>
    <row r="24" spans="1:32">
      <c r="A24" s="579">
        <f t="shared" si="5"/>
        <v>2005</v>
      </c>
      <c r="B24" s="584">
        <v>38595</v>
      </c>
      <c r="C24" s="585" t="e">
        <f>+VLOOKUP($B24,place!$A:$AA,6,0)</f>
        <v>#N/A</v>
      </c>
      <c r="D24" s="585" t="e">
        <f>+VLOOKUP($B24,place!$A:$AA,13,0)</f>
        <v>#N/A</v>
      </c>
      <c r="E24" s="585" t="e">
        <f>+VLOOKUP($B24,place!$A:$AA,20,0)</f>
        <v>#N/A</v>
      </c>
      <c r="F24" s="585" t="e">
        <f>+VLOOKUP($B24,place!$A:$AA,25,0)</f>
        <v>#N/A</v>
      </c>
      <c r="G24" s="585" t="e">
        <f>+VLOOKUP($B24,place!$A:$AA,26,0)</f>
        <v>#N/A</v>
      </c>
      <c r="H24" s="585" t="e">
        <f>+VLOOKUP($B24,place!$A:$AA,27,0)</f>
        <v>#N/A</v>
      </c>
      <c r="I24" s="550">
        <f t="shared" ref="I24:N24" si="31">+(C25-C22)*2/3+I22</f>
        <v>1512399</v>
      </c>
      <c r="J24" s="551">
        <f t="shared" si="31"/>
        <v>1512399</v>
      </c>
      <c r="K24" s="552">
        <f t="shared" si="31"/>
        <v>1512399</v>
      </c>
      <c r="L24" s="550">
        <f t="shared" si="31"/>
        <v>6276.9691313303647</v>
      </c>
      <c r="M24" s="551">
        <f t="shared" si="31"/>
        <v>6276.9691313303647</v>
      </c>
      <c r="N24" s="552">
        <f t="shared" si="31"/>
        <v>6276.9691313303647</v>
      </c>
      <c r="O24" s="550">
        <f t="shared" si="11"/>
        <v>9493281837.2549114</v>
      </c>
      <c r="P24" s="551">
        <f t="shared" si="12"/>
        <v>9493281837.2549114</v>
      </c>
      <c r="Q24" s="552">
        <f t="shared" si="13"/>
        <v>9493281837.2549114</v>
      </c>
      <c r="Y24" s="594" t="s">
        <v>1342</v>
      </c>
      <c r="Z24" s="588">
        <f>+AVERAGE(Z39:Z41)</f>
        <v>4.0798713315248992E-3</v>
      </c>
      <c r="AB24" s="603">
        <v>44196</v>
      </c>
      <c r="AC24" s="604"/>
      <c r="AD24" s="604"/>
      <c r="AE24" s="604"/>
    </row>
    <row r="25" spans="1:32">
      <c r="A25" s="579">
        <f t="shared" si="5"/>
        <v>2005</v>
      </c>
      <c r="B25" s="584">
        <v>38625</v>
      </c>
      <c r="C25" s="585">
        <f>+VLOOKUP($B25,place!$A:$AA,6,0)</f>
        <v>1514878</v>
      </c>
      <c r="D25" s="585">
        <f>+VLOOKUP($B25,place!$A:$AA,13,0)</f>
        <v>1514878</v>
      </c>
      <c r="E25" s="585">
        <f>+VLOOKUP($B25,place!$A:$AA,20,0)</f>
        <v>1514878</v>
      </c>
      <c r="F25" s="585">
        <f>+VLOOKUP($B25,place!$A:$AA,25,0)</f>
        <v>6294.6216545300767</v>
      </c>
      <c r="G25" s="585">
        <f>+VLOOKUP($B25,place!$A:$AA,26,0)</f>
        <v>6294.6216545300767</v>
      </c>
      <c r="H25" s="585">
        <f>+VLOOKUP($B25,place!$A:$AA,27,0)</f>
        <v>6294.6216545300767</v>
      </c>
      <c r="I25" s="550">
        <f t="shared" ref="I25:N25" si="32">+C25</f>
        <v>1514878</v>
      </c>
      <c r="J25" s="551">
        <f t="shared" si="32"/>
        <v>1514878</v>
      </c>
      <c r="K25" s="552">
        <f t="shared" si="32"/>
        <v>1514878</v>
      </c>
      <c r="L25" s="550">
        <f t="shared" si="32"/>
        <v>6294.6216545300767</v>
      </c>
      <c r="M25" s="551">
        <f t="shared" si="32"/>
        <v>6294.6216545300767</v>
      </c>
      <c r="N25" s="552">
        <f t="shared" si="32"/>
        <v>6294.6216545300767</v>
      </c>
      <c r="O25" s="550">
        <f t="shared" si="11"/>
        <v>9535583862.7712135</v>
      </c>
      <c r="P25" s="551">
        <f t="shared" si="12"/>
        <v>9535583862.7712135</v>
      </c>
      <c r="Q25" s="552">
        <f t="shared" si="13"/>
        <v>9535583862.7712135</v>
      </c>
      <c r="U25" s="579" t="s">
        <v>1362</v>
      </c>
      <c r="V25" s="579" t="s">
        <v>1363</v>
      </c>
      <c r="W25" s="579" t="s">
        <v>1364</v>
      </c>
      <c r="X25" s="579" t="s">
        <v>1365</v>
      </c>
      <c r="Y25" s="579" t="s">
        <v>1369</v>
      </c>
      <c r="Z25" s="579" t="s">
        <v>1368</v>
      </c>
      <c r="AA25" s="579" t="s">
        <v>1372</v>
      </c>
      <c r="AB25" s="604" t="s">
        <v>1373</v>
      </c>
      <c r="AC25" s="604" t="s">
        <v>1359</v>
      </c>
      <c r="AD25" s="604" t="s">
        <v>1374</v>
      </c>
      <c r="AE25" s="604" t="s">
        <v>1359</v>
      </c>
    </row>
    <row r="26" spans="1:32">
      <c r="A26" s="579">
        <f t="shared" si="5"/>
        <v>2005</v>
      </c>
      <c r="B26" s="584">
        <v>38656</v>
      </c>
      <c r="C26" s="585" t="e">
        <f>+VLOOKUP($B26,place!$A:$AA,6,0)</f>
        <v>#N/A</v>
      </c>
      <c r="D26" s="585" t="e">
        <f>+VLOOKUP($B26,place!$A:$AA,13,0)</f>
        <v>#N/A</v>
      </c>
      <c r="E26" s="585" t="e">
        <f>+VLOOKUP($B26,place!$A:$AA,20,0)</f>
        <v>#N/A</v>
      </c>
      <c r="F26" s="585" t="e">
        <f>+VLOOKUP($B26,place!$A:$AA,25,0)</f>
        <v>#N/A</v>
      </c>
      <c r="G26" s="585" t="e">
        <f>+VLOOKUP($B26,place!$A:$AA,26,0)</f>
        <v>#N/A</v>
      </c>
      <c r="H26" s="585" t="e">
        <f>+VLOOKUP($B26,place!$A:$AA,27,0)</f>
        <v>#N/A</v>
      </c>
      <c r="I26" s="550">
        <f t="shared" ref="I26:N26" si="33">+(C28-C25)/3+I25</f>
        <v>1509544.3333333333</v>
      </c>
      <c r="J26" s="551">
        <f t="shared" si="33"/>
        <v>1509544.3333333333</v>
      </c>
      <c r="K26" s="552">
        <f t="shared" si="33"/>
        <v>1509544.3333333333</v>
      </c>
      <c r="L26" s="550">
        <f t="shared" si="33"/>
        <v>6323.4105350766522</v>
      </c>
      <c r="M26" s="551">
        <f t="shared" si="33"/>
        <v>6323.4105350766522</v>
      </c>
      <c r="N26" s="552">
        <f t="shared" si="33"/>
        <v>6323.4105350766522</v>
      </c>
      <c r="O26" s="550">
        <f t="shared" si="11"/>
        <v>9545468540.5652618</v>
      </c>
      <c r="P26" s="551">
        <f t="shared" si="12"/>
        <v>9545468540.5652618</v>
      </c>
      <c r="Q26" s="552">
        <f t="shared" si="13"/>
        <v>9545468540.5652618</v>
      </c>
      <c r="S26" s="579" t="s">
        <v>44</v>
      </c>
      <c r="T26" s="584">
        <v>38352</v>
      </c>
      <c r="U26" s="585">
        <v>95681521.310000002</v>
      </c>
      <c r="V26" s="585">
        <v>93229771.419999987</v>
      </c>
      <c r="W26" s="585">
        <v>2604757.2000000179</v>
      </c>
      <c r="X26" s="585">
        <v>-153007.31</v>
      </c>
      <c r="Y26" s="585">
        <f>+V26</f>
        <v>93229771.419999987</v>
      </c>
      <c r="Z26" s="607">
        <f t="shared" ref="Z26:Z41" si="34">+Y26/V4</f>
        <v>8.9325835799192069E-4</v>
      </c>
      <c r="AA26" s="589">
        <f>+X26</f>
        <v>-153007.31</v>
      </c>
      <c r="AB26" s="605">
        <f>+TREND(AA26:$AA$41,T26:$T$41,$AB$24)</f>
        <v>-249045628.90953946</v>
      </c>
      <c r="AC26" s="606">
        <f>+RSQ(AA26:$AA$41,T26:$T$41)</f>
        <v>0.94275967626958102</v>
      </c>
      <c r="AD26" s="605">
        <f>+TREND(AA26:$AA$42,T26:$T$42,$AB$24)</f>
        <v>-223703411.63712978</v>
      </c>
      <c r="AE26" s="606">
        <f>+RSQ(AA26:$AA$42,T26:$T$42)</f>
        <v>0.83418188844793606</v>
      </c>
      <c r="AF26" s="585"/>
    </row>
    <row r="27" spans="1:32">
      <c r="A27" s="579">
        <f t="shared" si="5"/>
        <v>2005</v>
      </c>
      <c r="B27" s="584">
        <v>38686</v>
      </c>
      <c r="C27" s="585" t="e">
        <f>+VLOOKUP($B27,place!$A:$AA,6,0)</f>
        <v>#N/A</v>
      </c>
      <c r="D27" s="585" t="e">
        <f>+VLOOKUP($B27,place!$A:$AA,13,0)</f>
        <v>#N/A</v>
      </c>
      <c r="E27" s="585" t="e">
        <f>+VLOOKUP($B27,place!$A:$AA,20,0)</f>
        <v>#N/A</v>
      </c>
      <c r="F27" s="585" t="e">
        <f>+VLOOKUP($B27,place!$A:$AA,25,0)</f>
        <v>#N/A</v>
      </c>
      <c r="G27" s="585" t="e">
        <f>+VLOOKUP($B27,place!$A:$AA,26,0)</f>
        <v>#N/A</v>
      </c>
      <c r="H27" s="585" t="e">
        <f>+VLOOKUP($B27,place!$A:$AA,27,0)</f>
        <v>#N/A</v>
      </c>
      <c r="I27" s="550">
        <f t="shared" ref="I27:N27" si="35">+(C28-C25)*2/3+I25</f>
        <v>1504210.6666666667</v>
      </c>
      <c r="J27" s="551">
        <f t="shared" si="35"/>
        <v>1504210.6666666667</v>
      </c>
      <c r="K27" s="552">
        <f t="shared" si="35"/>
        <v>1504210.6666666667</v>
      </c>
      <c r="L27" s="550">
        <f t="shared" si="35"/>
        <v>6352.1994156232286</v>
      </c>
      <c r="M27" s="551">
        <f t="shared" si="35"/>
        <v>6352.1994156232286</v>
      </c>
      <c r="N27" s="552">
        <f t="shared" si="35"/>
        <v>6352.1994156232286</v>
      </c>
      <c r="O27" s="550">
        <f t="shared" si="11"/>
        <v>9555046117.7742271</v>
      </c>
      <c r="P27" s="551">
        <f t="shared" si="12"/>
        <v>9555046117.7742271</v>
      </c>
      <c r="Q27" s="552">
        <f t="shared" si="13"/>
        <v>9555046117.7742271</v>
      </c>
      <c r="S27" s="579" t="s">
        <v>45</v>
      </c>
      <c r="T27" s="584">
        <v>38717</v>
      </c>
      <c r="U27" s="585">
        <v>206269316.35999998</v>
      </c>
      <c r="V27" s="585">
        <v>208727992.94</v>
      </c>
      <c r="W27" s="585">
        <v>3727989.2599999905</v>
      </c>
      <c r="X27" s="585">
        <v>-6186665.8400000017</v>
      </c>
      <c r="Y27" s="585">
        <f>+V27-V26</f>
        <v>115498221.52000001</v>
      </c>
      <c r="Z27" s="607">
        <f t="shared" si="34"/>
        <v>1.0352055403006191E-3</v>
      </c>
      <c r="AA27" s="589">
        <f>+X27-X26</f>
        <v>-6033658.5300000021</v>
      </c>
      <c r="AB27" s="605">
        <f>+TREND(AA27:$AA$41,T27:$T$41,$AB$24)</f>
        <v>-253657619.75595617</v>
      </c>
      <c r="AC27" s="606">
        <f>+RSQ(AA27:$AA$41,T27:$T$41)</f>
        <v>0.94708892455159999</v>
      </c>
      <c r="AD27" s="605">
        <f>+TREND(AA27:$AA$42,T27:$T$42,$AB$24)</f>
        <v>-225986515.64584589</v>
      </c>
      <c r="AE27" s="606">
        <f>+RSQ(AA27:$AA$42,T27:$T$42)</f>
        <v>0.81925999568750851</v>
      </c>
      <c r="AF27" s="585"/>
    </row>
    <row r="28" spans="1:32">
      <c r="A28" s="579">
        <f t="shared" si="5"/>
        <v>2005</v>
      </c>
      <c r="B28" s="584">
        <v>38717</v>
      </c>
      <c r="C28" s="585">
        <f>+VLOOKUP($B28,place!$A:$AA,6,0)</f>
        <v>1498877</v>
      </c>
      <c r="D28" s="585">
        <f>+VLOOKUP($B28,place!$A:$AA,13,0)</f>
        <v>1498877</v>
      </c>
      <c r="E28" s="585">
        <f>+VLOOKUP($B28,place!$A:$AA,20,0)</f>
        <v>1498877</v>
      </c>
      <c r="F28" s="585">
        <f>+VLOOKUP($B28,place!$A:$AA,25,0)</f>
        <v>6380.988296169804</v>
      </c>
      <c r="G28" s="585">
        <f>+VLOOKUP($B28,place!$A:$AA,26,0)</f>
        <v>6380.988296169804</v>
      </c>
      <c r="H28" s="585">
        <f>+VLOOKUP($B28,place!$A:$AA,27,0)</f>
        <v>6380.988296169804</v>
      </c>
      <c r="I28" s="550">
        <f t="shared" ref="I28:N28" si="36">+C28</f>
        <v>1498877</v>
      </c>
      <c r="J28" s="551">
        <f t="shared" si="36"/>
        <v>1498877</v>
      </c>
      <c r="K28" s="552">
        <f t="shared" si="36"/>
        <v>1498877</v>
      </c>
      <c r="L28" s="550">
        <f t="shared" si="36"/>
        <v>6380.988296169804</v>
      </c>
      <c r="M28" s="551">
        <f t="shared" si="36"/>
        <v>6380.988296169804</v>
      </c>
      <c r="N28" s="552">
        <f t="shared" si="36"/>
        <v>6380.988296169804</v>
      </c>
      <c r="O28" s="550">
        <f t="shared" si="11"/>
        <v>9564316594.3981075</v>
      </c>
      <c r="P28" s="551">
        <f t="shared" si="12"/>
        <v>9564316594.3981075</v>
      </c>
      <c r="Q28" s="552">
        <f t="shared" si="13"/>
        <v>9564316594.3981075</v>
      </c>
      <c r="S28" s="579" t="s">
        <v>46</v>
      </c>
      <c r="T28" s="584">
        <v>39082</v>
      </c>
      <c r="U28" s="585">
        <v>397335484.42999995</v>
      </c>
      <c r="V28" s="585">
        <v>393027992.98999995</v>
      </c>
      <c r="W28" s="585">
        <v>14069234.329999983</v>
      </c>
      <c r="X28" s="585">
        <v>-9761742.8900000025</v>
      </c>
      <c r="Y28" s="585">
        <f t="shared" ref="Y28:Y41" si="37">+V28-V27</f>
        <v>184300000.04999995</v>
      </c>
      <c r="Z28" s="607">
        <f t="shared" si="34"/>
        <v>1.5138204311586575E-3</v>
      </c>
      <c r="AA28" s="589">
        <f t="shared" ref="AA28:AA42" si="38">+X28-X27</f>
        <v>-3575077.0500000007</v>
      </c>
      <c r="AB28" s="605">
        <f>+TREND(AA28:$AA$41,T28:$T$41,$AB$24)</f>
        <v>-257989842.50631857</v>
      </c>
      <c r="AC28" s="606">
        <f>+RSQ(AA28:$AA$41,T28:$T$41)</f>
        <v>0.94947784580799954</v>
      </c>
      <c r="AD28" s="605">
        <f>+TREND(AA28:$AA$42,T28:$T$42,$AB$24)</f>
        <v>-227775371.90797448</v>
      </c>
      <c r="AE28" s="606">
        <f>+RSQ(AA28:$AA$42,T28:$T$42)</f>
        <v>0.79801907773799785</v>
      </c>
      <c r="AF28" s="585"/>
    </row>
    <row r="29" spans="1:32">
      <c r="A29" s="579">
        <f t="shared" si="5"/>
        <v>2006</v>
      </c>
      <c r="B29" s="584">
        <v>38748</v>
      </c>
      <c r="C29" s="585" t="e">
        <f>+VLOOKUP($B29,place!$A:$AA,6,0)</f>
        <v>#N/A</v>
      </c>
      <c r="D29" s="585" t="e">
        <f>+VLOOKUP($B29,place!$A:$AA,13,0)</f>
        <v>#N/A</v>
      </c>
      <c r="E29" s="585" t="e">
        <f>+VLOOKUP($B29,place!$A:$AA,20,0)</f>
        <v>#N/A</v>
      </c>
      <c r="F29" s="585" t="e">
        <f>+VLOOKUP($B29,place!$A:$AA,25,0)</f>
        <v>#N/A</v>
      </c>
      <c r="G29" s="585" t="e">
        <f>+VLOOKUP($B29,place!$A:$AA,26,0)</f>
        <v>#N/A</v>
      </c>
      <c r="H29" s="585" t="e">
        <f>+VLOOKUP($B29,place!$A:$AA,27,0)</f>
        <v>#N/A</v>
      </c>
      <c r="I29" s="550">
        <f t="shared" ref="I29:N29" si="39">+(C31-C28)/3+I28</f>
        <v>1500589</v>
      </c>
      <c r="J29" s="551">
        <f t="shared" si="39"/>
        <v>1500589</v>
      </c>
      <c r="K29" s="552">
        <f t="shared" si="39"/>
        <v>1500589</v>
      </c>
      <c r="L29" s="550">
        <f t="shared" si="39"/>
        <v>6411.6714943173529</v>
      </c>
      <c r="M29" s="551">
        <f t="shared" si="39"/>
        <v>6411.6714943173529</v>
      </c>
      <c r="N29" s="552">
        <f t="shared" si="39"/>
        <v>6411.6714943173529</v>
      </c>
      <c r="O29" s="550">
        <f t="shared" si="11"/>
        <v>9621283715.9861832</v>
      </c>
      <c r="P29" s="551">
        <f t="shared" si="12"/>
        <v>9621283715.9861832</v>
      </c>
      <c r="Q29" s="552">
        <f t="shared" si="13"/>
        <v>9621283715.9861832</v>
      </c>
      <c r="S29" s="579" t="s">
        <v>47</v>
      </c>
      <c r="T29" s="584">
        <v>39447</v>
      </c>
      <c r="U29" s="585">
        <v>692810063.44000006</v>
      </c>
      <c r="V29" s="585">
        <v>654561240.17999995</v>
      </c>
      <c r="W29" s="585">
        <v>56928290.900000095</v>
      </c>
      <c r="X29" s="585">
        <v>-18679467.640000004</v>
      </c>
      <c r="Y29" s="585">
        <f t="shared" si="37"/>
        <v>261533247.19</v>
      </c>
      <c r="Z29" s="607">
        <f t="shared" si="34"/>
        <v>1.9720682523729155E-3</v>
      </c>
      <c r="AA29" s="589">
        <f t="shared" si="38"/>
        <v>-8917724.7500000019</v>
      </c>
      <c r="AB29" s="605">
        <f>+TREND(AA29:$AA$41,T29:$T$41,$AB$24)</f>
        <v>-260121023.36326671</v>
      </c>
      <c r="AC29" s="606">
        <f>+RSQ(AA29:$AA$41,T29:$T$41)</f>
        <v>0.94232246467129244</v>
      </c>
      <c r="AD29" s="605">
        <f>+TREND(AA29:$AA$42,T29:$T$42,$AB$24)</f>
        <v>-227527340.56453705</v>
      </c>
      <c r="AE29" s="606">
        <f>+RSQ(AA29:$AA$42,T29:$T$42)</f>
        <v>0.76049825789322567</v>
      </c>
      <c r="AF29" s="585"/>
    </row>
    <row r="30" spans="1:32">
      <c r="A30" s="579">
        <f t="shared" si="5"/>
        <v>2006</v>
      </c>
      <c r="B30" s="584">
        <v>38776</v>
      </c>
      <c r="C30" s="585" t="e">
        <f>+VLOOKUP($B30,place!$A:$AA,6,0)</f>
        <v>#N/A</v>
      </c>
      <c r="D30" s="585" t="e">
        <f>+VLOOKUP($B30,place!$A:$AA,13,0)</f>
        <v>#N/A</v>
      </c>
      <c r="E30" s="585" t="e">
        <f>+VLOOKUP($B30,place!$A:$AA,20,0)</f>
        <v>#N/A</v>
      </c>
      <c r="F30" s="585" t="e">
        <f>+VLOOKUP($B30,place!$A:$AA,25,0)</f>
        <v>#N/A</v>
      </c>
      <c r="G30" s="585" t="e">
        <f>+VLOOKUP($B30,place!$A:$AA,26,0)</f>
        <v>#N/A</v>
      </c>
      <c r="H30" s="585" t="e">
        <f>+VLOOKUP($B30,place!$A:$AA,27,0)</f>
        <v>#N/A</v>
      </c>
      <c r="I30" s="550">
        <f t="shared" ref="I30:N30" si="40">+(C31-C28)*2/3+I28</f>
        <v>1502301</v>
      </c>
      <c r="J30" s="551">
        <f t="shared" si="40"/>
        <v>1502301</v>
      </c>
      <c r="K30" s="552">
        <f t="shared" si="40"/>
        <v>1502301</v>
      </c>
      <c r="L30" s="550">
        <f t="shared" si="40"/>
        <v>6442.3546924649017</v>
      </c>
      <c r="M30" s="551">
        <f t="shared" si="40"/>
        <v>6442.3546924649017</v>
      </c>
      <c r="N30" s="552">
        <f t="shared" si="40"/>
        <v>6442.3546924649017</v>
      </c>
      <c r="O30" s="550">
        <f t="shared" si="11"/>
        <v>9678355896.8447151</v>
      </c>
      <c r="P30" s="551">
        <f t="shared" si="12"/>
        <v>9678355896.8447151</v>
      </c>
      <c r="Q30" s="552">
        <f t="shared" si="13"/>
        <v>9678355896.8447151</v>
      </c>
      <c r="S30" s="579" t="s">
        <v>48</v>
      </c>
      <c r="T30" s="584">
        <v>39813</v>
      </c>
      <c r="U30" s="585">
        <v>799665441.02999997</v>
      </c>
      <c r="V30" s="585">
        <v>904018046.22000003</v>
      </c>
      <c r="W30" s="585">
        <v>-65719592.560000062</v>
      </c>
      <c r="X30" s="585">
        <v>-38633012.629999995</v>
      </c>
      <c r="Y30" s="585">
        <f t="shared" si="37"/>
        <v>249456806.04000008</v>
      </c>
      <c r="Z30" s="607">
        <f t="shared" si="34"/>
        <v>1.7153645592088884E-3</v>
      </c>
      <c r="AA30" s="589">
        <f t="shared" si="38"/>
        <v>-19953544.989999991</v>
      </c>
      <c r="AB30" s="605">
        <f>+TREND(AA30:$AA$41,T30:$T$41,$AB$24)</f>
        <v>-260308116.52429342</v>
      </c>
      <c r="AC30" s="606">
        <f>+RSQ(AA30:$AA$41,T30:$T$41)</f>
        <v>0.92801600330315281</v>
      </c>
      <c r="AD30" s="605">
        <f>+TREND(AA30:$AA$42,T30:$T$42,$AB$24)</f>
        <v>-225461545.61086798</v>
      </c>
      <c r="AE30" s="606">
        <f>+RSQ(AA30:$AA$42,T30:$T$42)</f>
        <v>0.70583596081101818</v>
      </c>
      <c r="AF30" s="585"/>
    </row>
    <row r="31" spans="1:32">
      <c r="A31" s="579">
        <f t="shared" si="5"/>
        <v>2006</v>
      </c>
      <c r="B31" s="584">
        <v>38807</v>
      </c>
      <c r="C31" s="585">
        <f>+VLOOKUP($B31,place!$A:$AA,6,0)</f>
        <v>1504013</v>
      </c>
      <c r="D31" s="585">
        <f>+VLOOKUP($B31,place!$A:$AA,13,0)</f>
        <v>1504013</v>
      </c>
      <c r="E31" s="585">
        <f>+VLOOKUP($B31,place!$A:$AA,20,0)</f>
        <v>1504013</v>
      </c>
      <c r="F31" s="585">
        <f>+VLOOKUP($B31,place!$A:$AA,25,0)</f>
        <v>6473.0378906124506</v>
      </c>
      <c r="G31" s="585">
        <f>+VLOOKUP($B31,place!$A:$AA,26,0)</f>
        <v>6473.0378906124506</v>
      </c>
      <c r="H31" s="585">
        <f>+VLOOKUP($B31,place!$A:$AA,27,0)</f>
        <v>6473.0378906124506</v>
      </c>
      <c r="I31" s="550">
        <f t="shared" ref="I31:N31" si="41">+C31</f>
        <v>1504013</v>
      </c>
      <c r="J31" s="551">
        <f t="shared" si="41"/>
        <v>1504013</v>
      </c>
      <c r="K31" s="552">
        <f t="shared" si="41"/>
        <v>1504013</v>
      </c>
      <c r="L31" s="550">
        <f t="shared" si="41"/>
        <v>6473.0378906124506</v>
      </c>
      <c r="M31" s="551">
        <f t="shared" si="41"/>
        <v>6473.0378906124506</v>
      </c>
      <c r="N31" s="552">
        <f t="shared" si="41"/>
        <v>6473.0378906124506</v>
      </c>
      <c r="O31" s="550">
        <f t="shared" si="11"/>
        <v>9735533136.9737034</v>
      </c>
      <c r="P31" s="551">
        <f t="shared" si="12"/>
        <v>9735533136.9737034</v>
      </c>
      <c r="Q31" s="552">
        <f t="shared" si="13"/>
        <v>9735533136.9737034</v>
      </c>
      <c r="S31" s="579" t="s">
        <v>49</v>
      </c>
      <c r="T31" s="584">
        <v>40178</v>
      </c>
      <c r="U31" s="585">
        <v>1144809485.96</v>
      </c>
      <c r="V31" s="585">
        <v>1190983025.1500001</v>
      </c>
      <c r="W31" s="585">
        <v>38489496.629999876</v>
      </c>
      <c r="X31" s="585">
        <v>-84663035.819999993</v>
      </c>
      <c r="Y31" s="585">
        <f t="shared" si="37"/>
        <v>286964978.93000007</v>
      </c>
      <c r="Z31" s="607">
        <f t="shared" si="34"/>
        <v>1.9677312195576502E-3</v>
      </c>
      <c r="AA31" s="589">
        <f t="shared" si="38"/>
        <v>-46030023.189999998</v>
      </c>
      <c r="AB31" s="605">
        <f>+TREND(AA31:$AA$41,T31:$T$41,$AB$24)</f>
        <v>-258602157.03307581</v>
      </c>
      <c r="AC31" s="606">
        <f>+RSQ(AA31:$AA$41,T31:$T$41)</f>
        <v>0.90646153600739088</v>
      </c>
      <c r="AD31" s="605">
        <f>+TREND(AA31:$AA$42,T31:$T$42,$AB$24)</f>
        <v>-221634303.1928153</v>
      </c>
      <c r="AE31" s="606">
        <f>+RSQ(AA31:$AA$42,T31:$T$42)</f>
        <v>0.62932926659600663</v>
      </c>
      <c r="AF31" s="585"/>
    </row>
    <row r="32" spans="1:32">
      <c r="A32" s="579">
        <f t="shared" si="5"/>
        <v>2006</v>
      </c>
      <c r="B32" s="584">
        <v>38837</v>
      </c>
      <c r="C32" s="585" t="e">
        <f>+VLOOKUP($B32,place!$A:$AA,6,0)</f>
        <v>#N/A</v>
      </c>
      <c r="D32" s="585" t="e">
        <f>+VLOOKUP($B32,place!$A:$AA,13,0)</f>
        <v>#N/A</v>
      </c>
      <c r="E32" s="585" t="e">
        <f>+VLOOKUP($B32,place!$A:$AA,20,0)</f>
        <v>#N/A</v>
      </c>
      <c r="F32" s="585" t="e">
        <f>+VLOOKUP($B32,place!$A:$AA,25,0)</f>
        <v>#N/A</v>
      </c>
      <c r="G32" s="585" t="e">
        <f>+VLOOKUP($B32,place!$A:$AA,26,0)</f>
        <v>#N/A</v>
      </c>
      <c r="H32" s="585" t="e">
        <f>+VLOOKUP($B32,place!$A:$AA,27,0)</f>
        <v>#N/A</v>
      </c>
      <c r="I32" s="550">
        <f t="shared" ref="I32:N32" si="42">+(C34-C31)/3+I31</f>
        <v>1518514</v>
      </c>
      <c r="J32" s="551">
        <f t="shared" si="42"/>
        <v>1518514</v>
      </c>
      <c r="K32" s="552">
        <f t="shared" si="42"/>
        <v>1518514</v>
      </c>
      <c r="L32" s="550">
        <f t="shared" si="42"/>
        <v>6521.0828713240171</v>
      </c>
      <c r="M32" s="551">
        <f t="shared" si="42"/>
        <v>6521.0828713240171</v>
      </c>
      <c r="N32" s="552">
        <f t="shared" si="42"/>
        <v>6521.0828713240171</v>
      </c>
      <c r="O32" s="550">
        <f t="shared" si="11"/>
        <v>9902355635.2657185</v>
      </c>
      <c r="P32" s="551">
        <f t="shared" si="12"/>
        <v>9902355635.2657185</v>
      </c>
      <c r="Q32" s="552">
        <f t="shared" si="13"/>
        <v>9902355635.2657185</v>
      </c>
      <c r="S32" s="579" t="s">
        <v>50</v>
      </c>
      <c r="T32" s="584">
        <v>40543</v>
      </c>
      <c r="U32" s="585">
        <v>1472212449.79</v>
      </c>
      <c r="V32" s="585">
        <v>1480332791.3700001</v>
      </c>
      <c r="W32" s="585">
        <v>143906956.16999984</v>
      </c>
      <c r="X32" s="585">
        <v>-152027297.74999997</v>
      </c>
      <c r="Y32" s="585">
        <f t="shared" si="37"/>
        <v>289349766.22000003</v>
      </c>
      <c r="Z32" s="607">
        <f t="shared" si="34"/>
        <v>2.0838205555572583E-3</v>
      </c>
      <c r="AA32" s="589">
        <f t="shared" si="38"/>
        <v>-67364261.929999977</v>
      </c>
      <c r="AB32" s="605">
        <f>+TREND(AA32:$AA$41,T32:$T$41,$AB$24)</f>
        <v>-257754219.90143013</v>
      </c>
      <c r="AC32" s="606">
        <f>+RSQ(AA32:$AA$41,T32:$T$41)</f>
        <v>0.87704559631472734</v>
      </c>
      <c r="AD32" s="605">
        <f>+TREND(AA32:$AA$42,T32:$T$42,$AB$24)</f>
        <v>-218085451.78403711</v>
      </c>
      <c r="AE32" s="606">
        <f>+RSQ(AA32:$AA$42,T32:$T$42)</f>
        <v>0.53466365160633567</v>
      </c>
      <c r="AF32" s="585"/>
    </row>
    <row r="33" spans="1:32">
      <c r="A33" s="579">
        <f t="shared" si="5"/>
        <v>2006</v>
      </c>
      <c r="B33" s="584">
        <v>38868</v>
      </c>
      <c r="C33" s="585" t="e">
        <f>+VLOOKUP($B33,place!$A:$AA,6,0)</f>
        <v>#N/A</v>
      </c>
      <c r="D33" s="585" t="e">
        <f>+VLOOKUP($B33,place!$A:$AA,13,0)</f>
        <v>#N/A</v>
      </c>
      <c r="E33" s="585" t="e">
        <f>+VLOOKUP($B33,place!$A:$AA,20,0)</f>
        <v>#N/A</v>
      </c>
      <c r="F33" s="585" t="e">
        <f>+VLOOKUP($B33,place!$A:$AA,25,0)</f>
        <v>#N/A</v>
      </c>
      <c r="G33" s="585" t="e">
        <f>+VLOOKUP($B33,place!$A:$AA,26,0)</f>
        <v>#N/A</v>
      </c>
      <c r="H33" s="585" t="e">
        <f>+VLOOKUP($B33,place!$A:$AA,27,0)</f>
        <v>#N/A</v>
      </c>
      <c r="I33" s="550">
        <f t="shared" ref="I33:N33" si="43">+(C34-C31)*2/3+I31</f>
        <v>1533015</v>
      </c>
      <c r="J33" s="551">
        <f t="shared" si="43"/>
        <v>1533015</v>
      </c>
      <c r="K33" s="552">
        <f t="shared" si="43"/>
        <v>1533015</v>
      </c>
      <c r="L33" s="550">
        <f t="shared" si="43"/>
        <v>6569.1278520355836</v>
      </c>
      <c r="M33" s="551">
        <f t="shared" si="43"/>
        <v>6569.1278520355836</v>
      </c>
      <c r="N33" s="552">
        <f t="shared" si="43"/>
        <v>6569.1278520355836</v>
      </c>
      <c r="O33" s="550">
        <f t="shared" si="11"/>
        <v>10070571534.088329</v>
      </c>
      <c r="P33" s="551">
        <f t="shared" si="12"/>
        <v>10070571534.088329</v>
      </c>
      <c r="Q33" s="552">
        <f t="shared" si="13"/>
        <v>10070571534.088329</v>
      </c>
      <c r="S33" s="579" t="s">
        <v>51</v>
      </c>
      <c r="T33" s="584">
        <v>40908</v>
      </c>
      <c r="U33" s="585">
        <v>1642129813.3400002</v>
      </c>
      <c r="V33" s="585">
        <v>1784147233.7800007</v>
      </c>
      <c r="W33" s="585">
        <v>95835476.249999523</v>
      </c>
      <c r="X33" s="585">
        <v>-237852896.68999997</v>
      </c>
      <c r="Y33" s="585">
        <f t="shared" si="37"/>
        <v>303814442.41000056</v>
      </c>
      <c r="Z33" s="607">
        <f t="shared" si="34"/>
        <v>2.1834264651387153E-3</v>
      </c>
      <c r="AA33" s="589">
        <f t="shared" si="38"/>
        <v>-85825598.939999998</v>
      </c>
      <c r="AB33" s="605">
        <f>+TREND(AA33:$AA$41,T33:$T$41,$AB$24)</f>
        <v>-257100635.55565023</v>
      </c>
      <c r="AC33" s="606">
        <f>+RSQ(AA33:$AA$41,T33:$T$41)</f>
        <v>0.83602223082099558</v>
      </c>
      <c r="AD33" s="605">
        <f>+TREND(AA33:$AA$42,T33:$T$42,$AB$24)</f>
        <v>-214185086.99145269</v>
      </c>
      <c r="AE33" s="606">
        <f>+RSQ(AA33:$AA$42,T33:$T$42)</f>
        <v>0.4191602052541053</v>
      </c>
      <c r="AF33" s="585"/>
    </row>
    <row r="34" spans="1:32">
      <c r="A34" s="579">
        <f t="shared" si="5"/>
        <v>2006</v>
      </c>
      <c r="B34" s="584">
        <v>38898</v>
      </c>
      <c r="C34" s="585">
        <f>+VLOOKUP($B34,place!$A:$AA,6,0)</f>
        <v>1547516</v>
      </c>
      <c r="D34" s="585">
        <f>+VLOOKUP($B34,place!$A:$AA,13,0)</f>
        <v>1547516</v>
      </c>
      <c r="E34" s="585">
        <f>+VLOOKUP($B34,place!$A:$AA,20,0)</f>
        <v>1547516</v>
      </c>
      <c r="F34" s="585">
        <f>+VLOOKUP($B34,place!$A:$AA,25,0)</f>
        <v>6617.1728327471501</v>
      </c>
      <c r="G34" s="585">
        <f>+VLOOKUP($B34,place!$A:$AA,26,0)</f>
        <v>6617.1728327471501</v>
      </c>
      <c r="H34" s="585">
        <f>+VLOOKUP($B34,place!$A:$AA,27,0)</f>
        <v>6617.1728327471501</v>
      </c>
      <c r="I34" s="550">
        <f t="shared" ref="I34:N34" si="44">+C34</f>
        <v>1547516</v>
      </c>
      <c r="J34" s="551">
        <f t="shared" si="44"/>
        <v>1547516</v>
      </c>
      <c r="K34" s="552">
        <f t="shared" si="44"/>
        <v>1547516</v>
      </c>
      <c r="L34" s="550">
        <f t="shared" si="44"/>
        <v>6617.1728327471501</v>
      </c>
      <c r="M34" s="551">
        <f t="shared" si="44"/>
        <v>6617.1728327471501</v>
      </c>
      <c r="N34" s="552">
        <f t="shared" si="44"/>
        <v>6617.1728327471501</v>
      </c>
      <c r="O34" s="550">
        <f t="shared" si="11"/>
        <v>10240180833.441538</v>
      </c>
      <c r="P34" s="551">
        <f t="shared" si="12"/>
        <v>10240180833.441538</v>
      </c>
      <c r="Q34" s="552">
        <f t="shared" si="13"/>
        <v>10240180833.441538</v>
      </c>
      <c r="S34" s="579" t="s">
        <v>52</v>
      </c>
      <c r="T34" s="584">
        <v>41274</v>
      </c>
      <c r="U34" s="585">
        <v>1987415774.5300002</v>
      </c>
      <c r="V34" s="585">
        <v>2066804985.3500009</v>
      </c>
      <c r="W34" s="585">
        <v>301456908.74999928</v>
      </c>
      <c r="X34" s="585">
        <v>-380846119.56999993</v>
      </c>
      <c r="Y34" s="585">
        <f t="shared" si="37"/>
        <v>282657751.57000017</v>
      </c>
      <c r="Z34" s="607">
        <f t="shared" si="34"/>
        <v>2.0316344849092469E-3</v>
      </c>
      <c r="AA34" s="589">
        <f t="shared" si="38"/>
        <v>-142993222.87999997</v>
      </c>
      <c r="AB34" s="605">
        <f>+TREND(AA34:$AA$41,T34:$T$41,$AB$24)</f>
        <v>-255871910.69880486</v>
      </c>
      <c r="AC34" s="606">
        <f>+RSQ(AA34:$AA$41,T34:$T$41)</f>
        <v>0.77499773039768083</v>
      </c>
      <c r="AD34" s="605">
        <f>+TREND(AA34:$AA$42,T34:$T$42,$AB$24)</f>
        <v>-209225179.22972214</v>
      </c>
      <c r="AE34" s="606">
        <f>+RSQ(AA34:$AA$42,T34:$T$42)</f>
        <v>0.28193638114076913</v>
      </c>
      <c r="AF34" s="585"/>
    </row>
    <row r="35" spans="1:32">
      <c r="A35" s="579">
        <f t="shared" si="5"/>
        <v>2006</v>
      </c>
      <c r="B35" s="584">
        <v>38929</v>
      </c>
      <c r="C35" s="585" t="e">
        <f>+VLOOKUP($B35,place!$A:$AA,6,0)</f>
        <v>#N/A</v>
      </c>
      <c r="D35" s="585" t="e">
        <f>+VLOOKUP($B35,place!$A:$AA,13,0)</f>
        <v>#N/A</v>
      </c>
      <c r="E35" s="585" t="e">
        <f>+VLOOKUP($B35,place!$A:$AA,20,0)</f>
        <v>#N/A</v>
      </c>
      <c r="F35" s="585" t="e">
        <f>+VLOOKUP($B35,place!$A:$AA,25,0)</f>
        <v>#N/A</v>
      </c>
      <c r="G35" s="585" t="e">
        <f>+VLOOKUP($B35,place!$A:$AA,26,0)</f>
        <v>#N/A</v>
      </c>
      <c r="H35" s="585" t="e">
        <f>+VLOOKUP($B35,place!$A:$AA,27,0)</f>
        <v>#N/A</v>
      </c>
      <c r="I35" s="550">
        <f t="shared" ref="I35:N35" si="45">+(C37-C34)/3+I34</f>
        <v>1549640.6666666667</v>
      </c>
      <c r="J35" s="551">
        <f t="shared" si="45"/>
        <v>1549640.6666666667</v>
      </c>
      <c r="K35" s="552">
        <f t="shared" si="45"/>
        <v>1549640.6666666667</v>
      </c>
      <c r="L35" s="550">
        <f t="shared" si="45"/>
        <v>6633.1591413390433</v>
      </c>
      <c r="M35" s="551">
        <f t="shared" si="45"/>
        <v>6633.1591413390433</v>
      </c>
      <c r="N35" s="552">
        <f t="shared" si="45"/>
        <v>6633.1591413390433</v>
      </c>
      <c r="O35" s="550">
        <f t="shared" si="11"/>
        <v>10279013153.89073</v>
      </c>
      <c r="P35" s="551">
        <f t="shared" si="12"/>
        <v>10279013153.89073</v>
      </c>
      <c r="Q35" s="552">
        <f t="shared" si="13"/>
        <v>10279013153.89073</v>
      </c>
      <c r="S35" s="579" t="s">
        <v>53</v>
      </c>
      <c r="T35" s="584">
        <v>41639</v>
      </c>
      <c r="U35" s="585">
        <v>2208116041.7799997</v>
      </c>
      <c r="V35" s="585">
        <v>2358862914.3500009</v>
      </c>
      <c r="W35" s="585">
        <v>353882088.80999899</v>
      </c>
      <c r="X35" s="585">
        <v>-504628961.38000005</v>
      </c>
      <c r="Y35" s="585">
        <f t="shared" si="37"/>
        <v>292057929</v>
      </c>
      <c r="Z35" s="607">
        <f t="shared" si="34"/>
        <v>2.1078930662539745E-3</v>
      </c>
      <c r="AA35" s="589">
        <f t="shared" si="38"/>
        <v>-123782841.81000012</v>
      </c>
      <c r="AB35" s="605">
        <f>+TREND(AA35:$AA$41,T35:$T$41,$AB$24)</f>
        <v>-270159645.73493767</v>
      </c>
      <c r="AC35" s="606">
        <f>+RSQ(AA35:$AA$41,T35:$T$41)</f>
        <v>0.87268266743903122</v>
      </c>
      <c r="AD35" s="605">
        <f>+TREND(AA35:$AA$42,T35:$T$42,$AB$24)</f>
        <v>-213877711.77447605</v>
      </c>
      <c r="AE35" s="606">
        <f>+RSQ(AA35:$AA$42,T35:$T$42)</f>
        <v>0.27914780644174447</v>
      </c>
      <c r="AF35" s="585"/>
    </row>
    <row r="36" spans="1:32">
      <c r="A36" s="579">
        <f t="shared" si="5"/>
        <v>2006</v>
      </c>
      <c r="B36" s="584">
        <v>38960</v>
      </c>
      <c r="C36" s="585" t="e">
        <f>+VLOOKUP($B36,place!$A:$AA,6,0)</f>
        <v>#N/A</v>
      </c>
      <c r="D36" s="585" t="e">
        <f>+VLOOKUP($B36,place!$A:$AA,13,0)</f>
        <v>#N/A</v>
      </c>
      <c r="E36" s="585" t="e">
        <f>+VLOOKUP($B36,place!$A:$AA,20,0)</f>
        <v>#N/A</v>
      </c>
      <c r="F36" s="585" t="e">
        <f>+VLOOKUP($B36,place!$A:$AA,25,0)</f>
        <v>#N/A</v>
      </c>
      <c r="G36" s="585" t="e">
        <f>+VLOOKUP($B36,place!$A:$AA,26,0)</f>
        <v>#N/A</v>
      </c>
      <c r="H36" s="585" t="e">
        <f>+VLOOKUP($B36,place!$A:$AA,27,0)</f>
        <v>#N/A</v>
      </c>
      <c r="I36" s="550">
        <f t="shared" ref="I36:N36" si="46">+(C37-C34)*2/3+I34</f>
        <v>1551765.3333333333</v>
      </c>
      <c r="J36" s="551">
        <f t="shared" si="46"/>
        <v>1551765.3333333333</v>
      </c>
      <c r="K36" s="552">
        <f t="shared" si="46"/>
        <v>1551765.3333333333</v>
      </c>
      <c r="L36" s="550">
        <f t="shared" si="46"/>
        <v>6649.1454499309357</v>
      </c>
      <c r="M36" s="551">
        <f t="shared" si="46"/>
        <v>6649.1454499309357</v>
      </c>
      <c r="N36" s="552">
        <f t="shared" si="46"/>
        <v>6649.1454499309357</v>
      </c>
      <c r="O36" s="550">
        <f t="shared" si="11"/>
        <v>10317913405.493895</v>
      </c>
      <c r="P36" s="551">
        <f t="shared" si="12"/>
        <v>10317913405.493895</v>
      </c>
      <c r="Q36" s="552">
        <f t="shared" si="13"/>
        <v>10317913405.493895</v>
      </c>
      <c r="S36" s="579" t="s">
        <v>54</v>
      </c>
      <c r="T36" s="584">
        <v>42004</v>
      </c>
      <c r="U36" s="585">
        <v>2651986971.6099997</v>
      </c>
      <c r="V36" s="585">
        <v>2716201518.1300006</v>
      </c>
      <c r="W36" s="585">
        <v>576806986.9399991</v>
      </c>
      <c r="X36" s="585">
        <v>-641021533.46000004</v>
      </c>
      <c r="Y36" s="585">
        <f t="shared" si="37"/>
        <v>357338603.77999973</v>
      </c>
      <c r="Z36" s="607">
        <f t="shared" si="34"/>
        <v>2.6365644626008839E-3</v>
      </c>
      <c r="AA36" s="589">
        <f t="shared" si="38"/>
        <v>-136392572.07999998</v>
      </c>
      <c r="AB36" s="605">
        <f>+TREND(AA36:$AA$41,T36:$T$41,$AB$24)</f>
        <v>-278108033.09820223</v>
      </c>
      <c r="AC36" s="606">
        <f>+RSQ(AA36:$AA$41,T36:$T$41)</f>
        <v>0.87105294163319835</v>
      </c>
      <c r="AD36" s="605">
        <f>+TREND(AA36:$AA$42,T36:$T$42,$AB$24)</f>
        <v>-212154754.98834038</v>
      </c>
      <c r="AE36" s="606">
        <f>+RSQ(AA36:$AA$42,T36:$T$42)</f>
        <v>0.18052736832439711</v>
      </c>
      <c r="AF36" s="585"/>
    </row>
    <row r="37" spans="1:32">
      <c r="A37" s="579">
        <f t="shared" si="5"/>
        <v>2006</v>
      </c>
      <c r="B37" s="584">
        <v>38990</v>
      </c>
      <c r="C37" s="585">
        <f>+VLOOKUP($B37,place!$A:$AA,6,0)</f>
        <v>1553890</v>
      </c>
      <c r="D37" s="585">
        <f>+VLOOKUP($B37,place!$A:$AA,13,0)</f>
        <v>1553890</v>
      </c>
      <c r="E37" s="585">
        <f>+VLOOKUP($B37,place!$A:$AA,20,0)</f>
        <v>1553890</v>
      </c>
      <c r="F37" s="585">
        <f>+VLOOKUP($B37,place!$A:$AA,25,0)</f>
        <v>6665.1317585228289</v>
      </c>
      <c r="G37" s="585">
        <f>+VLOOKUP($B37,place!$A:$AA,26,0)</f>
        <v>6665.1317585228289</v>
      </c>
      <c r="H37" s="585">
        <f>+VLOOKUP($B37,place!$A:$AA,27,0)</f>
        <v>6665.1317585228289</v>
      </c>
      <c r="I37" s="550">
        <f t="shared" ref="I37:N37" si="47">+C37</f>
        <v>1553890</v>
      </c>
      <c r="J37" s="551">
        <f t="shared" si="47"/>
        <v>1553890</v>
      </c>
      <c r="K37" s="552">
        <f t="shared" si="47"/>
        <v>1553890</v>
      </c>
      <c r="L37" s="550">
        <f t="shared" si="47"/>
        <v>6665.1317585228289</v>
      </c>
      <c r="M37" s="551">
        <f t="shared" si="47"/>
        <v>6665.1317585228289</v>
      </c>
      <c r="N37" s="552">
        <f t="shared" si="47"/>
        <v>6665.1317585228289</v>
      </c>
      <c r="O37" s="550">
        <f t="shared" si="11"/>
        <v>10356881588.25104</v>
      </c>
      <c r="P37" s="551">
        <f t="shared" si="12"/>
        <v>10356881588.25104</v>
      </c>
      <c r="Q37" s="552">
        <f t="shared" si="13"/>
        <v>10356881588.25104</v>
      </c>
      <c r="S37" s="579" t="s">
        <v>55</v>
      </c>
      <c r="T37" s="584">
        <v>42369</v>
      </c>
      <c r="U37" s="585">
        <v>3044841582.79</v>
      </c>
      <c r="V37" s="585">
        <v>3102982675.3100004</v>
      </c>
      <c r="W37" s="585">
        <v>727312726.36999989</v>
      </c>
      <c r="X37" s="585">
        <v>-785453818.8900001</v>
      </c>
      <c r="Y37" s="585">
        <f t="shared" si="37"/>
        <v>386781157.17999983</v>
      </c>
      <c r="Z37" s="607">
        <f t="shared" si="34"/>
        <v>2.9397789523589986E-3</v>
      </c>
      <c r="AA37" s="589">
        <f t="shared" si="38"/>
        <v>-144432285.43000007</v>
      </c>
      <c r="AB37" s="605">
        <f>+TREND(AA37:$AA$41,T37:$T$41,$AB$24)</f>
        <v>-288209502.40804052</v>
      </c>
      <c r="AC37" s="606">
        <f>+RSQ(AA37:$AA$41,T37:$T$41)</f>
        <v>0.87485197011626314</v>
      </c>
      <c r="AD37" s="605">
        <f>+TREND(AA37:$AA$42,T37:$T$42,$AB$24)</f>
        <v>-208917355.63333106</v>
      </c>
      <c r="AE37" s="606">
        <f>+RSQ(AA37:$AA$42,T37:$T$42)</f>
        <v>8.7302257074366563E-2</v>
      </c>
      <c r="AF37" s="585"/>
    </row>
    <row r="38" spans="1:32">
      <c r="A38" s="579">
        <f t="shared" si="5"/>
        <v>2006</v>
      </c>
      <c r="B38" s="584">
        <v>39021</v>
      </c>
      <c r="C38" s="585" t="e">
        <f>+VLOOKUP($B38,place!$A:$AA,6,0)</f>
        <v>#N/A</v>
      </c>
      <c r="D38" s="585" t="e">
        <f>+VLOOKUP($B38,place!$A:$AA,13,0)</f>
        <v>#N/A</v>
      </c>
      <c r="E38" s="585" t="e">
        <f>+VLOOKUP($B38,place!$A:$AA,20,0)</f>
        <v>#N/A</v>
      </c>
      <c r="F38" s="585" t="e">
        <f>+VLOOKUP($B38,place!$A:$AA,25,0)</f>
        <v>#N/A</v>
      </c>
      <c r="G38" s="585" t="e">
        <f>+VLOOKUP($B38,place!$A:$AA,26,0)</f>
        <v>#N/A</v>
      </c>
      <c r="H38" s="585" t="e">
        <f>+VLOOKUP($B38,place!$A:$AA,27,0)</f>
        <v>#N/A</v>
      </c>
      <c r="I38" s="550">
        <f t="shared" ref="I38:N38" si="48">+(C40-C37)/3+I37</f>
        <v>1548650</v>
      </c>
      <c r="J38" s="551">
        <f t="shared" si="48"/>
        <v>1548650</v>
      </c>
      <c r="K38" s="552">
        <f t="shared" si="48"/>
        <v>1548650</v>
      </c>
      <c r="L38" s="550">
        <f t="shared" si="48"/>
        <v>6738.8370997784095</v>
      </c>
      <c r="M38" s="551">
        <f t="shared" si="48"/>
        <v>6738.8370997784095</v>
      </c>
      <c r="N38" s="552">
        <f t="shared" si="48"/>
        <v>6738.8370997784095</v>
      </c>
      <c r="O38" s="550">
        <f t="shared" si="11"/>
        <v>10436100074.571835</v>
      </c>
      <c r="P38" s="551">
        <f t="shared" si="12"/>
        <v>10436100074.571835</v>
      </c>
      <c r="Q38" s="552">
        <f t="shared" si="13"/>
        <v>10436100074.571835</v>
      </c>
      <c r="S38" s="579" t="s">
        <v>56</v>
      </c>
      <c r="T38" s="584">
        <v>42735</v>
      </c>
      <c r="U38" s="585">
        <v>3548400554.1700001</v>
      </c>
      <c r="V38" s="585">
        <v>3567120566.1100011</v>
      </c>
      <c r="W38" s="585">
        <v>911442233.55999899</v>
      </c>
      <c r="X38" s="585">
        <v>-930162245.50000012</v>
      </c>
      <c r="Y38" s="585">
        <f t="shared" si="37"/>
        <v>464137890.80000067</v>
      </c>
      <c r="Z38" s="607">
        <f t="shared" si="34"/>
        <v>3.4207766470141301E-3</v>
      </c>
      <c r="AA38" s="589">
        <f t="shared" si="38"/>
        <v>-144708426.61000001</v>
      </c>
      <c r="AB38" s="605">
        <f>+TREND(AA38:$AA$41,T38:$T$41,$AB$24)</f>
        <v>-296229949.24396706</v>
      </c>
      <c r="AC38" s="606">
        <f>+RSQ(AA38:$AA$41,T38:$T$41)</f>
        <v>0.83589737741981074</v>
      </c>
      <c r="AD38" s="605">
        <f>+TREND(AA38:$AA$42,T38:$T$42,$AB$24)</f>
        <v>-199621839.19813168</v>
      </c>
      <c r="AE38" s="606">
        <f>+RSQ(AA38:$AA$42,T38:$T$42)</f>
        <v>7.8209436881157418E-3</v>
      </c>
      <c r="AF38" s="585"/>
    </row>
    <row r="39" spans="1:32">
      <c r="A39" s="579">
        <f t="shared" si="5"/>
        <v>2006</v>
      </c>
      <c r="B39" s="584">
        <v>39051</v>
      </c>
      <c r="C39" s="585" t="e">
        <f>+VLOOKUP($B39,place!$A:$AA,6,0)</f>
        <v>#N/A</v>
      </c>
      <c r="D39" s="585" t="e">
        <f>+VLOOKUP($B39,place!$A:$AA,13,0)</f>
        <v>#N/A</v>
      </c>
      <c r="E39" s="585" t="e">
        <f>+VLOOKUP($B39,place!$A:$AA,20,0)</f>
        <v>#N/A</v>
      </c>
      <c r="F39" s="585" t="e">
        <f>+VLOOKUP($B39,place!$A:$AA,25,0)</f>
        <v>#N/A</v>
      </c>
      <c r="G39" s="585" t="e">
        <f>+VLOOKUP($B39,place!$A:$AA,26,0)</f>
        <v>#N/A</v>
      </c>
      <c r="H39" s="585" t="e">
        <f>+VLOOKUP($B39,place!$A:$AA,27,0)</f>
        <v>#N/A</v>
      </c>
      <c r="I39" s="550">
        <f t="shared" ref="I39:N39" si="49">+(C40-C37)*2/3+I37</f>
        <v>1543410</v>
      </c>
      <c r="J39" s="551">
        <f t="shared" si="49"/>
        <v>1543410</v>
      </c>
      <c r="K39" s="552">
        <f t="shared" si="49"/>
        <v>1543410</v>
      </c>
      <c r="L39" s="550">
        <f t="shared" si="49"/>
        <v>6812.5424410339901</v>
      </c>
      <c r="M39" s="551">
        <f t="shared" si="49"/>
        <v>6812.5424410339901</v>
      </c>
      <c r="N39" s="552">
        <f t="shared" si="49"/>
        <v>6812.5424410339901</v>
      </c>
      <c r="O39" s="550">
        <f t="shared" si="11"/>
        <v>10514546128.916271</v>
      </c>
      <c r="P39" s="551">
        <f t="shared" si="12"/>
        <v>10514546128.916271</v>
      </c>
      <c r="Q39" s="552">
        <f t="shared" si="13"/>
        <v>10514546128.916271</v>
      </c>
      <c r="S39" s="579" t="s">
        <v>57</v>
      </c>
      <c r="T39" s="584">
        <v>43100</v>
      </c>
      <c r="U39" s="585">
        <v>3895568792.2699995</v>
      </c>
      <c r="V39" s="585">
        <v>4115909568.6200008</v>
      </c>
      <c r="W39" s="585">
        <v>912763692.65999889</v>
      </c>
      <c r="X39" s="585">
        <v>-1133104469.01</v>
      </c>
      <c r="Y39" s="585">
        <f t="shared" si="37"/>
        <v>548789002.50999975</v>
      </c>
      <c r="Z39" s="607">
        <f t="shared" si="34"/>
        <v>3.81626573496807E-3</v>
      </c>
      <c r="AA39" s="589">
        <f t="shared" si="38"/>
        <v>-202942223.50999987</v>
      </c>
      <c r="AB39" s="605">
        <f>+TREND(AA39:$AA$41,T39:$T$41,$AB$24)</f>
        <v>-272649192.62494946</v>
      </c>
      <c r="AC39" s="606">
        <f>+RSQ(AA39:$AA$41,T39:$T$41)</f>
        <v>0.62412951912216152</v>
      </c>
      <c r="AD39" s="605">
        <f>+TREND(AA39:$AA$42,T39:$T$42,$AB$24)</f>
        <v>-165254753.73728848</v>
      </c>
      <c r="AE39" s="606">
        <f>+RSQ(AA39:$AA$42,T39:$T$42)</f>
        <v>0.16926501867532584</v>
      </c>
      <c r="AF39" s="585"/>
    </row>
    <row r="40" spans="1:32">
      <c r="A40" s="579">
        <f t="shared" si="5"/>
        <v>2006</v>
      </c>
      <c r="B40" s="584">
        <v>39082</v>
      </c>
      <c r="C40" s="585">
        <f>+VLOOKUP($B40,place!$A:$AA,6,0)</f>
        <v>1538170</v>
      </c>
      <c r="D40" s="585">
        <f>+VLOOKUP($B40,place!$A:$AA,13,0)</f>
        <v>1538170</v>
      </c>
      <c r="E40" s="585">
        <f>+VLOOKUP($B40,place!$A:$AA,20,0)</f>
        <v>1538170</v>
      </c>
      <c r="F40" s="585">
        <f>+VLOOKUP($B40,place!$A:$AA,25,0)</f>
        <v>6886.2477822895708</v>
      </c>
      <c r="G40" s="585">
        <f>+VLOOKUP($B40,place!$A:$AA,26,0)</f>
        <v>6886.2477822895708</v>
      </c>
      <c r="H40" s="585">
        <f>+VLOOKUP($B40,place!$A:$AA,27,0)</f>
        <v>6886.2477822895708</v>
      </c>
      <c r="I40" s="550">
        <f t="shared" ref="I40:N40" si="50">+C40</f>
        <v>1538170</v>
      </c>
      <c r="J40" s="551">
        <f t="shared" si="50"/>
        <v>1538170</v>
      </c>
      <c r="K40" s="552">
        <f t="shared" si="50"/>
        <v>1538170</v>
      </c>
      <c r="L40" s="550">
        <f t="shared" si="50"/>
        <v>6886.2477822895708</v>
      </c>
      <c r="M40" s="551">
        <f t="shared" si="50"/>
        <v>6886.2477822895708</v>
      </c>
      <c r="N40" s="552">
        <f t="shared" si="50"/>
        <v>6886.2477822895708</v>
      </c>
      <c r="O40" s="550">
        <f t="shared" si="11"/>
        <v>10592219751.284349</v>
      </c>
      <c r="P40" s="551">
        <f t="shared" si="12"/>
        <v>10592219751.284349</v>
      </c>
      <c r="Q40" s="552">
        <f t="shared" si="13"/>
        <v>10592219751.284349</v>
      </c>
      <c r="S40" s="579" t="s">
        <v>1161</v>
      </c>
      <c r="T40" s="584">
        <v>43465</v>
      </c>
      <c r="U40" s="585">
        <v>4231345639.2400002</v>
      </c>
      <c r="V40" s="585">
        <v>4740216848.3100004</v>
      </c>
      <c r="W40" s="585">
        <v>874527744.78999996</v>
      </c>
      <c r="X40" s="585">
        <v>-1383398953.8600001</v>
      </c>
      <c r="Y40" s="585">
        <f t="shared" si="37"/>
        <v>624307279.68999958</v>
      </c>
      <c r="Z40" s="607">
        <f t="shared" si="34"/>
        <v>4.0651234361249395E-3</v>
      </c>
      <c r="AA40" s="589">
        <f t="shared" si="38"/>
        <v>-250294484.85000014</v>
      </c>
      <c r="AB40" s="605">
        <f>+TREND(AA40:$AA$41,T40:$T$41,$AB$24)</f>
        <v>-236372224.63038313</v>
      </c>
      <c r="AC40" s="606">
        <f>+RSQ(AA40:$AA$41,T40:$T$41)</f>
        <v>1.0000000000000004</v>
      </c>
      <c r="AD40" s="605">
        <f>+TREND(AA40:$AA$42,T40:$T$42,$AB$24)</f>
        <v>-110600492.29842377</v>
      </c>
      <c r="AE40" s="606">
        <f>+RSQ(AA40:$AA$42,T40:$T$42)</f>
        <v>0.57453804319809043</v>
      </c>
      <c r="AF40" s="585"/>
    </row>
    <row r="41" spans="1:32">
      <c r="A41" s="579">
        <f t="shared" si="5"/>
        <v>2007</v>
      </c>
      <c r="B41" s="584">
        <v>39113</v>
      </c>
      <c r="C41" s="585" t="e">
        <f>+VLOOKUP($B41,place!$A:$AA,6,0)</f>
        <v>#N/A</v>
      </c>
      <c r="D41" s="585" t="e">
        <f>+VLOOKUP($B41,place!$A:$AA,13,0)</f>
        <v>#N/A</v>
      </c>
      <c r="E41" s="585" t="e">
        <f>+VLOOKUP($B41,place!$A:$AA,20,0)</f>
        <v>#N/A</v>
      </c>
      <c r="F41" s="585" t="e">
        <f>+VLOOKUP($B41,place!$A:$AA,25,0)</f>
        <v>#N/A</v>
      </c>
      <c r="G41" s="585" t="e">
        <f>+VLOOKUP($B41,place!$A:$AA,26,0)</f>
        <v>#N/A</v>
      </c>
      <c r="H41" s="585" t="e">
        <f>+VLOOKUP($B41,place!$A:$AA,27,0)</f>
        <v>#N/A</v>
      </c>
      <c r="I41" s="550">
        <f t="shared" ref="I41:N41" si="51">+(C43-C40)/3+I40</f>
        <v>1540509</v>
      </c>
      <c r="J41" s="551">
        <f t="shared" si="51"/>
        <v>1540509</v>
      </c>
      <c r="K41" s="552">
        <f t="shared" si="51"/>
        <v>1540509</v>
      </c>
      <c r="L41" s="550">
        <f t="shared" si="51"/>
        <v>6885.1342997343172</v>
      </c>
      <c r="M41" s="551">
        <f t="shared" si="51"/>
        <v>6885.1342997343172</v>
      </c>
      <c r="N41" s="552">
        <f t="shared" si="51"/>
        <v>6885.1342997343172</v>
      </c>
      <c r="O41" s="550">
        <f t="shared" si="11"/>
        <v>10606611354.949413</v>
      </c>
      <c r="P41" s="551">
        <f t="shared" si="12"/>
        <v>10606611354.949413</v>
      </c>
      <c r="Q41" s="552">
        <f t="shared" si="13"/>
        <v>10606611354.949413</v>
      </c>
      <c r="S41" s="579" t="s">
        <v>1160</v>
      </c>
      <c r="T41" s="584">
        <v>43830</v>
      </c>
      <c r="U41" s="585">
        <v>5119465513.1800003</v>
      </c>
      <c r="V41" s="585">
        <v>5467353722.6400013</v>
      </c>
      <c r="W41" s="585">
        <v>1278853621.8899989</v>
      </c>
      <c r="X41" s="585">
        <v>-1626741831.3499999</v>
      </c>
      <c r="Y41" s="585">
        <f t="shared" si="37"/>
        <v>727136874.33000088</v>
      </c>
      <c r="Z41" s="607">
        <f t="shared" si="34"/>
        <v>4.3582248234816856E-3</v>
      </c>
      <c r="AA41" s="589">
        <f t="shared" si="38"/>
        <v>-243342877.48999977</v>
      </c>
      <c r="AB41" s="605">
        <f>+TREND(AA41:$AA$41,T41:$T$41,$AB$24)</f>
        <v>-243342877.48999977</v>
      </c>
      <c r="AC41" s="605"/>
      <c r="AD41" s="605"/>
      <c r="AE41" s="606">
        <f>+RSQ(AA41:$AA$42,T41:$T$42)</f>
        <v>1</v>
      </c>
      <c r="AF41" s="585"/>
    </row>
    <row r="42" spans="1:32">
      <c r="A42" s="579">
        <f t="shared" si="5"/>
        <v>2007</v>
      </c>
      <c r="B42" s="584">
        <v>39141</v>
      </c>
      <c r="C42" s="585" t="e">
        <f>+VLOOKUP($B42,place!$A:$AA,6,0)</f>
        <v>#N/A</v>
      </c>
      <c r="D42" s="585" t="e">
        <f>+VLOOKUP($B42,place!$A:$AA,13,0)</f>
        <v>#N/A</v>
      </c>
      <c r="E42" s="585" t="e">
        <f>+VLOOKUP($B42,place!$A:$AA,20,0)</f>
        <v>#N/A</v>
      </c>
      <c r="F42" s="585" t="e">
        <f>+VLOOKUP($B42,place!$A:$AA,25,0)</f>
        <v>#N/A</v>
      </c>
      <c r="G42" s="585" t="e">
        <f>+VLOOKUP($B42,place!$A:$AA,26,0)</f>
        <v>#N/A</v>
      </c>
      <c r="H42" s="585" t="e">
        <f>+VLOOKUP($B42,place!$A:$AA,27,0)</f>
        <v>#N/A</v>
      </c>
      <c r="I42" s="550">
        <f t="shared" ref="I42:N42" si="52">+(C43-C40)*2/3+I40</f>
        <v>1542848</v>
      </c>
      <c r="J42" s="551">
        <f t="shared" si="52"/>
        <v>1542848</v>
      </c>
      <c r="K42" s="552">
        <f t="shared" si="52"/>
        <v>1542848</v>
      </c>
      <c r="L42" s="550">
        <f t="shared" si="52"/>
        <v>6884.0208171790637</v>
      </c>
      <c r="M42" s="551">
        <f t="shared" si="52"/>
        <v>6884.0208171790637</v>
      </c>
      <c r="N42" s="552">
        <f t="shared" si="52"/>
        <v>6884.0208171790637</v>
      </c>
      <c r="O42" s="550">
        <f t="shared" si="11"/>
        <v>10620997749.743084</v>
      </c>
      <c r="P42" s="551">
        <f t="shared" si="12"/>
        <v>10620997749.743084</v>
      </c>
      <c r="Q42" s="552">
        <f t="shared" si="13"/>
        <v>10620997749.743084</v>
      </c>
      <c r="S42" s="590">
        <v>43952</v>
      </c>
      <c r="T42" s="584">
        <v>43982</v>
      </c>
      <c r="U42" s="585">
        <v>5020981511.2399998</v>
      </c>
      <c r="V42" s="585">
        <v>5716278197.1800032</v>
      </c>
      <c r="W42" s="585">
        <v>1049005173.1199965</v>
      </c>
      <c r="X42" s="585">
        <v>-1744301859.0599999</v>
      </c>
      <c r="Y42" s="585">
        <f>+V42-V41</f>
        <v>248924474.54000187</v>
      </c>
      <c r="Z42" s="587"/>
      <c r="AA42" s="591">
        <f t="shared" si="38"/>
        <v>-117560027.71000004</v>
      </c>
      <c r="AB42" s="605"/>
      <c r="AC42" s="605"/>
      <c r="AD42" s="605"/>
      <c r="AE42" s="606"/>
      <c r="AF42" s="585"/>
    </row>
    <row r="43" spans="1:32">
      <c r="A43" s="579">
        <f t="shared" si="5"/>
        <v>2007</v>
      </c>
      <c r="B43" s="584">
        <v>39172</v>
      </c>
      <c r="C43" s="585">
        <f>+VLOOKUP($B43,place!$A:$AA,6,0)</f>
        <v>1545187</v>
      </c>
      <c r="D43" s="585">
        <f>+VLOOKUP($B43,place!$A:$AA,13,0)</f>
        <v>1545187</v>
      </c>
      <c r="E43" s="585">
        <f>+VLOOKUP($B43,place!$A:$AA,20,0)</f>
        <v>1545187</v>
      </c>
      <c r="F43" s="585">
        <f>+VLOOKUP($B43,place!$A:$AA,25,0)</f>
        <v>6882.9073346238101</v>
      </c>
      <c r="G43" s="585">
        <f>+VLOOKUP($B43,place!$A:$AA,26,0)</f>
        <v>6882.9073346238101</v>
      </c>
      <c r="H43" s="585">
        <f>+VLOOKUP($B43,place!$A:$AA,27,0)</f>
        <v>6882.9073346238101</v>
      </c>
      <c r="I43" s="550">
        <f t="shared" ref="I43:N43" si="53">+C43</f>
        <v>1545187</v>
      </c>
      <c r="J43" s="551">
        <f t="shared" si="53"/>
        <v>1545187</v>
      </c>
      <c r="K43" s="552">
        <f t="shared" si="53"/>
        <v>1545187</v>
      </c>
      <c r="L43" s="550">
        <f t="shared" si="53"/>
        <v>6882.9073346238101</v>
      </c>
      <c r="M43" s="551">
        <f t="shared" si="53"/>
        <v>6882.9073346238101</v>
      </c>
      <c r="N43" s="552">
        <f t="shared" si="53"/>
        <v>6882.9073346238101</v>
      </c>
      <c r="O43" s="550">
        <f t="shared" si="11"/>
        <v>10635378935.665361</v>
      </c>
      <c r="P43" s="551">
        <f t="shared" si="12"/>
        <v>10635378935.665361</v>
      </c>
      <c r="Q43" s="552">
        <f t="shared" si="13"/>
        <v>10635378935.665361</v>
      </c>
      <c r="AA43" s="585"/>
      <c r="AB43" s="585"/>
      <c r="AC43" s="585"/>
      <c r="AD43" s="585"/>
      <c r="AE43" s="585"/>
      <c r="AF43" s="585"/>
    </row>
    <row r="44" spans="1:32">
      <c r="A44" s="579">
        <f t="shared" si="5"/>
        <v>2007</v>
      </c>
      <c r="B44" s="584">
        <v>39202</v>
      </c>
      <c r="C44" s="585" t="e">
        <f>+VLOOKUP($B44,place!$A:$AA,6,0)</f>
        <v>#N/A</v>
      </c>
      <c r="D44" s="585" t="e">
        <f>+VLOOKUP($B44,place!$A:$AA,13,0)</f>
        <v>#N/A</v>
      </c>
      <c r="E44" s="585" t="e">
        <f>+VLOOKUP($B44,place!$A:$AA,20,0)</f>
        <v>#N/A</v>
      </c>
      <c r="F44" s="585" t="e">
        <f>+VLOOKUP($B44,place!$A:$AA,25,0)</f>
        <v>#N/A</v>
      </c>
      <c r="G44" s="585" t="e">
        <f>+VLOOKUP($B44,place!$A:$AA,26,0)</f>
        <v>#N/A</v>
      </c>
      <c r="H44" s="585" t="e">
        <f>+VLOOKUP($B44,place!$A:$AA,27,0)</f>
        <v>#N/A</v>
      </c>
      <c r="I44" s="550">
        <f t="shared" ref="I44:N44" si="54">+(C46-C43)/3+I43</f>
        <v>1559961</v>
      </c>
      <c r="J44" s="551">
        <f t="shared" si="54"/>
        <v>1559961</v>
      </c>
      <c r="K44" s="552">
        <f t="shared" si="54"/>
        <v>1559961</v>
      </c>
      <c r="L44" s="550">
        <f t="shared" si="54"/>
        <v>6904.3300476190034</v>
      </c>
      <c r="M44" s="551">
        <f t="shared" si="54"/>
        <v>6904.3300476190034</v>
      </c>
      <c r="N44" s="552">
        <f t="shared" si="54"/>
        <v>6904.3300476190034</v>
      </c>
      <c r="O44" s="550">
        <f t="shared" si="11"/>
        <v>10770485605.413788</v>
      </c>
      <c r="P44" s="551">
        <f t="shared" si="12"/>
        <v>10770485605.413788</v>
      </c>
      <c r="Q44" s="552">
        <f t="shared" si="13"/>
        <v>10770485605.413788</v>
      </c>
      <c r="AA44" s="585"/>
      <c r="AB44" s="585"/>
      <c r="AC44" s="585"/>
      <c r="AD44" s="585"/>
      <c r="AE44" s="585"/>
      <c r="AF44" s="585"/>
    </row>
    <row r="45" spans="1:32">
      <c r="A45" s="579">
        <f t="shared" si="5"/>
        <v>2007</v>
      </c>
      <c r="B45" s="584">
        <v>39233</v>
      </c>
      <c r="C45" s="585" t="e">
        <f>+VLOOKUP($B45,place!$A:$AA,6,0)</f>
        <v>#N/A</v>
      </c>
      <c r="D45" s="585" t="e">
        <f>+VLOOKUP($B45,place!$A:$AA,13,0)</f>
        <v>#N/A</v>
      </c>
      <c r="E45" s="585" t="e">
        <f>+VLOOKUP($B45,place!$A:$AA,20,0)</f>
        <v>#N/A</v>
      </c>
      <c r="F45" s="585" t="e">
        <f>+VLOOKUP($B45,place!$A:$AA,25,0)</f>
        <v>#N/A</v>
      </c>
      <c r="G45" s="585" t="e">
        <f>+VLOOKUP($B45,place!$A:$AA,26,0)</f>
        <v>#N/A</v>
      </c>
      <c r="H45" s="585" t="e">
        <f>+VLOOKUP($B45,place!$A:$AA,27,0)</f>
        <v>#N/A</v>
      </c>
      <c r="I45" s="550">
        <f t="shared" ref="I45:N45" si="55">+(C46-C43)*2/3+I43</f>
        <v>1574735</v>
      </c>
      <c r="J45" s="551">
        <f t="shared" si="55"/>
        <v>1574735</v>
      </c>
      <c r="K45" s="552">
        <f t="shared" si="55"/>
        <v>1574735</v>
      </c>
      <c r="L45" s="550">
        <f t="shared" si="55"/>
        <v>6925.7527606141957</v>
      </c>
      <c r="M45" s="551">
        <f t="shared" si="55"/>
        <v>6925.7527606141957</v>
      </c>
      <c r="N45" s="552">
        <f t="shared" si="55"/>
        <v>6925.7527606141957</v>
      </c>
      <c r="O45" s="550">
        <f t="shared" si="11"/>
        <v>10906225273.485796</v>
      </c>
      <c r="P45" s="551">
        <f t="shared" si="12"/>
        <v>10906225273.485796</v>
      </c>
      <c r="Q45" s="552">
        <f t="shared" si="13"/>
        <v>10906225273.485796</v>
      </c>
      <c r="T45" s="579" t="s">
        <v>1159</v>
      </c>
      <c r="U45" s="581" t="s">
        <v>1162</v>
      </c>
      <c r="V45" s="582" t="s">
        <v>1164</v>
      </c>
      <c r="W45" s="583" t="s">
        <v>1163</v>
      </c>
      <c r="Y45" s="611" t="s">
        <v>1378</v>
      </c>
    </row>
    <row r="46" spans="1:32">
      <c r="A46" s="579">
        <f t="shared" si="5"/>
        <v>2007</v>
      </c>
      <c r="B46" s="584">
        <v>39263</v>
      </c>
      <c r="C46" s="585">
        <f>+VLOOKUP($B46,place!$A:$AA,6,0)</f>
        <v>1589509</v>
      </c>
      <c r="D46" s="585">
        <f>+VLOOKUP($B46,place!$A:$AA,13,0)</f>
        <v>1589509</v>
      </c>
      <c r="E46" s="585">
        <f>+VLOOKUP($B46,place!$A:$AA,20,0)</f>
        <v>1589509</v>
      </c>
      <c r="F46" s="585">
        <f>+VLOOKUP($B46,place!$A:$AA,25,0)</f>
        <v>6947.175473609389</v>
      </c>
      <c r="G46" s="585">
        <f>+VLOOKUP($B46,place!$A:$AA,26,0)</f>
        <v>6947.175473609389</v>
      </c>
      <c r="H46" s="585">
        <f>+VLOOKUP($B46,place!$A:$AA,27,0)</f>
        <v>6947.175473609389</v>
      </c>
      <c r="I46" s="550">
        <f t="shared" ref="I46:N46" si="56">+C46</f>
        <v>1589509</v>
      </c>
      <c r="J46" s="551">
        <f t="shared" si="56"/>
        <v>1589509</v>
      </c>
      <c r="K46" s="552">
        <f t="shared" si="56"/>
        <v>1589509</v>
      </c>
      <c r="L46" s="550">
        <f t="shared" si="56"/>
        <v>6947.175473609389</v>
      </c>
      <c r="M46" s="551">
        <f t="shared" si="56"/>
        <v>6947.175473609389</v>
      </c>
      <c r="N46" s="552">
        <f t="shared" si="56"/>
        <v>6947.175473609389</v>
      </c>
      <c r="O46" s="550">
        <f t="shared" si="11"/>
        <v>11042597939.881386</v>
      </c>
      <c r="P46" s="551">
        <f t="shared" si="12"/>
        <v>11042597939.881386</v>
      </c>
      <c r="Q46" s="552">
        <f t="shared" si="13"/>
        <v>11042597939.881386</v>
      </c>
      <c r="T46" s="579" t="s">
        <v>1370</v>
      </c>
      <c r="U46" s="609">
        <f>+$Z$24*U20</f>
        <v>630438595.08689034</v>
      </c>
      <c r="V46" s="609">
        <f>+$Z$24*V20</f>
        <v>636021596.37542427</v>
      </c>
      <c r="W46" s="609">
        <f>+$Z$24*W20</f>
        <v>641892179.28922665</v>
      </c>
      <c r="Y46" s="612">
        <f>+Y42/5*12</f>
        <v>597418738.89600444</v>
      </c>
    </row>
    <row r="47" spans="1:32">
      <c r="A47" s="579">
        <f t="shared" si="5"/>
        <v>2007</v>
      </c>
      <c r="B47" s="584">
        <v>39294</v>
      </c>
      <c r="C47" s="585" t="e">
        <f>+VLOOKUP($B47,place!$A:$AA,6,0)</f>
        <v>#N/A</v>
      </c>
      <c r="D47" s="585" t="e">
        <f>+VLOOKUP($B47,place!$A:$AA,13,0)</f>
        <v>#N/A</v>
      </c>
      <c r="E47" s="585" t="e">
        <f>+VLOOKUP($B47,place!$A:$AA,20,0)</f>
        <v>#N/A</v>
      </c>
      <c r="F47" s="585" t="e">
        <f>+VLOOKUP($B47,place!$A:$AA,25,0)</f>
        <v>#N/A</v>
      </c>
      <c r="G47" s="585" t="e">
        <f>+VLOOKUP($B47,place!$A:$AA,26,0)</f>
        <v>#N/A</v>
      </c>
      <c r="H47" s="585" t="e">
        <f>+VLOOKUP($B47,place!$A:$AA,27,0)</f>
        <v>#N/A</v>
      </c>
      <c r="I47" s="550">
        <f t="shared" ref="I47:N47" si="57">+(C49-C46)/3+I46</f>
        <v>1591697</v>
      </c>
      <c r="J47" s="551">
        <f t="shared" si="57"/>
        <v>1591697</v>
      </c>
      <c r="K47" s="552">
        <f t="shared" si="57"/>
        <v>1591697</v>
      </c>
      <c r="L47" s="550">
        <f t="shared" si="57"/>
        <v>6991.6273890007742</v>
      </c>
      <c r="M47" s="551">
        <f t="shared" si="57"/>
        <v>6991.6273890007742</v>
      </c>
      <c r="N47" s="552">
        <f t="shared" si="57"/>
        <v>6991.6273890007742</v>
      </c>
      <c r="O47" s="550">
        <f t="shared" si="11"/>
        <v>11128552340.190365</v>
      </c>
      <c r="P47" s="551">
        <f t="shared" si="12"/>
        <v>11128552340.190365</v>
      </c>
      <c r="Q47" s="552">
        <f t="shared" si="13"/>
        <v>11128552340.190365</v>
      </c>
      <c r="T47" s="579" t="s">
        <v>1376</v>
      </c>
      <c r="U47" s="609">
        <f>-AA42/5*12</f>
        <v>282144066.50400007</v>
      </c>
      <c r="V47" s="610">
        <f>U47</f>
        <v>282144066.50400007</v>
      </c>
      <c r="W47" s="610">
        <f>V47</f>
        <v>282144066.50400007</v>
      </c>
    </row>
    <row r="48" spans="1:32">
      <c r="A48" s="579">
        <f t="shared" si="5"/>
        <v>2007</v>
      </c>
      <c r="B48" s="584">
        <v>39325</v>
      </c>
      <c r="C48" s="585" t="e">
        <f>+VLOOKUP($B48,place!$A:$AA,6,0)</f>
        <v>#N/A</v>
      </c>
      <c r="D48" s="585" t="e">
        <f>+VLOOKUP($B48,place!$A:$AA,13,0)</f>
        <v>#N/A</v>
      </c>
      <c r="E48" s="585" t="e">
        <f>+VLOOKUP($B48,place!$A:$AA,20,0)</f>
        <v>#N/A</v>
      </c>
      <c r="F48" s="585" t="e">
        <f>+VLOOKUP($B48,place!$A:$AA,25,0)</f>
        <v>#N/A</v>
      </c>
      <c r="G48" s="585" t="e">
        <f>+VLOOKUP($B48,place!$A:$AA,26,0)</f>
        <v>#N/A</v>
      </c>
      <c r="H48" s="585" t="e">
        <f>+VLOOKUP($B48,place!$A:$AA,27,0)</f>
        <v>#N/A</v>
      </c>
      <c r="I48" s="550">
        <f t="shared" ref="I48:N48" si="58">+(C49-C46)*2/3+I46</f>
        <v>1593885</v>
      </c>
      <c r="J48" s="551">
        <f t="shared" si="58"/>
        <v>1593885</v>
      </c>
      <c r="K48" s="552">
        <f t="shared" si="58"/>
        <v>1593885</v>
      </c>
      <c r="L48" s="550">
        <f t="shared" si="58"/>
        <v>7036.0793043921594</v>
      </c>
      <c r="M48" s="551">
        <f t="shared" si="58"/>
        <v>7036.0793043921594</v>
      </c>
      <c r="N48" s="552">
        <f t="shared" si="58"/>
        <v>7036.0793043921594</v>
      </c>
      <c r="O48" s="550">
        <f t="shared" si="11"/>
        <v>11214701262.081097</v>
      </c>
      <c r="P48" s="551">
        <f t="shared" si="12"/>
        <v>11214701262.081097</v>
      </c>
      <c r="Q48" s="552">
        <f t="shared" si="13"/>
        <v>11214701262.081097</v>
      </c>
    </row>
    <row r="49" spans="1:32">
      <c r="A49" s="579">
        <f t="shared" si="5"/>
        <v>2007</v>
      </c>
      <c r="B49" s="584">
        <v>39355</v>
      </c>
      <c r="C49" s="585">
        <f>+VLOOKUP($B49,place!$A:$AA,6,0)</f>
        <v>1596073</v>
      </c>
      <c r="D49" s="585">
        <f>+VLOOKUP($B49,place!$A:$AA,13,0)</f>
        <v>1596073</v>
      </c>
      <c r="E49" s="585">
        <f>+VLOOKUP($B49,place!$A:$AA,20,0)</f>
        <v>1596073</v>
      </c>
      <c r="F49" s="585">
        <f>+VLOOKUP($B49,place!$A:$AA,25,0)</f>
        <v>7080.5312197835447</v>
      </c>
      <c r="G49" s="585">
        <f>+VLOOKUP($B49,place!$A:$AA,26,0)</f>
        <v>7080.5312197835447</v>
      </c>
      <c r="H49" s="585">
        <f>+VLOOKUP($B49,place!$A:$AA,27,0)</f>
        <v>7080.5312197835447</v>
      </c>
      <c r="I49" s="550">
        <f t="shared" ref="I49:N49" si="59">+C49</f>
        <v>1596073</v>
      </c>
      <c r="J49" s="551">
        <f t="shared" si="59"/>
        <v>1596073</v>
      </c>
      <c r="K49" s="552">
        <f t="shared" si="59"/>
        <v>1596073</v>
      </c>
      <c r="L49" s="550">
        <f t="shared" si="59"/>
        <v>7080.5312197835447</v>
      </c>
      <c r="M49" s="551">
        <f t="shared" si="59"/>
        <v>7080.5312197835447</v>
      </c>
      <c r="N49" s="552">
        <f t="shared" si="59"/>
        <v>7080.5312197835447</v>
      </c>
      <c r="O49" s="550">
        <f t="shared" si="11"/>
        <v>11301044705.553581</v>
      </c>
      <c r="P49" s="551">
        <f t="shared" si="12"/>
        <v>11301044705.553581</v>
      </c>
      <c r="Q49" s="552">
        <f t="shared" si="13"/>
        <v>11301044705.553581</v>
      </c>
      <c r="S49" s="592" t="s">
        <v>1361</v>
      </c>
      <c r="T49" s="593"/>
      <c r="U49" s="593"/>
      <c r="V49" s="593"/>
      <c r="W49" s="593"/>
      <c r="X49" s="593"/>
      <c r="Y49" s="593"/>
      <c r="Z49" s="593"/>
      <c r="AA49" s="593"/>
      <c r="AB49" s="593"/>
      <c r="AC49" s="593"/>
      <c r="AD49" s="593"/>
      <c r="AE49" s="593"/>
    </row>
    <row r="50" spans="1:32">
      <c r="A50" s="579">
        <f t="shared" si="5"/>
        <v>2007</v>
      </c>
      <c r="B50" s="584">
        <v>39386</v>
      </c>
      <c r="C50" s="585" t="e">
        <f>+VLOOKUP($B50,place!$A:$AA,6,0)</f>
        <v>#N/A</v>
      </c>
      <c r="D50" s="585" t="e">
        <f>+VLOOKUP($B50,place!$A:$AA,13,0)</f>
        <v>#N/A</v>
      </c>
      <c r="E50" s="585" t="e">
        <f>+VLOOKUP($B50,place!$A:$AA,20,0)</f>
        <v>#N/A</v>
      </c>
      <c r="F50" s="585" t="e">
        <f>+VLOOKUP($B50,place!$A:$AA,25,0)</f>
        <v>#N/A</v>
      </c>
      <c r="G50" s="585" t="e">
        <f>+VLOOKUP($B50,place!$A:$AA,26,0)</f>
        <v>#N/A</v>
      </c>
      <c r="H50" s="585" t="e">
        <f>+VLOOKUP($B50,place!$A:$AA,27,0)</f>
        <v>#N/A</v>
      </c>
      <c r="I50" s="550">
        <f t="shared" ref="I50:N50" si="60">+(C52-C49)/3+I49</f>
        <v>1590536.3333333333</v>
      </c>
      <c r="J50" s="551">
        <f t="shared" si="60"/>
        <v>1590536.3333333333</v>
      </c>
      <c r="K50" s="552">
        <f t="shared" si="60"/>
        <v>1590536.3333333333</v>
      </c>
      <c r="L50" s="550">
        <f t="shared" si="60"/>
        <v>7156.7763167740268</v>
      </c>
      <c r="M50" s="551">
        <f t="shared" si="60"/>
        <v>7156.7763167740268</v>
      </c>
      <c r="N50" s="552">
        <f t="shared" si="60"/>
        <v>7156.7763167740268</v>
      </c>
      <c r="O50" s="550">
        <f t="shared" si="11"/>
        <v>11383112761.368599</v>
      </c>
      <c r="P50" s="551">
        <f t="shared" si="12"/>
        <v>11383112761.368599</v>
      </c>
      <c r="Q50" s="552">
        <f t="shared" si="13"/>
        <v>11383112761.368599</v>
      </c>
    </row>
    <row r="51" spans="1:32">
      <c r="A51" s="579">
        <f t="shared" si="5"/>
        <v>2007</v>
      </c>
      <c r="B51" s="584">
        <v>39416</v>
      </c>
      <c r="C51" s="585" t="e">
        <f>+VLOOKUP($B51,place!$A:$AA,6,0)</f>
        <v>#N/A</v>
      </c>
      <c r="D51" s="585" t="e">
        <f>+VLOOKUP($B51,place!$A:$AA,13,0)</f>
        <v>#N/A</v>
      </c>
      <c r="E51" s="585" t="e">
        <f>+VLOOKUP($B51,place!$A:$AA,20,0)</f>
        <v>#N/A</v>
      </c>
      <c r="F51" s="585" t="e">
        <f>+VLOOKUP($B51,place!$A:$AA,25,0)</f>
        <v>#N/A</v>
      </c>
      <c r="G51" s="585" t="e">
        <f>+VLOOKUP($B51,place!$A:$AA,26,0)</f>
        <v>#N/A</v>
      </c>
      <c r="H51" s="585" t="e">
        <f>+VLOOKUP($B51,place!$A:$AA,27,0)</f>
        <v>#N/A</v>
      </c>
      <c r="I51" s="550">
        <f t="shared" ref="I51:N51" si="61">+(C52-C49)*2/3+I49</f>
        <v>1584999.6666666667</v>
      </c>
      <c r="J51" s="551">
        <f t="shared" si="61"/>
        <v>1584999.6666666667</v>
      </c>
      <c r="K51" s="552">
        <f t="shared" si="61"/>
        <v>1584999.6666666667</v>
      </c>
      <c r="L51" s="550">
        <f t="shared" si="61"/>
        <v>7233.0214137645098</v>
      </c>
      <c r="M51" s="551">
        <f t="shared" si="61"/>
        <v>7233.0214137645098</v>
      </c>
      <c r="N51" s="552">
        <f t="shared" si="61"/>
        <v>7233.0214137645098</v>
      </c>
      <c r="O51" s="550">
        <f t="shared" si="11"/>
        <v>11464336529.80961</v>
      </c>
      <c r="P51" s="551">
        <f t="shared" si="12"/>
        <v>11464336529.80961</v>
      </c>
      <c r="Q51" s="552">
        <f t="shared" si="13"/>
        <v>11464336529.80961</v>
      </c>
      <c r="Y51" s="594" t="s">
        <v>1342</v>
      </c>
      <c r="Z51" s="588">
        <f>+AVERAGE(Z66:Z68)</f>
        <v>7.9809312942845856E-4</v>
      </c>
      <c r="AB51" s="604"/>
      <c r="AC51" s="604"/>
      <c r="AD51" s="604"/>
      <c r="AE51" s="604"/>
      <c r="AF51" s="604"/>
    </row>
    <row r="52" spans="1:32">
      <c r="A52" s="579">
        <f t="shared" si="5"/>
        <v>2007</v>
      </c>
      <c r="B52" s="584">
        <v>39447</v>
      </c>
      <c r="C52" s="585">
        <f>+VLOOKUP($B52,place!$A:$AA,6,0)</f>
        <v>1579463</v>
      </c>
      <c r="D52" s="585">
        <f>+VLOOKUP($B52,place!$A:$AA,13,0)</f>
        <v>1579463</v>
      </c>
      <c r="E52" s="585">
        <f>+VLOOKUP($B52,place!$A:$AA,20,0)</f>
        <v>1579463</v>
      </c>
      <c r="F52" s="585">
        <f>+VLOOKUP($B52,place!$A:$AA,25,0)</f>
        <v>7309.2665107549919</v>
      </c>
      <c r="G52" s="585">
        <f>+VLOOKUP($B52,place!$A:$AA,26,0)</f>
        <v>7309.2665107549919</v>
      </c>
      <c r="H52" s="585">
        <f>+VLOOKUP($B52,place!$A:$AA,27,0)</f>
        <v>7309.2665107549919</v>
      </c>
      <c r="I52" s="550">
        <f t="shared" ref="I52:N52" si="62">+C52</f>
        <v>1579463</v>
      </c>
      <c r="J52" s="551">
        <f t="shared" si="62"/>
        <v>1579463</v>
      </c>
      <c r="K52" s="552">
        <f t="shared" si="62"/>
        <v>1579463</v>
      </c>
      <c r="L52" s="550">
        <f t="shared" si="62"/>
        <v>7309.2665107549919</v>
      </c>
      <c r="M52" s="551">
        <f t="shared" si="62"/>
        <v>7309.2665107549919</v>
      </c>
      <c r="N52" s="552">
        <f t="shared" si="62"/>
        <v>7309.2665107549919</v>
      </c>
      <c r="O52" s="550">
        <f t="shared" si="11"/>
        <v>11544716010.876612</v>
      </c>
      <c r="P52" s="551">
        <f t="shared" si="12"/>
        <v>11544716010.876612</v>
      </c>
      <c r="Q52" s="552">
        <f t="shared" si="13"/>
        <v>11544716010.876612</v>
      </c>
      <c r="U52" s="579" t="s">
        <v>1362</v>
      </c>
      <c r="V52" s="579" t="s">
        <v>1363</v>
      </c>
      <c r="W52" s="579" t="s">
        <v>1364</v>
      </c>
      <c r="X52" s="579" t="s">
        <v>1365</v>
      </c>
      <c r="Y52" s="579" t="s">
        <v>1369</v>
      </c>
      <c r="Z52" s="579" t="s">
        <v>1368</v>
      </c>
      <c r="AA52" s="579" t="s">
        <v>1372</v>
      </c>
      <c r="AB52" s="604" t="s">
        <v>1373</v>
      </c>
      <c r="AC52" s="604" t="s">
        <v>1359</v>
      </c>
      <c r="AD52" s="604" t="s">
        <v>1374</v>
      </c>
      <c r="AE52" s="604" t="s">
        <v>1359</v>
      </c>
      <c r="AF52" s="604"/>
    </row>
    <row r="53" spans="1:32">
      <c r="A53" s="579">
        <f t="shared" si="5"/>
        <v>2008</v>
      </c>
      <c r="B53" s="584">
        <v>39478</v>
      </c>
      <c r="C53" s="585" t="e">
        <f>+VLOOKUP($B53,place!$A:$AA,6,0)</f>
        <v>#N/A</v>
      </c>
      <c r="D53" s="585" t="e">
        <f>+VLOOKUP($B53,place!$A:$AA,13,0)</f>
        <v>#N/A</v>
      </c>
      <c r="E53" s="585" t="e">
        <f>+VLOOKUP($B53,place!$A:$AA,20,0)</f>
        <v>#N/A</v>
      </c>
      <c r="F53" s="585" t="e">
        <f>+VLOOKUP($B53,place!$A:$AA,25,0)</f>
        <v>#N/A</v>
      </c>
      <c r="G53" s="585" t="e">
        <f>+VLOOKUP($B53,place!$A:$AA,26,0)</f>
        <v>#N/A</v>
      </c>
      <c r="H53" s="585" t="e">
        <f>+VLOOKUP($B53,place!$A:$AA,27,0)</f>
        <v>#N/A</v>
      </c>
      <c r="I53" s="550">
        <f t="shared" ref="I53:N53" si="63">+(C55-C52)/3+I52</f>
        <v>1581992</v>
      </c>
      <c r="J53" s="551">
        <f t="shared" si="63"/>
        <v>1581992</v>
      </c>
      <c r="K53" s="552">
        <f t="shared" si="63"/>
        <v>1581992</v>
      </c>
      <c r="L53" s="550">
        <f t="shared" si="63"/>
        <v>7338.3862368705732</v>
      </c>
      <c r="M53" s="551">
        <f t="shared" si="63"/>
        <v>7338.3862368705732</v>
      </c>
      <c r="N53" s="552">
        <f t="shared" si="63"/>
        <v>7338.3862368705732</v>
      </c>
      <c r="O53" s="550">
        <f t="shared" si="11"/>
        <v>11609268319.639351</v>
      </c>
      <c r="P53" s="551">
        <f t="shared" si="12"/>
        <v>11609268319.639351</v>
      </c>
      <c r="Q53" s="552">
        <f t="shared" si="13"/>
        <v>11609268319.639351</v>
      </c>
      <c r="S53" s="579" t="s">
        <v>44</v>
      </c>
      <c r="T53" s="584">
        <v>38352</v>
      </c>
      <c r="U53" s="580">
        <v>1235449.3699999999</v>
      </c>
      <c r="V53" s="580">
        <v>1207132.93</v>
      </c>
      <c r="W53" s="580">
        <v>28316.439999999944</v>
      </c>
      <c r="X53" s="580">
        <v>0</v>
      </c>
      <c r="Y53" s="580">
        <f>+V53</f>
        <v>1207132.93</v>
      </c>
      <c r="Z53" s="607">
        <f t="shared" ref="Z53:Z68" si="64">+Y53/U4</f>
        <v>1.1565850291234966E-5</v>
      </c>
      <c r="AA53" s="589">
        <f>+X53</f>
        <v>0</v>
      </c>
      <c r="AB53" s="605">
        <f>+TREND(AA53:$AA$68,T53:$T$68,$AB$24)</f>
        <v>-52364846.954341531</v>
      </c>
      <c r="AC53" s="606">
        <f>+RSQ(AA53:$AA$68,T53:$T$68)</f>
        <v>0.83884575080556067</v>
      </c>
      <c r="AD53" s="605">
        <f>+TREND(AA53:$AA$69,T53:$T$69,$AB$24)</f>
        <v>-45748949.810461164</v>
      </c>
      <c r="AE53" s="606">
        <f>+RSQ(AA53:$AA$69,T53:$T$69)</f>
        <v>0.68855213374535618</v>
      </c>
      <c r="AF53" s="604"/>
    </row>
    <row r="54" spans="1:32">
      <c r="A54" s="579">
        <f t="shared" si="5"/>
        <v>2008</v>
      </c>
      <c r="B54" s="584">
        <v>39507</v>
      </c>
      <c r="C54" s="585" t="e">
        <f>+VLOOKUP($B54,place!$A:$AA,6,0)</f>
        <v>#N/A</v>
      </c>
      <c r="D54" s="585" t="e">
        <f>+VLOOKUP($B54,place!$A:$AA,13,0)</f>
        <v>#N/A</v>
      </c>
      <c r="E54" s="585" t="e">
        <f>+VLOOKUP($B54,place!$A:$AA,20,0)</f>
        <v>#N/A</v>
      </c>
      <c r="F54" s="585" t="e">
        <f>+VLOOKUP($B54,place!$A:$AA,25,0)</f>
        <v>#N/A</v>
      </c>
      <c r="G54" s="585" t="e">
        <f>+VLOOKUP($B54,place!$A:$AA,26,0)</f>
        <v>#N/A</v>
      </c>
      <c r="H54" s="585" t="e">
        <f>+VLOOKUP($B54,place!$A:$AA,27,0)</f>
        <v>#N/A</v>
      </c>
      <c r="I54" s="550">
        <f t="shared" ref="I54:N54" si="65">+(C55-C52)*2/3+I52</f>
        <v>1584521</v>
      </c>
      <c r="J54" s="551">
        <f t="shared" si="65"/>
        <v>1584521</v>
      </c>
      <c r="K54" s="552">
        <f t="shared" si="65"/>
        <v>1584521</v>
      </c>
      <c r="L54" s="550">
        <f t="shared" si="65"/>
        <v>7367.5059629861553</v>
      </c>
      <c r="M54" s="551">
        <f t="shared" si="65"/>
        <v>7367.5059629861553</v>
      </c>
      <c r="N54" s="552">
        <f t="shared" si="65"/>
        <v>7367.5059629861553</v>
      </c>
      <c r="O54" s="550">
        <f t="shared" si="11"/>
        <v>11673967915.976786</v>
      </c>
      <c r="P54" s="551">
        <f t="shared" si="12"/>
        <v>11673967915.976786</v>
      </c>
      <c r="Q54" s="552">
        <f t="shared" si="13"/>
        <v>11673967915.976786</v>
      </c>
      <c r="S54" s="579" t="s">
        <v>45</v>
      </c>
      <c r="T54" s="584">
        <v>38717</v>
      </c>
      <c r="U54" s="580">
        <v>21511318.57</v>
      </c>
      <c r="V54" s="580">
        <v>19977525.559999999</v>
      </c>
      <c r="W54" s="580">
        <v>1571546.5</v>
      </c>
      <c r="X54" s="580">
        <v>-37753.49</v>
      </c>
      <c r="Y54" s="580">
        <f>+V54-V53</f>
        <v>18770392.629999999</v>
      </c>
      <c r="Z54" s="607">
        <f t="shared" si="64"/>
        <v>1.68238213441487E-4</v>
      </c>
      <c r="AA54" s="589">
        <f>+X54-X53</f>
        <v>-37753.49</v>
      </c>
      <c r="AB54" s="605">
        <f>+TREND(AA54:$AA$68,T54:$T$68,$AB$24)</f>
        <v>-53287269.819607913</v>
      </c>
      <c r="AC54" s="606">
        <f>+RSQ(AA54:$AA$68,T54:$T$68)</f>
        <v>0.83109481226506909</v>
      </c>
      <c r="AD54" s="605">
        <f>+TREND(AA54:$AA$69,T54:$T$69,$AB$24)</f>
        <v>-46119073.554455817</v>
      </c>
      <c r="AE54" s="606">
        <f>+RSQ(AA54:$AA$69,T54:$T$69)</f>
        <v>0.65968206815083097</v>
      </c>
      <c r="AF54" s="604"/>
    </row>
    <row r="55" spans="1:32">
      <c r="A55" s="579">
        <f t="shared" si="5"/>
        <v>2008</v>
      </c>
      <c r="B55" s="584">
        <v>39538</v>
      </c>
      <c r="C55" s="585">
        <f>+VLOOKUP($B55,place!$A:$AA,6,0)</f>
        <v>1587050</v>
      </c>
      <c r="D55" s="585">
        <f>+VLOOKUP($B55,place!$A:$AA,13,0)</f>
        <v>1587050</v>
      </c>
      <c r="E55" s="585">
        <f>+VLOOKUP($B55,place!$A:$AA,20,0)</f>
        <v>1587050</v>
      </c>
      <c r="F55" s="585">
        <f>+VLOOKUP($B55,place!$A:$AA,25,0)</f>
        <v>7396.6256891017365</v>
      </c>
      <c r="G55" s="585">
        <f>+VLOOKUP($B55,place!$A:$AA,26,0)</f>
        <v>7396.6256891017365</v>
      </c>
      <c r="H55" s="585">
        <f>+VLOOKUP($B55,place!$A:$AA,27,0)</f>
        <v>7396.6256891017365</v>
      </c>
      <c r="I55" s="550">
        <f t="shared" ref="I55:N55" si="66">+C55</f>
        <v>1587050</v>
      </c>
      <c r="J55" s="551">
        <f t="shared" si="66"/>
        <v>1587050</v>
      </c>
      <c r="K55" s="552">
        <f t="shared" si="66"/>
        <v>1587050</v>
      </c>
      <c r="L55" s="550">
        <f t="shared" si="66"/>
        <v>7396.6256891017365</v>
      </c>
      <c r="M55" s="551">
        <f t="shared" si="66"/>
        <v>7396.6256891017365</v>
      </c>
      <c r="N55" s="552">
        <f t="shared" si="66"/>
        <v>7396.6256891017365</v>
      </c>
      <c r="O55" s="550">
        <f t="shared" si="11"/>
        <v>11738814799.88891</v>
      </c>
      <c r="P55" s="551">
        <f t="shared" si="12"/>
        <v>11738814799.88891</v>
      </c>
      <c r="Q55" s="552">
        <f t="shared" si="13"/>
        <v>11738814799.88891</v>
      </c>
      <c r="S55" s="579" t="s">
        <v>46</v>
      </c>
      <c r="T55" s="584">
        <v>39082</v>
      </c>
      <c r="U55" s="580">
        <v>60302915.379999995</v>
      </c>
      <c r="V55" s="580">
        <v>55919125.990000002</v>
      </c>
      <c r="W55" s="580">
        <v>4578730.109999992</v>
      </c>
      <c r="X55" s="580">
        <v>-194940.71999999997</v>
      </c>
      <c r="Y55" s="580">
        <f t="shared" ref="Y55:Y69" si="67">+V55-V54</f>
        <v>35941600.430000007</v>
      </c>
      <c r="Z55" s="607">
        <f t="shared" si="64"/>
        <v>2.9522045059530001E-4</v>
      </c>
      <c r="AA55" s="589">
        <f t="shared" ref="AA55:AA69" si="68">+X55-X54</f>
        <v>-157187.22999999998</v>
      </c>
      <c r="AB55" s="605">
        <f>+TREND(AA55:$AA$68,T55:$T$68,$AB$24)</f>
        <v>-53925154.751254022</v>
      </c>
      <c r="AC55" s="606">
        <f>+RSQ(AA55:$AA$68,T55:$T$68)</f>
        <v>0.81295474451442273</v>
      </c>
      <c r="AD55" s="605">
        <f>+TREND(AA55:$AA$69,T55:$T$69,$AB$24)</f>
        <v>-46198840.00271976</v>
      </c>
      <c r="AE55" s="606">
        <f>+RSQ(AA55:$AA$69,T55:$T$69)</f>
        <v>0.61666334228787356</v>
      </c>
      <c r="AF55" s="604"/>
    </row>
    <row r="56" spans="1:32">
      <c r="A56" s="579">
        <f t="shared" si="5"/>
        <v>2008</v>
      </c>
      <c r="B56" s="584">
        <v>39568</v>
      </c>
      <c r="C56" s="585" t="e">
        <f>+VLOOKUP($B56,place!$A:$AA,6,0)</f>
        <v>#N/A</v>
      </c>
      <c r="D56" s="585" t="e">
        <f>+VLOOKUP($B56,place!$A:$AA,13,0)</f>
        <v>#N/A</v>
      </c>
      <c r="E56" s="585" t="e">
        <f>+VLOOKUP($B56,place!$A:$AA,20,0)</f>
        <v>#N/A</v>
      </c>
      <c r="F56" s="585" t="e">
        <f>+VLOOKUP($B56,place!$A:$AA,25,0)</f>
        <v>#N/A</v>
      </c>
      <c r="G56" s="585" t="e">
        <f>+VLOOKUP($B56,place!$A:$AA,26,0)</f>
        <v>#N/A</v>
      </c>
      <c r="H56" s="585" t="e">
        <f>+VLOOKUP($B56,place!$A:$AA,27,0)</f>
        <v>#N/A</v>
      </c>
      <c r="I56" s="550">
        <f t="shared" ref="I56:N56" si="69">+(C58-C55)/3+I55</f>
        <v>1601521</v>
      </c>
      <c r="J56" s="551">
        <f t="shared" si="69"/>
        <v>1601521</v>
      </c>
      <c r="K56" s="552">
        <f t="shared" si="69"/>
        <v>1601521</v>
      </c>
      <c r="L56" s="550">
        <f t="shared" si="69"/>
        <v>7442.4917513221608</v>
      </c>
      <c r="M56" s="551">
        <f t="shared" si="69"/>
        <v>7442.4917513221608</v>
      </c>
      <c r="N56" s="552">
        <f t="shared" si="69"/>
        <v>7442.4917513221608</v>
      </c>
      <c r="O56" s="550">
        <f t="shared" si="11"/>
        <v>11919306832.069218</v>
      </c>
      <c r="P56" s="551">
        <f t="shared" si="12"/>
        <v>11919306832.069218</v>
      </c>
      <c r="Q56" s="552">
        <f t="shared" si="13"/>
        <v>11919306832.069218</v>
      </c>
      <c r="S56" s="579" t="s">
        <v>47</v>
      </c>
      <c r="T56" s="584">
        <v>39447</v>
      </c>
      <c r="U56" s="580">
        <v>119081749.82999998</v>
      </c>
      <c r="V56" s="580">
        <v>106664134.02</v>
      </c>
      <c r="W56" s="580">
        <v>13318801.37999998</v>
      </c>
      <c r="X56" s="580">
        <v>-901185.57</v>
      </c>
      <c r="Y56" s="580">
        <f t="shared" si="67"/>
        <v>50745008.029999994</v>
      </c>
      <c r="Z56" s="607">
        <f t="shared" si="64"/>
        <v>3.8263823195553565E-4</v>
      </c>
      <c r="AA56" s="589">
        <f t="shared" si="68"/>
        <v>-706244.85</v>
      </c>
      <c r="AB56" s="605">
        <f>+TREND(AA56:$AA$68,T56:$T$68,$AB$24)</f>
        <v>-54116412.410087943</v>
      </c>
      <c r="AC56" s="606">
        <f>+RSQ(AA56:$AA$68,T56:$T$68)</f>
        <v>0.78027685492064702</v>
      </c>
      <c r="AD56" s="605">
        <f>+TREND(AA56:$AA$69,T56:$T$69,$AB$24)</f>
        <v>-45859273.88654381</v>
      </c>
      <c r="AE56" s="606">
        <f>+RSQ(AA56:$AA$69,T56:$T$69)</f>
        <v>0.5543382582620684</v>
      </c>
      <c r="AF56" s="604"/>
    </row>
    <row r="57" spans="1:32">
      <c r="A57" s="579">
        <f t="shared" si="5"/>
        <v>2008</v>
      </c>
      <c r="B57" s="584">
        <v>39599</v>
      </c>
      <c r="C57" s="585" t="e">
        <f>+VLOOKUP($B57,place!$A:$AA,6,0)</f>
        <v>#N/A</v>
      </c>
      <c r="D57" s="585" t="e">
        <f>+VLOOKUP($B57,place!$A:$AA,13,0)</f>
        <v>#N/A</v>
      </c>
      <c r="E57" s="585" t="e">
        <f>+VLOOKUP($B57,place!$A:$AA,20,0)</f>
        <v>#N/A</v>
      </c>
      <c r="F57" s="585" t="e">
        <f>+VLOOKUP($B57,place!$A:$AA,25,0)</f>
        <v>#N/A</v>
      </c>
      <c r="G57" s="585" t="e">
        <f>+VLOOKUP($B57,place!$A:$AA,26,0)</f>
        <v>#N/A</v>
      </c>
      <c r="H57" s="585" t="e">
        <f>+VLOOKUP($B57,place!$A:$AA,27,0)</f>
        <v>#N/A</v>
      </c>
      <c r="I57" s="550">
        <f t="shared" ref="I57:N57" si="70">+(C58-C55)*2/3+I55</f>
        <v>1615992</v>
      </c>
      <c r="J57" s="551">
        <f t="shared" si="70"/>
        <v>1615992</v>
      </c>
      <c r="K57" s="552">
        <f t="shared" si="70"/>
        <v>1615992</v>
      </c>
      <c r="L57" s="550">
        <f t="shared" si="70"/>
        <v>7488.3578135425851</v>
      </c>
      <c r="M57" s="551">
        <f t="shared" si="70"/>
        <v>7488.3578135425851</v>
      </c>
      <c r="N57" s="552">
        <f t="shared" si="70"/>
        <v>7488.3578135425851</v>
      </c>
      <c r="O57" s="550">
        <f t="shared" si="11"/>
        <v>12101126319.822309</v>
      </c>
      <c r="P57" s="551">
        <f t="shared" si="12"/>
        <v>12101126319.822309</v>
      </c>
      <c r="Q57" s="552">
        <f t="shared" si="13"/>
        <v>12101126319.822309</v>
      </c>
      <c r="S57" s="579" t="s">
        <v>48</v>
      </c>
      <c r="T57" s="584">
        <v>39813</v>
      </c>
      <c r="U57" s="580">
        <v>148378301.94999996</v>
      </c>
      <c r="V57" s="580">
        <v>156470538.70000002</v>
      </c>
      <c r="W57" s="580">
        <v>-4725680.0200000703</v>
      </c>
      <c r="X57" s="580">
        <v>-3366556.7300000004</v>
      </c>
      <c r="Y57" s="580">
        <f t="shared" si="67"/>
        <v>49806404.680000022</v>
      </c>
      <c r="Z57" s="607">
        <f t="shared" si="64"/>
        <v>3.4248871684819127E-4</v>
      </c>
      <c r="AA57" s="589">
        <f t="shared" si="68"/>
        <v>-2465371.1600000006</v>
      </c>
      <c r="AB57" s="605">
        <f>+TREND(AA57:$AA$68,T57:$T$68,$AB$24)</f>
        <v>-53679312.159895182</v>
      </c>
      <c r="AC57" s="606">
        <f>+RSQ(AA57:$AA$68,T57:$T$68)</f>
        <v>0.72817349780486595</v>
      </c>
      <c r="AD57" s="605">
        <f>+TREND(AA57:$AA$69,T57:$T$69,$AB$24)</f>
        <v>-44963826.978833854</v>
      </c>
      <c r="AE57" s="606">
        <f>+RSQ(AA57:$AA$69,T57:$T$69)</f>
        <v>0.46675223072021066</v>
      </c>
      <c r="AF57" s="604"/>
    </row>
    <row r="58" spans="1:32">
      <c r="A58" s="579">
        <f t="shared" si="5"/>
        <v>2008</v>
      </c>
      <c r="B58" s="584">
        <v>39629</v>
      </c>
      <c r="C58" s="585">
        <f>+VLOOKUP($B58,place!$A:$AA,6,0)</f>
        <v>1630463</v>
      </c>
      <c r="D58" s="585">
        <f>+VLOOKUP($B58,place!$A:$AA,13,0)</f>
        <v>1630463</v>
      </c>
      <c r="E58" s="585">
        <f>+VLOOKUP($B58,place!$A:$AA,20,0)</f>
        <v>1630463</v>
      </c>
      <c r="F58" s="585">
        <f>+VLOOKUP($B58,place!$A:$AA,25,0)</f>
        <v>7534.2238757630093</v>
      </c>
      <c r="G58" s="585">
        <f>+VLOOKUP($B58,place!$A:$AA,26,0)</f>
        <v>7534.2238757630093</v>
      </c>
      <c r="H58" s="585">
        <f>+VLOOKUP($B58,place!$A:$AA,27,0)</f>
        <v>7534.2238757630093</v>
      </c>
      <c r="I58" s="550">
        <f t="shared" ref="I58:N58" si="71">+C58</f>
        <v>1630463</v>
      </c>
      <c r="J58" s="551">
        <f t="shared" si="71"/>
        <v>1630463</v>
      </c>
      <c r="K58" s="552">
        <f t="shared" si="71"/>
        <v>1630463</v>
      </c>
      <c r="L58" s="550">
        <f t="shared" si="71"/>
        <v>7534.2238757630093</v>
      </c>
      <c r="M58" s="551">
        <f t="shared" si="71"/>
        <v>7534.2238757630093</v>
      </c>
      <c r="N58" s="552">
        <f t="shared" si="71"/>
        <v>7534.2238757630093</v>
      </c>
      <c r="O58" s="550">
        <f t="shared" si="11"/>
        <v>12284273263.148184</v>
      </c>
      <c r="P58" s="551">
        <f t="shared" si="12"/>
        <v>12284273263.148184</v>
      </c>
      <c r="Q58" s="552">
        <f t="shared" si="13"/>
        <v>12284273263.148184</v>
      </c>
      <c r="S58" s="579" t="s">
        <v>49</v>
      </c>
      <c r="T58" s="584">
        <v>40178</v>
      </c>
      <c r="U58" s="580">
        <v>218343237.72999999</v>
      </c>
      <c r="V58" s="580">
        <v>212818134.60999995</v>
      </c>
      <c r="W58" s="580">
        <v>13487330.730000049</v>
      </c>
      <c r="X58" s="580">
        <v>-7962227.6100000003</v>
      </c>
      <c r="Y58" s="580">
        <f t="shared" si="67"/>
        <v>56347595.909999937</v>
      </c>
      <c r="Z58" s="607">
        <f t="shared" si="64"/>
        <v>3.8637789193841758E-4</v>
      </c>
      <c r="AA58" s="589">
        <f t="shared" si="68"/>
        <v>-4595670.88</v>
      </c>
      <c r="AB58" s="605">
        <f>+TREND(AA58:$AA$68,T58:$T$68,$AB$24)</f>
        <v>-52510558.725962937</v>
      </c>
      <c r="AC58" s="606">
        <f>+RSQ(AA58:$AA$68,T58:$T$68)</f>
        <v>0.65084319204046104</v>
      </c>
      <c r="AD58" s="605">
        <f>+TREND(AA58:$AA$69,T58:$T$69,$AB$24)</f>
        <v>-43447170.611401141</v>
      </c>
      <c r="AE58" s="606">
        <f>+RSQ(AA58:$AA$69,T58:$T$69)</f>
        <v>0.34948816768662827</v>
      </c>
      <c r="AF58" s="604"/>
    </row>
    <row r="59" spans="1:32">
      <c r="A59" s="579">
        <f t="shared" si="5"/>
        <v>2008</v>
      </c>
      <c r="B59" s="584">
        <v>39660</v>
      </c>
      <c r="C59" s="585" t="e">
        <f>+VLOOKUP($B59,place!$A:$AA,6,0)</f>
        <v>#N/A</v>
      </c>
      <c r="D59" s="585" t="e">
        <f>+VLOOKUP($B59,place!$A:$AA,13,0)</f>
        <v>#N/A</v>
      </c>
      <c r="E59" s="585" t="e">
        <f>+VLOOKUP($B59,place!$A:$AA,20,0)</f>
        <v>#N/A</v>
      </c>
      <c r="F59" s="585" t="e">
        <f>+VLOOKUP($B59,place!$A:$AA,25,0)</f>
        <v>#N/A</v>
      </c>
      <c r="G59" s="585" t="e">
        <f>+VLOOKUP($B59,place!$A:$AA,26,0)</f>
        <v>#N/A</v>
      </c>
      <c r="H59" s="585" t="e">
        <f>+VLOOKUP($B59,place!$A:$AA,27,0)</f>
        <v>#N/A</v>
      </c>
      <c r="I59" s="550">
        <f t="shared" ref="I59:N59" si="72">+(C61-C58)/3+I58</f>
        <v>1630261</v>
      </c>
      <c r="J59" s="551">
        <f t="shared" si="72"/>
        <v>1630261</v>
      </c>
      <c r="K59" s="552">
        <f t="shared" si="72"/>
        <v>1630261</v>
      </c>
      <c r="L59" s="550">
        <f t="shared" si="72"/>
        <v>7546.6373663493405</v>
      </c>
      <c r="M59" s="551">
        <f t="shared" si="72"/>
        <v>7546.6373663493405</v>
      </c>
      <c r="N59" s="552">
        <f t="shared" si="72"/>
        <v>7546.6373663493405</v>
      </c>
      <c r="O59" s="550">
        <f t="shared" si="11"/>
        <v>12302988579.502043</v>
      </c>
      <c r="P59" s="551">
        <f t="shared" si="12"/>
        <v>12302988579.502043</v>
      </c>
      <c r="Q59" s="552">
        <f t="shared" si="13"/>
        <v>12302988579.502043</v>
      </c>
      <c r="S59" s="579" t="s">
        <v>50</v>
      </c>
      <c r="T59" s="584">
        <v>40543</v>
      </c>
      <c r="U59" s="580">
        <v>287794182.58000004</v>
      </c>
      <c r="V59" s="580">
        <v>270652987.38999993</v>
      </c>
      <c r="W59" s="580">
        <v>37083756.550000131</v>
      </c>
      <c r="X59" s="580">
        <v>-19942561.359999999</v>
      </c>
      <c r="Y59" s="580">
        <f t="shared" si="67"/>
        <v>57834852.779999971</v>
      </c>
      <c r="Z59" s="607">
        <f t="shared" si="64"/>
        <v>4.1651132684503113E-4</v>
      </c>
      <c r="AA59" s="589">
        <f t="shared" si="68"/>
        <v>-11980333.75</v>
      </c>
      <c r="AB59" s="605">
        <f>+TREND(AA59:$AA$68,T59:$T$68,$AB$24)</f>
        <v>-50252786.634874463</v>
      </c>
      <c r="AC59" s="606">
        <f>+RSQ(AA59:$AA$68,T59:$T$68)</f>
        <v>0.53537604037317432</v>
      </c>
      <c r="AD59" s="605">
        <f>+TREND(AA59:$AA$69,T59:$T$69,$AB$24)</f>
        <v>-41064578.110173464</v>
      </c>
      <c r="AE59" s="606">
        <f>+RSQ(AA59:$AA$69,T59:$T$69)</f>
        <v>0.19649177020966951</v>
      </c>
      <c r="AF59" s="604"/>
    </row>
    <row r="60" spans="1:32">
      <c r="A60" s="579">
        <f t="shared" si="5"/>
        <v>2008</v>
      </c>
      <c r="B60" s="584">
        <v>39691</v>
      </c>
      <c r="C60" s="585" t="e">
        <f>+VLOOKUP($B60,place!$A:$AA,6,0)</f>
        <v>#N/A</v>
      </c>
      <c r="D60" s="585" t="e">
        <f>+VLOOKUP($B60,place!$A:$AA,13,0)</f>
        <v>#N/A</v>
      </c>
      <c r="E60" s="585" t="e">
        <f>+VLOOKUP($B60,place!$A:$AA,20,0)</f>
        <v>#N/A</v>
      </c>
      <c r="F60" s="585" t="e">
        <f>+VLOOKUP($B60,place!$A:$AA,25,0)</f>
        <v>#N/A</v>
      </c>
      <c r="G60" s="585" t="e">
        <f>+VLOOKUP($B60,place!$A:$AA,26,0)</f>
        <v>#N/A</v>
      </c>
      <c r="H60" s="585" t="e">
        <f>+VLOOKUP($B60,place!$A:$AA,27,0)</f>
        <v>#N/A</v>
      </c>
      <c r="I60" s="550">
        <f t="shared" ref="I60:N60" si="73">+(C61-C58)*2/3+I58</f>
        <v>1630059</v>
      </c>
      <c r="J60" s="551">
        <f t="shared" si="73"/>
        <v>1630059</v>
      </c>
      <c r="K60" s="552">
        <f t="shared" si="73"/>
        <v>1630059</v>
      </c>
      <c r="L60" s="550">
        <f t="shared" si="73"/>
        <v>7559.0508569356707</v>
      </c>
      <c r="M60" s="551">
        <f t="shared" si="73"/>
        <v>7559.0508569356707</v>
      </c>
      <c r="N60" s="552">
        <f t="shared" si="73"/>
        <v>7559.0508569356707</v>
      </c>
      <c r="O60" s="550">
        <f t="shared" si="11"/>
        <v>12321698880.805702</v>
      </c>
      <c r="P60" s="551">
        <f t="shared" si="12"/>
        <v>12321698880.805702</v>
      </c>
      <c r="Q60" s="552">
        <f t="shared" si="13"/>
        <v>12321698880.805702</v>
      </c>
      <c r="S60" s="579" t="s">
        <v>51</v>
      </c>
      <c r="T60" s="584">
        <v>40908</v>
      </c>
      <c r="U60" s="580">
        <v>326598469.31999999</v>
      </c>
      <c r="V60" s="580">
        <v>334507913.66999984</v>
      </c>
      <c r="W60" s="580">
        <v>34367602.010000169</v>
      </c>
      <c r="X60" s="580">
        <v>-42277046.359999985</v>
      </c>
      <c r="Y60" s="580">
        <f t="shared" si="67"/>
        <v>63854926.279999912</v>
      </c>
      <c r="Z60" s="607">
        <f t="shared" si="64"/>
        <v>4.5890687375908676E-4</v>
      </c>
      <c r="AA60" s="589">
        <f t="shared" si="68"/>
        <v>-22334484.999999985</v>
      </c>
      <c r="AB60" s="605">
        <f>+TREND(AA60:$AA$68,T60:$T$68,$AB$24)</f>
        <v>-47791950.335709125</v>
      </c>
      <c r="AC60" s="606">
        <f>+RSQ(AA60:$AA$68,T60:$T$68)</f>
        <v>0.37410303699079933</v>
      </c>
      <c r="AD60" s="605">
        <f>+TREND(AA60:$AA$69,T60:$T$69,$AB$24)</f>
        <v>-38499216.487628505</v>
      </c>
      <c r="AE60" s="606">
        <f>+RSQ(AA60:$AA$69,T60:$T$69)</f>
        <v>5.6983877789065274E-2</v>
      </c>
      <c r="AF60" s="604"/>
    </row>
    <row r="61" spans="1:32">
      <c r="A61" s="579">
        <f t="shared" si="5"/>
        <v>2008</v>
      </c>
      <c r="B61" s="584">
        <v>39721</v>
      </c>
      <c r="C61" s="585">
        <f>+VLOOKUP($B61,place!$A:$AA,6,0)</f>
        <v>1629857</v>
      </c>
      <c r="D61" s="585">
        <f>+VLOOKUP($B61,place!$A:$AA,13,0)</f>
        <v>1629857</v>
      </c>
      <c r="E61" s="585">
        <f>+VLOOKUP($B61,place!$A:$AA,20,0)</f>
        <v>1629857</v>
      </c>
      <c r="F61" s="585">
        <f>+VLOOKUP($B61,place!$A:$AA,25,0)</f>
        <v>7571.4643475220018</v>
      </c>
      <c r="G61" s="585">
        <f>+VLOOKUP($B61,place!$A:$AA,26,0)</f>
        <v>7571.4643475220018</v>
      </c>
      <c r="H61" s="585">
        <f>+VLOOKUP($B61,place!$A:$AA,27,0)</f>
        <v>7571.4643475220018</v>
      </c>
      <c r="I61" s="550">
        <f t="shared" ref="I61:N61" si="74">+C61</f>
        <v>1629857</v>
      </c>
      <c r="J61" s="551">
        <f t="shared" si="74"/>
        <v>1629857</v>
      </c>
      <c r="K61" s="552">
        <f t="shared" si="74"/>
        <v>1629857</v>
      </c>
      <c r="L61" s="550">
        <f t="shared" si="74"/>
        <v>7571.4643475220018</v>
      </c>
      <c r="M61" s="551">
        <f t="shared" si="74"/>
        <v>7571.4643475220018</v>
      </c>
      <c r="N61" s="552">
        <f t="shared" si="74"/>
        <v>7571.4643475220018</v>
      </c>
      <c r="O61" s="550">
        <f t="shared" si="11"/>
        <v>12340404167.059168</v>
      </c>
      <c r="P61" s="551">
        <f t="shared" si="12"/>
        <v>12340404167.059168</v>
      </c>
      <c r="Q61" s="552">
        <f t="shared" si="13"/>
        <v>12340404167.059168</v>
      </c>
      <c r="S61" s="579" t="s">
        <v>52</v>
      </c>
      <c r="T61" s="584">
        <v>41274</v>
      </c>
      <c r="U61" s="580">
        <v>441854618.98000002</v>
      </c>
      <c r="V61" s="580">
        <v>429208407.54999989</v>
      </c>
      <c r="W61" s="580">
        <v>77127993.830000103</v>
      </c>
      <c r="X61" s="580">
        <v>-64481782.399999969</v>
      </c>
      <c r="Y61" s="580">
        <f t="shared" si="67"/>
        <v>94700493.880000055</v>
      </c>
      <c r="Z61" s="607">
        <f t="shared" si="64"/>
        <v>6.8067048589997051E-4</v>
      </c>
      <c r="AA61" s="589">
        <f t="shared" si="68"/>
        <v>-22204736.039999984</v>
      </c>
      <c r="AB61" s="605">
        <f>+TREND(AA61:$AA$68,T61:$T$68,$AB$24)</f>
        <v>-46256800.269484997</v>
      </c>
      <c r="AC61" s="606">
        <f>+RSQ(AA61:$AA$68,T61:$T$68)</f>
        <v>0.22227327733458985</v>
      </c>
      <c r="AD61" s="605">
        <f>+TREND(AA61:$AA$69,T61:$T$69,$AB$24)</f>
        <v>-36538555.95719026</v>
      </c>
      <c r="AE61" s="606">
        <f>+RSQ(AA61:$AA$69,T61:$T$69)</f>
        <v>2.8593918597503536E-3</v>
      </c>
      <c r="AF61" s="604"/>
    </row>
    <row r="62" spans="1:32">
      <c r="A62" s="579">
        <f t="shared" si="5"/>
        <v>2008</v>
      </c>
      <c r="B62" s="584">
        <v>39752</v>
      </c>
      <c r="C62" s="585" t="e">
        <f>+VLOOKUP($B62,place!$A:$AA,6,0)</f>
        <v>#N/A</v>
      </c>
      <c r="D62" s="585" t="e">
        <f>+VLOOKUP($B62,place!$A:$AA,13,0)</f>
        <v>#N/A</v>
      </c>
      <c r="E62" s="585" t="e">
        <f>+VLOOKUP($B62,place!$A:$AA,20,0)</f>
        <v>#N/A</v>
      </c>
      <c r="F62" s="585" t="e">
        <f>+VLOOKUP($B62,place!$A:$AA,25,0)</f>
        <v>#N/A</v>
      </c>
      <c r="G62" s="585" t="e">
        <f>+VLOOKUP($B62,place!$A:$AA,26,0)</f>
        <v>#N/A</v>
      </c>
      <c r="H62" s="585" t="e">
        <f>+VLOOKUP($B62,place!$A:$AA,27,0)</f>
        <v>#N/A</v>
      </c>
      <c r="I62" s="550">
        <f t="shared" ref="I62:N62" si="75">+(C64-C61)/3+I61</f>
        <v>1621520.6666666667</v>
      </c>
      <c r="J62" s="551">
        <f t="shared" si="75"/>
        <v>1621520.6666666667</v>
      </c>
      <c r="K62" s="552">
        <f t="shared" si="75"/>
        <v>1621520.6666666667</v>
      </c>
      <c r="L62" s="550">
        <f t="shared" si="75"/>
        <v>7622.2381397449171</v>
      </c>
      <c r="M62" s="551">
        <f t="shared" si="75"/>
        <v>7622.2381397449171</v>
      </c>
      <c r="N62" s="552">
        <f t="shared" si="75"/>
        <v>7622.2381397449171</v>
      </c>
      <c r="O62" s="550">
        <f t="shared" si="11"/>
        <v>12359616669.851273</v>
      </c>
      <c r="P62" s="551">
        <f t="shared" si="12"/>
        <v>12359616669.851273</v>
      </c>
      <c r="Q62" s="552">
        <f t="shared" si="13"/>
        <v>12359616669.851273</v>
      </c>
      <c r="S62" s="579" t="s">
        <v>53</v>
      </c>
      <c r="T62" s="584">
        <v>41639</v>
      </c>
      <c r="U62" s="580">
        <v>494615152.87</v>
      </c>
      <c r="V62" s="580">
        <v>511742483.40999985</v>
      </c>
      <c r="W62" s="580">
        <v>91019609.76000011</v>
      </c>
      <c r="X62" s="580">
        <v>-108146940.29999997</v>
      </c>
      <c r="Y62" s="580">
        <f t="shared" si="67"/>
        <v>82534075.859999955</v>
      </c>
      <c r="Z62" s="607">
        <f t="shared" si="64"/>
        <v>5.9567979143950389E-4</v>
      </c>
      <c r="AA62" s="589">
        <f t="shared" si="68"/>
        <v>-43665157.899999999</v>
      </c>
      <c r="AB62" s="605">
        <f>+TREND(AA62:$AA$68,T62:$T$68,$AB$24)</f>
        <v>-42430034.045163035</v>
      </c>
      <c r="AC62" s="606">
        <f>+RSQ(AA62:$AA$68,T62:$T$68)</f>
        <v>2.6572081772116538E-2</v>
      </c>
      <c r="AD62" s="605">
        <f>+TREND(AA62:$AA$69,T62:$T$69,$AB$24)</f>
        <v>-32919729.325802267</v>
      </c>
      <c r="AE62" s="606">
        <f>+RSQ(AA62:$AA$69,T62:$T$69)</f>
        <v>7.1450706930886065E-2</v>
      </c>
      <c r="AF62" s="604"/>
    </row>
    <row r="63" spans="1:32">
      <c r="A63" s="579">
        <f t="shared" si="5"/>
        <v>2008</v>
      </c>
      <c r="B63" s="584">
        <v>39782</v>
      </c>
      <c r="C63" s="585" t="e">
        <f>+VLOOKUP($B63,place!$A:$AA,6,0)</f>
        <v>#N/A</v>
      </c>
      <c r="D63" s="585" t="e">
        <f>+VLOOKUP($B63,place!$A:$AA,13,0)</f>
        <v>#N/A</v>
      </c>
      <c r="E63" s="585" t="e">
        <f>+VLOOKUP($B63,place!$A:$AA,20,0)</f>
        <v>#N/A</v>
      </c>
      <c r="F63" s="585" t="e">
        <f>+VLOOKUP($B63,place!$A:$AA,25,0)</f>
        <v>#N/A</v>
      </c>
      <c r="G63" s="585" t="e">
        <f>+VLOOKUP($B63,place!$A:$AA,26,0)</f>
        <v>#N/A</v>
      </c>
      <c r="H63" s="585" t="e">
        <f>+VLOOKUP($B63,place!$A:$AA,27,0)</f>
        <v>#N/A</v>
      </c>
      <c r="I63" s="550">
        <f t="shared" ref="I63:N63" si="76">+(C64-C61)*2/3+I61</f>
        <v>1613184.3333333333</v>
      </c>
      <c r="J63" s="551">
        <f t="shared" si="76"/>
        <v>1613184.3333333333</v>
      </c>
      <c r="K63" s="552">
        <f t="shared" si="76"/>
        <v>1613184.3333333333</v>
      </c>
      <c r="L63" s="550">
        <f t="shared" si="76"/>
        <v>7673.0119319678315</v>
      </c>
      <c r="M63" s="551">
        <f t="shared" si="76"/>
        <v>7673.0119319678315</v>
      </c>
      <c r="N63" s="552">
        <f t="shared" si="76"/>
        <v>7673.0119319678315</v>
      </c>
      <c r="O63" s="550">
        <f t="shared" si="11"/>
        <v>12377982638.130238</v>
      </c>
      <c r="P63" s="551">
        <f t="shared" si="12"/>
        <v>12377982638.130238</v>
      </c>
      <c r="Q63" s="552">
        <f t="shared" si="13"/>
        <v>12377982638.130238</v>
      </c>
      <c r="S63" s="579" t="s">
        <v>54</v>
      </c>
      <c r="T63" s="584">
        <v>42004</v>
      </c>
      <c r="U63" s="580">
        <v>596187648.17999995</v>
      </c>
      <c r="V63" s="580">
        <v>598142505.13999999</v>
      </c>
      <c r="W63" s="580">
        <v>143850538.75999987</v>
      </c>
      <c r="X63" s="580">
        <v>-145805395.71999994</v>
      </c>
      <c r="Y63" s="580">
        <f t="shared" si="67"/>
        <v>86400021.730000138</v>
      </c>
      <c r="Z63" s="607">
        <f t="shared" si="64"/>
        <v>6.374884338035588E-4</v>
      </c>
      <c r="AA63" s="589">
        <f t="shared" si="68"/>
        <v>-37658455.419999972</v>
      </c>
      <c r="AB63" s="605">
        <f>+TREND(AA63:$AA$68,T63:$T$68,$AB$24)</f>
        <v>-45388172.265882939</v>
      </c>
      <c r="AC63" s="606">
        <f>+RSQ(AA63:$AA$68,T63:$T$68)</f>
        <v>0.13576805417014459</v>
      </c>
      <c r="AD63" s="605">
        <f>+TREND(AA63:$AA$69,T63:$T$69,$AB$24)</f>
        <v>-33671567.443494007</v>
      </c>
      <c r="AE63" s="606">
        <f>+RSQ(AA63:$AA$69,T63:$T$69)</f>
        <v>2.5378984950984382E-2</v>
      </c>
      <c r="AF63" s="604"/>
    </row>
    <row r="64" spans="1:32">
      <c r="A64" s="579">
        <f t="shared" si="5"/>
        <v>2008</v>
      </c>
      <c r="B64" s="584">
        <v>39813</v>
      </c>
      <c r="C64" s="585">
        <f>+VLOOKUP($B64,place!$A:$AA,6,0)</f>
        <v>1604848</v>
      </c>
      <c r="D64" s="585">
        <f>+VLOOKUP($B64,place!$A:$AA,13,0)</f>
        <v>1604848</v>
      </c>
      <c r="E64" s="585">
        <f>+VLOOKUP($B64,place!$A:$AA,20,0)</f>
        <v>1604848</v>
      </c>
      <c r="F64" s="585">
        <f>+VLOOKUP($B64,place!$A:$AA,25,0)</f>
        <v>7723.7857241907468</v>
      </c>
      <c r="G64" s="585">
        <f>+VLOOKUP($B64,place!$A:$AA,26,0)</f>
        <v>7723.7857241907468</v>
      </c>
      <c r="H64" s="585">
        <f>+VLOOKUP($B64,place!$A:$AA,27,0)</f>
        <v>7723.7857241907468</v>
      </c>
      <c r="I64" s="550">
        <f t="shared" ref="I64:N64" si="77">+C64</f>
        <v>1604848</v>
      </c>
      <c r="J64" s="551">
        <f t="shared" si="77"/>
        <v>1604848</v>
      </c>
      <c r="K64" s="552">
        <f t="shared" si="77"/>
        <v>1604848</v>
      </c>
      <c r="L64" s="550">
        <f t="shared" si="77"/>
        <v>7723.7857241907468</v>
      </c>
      <c r="M64" s="551">
        <f t="shared" si="77"/>
        <v>7723.7857241907468</v>
      </c>
      <c r="N64" s="552">
        <f t="shared" si="77"/>
        <v>7723.7857241907468</v>
      </c>
      <c r="O64" s="550">
        <f t="shared" si="11"/>
        <v>12395502071.896072</v>
      </c>
      <c r="P64" s="551">
        <f t="shared" si="12"/>
        <v>12395502071.896072</v>
      </c>
      <c r="Q64" s="552">
        <f t="shared" si="13"/>
        <v>12395502071.896072</v>
      </c>
      <c r="S64" s="579" t="s">
        <v>55</v>
      </c>
      <c r="T64" s="584">
        <v>42369</v>
      </c>
      <c r="U64" s="580">
        <v>681211302.65999997</v>
      </c>
      <c r="V64" s="580">
        <v>701369554.62000012</v>
      </c>
      <c r="W64" s="580">
        <v>162533019.72999978</v>
      </c>
      <c r="X64" s="580">
        <v>-182691271.68999997</v>
      </c>
      <c r="Y64" s="580">
        <f t="shared" si="67"/>
        <v>103227049.48000014</v>
      </c>
      <c r="Z64" s="607">
        <f t="shared" si="64"/>
        <v>7.8459020493131003E-4</v>
      </c>
      <c r="AA64" s="589">
        <f t="shared" si="68"/>
        <v>-36885875.970000029</v>
      </c>
      <c r="AB64" s="605">
        <f>+TREND(AA64:$AA$68,T64:$T$68,$AB$24)</f>
        <v>-47222899.327058315</v>
      </c>
      <c r="AC64" s="606">
        <f>+RSQ(AA64:$AA$68,T64:$T$68)</f>
        <v>0.16586933558784325</v>
      </c>
      <c r="AD64" s="605">
        <f>+TREND(AA64:$AA$69,T64:$T$69,$AB$24)</f>
        <v>-33121024.739442915</v>
      </c>
      <c r="AE64" s="606">
        <f>+RSQ(AA64:$AA$69,T64:$T$69)</f>
        <v>2.7186609293377573E-2</v>
      </c>
      <c r="AF64" s="604"/>
    </row>
    <row r="65" spans="1:32">
      <c r="A65" s="579">
        <f t="shared" si="5"/>
        <v>2009</v>
      </c>
      <c r="B65" s="584">
        <v>39844</v>
      </c>
      <c r="C65" s="585" t="e">
        <f>+VLOOKUP($B65,place!$A:$AA,6,0)</f>
        <v>#N/A</v>
      </c>
      <c r="D65" s="585" t="e">
        <f>+VLOOKUP($B65,place!$A:$AA,13,0)</f>
        <v>#N/A</v>
      </c>
      <c r="E65" s="585" t="e">
        <f>+VLOOKUP($B65,place!$A:$AA,20,0)</f>
        <v>#N/A</v>
      </c>
      <c r="F65" s="585" t="e">
        <f>+VLOOKUP($B65,place!$A:$AA,25,0)</f>
        <v>#N/A</v>
      </c>
      <c r="G65" s="585" t="e">
        <f>+VLOOKUP($B65,place!$A:$AA,26,0)</f>
        <v>#N/A</v>
      </c>
      <c r="H65" s="585" t="e">
        <f>+VLOOKUP($B65,place!$A:$AA,27,0)</f>
        <v>#N/A</v>
      </c>
      <c r="I65" s="550">
        <f t="shared" ref="I65:N65" si="78">+(C67-C64)/3+I64</f>
        <v>1596135</v>
      </c>
      <c r="J65" s="551">
        <f t="shared" si="78"/>
        <v>1596135</v>
      </c>
      <c r="K65" s="552">
        <f t="shared" si="78"/>
        <v>1596135</v>
      </c>
      <c r="L65" s="550">
        <f t="shared" si="78"/>
        <v>7729.1855570962862</v>
      </c>
      <c r="M65" s="551">
        <f t="shared" si="78"/>
        <v>7729.1855570962862</v>
      </c>
      <c r="N65" s="552">
        <f t="shared" si="78"/>
        <v>7729.1855570962862</v>
      </c>
      <c r="O65" s="550">
        <f t="shared" si="11"/>
        <v>12336823589.17588</v>
      </c>
      <c r="P65" s="551">
        <f t="shared" si="12"/>
        <v>12336823589.17588</v>
      </c>
      <c r="Q65" s="552">
        <f t="shared" si="13"/>
        <v>12336823589.17588</v>
      </c>
      <c r="S65" s="579" t="s">
        <v>56</v>
      </c>
      <c r="T65" s="584">
        <v>42735</v>
      </c>
      <c r="U65" s="580">
        <v>777087893.93999994</v>
      </c>
      <c r="V65" s="580">
        <v>787903684.75</v>
      </c>
      <c r="W65" s="580">
        <v>204704754.94999993</v>
      </c>
      <c r="X65" s="580">
        <v>-215520545.75999993</v>
      </c>
      <c r="Y65" s="580">
        <f t="shared" si="67"/>
        <v>86534130.129999876</v>
      </c>
      <c r="Z65" s="607">
        <f t="shared" si="64"/>
        <v>6.3777152735401059E-4</v>
      </c>
      <c r="AA65" s="589">
        <f t="shared" si="68"/>
        <v>-32829274.069999963</v>
      </c>
      <c r="AB65" s="605">
        <f>+TREND(AA65:$AA$68,T65:$T$68,$AB$24)</f>
        <v>-49447852.300158978</v>
      </c>
      <c r="AC65" s="606">
        <f>+RSQ(AA65:$AA$68,T65:$T$68)</f>
        <v>0.17702550686977847</v>
      </c>
      <c r="AD65" s="605">
        <f>+TREND(AA65:$AA$69,T65:$T$69,$AB$24)</f>
        <v>-31922208.652569622</v>
      </c>
      <c r="AE65" s="606">
        <f>+RSQ(AA65:$AA$69,T65:$T$69)</f>
        <v>3.9608627309966338E-2</v>
      </c>
      <c r="AF65" s="604"/>
    </row>
    <row r="66" spans="1:32">
      <c r="A66" s="579">
        <f t="shared" si="5"/>
        <v>2009</v>
      </c>
      <c r="B66" s="584">
        <v>39872</v>
      </c>
      <c r="C66" s="585" t="e">
        <f>+VLOOKUP($B66,place!$A:$AA,6,0)</f>
        <v>#N/A</v>
      </c>
      <c r="D66" s="585" t="e">
        <f>+VLOOKUP($B66,place!$A:$AA,13,0)</f>
        <v>#N/A</v>
      </c>
      <c r="E66" s="585" t="e">
        <f>+VLOOKUP($B66,place!$A:$AA,20,0)</f>
        <v>#N/A</v>
      </c>
      <c r="F66" s="585" t="e">
        <f>+VLOOKUP($B66,place!$A:$AA,25,0)</f>
        <v>#N/A</v>
      </c>
      <c r="G66" s="585" t="e">
        <f>+VLOOKUP($B66,place!$A:$AA,26,0)</f>
        <v>#N/A</v>
      </c>
      <c r="H66" s="585" t="e">
        <f>+VLOOKUP($B66,place!$A:$AA,27,0)</f>
        <v>#N/A</v>
      </c>
      <c r="I66" s="550">
        <f t="shared" ref="I66:N66" si="79">+(C67-C64)*2/3+I64</f>
        <v>1587422</v>
      </c>
      <c r="J66" s="551">
        <f t="shared" si="79"/>
        <v>1587422</v>
      </c>
      <c r="K66" s="552">
        <f t="shared" si="79"/>
        <v>1587422</v>
      </c>
      <c r="L66" s="550">
        <f t="shared" si="79"/>
        <v>7734.5853900018265</v>
      </c>
      <c r="M66" s="551">
        <f t="shared" si="79"/>
        <v>7734.5853900018265</v>
      </c>
      <c r="N66" s="552">
        <f t="shared" si="79"/>
        <v>7734.5853900018265</v>
      </c>
      <c r="O66" s="550">
        <f t="shared" si="11"/>
        <v>12278051008.96748</v>
      </c>
      <c r="P66" s="551">
        <f t="shared" si="12"/>
        <v>12278051008.96748</v>
      </c>
      <c r="Q66" s="552">
        <f t="shared" si="13"/>
        <v>12278051008.96748</v>
      </c>
      <c r="S66" s="579" t="s">
        <v>57</v>
      </c>
      <c r="T66" s="584">
        <v>43100</v>
      </c>
      <c r="U66" s="580">
        <v>849556426.77999985</v>
      </c>
      <c r="V66" s="580">
        <v>881890184.70000017</v>
      </c>
      <c r="W66" s="580">
        <v>217666844.26999962</v>
      </c>
      <c r="X66" s="580">
        <v>-250000602.18999991</v>
      </c>
      <c r="Y66" s="580">
        <f t="shared" si="67"/>
        <v>93986499.950000167</v>
      </c>
      <c r="Z66" s="607">
        <f t="shared" si="64"/>
        <v>6.5357989622291722E-4</v>
      </c>
      <c r="AA66" s="589">
        <f t="shared" si="68"/>
        <v>-34480056.429999977</v>
      </c>
      <c r="AB66" s="605">
        <f>+TREND(AA66:$AA$68,T66:$T$68,$AB$24)</f>
        <v>-45888111.427990884</v>
      </c>
      <c r="AC66" s="606">
        <f>+RSQ(AA66:$AA$68,T66:$T$68)</f>
        <v>1.5051310633496084E-2</v>
      </c>
      <c r="AD66" s="605">
        <f>+TREND(AA66:$AA$69,T66:$T$69,$AB$24)</f>
        <v>-26056458.709426761</v>
      </c>
      <c r="AE66" s="606">
        <f>+RSQ(AA66:$AA$69,T66:$T$69)</f>
        <v>0.20250198912107573</v>
      </c>
      <c r="AF66" s="604"/>
    </row>
    <row r="67" spans="1:32">
      <c r="A67" s="579">
        <f t="shared" si="5"/>
        <v>2009</v>
      </c>
      <c r="B67" s="584">
        <v>39903</v>
      </c>
      <c r="C67" s="585">
        <f>+VLOOKUP($B67,place!$A:$AA,6,0)</f>
        <v>1578709</v>
      </c>
      <c r="D67" s="585">
        <f>+VLOOKUP($B67,place!$A:$AA,13,0)</f>
        <v>1578709</v>
      </c>
      <c r="E67" s="585">
        <f>+VLOOKUP($B67,place!$A:$AA,20,0)</f>
        <v>1578709</v>
      </c>
      <c r="F67" s="585">
        <f>+VLOOKUP($B67,place!$A:$AA,25,0)</f>
        <v>7739.9852229073658</v>
      </c>
      <c r="G67" s="585">
        <f>+VLOOKUP($B67,place!$A:$AA,26,0)</f>
        <v>7739.9852229073658</v>
      </c>
      <c r="H67" s="585">
        <f>+VLOOKUP($B67,place!$A:$AA,27,0)</f>
        <v>7739.9852229073658</v>
      </c>
      <c r="I67" s="550">
        <f t="shared" ref="I67:N67" si="80">+C67</f>
        <v>1578709</v>
      </c>
      <c r="J67" s="551">
        <f t="shared" si="80"/>
        <v>1578709</v>
      </c>
      <c r="K67" s="552">
        <f t="shared" si="80"/>
        <v>1578709</v>
      </c>
      <c r="L67" s="550">
        <f t="shared" si="80"/>
        <v>7739.9852229073658</v>
      </c>
      <c r="M67" s="551">
        <f t="shared" si="80"/>
        <v>7739.9852229073658</v>
      </c>
      <c r="N67" s="552">
        <f t="shared" si="80"/>
        <v>7739.9852229073658</v>
      </c>
      <c r="O67" s="550">
        <f t="shared" si="11"/>
        <v>12219184331.270864</v>
      </c>
      <c r="P67" s="551">
        <f t="shared" si="12"/>
        <v>12219184331.270864</v>
      </c>
      <c r="Q67" s="552">
        <f t="shared" si="13"/>
        <v>12219184331.270864</v>
      </c>
      <c r="S67" s="579" t="s">
        <v>1161</v>
      </c>
      <c r="T67" s="584">
        <v>43465</v>
      </c>
      <c r="U67" s="580">
        <v>908053971.18999994</v>
      </c>
      <c r="V67" s="580">
        <v>1006851364.8200004</v>
      </c>
      <c r="W67" s="580">
        <v>208001277.38999951</v>
      </c>
      <c r="X67" s="580">
        <v>-306798671.01999998</v>
      </c>
      <c r="Y67" s="580">
        <f t="shared" si="67"/>
        <v>124961180.12000024</v>
      </c>
      <c r="Z67" s="607">
        <f t="shared" si="64"/>
        <v>8.1367403270370662E-4</v>
      </c>
      <c r="AA67" s="589">
        <f t="shared" si="68"/>
        <v>-56798068.830000073</v>
      </c>
      <c r="AB67" s="605">
        <f>+TREND(AA67:$AA$68,T67:$T$68,$AB$24)</f>
        <v>-18056011.719862938</v>
      </c>
      <c r="AC67" s="606">
        <f>+RSQ(AA67:$AA$68,T67:$T$68)</f>
        <v>1.0000000000000004</v>
      </c>
      <c r="AD67" s="605">
        <f>+TREND(AA67:$AA$69,T67:$T$69,$AB$24)</f>
        <v>-6968475.3700990677</v>
      </c>
      <c r="AE67" s="606">
        <f>+RSQ(AA67:$AA$69,T67:$T$69)</f>
        <v>0.94950459266638509</v>
      </c>
      <c r="AF67" s="604"/>
    </row>
    <row r="68" spans="1:32">
      <c r="A68" s="579">
        <f t="shared" si="5"/>
        <v>2009</v>
      </c>
      <c r="B68" s="584">
        <v>39933</v>
      </c>
      <c r="C68" s="585" t="e">
        <f>+VLOOKUP($B68,place!$A:$AA,6,0)</f>
        <v>#N/A</v>
      </c>
      <c r="D68" s="585" t="e">
        <f>+VLOOKUP($B68,place!$A:$AA,13,0)</f>
        <v>#N/A</v>
      </c>
      <c r="E68" s="585" t="e">
        <f>+VLOOKUP($B68,place!$A:$AA,20,0)</f>
        <v>#N/A</v>
      </c>
      <c r="F68" s="585" t="e">
        <f>+VLOOKUP($B68,place!$A:$AA,25,0)</f>
        <v>#N/A</v>
      </c>
      <c r="G68" s="585" t="e">
        <f>+VLOOKUP($B68,place!$A:$AA,26,0)</f>
        <v>#N/A</v>
      </c>
      <c r="H68" s="585" t="e">
        <f>+VLOOKUP($B68,place!$A:$AA,27,0)</f>
        <v>#N/A</v>
      </c>
      <c r="I68" s="550">
        <f t="shared" ref="I68:N68" si="81">+(C70-C67)/3+I67</f>
        <v>1584588</v>
      </c>
      <c r="J68" s="551">
        <f t="shared" si="81"/>
        <v>1584588</v>
      </c>
      <c r="K68" s="552">
        <f t="shared" si="81"/>
        <v>1584588</v>
      </c>
      <c r="L68" s="550">
        <f t="shared" si="81"/>
        <v>7733.7464169077475</v>
      </c>
      <c r="M68" s="551">
        <f t="shared" si="81"/>
        <v>7733.7464169077475</v>
      </c>
      <c r="N68" s="552">
        <f t="shared" si="81"/>
        <v>7733.7464169077475</v>
      </c>
      <c r="O68" s="550">
        <f t="shared" si="11"/>
        <v>12254801767.275013</v>
      </c>
      <c r="P68" s="551">
        <f t="shared" si="12"/>
        <v>12254801767.275013</v>
      </c>
      <c r="Q68" s="552">
        <f t="shared" si="13"/>
        <v>12254801767.275013</v>
      </c>
      <c r="S68" s="579" t="s">
        <v>1160</v>
      </c>
      <c r="T68" s="584">
        <v>43830</v>
      </c>
      <c r="U68" s="580">
        <v>1101694341.28</v>
      </c>
      <c r="V68" s="580">
        <v>1161518556.6800003</v>
      </c>
      <c r="W68" s="580">
        <v>284427995.24999964</v>
      </c>
      <c r="X68" s="580">
        <v>-344252210.64999998</v>
      </c>
      <c r="Y68" s="580">
        <f t="shared" si="67"/>
        <v>154667191.8599999</v>
      </c>
      <c r="Z68" s="607">
        <f t="shared" si="64"/>
        <v>9.2702545935875172E-4</v>
      </c>
      <c r="AA68" s="589">
        <f t="shared" si="68"/>
        <v>-37453539.629999995</v>
      </c>
      <c r="AB68" s="605">
        <f>+TREND(AA68:$AA$68,T68:$T$68,$AB$24)</f>
        <v>-37453539.629999995</v>
      </c>
      <c r="AC68" s="605"/>
      <c r="AD68" s="605"/>
      <c r="AE68" s="606">
        <f>+RSQ(AA68:$AA$69,T68:$T$69)</f>
        <v>1</v>
      </c>
      <c r="AF68" s="604"/>
    </row>
    <row r="69" spans="1:32">
      <c r="A69" s="579">
        <f t="shared" ref="A69:A132" si="82">+YEAR(B69)</f>
        <v>2009</v>
      </c>
      <c r="B69" s="584">
        <v>39964</v>
      </c>
      <c r="C69" s="585" t="e">
        <f>+VLOOKUP($B69,place!$A:$AA,6,0)</f>
        <v>#N/A</v>
      </c>
      <c r="D69" s="585" t="e">
        <f>+VLOOKUP($B69,place!$A:$AA,13,0)</f>
        <v>#N/A</v>
      </c>
      <c r="E69" s="585" t="e">
        <f>+VLOOKUP($B69,place!$A:$AA,20,0)</f>
        <v>#N/A</v>
      </c>
      <c r="F69" s="585" t="e">
        <f>+VLOOKUP($B69,place!$A:$AA,25,0)</f>
        <v>#N/A</v>
      </c>
      <c r="G69" s="585" t="e">
        <f>+VLOOKUP($B69,place!$A:$AA,26,0)</f>
        <v>#N/A</v>
      </c>
      <c r="H69" s="585" t="e">
        <f>+VLOOKUP($B69,place!$A:$AA,27,0)</f>
        <v>#N/A</v>
      </c>
      <c r="I69" s="550">
        <f t="shared" ref="I69:N69" si="83">+(C70-C67)*2/3+I67</f>
        <v>1590467</v>
      </c>
      <c r="J69" s="551">
        <f t="shared" si="83"/>
        <v>1590467</v>
      </c>
      <c r="K69" s="552">
        <f t="shared" si="83"/>
        <v>1590467</v>
      </c>
      <c r="L69" s="550">
        <f t="shared" si="83"/>
        <v>7727.5076109081292</v>
      </c>
      <c r="M69" s="551">
        <f t="shared" si="83"/>
        <v>7727.5076109081292</v>
      </c>
      <c r="N69" s="552">
        <f t="shared" si="83"/>
        <v>7727.5076109081292</v>
      </c>
      <c r="O69" s="550">
        <f t="shared" si="11"/>
        <v>12290345847.39822</v>
      </c>
      <c r="P69" s="551">
        <f t="shared" si="12"/>
        <v>12290345847.39822</v>
      </c>
      <c r="Q69" s="552">
        <f t="shared" si="13"/>
        <v>12290345847.39822</v>
      </c>
      <c r="S69" s="579" t="s">
        <v>1366</v>
      </c>
      <c r="T69" s="584">
        <v>43982</v>
      </c>
      <c r="U69" s="580">
        <v>1067283296.9299999</v>
      </c>
      <c r="V69" s="580">
        <v>1198874177.2500002</v>
      </c>
      <c r="W69" s="580">
        <v>231225753.88999975</v>
      </c>
      <c r="X69" s="580">
        <v>-362816634.20999998</v>
      </c>
      <c r="Y69" s="580">
        <f t="shared" si="67"/>
        <v>37355620.569999933</v>
      </c>
      <c r="Z69" s="587"/>
      <c r="AA69" s="591">
        <f t="shared" si="68"/>
        <v>-18564423.560000002</v>
      </c>
      <c r="AB69" s="605"/>
      <c r="AC69" s="605"/>
      <c r="AD69" s="605"/>
      <c r="AE69" s="606"/>
      <c r="AF69" s="604"/>
    </row>
    <row r="70" spans="1:32">
      <c r="A70" s="579">
        <f t="shared" si="82"/>
        <v>2009</v>
      </c>
      <c r="B70" s="584">
        <v>39994</v>
      </c>
      <c r="C70" s="585">
        <f>+VLOOKUP($B70,place!$A:$AA,6,0)</f>
        <v>1596346</v>
      </c>
      <c r="D70" s="585">
        <f>+VLOOKUP($B70,place!$A:$AA,13,0)</f>
        <v>1596346</v>
      </c>
      <c r="E70" s="585">
        <f>+VLOOKUP($B70,place!$A:$AA,20,0)</f>
        <v>1596346</v>
      </c>
      <c r="F70" s="585">
        <f>+VLOOKUP($B70,place!$A:$AA,25,0)</f>
        <v>7721.2688049085109</v>
      </c>
      <c r="G70" s="585">
        <f>+VLOOKUP($B70,place!$A:$AA,26,0)</f>
        <v>7721.2688049085109</v>
      </c>
      <c r="H70" s="585">
        <f>+VLOOKUP($B70,place!$A:$AA,27,0)</f>
        <v>7721.2688049085109</v>
      </c>
      <c r="I70" s="550">
        <f t="shared" ref="I70:N70" si="84">+C70</f>
        <v>1596346</v>
      </c>
      <c r="J70" s="551">
        <f t="shared" si="84"/>
        <v>1596346</v>
      </c>
      <c r="K70" s="552">
        <f t="shared" si="84"/>
        <v>1596346</v>
      </c>
      <c r="L70" s="550">
        <f t="shared" si="84"/>
        <v>7721.2688049085109</v>
      </c>
      <c r="M70" s="551">
        <f t="shared" si="84"/>
        <v>7721.2688049085109</v>
      </c>
      <c r="N70" s="552">
        <f t="shared" si="84"/>
        <v>7721.2688049085109</v>
      </c>
      <c r="O70" s="550">
        <f t="shared" ref="O70:O133" si="85">+L70*I70</f>
        <v>12325816571.640482</v>
      </c>
      <c r="P70" s="551">
        <f t="shared" ref="P70:P133" si="86">+M70*J70</f>
        <v>12325816571.640482</v>
      </c>
      <c r="Q70" s="552">
        <f t="shared" ref="Q70:Q133" si="87">+N70*K70</f>
        <v>12325816571.640482</v>
      </c>
      <c r="AB70" s="604"/>
      <c r="AC70" s="604"/>
      <c r="AD70" s="604"/>
      <c r="AE70" s="604"/>
      <c r="AF70" s="604"/>
    </row>
    <row r="71" spans="1:32">
      <c r="A71" s="579">
        <f t="shared" si="82"/>
        <v>2009</v>
      </c>
      <c r="B71" s="584">
        <v>40025</v>
      </c>
      <c r="C71" s="585" t="e">
        <f>+VLOOKUP($B71,place!$A:$AA,6,0)</f>
        <v>#N/A</v>
      </c>
      <c r="D71" s="585" t="e">
        <f>+VLOOKUP($B71,place!$A:$AA,13,0)</f>
        <v>#N/A</v>
      </c>
      <c r="E71" s="585" t="e">
        <f>+VLOOKUP($B71,place!$A:$AA,20,0)</f>
        <v>#N/A</v>
      </c>
      <c r="F71" s="585" t="e">
        <f>+VLOOKUP($B71,place!$A:$AA,25,0)</f>
        <v>#N/A</v>
      </c>
      <c r="G71" s="585" t="e">
        <f>+VLOOKUP($B71,place!$A:$AA,26,0)</f>
        <v>#N/A</v>
      </c>
      <c r="H71" s="585" t="e">
        <f>+VLOOKUP($B71,place!$A:$AA,27,0)</f>
        <v>#N/A</v>
      </c>
      <c r="I71" s="550">
        <f t="shared" ref="I71:N71" si="88">+(C73-C70)/3+I70</f>
        <v>1589303.6666666667</v>
      </c>
      <c r="J71" s="551">
        <f t="shared" si="88"/>
        <v>1589303.6666666667</v>
      </c>
      <c r="K71" s="552">
        <f t="shared" si="88"/>
        <v>1589303.6666666667</v>
      </c>
      <c r="L71" s="550">
        <f t="shared" si="88"/>
        <v>7712.2217018665733</v>
      </c>
      <c r="M71" s="551">
        <f t="shared" si="88"/>
        <v>7712.2217018665733</v>
      </c>
      <c r="N71" s="552">
        <f t="shared" si="88"/>
        <v>7712.2217018665733</v>
      </c>
      <c r="O71" s="550">
        <f t="shared" si="85"/>
        <v>12257062228.922785</v>
      </c>
      <c r="P71" s="551">
        <f t="shared" si="86"/>
        <v>12257062228.922785</v>
      </c>
      <c r="Q71" s="552">
        <f t="shared" si="87"/>
        <v>12257062228.922785</v>
      </c>
      <c r="Y71" s="580"/>
    </row>
    <row r="72" spans="1:32">
      <c r="A72" s="579">
        <f t="shared" si="82"/>
        <v>2009</v>
      </c>
      <c r="B72" s="584">
        <v>40056</v>
      </c>
      <c r="C72" s="585" t="e">
        <f>+VLOOKUP($B72,place!$A:$AA,6,0)</f>
        <v>#N/A</v>
      </c>
      <c r="D72" s="585" t="e">
        <f>+VLOOKUP($B72,place!$A:$AA,13,0)</f>
        <v>#N/A</v>
      </c>
      <c r="E72" s="585" t="e">
        <f>+VLOOKUP($B72,place!$A:$AA,20,0)</f>
        <v>#N/A</v>
      </c>
      <c r="F72" s="585" t="e">
        <f>+VLOOKUP($B72,place!$A:$AA,25,0)</f>
        <v>#N/A</v>
      </c>
      <c r="G72" s="585" t="e">
        <f>+VLOOKUP($B72,place!$A:$AA,26,0)</f>
        <v>#N/A</v>
      </c>
      <c r="H72" s="585" t="e">
        <f>+VLOOKUP($B72,place!$A:$AA,27,0)</f>
        <v>#N/A</v>
      </c>
      <c r="I72" s="550">
        <f t="shared" ref="I72:N72" si="89">+(C73-C70)*2/3+I70</f>
        <v>1582261.3333333333</v>
      </c>
      <c r="J72" s="551">
        <f t="shared" si="89"/>
        <v>1582261.3333333333</v>
      </c>
      <c r="K72" s="552">
        <f t="shared" si="89"/>
        <v>1582261.3333333333</v>
      </c>
      <c r="L72" s="550">
        <f t="shared" si="89"/>
        <v>7703.1745988246357</v>
      </c>
      <c r="M72" s="551">
        <f t="shared" si="89"/>
        <v>7703.1745988246357</v>
      </c>
      <c r="N72" s="552">
        <f t="shared" si="89"/>
        <v>7703.1745988246357</v>
      </c>
      <c r="O72" s="550">
        <f t="shared" si="85"/>
        <v>12188435311.635733</v>
      </c>
      <c r="P72" s="551">
        <f t="shared" si="86"/>
        <v>12188435311.635733</v>
      </c>
      <c r="Q72" s="552">
        <f t="shared" si="87"/>
        <v>12188435311.635733</v>
      </c>
      <c r="T72" s="579" t="s">
        <v>1159</v>
      </c>
      <c r="U72" s="581" t="s">
        <v>1162</v>
      </c>
      <c r="V72" s="582" t="s">
        <v>1164</v>
      </c>
      <c r="W72" s="583" t="s">
        <v>1163</v>
      </c>
      <c r="Y72" s="611" t="s">
        <v>1378</v>
      </c>
    </row>
    <row r="73" spans="1:32">
      <c r="A73" s="579">
        <f t="shared" si="82"/>
        <v>2009</v>
      </c>
      <c r="B73" s="584">
        <v>40086</v>
      </c>
      <c r="C73" s="585">
        <f>+VLOOKUP($B73,place!$A:$AA,6,0)</f>
        <v>1575219</v>
      </c>
      <c r="D73" s="585">
        <f>+VLOOKUP($B73,place!$A:$AA,13,0)</f>
        <v>1575219</v>
      </c>
      <c r="E73" s="585">
        <f>+VLOOKUP($B73,place!$A:$AA,20,0)</f>
        <v>1575219</v>
      </c>
      <c r="F73" s="585">
        <f>+VLOOKUP($B73,place!$A:$AA,25,0)</f>
        <v>7694.1274957826981</v>
      </c>
      <c r="G73" s="585">
        <f>+VLOOKUP($B73,place!$A:$AA,26,0)</f>
        <v>7694.1274957826981</v>
      </c>
      <c r="H73" s="585">
        <f>+VLOOKUP($B73,place!$A:$AA,27,0)</f>
        <v>7694.1274957826981</v>
      </c>
      <c r="I73" s="550">
        <f t="shared" ref="I73:N73" si="90">+C73</f>
        <v>1575219</v>
      </c>
      <c r="J73" s="551">
        <f t="shared" si="90"/>
        <v>1575219</v>
      </c>
      <c r="K73" s="552">
        <f t="shared" si="90"/>
        <v>1575219</v>
      </c>
      <c r="L73" s="550">
        <f t="shared" si="90"/>
        <v>7694.1274957826981</v>
      </c>
      <c r="M73" s="551">
        <f t="shared" si="90"/>
        <v>7694.1274957826981</v>
      </c>
      <c r="N73" s="552">
        <f t="shared" si="90"/>
        <v>7694.1274957826981</v>
      </c>
      <c r="O73" s="550">
        <f t="shared" si="85"/>
        <v>12119935819.779325</v>
      </c>
      <c r="P73" s="551">
        <f t="shared" si="86"/>
        <v>12119935819.779325</v>
      </c>
      <c r="Q73" s="552">
        <f t="shared" si="87"/>
        <v>12119935819.779325</v>
      </c>
      <c r="T73" s="579" t="s">
        <v>1370</v>
      </c>
      <c r="U73" s="610">
        <f>+$Z$51*U20</f>
        <v>123324651.77947646</v>
      </c>
      <c r="V73" s="610">
        <f>+$Z$51*V20</f>
        <v>124416783.02771947</v>
      </c>
      <c r="W73" s="610">
        <f>+$Z$51*W20</f>
        <v>125565170.19695273</v>
      </c>
      <c r="Y73" s="612">
        <f>+Y69/5*12</f>
        <v>89653489.367999852</v>
      </c>
      <c r="Z73" s="586"/>
    </row>
    <row r="74" spans="1:32">
      <c r="A74" s="579">
        <f t="shared" si="82"/>
        <v>2009</v>
      </c>
      <c r="B74" s="584">
        <v>40117</v>
      </c>
      <c r="C74" s="585" t="e">
        <f>+VLOOKUP($B74,place!$A:$AA,6,0)</f>
        <v>#N/A</v>
      </c>
      <c r="D74" s="585" t="e">
        <f>+VLOOKUP($B74,place!$A:$AA,13,0)</f>
        <v>#N/A</v>
      </c>
      <c r="E74" s="585" t="e">
        <f>+VLOOKUP($B74,place!$A:$AA,20,0)</f>
        <v>#N/A</v>
      </c>
      <c r="F74" s="585" t="e">
        <f>+VLOOKUP($B74,place!$A:$AA,25,0)</f>
        <v>#N/A</v>
      </c>
      <c r="G74" s="585" t="e">
        <f>+VLOOKUP($B74,place!$A:$AA,26,0)</f>
        <v>#N/A</v>
      </c>
      <c r="H74" s="585" t="e">
        <f>+VLOOKUP($B74,place!$A:$AA,27,0)</f>
        <v>#N/A</v>
      </c>
      <c r="I74" s="550">
        <f t="shared" ref="I74:N74" si="91">+(C76-C73)/3+I73</f>
        <v>1560223.6666666667</v>
      </c>
      <c r="J74" s="551">
        <f t="shared" si="91"/>
        <v>1560223.6666666667</v>
      </c>
      <c r="K74" s="552">
        <f t="shared" si="91"/>
        <v>1560223.6666666667</v>
      </c>
      <c r="L74" s="550">
        <f t="shared" si="91"/>
        <v>7683.0304204765444</v>
      </c>
      <c r="M74" s="551">
        <f t="shared" si="91"/>
        <v>7683.0304204765444</v>
      </c>
      <c r="N74" s="552">
        <f t="shared" si="91"/>
        <v>7683.0304204765444</v>
      </c>
      <c r="O74" s="550">
        <f t="shared" si="85"/>
        <v>11987245893.747456</v>
      </c>
      <c r="P74" s="551">
        <f t="shared" si="86"/>
        <v>11987245893.747456</v>
      </c>
      <c r="Q74" s="552">
        <f t="shared" si="87"/>
        <v>11987245893.747456</v>
      </c>
      <c r="T74" s="579" t="s">
        <v>1376</v>
      </c>
      <c r="U74" s="609">
        <f>-AA69/5*12</f>
        <v>44554616.544</v>
      </c>
      <c r="V74" s="610">
        <f>U74</f>
        <v>44554616.544</v>
      </c>
      <c r="W74" s="610">
        <f>V74</f>
        <v>44554616.544</v>
      </c>
    </row>
    <row r="75" spans="1:32">
      <c r="A75" s="579">
        <f t="shared" si="82"/>
        <v>2009</v>
      </c>
      <c r="B75" s="584">
        <v>40147</v>
      </c>
      <c r="C75" s="585" t="e">
        <f>+VLOOKUP($B75,place!$A:$AA,6,0)</f>
        <v>#N/A</v>
      </c>
      <c r="D75" s="585" t="e">
        <f>+VLOOKUP($B75,place!$A:$AA,13,0)</f>
        <v>#N/A</v>
      </c>
      <c r="E75" s="585" t="e">
        <f>+VLOOKUP($B75,place!$A:$AA,20,0)</f>
        <v>#N/A</v>
      </c>
      <c r="F75" s="585" t="e">
        <f>+VLOOKUP($B75,place!$A:$AA,25,0)</f>
        <v>#N/A</v>
      </c>
      <c r="G75" s="585" t="e">
        <f>+VLOOKUP($B75,place!$A:$AA,26,0)</f>
        <v>#N/A</v>
      </c>
      <c r="H75" s="585" t="e">
        <f>+VLOOKUP($B75,place!$A:$AA,27,0)</f>
        <v>#N/A</v>
      </c>
      <c r="I75" s="550">
        <f t="shared" ref="I75:N75" si="92">+(C76-C73)*2/3+I73</f>
        <v>1545228.3333333333</v>
      </c>
      <c r="J75" s="551">
        <f t="shared" si="92"/>
        <v>1545228.3333333333</v>
      </c>
      <c r="K75" s="552">
        <f t="shared" si="92"/>
        <v>1545228.3333333333</v>
      </c>
      <c r="L75" s="550">
        <f t="shared" si="92"/>
        <v>7671.9333451703915</v>
      </c>
      <c r="M75" s="551">
        <f t="shared" si="92"/>
        <v>7671.9333451703915</v>
      </c>
      <c r="N75" s="552">
        <f t="shared" si="92"/>
        <v>7671.9333451703915</v>
      </c>
      <c r="O75" s="550">
        <f t="shared" si="85"/>
        <v>11854888776.402069</v>
      </c>
      <c r="P75" s="551">
        <f t="shared" si="86"/>
        <v>11854888776.402069</v>
      </c>
      <c r="Q75" s="552">
        <f t="shared" si="87"/>
        <v>11854888776.402069</v>
      </c>
    </row>
    <row r="76" spans="1:32">
      <c r="A76" s="579">
        <f t="shared" si="82"/>
        <v>2009</v>
      </c>
      <c r="B76" s="584">
        <v>40178</v>
      </c>
      <c r="C76" s="585">
        <f>+VLOOKUP($B76,place!$A:$AA,6,0)</f>
        <v>1530233</v>
      </c>
      <c r="D76" s="585">
        <f>+VLOOKUP($B76,place!$A:$AA,13,0)</f>
        <v>1530233</v>
      </c>
      <c r="E76" s="585">
        <f>+VLOOKUP($B76,place!$A:$AA,20,0)</f>
        <v>1530233</v>
      </c>
      <c r="F76" s="585">
        <f>+VLOOKUP($B76,place!$A:$AA,25,0)</f>
        <v>7660.8362698642377</v>
      </c>
      <c r="G76" s="585">
        <f>+VLOOKUP($B76,place!$A:$AA,26,0)</f>
        <v>7660.8362698642377</v>
      </c>
      <c r="H76" s="585">
        <f>+VLOOKUP($B76,place!$A:$AA,27,0)</f>
        <v>7660.8362698642377</v>
      </c>
      <c r="I76" s="550">
        <f t="shared" ref="I76:N76" si="93">+C76</f>
        <v>1530233</v>
      </c>
      <c r="J76" s="551">
        <f t="shared" si="93"/>
        <v>1530233</v>
      </c>
      <c r="K76" s="552">
        <f t="shared" si="93"/>
        <v>1530233</v>
      </c>
      <c r="L76" s="550">
        <f t="shared" si="93"/>
        <v>7660.8362698642377</v>
      </c>
      <c r="M76" s="551">
        <f t="shared" si="93"/>
        <v>7660.8362698642377</v>
      </c>
      <c r="N76" s="552">
        <f t="shared" si="93"/>
        <v>7660.8362698642377</v>
      </c>
      <c r="O76" s="550">
        <f t="shared" si="85"/>
        <v>11722864467.743162</v>
      </c>
      <c r="P76" s="551">
        <f t="shared" si="86"/>
        <v>11722864467.743162</v>
      </c>
      <c r="Q76" s="552">
        <f t="shared" si="87"/>
        <v>11722864467.743162</v>
      </c>
    </row>
    <row r="77" spans="1:32">
      <c r="A77" s="579">
        <f t="shared" si="82"/>
        <v>2010</v>
      </c>
      <c r="B77" s="584">
        <v>40209</v>
      </c>
      <c r="C77" s="585" t="e">
        <f>+VLOOKUP($B77,place!$A:$AA,6,0)</f>
        <v>#N/A</v>
      </c>
      <c r="D77" s="585" t="e">
        <f>+VLOOKUP($B77,place!$A:$AA,13,0)</f>
        <v>#N/A</v>
      </c>
      <c r="E77" s="585" t="e">
        <f>+VLOOKUP($B77,place!$A:$AA,20,0)</f>
        <v>#N/A</v>
      </c>
      <c r="F77" s="585" t="e">
        <f>+VLOOKUP($B77,place!$A:$AA,25,0)</f>
        <v>#N/A</v>
      </c>
      <c r="G77" s="585" t="e">
        <f>+VLOOKUP($B77,place!$A:$AA,26,0)</f>
        <v>#N/A</v>
      </c>
      <c r="H77" s="585" t="e">
        <f>+VLOOKUP($B77,place!$A:$AA,27,0)</f>
        <v>#N/A</v>
      </c>
      <c r="I77" s="550">
        <f t="shared" ref="I77:N77" si="94">+(C79-C76)/3+I76</f>
        <v>1519562.6666666667</v>
      </c>
      <c r="J77" s="551">
        <f t="shared" si="94"/>
        <v>1519562.6666666667</v>
      </c>
      <c r="K77" s="552">
        <f t="shared" si="94"/>
        <v>1519562.6666666667</v>
      </c>
      <c r="L77" s="550">
        <f t="shared" si="94"/>
        <v>7639.9691766662781</v>
      </c>
      <c r="M77" s="551">
        <f t="shared" si="94"/>
        <v>7639.9691766662781</v>
      </c>
      <c r="N77" s="552">
        <f t="shared" si="94"/>
        <v>7639.9691766662781</v>
      </c>
      <c r="O77" s="550">
        <f t="shared" si="85"/>
        <v>11609411935.346148</v>
      </c>
      <c r="P77" s="551">
        <f t="shared" si="86"/>
        <v>11609411935.346148</v>
      </c>
      <c r="Q77" s="552">
        <f t="shared" si="87"/>
        <v>11609411935.346148</v>
      </c>
      <c r="T77" s="702" t="s">
        <v>1382</v>
      </c>
      <c r="U77" s="706">
        <f>((U46-U47)+(U73-U74))*6/12</f>
        <v>213532281.90918338</v>
      </c>
      <c r="V77" s="706">
        <f t="shared" ref="V77:W77" si="95">((V46-V47)+(V73-V74))*6/12</f>
        <v>216869848.17757186</v>
      </c>
      <c r="W77" s="706">
        <f t="shared" si="95"/>
        <v>220379333.21908966</v>
      </c>
    </row>
    <row r="78" spans="1:32">
      <c r="A78" s="579">
        <f t="shared" si="82"/>
        <v>2010</v>
      </c>
      <c r="B78" s="584">
        <v>40237</v>
      </c>
      <c r="C78" s="585" t="e">
        <f>+VLOOKUP($B78,place!$A:$AA,6,0)</f>
        <v>#N/A</v>
      </c>
      <c r="D78" s="585" t="e">
        <f>+VLOOKUP($B78,place!$A:$AA,13,0)</f>
        <v>#N/A</v>
      </c>
      <c r="E78" s="585" t="e">
        <f>+VLOOKUP($B78,place!$A:$AA,20,0)</f>
        <v>#N/A</v>
      </c>
      <c r="F78" s="585" t="e">
        <f>+VLOOKUP($B78,place!$A:$AA,25,0)</f>
        <v>#N/A</v>
      </c>
      <c r="G78" s="585" t="e">
        <f>+VLOOKUP($B78,place!$A:$AA,26,0)</f>
        <v>#N/A</v>
      </c>
      <c r="H78" s="585" t="e">
        <f>+VLOOKUP($B78,place!$A:$AA,27,0)</f>
        <v>#N/A</v>
      </c>
      <c r="I78" s="550">
        <f t="shared" ref="I78:N78" si="96">+(C79-C76)*2/3+I76</f>
        <v>1508892.3333333333</v>
      </c>
      <c r="J78" s="551">
        <f t="shared" si="96"/>
        <v>1508892.3333333333</v>
      </c>
      <c r="K78" s="552">
        <f t="shared" si="96"/>
        <v>1508892.3333333333</v>
      </c>
      <c r="L78" s="550">
        <f t="shared" si="96"/>
        <v>7619.1020834683195</v>
      </c>
      <c r="M78" s="551">
        <f t="shared" si="96"/>
        <v>7619.1020834683195</v>
      </c>
      <c r="N78" s="552">
        <f t="shared" si="96"/>
        <v>7619.1020834683195</v>
      </c>
      <c r="O78" s="550">
        <f t="shared" si="85"/>
        <v>11496404720.629374</v>
      </c>
      <c r="P78" s="551">
        <f t="shared" si="86"/>
        <v>11496404720.629374</v>
      </c>
      <c r="Q78" s="552">
        <f t="shared" si="87"/>
        <v>11496404720.629374</v>
      </c>
    </row>
    <row r="79" spans="1:32">
      <c r="A79" s="579">
        <f t="shared" si="82"/>
        <v>2010</v>
      </c>
      <c r="B79" s="584">
        <v>40268</v>
      </c>
      <c r="C79" s="585">
        <f>+VLOOKUP($B79,place!$A:$AA,6,0)</f>
        <v>1498222</v>
      </c>
      <c r="D79" s="585">
        <f>+VLOOKUP($B79,place!$A:$AA,13,0)</f>
        <v>1498222</v>
      </c>
      <c r="E79" s="585">
        <f>+VLOOKUP($B79,place!$A:$AA,20,0)</f>
        <v>1498222</v>
      </c>
      <c r="F79" s="585">
        <f>+VLOOKUP($B79,place!$A:$AA,25,0)</f>
        <v>7598.23499027036</v>
      </c>
      <c r="G79" s="585">
        <f>+VLOOKUP($B79,place!$A:$AA,26,0)</f>
        <v>7598.23499027036</v>
      </c>
      <c r="H79" s="585">
        <f>+VLOOKUP($B79,place!$A:$AA,27,0)</f>
        <v>7598.23499027036</v>
      </c>
      <c r="I79" s="550">
        <f t="shared" ref="I79:N79" si="97">+C79</f>
        <v>1498222</v>
      </c>
      <c r="J79" s="551">
        <f t="shared" si="97"/>
        <v>1498222</v>
      </c>
      <c r="K79" s="552">
        <f t="shared" si="97"/>
        <v>1498222</v>
      </c>
      <c r="L79" s="550">
        <f t="shared" si="97"/>
        <v>7598.23499027036</v>
      </c>
      <c r="M79" s="551">
        <f t="shared" si="97"/>
        <v>7598.23499027036</v>
      </c>
      <c r="N79" s="552">
        <f t="shared" si="97"/>
        <v>7598.23499027036</v>
      </c>
      <c r="O79" s="550">
        <f t="shared" si="85"/>
        <v>11383842823.592838</v>
      </c>
      <c r="P79" s="551">
        <f t="shared" si="86"/>
        <v>11383842823.592838</v>
      </c>
      <c r="Q79" s="552">
        <f t="shared" si="87"/>
        <v>11383842823.592838</v>
      </c>
    </row>
    <row r="80" spans="1:32">
      <c r="A80" s="579">
        <f t="shared" si="82"/>
        <v>2010</v>
      </c>
      <c r="B80" s="584">
        <v>40298</v>
      </c>
      <c r="C80" s="585" t="e">
        <f>+VLOOKUP($B80,place!$A:$AA,6,0)</f>
        <v>#N/A</v>
      </c>
      <c r="D80" s="585" t="e">
        <f>+VLOOKUP($B80,place!$A:$AA,13,0)</f>
        <v>#N/A</v>
      </c>
      <c r="E80" s="585" t="e">
        <f>+VLOOKUP($B80,place!$A:$AA,20,0)</f>
        <v>#N/A</v>
      </c>
      <c r="F80" s="585" t="e">
        <f>+VLOOKUP($B80,place!$A:$AA,25,0)</f>
        <v>#N/A</v>
      </c>
      <c r="G80" s="585" t="e">
        <f>+VLOOKUP($B80,place!$A:$AA,26,0)</f>
        <v>#N/A</v>
      </c>
      <c r="H80" s="585" t="e">
        <f>+VLOOKUP($B80,place!$A:$AA,27,0)</f>
        <v>#N/A</v>
      </c>
      <c r="I80" s="550">
        <f t="shared" ref="I80:N80" si="98">+(C82-C79)/3+I79</f>
        <v>1509692.3333333333</v>
      </c>
      <c r="J80" s="551">
        <f t="shared" si="98"/>
        <v>1509692.3333333333</v>
      </c>
      <c r="K80" s="552">
        <f t="shared" si="98"/>
        <v>1509692.3333333333</v>
      </c>
      <c r="L80" s="550">
        <f t="shared" si="98"/>
        <v>7612.9897219879349</v>
      </c>
      <c r="M80" s="551">
        <f t="shared" si="98"/>
        <v>7612.9897219879349</v>
      </c>
      <c r="N80" s="552">
        <f t="shared" si="98"/>
        <v>7612.9897219879349</v>
      </c>
      <c r="O80" s="550">
        <f t="shared" si="85"/>
        <v>11493272217.030649</v>
      </c>
      <c r="P80" s="551">
        <f t="shared" si="86"/>
        <v>11493272217.030649</v>
      </c>
      <c r="Q80" s="552">
        <f t="shared" si="87"/>
        <v>11493272217.030649</v>
      </c>
    </row>
    <row r="81" spans="1:17">
      <c r="A81" s="579">
        <f t="shared" si="82"/>
        <v>2010</v>
      </c>
      <c r="B81" s="584">
        <v>40329</v>
      </c>
      <c r="C81" s="585" t="e">
        <f>+VLOOKUP($B81,place!$A:$AA,6,0)</f>
        <v>#N/A</v>
      </c>
      <c r="D81" s="585" t="e">
        <f>+VLOOKUP($B81,place!$A:$AA,13,0)</f>
        <v>#N/A</v>
      </c>
      <c r="E81" s="585" t="e">
        <f>+VLOOKUP($B81,place!$A:$AA,20,0)</f>
        <v>#N/A</v>
      </c>
      <c r="F81" s="585" t="e">
        <f>+VLOOKUP($B81,place!$A:$AA,25,0)</f>
        <v>#N/A</v>
      </c>
      <c r="G81" s="585" t="e">
        <f>+VLOOKUP($B81,place!$A:$AA,26,0)</f>
        <v>#N/A</v>
      </c>
      <c r="H81" s="585" t="e">
        <f>+VLOOKUP($B81,place!$A:$AA,27,0)</f>
        <v>#N/A</v>
      </c>
      <c r="I81" s="550">
        <f t="shared" ref="I81:N81" si="99">+(C82-C79)*2/3+I79</f>
        <v>1521162.6666666667</v>
      </c>
      <c r="J81" s="551">
        <f t="shared" si="99"/>
        <v>1521162.6666666667</v>
      </c>
      <c r="K81" s="552">
        <f t="shared" si="99"/>
        <v>1521162.6666666667</v>
      </c>
      <c r="L81" s="550">
        <f t="shared" si="99"/>
        <v>7627.7444537055098</v>
      </c>
      <c r="M81" s="551">
        <f t="shared" si="99"/>
        <v>7627.7444537055098</v>
      </c>
      <c r="N81" s="552">
        <f t="shared" si="99"/>
        <v>7627.7444537055098</v>
      </c>
      <c r="O81" s="550">
        <f t="shared" si="85"/>
        <v>11603040093.85055</v>
      </c>
      <c r="P81" s="551">
        <f t="shared" si="86"/>
        <v>11603040093.85055</v>
      </c>
      <c r="Q81" s="552">
        <f t="shared" si="87"/>
        <v>11603040093.85055</v>
      </c>
    </row>
    <row r="82" spans="1:17">
      <c r="A82" s="579">
        <f t="shared" si="82"/>
        <v>2010</v>
      </c>
      <c r="B82" s="584">
        <v>40359</v>
      </c>
      <c r="C82" s="585">
        <f>+VLOOKUP($B82,place!$A:$AA,6,0)</f>
        <v>1532633</v>
      </c>
      <c r="D82" s="585">
        <f>+VLOOKUP($B82,place!$A:$AA,13,0)</f>
        <v>1532633</v>
      </c>
      <c r="E82" s="585">
        <f>+VLOOKUP($B82,place!$A:$AA,20,0)</f>
        <v>1532633</v>
      </c>
      <c r="F82" s="585">
        <f>+VLOOKUP($B82,place!$A:$AA,25,0)</f>
        <v>7642.4991854230848</v>
      </c>
      <c r="G82" s="585">
        <f>+VLOOKUP($B82,place!$A:$AA,26,0)</f>
        <v>7642.4991854230848</v>
      </c>
      <c r="H82" s="585">
        <f>+VLOOKUP($B82,place!$A:$AA,27,0)</f>
        <v>7642.4991854230848</v>
      </c>
      <c r="I82" s="550">
        <f t="shared" ref="I82:N82" si="100">+C82</f>
        <v>1532633</v>
      </c>
      <c r="J82" s="551">
        <f t="shared" si="100"/>
        <v>1532633</v>
      </c>
      <c r="K82" s="552">
        <f t="shared" si="100"/>
        <v>1532633</v>
      </c>
      <c r="L82" s="550">
        <f t="shared" si="100"/>
        <v>7642.4991854230848</v>
      </c>
      <c r="M82" s="551">
        <f t="shared" si="100"/>
        <v>7642.4991854230848</v>
      </c>
      <c r="N82" s="552">
        <f t="shared" si="100"/>
        <v>7642.4991854230848</v>
      </c>
      <c r="O82" s="550">
        <f t="shared" si="85"/>
        <v>11713146454.052538</v>
      </c>
      <c r="P82" s="551">
        <f t="shared" si="86"/>
        <v>11713146454.052538</v>
      </c>
      <c r="Q82" s="552">
        <f t="shared" si="87"/>
        <v>11713146454.052538</v>
      </c>
    </row>
    <row r="83" spans="1:17">
      <c r="A83" s="579">
        <f t="shared" si="82"/>
        <v>2010</v>
      </c>
      <c r="B83" s="584">
        <v>40390</v>
      </c>
      <c r="C83" s="585" t="e">
        <f>+VLOOKUP($B83,place!$A:$AA,6,0)</f>
        <v>#N/A</v>
      </c>
      <c r="D83" s="585" t="e">
        <f>+VLOOKUP($B83,place!$A:$AA,13,0)</f>
        <v>#N/A</v>
      </c>
      <c r="E83" s="585" t="e">
        <f>+VLOOKUP($B83,place!$A:$AA,20,0)</f>
        <v>#N/A</v>
      </c>
      <c r="F83" s="585" t="e">
        <f>+VLOOKUP($B83,place!$A:$AA,25,0)</f>
        <v>#N/A</v>
      </c>
      <c r="G83" s="585" t="e">
        <f>+VLOOKUP($B83,place!$A:$AA,26,0)</f>
        <v>#N/A</v>
      </c>
      <c r="H83" s="585" t="e">
        <f>+VLOOKUP($B83,place!$A:$AA,27,0)</f>
        <v>#N/A</v>
      </c>
      <c r="I83" s="550">
        <f t="shared" ref="I83:N83" si="101">+(C85-C82)/3+I82</f>
        <v>1527667.6666666667</v>
      </c>
      <c r="J83" s="551">
        <f t="shared" si="101"/>
        <v>1527667.6666666667</v>
      </c>
      <c r="K83" s="552">
        <f t="shared" si="101"/>
        <v>1527667.6666666667</v>
      </c>
      <c r="L83" s="550">
        <f t="shared" si="101"/>
        <v>7664.5971397578069</v>
      </c>
      <c r="M83" s="551">
        <f t="shared" si="101"/>
        <v>7664.5971397578069</v>
      </c>
      <c r="N83" s="552">
        <f t="shared" si="101"/>
        <v>7664.5971397578069</v>
      </c>
      <c r="O83" s="550">
        <f t="shared" si="85"/>
        <v>11708957228.433817</v>
      </c>
      <c r="P83" s="551">
        <f t="shared" si="86"/>
        <v>11708957228.433817</v>
      </c>
      <c r="Q83" s="552">
        <f t="shared" si="87"/>
        <v>11708957228.433817</v>
      </c>
    </row>
    <row r="84" spans="1:17">
      <c r="A84" s="579">
        <f t="shared" si="82"/>
        <v>2010</v>
      </c>
      <c r="B84" s="584">
        <v>40421</v>
      </c>
      <c r="C84" s="585" t="e">
        <f>+VLOOKUP($B84,place!$A:$AA,6,0)</f>
        <v>#N/A</v>
      </c>
      <c r="D84" s="585" t="e">
        <f>+VLOOKUP($B84,place!$A:$AA,13,0)</f>
        <v>#N/A</v>
      </c>
      <c r="E84" s="585" t="e">
        <f>+VLOOKUP($B84,place!$A:$AA,20,0)</f>
        <v>#N/A</v>
      </c>
      <c r="F84" s="585" t="e">
        <f>+VLOOKUP($B84,place!$A:$AA,25,0)</f>
        <v>#N/A</v>
      </c>
      <c r="G84" s="585" t="e">
        <f>+VLOOKUP($B84,place!$A:$AA,26,0)</f>
        <v>#N/A</v>
      </c>
      <c r="H84" s="585" t="e">
        <f>+VLOOKUP($B84,place!$A:$AA,27,0)</f>
        <v>#N/A</v>
      </c>
      <c r="I84" s="550">
        <f t="shared" ref="I84:N84" si="102">+(C85-C82)*2/3+I82</f>
        <v>1522702.3333333333</v>
      </c>
      <c r="J84" s="551">
        <f t="shared" si="102"/>
        <v>1522702.3333333333</v>
      </c>
      <c r="K84" s="552">
        <f t="shared" si="102"/>
        <v>1522702.3333333333</v>
      </c>
      <c r="L84" s="550">
        <f t="shared" si="102"/>
        <v>7686.6950940925299</v>
      </c>
      <c r="M84" s="551">
        <f t="shared" si="102"/>
        <v>7686.6950940925299</v>
      </c>
      <c r="N84" s="552">
        <f t="shared" si="102"/>
        <v>7686.6950940925299</v>
      </c>
      <c r="O84" s="550">
        <f t="shared" si="85"/>
        <v>11704548555.396582</v>
      </c>
      <c r="P84" s="551">
        <f t="shared" si="86"/>
        <v>11704548555.396582</v>
      </c>
      <c r="Q84" s="552">
        <f t="shared" si="87"/>
        <v>11704548555.396582</v>
      </c>
    </row>
    <row r="85" spans="1:17">
      <c r="A85" s="579">
        <f t="shared" si="82"/>
        <v>2010</v>
      </c>
      <c r="B85" s="584">
        <v>40451</v>
      </c>
      <c r="C85" s="585">
        <f>+VLOOKUP($B85,place!$A:$AA,6,0)</f>
        <v>1517737</v>
      </c>
      <c r="D85" s="585">
        <f>+VLOOKUP($B85,place!$A:$AA,13,0)</f>
        <v>1517737</v>
      </c>
      <c r="E85" s="585">
        <f>+VLOOKUP($B85,place!$A:$AA,20,0)</f>
        <v>1517737</v>
      </c>
      <c r="F85" s="585">
        <f>+VLOOKUP($B85,place!$A:$AA,25,0)</f>
        <v>7708.793048427252</v>
      </c>
      <c r="G85" s="585">
        <f>+VLOOKUP($B85,place!$A:$AA,26,0)</f>
        <v>7708.793048427252</v>
      </c>
      <c r="H85" s="585">
        <f>+VLOOKUP($B85,place!$A:$AA,27,0)</f>
        <v>7708.793048427252</v>
      </c>
      <c r="I85" s="550">
        <f t="shared" ref="I85:N85" si="103">+C85</f>
        <v>1517737</v>
      </c>
      <c r="J85" s="551">
        <f t="shared" si="103"/>
        <v>1517737</v>
      </c>
      <c r="K85" s="552">
        <f t="shared" si="103"/>
        <v>1517737</v>
      </c>
      <c r="L85" s="550">
        <f t="shared" si="103"/>
        <v>7708.793048427252</v>
      </c>
      <c r="M85" s="551">
        <f t="shared" si="103"/>
        <v>7708.793048427252</v>
      </c>
      <c r="N85" s="552">
        <f t="shared" si="103"/>
        <v>7708.793048427252</v>
      </c>
      <c r="O85" s="550">
        <f t="shared" si="85"/>
        <v>11699920434.940832</v>
      </c>
      <c r="P85" s="551">
        <f t="shared" si="86"/>
        <v>11699920434.940832</v>
      </c>
      <c r="Q85" s="552">
        <f t="shared" si="87"/>
        <v>11699920434.940832</v>
      </c>
    </row>
    <row r="86" spans="1:17">
      <c r="A86" s="579">
        <f t="shared" si="82"/>
        <v>2010</v>
      </c>
      <c r="B86" s="584">
        <v>40482</v>
      </c>
      <c r="C86" s="585" t="e">
        <f>+VLOOKUP($B86,place!$A:$AA,6,0)</f>
        <v>#N/A</v>
      </c>
      <c r="D86" s="585" t="e">
        <f>+VLOOKUP($B86,place!$A:$AA,13,0)</f>
        <v>#N/A</v>
      </c>
      <c r="E86" s="585" t="e">
        <f>+VLOOKUP($B86,place!$A:$AA,20,0)</f>
        <v>#N/A</v>
      </c>
      <c r="F86" s="585" t="e">
        <f>+VLOOKUP($B86,place!$A:$AA,25,0)</f>
        <v>#N/A</v>
      </c>
      <c r="G86" s="585" t="e">
        <f>+VLOOKUP($B86,place!$A:$AA,26,0)</f>
        <v>#N/A</v>
      </c>
      <c r="H86" s="585" t="e">
        <f>+VLOOKUP($B86,place!$A:$AA,27,0)</f>
        <v>#N/A</v>
      </c>
      <c r="I86" s="550">
        <f t="shared" ref="I86:N86" si="104">+(C88-C85)/3+I85</f>
        <v>1503612.3333333333</v>
      </c>
      <c r="J86" s="551">
        <f t="shared" si="104"/>
        <v>1503612.3333333333</v>
      </c>
      <c r="K86" s="552">
        <f t="shared" si="104"/>
        <v>1503612.3333333333</v>
      </c>
      <c r="L86" s="550">
        <f t="shared" si="104"/>
        <v>7708.3904249706811</v>
      </c>
      <c r="M86" s="551">
        <f t="shared" si="104"/>
        <v>7708.3904249706811</v>
      </c>
      <c r="N86" s="552">
        <f t="shared" si="104"/>
        <v>7708.3904249706811</v>
      </c>
      <c r="O86" s="550">
        <f t="shared" si="85"/>
        <v>11590430913.134491</v>
      </c>
      <c r="P86" s="551">
        <f t="shared" si="86"/>
        <v>11590430913.134491</v>
      </c>
      <c r="Q86" s="552">
        <f t="shared" si="87"/>
        <v>11590430913.134491</v>
      </c>
    </row>
    <row r="87" spans="1:17">
      <c r="A87" s="579">
        <f t="shared" si="82"/>
        <v>2010</v>
      </c>
      <c r="B87" s="584">
        <v>40512</v>
      </c>
      <c r="C87" s="585" t="e">
        <f>+VLOOKUP($B87,place!$A:$AA,6,0)</f>
        <v>#N/A</v>
      </c>
      <c r="D87" s="585" t="e">
        <f>+VLOOKUP($B87,place!$A:$AA,13,0)</f>
        <v>#N/A</v>
      </c>
      <c r="E87" s="585" t="e">
        <f>+VLOOKUP($B87,place!$A:$AA,20,0)</f>
        <v>#N/A</v>
      </c>
      <c r="F87" s="585" t="e">
        <f>+VLOOKUP($B87,place!$A:$AA,25,0)</f>
        <v>#N/A</v>
      </c>
      <c r="G87" s="585" t="e">
        <f>+VLOOKUP($B87,place!$A:$AA,26,0)</f>
        <v>#N/A</v>
      </c>
      <c r="H87" s="585" t="e">
        <f>+VLOOKUP($B87,place!$A:$AA,27,0)</f>
        <v>#N/A</v>
      </c>
      <c r="I87" s="550">
        <f t="shared" ref="I87:N87" si="105">+(C88-C85)*2/3+I85</f>
        <v>1489487.6666666667</v>
      </c>
      <c r="J87" s="551">
        <f t="shared" si="105"/>
        <v>1489487.6666666667</v>
      </c>
      <c r="K87" s="552">
        <f t="shared" si="105"/>
        <v>1489487.6666666667</v>
      </c>
      <c r="L87" s="550">
        <f t="shared" si="105"/>
        <v>7707.9878015141103</v>
      </c>
      <c r="M87" s="551">
        <f t="shared" si="105"/>
        <v>7707.9878015141103</v>
      </c>
      <c r="N87" s="552">
        <f t="shared" si="105"/>
        <v>7707.9878015141103</v>
      </c>
      <c r="O87" s="550">
        <f t="shared" si="85"/>
        <v>11480952765.172382</v>
      </c>
      <c r="P87" s="551">
        <f t="shared" si="86"/>
        <v>11480952765.172382</v>
      </c>
      <c r="Q87" s="552">
        <f t="shared" si="87"/>
        <v>11480952765.172382</v>
      </c>
    </row>
    <row r="88" spans="1:17">
      <c r="A88" s="579">
        <f t="shared" si="82"/>
        <v>2010</v>
      </c>
      <c r="B88" s="584">
        <v>40543</v>
      </c>
      <c r="C88" s="585">
        <f>+VLOOKUP($B88,place!$A:$AA,6,0)</f>
        <v>1475363</v>
      </c>
      <c r="D88" s="585">
        <f>+VLOOKUP($B88,place!$A:$AA,13,0)</f>
        <v>1475363</v>
      </c>
      <c r="E88" s="585">
        <f>+VLOOKUP($B88,place!$A:$AA,20,0)</f>
        <v>1475363</v>
      </c>
      <c r="F88" s="585">
        <f>+VLOOKUP($B88,place!$A:$AA,25,0)</f>
        <v>7707.5851780575395</v>
      </c>
      <c r="G88" s="585">
        <f>+VLOOKUP($B88,place!$A:$AA,26,0)</f>
        <v>7707.5851780575395</v>
      </c>
      <c r="H88" s="585">
        <f>+VLOOKUP($B88,place!$A:$AA,27,0)</f>
        <v>7707.5851780575395</v>
      </c>
      <c r="I88" s="550">
        <f t="shared" ref="I88:N88" si="106">+C88</f>
        <v>1475363</v>
      </c>
      <c r="J88" s="551">
        <f t="shared" si="106"/>
        <v>1475363</v>
      </c>
      <c r="K88" s="552">
        <f t="shared" si="106"/>
        <v>1475363</v>
      </c>
      <c r="L88" s="550">
        <f t="shared" si="106"/>
        <v>7707.5851780575395</v>
      </c>
      <c r="M88" s="551">
        <f t="shared" si="106"/>
        <v>7707.5851780575395</v>
      </c>
      <c r="N88" s="552">
        <f t="shared" si="106"/>
        <v>7707.5851780575395</v>
      </c>
      <c r="O88" s="550">
        <f t="shared" si="85"/>
        <v>11371485991.054506</v>
      </c>
      <c r="P88" s="551">
        <f t="shared" si="86"/>
        <v>11371485991.054506</v>
      </c>
      <c r="Q88" s="552">
        <f t="shared" si="87"/>
        <v>11371485991.054506</v>
      </c>
    </row>
    <row r="89" spans="1:17">
      <c r="A89" s="579">
        <f t="shared" si="82"/>
        <v>2011</v>
      </c>
      <c r="B89" s="584">
        <v>40574</v>
      </c>
      <c r="C89" s="585" t="e">
        <f>+VLOOKUP($B89,place!$A:$AA,6,0)</f>
        <v>#N/A</v>
      </c>
      <c r="D89" s="585" t="e">
        <f>+VLOOKUP($B89,place!$A:$AA,13,0)</f>
        <v>#N/A</v>
      </c>
      <c r="E89" s="585" t="e">
        <f>+VLOOKUP($B89,place!$A:$AA,20,0)</f>
        <v>#N/A</v>
      </c>
      <c r="F89" s="585" t="e">
        <f>+VLOOKUP($B89,place!$A:$AA,25,0)</f>
        <v>#N/A</v>
      </c>
      <c r="G89" s="585" t="e">
        <f>+VLOOKUP($B89,place!$A:$AA,26,0)</f>
        <v>#N/A</v>
      </c>
      <c r="H89" s="585" t="e">
        <f>+VLOOKUP($B89,place!$A:$AA,27,0)</f>
        <v>#N/A</v>
      </c>
      <c r="I89" s="550">
        <f t="shared" ref="I89:N89" si="107">+(C91-C88)/3+I88</f>
        <v>1473511.6666666667</v>
      </c>
      <c r="J89" s="551">
        <f t="shared" si="107"/>
        <v>1473511.6666666667</v>
      </c>
      <c r="K89" s="552">
        <f t="shared" si="107"/>
        <v>1473511.6666666667</v>
      </c>
      <c r="L89" s="550">
        <f t="shared" si="107"/>
        <v>7678.6619644864331</v>
      </c>
      <c r="M89" s="551">
        <f t="shared" si="107"/>
        <v>7678.6619644864331</v>
      </c>
      <c r="N89" s="552">
        <f t="shared" si="107"/>
        <v>7678.6619644864331</v>
      </c>
      <c r="O89" s="550">
        <f t="shared" si="85"/>
        <v>11314597989.060345</v>
      </c>
      <c r="P89" s="551">
        <f t="shared" si="86"/>
        <v>11314597989.060345</v>
      </c>
      <c r="Q89" s="552">
        <f t="shared" si="87"/>
        <v>11314597989.060345</v>
      </c>
    </row>
    <row r="90" spans="1:17">
      <c r="A90" s="579">
        <f t="shared" si="82"/>
        <v>2011</v>
      </c>
      <c r="B90" s="584">
        <v>40602</v>
      </c>
      <c r="C90" s="585" t="e">
        <f>+VLOOKUP($B90,place!$A:$AA,6,0)</f>
        <v>#N/A</v>
      </c>
      <c r="D90" s="585" t="e">
        <f>+VLOOKUP($B90,place!$A:$AA,13,0)</f>
        <v>#N/A</v>
      </c>
      <c r="E90" s="585" t="e">
        <f>+VLOOKUP($B90,place!$A:$AA,20,0)</f>
        <v>#N/A</v>
      </c>
      <c r="F90" s="585" t="e">
        <f>+VLOOKUP($B90,place!$A:$AA,25,0)</f>
        <v>#N/A</v>
      </c>
      <c r="G90" s="585" t="e">
        <f>+VLOOKUP($B90,place!$A:$AA,26,0)</f>
        <v>#N/A</v>
      </c>
      <c r="H90" s="585" t="e">
        <f>+VLOOKUP($B90,place!$A:$AA,27,0)</f>
        <v>#N/A</v>
      </c>
      <c r="I90" s="550">
        <f t="shared" ref="I90:N90" si="108">+(C91-C88)*2/3+I88</f>
        <v>1471660.3333333333</v>
      </c>
      <c r="J90" s="551">
        <f t="shared" si="108"/>
        <v>1471660.3333333333</v>
      </c>
      <c r="K90" s="552">
        <f t="shared" si="108"/>
        <v>1471660.3333333333</v>
      </c>
      <c r="L90" s="550">
        <f t="shared" si="108"/>
        <v>7649.7387509153277</v>
      </c>
      <c r="M90" s="551">
        <f t="shared" si="108"/>
        <v>7649.7387509153277</v>
      </c>
      <c r="N90" s="552">
        <f t="shared" si="108"/>
        <v>7649.7387509153277</v>
      </c>
      <c r="O90" s="550">
        <f t="shared" si="85"/>
        <v>11257817080.084967</v>
      </c>
      <c r="P90" s="551">
        <f t="shared" si="86"/>
        <v>11257817080.084967</v>
      </c>
      <c r="Q90" s="552">
        <f t="shared" si="87"/>
        <v>11257817080.084967</v>
      </c>
    </row>
    <row r="91" spans="1:17">
      <c r="A91" s="579">
        <f t="shared" si="82"/>
        <v>2011</v>
      </c>
      <c r="B91" s="584">
        <v>40633</v>
      </c>
      <c r="C91" s="585">
        <f>+VLOOKUP($B91,place!$A:$AA,6,0)</f>
        <v>1469809</v>
      </c>
      <c r="D91" s="585">
        <f>+VLOOKUP($B91,place!$A:$AA,13,0)</f>
        <v>1469809</v>
      </c>
      <c r="E91" s="585">
        <f>+VLOOKUP($B91,place!$A:$AA,20,0)</f>
        <v>1469809</v>
      </c>
      <c r="F91" s="585">
        <f>+VLOOKUP($B91,place!$A:$AA,25,0)</f>
        <v>7620.8155373442214</v>
      </c>
      <c r="G91" s="585">
        <f>+VLOOKUP($B91,place!$A:$AA,26,0)</f>
        <v>7620.8155373442214</v>
      </c>
      <c r="H91" s="585">
        <f>+VLOOKUP($B91,place!$A:$AA,27,0)</f>
        <v>7620.8155373442214</v>
      </c>
      <c r="I91" s="550">
        <f t="shared" ref="I91:N91" si="109">+C91</f>
        <v>1469809</v>
      </c>
      <c r="J91" s="551">
        <f t="shared" si="109"/>
        <v>1469809</v>
      </c>
      <c r="K91" s="552">
        <f t="shared" si="109"/>
        <v>1469809</v>
      </c>
      <c r="L91" s="550">
        <f t="shared" si="109"/>
        <v>7620.8155373442214</v>
      </c>
      <c r="M91" s="551">
        <f t="shared" si="109"/>
        <v>7620.8155373442214</v>
      </c>
      <c r="N91" s="552">
        <f t="shared" si="109"/>
        <v>7620.8155373442214</v>
      </c>
      <c r="O91" s="550">
        <f t="shared" si="85"/>
        <v>11201143264.128372</v>
      </c>
      <c r="P91" s="551">
        <f t="shared" si="86"/>
        <v>11201143264.128372</v>
      </c>
      <c r="Q91" s="552">
        <f t="shared" si="87"/>
        <v>11201143264.128372</v>
      </c>
    </row>
    <row r="92" spans="1:17">
      <c r="A92" s="579">
        <f t="shared" si="82"/>
        <v>2011</v>
      </c>
      <c r="B92" s="584">
        <v>40663</v>
      </c>
      <c r="C92" s="585" t="e">
        <f>+VLOOKUP($B92,place!$A:$AA,6,0)</f>
        <v>#N/A</v>
      </c>
      <c r="D92" s="585" t="e">
        <f>+VLOOKUP($B92,place!$A:$AA,13,0)</f>
        <v>#N/A</v>
      </c>
      <c r="E92" s="585" t="e">
        <f>+VLOOKUP($B92,place!$A:$AA,20,0)</f>
        <v>#N/A</v>
      </c>
      <c r="F92" s="585" t="e">
        <f>+VLOOKUP($B92,place!$A:$AA,25,0)</f>
        <v>#N/A</v>
      </c>
      <c r="G92" s="585" t="e">
        <f>+VLOOKUP($B92,place!$A:$AA,26,0)</f>
        <v>#N/A</v>
      </c>
      <c r="H92" s="585" t="e">
        <f>+VLOOKUP($B92,place!$A:$AA,27,0)</f>
        <v>#N/A</v>
      </c>
      <c r="I92" s="550">
        <f t="shared" ref="I92:N92" si="110">+(C94-C91)/3+I91</f>
        <v>1486902.6666666667</v>
      </c>
      <c r="J92" s="551">
        <f t="shared" si="110"/>
        <v>1486902.6666666667</v>
      </c>
      <c r="K92" s="552">
        <f t="shared" si="110"/>
        <v>1486902.6666666667</v>
      </c>
      <c r="L92" s="550">
        <f t="shared" si="110"/>
        <v>7650.9728269353127</v>
      </c>
      <c r="M92" s="551">
        <f t="shared" si="110"/>
        <v>7650.9728269353127</v>
      </c>
      <c r="N92" s="552">
        <f t="shared" si="110"/>
        <v>7650.9728269353127</v>
      </c>
      <c r="O92" s="550">
        <f t="shared" si="85"/>
        <v>11376251898.964323</v>
      </c>
      <c r="P92" s="551">
        <f t="shared" si="86"/>
        <v>11376251898.964323</v>
      </c>
      <c r="Q92" s="552">
        <f t="shared" si="87"/>
        <v>11376251898.964323</v>
      </c>
    </row>
    <row r="93" spans="1:17">
      <c r="A93" s="579">
        <f t="shared" si="82"/>
        <v>2011</v>
      </c>
      <c r="B93" s="584">
        <v>40694</v>
      </c>
      <c r="C93" s="585" t="e">
        <f>+VLOOKUP($B93,place!$A:$AA,6,0)</f>
        <v>#N/A</v>
      </c>
      <c r="D93" s="585" t="e">
        <f>+VLOOKUP($B93,place!$A:$AA,13,0)</f>
        <v>#N/A</v>
      </c>
      <c r="E93" s="585" t="e">
        <f>+VLOOKUP($B93,place!$A:$AA,20,0)</f>
        <v>#N/A</v>
      </c>
      <c r="F93" s="585" t="e">
        <f>+VLOOKUP($B93,place!$A:$AA,25,0)</f>
        <v>#N/A</v>
      </c>
      <c r="G93" s="585" t="e">
        <f>+VLOOKUP($B93,place!$A:$AA,26,0)</f>
        <v>#N/A</v>
      </c>
      <c r="H93" s="585" t="e">
        <f>+VLOOKUP($B93,place!$A:$AA,27,0)</f>
        <v>#N/A</v>
      </c>
      <c r="I93" s="550">
        <f t="shared" ref="I93:N93" si="111">+(C94-C91)*2/3+I91</f>
        <v>1503996.3333333333</v>
      </c>
      <c r="J93" s="551">
        <f t="shared" si="111"/>
        <v>1503996.3333333333</v>
      </c>
      <c r="K93" s="552">
        <f t="shared" si="111"/>
        <v>1503996.3333333333</v>
      </c>
      <c r="L93" s="550">
        <f t="shared" si="111"/>
        <v>7681.1301165264031</v>
      </c>
      <c r="M93" s="551">
        <f t="shared" si="111"/>
        <v>7681.1301165264031</v>
      </c>
      <c r="N93" s="552">
        <f t="shared" si="111"/>
        <v>7681.1301165264031</v>
      </c>
      <c r="O93" s="550">
        <f t="shared" si="85"/>
        <v>11552391531.11195</v>
      </c>
      <c r="P93" s="551">
        <f t="shared" si="86"/>
        <v>11552391531.11195</v>
      </c>
      <c r="Q93" s="552">
        <f t="shared" si="87"/>
        <v>11552391531.11195</v>
      </c>
    </row>
    <row r="94" spans="1:17">
      <c r="A94" s="579">
        <f t="shared" si="82"/>
        <v>2011</v>
      </c>
      <c r="B94" s="584">
        <v>40724</v>
      </c>
      <c r="C94" s="585">
        <f>+VLOOKUP($B94,place!$A:$AA,6,0)</f>
        <v>1521090</v>
      </c>
      <c r="D94" s="585">
        <f>+VLOOKUP($B94,place!$A:$AA,13,0)</f>
        <v>1521090</v>
      </c>
      <c r="E94" s="585">
        <f>+VLOOKUP($B94,place!$A:$AA,20,0)</f>
        <v>1521090</v>
      </c>
      <c r="F94" s="585">
        <f>+VLOOKUP($B94,place!$A:$AA,25,0)</f>
        <v>7711.2874061174944</v>
      </c>
      <c r="G94" s="585">
        <f>+VLOOKUP($B94,place!$A:$AA,26,0)</f>
        <v>7711.2874061174944</v>
      </c>
      <c r="H94" s="585">
        <f>+VLOOKUP($B94,place!$A:$AA,27,0)</f>
        <v>7711.2874061174944</v>
      </c>
      <c r="I94" s="550">
        <f t="shared" ref="I94:N94" si="112">+C94</f>
        <v>1521090</v>
      </c>
      <c r="J94" s="551">
        <f t="shared" si="112"/>
        <v>1521090</v>
      </c>
      <c r="K94" s="552">
        <f t="shared" si="112"/>
        <v>1521090</v>
      </c>
      <c r="L94" s="550">
        <f t="shared" si="112"/>
        <v>7711.2874061174944</v>
      </c>
      <c r="M94" s="551">
        <f t="shared" si="112"/>
        <v>7711.2874061174944</v>
      </c>
      <c r="N94" s="552">
        <f t="shared" si="112"/>
        <v>7711.2874061174944</v>
      </c>
      <c r="O94" s="550">
        <f t="shared" si="85"/>
        <v>11729562160.571259</v>
      </c>
      <c r="P94" s="551">
        <f t="shared" si="86"/>
        <v>11729562160.571259</v>
      </c>
      <c r="Q94" s="552">
        <f t="shared" si="87"/>
        <v>11729562160.571259</v>
      </c>
    </row>
    <row r="95" spans="1:17">
      <c r="A95" s="579">
        <f t="shared" si="82"/>
        <v>2011</v>
      </c>
      <c r="B95" s="584">
        <v>40755</v>
      </c>
      <c r="C95" s="585" t="e">
        <f>+VLOOKUP($B95,place!$A:$AA,6,0)</f>
        <v>#N/A</v>
      </c>
      <c r="D95" s="585" t="e">
        <f>+VLOOKUP($B95,place!$A:$AA,13,0)</f>
        <v>#N/A</v>
      </c>
      <c r="E95" s="585" t="e">
        <f>+VLOOKUP($B95,place!$A:$AA,20,0)</f>
        <v>#N/A</v>
      </c>
      <c r="F95" s="585" t="e">
        <f>+VLOOKUP($B95,place!$A:$AA,25,0)</f>
        <v>#N/A</v>
      </c>
      <c r="G95" s="585" t="e">
        <f>+VLOOKUP($B95,place!$A:$AA,26,0)</f>
        <v>#N/A</v>
      </c>
      <c r="H95" s="585" t="e">
        <f>+VLOOKUP($B95,place!$A:$AA,27,0)</f>
        <v>#N/A</v>
      </c>
      <c r="I95" s="550">
        <f t="shared" ref="I95:N95" si="113">+(C97-C94)/3+I94</f>
        <v>1518172.3333333333</v>
      </c>
      <c r="J95" s="551">
        <f t="shared" si="113"/>
        <v>1518172.3333333333</v>
      </c>
      <c r="K95" s="552">
        <f t="shared" si="113"/>
        <v>1518172.3333333333</v>
      </c>
      <c r="L95" s="550">
        <f t="shared" si="113"/>
        <v>7757.1453283218943</v>
      </c>
      <c r="M95" s="551">
        <f t="shared" si="113"/>
        <v>7757.1453283218943</v>
      </c>
      <c r="N95" s="552">
        <f t="shared" si="113"/>
        <v>7757.1453283218943</v>
      </c>
      <c r="O95" s="550">
        <f t="shared" si="85"/>
        <v>11776683423.104216</v>
      </c>
      <c r="P95" s="551">
        <f t="shared" si="86"/>
        <v>11776683423.104216</v>
      </c>
      <c r="Q95" s="552">
        <f t="shared" si="87"/>
        <v>11776683423.104216</v>
      </c>
    </row>
    <row r="96" spans="1:17">
      <c r="A96" s="579">
        <f t="shared" si="82"/>
        <v>2011</v>
      </c>
      <c r="B96" s="584">
        <v>40786</v>
      </c>
      <c r="C96" s="585" t="e">
        <f>+VLOOKUP($B96,place!$A:$AA,6,0)</f>
        <v>#N/A</v>
      </c>
      <c r="D96" s="585" t="e">
        <f>+VLOOKUP($B96,place!$A:$AA,13,0)</f>
        <v>#N/A</v>
      </c>
      <c r="E96" s="585" t="e">
        <f>+VLOOKUP($B96,place!$A:$AA,20,0)</f>
        <v>#N/A</v>
      </c>
      <c r="F96" s="585" t="e">
        <f>+VLOOKUP($B96,place!$A:$AA,25,0)</f>
        <v>#N/A</v>
      </c>
      <c r="G96" s="585" t="e">
        <f>+VLOOKUP($B96,place!$A:$AA,26,0)</f>
        <v>#N/A</v>
      </c>
      <c r="H96" s="585" t="e">
        <f>+VLOOKUP($B96,place!$A:$AA,27,0)</f>
        <v>#N/A</v>
      </c>
      <c r="I96" s="550">
        <f t="shared" ref="I96:N96" si="114">+(C97-C94)*2/3+I94</f>
        <v>1515254.6666666667</v>
      </c>
      <c r="J96" s="551">
        <f t="shared" si="114"/>
        <v>1515254.6666666667</v>
      </c>
      <c r="K96" s="552">
        <f t="shared" si="114"/>
        <v>1515254.6666666667</v>
      </c>
      <c r="L96" s="550">
        <f t="shared" si="114"/>
        <v>7803.0032505262934</v>
      </c>
      <c r="M96" s="551">
        <f t="shared" si="114"/>
        <v>7803.0032505262934</v>
      </c>
      <c r="N96" s="552">
        <f t="shared" si="114"/>
        <v>7803.0032505262934</v>
      </c>
      <c r="O96" s="550">
        <f t="shared" si="85"/>
        <v>11823537089.375135</v>
      </c>
      <c r="P96" s="551">
        <f t="shared" si="86"/>
        <v>11823537089.375135</v>
      </c>
      <c r="Q96" s="552">
        <f t="shared" si="87"/>
        <v>11823537089.375135</v>
      </c>
    </row>
    <row r="97" spans="1:17">
      <c r="A97" s="579">
        <f t="shared" si="82"/>
        <v>2011</v>
      </c>
      <c r="B97" s="584">
        <v>40816</v>
      </c>
      <c r="C97" s="585">
        <f>+VLOOKUP($B97,place!$A:$AA,6,0)</f>
        <v>1512337</v>
      </c>
      <c r="D97" s="585">
        <f>+VLOOKUP($B97,place!$A:$AA,13,0)</f>
        <v>1512337</v>
      </c>
      <c r="E97" s="585">
        <f>+VLOOKUP($B97,place!$A:$AA,20,0)</f>
        <v>1512337</v>
      </c>
      <c r="F97" s="585">
        <f>+VLOOKUP($B97,place!$A:$AA,25,0)</f>
        <v>7848.8611727306934</v>
      </c>
      <c r="G97" s="585">
        <f>+VLOOKUP($B97,place!$A:$AA,26,0)</f>
        <v>7848.8611727306934</v>
      </c>
      <c r="H97" s="585">
        <f>+VLOOKUP($B97,place!$A:$AA,27,0)</f>
        <v>7848.8611727306934</v>
      </c>
      <c r="I97" s="550">
        <f t="shared" ref="I97:N97" si="115">+C97</f>
        <v>1512337</v>
      </c>
      <c r="J97" s="551">
        <f t="shared" si="115"/>
        <v>1512337</v>
      </c>
      <c r="K97" s="552">
        <f t="shared" si="115"/>
        <v>1512337</v>
      </c>
      <c r="L97" s="550">
        <f t="shared" si="115"/>
        <v>7848.8611727306934</v>
      </c>
      <c r="M97" s="551">
        <f t="shared" si="115"/>
        <v>7848.8611727306934</v>
      </c>
      <c r="N97" s="552">
        <f t="shared" si="115"/>
        <v>7848.8611727306934</v>
      </c>
      <c r="O97" s="550">
        <f t="shared" si="85"/>
        <v>11870123159.384018</v>
      </c>
      <c r="P97" s="551">
        <f t="shared" si="86"/>
        <v>11870123159.384018</v>
      </c>
      <c r="Q97" s="552">
        <f t="shared" si="87"/>
        <v>11870123159.384018</v>
      </c>
    </row>
    <row r="98" spans="1:17">
      <c r="A98" s="579">
        <f t="shared" si="82"/>
        <v>2011</v>
      </c>
      <c r="B98" s="584">
        <v>40847</v>
      </c>
      <c r="C98" s="585" t="e">
        <f>+VLOOKUP($B98,place!$A:$AA,6,0)</f>
        <v>#N/A</v>
      </c>
      <c r="D98" s="585" t="e">
        <f>+VLOOKUP($B98,place!$A:$AA,13,0)</f>
        <v>#N/A</v>
      </c>
      <c r="E98" s="585" t="e">
        <f>+VLOOKUP($B98,place!$A:$AA,20,0)</f>
        <v>#N/A</v>
      </c>
      <c r="F98" s="585" t="e">
        <f>+VLOOKUP($B98,place!$A:$AA,25,0)</f>
        <v>#N/A</v>
      </c>
      <c r="G98" s="585" t="e">
        <f>+VLOOKUP($B98,place!$A:$AA,26,0)</f>
        <v>#N/A</v>
      </c>
      <c r="H98" s="585" t="e">
        <f>+VLOOKUP($B98,place!$A:$AA,27,0)</f>
        <v>#N/A</v>
      </c>
      <c r="I98" s="550">
        <f t="shared" ref="I98:N98" si="116">+(C100-C97)/3+I97</f>
        <v>1497602.3333333333</v>
      </c>
      <c r="J98" s="551">
        <f t="shared" si="116"/>
        <v>1497602.3333333333</v>
      </c>
      <c r="K98" s="552">
        <f t="shared" si="116"/>
        <v>1497602.3333333333</v>
      </c>
      <c r="L98" s="550">
        <f t="shared" si="116"/>
        <v>7885.7525125166594</v>
      </c>
      <c r="M98" s="551">
        <f t="shared" si="116"/>
        <v>7885.7525125166594</v>
      </c>
      <c r="N98" s="552">
        <f t="shared" si="116"/>
        <v>7885.7525125166594</v>
      </c>
      <c r="O98" s="550">
        <f t="shared" si="85"/>
        <v>11809721362.834145</v>
      </c>
      <c r="P98" s="551">
        <f t="shared" si="86"/>
        <v>11809721362.834145</v>
      </c>
      <c r="Q98" s="552">
        <f t="shared" si="87"/>
        <v>11809721362.834145</v>
      </c>
    </row>
    <row r="99" spans="1:17">
      <c r="A99" s="579">
        <f t="shared" si="82"/>
        <v>2011</v>
      </c>
      <c r="B99" s="584">
        <v>40877</v>
      </c>
      <c r="C99" s="585" t="e">
        <f>+VLOOKUP($B99,place!$A:$AA,6,0)</f>
        <v>#N/A</v>
      </c>
      <c r="D99" s="585" t="e">
        <f>+VLOOKUP($B99,place!$A:$AA,13,0)</f>
        <v>#N/A</v>
      </c>
      <c r="E99" s="585" t="e">
        <f>+VLOOKUP($B99,place!$A:$AA,20,0)</f>
        <v>#N/A</v>
      </c>
      <c r="F99" s="585" t="e">
        <f>+VLOOKUP($B99,place!$A:$AA,25,0)</f>
        <v>#N/A</v>
      </c>
      <c r="G99" s="585" t="e">
        <f>+VLOOKUP($B99,place!$A:$AA,26,0)</f>
        <v>#N/A</v>
      </c>
      <c r="H99" s="585" t="e">
        <f>+VLOOKUP($B99,place!$A:$AA,27,0)</f>
        <v>#N/A</v>
      </c>
      <c r="I99" s="550">
        <f t="shared" ref="I99:N99" si="117">+(C100-C97)*2/3+I97</f>
        <v>1482867.6666666667</v>
      </c>
      <c r="J99" s="551">
        <f t="shared" si="117"/>
        <v>1482867.6666666667</v>
      </c>
      <c r="K99" s="552">
        <f t="shared" si="117"/>
        <v>1482867.6666666667</v>
      </c>
      <c r="L99" s="550">
        <f t="shared" si="117"/>
        <v>7922.6438523026263</v>
      </c>
      <c r="M99" s="551">
        <f t="shared" si="117"/>
        <v>7922.6438523026263</v>
      </c>
      <c r="N99" s="552">
        <f t="shared" si="117"/>
        <v>7922.6438523026263</v>
      </c>
      <c r="O99" s="550">
        <f t="shared" si="85"/>
        <v>11748232403.095007</v>
      </c>
      <c r="P99" s="551">
        <f t="shared" si="86"/>
        <v>11748232403.095007</v>
      </c>
      <c r="Q99" s="552">
        <f t="shared" si="87"/>
        <v>11748232403.095007</v>
      </c>
    </row>
    <row r="100" spans="1:17">
      <c r="A100" s="579">
        <f t="shared" si="82"/>
        <v>2011</v>
      </c>
      <c r="B100" s="584">
        <v>40908</v>
      </c>
      <c r="C100" s="585">
        <f>+VLOOKUP($B100,place!$A:$AA,6,0)</f>
        <v>1468133</v>
      </c>
      <c r="D100" s="585">
        <f>+VLOOKUP($B100,place!$A:$AA,13,0)</f>
        <v>1468133</v>
      </c>
      <c r="E100" s="585">
        <f>+VLOOKUP($B100,place!$A:$AA,20,0)</f>
        <v>1468133</v>
      </c>
      <c r="F100" s="585">
        <f>+VLOOKUP($B100,place!$A:$AA,25,0)</f>
        <v>7959.5351920885923</v>
      </c>
      <c r="G100" s="585">
        <f>+VLOOKUP($B100,place!$A:$AA,26,0)</f>
        <v>7959.5351920885923</v>
      </c>
      <c r="H100" s="585">
        <f>+VLOOKUP($B100,place!$A:$AA,27,0)</f>
        <v>7959.5351920885923</v>
      </c>
      <c r="I100" s="550">
        <f t="shared" ref="I100:N100" si="118">+C100</f>
        <v>1468133</v>
      </c>
      <c r="J100" s="551">
        <f t="shared" si="118"/>
        <v>1468133</v>
      </c>
      <c r="K100" s="552">
        <f t="shared" si="118"/>
        <v>1468133</v>
      </c>
      <c r="L100" s="550">
        <f t="shared" si="118"/>
        <v>7959.5351920885923</v>
      </c>
      <c r="M100" s="551">
        <f t="shared" si="118"/>
        <v>7959.5351920885923</v>
      </c>
      <c r="N100" s="552">
        <f t="shared" si="118"/>
        <v>7959.5351920885923</v>
      </c>
      <c r="O100" s="550">
        <f t="shared" si="85"/>
        <v>11685656280.166601</v>
      </c>
      <c r="P100" s="551">
        <f t="shared" si="86"/>
        <v>11685656280.166601</v>
      </c>
      <c r="Q100" s="552">
        <f t="shared" si="87"/>
        <v>11685656280.166601</v>
      </c>
    </row>
    <row r="101" spans="1:17">
      <c r="A101" s="579">
        <f t="shared" si="82"/>
        <v>2012</v>
      </c>
      <c r="B101" s="584">
        <v>40939</v>
      </c>
      <c r="C101" s="585" t="e">
        <f>+VLOOKUP($B101,place!$A:$AA,6,0)</f>
        <v>#N/A</v>
      </c>
      <c r="D101" s="585" t="e">
        <f>+VLOOKUP($B101,place!$A:$AA,13,0)</f>
        <v>#N/A</v>
      </c>
      <c r="E101" s="585" t="e">
        <f>+VLOOKUP($B101,place!$A:$AA,20,0)</f>
        <v>#N/A</v>
      </c>
      <c r="F101" s="585" t="e">
        <f>+VLOOKUP($B101,place!$A:$AA,25,0)</f>
        <v>#N/A</v>
      </c>
      <c r="G101" s="585" t="e">
        <f>+VLOOKUP($B101,place!$A:$AA,26,0)</f>
        <v>#N/A</v>
      </c>
      <c r="H101" s="585" t="e">
        <f>+VLOOKUP($B101,place!$A:$AA,27,0)</f>
        <v>#N/A</v>
      </c>
      <c r="I101" s="550">
        <f t="shared" ref="I101:N101" si="119">+(C103-C100)/3+I100</f>
        <v>1463899.6666666667</v>
      </c>
      <c r="J101" s="551">
        <f t="shared" si="119"/>
        <v>1463899.6666666667</v>
      </c>
      <c r="K101" s="552">
        <f t="shared" si="119"/>
        <v>1463899.6666666667</v>
      </c>
      <c r="L101" s="550">
        <f t="shared" si="119"/>
        <v>7887.5957602145545</v>
      </c>
      <c r="M101" s="551">
        <f t="shared" si="119"/>
        <v>7887.5957602145545</v>
      </c>
      <c r="N101" s="552">
        <f t="shared" si="119"/>
        <v>7887.5957602145545</v>
      </c>
      <c r="O101" s="550">
        <f t="shared" si="85"/>
        <v>11546648804.179501</v>
      </c>
      <c r="P101" s="551">
        <f t="shared" si="86"/>
        <v>11546648804.179501</v>
      </c>
      <c r="Q101" s="552">
        <f t="shared" si="87"/>
        <v>11546648804.179501</v>
      </c>
    </row>
    <row r="102" spans="1:17">
      <c r="A102" s="579">
        <f t="shared" si="82"/>
        <v>2012</v>
      </c>
      <c r="B102" s="584">
        <v>40968</v>
      </c>
      <c r="C102" s="585" t="e">
        <f>+VLOOKUP($B102,place!$A:$AA,6,0)</f>
        <v>#N/A</v>
      </c>
      <c r="D102" s="585" t="e">
        <f>+VLOOKUP($B102,place!$A:$AA,13,0)</f>
        <v>#N/A</v>
      </c>
      <c r="E102" s="585" t="e">
        <f>+VLOOKUP($B102,place!$A:$AA,20,0)</f>
        <v>#N/A</v>
      </c>
      <c r="F102" s="585" t="e">
        <f>+VLOOKUP($B102,place!$A:$AA,25,0)</f>
        <v>#N/A</v>
      </c>
      <c r="G102" s="585" t="e">
        <f>+VLOOKUP($B102,place!$A:$AA,26,0)</f>
        <v>#N/A</v>
      </c>
      <c r="H102" s="585" t="e">
        <f>+VLOOKUP($B102,place!$A:$AA,27,0)</f>
        <v>#N/A</v>
      </c>
      <c r="I102" s="550">
        <f t="shared" ref="I102:N102" si="120">+(C103-C100)*2/3+I100</f>
        <v>1459666.3333333333</v>
      </c>
      <c r="J102" s="551">
        <f t="shared" si="120"/>
        <v>1459666.3333333333</v>
      </c>
      <c r="K102" s="552">
        <f t="shared" si="120"/>
        <v>1459666.3333333333</v>
      </c>
      <c r="L102" s="550">
        <f t="shared" si="120"/>
        <v>7815.6563283405167</v>
      </c>
      <c r="M102" s="551">
        <f t="shared" si="120"/>
        <v>7815.6563283405167</v>
      </c>
      <c r="N102" s="552">
        <f t="shared" si="120"/>
        <v>7815.6563283405167</v>
      </c>
      <c r="O102" s="550">
        <f t="shared" si="85"/>
        <v>11408250415.382263</v>
      </c>
      <c r="P102" s="551">
        <f t="shared" si="86"/>
        <v>11408250415.382263</v>
      </c>
      <c r="Q102" s="552">
        <f t="shared" si="87"/>
        <v>11408250415.382263</v>
      </c>
    </row>
    <row r="103" spans="1:17">
      <c r="A103" s="579">
        <f t="shared" si="82"/>
        <v>2012</v>
      </c>
      <c r="B103" s="584">
        <v>40999</v>
      </c>
      <c r="C103" s="585">
        <f>+VLOOKUP($B103,place!$A:$AA,6,0)</f>
        <v>1455433</v>
      </c>
      <c r="D103" s="585">
        <f>+VLOOKUP($B103,place!$A:$AA,13,0)</f>
        <v>1455433</v>
      </c>
      <c r="E103" s="585">
        <f>+VLOOKUP($B103,place!$A:$AA,20,0)</f>
        <v>1455433</v>
      </c>
      <c r="F103" s="585">
        <f>+VLOOKUP($B103,place!$A:$AA,25,0)</f>
        <v>7743.7168964664788</v>
      </c>
      <c r="G103" s="585">
        <f>+VLOOKUP($B103,place!$A:$AA,26,0)</f>
        <v>7743.7168964664788</v>
      </c>
      <c r="H103" s="585">
        <f>+VLOOKUP($B103,place!$A:$AA,27,0)</f>
        <v>7743.7168964664788</v>
      </c>
      <c r="I103" s="550">
        <f t="shared" ref="I103:N103" si="121">+C103</f>
        <v>1455433</v>
      </c>
      <c r="J103" s="551">
        <f t="shared" si="121"/>
        <v>1455433</v>
      </c>
      <c r="K103" s="552">
        <f t="shared" si="121"/>
        <v>1455433</v>
      </c>
      <c r="L103" s="550">
        <f t="shared" si="121"/>
        <v>7743.7168964664788</v>
      </c>
      <c r="M103" s="551">
        <f t="shared" si="121"/>
        <v>7743.7168964664788</v>
      </c>
      <c r="N103" s="552">
        <f t="shared" si="121"/>
        <v>7743.7168964664788</v>
      </c>
      <c r="O103" s="550">
        <f t="shared" si="85"/>
        <v>11270461113.774897</v>
      </c>
      <c r="P103" s="551">
        <f t="shared" si="86"/>
        <v>11270461113.774897</v>
      </c>
      <c r="Q103" s="552">
        <f t="shared" si="87"/>
        <v>11270461113.774897</v>
      </c>
    </row>
    <row r="104" spans="1:17">
      <c r="A104" s="579">
        <f t="shared" si="82"/>
        <v>2012</v>
      </c>
      <c r="B104" s="584">
        <v>41029</v>
      </c>
      <c r="C104" s="585" t="e">
        <f>+VLOOKUP($B104,place!$A:$AA,6,0)</f>
        <v>#N/A</v>
      </c>
      <c r="D104" s="585" t="e">
        <f>+VLOOKUP($B104,place!$A:$AA,13,0)</f>
        <v>#N/A</v>
      </c>
      <c r="E104" s="585" t="e">
        <f>+VLOOKUP($B104,place!$A:$AA,20,0)</f>
        <v>#N/A</v>
      </c>
      <c r="F104" s="585" t="e">
        <f>+VLOOKUP($B104,place!$A:$AA,25,0)</f>
        <v>#N/A</v>
      </c>
      <c r="G104" s="585" t="e">
        <f>+VLOOKUP($B104,place!$A:$AA,26,0)</f>
        <v>#N/A</v>
      </c>
      <c r="H104" s="585" t="e">
        <f>+VLOOKUP($B104,place!$A:$AA,27,0)</f>
        <v>#N/A</v>
      </c>
      <c r="I104" s="550">
        <f t="shared" ref="I104:N104" si="122">+(C106-C103)/3+I103</f>
        <v>1474201</v>
      </c>
      <c r="J104" s="551">
        <f t="shared" si="122"/>
        <v>1474201</v>
      </c>
      <c r="K104" s="552">
        <f t="shared" si="122"/>
        <v>1474201</v>
      </c>
      <c r="L104" s="550">
        <f t="shared" si="122"/>
        <v>7783.4363135322965</v>
      </c>
      <c r="M104" s="551">
        <f t="shared" si="122"/>
        <v>7783.4363135322965</v>
      </c>
      <c r="N104" s="552">
        <f t="shared" si="122"/>
        <v>7783.4363135322965</v>
      </c>
      <c r="O104" s="550">
        <f t="shared" si="85"/>
        <v>11474349596.845625</v>
      </c>
      <c r="P104" s="551">
        <f t="shared" si="86"/>
        <v>11474349596.845625</v>
      </c>
      <c r="Q104" s="552">
        <f t="shared" si="87"/>
        <v>11474349596.845625</v>
      </c>
    </row>
    <row r="105" spans="1:17">
      <c r="A105" s="579">
        <f t="shared" si="82"/>
        <v>2012</v>
      </c>
      <c r="B105" s="584">
        <v>41060</v>
      </c>
      <c r="C105" s="585" t="e">
        <f>+VLOOKUP($B105,place!$A:$AA,6,0)</f>
        <v>#N/A</v>
      </c>
      <c r="D105" s="585" t="e">
        <f>+VLOOKUP($B105,place!$A:$AA,13,0)</f>
        <v>#N/A</v>
      </c>
      <c r="E105" s="585" t="e">
        <f>+VLOOKUP($B105,place!$A:$AA,20,0)</f>
        <v>#N/A</v>
      </c>
      <c r="F105" s="585" t="e">
        <f>+VLOOKUP($B105,place!$A:$AA,25,0)</f>
        <v>#N/A</v>
      </c>
      <c r="G105" s="585" t="e">
        <f>+VLOOKUP($B105,place!$A:$AA,26,0)</f>
        <v>#N/A</v>
      </c>
      <c r="H105" s="585" t="e">
        <f>+VLOOKUP($B105,place!$A:$AA,27,0)</f>
        <v>#N/A</v>
      </c>
      <c r="I105" s="550">
        <f t="shared" ref="I105:N105" si="123">+(C106-C103)*2/3+I103</f>
        <v>1492969</v>
      </c>
      <c r="J105" s="551">
        <f t="shared" si="123"/>
        <v>1492969</v>
      </c>
      <c r="K105" s="552">
        <f t="shared" si="123"/>
        <v>1492969</v>
      </c>
      <c r="L105" s="550">
        <f t="shared" si="123"/>
        <v>7823.155730598115</v>
      </c>
      <c r="M105" s="551">
        <f t="shared" si="123"/>
        <v>7823.155730598115</v>
      </c>
      <c r="N105" s="552">
        <f t="shared" si="123"/>
        <v>7823.155730598115</v>
      </c>
      <c r="O105" s="550">
        <f t="shared" si="85"/>
        <v>11679728987.955338</v>
      </c>
      <c r="P105" s="551">
        <f t="shared" si="86"/>
        <v>11679728987.955338</v>
      </c>
      <c r="Q105" s="552">
        <f t="shared" si="87"/>
        <v>11679728987.955338</v>
      </c>
    </row>
    <row r="106" spans="1:17">
      <c r="A106" s="579">
        <f t="shared" si="82"/>
        <v>2012</v>
      </c>
      <c r="B106" s="584">
        <v>41090</v>
      </c>
      <c r="C106" s="585">
        <f>+VLOOKUP($B106,place!$A:$AA,6,0)</f>
        <v>1511737</v>
      </c>
      <c r="D106" s="585">
        <f>+VLOOKUP($B106,place!$A:$AA,13,0)</f>
        <v>1511737</v>
      </c>
      <c r="E106" s="585">
        <f>+VLOOKUP($B106,place!$A:$AA,20,0)</f>
        <v>1511737</v>
      </c>
      <c r="F106" s="585">
        <f>+VLOOKUP($B106,place!$A:$AA,25,0)</f>
        <v>7862.8751476639327</v>
      </c>
      <c r="G106" s="585">
        <f>+VLOOKUP($B106,place!$A:$AA,26,0)</f>
        <v>7862.8751476639327</v>
      </c>
      <c r="H106" s="585">
        <f>+VLOOKUP($B106,place!$A:$AA,27,0)</f>
        <v>7862.8751476639327</v>
      </c>
      <c r="I106" s="550">
        <f t="shared" ref="I106:N106" si="124">+C106</f>
        <v>1511737</v>
      </c>
      <c r="J106" s="551">
        <f t="shared" si="124"/>
        <v>1511737</v>
      </c>
      <c r="K106" s="552">
        <f t="shared" si="124"/>
        <v>1511737</v>
      </c>
      <c r="L106" s="550">
        <f t="shared" si="124"/>
        <v>7862.8751476639327</v>
      </c>
      <c r="M106" s="551">
        <f t="shared" si="124"/>
        <v>7862.8751476639327</v>
      </c>
      <c r="N106" s="552">
        <f t="shared" si="124"/>
        <v>7862.8751476639327</v>
      </c>
      <c r="O106" s="550">
        <f t="shared" si="85"/>
        <v>11886599287.104031</v>
      </c>
      <c r="P106" s="551">
        <f t="shared" si="86"/>
        <v>11886599287.104031</v>
      </c>
      <c r="Q106" s="552">
        <f t="shared" si="87"/>
        <v>11886599287.104031</v>
      </c>
    </row>
    <row r="107" spans="1:17">
      <c r="A107" s="579">
        <f t="shared" si="82"/>
        <v>2012</v>
      </c>
      <c r="B107" s="584">
        <v>41121</v>
      </c>
      <c r="C107" s="585" t="e">
        <f>+VLOOKUP($B107,place!$A:$AA,6,0)</f>
        <v>#N/A</v>
      </c>
      <c r="D107" s="585" t="e">
        <f>+VLOOKUP($B107,place!$A:$AA,13,0)</f>
        <v>#N/A</v>
      </c>
      <c r="E107" s="585" t="e">
        <f>+VLOOKUP($B107,place!$A:$AA,20,0)</f>
        <v>#N/A</v>
      </c>
      <c r="F107" s="585" t="e">
        <f>+VLOOKUP($B107,place!$A:$AA,25,0)</f>
        <v>#N/A</v>
      </c>
      <c r="G107" s="585" t="e">
        <f>+VLOOKUP($B107,place!$A:$AA,26,0)</f>
        <v>#N/A</v>
      </c>
      <c r="H107" s="585" t="e">
        <f>+VLOOKUP($B107,place!$A:$AA,27,0)</f>
        <v>#N/A</v>
      </c>
      <c r="I107" s="550">
        <f t="shared" ref="I107:N107" si="125">+(C109-C106)/3+I106</f>
        <v>1503299.6666666667</v>
      </c>
      <c r="J107" s="551">
        <f t="shared" si="125"/>
        <v>1503299.6666666667</v>
      </c>
      <c r="K107" s="552">
        <f t="shared" si="125"/>
        <v>1503299.6666666667</v>
      </c>
      <c r="L107" s="550">
        <f t="shared" si="125"/>
        <v>7878.9522003894162</v>
      </c>
      <c r="M107" s="551">
        <f t="shared" si="125"/>
        <v>7878.9522003894162</v>
      </c>
      <c r="N107" s="552">
        <f t="shared" si="125"/>
        <v>7878.9522003894162</v>
      </c>
      <c r="O107" s="550">
        <f t="shared" si="85"/>
        <v>11844426216.528009</v>
      </c>
      <c r="P107" s="551">
        <f t="shared" si="86"/>
        <v>11844426216.528009</v>
      </c>
      <c r="Q107" s="552">
        <f t="shared" si="87"/>
        <v>11844426216.528009</v>
      </c>
    </row>
    <row r="108" spans="1:17">
      <c r="A108" s="579">
        <f t="shared" si="82"/>
        <v>2012</v>
      </c>
      <c r="B108" s="584">
        <v>41152</v>
      </c>
      <c r="C108" s="585" t="e">
        <f>+VLOOKUP($B108,place!$A:$AA,6,0)</f>
        <v>#N/A</v>
      </c>
      <c r="D108" s="585" t="e">
        <f>+VLOOKUP($B108,place!$A:$AA,13,0)</f>
        <v>#N/A</v>
      </c>
      <c r="E108" s="585" t="e">
        <f>+VLOOKUP($B108,place!$A:$AA,20,0)</f>
        <v>#N/A</v>
      </c>
      <c r="F108" s="585" t="e">
        <f>+VLOOKUP($B108,place!$A:$AA,25,0)</f>
        <v>#N/A</v>
      </c>
      <c r="G108" s="585" t="e">
        <f>+VLOOKUP($B108,place!$A:$AA,26,0)</f>
        <v>#N/A</v>
      </c>
      <c r="H108" s="585" t="e">
        <f>+VLOOKUP($B108,place!$A:$AA,27,0)</f>
        <v>#N/A</v>
      </c>
      <c r="I108" s="550">
        <f t="shared" ref="I108:N108" si="126">+(C109-C106)*2/3+I106</f>
        <v>1494862.3333333333</v>
      </c>
      <c r="J108" s="551">
        <f t="shared" si="126"/>
        <v>1494862.3333333333</v>
      </c>
      <c r="K108" s="552">
        <f t="shared" si="126"/>
        <v>1494862.3333333333</v>
      </c>
      <c r="L108" s="550">
        <f t="shared" si="126"/>
        <v>7895.0292531149007</v>
      </c>
      <c r="M108" s="551">
        <f t="shared" si="126"/>
        <v>7895.0292531149007</v>
      </c>
      <c r="N108" s="552">
        <f t="shared" si="126"/>
        <v>7895.0292531149007</v>
      </c>
      <c r="O108" s="550">
        <f t="shared" si="85"/>
        <v>11801981851.046265</v>
      </c>
      <c r="P108" s="551">
        <f t="shared" si="86"/>
        <v>11801981851.046265</v>
      </c>
      <c r="Q108" s="552">
        <f t="shared" si="87"/>
        <v>11801981851.046265</v>
      </c>
    </row>
    <row r="109" spans="1:17">
      <c r="A109" s="579">
        <f t="shared" si="82"/>
        <v>2012</v>
      </c>
      <c r="B109" s="584">
        <v>41182</v>
      </c>
      <c r="C109" s="585">
        <f>+VLOOKUP($B109,place!$A:$AA,6,0)</f>
        <v>1486425</v>
      </c>
      <c r="D109" s="585">
        <f>+VLOOKUP($B109,place!$A:$AA,13,0)</f>
        <v>1486425</v>
      </c>
      <c r="E109" s="585">
        <f>+VLOOKUP($B109,place!$A:$AA,20,0)</f>
        <v>1486425</v>
      </c>
      <c r="F109" s="585">
        <f>+VLOOKUP($B109,place!$A:$AA,25,0)</f>
        <v>7911.1063058403843</v>
      </c>
      <c r="G109" s="585">
        <f>+VLOOKUP($B109,place!$A:$AA,26,0)</f>
        <v>7911.1063058403843</v>
      </c>
      <c r="H109" s="585">
        <f>+VLOOKUP($B109,place!$A:$AA,27,0)</f>
        <v>7911.1063058403843</v>
      </c>
      <c r="I109" s="550">
        <f t="shared" ref="I109:N109" si="127">+C109</f>
        <v>1486425</v>
      </c>
      <c r="J109" s="551">
        <f t="shared" si="127"/>
        <v>1486425</v>
      </c>
      <c r="K109" s="552">
        <f t="shared" si="127"/>
        <v>1486425</v>
      </c>
      <c r="L109" s="550">
        <f t="shared" si="127"/>
        <v>7911.1063058403843</v>
      </c>
      <c r="M109" s="551">
        <f t="shared" si="127"/>
        <v>7911.1063058403843</v>
      </c>
      <c r="N109" s="552">
        <f t="shared" si="127"/>
        <v>7911.1063058403843</v>
      </c>
      <c r="O109" s="550">
        <f t="shared" si="85"/>
        <v>11759266190.658792</v>
      </c>
      <c r="P109" s="551">
        <f t="shared" si="86"/>
        <v>11759266190.658792</v>
      </c>
      <c r="Q109" s="552">
        <f t="shared" si="87"/>
        <v>11759266190.658792</v>
      </c>
    </row>
    <row r="110" spans="1:17">
      <c r="A110" s="579">
        <f t="shared" si="82"/>
        <v>2012</v>
      </c>
      <c r="B110" s="584">
        <v>41213</v>
      </c>
      <c r="C110" s="585" t="e">
        <f>+VLOOKUP($B110,place!$A:$AA,6,0)</f>
        <v>#N/A</v>
      </c>
      <c r="D110" s="585" t="e">
        <f>+VLOOKUP($B110,place!$A:$AA,13,0)</f>
        <v>#N/A</v>
      </c>
      <c r="E110" s="585" t="e">
        <f>+VLOOKUP($B110,place!$A:$AA,20,0)</f>
        <v>#N/A</v>
      </c>
      <c r="F110" s="585" t="e">
        <f>+VLOOKUP($B110,place!$A:$AA,25,0)</f>
        <v>#N/A</v>
      </c>
      <c r="G110" s="585" t="e">
        <f>+VLOOKUP($B110,place!$A:$AA,26,0)</f>
        <v>#N/A</v>
      </c>
      <c r="H110" s="585" t="e">
        <f>+VLOOKUP($B110,place!$A:$AA,27,0)</f>
        <v>#N/A</v>
      </c>
      <c r="I110" s="550">
        <f t="shared" ref="I110:N110" si="128">+(C112-C109)/3+I109</f>
        <v>1468530</v>
      </c>
      <c r="J110" s="551">
        <f t="shared" si="128"/>
        <v>1468530</v>
      </c>
      <c r="K110" s="552">
        <f t="shared" si="128"/>
        <v>1468530</v>
      </c>
      <c r="L110" s="550">
        <f t="shared" si="128"/>
        <v>7914.3544481998097</v>
      </c>
      <c r="M110" s="551">
        <f t="shared" si="128"/>
        <v>7914.3544481998097</v>
      </c>
      <c r="N110" s="552">
        <f t="shared" si="128"/>
        <v>7914.3544481998097</v>
      </c>
      <c r="O110" s="550">
        <f t="shared" si="85"/>
        <v>11622466937.814867</v>
      </c>
      <c r="P110" s="551">
        <f t="shared" si="86"/>
        <v>11622466937.814867</v>
      </c>
      <c r="Q110" s="552">
        <f t="shared" si="87"/>
        <v>11622466937.814867</v>
      </c>
    </row>
    <row r="111" spans="1:17">
      <c r="A111" s="579">
        <f t="shared" si="82"/>
        <v>2012</v>
      </c>
      <c r="B111" s="584">
        <v>41243</v>
      </c>
      <c r="C111" s="585" t="e">
        <f>+VLOOKUP($B111,place!$A:$AA,6,0)</f>
        <v>#N/A</v>
      </c>
      <c r="D111" s="585" t="e">
        <f>+VLOOKUP($B111,place!$A:$AA,13,0)</f>
        <v>#N/A</v>
      </c>
      <c r="E111" s="585" t="e">
        <f>+VLOOKUP($B111,place!$A:$AA,20,0)</f>
        <v>#N/A</v>
      </c>
      <c r="F111" s="585" t="e">
        <f>+VLOOKUP($B111,place!$A:$AA,25,0)</f>
        <v>#N/A</v>
      </c>
      <c r="G111" s="585" t="e">
        <f>+VLOOKUP($B111,place!$A:$AA,26,0)</f>
        <v>#N/A</v>
      </c>
      <c r="H111" s="585" t="e">
        <f>+VLOOKUP($B111,place!$A:$AA,27,0)</f>
        <v>#N/A</v>
      </c>
      <c r="I111" s="550">
        <f t="shared" ref="I111:N111" si="129">+(C112-C109)*2/3+I109</f>
        <v>1450635</v>
      </c>
      <c r="J111" s="551">
        <f t="shared" si="129"/>
        <v>1450635</v>
      </c>
      <c r="K111" s="552">
        <f t="shared" si="129"/>
        <v>1450635</v>
      </c>
      <c r="L111" s="550">
        <f t="shared" si="129"/>
        <v>7917.602590559236</v>
      </c>
      <c r="M111" s="551">
        <f t="shared" si="129"/>
        <v>7917.602590559236</v>
      </c>
      <c r="N111" s="552">
        <f t="shared" si="129"/>
        <v>7917.602590559236</v>
      </c>
      <c r="O111" s="550">
        <f t="shared" si="85"/>
        <v>11485551433.955896</v>
      </c>
      <c r="P111" s="551">
        <f t="shared" si="86"/>
        <v>11485551433.955896</v>
      </c>
      <c r="Q111" s="552">
        <f t="shared" si="87"/>
        <v>11485551433.955896</v>
      </c>
    </row>
    <row r="112" spans="1:17">
      <c r="A112" s="579">
        <f t="shared" si="82"/>
        <v>2012</v>
      </c>
      <c r="B112" s="584">
        <v>41274</v>
      </c>
      <c r="C112" s="585">
        <f>+VLOOKUP($B112,place!$A:$AA,6,0)</f>
        <v>1432740</v>
      </c>
      <c r="D112" s="585">
        <f>+VLOOKUP($B112,place!$A:$AA,13,0)</f>
        <v>1432740</v>
      </c>
      <c r="E112" s="585">
        <f>+VLOOKUP($B112,place!$A:$AA,20,0)</f>
        <v>1432740</v>
      </c>
      <c r="F112" s="585">
        <f>+VLOOKUP($B112,place!$A:$AA,25,0)</f>
        <v>7920.8507329186614</v>
      </c>
      <c r="G112" s="585">
        <f>+VLOOKUP($B112,place!$A:$AA,26,0)</f>
        <v>7920.8507329186614</v>
      </c>
      <c r="H112" s="585">
        <f>+VLOOKUP($B112,place!$A:$AA,27,0)</f>
        <v>7920.8507329186614</v>
      </c>
      <c r="I112" s="550">
        <f t="shared" ref="I112:N112" si="130">+C112</f>
        <v>1432740</v>
      </c>
      <c r="J112" s="551">
        <f t="shared" si="130"/>
        <v>1432740</v>
      </c>
      <c r="K112" s="552">
        <f t="shared" si="130"/>
        <v>1432740</v>
      </c>
      <c r="L112" s="550">
        <f t="shared" si="130"/>
        <v>7920.8507329186614</v>
      </c>
      <c r="M112" s="551">
        <f t="shared" si="130"/>
        <v>7920.8507329186614</v>
      </c>
      <c r="N112" s="552">
        <f t="shared" si="130"/>
        <v>7920.8507329186614</v>
      </c>
      <c r="O112" s="550">
        <f t="shared" si="85"/>
        <v>11348519679.081882</v>
      </c>
      <c r="P112" s="551">
        <f t="shared" si="86"/>
        <v>11348519679.081882</v>
      </c>
      <c r="Q112" s="552">
        <f t="shared" si="87"/>
        <v>11348519679.081882</v>
      </c>
    </row>
    <row r="113" spans="1:17">
      <c r="A113" s="579">
        <f t="shared" si="82"/>
        <v>2013</v>
      </c>
      <c r="B113" s="584">
        <v>41305</v>
      </c>
      <c r="C113" s="585" t="e">
        <f>+VLOOKUP($B113,place!$A:$AA,6,0)</f>
        <v>#N/A</v>
      </c>
      <c r="D113" s="585" t="e">
        <f>+VLOOKUP($B113,place!$A:$AA,13,0)</f>
        <v>#N/A</v>
      </c>
      <c r="E113" s="585" t="e">
        <f>+VLOOKUP($B113,place!$A:$AA,20,0)</f>
        <v>#N/A</v>
      </c>
      <c r="F113" s="585" t="e">
        <f>+VLOOKUP($B113,place!$A:$AA,25,0)</f>
        <v>#N/A</v>
      </c>
      <c r="G113" s="585" t="e">
        <f>+VLOOKUP($B113,place!$A:$AA,26,0)</f>
        <v>#N/A</v>
      </c>
      <c r="H113" s="585" t="e">
        <f>+VLOOKUP($B113,place!$A:$AA,27,0)</f>
        <v>#N/A</v>
      </c>
      <c r="I113" s="550">
        <f t="shared" ref="I113:N113" si="131">+(C115-C112)/3+I112</f>
        <v>1432473</v>
      </c>
      <c r="J113" s="551">
        <f t="shared" si="131"/>
        <v>1432473</v>
      </c>
      <c r="K113" s="552">
        <f t="shared" si="131"/>
        <v>1432473</v>
      </c>
      <c r="L113" s="550">
        <f t="shared" si="131"/>
        <v>7939.0169042212146</v>
      </c>
      <c r="M113" s="551">
        <f t="shared" si="131"/>
        <v>7939.0169042212146</v>
      </c>
      <c r="N113" s="552">
        <f t="shared" si="131"/>
        <v>7939.0169042212146</v>
      </c>
      <c r="O113" s="550">
        <f t="shared" si="85"/>
        <v>11372427361.840475</v>
      </c>
      <c r="P113" s="551">
        <f t="shared" si="86"/>
        <v>11372427361.840475</v>
      </c>
      <c r="Q113" s="552">
        <f t="shared" si="87"/>
        <v>11372427361.840475</v>
      </c>
    </row>
    <row r="114" spans="1:17">
      <c r="A114" s="579">
        <f t="shared" si="82"/>
        <v>2013</v>
      </c>
      <c r="B114" s="584">
        <v>41333</v>
      </c>
      <c r="C114" s="585" t="e">
        <f>+VLOOKUP($B114,place!$A:$AA,6,0)</f>
        <v>#N/A</v>
      </c>
      <c r="D114" s="585" t="e">
        <f>+VLOOKUP($B114,place!$A:$AA,13,0)</f>
        <v>#N/A</v>
      </c>
      <c r="E114" s="585" t="e">
        <f>+VLOOKUP($B114,place!$A:$AA,20,0)</f>
        <v>#N/A</v>
      </c>
      <c r="F114" s="585" t="e">
        <f>+VLOOKUP($B114,place!$A:$AA,25,0)</f>
        <v>#N/A</v>
      </c>
      <c r="G114" s="585" t="e">
        <f>+VLOOKUP($B114,place!$A:$AA,26,0)</f>
        <v>#N/A</v>
      </c>
      <c r="H114" s="585" t="e">
        <f>+VLOOKUP($B114,place!$A:$AA,27,0)</f>
        <v>#N/A</v>
      </c>
      <c r="I114" s="550">
        <f t="shared" ref="I114:N114" si="132">+(C115-C112)*2/3+I112</f>
        <v>1432206</v>
      </c>
      <c r="J114" s="551">
        <f t="shared" si="132"/>
        <v>1432206</v>
      </c>
      <c r="K114" s="552">
        <f t="shared" si="132"/>
        <v>1432206</v>
      </c>
      <c r="L114" s="550">
        <f t="shared" si="132"/>
        <v>7957.1830755237679</v>
      </c>
      <c r="M114" s="551">
        <f t="shared" si="132"/>
        <v>7957.1830755237679</v>
      </c>
      <c r="N114" s="552">
        <f t="shared" si="132"/>
        <v>7957.1830755237679</v>
      </c>
      <c r="O114" s="550">
        <f t="shared" si="85"/>
        <v>11396325343.863594</v>
      </c>
      <c r="P114" s="551">
        <f t="shared" si="86"/>
        <v>11396325343.863594</v>
      </c>
      <c r="Q114" s="552">
        <f t="shared" si="87"/>
        <v>11396325343.863594</v>
      </c>
    </row>
    <row r="115" spans="1:17">
      <c r="A115" s="579">
        <f t="shared" si="82"/>
        <v>2013</v>
      </c>
      <c r="B115" s="584">
        <v>41364</v>
      </c>
      <c r="C115" s="585">
        <f>+VLOOKUP($B115,place!$A:$AA,6,0)</f>
        <v>1431939</v>
      </c>
      <c r="D115" s="585">
        <f>+VLOOKUP($B115,place!$A:$AA,13,0)</f>
        <v>1431939</v>
      </c>
      <c r="E115" s="585">
        <f>+VLOOKUP($B115,place!$A:$AA,20,0)</f>
        <v>1431939</v>
      </c>
      <c r="F115" s="585">
        <f>+VLOOKUP($B115,place!$A:$AA,25,0)</f>
        <v>7975.3492468263212</v>
      </c>
      <c r="G115" s="585">
        <f>+VLOOKUP($B115,place!$A:$AA,26,0)</f>
        <v>7975.3492468263212</v>
      </c>
      <c r="H115" s="585">
        <f>+VLOOKUP($B115,place!$A:$AA,27,0)</f>
        <v>7975.3492468263212</v>
      </c>
      <c r="I115" s="550">
        <f t="shared" ref="I115:N115" si="133">+C115</f>
        <v>1431939</v>
      </c>
      <c r="J115" s="551">
        <f t="shared" si="133"/>
        <v>1431939</v>
      </c>
      <c r="K115" s="552">
        <f t="shared" si="133"/>
        <v>1431939</v>
      </c>
      <c r="L115" s="550">
        <f t="shared" si="133"/>
        <v>7975.3492468263212</v>
      </c>
      <c r="M115" s="551">
        <f t="shared" si="133"/>
        <v>7975.3492468263212</v>
      </c>
      <c r="N115" s="552">
        <f t="shared" si="133"/>
        <v>7975.3492468263212</v>
      </c>
      <c r="O115" s="550">
        <f t="shared" si="85"/>
        <v>11420213625.151236</v>
      </c>
      <c r="P115" s="551">
        <f t="shared" si="86"/>
        <v>11420213625.151236</v>
      </c>
      <c r="Q115" s="552">
        <f t="shared" si="87"/>
        <v>11420213625.151236</v>
      </c>
    </row>
    <row r="116" spans="1:17">
      <c r="A116" s="579">
        <f t="shared" si="82"/>
        <v>2013</v>
      </c>
      <c r="B116" s="584">
        <v>41394</v>
      </c>
      <c r="C116" s="585" t="e">
        <f>+VLOOKUP($B116,place!$A:$AA,6,0)</f>
        <v>#N/A</v>
      </c>
      <c r="D116" s="585" t="e">
        <f>+VLOOKUP($B116,place!$A:$AA,13,0)</f>
        <v>#N/A</v>
      </c>
      <c r="E116" s="585" t="e">
        <f>+VLOOKUP($B116,place!$A:$AA,20,0)</f>
        <v>#N/A</v>
      </c>
      <c r="F116" s="585" t="e">
        <f>+VLOOKUP($B116,place!$A:$AA,25,0)</f>
        <v>#N/A</v>
      </c>
      <c r="G116" s="585" t="e">
        <f>+VLOOKUP($B116,place!$A:$AA,26,0)</f>
        <v>#N/A</v>
      </c>
      <c r="H116" s="585" t="e">
        <f>+VLOOKUP($B116,place!$A:$AA,27,0)</f>
        <v>#N/A</v>
      </c>
      <c r="I116" s="550">
        <f t="shared" ref="I116:N116" si="134">+(C118-C115)/3+I115</f>
        <v>1453744.3333333333</v>
      </c>
      <c r="J116" s="551">
        <f t="shared" si="134"/>
        <v>1453744.3333333333</v>
      </c>
      <c r="K116" s="552">
        <f t="shared" si="134"/>
        <v>1453744.3333333333</v>
      </c>
      <c r="L116" s="550">
        <f t="shared" si="134"/>
        <v>7966.4308264255787</v>
      </c>
      <c r="M116" s="551">
        <f t="shared" si="134"/>
        <v>7966.4308264255787</v>
      </c>
      <c r="N116" s="552">
        <f t="shared" si="134"/>
        <v>7966.4308264255787</v>
      </c>
      <c r="O116" s="550">
        <f t="shared" si="85"/>
        <v>11581153670.808168</v>
      </c>
      <c r="P116" s="551">
        <f t="shared" si="86"/>
        <v>11581153670.808168</v>
      </c>
      <c r="Q116" s="552">
        <f t="shared" si="87"/>
        <v>11581153670.808168</v>
      </c>
    </row>
    <row r="117" spans="1:17">
      <c r="A117" s="579">
        <f t="shared" si="82"/>
        <v>2013</v>
      </c>
      <c r="B117" s="584">
        <v>41425</v>
      </c>
      <c r="C117" s="585" t="e">
        <f>+VLOOKUP($B117,place!$A:$AA,6,0)</f>
        <v>#N/A</v>
      </c>
      <c r="D117" s="585" t="e">
        <f>+VLOOKUP($B117,place!$A:$AA,13,0)</f>
        <v>#N/A</v>
      </c>
      <c r="E117" s="585" t="e">
        <f>+VLOOKUP($B117,place!$A:$AA,20,0)</f>
        <v>#N/A</v>
      </c>
      <c r="F117" s="585" t="e">
        <f>+VLOOKUP($B117,place!$A:$AA,25,0)</f>
        <v>#N/A</v>
      </c>
      <c r="G117" s="585" t="e">
        <f>+VLOOKUP($B117,place!$A:$AA,26,0)</f>
        <v>#N/A</v>
      </c>
      <c r="H117" s="585" t="e">
        <f>+VLOOKUP($B117,place!$A:$AA,27,0)</f>
        <v>#N/A</v>
      </c>
      <c r="I117" s="550">
        <f t="shared" ref="I117:N117" si="135">+(C118-C115)*2/3+I115</f>
        <v>1475549.6666666667</v>
      </c>
      <c r="J117" s="551">
        <f t="shared" si="135"/>
        <v>1475549.6666666667</v>
      </c>
      <c r="K117" s="552">
        <f t="shared" si="135"/>
        <v>1475549.6666666667</v>
      </c>
      <c r="L117" s="550">
        <f t="shared" si="135"/>
        <v>7957.5124060248354</v>
      </c>
      <c r="M117" s="551">
        <f t="shared" si="135"/>
        <v>7957.5124060248354</v>
      </c>
      <c r="N117" s="552">
        <f t="shared" si="135"/>
        <v>7957.5124060248354</v>
      </c>
      <c r="O117" s="550">
        <f t="shared" si="85"/>
        <v>11741704778.205811</v>
      </c>
      <c r="P117" s="551">
        <f t="shared" si="86"/>
        <v>11741704778.205811</v>
      </c>
      <c r="Q117" s="552">
        <f t="shared" si="87"/>
        <v>11741704778.205811</v>
      </c>
    </row>
    <row r="118" spans="1:17">
      <c r="A118" s="579">
        <f t="shared" si="82"/>
        <v>2013</v>
      </c>
      <c r="B118" s="584">
        <v>41455</v>
      </c>
      <c r="C118" s="585">
        <f>+VLOOKUP($B118,place!$A:$AA,6,0)</f>
        <v>1497355</v>
      </c>
      <c r="D118" s="585">
        <f>+VLOOKUP($B118,place!$A:$AA,13,0)</f>
        <v>1497355</v>
      </c>
      <c r="E118" s="585">
        <f>+VLOOKUP($B118,place!$A:$AA,20,0)</f>
        <v>1497355</v>
      </c>
      <c r="F118" s="585">
        <f>+VLOOKUP($B118,place!$A:$AA,25,0)</f>
        <v>7948.593985624093</v>
      </c>
      <c r="G118" s="585">
        <f>+VLOOKUP($B118,place!$A:$AA,26,0)</f>
        <v>7948.593985624093</v>
      </c>
      <c r="H118" s="585">
        <f>+VLOOKUP($B118,place!$A:$AA,27,0)</f>
        <v>7948.593985624093</v>
      </c>
      <c r="I118" s="550">
        <f t="shared" ref="I118:N118" si="136">+C118</f>
        <v>1497355</v>
      </c>
      <c r="J118" s="551">
        <f t="shared" si="136"/>
        <v>1497355</v>
      </c>
      <c r="K118" s="552">
        <f t="shared" si="136"/>
        <v>1497355</v>
      </c>
      <c r="L118" s="550">
        <f t="shared" si="136"/>
        <v>7948.593985624093</v>
      </c>
      <c r="M118" s="551">
        <f t="shared" si="136"/>
        <v>7948.593985624093</v>
      </c>
      <c r="N118" s="552">
        <f t="shared" si="136"/>
        <v>7948.593985624093</v>
      </c>
      <c r="O118" s="550">
        <f t="shared" si="85"/>
        <v>11901866947.344164</v>
      </c>
      <c r="P118" s="551">
        <f t="shared" si="86"/>
        <v>11901866947.344164</v>
      </c>
      <c r="Q118" s="552">
        <f t="shared" si="87"/>
        <v>11901866947.344164</v>
      </c>
    </row>
    <row r="119" spans="1:17">
      <c r="A119" s="579">
        <f t="shared" si="82"/>
        <v>2013</v>
      </c>
      <c r="B119" s="584">
        <v>41486</v>
      </c>
      <c r="C119" s="585" t="e">
        <f>+VLOOKUP($B119,place!$A:$AA,6,0)</f>
        <v>#N/A</v>
      </c>
      <c r="D119" s="585" t="e">
        <f>+VLOOKUP($B119,place!$A:$AA,13,0)</f>
        <v>#N/A</v>
      </c>
      <c r="E119" s="585" t="e">
        <f>+VLOOKUP($B119,place!$A:$AA,20,0)</f>
        <v>#N/A</v>
      </c>
      <c r="F119" s="585" t="e">
        <f>+VLOOKUP($B119,place!$A:$AA,25,0)</f>
        <v>#N/A</v>
      </c>
      <c r="G119" s="585" t="e">
        <f>+VLOOKUP($B119,place!$A:$AA,26,0)</f>
        <v>#N/A</v>
      </c>
      <c r="H119" s="585" t="e">
        <f>+VLOOKUP($B119,place!$A:$AA,27,0)</f>
        <v>#N/A</v>
      </c>
      <c r="I119" s="550">
        <f t="shared" ref="I119:N119" si="137">+(C121-C118)/3+I118</f>
        <v>1490068.6666666667</v>
      </c>
      <c r="J119" s="551">
        <f t="shared" si="137"/>
        <v>1490068.6666666667</v>
      </c>
      <c r="K119" s="552">
        <f t="shared" si="137"/>
        <v>1490068.6666666667</v>
      </c>
      <c r="L119" s="550">
        <f t="shared" si="137"/>
        <v>7939.313006065242</v>
      </c>
      <c r="M119" s="551">
        <f t="shared" si="137"/>
        <v>7939.313006065242</v>
      </c>
      <c r="N119" s="552">
        <f t="shared" si="137"/>
        <v>7939.313006065242</v>
      </c>
      <c r="O119" s="550">
        <f t="shared" si="85"/>
        <v>11830121545.19696</v>
      </c>
      <c r="P119" s="551">
        <f t="shared" si="86"/>
        <v>11830121545.19696</v>
      </c>
      <c r="Q119" s="552">
        <f t="shared" si="87"/>
        <v>11830121545.19696</v>
      </c>
    </row>
    <row r="120" spans="1:17">
      <c r="A120" s="579">
        <f t="shared" si="82"/>
        <v>2013</v>
      </c>
      <c r="B120" s="584">
        <v>41517</v>
      </c>
      <c r="C120" s="585" t="e">
        <f>+VLOOKUP($B120,place!$A:$AA,6,0)</f>
        <v>#N/A</v>
      </c>
      <c r="D120" s="585" t="e">
        <f>+VLOOKUP($B120,place!$A:$AA,13,0)</f>
        <v>#N/A</v>
      </c>
      <c r="E120" s="585" t="e">
        <f>+VLOOKUP($B120,place!$A:$AA,20,0)</f>
        <v>#N/A</v>
      </c>
      <c r="F120" s="585" t="e">
        <f>+VLOOKUP($B120,place!$A:$AA,25,0)</f>
        <v>#N/A</v>
      </c>
      <c r="G120" s="585" t="e">
        <f>+VLOOKUP($B120,place!$A:$AA,26,0)</f>
        <v>#N/A</v>
      </c>
      <c r="H120" s="585" t="e">
        <f>+VLOOKUP($B120,place!$A:$AA,27,0)</f>
        <v>#N/A</v>
      </c>
      <c r="I120" s="550">
        <f t="shared" ref="I120:N120" si="138">+(C121-C118)*2/3+I118</f>
        <v>1482782.3333333333</v>
      </c>
      <c r="J120" s="551">
        <f t="shared" si="138"/>
        <v>1482782.3333333333</v>
      </c>
      <c r="K120" s="552">
        <f t="shared" si="138"/>
        <v>1482782.3333333333</v>
      </c>
      <c r="L120" s="550">
        <f t="shared" si="138"/>
        <v>7930.0320265063901</v>
      </c>
      <c r="M120" s="551">
        <f t="shared" si="138"/>
        <v>7930.0320265063901</v>
      </c>
      <c r="N120" s="552">
        <f t="shared" si="138"/>
        <v>7930.0320265063901</v>
      </c>
      <c r="O120" s="550">
        <f t="shared" si="85"/>
        <v>11758511391.671206</v>
      </c>
      <c r="P120" s="551">
        <f t="shared" si="86"/>
        <v>11758511391.671206</v>
      </c>
      <c r="Q120" s="552">
        <f t="shared" si="87"/>
        <v>11758511391.671206</v>
      </c>
    </row>
    <row r="121" spans="1:17">
      <c r="A121" s="579">
        <f t="shared" si="82"/>
        <v>2013</v>
      </c>
      <c r="B121" s="584">
        <v>41547</v>
      </c>
      <c r="C121" s="585">
        <f>+VLOOKUP($B121,place!$A:$AA,6,0)</f>
        <v>1475496</v>
      </c>
      <c r="D121" s="585">
        <f>+VLOOKUP($B121,place!$A:$AA,13,0)</f>
        <v>1475496</v>
      </c>
      <c r="E121" s="585">
        <f>+VLOOKUP($B121,place!$A:$AA,20,0)</f>
        <v>1475496</v>
      </c>
      <c r="F121" s="585">
        <f>+VLOOKUP($B121,place!$A:$AA,25,0)</f>
        <v>7920.7510469475392</v>
      </c>
      <c r="G121" s="585">
        <f>+VLOOKUP($B121,place!$A:$AA,26,0)</f>
        <v>7920.7510469475392</v>
      </c>
      <c r="H121" s="585">
        <f>+VLOOKUP($B121,place!$A:$AA,27,0)</f>
        <v>7920.7510469475392</v>
      </c>
      <c r="I121" s="550">
        <f t="shared" ref="I121:N121" si="139">+C121</f>
        <v>1475496</v>
      </c>
      <c r="J121" s="551">
        <f t="shared" si="139"/>
        <v>1475496</v>
      </c>
      <c r="K121" s="552">
        <f t="shared" si="139"/>
        <v>1475496</v>
      </c>
      <c r="L121" s="550">
        <f t="shared" si="139"/>
        <v>7920.7510469475392</v>
      </c>
      <c r="M121" s="551">
        <f t="shared" si="139"/>
        <v>7920.7510469475392</v>
      </c>
      <c r="N121" s="552">
        <f t="shared" si="139"/>
        <v>7920.7510469475392</v>
      </c>
      <c r="O121" s="550">
        <f t="shared" si="85"/>
        <v>11687036486.766907</v>
      </c>
      <c r="P121" s="551">
        <f t="shared" si="86"/>
        <v>11687036486.766907</v>
      </c>
      <c r="Q121" s="552">
        <f t="shared" si="87"/>
        <v>11687036486.766907</v>
      </c>
    </row>
    <row r="122" spans="1:17">
      <c r="A122" s="579">
        <f t="shared" si="82"/>
        <v>2013</v>
      </c>
      <c r="B122" s="584">
        <v>41578</v>
      </c>
      <c r="C122" s="585" t="e">
        <f>+VLOOKUP($B122,place!$A:$AA,6,0)</f>
        <v>#N/A</v>
      </c>
      <c r="D122" s="585" t="e">
        <f>+VLOOKUP($B122,place!$A:$AA,13,0)</f>
        <v>#N/A</v>
      </c>
      <c r="E122" s="585" t="e">
        <f>+VLOOKUP($B122,place!$A:$AA,20,0)</f>
        <v>#N/A</v>
      </c>
      <c r="F122" s="585" t="e">
        <f>+VLOOKUP($B122,place!$A:$AA,25,0)</f>
        <v>#N/A</v>
      </c>
      <c r="G122" s="585" t="e">
        <f>+VLOOKUP($B122,place!$A:$AA,26,0)</f>
        <v>#N/A</v>
      </c>
      <c r="H122" s="585" t="e">
        <f>+VLOOKUP($B122,place!$A:$AA,27,0)</f>
        <v>#N/A</v>
      </c>
      <c r="I122" s="550">
        <f t="shared" ref="I122:N122" si="140">+(C124-C121)/3+I121</f>
        <v>1450541</v>
      </c>
      <c r="J122" s="551">
        <f t="shared" si="140"/>
        <v>1450541</v>
      </c>
      <c r="K122" s="552">
        <f t="shared" si="140"/>
        <v>1450541</v>
      </c>
      <c r="L122" s="550">
        <f t="shared" si="140"/>
        <v>7919.5676223680748</v>
      </c>
      <c r="M122" s="551">
        <f t="shared" si="140"/>
        <v>7919.5676223680748</v>
      </c>
      <c r="N122" s="552">
        <f t="shared" si="140"/>
        <v>7919.5676223680748</v>
      </c>
      <c r="O122" s="550">
        <f t="shared" si="85"/>
        <v>11487657538.51741</v>
      </c>
      <c r="P122" s="551">
        <f t="shared" si="86"/>
        <v>11487657538.51741</v>
      </c>
      <c r="Q122" s="552">
        <f t="shared" si="87"/>
        <v>11487657538.51741</v>
      </c>
    </row>
    <row r="123" spans="1:17">
      <c r="A123" s="579">
        <f t="shared" si="82"/>
        <v>2013</v>
      </c>
      <c r="B123" s="584">
        <v>41608</v>
      </c>
      <c r="C123" s="585" t="e">
        <f>+VLOOKUP($B123,place!$A:$AA,6,0)</f>
        <v>#N/A</v>
      </c>
      <c r="D123" s="585" t="e">
        <f>+VLOOKUP($B123,place!$A:$AA,13,0)</f>
        <v>#N/A</v>
      </c>
      <c r="E123" s="585" t="e">
        <f>+VLOOKUP($B123,place!$A:$AA,20,0)</f>
        <v>#N/A</v>
      </c>
      <c r="F123" s="585" t="e">
        <f>+VLOOKUP($B123,place!$A:$AA,25,0)</f>
        <v>#N/A</v>
      </c>
      <c r="G123" s="585" t="e">
        <f>+VLOOKUP($B123,place!$A:$AA,26,0)</f>
        <v>#N/A</v>
      </c>
      <c r="H123" s="585" t="e">
        <f>+VLOOKUP($B123,place!$A:$AA,27,0)</f>
        <v>#N/A</v>
      </c>
      <c r="I123" s="550">
        <f t="shared" ref="I123:N123" si="141">+(C124-C121)*2/3+I121</f>
        <v>1425586</v>
      </c>
      <c r="J123" s="551">
        <f t="shared" si="141"/>
        <v>1425586</v>
      </c>
      <c r="K123" s="552">
        <f t="shared" si="141"/>
        <v>1425586</v>
      </c>
      <c r="L123" s="550">
        <f t="shared" si="141"/>
        <v>7918.3841977886095</v>
      </c>
      <c r="M123" s="551">
        <f t="shared" si="141"/>
        <v>7918.3841977886095</v>
      </c>
      <c r="N123" s="552">
        <f t="shared" si="141"/>
        <v>7918.3841977886095</v>
      </c>
      <c r="O123" s="550">
        <f t="shared" si="85"/>
        <v>11288337654.988672</v>
      </c>
      <c r="P123" s="551">
        <f t="shared" si="86"/>
        <v>11288337654.988672</v>
      </c>
      <c r="Q123" s="552">
        <f t="shared" si="87"/>
        <v>11288337654.988672</v>
      </c>
    </row>
    <row r="124" spans="1:17">
      <c r="A124" s="579">
        <f t="shared" si="82"/>
        <v>2013</v>
      </c>
      <c r="B124" s="584">
        <v>41639</v>
      </c>
      <c r="C124" s="585">
        <f>+VLOOKUP($B124,place!$A:$AA,6,0)</f>
        <v>1400631</v>
      </c>
      <c r="D124" s="585">
        <f>+VLOOKUP($B124,place!$A:$AA,13,0)</f>
        <v>1400631</v>
      </c>
      <c r="E124" s="585">
        <f>+VLOOKUP($B124,place!$A:$AA,20,0)</f>
        <v>1400631</v>
      </c>
      <c r="F124" s="585">
        <f>+VLOOKUP($B124,place!$A:$AA,25,0)</f>
        <v>7917.2007732091452</v>
      </c>
      <c r="G124" s="585">
        <f>+VLOOKUP($B124,place!$A:$AA,26,0)</f>
        <v>7917.2007732091452</v>
      </c>
      <c r="H124" s="585">
        <f>+VLOOKUP($B124,place!$A:$AA,27,0)</f>
        <v>7917.2007732091452</v>
      </c>
      <c r="I124" s="550">
        <f t="shared" ref="I124:N124" si="142">+C124</f>
        <v>1400631</v>
      </c>
      <c r="J124" s="551">
        <f t="shared" si="142"/>
        <v>1400631</v>
      </c>
      <c r="K124" s="552">
        <f t="shared" si="142"/>
        <v>1400631</v>
      </c>
      <c r="L124" s="550">
        <f t="shared" si="142"/>
        <v>7917.2007732091452</v>
      </c>
      <c r="M124" s="551">
        <f t="shared" si="142"/>
        <v>7917.2007732091452</v>
      </c>
      <c r="N124" s="552">
        <f t="shared" si="142"/>
        <v>7917.2007732091452</v>
      </c>
      <c r="O124" s="550">
        <f t="shared" si="85"/>
        <v>11089076836.180698</v>
      </c>
      <c r="P124" s="551">
        <f t="shared" si="86"/>
        <v>11089076836.180698</v>
      </c>
      <c r="Q124" s="552">
        <f t="shared" si="87"/>
        <v>11089076836.180698</v>
      </c>
    </row>
    <row r="125" spans="1:17">
      <c r="A125" s="579">
        <f t="shared" si="82"/>
        <v>2014</v>
      </c>
      <c r="B125" s="584">
        <v>41670</v>
      </c>
      <c r="C125" s="585" t="e">
        <f>+VLOOKUP($B125,place!$A:$AA,6,0)</f>
        <v>#N/A</v>
      </c>
      <c r="D125" s="585" t="e">
        <f>+VLOOKUP($B125,place!$A:$AA,13,0)</f>
        <v>#N/A</v>
      </c>
      <c r="E125" s="585" t="e">
        <f>+VLOOKUP($B125,place!$A:$AA,20,0)</f>
        <v>#N/A</v>
      </c>
      <c r="F125" s="585" t="e">
        <f>+VLOOKUP($B125,place!$A:$AA,25,0)</f>
        <v>#N/A</v>
      </c>
      <c r="G125" s="585" t="e">
        <f>+VLOOKUP($B125,place!$A:$AA,26,0)</f>
        <v>#N/A</v>
      </c>
      <c r="H125" s="585" t="e">
        <f>+VLOOKUP($B125,place!$A:$AA,27,0)</f>
        <v>#N/A</v>
      </c>
      <c r="I125" s="550">
        <f t="shared" ref="I125:N125" si="143">+(C127-C124)/3+I124</f>
        <v>1398683.3333333333</v>
      </c>
      <c r="J125" s="551">
        <f t="shared" si="143"/>
        <v>1398683.3333333333</v>
      </c>
      <c r="K125" s="552">
        <f t="shared" si="143"/>
        <v>1398683.3333333333</v>
      </c>
      <c r="L125" s="550">
        <f t="shared" si="143"/>
        <v>7911.0611407090164</v>
      </c>
      <c r="M125" s="551">
        <f t="shared" si="143"/>
        <v>7911.0611407090164</v>
      </c>
      <c r="N125" s="552">
        <f t="shared" si="143"/>
        <v>7911.0611407090164</v>
      </c>
      <c r="O125" s="550">
        <f t="shared" si="85"/>
        <v>11065069366.490688</v>
      </c>
      <c r="P125" s="551">
        <f t="shared" si="86"/>
        <v>11065069366.490688</v>
      </c>
      <c r="Q125" s="552">
        <f t="shared" si="87"/>
        <v>11065069366.490688</v>
      </c>
    </row>
    <row r="126" spans="1:17">
      <c r="A126" s="579">
        <f t="shared" si="82"/>
        <v>2014</v>
      </c>
      <c r="B126" s="584">
        <v>41698</v>
      </c>
      <c r="C126" s="585" t="e">
        <f>+VLOOKUP($B126,place!$A:$AA,6,0)</f>
        <v>#N/A</v>
      </c>
      <c r="D126" s="585" t="e">
        <f>+VLOOKUP($B126,place!$A:$AA,13,0)</f>
        <v>#N/A</v>
      </c>
      <c r="E126" s="585" t="e">
        <f>+VLOOKUP($B126,place!$A:$AA,20,0)</f>
        <v>#N/A</v>
      </c>
      <c r="F126" s="585" t="e">
        <f>+VLOOKUP($B126,place!$A:$AA,25,0)</f>
        <v>#N/A</v>
      </c>
      <c r="G126" s="585" t="e">
        <f>+VLOOKUP($B126,place!$A:$AA,26,0)</f>
        <v>#N/A</v>
      </c>
      <c r="H126" s="585" t="e">
        <f>+VLOOKUP($B126,place!$A:$AA,27,0)</f>
        <v>#N/A</v>
      </c>
      <c r="I126" s="550">
        <f t="shared" ref="I126:N126" si="144">+(C127-C124)*2/3+I124</f>
        <v>1396735.6666666667</v>
      </c>
      <c r="J126" s="551">
        <f t="shared" si="144"/>
        <v>1396735.6666666667</v>
      </c>
      <c r="K126" s="552">
        <f t="shared" si="144"/>
        <v>1396735.6666666667</v>
      </c>
      <c r="L126" s="550">
        <f t="shared" si="144"/>
        <v>7904.9215082088876</v>
      </c>
      <c r="M126" s="551">
        <f t="shared" si="144"/>
        <v>7904.9215082088876</v>
      </c>
      <c r="N126" s="552">
        <f t="shared" si="144"/>
        <v>7904.9215082088876</v>
      </c>
      <c r="O126" s="550">
        <f t="shared" si="85"/>
        <v>11041085812.715813</v>
      </c>
      <c r="P126" s="551">
        <f t="shared" si="86"/>
        <v>11041085812.715813</v>
      </c>
      <c r="Q126" s="552">
        <f t="shared" si="87"/>
        <v>11041085812.715813</v>
      </c>
    </row>
    <row r="127" spans="1:17">
      <c r="A127" s="579">
        <f t="shared" si="82"/>
        <v>2014</v>
      </c>
      <c r="B127" s="584">
        <v>41729</v>
      </c>
      <c r="C127" s="585">
        <f>+VLOOKUP($B127,place!$A:$AA,6,0)</f>
        <v>1394788</v>
      </c>
      <c r="D127" s="585">
        <f>+VLOOKUP($B127,place!$A:$AA,13,0)</f>
        <v>1394788</v>
      </c>
      <c r="E127" s="585">
        <f>+VLOOKUP($B127,place!$A:$AA,20,0)</f>
        <v>1394788</v>
      </c>
      <c r="F127" s="585">
        <f>+VLOOKUP($B127,place!$A:$AA,25,0)</f>
        <v>7898.7818757087589</v>
      </c>
      <c r="G127" s="585">
        <f>+VLOOKUP($B127,place!$A:$AA,26,0)</f>
        <v>7898.7818757087589</v>
      </c>
      <c r="H127" s="585">
        <f>+VLOOKUP($B127,place!$A:$AA,27,0)</f>
        <v>7898.7818757087589</v>
      </c>
      <c r="I127" s="550">
        <f t="shared" ref="I127:N127" si="145">+C127</f>
        <v>1394788</v>
      </c>
      <c r="J127" s="551">
        <f t="shared" si="145"/>
        <v>1394788</v>
      </c>
      <c r="K127" s="552">
        <f t="shared" si="145"/>
        <v>1394788</v>
      </c>
      <c r="L127" s="550">
        <f t="shared" si="145"/>
        <v>7898.7818757087589</v>
      </c>
      <c r="M127" s="551">
        <f t="shared" si="145"/>
        <v>7898.7818757087589</v>
      </c>
      <c r="N127" s="552">
        <f t="shared" si="145"/>
        <v>7898.7818757087589</v>
      </c>
      <c r="O127" s="550">
        <f t="shared" si="85"/>
        <v>11017126174.856068</v>
      </c>
      <c r="P127" s="551">
        <f t="shared" si="86"/>
        <v>11017126174.856068</v>
      </c>
      <c r="Q127" s="552">
        <f t="shared" si="87"/>
        <v>11017126174.856068</v>
      </c>
    </row>
    <row r="128" spans="1:17">
      <c r="A128" s="579">
        <f t="shared" si="82"/>
        <v>2014</v>
      </c>
      <c r="B128" s="584">
        <v>41759</v>
      </c>
      <c r="C128" s="585" t="e">
        <f>+VLOOKUP($B128,place!$A:$AA,6,0)</f>
        <v>#N/A</v>
      </c>
      <c r="D128" s="585" t="e">
        <f>+VLOOKUP($B128,place!$A:$AA,13,0)</f>
        <v>#N/A</v>
      </c>
      <c r="E128" s="585" t="e">
        <f>+VLOOKUP($B128,place!$A:$AA,20,0)</f>
        <v>#N/A</v>
      </c>
      <c r="F128" s="585" t="e">
        <f>+VLOOKUP($B128,place!$A:$AA,25,0)</f>
        <v>#N/A</v>
      </c>
      <c r="G128" s="585" t="e">
        <f>+VLOOKUP($B128,place!$A:$AA,26,0)</f>
        <v>#N/A</v>
      </c>
      <c r="H128" s="585" t="e">
        <f>+VLOOKUP($B128,place!$A:$AA,27,0)</f>
        <v>#N/A</v>
      </c>
      <c r="I128" s="550">
        <f t="shared" ref="I128:N128" si="146">+(C130-C127)/3+I127</f>
        <v>1416539.3333333333</v>
      </c>
      <c r="J128" s="551">
        <f t="shared" si="146"/>
        <v>1416539.3333333333</v>
      </c>
      <c r="K128" s="552">
        <f t="shared" si="146"/>
        <v>1416539.3333333333</v>
      </c>
      <c r="L128" s="550">
        <f t="shared" si="146"/>
        <v>7885.8277575971124</v>
      </c>
      <c r="M128" s="551">
        <f t="shared" si="146"/>
        <v>7885.8277575971124</v>
      </c>
      <c r="N128" s="552">
        <f t="shared" si="146"/>
        <v>7885.8277575971124</v>
      </c>
      <c r="O128" s="550">
        <f t="shared" si="85"/>
        <v>11170585194.528109</v>
      </c>
      <c r="P128" s="551">
        <f t="shared" si="86"/>
        <v>11170585194.528109</v>
      </c>
      <c r="Q128" s="552">
        <f t="shared" si="87"/>
        <v>11170585194.528109</v>
      </c>
    </row>
    <row r="129" spans="1:17">
      <c r="A129" s="579">
        <f t="shared" si="82"/>
        <v>2014</v>
      </c>
      <c r="B129" s="584">
        <v>41790</v>
      </c>
      <c r="C129" s="585" t="e">
        <f>+VLOOKUP($B129,place!$A:$AA,6,0)</f>
        <v>#N/A</v>
      </c>
      <c r="D129" s="585" t="e">
        <f>+VLOOKUP($B129,place!$A:$AA,13,0)</f>
        <v>#N/A</v>
      </c>
      <c r="E129" s="585" t="e">
        <f>+VLOOKUP($B129,place!$A:$AA,20,0)</f>
        <v>#N/A</v>
      </c>
      <c r="F129" s="585" t="e">
        <f>+VLOOKUP($B129,place!$A:$AA,25,0)</f>
        <v>#N/A</v>
      </c>
      <c r="G129" s="585" t="e">
        <f>+VLOOKUP($B129,place!$A:$AA,26,0)</f>
        <v>#N/A</v>
      </c>
      <c r="H129" s="585" t="e">
        <f>+VLOOKUP($B129,place!$A:$AA,27,0)</f>
        <v>#N/A</v>
      </c>
      <c r="I129" s="550">
        <f t="shared" ref="I129:N129" si="147">+(C130-C127)*2/3+I127</f>
        <v>1438290.6666666667</v>
      </c>
      <c r="J129" s="551">
        <f t="shared" si="147"/>
        <v>1438290.6666666667</v>
      </c>
      <c r="K129" s="552">
        <f t="shared" si="147"/>
        <v>1438290.6666666667</v>
      </c>
      <c r="L129" s="550">
        <f t="shared" si="147"/>
        <v>7872.8736394854659</v>
      </c>
      <c r="M129" s="551">
        <f t="shared" si="147"/>
        <v>7872.8736394854659</v>
      </c>
      <c r="N129" s="552">
        <f t="shared" si="147"/>
        <v>7872.8736394854659</v>
      </c>
      <c r="O129" s="550">
        <f t="shared" si="85"/>
        <v>11323480675.517977</v>
      </c>
      <c r="P129" s="551">
        <f t="shared" si="86"/>
        <v>11323480675.517977</v>
      </c>
      <c r="Q129" s="552">
        <f t="shared" si="87"/>
        <v>11323480675.517977</v>
      </c>
    </row>
    <row r="130" spans="1:17">
      <c r="A130" s="579">
        <f t="shared" si="82"/>
        <v>2014</v>
      </c>
      <c r="B130" s="584">
        <v>41820</v>
      </c>
      <c r="C130" s="585">
        <f>+VLOOKUP($B130,place!$A:$AA,6,0)</f>
        <v>1460042</v>
      </c>
      <c r="D130" s="585">
        <f>+VLOOKUP($B130,place!$A:$AA,13,0)</f>
        <v>1460042</v>
      </c>
      <c r="E130" s="585">
        <f>+VLOOKUP($B130,place!$A:$AA,20,0)</f>
        <v>1460042</v>
      </c>
      <c r="F130" s="585">
        <f>+VLOOKUP($B130,place!$A:$AA,25,0)</f>
        <v>7859.9195213738194</v>
      </c>
      <c r="G130" s="585">
        <f>+VLOOKUP($B130,place!$A:$AA,26,0)</f>
        <v>7859.9195213738194</v>
      </c>
      <c r="H130" s="585">
        <f>+VLOOKUP($B130,place!$A:$AA,27,0)</f>
        <v>7859.9195213738194</v>
      </c>
      <c r="I130" s="550">
        <f t="shared" ref="I130:N130" si="148">+C130</f>
        <v>1460042</v>
      </c>
      <c r="J130" s="551">
        <f t="shared" si="148"/>
        <v>1460042</v>
      </c>
      <c r="K130" s="552">
        <f t="shared" si="148"/>
        <v>1460042</v>
      </c>
      <c r="L130" s="550">
        <f t="shared" si="148"/>
        <v>7859.9195213738194</v>
      </c>
      <c r="M130" s="551">
        <f t="shared" si="148"/>
        <v>7859.9195213738194</v>
      </c>
      <c r="N130" s="552">
        <f t="shared" si="148"/>
        <v>7859.9195213738194</v>
      </c>
      <c r="O130" s="550">
        <f t="shared" si="85"/>
        <v>11475812617.825674</v>
      </c>
      <c r="P130" s="551">
        <f t="shared" si="86"/>
        <v>11475812617.825674</v>
      </c>
      <c r="Q130" s="552">
        <f t="shared" si="87"/>
        <v>11475812617.825674</v>
      </c>
    </row>
    <row r="131" spans="1:17">
      <c r="A131" s="579">
        <f t="shared" si="82"/>
        <v>2014</v>
      </c>
      <c r="B131" s="584">
        <v>41851</v>
      </c>
      <c r="C131" s="585" t="e">
        <f>+VLOOKUP($B131,place!$A:$AA,6,0)</f>
        <v>#N/A</v>
      </c>
      <c r="D131" s="585" t="e">
        <f>+VLOOKUP($B131,place!$A:$AA,13,0)</f>
        <v>#N/A</v>
      </c>
      <c r="E131" s="585" t="e">
        <f>+VLOOKUP($B131,place!$A:$AA,20,0)</f>
        <v>#N/A</v>
      </c>
      <c r="F131" s="585" t="e">
        <f>+VLOOKUP($B131,place!$A:$AA,25,0)</f>
        <v>#N/A</v>
      </c>
      <c r="G131" s="585" t="e">
        <f>+VLOOKUP($B131,place!$A:$AA,26,0)</f>
        <v>#N/A</v>
      </c>
      <c r="H131" s="585" t="e">
        <f>+VLOOKUP($B131,place!$A:$AA,27,0)</f>
        <v>#N/A</v>
      </c>
      <c r="I131" s="550">
        <f t="shared" ref="I131:N131" si="149">+(C133-C130)/3+I130</f>
        <v>1454609.3333333333</v>
      </c>
      <c r="J131" s="551">
        <f t="shared" si="149"/>
        <v>1454609.3333333333</v>
      </c>
      <c r="K131" s="552">
        <f t="shared" si="149"/>
        <v>1454609.3333333333</v>
      </c>
      <c r="L131" s="550">
        <f t="shared" si="149"/>
        <v>7902.1573664124016</v>
      </c>
      <c r="M131" s="551">
        <f t="shared" si="149"/>
        <v>7902.1573664124016</v>
      </c>
      <c r="N131" s="552">
        <f t="shared" si="149"/>
        <v>7902.1573664124016</v>
      </c>
      <c r="O131" s="550">
        <f t="shared" si="85"/>
        <v>11494551858.652231</v>
      </c>
      <c r="P131" s="551">
        <f t="shared" si="86"/>
        <v>11494551858.652231</v>
      </c>
      <c r="Q131" s="552">
        <f t="shared" si="87"/>
        <v>11494551858.652231</v>
      </c>
    </row>
    <row r="132" spans="1:17">
      <c r="A132" s="579">
        <f t="shared" si="82"/>
        <v>2014</v>
      </c>
      <c r="B132" s="584">
        <v>41882</v>
      </c>
      <c r="C132" s="585" t="e">
        <f>+VLOOKUP($B132,place!$A:$AA,6,0)</f>
        <v>#N/A</v>
      </c>
      <c r="D132" s="585" t="e">
        <f>+VLOOKUP($B132,place!$A:$AA,13,0)</f>
        <v>#N/A</v>
      </c>
      <c r="E132" s="585" t="e">
        <f>+VLOOKUP($B132,place!$A:$AA,20,0)</f>
        <v>#N/A</v>
      </c>
      <c r="F132" s="585" t="e">
        <f>+VLOOKUP($B132,place!$A:$AA,25,0)</f>
        <v>#N/A</v>
      </c>
      <c r="G132" s="585" t="e">
        <f>+VLOOKUP($B132,place!$A:$AA,26,0)</f>
        <v>#N/A</v>
      </c>
      <c r="H132" s="585" t="e">
        <f>+VLOOKUP($B132,place!$A:$AA,27,0)</f>
        <v>#N/A</v>
      </c>
      <c r="I132" s="550">
        <f t="shared" ref="I132:N132" si="150">+(C133-C130)*2/3+I130</f>
        <v>1449176.6666666667</v>
      </c>
      <c r="J132" s="551">
        <f t="shared" si="150"/>
        <v>1449176.6666666667</v>
      </c>
      <c r="K132" s="552">
        <f t="shared" si="150"/>
        <v>1449176.6666666667</v>
      </c>
      <c r="L132" s="550">
        <f t="shared" si="150"/>
        <v>7944.3952114509839</v>
      </c>
      <c r="M132" s="551">
        <f t="shared" si="150"/>
        <v>7944.3952114509839</v>
      </c>
      <c r="N132" s="552">
        <f t="shared" si="150"/>
        <v>7944.3952114509839</v>
      </c>
      <c r="O132" s="550">
        <f t="shared" si="85"/>
        <v>11512832171.213165</v>
      </c>
      <c r="P132" s="551">
        <f t="shared" si="86"/>
        <v>11512832171.213165</v>
      </c>
      <c r="Q132" s="552">
        <f t="shared" si="87"/>
        <v>11512832171.213165</v>
      </c>
    </row>
    <row r="133" spans="1:17">
      <c r="A133" s="579">
        <f t="shared" ref="A133:A196" si="151">+YEAR(B133)</f>
        <v>2014</v>
      </c>
      <c r="B133" s="584">
        <v>41912</v>
      </c>
      <c r="C133" s="585">
        <f>+VLOOKUP($B133,place!$A:$AA,6,0)</f>
        <v>1443744</v>
      </c>
      <c r="D133" s="585">
        <f>+VLOOKUP($B133,place!$A:$AA,13,0)</f>
        <v>1443744</v>
      </c>
      <c r="E133" s="585">
        <f>+VLOOKUP($B133,place!$A:$AA,20,0)</f>
        <v>1443744</v>
      </c>
      <c r="F133" s="585">
        <f>+VLOOKUP($B133,place!$A:$AA,25,0)</f>
        <v>7986.6330564895661</v>
      </c>
      <c r="G133" s="585">
        <f>+VLOOKUP($B133,place!$A:$AA,26,0)</f>
        <v>7986.6330564895661</v>
      </c>
      <c r="H133" s="585">
        <f>+VLOOKUP($B133,place!$A:$AA,27,0)</f>
        <v>7986.6330564895661</v>
      </c>
      <c r="I133" s="550">
        <f t="shared" ref="I133:N133" si="152">+C133</f>
        <v>1443744</v>
      </c>
      <c r="J133" s="551">
        <f t="shared" si="152"/>
        <v>1443744</v>
      </c>
      <c r="K133" s="552">
        <f t="shared" si="152"/>
        <v>1443744</v>
      </c>
      <c r="L133" s="550">
        <f t="shared" si="152"/>
        <v>7986.6330564895661</v>
      </c>
      <c r="M133" s="551">
        <f t="shared" si="152"/>
        <v>7986.6330564895661</v>
      </c>
      <c r="N133" s="552">
        <f t="shared" si="152"/>
        <v>7986.6330564895661</v>
      </c>
      <c r="O133" s="550">
        <f t="shared" si="85"/>
        <v>11530653555.508472</v>
      </c>
      <c r="P133" s="551">
        <f t="shared" si="86"/>
        <v>11530653555.508472</v>
      </c>
      <c r="Q133" s="552">
        <f t="shared" si="87"/>
        <v>11530653555.508472</v>
      </c>
    </row>
    <row r="134" spans="1:17">
      <c r="A134" s="579">
        <f t="shared" si="151"/>
        <v>2014</v>
      </c>
      <c r="B134" s="584">
        <v>41943</v>
      </c>
      <c r="C134" s="585" t="e">
        <f>+VLOOKUP($B134,place!$A:$AA,6,0)</f>
        <v>#N/A</v>
      </c>
      <c r="D134" s="585" t="e">
        <f>+VLOOKUP($B134,place!$A:$AA,13,0)</f>
        <v>#N/A</v>
      </c>
      <c r="E134" s="585" t="e">
        <f>+VLOOKUP($B134,place!$A:$AA,20,0)</f>
        <v>#N/A</v>
      </c>
      <c r="F134" s="585" t="e">
        <f>+VLOOKUP($B134,place!$A:$AA,25,0)</f>
        <v>#N/A</v>
      </c>
      <c r="G134" s="585" t="e">
        <f>+VLOOKUP($B134,place!$A:$AA,26,0)</f>
        <v>#N/A</v>
      </c>
      <c r="H134" s="585" t="e">
        <f>+VLOOKUP($B134,place!$A:$AA,27,0)</f>
        <v>#N/A</v>
      </c>
      <c r="I134" s="550">
        <f t="shared" ref="I134:N134" si="153">+(C136-C133)/3+I133</f>
        <v>1428296</v>
      </c>
      <c r="J134" s="551">
        <f t="shared" si="153"/>
        <v>1428296</v>
      </c>
      <c r="K134" s="552">
        <f t="shared" si="153"/>
        <v>1428296</v>
      </c>
      <c r="L134" s="550">
        <f t="shared" si="153"/>
        <v>7992.4358803481509</v>
      </c>
      <c r="M134" s="551">
        <f t="shared" si="153"/>
        <v>7992.4358803481509</v>
      </c>
      <c r="N134" s="552">
        <f t="shared" si="153"/>
        <v>7992.4358803481509</v>
      </c>
      <c r="O134" s="550">
        <f t="shared" ref="O134:O197" si="154">+L134*I134</f>
        <v>11415564198.157743</v>
      </c>
      <c r="P134" s="551">
        <f t="shared" ref="P134:P197" si="155">+M134*J134</f>
        <v>11415564198.157743</v>
      </c>
      <c r="Q134" s="552">
        <f t="shared" ref="Q134:Q197" si="156">+N134*K134</f>
        <v>11415564198.157743</v>
      </c>
    </row>
    <row r="135" spans="1:17">
      <c r="A135" s="579">
        <f t="shared" si="151"/>
        <v>2014</v>
      </c>
      <c r="B135" s="584">
        <v>41973</v>
      </c>
      <c r="C135" s="585" t="e">
        <f>+VLOOKUP($B135,place!$A:$AA,6,0)</f>
        <v>#N/A</v>
      </c>
      <c r="D135" s="585" t="e">
        <f>+VLOOKUP($B135,place!$A:$AA,13,0)</f>
        <v>#N/A</v>
      </c>
      <c r="E135" s="585" t="e">
        <f>+VLOOKUP($B135,place!$A:$AA,20,0)</f>
        <v>#N/A</v>
      </c>
      <c r="F135" s="585" t="e">
        <f>+VLOOKUP($B135,place!$A:$AA,25,0)</f>
        <v>#N/A</v>
      </c>
      <c r="G135" s="585" t="e">
        <f>+VLOOKUP($B135,place!$A:$AA,26,0)</f>
        <v>#N/A</v>
      </c>
      <c r="H135" s="585" t="e">
        <f>+VLOOKUP($B135,place!$A:$AA,27,0)</f>
        <v>#N/A</v>
      </c>
      <c r="I135" s="550">
        <f t="shared" ref="I135:N135" si="157">+(C136-C133)*2/3+I133</f>
        <v>1412848</v>
      </c>
      <c r="J135" s="551">
        <f t="shared" si="157"/>
        <v>1412848</v>
      </c>
      <c r="K135" s="552">
        <f t="shared" si="157"/>
        <v>1412848</v>
      </c>
      <c r="L135" s="550">
        <f t="shared" si="157"/>
        <v>7998.2387042067357</v>
      </c>
      <c r="M135" s="551">
        <f t="shared" si="157"/>
        <v>7998.2387042067357</v>
      </c>
      <c r="N135" s="552">
        <f t="shared" si="157"/>
        <v>7998.2387042067357</v>
      </c>
      <c r="O135" s="550">
        <f t="shared" si="154"/>
        <v>11300295556.761078</v>
      </c>
      <c r="P135" s="551">
        <f t="shared" si="155"/>
        <v>11300295556.761078</v>
      </c>
      <c r="Q135" s="552">
        <f t="shared" si="156"/>
        <v>11300295556.761078</v>
      </c>
    </row>
    <row r="136" spans="1:17">
      <c r="A136" s="579">
        <f t="shared" si="151"/>
        <v>2014</v>
      </c>
      <c r="B136" s="584">
        <v>42004</v>
      </c>
      <c r="C136" s="585">
        <f>+VLOOKUP($B136,place!$A:$AA,6,0)</f>
        <v>1397400</v>
      </c>
      <c r="D136" s="585">
        <f>+VLOOKUP($B136,place!$A:$AA,13,0)</f>
        <v>1397400</v>
      </c>
      <c r="E136" s="585">
        <f>+VLOOKUP($B136,place!$A:$AA,20,0)</f>
        <v>1397400</v>
      </c>
      <c r="F136" s="585">
        <f>+VLOOKUP($B136,place!$A:$AA,25,0)</f>
        <v>8004.0415280653206</v>
      </c>
      <c r="G136" s="585">
        <f>+VLOOKUP($B136,place!$A:$AA,26,0)</f>
        <v>8004.0415280653206</v>
      </c>
      <c r="H136" s="585">
        <f>+VLOOKUP($B136,place!$A:$AA,27,0)</f>
        <v>8004.0415280653206</v>
      </c>
      <c r="I136" s="550">
        <f t="shared" ref="I136:N136" si="158">+C136</f>
        <v>1397400</v>
      </c>
      <c r="J136" s="551">
        <f t="shared" si="158"/>
        <v>1397400</v>
      </c>
      <c r="K136" s="552">
        <f t="shared" si="158"/>
        <v>1397400</v>
      </c>
      <c r="L136" s="550">
        <f t="shared" si="158"/>
        <v>8004.0415280653206</v>
      </c>
      <c r="M136" s="551">
        <f t="shared" si="158"/>
        <v>8004.0415280653206</v>
      </c>
      <c r="N136" s="552">
        <f t="shared" si="158"/>
        <v>8004.0415280653206</v>
      </c>
      <c r="O136" s="550">
        <f t="shared" si="154"/>
        <v>11184847631.31848</v>
      </c>
      <c r="P136" s="551">
        <f t="shared" si="155"/>
        <v>11184847631.31848</v>
      </c>
      <c r="Q136" s="552">
        <f t="shared" si="156"/>
        <v>11184847631.31848</v>
      </c>
    </row>
    <row r="137" spans="1:17">
      <c r="A137" s="579">
        <f t="shared" si="151"/>
        <v>2015</v>
      </c>
      <c r="B137" s="584">
        <v>42035</v>
      </c>
      <c r="C137" s="585" t="e">
        <f>+VLOOKUP($B137,place!$A:$AA,6,0)</f>
        <v>#N/A</v>
      </c>
      <c r="D137" s="585" t="e">
        <f>+VLOOKUP($B137,place!$A:$AA,13,0)</f>
        <v>#N/A</v>
      </c>
      <c r="E137" s="585" t="e">
        <f>+VLOOKUP($B137,place!$A:$AA,20,0)</f>
        <v>#N/A</v>
      </c>
      <c r="F137" s="585" t="e">
        <f>+VLOOKUP($B137,place!$A:$AA,25,0)</f>
        <v>#N/A</v>
      </c>
      <c r="G137" s="585" t="e">
        <f>+VLOOKUP($B137,place!$A:$AA,26,0)</f>
        <v>#N/A</v>
      </c>
      <c r="H137" s="585" t="e">
        <f>+VLOOKUP($B137,place!$A:$AA,27,0)</f>
        <v>#N/A</v>
      </c>
      <c r="I137" s="550">
        <f t="shared" ref="I137:N137" si="159">+(C139-C136)/3+I136</f>
        <v>1398103</v>
      </c>
      <c r="J137" s="551">
        <f t="shared" si="159"/>
        <v>1398103</v>
      </c>
      <c r="K137" s="552">
        <f t="shared" si="159"/>
        <v>1398103</v>
      </c>
      <c r="L137" s="550">
        <f t="shared" si="159"/>
        <v>7854.266051400743</v>
      </c>
      <c r="M137" s="551">
        <f t="shared" si="159"/>
        <v>7854.266051400743</v>
      </c>
      <c r="N137" s="552">
        <f t="shared" si="159"/>
        <v>7854.266051400743</v>
      </c>
      <c r="O137" s="550">
        <f t="shared" si="154"/>
        <v>10981072929.261534</v>
      </c>
      <c r="P137" s="551">
        <f t="shared" si="155"/>
        <v>10981072929.261534</v>
      </c>
      <c r="Q137" s="552">
        <f t="shared" si="156"/>
        <v>10981072929.261534</v>
      </c>
    </row>
    <row r="138" spans="1:17">
      <c r="A138" s="579">
        <f t="shared" si="151"/>
        <v>2015</v>
      </c>
      <c r="B138" s="584">
        <v>42063</v>
      </c>
      <c r="C138" s="585" t="e">
        <f>+VLOOKUP($B138,place!$A:$AA,6,0)</f>
        <v>#N/A</v>
      </c>
      <c r="D138" s="585" t="e">
        <f>+VLOOKUP($B138,place!$A:$AA,13,0)</f>
        <v>#N/A</v>
      </c>
      <c r="E138" s="585" t="e">
        <f>+VLOOKUP($B138,place!$A:$AA,20,0)</f>
        <v>#N/A</v>
      </c>
      <c r="F138" s="585" t="e">
        <f>+VLOOKUP($B138,place!$A:$AA,25,0)</f>
        <v>#N/A</v>
      </c>
      <c r="G138" s="585" t="e">
        <f>+VLOOKUP($B138,place!$A:$AA,26,0)</f>
        <v>#N/A</v>
      </c>
      <c r="H138" s="585" t="e">
        <f>+VLOOKUP($B138,place!$A:$AA,27,0)</f>
        <v>#N/A</v>
      </c>
      <c r="I138" s="550">
        <f t="shared" ref="I138:N138" si="160">+(C139-C136)*2/3+I136</f>
        <v>1398806</v>
      </c>
      <c r="J138" s="551">
        <f t="shared" si="160"/>
        <v>1398806</v>
      </c>
      <c r="K138" s="552">
        <f t="shared" si="160"/>
        <v>1398806</v>
      </c>
      <c r="L138" s="550">
        <f t="shared" si="160"/>
        <v>7704.4905747361654</v>
      </c>
      <c r="M138" s="551">
        <f t="shared" si="160"/>
        <v>7704.4905747361654</v>
      </c>
      <c r="N138" s="552">
        <f t="shared" si="160"/>
        <v>7704.4905747361654</v>
      </c>
      <c r="O138" s="550">
        <f t="shared" si="154"/>
        <v>10777087642.884398</v>
      </c>
      <c r="P138" s="551">
        <f t="shared" si="155"/>
        <v>10777087642.884398</v>
      </c>
      <c r="Q138" s="552">
        <f t="shared" si="156"/>
        <v>10777087642.884398</v>
      </c>
    </row>
    <row r="139" spans="1:17">
      <c r="A139" s="579">
        <f t="shared" si="151"/>
        <v>2015</v>
      </c>
      <c r="B139" s="584">
        <v>42094</v>
      </c>
      <c r="C139" s="585">
        <f>+VLOOKUP($B139,place!$A:$AA,6,0)</f>
        <v>1399509</v>
      </c>
      <c r="D139" s="585">
        <f>+VLOOKUP($B139,place!$A:$AA,13,0)</f>
        <v>1399509</v>
      </c>
      <c r="E139" s="585">
        <f>+VLOOKUP($B139,place!$A:$AA,20,0)</f>
        <v>1399509</v>
      </c>
      <c r="F139" s="585">
        <f>+VLOOKUP($B139,place!$A:$AA,25,0)</f>
        <v>7554.7150980715878</v>
      </c>
      <c r="G139" s="585">
        <f>+VLOOKUP($B139,place!$A:$AA,26,0)</f>
        <v>7554.7150980715878</v>
      </c>
      <c r="H139" s="585">
        <f>+VLOOKUP($B139,place!$A:$AA,27,0)</f>
        <v>7554.7150980715878</v>
      </c>
      <c r="I139" s="550">
        <f t="shared" ref="I139:N139" si="161">+C139</f>
        <v>1399509</v>
      </c>
      <c r="J139" s="551">
        <f t="shared" si="161"/>
        <v>1399509</v>
      </c>
      <c r="K139" s="552">
        <f t="shared" si="161"/>
        <v>1399509</v>
      </c>
      <c r="L139" s="550">
        <f t="shared" si="161"/>
        <v>7554.7150980715878</v>
      </c>
      <c r="M139" s="551">
        <f t="shared" si="161"/>
        <v>7554.7150980715878</v>
      </c>
      <c r="N139" s="552">
        <f t="shared" si="161"/>
        <v>7554.7150980715878</v>
      </c>
      <c r="O139" s="550">
        <f t="shared" si="154"/>
        <v>10572891772.187069</v>
      </c>
      <c r="P139" s="551">
        <f t="shared" si="155"/>
        <v>10572891772.187069</v>
      </c>
      <c r="Q139" s="552">
        <f t="shared" si="156"/>
        <v>10572891772.187069</v>
      </c>
    </row>
    <row r="140" spans="1:17">
      <c r="A140" s="579">
        <f t="shared" si="151"/>
        <v>2015</v>
      </c>
      <c r="B140" s="584">
        <v>42124</v>
      </c>
      <c r="C140" s="585" t="e">
        <f>+VLOOKUP($B140,place!$A:$AA,6,0)</f>
        <v>#N/A</v>
      </c>
      <c r="D140" s="585" t="e">
        <f>+VLOOKUP($B140,place!$A:$AA,13,0)</f>
        <v>#N/A</v>
      </c>
      <c r="E140" s="585" t="e">
        <f>+VLOOKUP($B140,place!$A:$AA,20,0)</f>
        <v>#N/A</v>
      </c>
      <c r="F140" s="585" t="e">
        <f>+VLOOKUP($B140,place!$A:$AA,25,0)</f>
        <v>#N/A</v>
      </c>
      <c r="G140" s="585" t="e">
        <f>+VLOOKUP($B140,place!$A:$AA,26,0)</f>
        <v>#N/A</v>
      </c>
      <c r="H140" s="585" t="e">
        <f>+VLOOKUP($B140,place!$A:$AA,27,0)</f>
        <v>#N/A</v>
      </c>
      <c r="I140" s="550">
        <f t="shared" ref="I140:N140" si="162">+(C142-C139)/3+I139</f>
        <v>1423838.3333333333</v>
      </c>
      <c r="J140" s="551">
        <f t="shared" si="162"/>
        <v>1423838.3333333333</v>
      </c>
      <c r="K140" s="552">
        <f t="shared" si="162"/>
        <v>1423838.3333333333</v>
      </c>
      <c r="L140" s="550">
        <f t="shared" si="162"/>
        <v>7563.3127919263261</v>
      </c>
      <c r="M140" s="551">
        <f t="shared" si="162"/>
        <v>7563.3127919263261</v>
      </c>
      <c r="N140" s="552">
        <f t="shared" si="162"/>
        <v>7563.3127919263261</v>
      </c>
      <c r="O140" s="550">
        <f t="shared" si="154"/>
        <v>10768934680.135059</v>
      </c>
      <c r="P140" s="551">
        <f t="shared" si="155"/>
        <v>10768934680.135059</v>
      </c>
      <c r="Q140" s="552">
        <f t="shared" si="156"/>
        <v>10768934680.135059</v>
      </c>
    </row>
    <row r="141" spans="1:17">
      <c r="A141" s="579">
        <f t="shared" si="151"/>
        <v>2015</v>
      </c>
      <c r="B141" s="584">
        <v>42155</v>
      </c>
      <c r="C141" s="585" t="e">
        <f>+VLOOKUP($B141,place!$A:$AA,6,0)</f>
        <v>#N/A</v>
      </c>
      <c r="D141" s="585" t="e">
        <f>+VLOOKUP($B141,place!$A:$AA,13,0)</f>
        <v>#N/A</v>
      </c>
      <c r="E141" s="585" t="e">
        <f>+VLOOKUP($B141,place!$A:$AA,20,0)</f>
        <v>#N/A</v>
      </c>
      <c r="F141" s="585" t="e">
        <f>+VLOOKUP($B141,place!$A:$AA,25,0)</f>
        <v>#N/A</v>
      </c>
      <c r="G141" s="585" t="e">
        <f>+VLOOKUP($B141,place!$A:$AA,26,0)</f>
        <v>#N/A</v>
      </c>
      <c r="H141" s="585" t="e">
        <f>+VLOOKUP($B141,place!$A:$AA,27,0)</f>
        <v>#N/A</v>
      </c>
      <c r="I141" s="550">
        <f t="shared" ref="I141:N141" si="163">+(C142-C139)*2/3+I139</f>
        <v>1448167.6666666667</v>
      </c>
      <c r="J141" s="551">
        <f t="shared" si="163"/>
        <v>1448167.6666666667</v>
      </c>
      <c r="K141" s="552">
        <f t="shared" si="163"/>
        <v>1448167.6666666667</v>
      </c>
      <c r="L141" s="550">
        <f t="shared" si="163"/>
        <v>7571.9104857810644</v>
      </c>
      <c r="M141" s="551">
        <f t="shared" si="163"/>
        <v>7571.9104857810644</v>
      </c>
      <c r="N141" s="552">
        <f t="shared" si="163"/>
        <v>7571.9104857810644</v>
      </c>
      <c r="O141" s="550">
        <f t="shared" si="154"/>
        <v>10965395940.402431</v>
      </c>
      <c r="P141" s="551">
        <f t="shared" si="155"/>
        <v>10965395940.402431</v>
      </c>
      <c r="Q141" s="552">
        <f t="shared" si="156"/>
        <v>10965395940.402431</v>
      </c>
    </row>
    <row r="142" spans="1:17">
      <c r="A142" s="579">
        <f t="shared" si="151"/>
        <v>2015</v>
      </c>
      <c r="B142" s="584">
        <v>42185</v>
      </c>
      <c r="C142" s="585">
        <f>+VLOOKUP($B142,place!$A:$AA,6,0)</f>
        <v>1472497</v>
      </c>
      <c r="D142" s="585">
        <f>+VLOOKUP($B142,place!$A:$AA,13,0)</f>
        <v>1472497</v>
      </c>
      <c r="E142" s="585">
        <f>+VLOOKUP($B142,place!$A:$AA,20,0)</f>
        <v>1472497</v>
      </c>
      <c r="F142" s="585">
        <f>+VLOOKUP($B142,place!$A:$AA,25,0)</f>
        <v>7580.5081796358027</v>
      </c>
      <c r="G142" s="585">
        <f>+VLOOKUP($B142,place!$A:$AA,26,0)</f>
        <v>7580.5081796358027</v>
      </c>
      <c r="H142" s="585">
        <f>+VLOOKUP($B142,place!$A:$AA,27,0)</f>
        <v>7580.5081796358027</v>
      </c>
      <c r="I142" s="550">
        <f t="shared" ref="I142:N142" si="164">+C142</f>
        <v>1472497</v>
      </c>
      <c r="J142" s="551">
        <f t="shared" si="164"/>
        <v>1472497</v>
      </c>
      <c r="K142" s="552">
        <f t="shared" si="164"/>
        <v>1472497</v>
      </c>
      <c r="L142" s="550">
        <f t="shared" si="164"/>
        <v>7580.5081796358027</v>
      </c>
      <c r="M142" s="551">
        <f t="shared" si="164"/>
        <v>7580.5081796358027</v>
      </c>
      <c r="N142" s="552">
        <f t="shared" si="164"/>
        <v>7580.5081796358027</v>
      </c>
      <c r="O142" s="550">
        <f t="shared" si="154"/>
        <v>11162275552.98918</v>
      </c>
      <c r="P142" s="551">
        <f t="shared" si="155"/>
        <v>11162275552.98918</v>
      </c>
      <c r="Q142" s="552">
        <f t="shared" si="156"/>
        <v>11162275552.98918</v>
      </c>
    </row>
    <row r="143" spans="1:17">
      <c r="A143" s="579">
        <f t="shared" si="151"/>
        <v>2015</v>
      </c>
      <c r="B143" s="584">
        <v>42216</v>
      </c>
      <c r="C143" s="585" t="e">
        <f>+VLOOKUP($B143,place!$A:$AA,6,0)</f>
        <v>#N/A</v>
      </c>
      <c r="D143" s="585" t="e">
        <f>+VLOOKUP($B143,place!$A:$AA,13,0)</f>
        <v>#N/A</v>
      </c>
      <c r="E143" s="585" t="e">
        <f>+VLOOKUP($B143,place!$A:$AA,20,0)</f>
        <v>#N/A</v>
      </c>
      <c r="F143" s="585" t="e">
        <f>+VLOOKUP($B143,place!$A:$AA,25,0)</f>
        <v>#N/A</v>
      </c>
      <c r="G143" s="585" t="e">
        <f>+VLOOKUP($B143,place!$A:$AA,26,0)</f>
        <v>#N/A</v>
      </c>
      <c r="H143" s="585" t="e">
        <f>+VLOOKUP($B143,place!$A:$AA,27,0)</f>
        <v>#N/A</v>
      </c>
      <c r="I143" s="550">
        <f t="shared" ref="I143:N143" si="165">+(C145-C142)/3+I142</f>
        <v>1468068.3333333333</v>
      </c>
      <c r="J143" s="551">
        <f t="shared" si="165"/>
        <v>1468068.3333333333</v>
      </c>
      <c r="K143" s="552">
        <f t="shared" si="165"/>
        <v>1468068.3333333333</v>
      </c>
      <c r="L143" s="550">
        <f t="shared" si="165"/>
        <v>7600.202862413822</v>
      </c>
      <c r="M143" s="551">
        <f t="shared" si="165"/>
        <v>7600.202862413822</v>
      </c>
      <c r="N143" s="552">
        <f t="shared" si="165"/>
        <v>7600.202862413822</v>
      </c>
      <c r="O143" s="550">
        <f t="shared" si="154"/>
        <v>11157617149.219088</v>
      </c>
      <c r="P143" s="551">
        <f t="shared" si="155"/>
        <v>11157617149.219088</v>
      </c>
      <c r="Q143" s="552">
        <f t="shared" si="156"/>
        <v>11157617149.219088</v>
      </c>
    </row>
    <row r="144" spans="1:17">
      <c r="A144" s="579">
        <f t="shared" si="151"/>
        <v>2015</v>
      </c>
      <c r="B144" s="584">
        <v>42247</v>
      </c>
      <c r="C144" s="585" t="e">
        <f>+VLOOKUP($B144,place!$A:$AA,6,0)</f>
        <v>#N/A</v>
      </c>
      <c r="D144" s="585" t="e">
        <f>+VLOOKUP($B144,place!$A:$AA,13,0)</f>
        <v>#N/A</v>
      </c>
      <c r="E144" s="585" t="e">
        <f>+VLOOKUP($B144,place!$A:$AA,20,0)</f>
        <v>#N/A</v>
      </c>
      <c r="F144" s="585" t="e">
        <f>+VLOOKUP($B144,place!$A:$AA,25,0)</f>
        <v>#N/A</v>
      </c>
      <c r="G144" s="585" t="e">
        <f>+VLOOKUP($B144,place!$A:$AA,26,0)</f>
        <v>#N/A</v>
      </c>
      <c r="H144" s="585" t="e">
        <f>+VLOOKUP($B144,place!$A:$AA,27,0)</f>
        <v>#N/A</v>
      </c>
      <c r="I144" s="550">
        <f t="shared" ref="I144:N144" si="166">+(C145-C142)*2/3+I142</f>
        <v>1463639.6666666667</v>
      </c>
      <c r="J144" s="551">
        <f t="shared" si="166"/>
        <v>1463639.6666666667</v>
      </c>
      <c r="K144" s="552">
        <f t="shared" si="166"/>
        <v>1463639.6666666667</v>
      </c>
      <c r="L144" s="550">
        <f t="shared" si="166"/>
        <v>7619.8975451918413</v>
      </c>
      <c r="M144" s="551">
        <f t="shared" si="166"/>
        <v>7619.8975451918413</v>
      </c>
      <c r="N144" s="552">
        <f t="shared" si="166"/>
        <v>7619.8975451918413</v>
      </c>
      <c r="O144" s="550">
        <f t="shared" si="154"/>
        <v>11152784303.078739</v>
      </c>
      <c r="P144" s="551">
        <f t="shared" si="155"/>
        <v>11152784303.078739</v>
      </c>
      <c r="Q144" s="552">
        <f t="shared" si="156"/>
        <v>11152784303.078739</v>
      </c>
    </row>
    <row r="145" spans="1:17">
      <c r="A145" s="579">
        <f t="shared" si="151"/>
        <v>2015</v>
      </c>
      <c r="B145" s="584">
        <v>42277</v>
      </c>
      <c r="C145" s="585">
        <f>+VLOOKUP($B145,place!$A:$AA,6,0)</f>
        <v>1459211</v>
      </c>
      <c r="D145" s="585">
        <f>+VLOOKUP($B145,place!$A:$AA,13,0)</f>
        <v>1459211</v>
      </c>
      <c r="E145" s="585">
        <f>+VLOOKUP($B145,place!$A:$AA,20,0)</f>
        <v>1459211</v>
      </c>
      <c r="F145" s="585">
        <f>+VLOOKUP($B145,place!$A:$AA,25,0)</f>
        <v>7639.5922279698607</v>
      </c>
      <c r="G145" s="585">
        <f>+VLOOKUP($B145,place!$A:$AA,26,0)</f>
        <v>7639.5922279698607</v>
      </c>
      <c r="H145" s="585">
        <f>+VLOOKUP($B145,place!$A:$AA,27,0)</f>
        <v>7639.5922279698607</v>
      </c>
      <c r="I145" s="550">
        <f t="shared" ref="I145:N145" si="167">+C145</f>
        <v>1459211</v>
      </c>
      <c r="J145" s="551">
        <f t="shared" si="167"/>
        <v>1459211</v>
      </c>
      <c r="K145" s="552">
        <f t="shared" si="167"/>
        <v>1459211</v>
      </c>
      <c r="L145" s="550">
        <f t="shared" si="167"/>
        <v>7639.5922279698607</v>
      </c>
      <c r="M145" s="551">
        <f t="shared" si="167"/>
        <v>7639.5922279698607</v>
      </c>
      <c r="N145" s="552">
        <f t="shared" si="167"/>
        <v>7639.5922279698607</v>
      </c>
      <c r="O145" s="550">
        <f t="shared" si="154"/>
        <v>11147777014.568129</v>
      </c>
      <c r="P145" s="551">
        <f t="shared" si="155"/>
        <v>11147777014.568129</v>
      </c>
      <c r="Q145" s="552">
        <f t="shared" si="156"/>
        <v>11147777014.568129</v>
      </c>
    </row>
    <row r="146" spans="1:17">
      <c r="A146" s="579">
        <f t="shared" si="151"/>
        <v>2015</v>
      </c>
      <c r="B146" s="584">
        <v>42308</v>
      </c>
      <c r="C146" s="585" t="e">
        <f>+VLOOKUP($B146,place!$A:$AA,6,0)</f>
        <v>#N/A</v>
      </c>
      <c r="D146" s="585" t="e">
        <f>+VLOOKUP($B146,place!$A:$AA,13,0)</f>
        <v>#N/A</v>
      </c>
      <c r="E146" s="585" t="e">
        <f>+VLOOKUP($B146,place!$A:$AA,20,0)</f>
        <v>#N/A</v>
      </c>
      <c r="F146" s="585" t="e">
        <f>+VLOOKUP($B146,place!$A:$AA,25,0)</f>
        <v>#N/A</v>
      </c>
      <c r="G146" s="585" t="e">
        <f>+VLOOKUP($B146,place!$A:$AA,26,0)</f>
        <v>#N/A</v>
      </c>
      <c r="H146" s="585" t="e">
        <f>+VLOOKUP($B146,place!$A:$AA,27,0)</f>
        <v>#N/A</v>
      </c>
      <c r="I146" s="550">
        <f t="shared" ref="I146:N146" si="168">+(C148-C145)/3+I145</f>
        <v>1444019.6666666667</v>
      </c>
      <c r="J146" s="551">
        <f t="shared" si="168"/>
        <v>1444019.6666666667</v>
      </c>
      <c r="K146" s="552">
        <f t="shared" si="168"/>
        <v>1444019.6666666667</v>
      </c>
      <c r="L146" s="550">
        <f t="shared" si="168"/>
        <v>7655.4275202829285</v>
      </c>
      <c r="M146" s="551">
        <f t="shared" si="168"/>
        <v>7655.4275202829285</v>
      </c>
      <c r="N146" s="552">
        <f t="shared" si="168"/>
        <v>7655.4275202829285</v>
      </c>
      <c r="O146" s="550">
        <f t="shared" si="154"/>
        <v>11054587896.029781</v>
      </c>
      <c r="P146" s="551">
        <f t="shared" si="155"/>
        <v>11054587896.029781</v>
      </c>
      <c r="Q146" s="552">
        <f t="shared" si="156"/>
        <v>11054587896.029781</v>
      </c>
    </row>
    <row r="147" spans="1:17">
      <c r="A147" s="579">
        <f t="shared" si="151"/>
        <v>2015</v>
      </c>
      <c r="B147" s="584">
        <v>42338</v>
      </c>
      <c r="C147" s="585" t="e">
        <f>+VLOOKUP($B147,place!$A:$AA,6,0)</f>
        <v>#N/A</v>
      </c>
      <c r="D147" s="585" t="e">
        <f>+VLOOKUP($B147,place!$A:$AA,13,0)</f>
        <v>#N/A</v>
      </c>
      <c r="E147" s="585" t="e">
        <f>+VLOOKUP($B147,place!$A:$AA,20,0)</f>
        <v>#N/A</v>
      </c>
      <c r="F147" s="585" t="e">
        <f>+VLOOKUP($B147,place!$A:$AA,25,0)</f>
        <v>#N/A</v>
      </c>
      <c r="G147" s="585" t="e">
        <f>+VLOOKUP($B147,place!$A:$AA,26,0)</f>
        <v>#N/A</v>
      </c>
      <c r="H147" s="585" t="e">
        <f>+VLOOKUP($B147,place!$A:$AA,27,0)</f>
        <v>#N/A</v>
      </c>
      <c r="I147" s="550">
        <f t="shared" ref="I147:N147" si="169">+(C148-C145)*2/3+I145</f>
        <v>1428828.3333333333</v>
      </c>
      <c r="J147" s="551">
        <f t="shared" si="169"/>
        <v>1428828.3333333333</v>
      </c>
      <c r="K147" s="552">
        <f t="shared" si="169"/>
        <v>1428828.3333333333</v>
      </c>
      <c r="L147" s="550">
        <f t="shared" si="169"/>
        <v>7671.2628125959964</v>
      </c>
      <c r="M147" s="551">
        <f t="shared" si="169"/>
        <v>7671.2628125959964</v>
      </c>
      <c r="N147" s="552">
        <f t="shared" si="169"/>
        <v>7671.2628125959964</v>
      </c>
      <c r="O147" s="550">
        <f t="shared" si="154"/>
        <v>10960917659.083515</v>
      </c>
      <c r="P147" s="551">
        <f t="shared" si="155"/>
        <v>10960917659.083515</v>
      </c>
      <c r="Q147" s="552">
        <f t="shared" si="156"/>
        <v>10960917659.083515</v>
      </c>
    </row>
    <row r="148" spans="1:17">
      <c r="A148" s="579">
        <f t="shared" si="151"/>
        <v>2015</v>
      </c>
      <c r="B148" s="584">
        <v>42369</v>
      </c>
      <c r="C148" s="585">
        <f>+VLOOKUP($B148,place!$A:$AA,6,0)</f>
        <v>1413637</v>
      </c>
      <c r="D148" s="585">
        <f>+VLOOKUP($B148,place!$A:$AA,13,0)</f>
        <v>1413637</v>
      </c>
      <c r="E148" s="585">
        <f>+VLOOKUP($B148,place!$A:$AA,20,0)</f>
        <v>1413637</v>
      </c>
      <c r="F148" s="585">
        <f>+VLOOKUP($B148,place!$A:$AA,25,0)</f>
        <v>7687.0981049090642</v>
      </c>
      <c r="G148" s="585">
        <f>+VLOOKUP($B148,place!$A:$AA,26,0)</f>
        <v>7687.0981049090642</v>
      </c>
      <c r="H148" s="585">
        <f>+VLOOKUP($B148,place!$A:$AA,27,0)</f>
        <v>7687.0981049090642</v>
      </c>
      <c r="I148" s="550">
        <f t="shared" ref="I148:N148" si="170">+C148</f>
        <v>1413637</v>
      </c>
      <c r="J148" s="551">
        <f t="shared" si="170"/>
        <v>1413637</v>
      </c>
      <c r="K148" s="552">
        <f t="shared" si="170"/>
        <v>1413637</v>
      </c>
      <c r="L148" s="550">
        <f t="shared" si="170"/>
        <v>7687.0981049090642</v>
      </c>
      <c r="M148" s="551">
        <f t="shared" si="170"/>
        <v>7687.0981049090642</v>
      </c>
      <c r="N148" s="552">
        <f t="shared" si="170"/>
        <v>7687.0981049090642</v>
      </c>
      <c r="O148" s="550">
        <f t="shared" si="154"/>
        <v>10866766303.729334</v>
      </c>
      <c r="P148" s="551">
        <f t="shared" si="155"/>
        <v>10866766303.729334</v>
      </c>
      <c r="Q148" s="552">
        <f t="shared" si="156"/>
        <v>10866766303.729334</v>
      </c>
    </row>
    <row r="149" spans="1:17">
      <c r="A149" s="579">
        <f t="shared" si="151"/>
        <v>2016</v>
      </c>
      <c r="B149" s="584">
        <v>42400</v>
      </c>
      <c r="C149" s="585" t="e">
        <f>+VLOOKUP($B149,place!$A:$AA,6,0)</f>
        <v>#N/A</v>
      </c>
      <c r="D149" s="585" t="e">
        <f>+VLOOKUP($B149,place!$A:$AA,13,0)</f>
        <v>#N/A</v>
      </c>
      <c r="E149" s="585" t="e">
        <f>+VLOOKUP($B149,place!$A:$AA,20,0)</f>
        <v>#N/A</v>
      </c>
      <c r="F149" s="585" t="e">
        <f>+VLOOKUP($B149,place!$A:$AA,25,0)</f>
        <v>#N/A</v>
      </c>
      <c r="G149" s="585" t="e">
        <f>+VLOOKUP($B149,place!$A:$AA,26,0)</f>
        <v>#N/A</v>
      </c>
      <c r="H149" s="585" t="e">
        <f>+VLOOKUP($B149,place!$A:$AA,27,0)</f>
        <v>#N/A</v>
      </c>
      <c r="I149" s="550">
        <f t="shared" ref="I149:N149" si="171">+(C151-C148)/3+I148</f>
        <v>1417491.6666666667</v>
      </c>
      <c r="J149" s="551">
        <f t="shared" si="171"/>
        <v>1417491.6666666667</v>
      </c>
      <c r="K149" s="552">
        <f t="shared" si="171"/>
        <v>1417491.6666666667</v>
      </c>
      <c r="L149" s="550">
        <f t="shared" si="171"/>
        <v>7690.5528867408675</v>
      </c>
      <c r="M149" s="551">
        <f t="shared" si="171"/>
        <v>7690.5528867408675</v>
      </c>
      <c r="N149" s="552">
        <f t="shared" si="171"/>
        <v>7690.5528867408675</v>
      </c>
      <c r="O149" s="550">
        <f t="shared" si="154"/>
        <v>10901294629.014458</v>
      </c>
      <c r="P149" s="551">
        <f t="shared" si="155"/>
        <v>10901294629.014458</v>
      </c>
      <c r="Q149" s="552">
        <f t="shared" si="156"/>
        <v>10901294629.014458</v>
      </c>
    </row>
    <row r="150" spans="1:17">
      <c r="A150" s="579">
        <f t="shared" si="151"/>
        <v>2016</v>
      </c>
      <c r="B150" s="584">
        <v>42429</v>
      </c>
      <c r="C150" s="585" t="e">
        <f>+VLOOKUP($B150,place!$A:$AA,6,0)</f>
        <v>#N/A</v>
      </c>
      <c r="D150" s="585" t="e">
        <f>+VLOOKUP($B150,place!$A:$AA,13,0)</f>
        <v>#N/A</v>
      </c>
      <c r="E150" s="585" t="e">
        <f>+VLOOKUP($B150,place!$A:$AA,20,0)</f>
        <v>#N/A</v>
      </c>
      <c r="F150" s="585" t="e">
        <f>+VLOOKUP($B150,place!$A:$AA,25,0)</f>
        <v>#N/A</v>
      </c>
      <c r="G150" s="585" t="e">
        <f>+VLOOKUP($B150,place!$A:$AA,26,0)</f>
        <v>#N/A</v>
      </c>
      <c r="H150" s="585" t="e">
        <f>+VLOOKUP($B150,place!$A:$AA,27,0)</f>
        <v>#N/A</v>
      </c>
      <c r="I150" s="550">
        <f t="shared" ref="I150:N150" si="172">+(C151-C148)*2/3+I148</f>
        <v>1421346.3333333333</v>
      </c>
      <c r="J150" s="551">
        <f t="shared" si="172"/>
        <v>1421346.3333333333</v>
      </c>
      <c r="K150" s="552">
        <f t="shared" si="172"/>
        <v>1421346.3333333333</v>
      </c>
      <c r="L150" s="550">
        <f t="shared" si="172"/>
        <v>7694.0076685726708</v>
      </c>
      <c r="M150" s="551">
        <f t="shared" si="172"/>
        <v>7694.0076685726708</v>
      </c>
      <c r="N150" s="552">
        <f t="shared" si="172"/>
        <v>7694.0076685726708</v>
      </c>
      <c r="O150" s="550">
        <f t="shared" si="154"/>
        <v>10935849588.364313</v>
      </c>
      <c r="P150" s="551">
        <f t="shared" si="155"/>
        <v>10935849588.364313</v>
      </c>
      <c r="Q150" s="552">
        <f t="shared" si="156"/>
        <v>10935849588.364313</v>
      </c>
    </row>
    <row r="151" spans="1:17">
      <c r="A151" s="579">
        <f t="shared" si="151"/>
        <v>2016</v>
      </c>
      <c r="B151" s="584">
        <v>42460</v>
      </c>
      <c r="C151" s="585">
        <f>+VLOOKUP($B151,place!$A:$AA,6,0)</f>
        <v>1425201</v>
      </c>
      <c r="D151" s="585">
        <f>+VLOOKUP($B151,place!$A:$AA,13,0)</f>
        <v>1425201</v>
      </c>
      <c r="E151" s="585">
        <f>+VLOOKUP($B151,place!$A:$AA,20,0)</f>
        <v>1425201</v>
      </c>
      <c r="F151" s="585">
        <f>+VLOOKUP($B151,place!$A:$AA,25,0)</f>
        <v>7697.4624504044741</v>
      </c>
      <c r="G151" s="585">
        <f>+VLOOKUP($B151,place!$A:$AA,26,0)</f>
        <v>7697.4624504044741</v>
      </c>
      <c r="H151" s="585">
        <f>+VLOOKUP($B151,place!$A:$AA,27,0)</f>
        <v>7697.4624504044741</v>
      </c>
      <c r="I151" s="550">
        <f t="shared" ref="I151:N151" si="173">+C151</f>
        <v>1425201</v>
      </c>
      <c r="J151" s="551">
        <f t="shared" si="173"/>
        <v>1425201</v>
      </c>
      <c r="K151" s="552">
        <f t="shared" si="173"/>
        <v>1425201</v>
      </c>
      <c r="L151" s="550">
        <f t="shared" si="173"/>
        <v>7697.4624504044741</v>
      </c>
      <c r="M151" s="551">
        <f t="shared" si="173"/>
        <v>7697.4624504044741</v>
      </c>
      <c r="N151" s="552">
        <f t="shared" si="173"/>
        <v>7697.4624504044741</v>
      </c>
      <c r="O151" s="550">
        <f t="shared" si="154"/>
        <v>10970431181.778908</v>
      </c>
      <c r="P151" s="551">
        <f t="shared" si="155"/>
        <v>10970431181.778908</v>
      </c>
      <c r="Q151" s="552">
        <f t="shared" si="156"/>
        <v>10970431181.778908</v>
      </c>
    </row>
    <row r="152" spans="1:17">
      <c r="A152" s="579">
        <f t="shared" si="151"/>
        <v>2016</v>
      </c>
      <c r="B152" s="584">
        <v>42490</v>
      </c>
      <c r="C152" s="585" t="e">
        <f>+VLOOKUP($B152,place!$A:$AA,6,0)</f>
        <v>#N/A</v>
      </c>
      <c r="D152" s="585" t="e">
        <f>+VLOOKUP($B152,place!$A:$AA,13,0)</f>
        <v>#N/A</v>
      </c>
      <c r="E152" s="585" t="e">
        <f>+VLOOKUP($B152,place!$A:$AA,20,0)</f>
        <v>#N/A</v>
      </c>
      <c r="F152" s="585" t="e">
        <f>+VLOOKUP($B152,place!$A:$AA,25,0)</f>
        <v>#N/A</v>
      </c>
      <c r="G152" s="585" t="e">
        <f>+VLOOKUP($B152,place!$A:$AA,26,0)</f>
        <v>#N/A</v>
      </c>
      <c r="H152" s="585" t="e">
        <f>+VLOOKUP($B152,place!$A:$AA,27,0)</f>
        <v>#N/A</v>
      </c>
      <c r="I152" s="550">
        <f t="shared" ref="I152:N152" si="174">+(C154-C151)/3+I151</f>
        <v>1449774.6666666667</v>
      </c>
      <c r="J152" s="551">
        <f t="shared" si="174"/>
        <v>1449774.6666666667</v>
      </c>
      <c r="K152" s="552">
        <f t="shared" si="174"/>
        <v>1449774.6666666667</v>
      </c>
      <c r="L152" s="550">
        <f t="shared" si="174"/>
        <v>7707.2850427982894</v>
      </c>
      <c r="M152" s="551">
        <f t="shared" si="174"/>
        <v>7707.2850427982894</v>
      </c>
      <c r="N152" s="552">
        <f t="shared" si="174"/>
        <v>7707.2850427982894</v>
      </c>
      <c r="O152" s="550">
        <f t="shared" si="154"/>
        <v>11173826603.827877</v>
      </c>
      <c r="P152" s="551">
        <f t="shared" si="155"/>
        <v>11173826603.827877</v>
      </c>
      <c r="Q152" s="552">
        <f t="shared" si="156"/>
        <v>11173826603.827877</v>
      </c>
    </row>
    <row r="153" spans="1:17">
      <c r="A153" s="579">
        <f t="shared" si="151"/>
        <v>2016</v>
      </c>
      <c r="B153" s="584">
        <v>42521</v>
      </c>
      <c r="C153" s="585" t="e">
        <f>+VLOOKUP($B153,place!$A:$AA,6,0)</f>
        <v>#N/A</v>
      </c>
      <c r="D153" s="585" t="e">
        <f>+VLOOKUP($B153,place!$A:$AA,13,0)</f>
        <v>#N/A</v>
      </c>
      <c r="E153" s="585" t="e">
        <f>+VLOOKUP($B153,place!$A:$AA,20,0)</f>
        <v>#N/A</v>
      </c>
      <c r="F153" s="585" t="e">
        <f>+VLOOKUP($B153,place!$A:$AA,25,0)</f>
        <v>#N/A</v>
      </c>
      <c r="G153" s="585" t="e">
        <f>+VLOOKUP($B153,place!$A:$AA,26,0)</f>
        <v>#N/A</v>
      </c>
      <c r="H153" s="585" t="e">
        <f>+VLOOKUP($B153,place!$A:$AA,27,0)</f>
        <v>#N/A</v>
      </c>
      <c r="I153" s="550">
        <f t="shared" ref="I153:N153" si="175">+(C154-C151)*2/3+I151</f>
        <v>1474348.3333333333</v>
      </c>
      <c r="J153" s="551">
        <f t="shared" si="175"/>
        <v>1474348.3333333333</v>
      </c>
      <c r="K153" s="552">
        <f t="shared" si="175"/>
        <v>1474348.3333333333</v>
      </c>
      <c r="L153" s="550">
        <f t="shared" si="175"/>
        <v>7717.1076351921056</v>
      </c>
      <c r="M153" s="551">
        <f t="shared" si="175"/>
        <v>7717.1076351921056</v>
      </c>
      <c r="N153" s="552">
        <f t="shared" si="175"/>
        <v>7717.1076351921056</v>
      </c>
      <c r="O153" s="550">
        <f t="shared" si="154"/>
        <v>11377704780.099422</v>
      </c>
      <c r="P153" s="551">
        <f t="shared" si="155"/>
        <v>11377704780.099422</v>
      </c>
      <c r="Q153" s="552">
        <f t="shared" si="156"/>
        <v>11377704780.099422</v>
      </c>
    </row>
    <row r="154" spans="1:17">
      <c r="A154" s="579">
        <f t="shared" si="151"/>
        <v>2016</v>
      </c>
      <c r="B154" s="584">
        <v>42551</v>
      </c>
      <c r="C154" s="585">
        <f>+VLOOKUP($B154,place!$A:$AA,6,0)</f>
        <v>1498922</v>
      </c>
      <c r="D154" s="585">
        <f>+VLOOKUP($B154,place!$A:$AA,13,0)</f>
        <v>1498922</v>
      </c>
      <c r="E154" s="585">
        <f>+VLOOKUP($B154,place!$A:$AA,20,0)</f>
        <v>1498922</v>
      </c>
      <c r="F154" s="585">
        <f>+VLOOKUP($B154,place!$A:$AA,25,0)</f>
        <v>7726.9302275859209</v>
      </c>
      <c r="G154" s="585">
        <f>+VLOOKUP($B154,place!$A:$AA,26,0)</f>
        <v>7726.9302275859209</v>
      </c>
      <c r="H154" s="585">
        <f>+VLOOKUP($B154,place!$A:$AA,27,0)</f>
        <v>7726.9302275859209</v>
      </c>
      <c r="I154" s="550">
        <f t="shared" ref="I154:N154" si="176">+C154</f>
        <v>1498922</v>
      </c>
      <c r="J154" s="551">
        <f t="shared" si="176"/>
        <v>1498922</v>
      </c>
      <c r="K154" s="552">
        <f t="shared" si="176"/>
        <v>1498922</v>
      </c>
      <c r="L154" s="550">
        <f t="shared" si="176"/>
        <v>7726.9302275859209</v>
      </c>
      <c r="M154" s="551">
        <f t="shared" si="176"/>
        <v>7726.9302275859209</v>
      </c>
      <c r="N154" s="552">
        <f t="shared" si="176"/>
        <v>7726.9302275859209</v>
      </c>
      <c r="O154" s="550">
        <f t="shared" si="154"/>
        <v>11582065710.593544</v>
      </c>
      <c r="P154" s="551">
        <f t="shared" si="155"/>
        <v>11582065710.593544</v>
      </c>
      <c r="Q154" s="552">
        <f t="shared" si="156"/>
        <v>11582065710.593544</v>
      </c>
    </row>
    <row r="155" spans="1:17">
      <c r="A155" s="579">
        <f t="shared" si="151"/>
        <v>2016</v>
      </c>
      <c r="B155" s="584">
        <v>42582</v>
      </c>
      <c r="C155" s="585" t="e">
        <f>+VLOOKUP($B155,place!$A:$AA,6,0)</f>
        <v>#N/A</v>
      </c>
      <c r="D155" s="585" t="e">
        <f>+VLOOKUP($B155,place!$A:$AA,13,0)</f>
        <v>#N/A</v>
      </c>
      <c r="E155" s="585" t="e">
        <f>+VLOOKUP($B155,place!$A:$AA,20,0)</f>
        <v>#N/A</v>
      </c>
      <c r="F155" s="585" t="e">
        <f>+VLOOKUP($B155,place!$A:$AA,25,0)</f>
        <v>#N/A</v>
      </c>
      <c r="G155" s="585" t="e">
        <f>+VLOOKUP($B155,place!$A:$AA,26,0)</f>
        <v>#N/A</v>
      </c>
      <c r="H155" s="585" t="e">
        <f>+VLOOKUP($B155,place!$A:$AA,27,0)</f>
        <v>#N/A</v>
      </c>
      <c r="I155" s="550">
        <f t="shared" ref="I155:N155" si="177">+(C157-C154)/3+I154</f>
        <v>1495550.3333333333</v>
      </c>
      <c r="J155" s="551">
        <f t="shared" si="177"/>
        <v>1495550.3333333333</v>
      </c>
      <c r="K155" s="552">
        <f t="shared" si="177"/>
        <v>1495550.3333333333</v>
      </c>
      <c r="L155" s="550">
        <f t="shared" si="177"/>
        <v>7731.0189394049739</v>
      </c>
      <c r="M155" s="551">
        <f t="shared" si="177"/>
        <v>7731.0189394049739</v>
      </c>
      <c r="N155" s="552">
        <f t="shared" si="177"/>
        <v>7731.0189394049739</v>
      </c>
      <c r="O155" s="550">
        <f t="shared" si="154"/>
        <v>11562127951.833422</v>
      </c>
      <c r="P155" s="551">
        <f t="shared" si="155"/>
        <v>11562127951.833422</v>
      </c>
      <c r="Q155" s="552">
        <f t="shared" si="156"/>
        <v>11562127951.833422</v>
      </c>
    </row>
    <row r="156" spans="1:17">
      <c r="A156" s="579">
        <f t="shared" si="151"/>
        <v>2016</v>
      </c>
      <c r="B156" s="584">
        <v>42613</v>
      </c>
      <c r="C156" s="585" t="e">
        <f>+VLOOKUP($B156,place!$A:$AA,6,0)</f>
        <v>#N/A</v>
      </c>
      <c r="D156" s="585" t="e">
        <f>+VLOOKUP($B156,place!$A:$AA,13,0)</f>
        <v>#N/A</v>
      </c>
      <c r="E156" s="585" t="e">
        <f>+VLOOKUP($B156,place!$A:$AA,20,0)</f>
        <v>#N/A</v>
      </c>
      <c r="F156" s="585" t="e">
        <f>+VLOOKUP($B156,place!$A:$AA,25,0)</f>
        <v>#N/A</v>
      </c>
      <c r="G156" s="585" t="e">
        <f>+VLOOKUP($B156,place!$A:$AA,26,0)</f>
        <v>#N/A</v>
      </c>
      <c r="H156" s="585" t="e">
        <f>+VLOOKUP($B156,place!$A:$AA,27,0)</f>
        <v>#N/A</v>
      </c>
      <c r="I156" s="550">
        <f t="shared" ref="I156:N156" si="178">+(C157-C154)*2/3+I154</f>
        <v>1492178.6666666667</v>
      </c>
      <c r="J156" s="551">
        <f t="shared" si="178"/>
        <v>1492178.6666666667</v>
      </c>
      <c r="K156" s="552">
        <f t="shared" si="178"/>
        <v>1492178.6666666667</v>
      </c>
      <c r="L156" s="550">
        <f t="shared" si="178"/>
        <v>7735.1076512240261</v>
      </c>
      <c r="M156" s="551">
        <f t="shared" si="178"/>
        <v>7735.1076512240261</v>
      </c>
      <c r="N156" s="552">
        <f t="shared" si="178"/>
        <v>7735.1076512240261</v>
      </c>
      <c r="O156" s="550">
        <f t="shared" si="154"/>
        <v>11542162621.5266</v>
      </c>
      <c r="P156" s="551">
        <f t="shared" si="155"/>
        <v>11542162621.5266</v>
      </c>
      <c r="Q156" s="552">
        <f t="shared" si="156"/>
        <v>11542162621.5266</v>
      </c>
    </row>
    <row r="157" spans="1:17">
      <c r="A157" s="579">
        <f t="shared" si="151"/>
        <v>2016</v>
      </c>
      <c r="B157" s="584">
        <v>42643</v>
      </c>
      <c r="C157" s="585">
        <f>+VLOOKUP($B157,place!$A:$AA,6,0)</f>
        <v>1488807</v>
      </c>
      <c r="D157" s="585">
        <f>+VLOOKUP($B157,place!$A:$AA,13,0)</f>
        <v>1488807</v>
      </c>
      <c r="E157" s="585">
        <f>+VLOOKUP($B157,place!$A:$AA,20,0)</f>
        <v>1488807</v>
      </c>
      <c r="F157" s="585">
        <f>+VLOOKUP($B157,place!$A:$AA,25,0)</f>
        <v>7739.1963630430791</v>
      </c>
      <c r="G157" s="585">
        <f>+VLOOKUP($B157,place!$A:$AA,26,0)</f>
        <v>7739.1963630430791</v>
      </c>
      <c r="H157" s="585">
        <f>+VLOOKUP($B157,place!$A:$AA,27,0)</f>
        <v>7739.1963630430791</v>
      </c>
      <c r="I157" s="550">
        <f t="shared" ref="I157:N157" si="179">+C157</f>
        <v>1488807</v>
      </c>
      <c r="J157" s="551">
        <f t="shared" si="179"/>
        <v>1488807</v>
      </c>
      <c r="K157" s="552">
        <f t="shared" si="179"/>
        <v>1488807</v>
      </c>
      <c r="L157" s="550">
        <f t="shared" si="179"/>
        <v>7739.1963630430791</v>
      </c>
      <c r="M157" s="551">
        <f t="shared" si="179"/>
        <v>7739.1963630430791</v>
      </c>
      <c r="N157" s="552">
        <f t="shared" si="179"/>
        <v>7739.1963630430791</v>
      </c>
      <c r="O157" s="550">
        <f t="shared" si="154"/>
        <v>11522169719.673077</v>
      </c>
      <c r="P157" s="551">
        <f t="shared" si="155"/>
        <v>11522169719.673077</v>
      </c>
      <c r="Q157" s="552">
        <f t="shared" si="156"/>
        <v>11522169719.673077</v>
      </c>
    </row>
    <row r="158" spans="1:17">
      <c r="A158" s="579">
        <f t="shared" si="151"/>
        <v>2016</v>
      </c>
      <c r="B158" s="584">
        <v>42674</v>
      </c>
      <c r="C158" s="585" t="e">
        <f>+VLOOKUP($B158,place!$A:$AA,6,0)</f>
        <v>#N/A</v>
      </c>
      <c r="D158" s="585" t="e">
        <f>+VLOOKUP($B158,place!$A:$AA,13,0)</f>
        <v>#N/A</v>
      </c>
      <c r="E158" s="585" t="e">
        <f>+VLOOKUP($B158,place!$A:$AA,20,0)</f>
        <v>#N/A</v>
      </c>
      <c r="F158" s="585" t="e">
        <f>+VLOOKUP($B158,place!$A:$AA,25,0)</f>
        <v>#N/A</v>
      </c>
      <c r="G158" s="585" t="e">
        <f>+VLOOKUP($B158,place!$A:$AA,26,0)</f>
        <v>#N/A</v>
      </c>
      <c r="H158" s="585" t="e">
        <f>+VLOOKUP($B158,place!$A:$AA,27,0)</f>
        <v>#N/A</v>
      </c>
      <c r="I158" s="550">
        <f t="shared" ref="I158:N158" si="180">+(C160-C157)/3+I157</f>
        <v>1472600.6666666667</v>
      </c>
      <c r="J158" s="551">
        <f t="shared" si="180"/>
        <v>1472600.6666666667</v>
      </c>
      <c r="K158" s="552">
        <f t="shared" si="180"/>
        <v>1472600.6666666667</v>
      </c>
      <c r="L158" s="550">
        <f t="shared" si="180"/>
        <v>7773.704197724448</v>
      </c>
      <c r="M158" s="551">
        <f t="shared" si="180"/>
        <v>7773.704197724448</v>
      </c>
      <c r="N158" s="552">
        <f t="shared" si="180"/>
        <v>7773.704197724448</v>
      </c>
      <c r="O158" s="550">
        <f t="shared" si="154"/>
        <v>11447561984.038488</v>
      </c>
      <c r="P158" s="551">
        <f t="shared" si="155"/>
        <v>11447561984.038488</v>
      </c>
      <c r="Q158" s="552">
        <f t="shared" si="156"/>
        <v>11447561984.038488</v>
      </c>
    </row>
    <row r="159" spans="1:17">
      <c r="A159" s="579">
        <f t="shared" si="151"/>
        <v>2016</v>
      </c>
      <c r="B159" s="584">
        <v>42704</v>
      </c>
      <c r="C159" s="585" t="e">
        <f>+VLOOKUP($B159,place!$A:$AA,6,0)</f>
        <v>#N/A</v>
      </c>
      <c r="D159" s="585" t="e">
        <f>+VLOOKUP($B159,place!$A:$AA,13,0)</f>
        <v>#N/A</v>
      </c>
      <c r="E159" s="585" t="e">
        <f>+VLOOKUP($B159,place!$A:$AA,20,0)</f>
        <v>#N/A</v>
      </c>
      <c r="F159" s="585" t="e">
        <f>+VLOOKUP($B159,place!$A:$AA,25,0)</f>
        <v>#N/A</v>
      </c>
      <c r="G159" s="585" t="e">
        <f>+VLOOKUP($B159,place!$A:$AA,26,0)</f>
        <v>#N/A</v>
      </c>
      <c r="H159" s="585" t="e">
        <f>+VLOOKUP($B159,place!$A:$AA,27,0)</f>
        <v>#N/A</v>
      </c>
      <c r="I159" s="550">
        <f t="shared" ref="I159:N159" si="181">+(C160-C157)*2/3+I157</f>
        <v>1456394.3333333333</v>
      </c>
      <c r="J159" s="551">
        <f t="shared" si="181"/>
        <v>1456394.3333333333</v>
      </c>
      <c r="K159" s="552">
        <f t="shared" si="181"/>
        <v>1456394.3333333333</v>
      </c>
      <c r="L159" s="550">
        <f t="shared" si="181"/>
        <v>7808.2120324058169</v>
      </c>
      <c r="M159" s="551">
        <f t="shared" si="181"/>
        <v>7808.2120324058169</v>
      </c>
      <c r="N159" s="552">
        <f t="shared" si="181"/>
        <v>7808.2120324058169</v>
      </c>
      <c r="O159" s="550">
        <f t="shared" si="154"/>
        <v>11371835757.460981</v>
      </c>
      <c r="P159" s="551">
        <f t="shared" si="155"/>
        <v>11371835757.460981</v>
      </c>
      <c r="Q159" s="552">
        <f t="shared" si="156"/>
        <v>11371835757.460981</v>
      </c>
    </row>
    <row r="160" spans="1:17">
      <c r="A160" s="579">
        <f t="shared" si="151"/>
        <v>2016</v>
      </c>
      <c r="B160" s="584">
        <v>42735</v>
      </c>
      <c r="C160" s="585">
        <f>+VLOOKUP($B160,place!$A:$AA,6,0)</f>
        <v>1440188</v>
      </c>
      <c r="D160" s="585">
        <f>+VLOOKUP($B160,place!$A:$AA,13,0)</f>
        <v>1440188</v>
      </c>
      <c r="E160" s="585">
        <f>+VLOOKUP($B160,place!$A:$AA,20,0)</f>
        <v>1440188</v>
      </c>
      <c r="F160" s="585">
        <f>+VLOOKUP($B160,place!$A:$AA,25,0)</f>
        <v>7842.7198670871858</v>
      </c>
      <c r="G160" s="585">
        <f>+VLOOKUP($B160,place!$A:$AA,26,0)</f>
        <v>7842.7198670871858</v>
      </c>
      <c r="H160" s="585">
        <f>+VLOOKUP($B160,place!$A:$AA,27,0)</f>
        <v>7842.7198670871858</v>
      </c>
      <c r="I160" s="550">
        <f t="shared" ref="I160:N160" si="182">+C160</f>
        <v>1440188</v>
      </c>
      <c r="J160" s="551">
        <f t="shared" si="182"/>
        <v>1440188</v>
      </c>
      <c r="K160" s="552">
        <f t="shared" si="182"/>
        <v>1440188</v>
      </c>
      <c r="L160" s="550">
        <f t="shared" si="182"/>
        <v>7842.7198670871858</v>
      </c>
      <c r="M160" s="551">
        <f t="shared" si="182"/>
        <v>7842.7198670871858</v>
      </c>
      <c r="N160" s="552">
        <f t="shared" si="182"/>
        <v>7842.7198670871858</v>
      </c>
      <c r="O160" s="550">
        <f t="shared" si="154"/>
        <v>11294991039.940559</v>
      </c>
      <c r="P160" s="551">
        <f t="shared" si="155"/>
        <v>11294991039.940559</v>
      </c>
      <c r="Q160" s="552">
        <f t="shared" si="156"/>
        <v>11294991039.940559</v>
      </c>
    </row>
    <row r="161" spans="1:17">
      <c r="A161" s="579">
        <f t="shared" si="151"/>
        <v>2017</v>
      </c>
      <c r="B161" s="584">
        <v>42766</v>
      </c>
      <c r="C161" s="585" t="e">
        <f>+VLOOKUP($B161,place!$A:$AA,6,0)</f>
        <v>#N/A</v>
      </c>
      <c r="D161" s="585" t="e">
        <f>+VLOOKUP($B161,place!$A:$AA,13,0)</f>
        <v>#N/A</v>
      </c>
      <c r="E161" s="585" t="e">
        <f>+VLOOKUP($B161,place!$A:$AA,20,0)</f>
        <v>#N/A</v>
      </c>
      <c r="F161" s="585" t="e">
        <f>+VLOOKUP($B161,place!$A:$AA,25,0)</f>
        <v>#N/A</v>
      </c>
      <c r="G161" s="585" t="e">
        <f>+VLOOKUP($B161,place!$A:$AA,26,0)</f>
        <v>#N/A</v>
      </c>
      <c r="H161" s="585" t="e">
        <f>+VLOOKUP($B161,place!$A:$AA,27,0)</f>
        <v>#N/A</v>
      </c>
      <c r="I161" s="550">
        <f t="shared" ref="I161:N161" si="183">+(C163-C160)/3+I160</f>
        <v>1444142.6666666667</v>
      </c>
      <c r="J161" s="551">
        <f t="shared" si="183"/>
        <v>1444142.6666666667</v>
      </c>
      <c r="K161" s="552">
        <f t="shared" si="183"/>
        <v>1444142.6666666667</v>
      </c>
      <c r="L161" s="550">
        <f t="shared" si="183"/>
        <v>7881.7763904741905</v>
      </c>
      <c r="M161" s="551">
        <f t="shared" si="183"/>
        <v>7881.7763904741905</v>
      </c>
      <c r="N161" s="552">
        <f t="shared" si="183"/>
        <v>7881.7763904741905</v>
      </c>
      <c r="O161" s="550">
        <f t="shared" si="154"/>
        <v>11382409574.609774</v>
      </c>
      <c r="P161" s="551">
        <f t="shared" si="155"/>
        <v>11382409574.609774</v>
      </c>
      <c r="Q161" s="552">
        <f t="shared" si="156"/>
        <v>11382409574.609774</v>
      </c>
    </row>
    <row r="162" spans="1:17">
      <c r="A162" s="579">
        <f t="shared" si="151"/>
        <v>2017</v>
      </c>
      <c r="B162" s="584">
        <v>42794</v>
      </c>
      <c r="C162" s="585" t="e">
        <f>+VLOOKUP($B162,place!$A:$AA,6,0)</f>
        <v>#N/A</v>
      </c>
      <c r="D162" s="585" t="e">
        <f>+VLOOKUP($B162,place!$A:$AA,13,0)</f>
        <v>#N/A</v>
      </c>
      <c r="E162" s="585" t="e">
        <f>+VLOOKUP($B162,place!$A:$AA,20,0)</f>
        <v>#N/A</v>
      </c>
      <c r="F162" s="585" t="e">
        <f>+VLOOKUP($B162,place!$A:$AA,25,0)</f>
        <v>#N/A</v>
      </c>
      <c r="G162" s="585" t="e">
        <f>+VLOOKUP($B162,place!$A:$AA,26,0)</f>
        <v>#N/A</v>
      </c>
      <c r="H162" s="585" t="e">
        <f>+VLOOKUP($B162,place!$A:$AA,27,0)</f>
        <v>#N/A</v>
      </c>
      <c r="I162" s="550">
        <f t="shared" ref="I162:N162" si="184">+(C163-C160)*2/3+I160</f>
        <v>1448097.3333333333</v>
      </c>
      <c r="J162" s="551">
        <f t="shared" si="184"/>
        <v>1448097.3333333333</v>
      </c>
      <c r="K162" s="552">
        <f t="shared" si="184"/>
        <v>1448097.3333333333</v>
      </c>
      <c r="L162" s="550">
        <f t="shared" si="184"/>
        <v>7920.8329138611953</v>
      </c>
      <c r="M162" s="551">
        <f t="shared" si="184"/>
        <v>7920.8329138611953</v>
      </c>
      <c r="N162" s="552">
        <f t="shared" si="184"/>
        <v>7920.8329138611953</v>
      </c>
      <c r="O162" s="550">
        <f t="shared" si="154"/>
        <v>11470137020.341293</v>
      </c>
      <c r="P162" s="551">
        <f t="shared" si="155"/>
        <v>11470137020.341293</v>
      </c>
      <c r="Q162" s="552">
        <f t="shared" si="156"/>
        <v>11470137020.341293</v>
      </c>
    </row>
    <row r="163" spans="1:17">
      <c r="A163" s="579">
        <f t="shared" si="151"/>
        <v>2017</v>
      </c>
      <c r="B163" s="584">
        <v>42825</v>
      </c>
      <c r="C163" s="585">
        <f>+VLOOKUP($B163,place!$A:$AA,6,0)</f>
        <v>1452052</v>
      </c>
      <c r="D163" s="585">
        <f>+VLOOKUP($B163,place!$A:$AA,13,0)</f>
        <v>1452052</v>
      </c>
      <c r="E163" s="585">
        <f>+VLOOKUP($B163,place!$A:$AA,20,0)</f>
        <v>1452052</v>
      </c>
      <c r="F163" s="585">
        <f>+VLOOKUP($B163,place!$A:$AA,25,0)</f>
        <v>7959.8894372482</v>
      </c>
      <c r="G163" s="585">
        <f>+VLOOKUP($B163,place!$A:$AA,26,0)</f>
        <v>7959.8894372482</v>
      </c>
      <c r="H163" s="585">
        <f>+VLOOKUP($B163,place!$A:$AA,27,0)</f>
        <v>7959.8894372482</v>
      </c>
      <c r="I163" s="550">
        <f t="shared" ref="I163:N163" si="185">+C163</f>
        <v>1452052</v>
      </c>
      <c r="J163" s="551">
        <f t="shared" si="185"/>
        <v>1452052</v>
      </c>
      <c r="K163" s="552">
        <f t="shared" si="185"/>
        <v>1452052</v>
      </c>
      <c r="L163" s="550">
        <f t="shared" si="185"/>
        <v>7959.8894372482</v>
      </c>
      <c r="M163" s="551">
        <f t="shared" si="185"/>
        <v>7959.8894372482</v>
      </c>
      <c r="N163" s="552">
        <f t="shared" si="185"/>
        <v>7959.8894372482</v>
      </c>
      <c r="O163" s="550">
        <f t="shared" si="154"/>
        <v>11558173377.135124</v>
      </c>
      <c r="P163" s="551">
        <f t="shared" si="155"/>
        <v>11558173377.135124</v>
      </c>
      <c r="Q163" s="552">
        <f t="shared" si="156"/>
        <v>11558173377.135124</v>
      </c>
    </row>
    <row r="164" spans="1:17">
      <c r="A164" s="579">
        <f t="shared" si="151"/>
        <v>2017</v>
      </c>
      <c r="B164" s="584">
        <v>42855</v>
      </c>
      <c r="C164" s="585" t="e">
        <f>+VLOOKUP($B164,place!$A:$AA,6,0)</f>
        <v>#N/A</v>
      </c>
      <c r="D164" s="585" t="e">
        <f>+VLOOKUP($B164,place!$A:$AA,13,0)</f>
        <v>#N/A</v>
      </c>
      <c r="E164" s="585" t="e">
        <f>+VLOOKUP($B164,place!$A:$AA,20,0)</f>
        <v>#N/A</v>
      </c>
      <c r="F164" s="585" t="e">
        <f>+VLOOKUP($B164,place!$A:$AA,25,0)</f>
        <v>#N/A</v>
      </c>
      <c r="G164" s="585" t="e">
        <f>+VLOOKUP($B164,place!$A:$AA,26,0)</f>
        <v>#N/A</v>
      </c>
      <c r="H164" s="585" t="e">
        <f>+VLOOKUP($B164,place!$A:$AA,27,0)</f>
        <v>#N/A</v>
      </c>
      <c r="I164" s="550">
        <f t="shared" ref="I164:N164" si="186">+(C166-C163)/3+I163</f>
        <v>1476520.3333333333</v>
      </c>
      <c r="J164" s="551">
        <f t="shared" si="186"/>
        <v>1476520.3333333333</v>
      </c>
      <c r="K164" s="552">
        <f t="shared" si="186"/>
        <v>1476520.3333333333</v>
      </c>
      <c r="L164" s="550">
        <f t="shared" si="186"/>
        <v>7970.3977961671217</v>
      </c>
      <c r="M164" s="551">
        <f t="shared" si="186"/>
        <v>7970.3977961671217</v>
      </c>
      <c r="N164" s="552">
        <f t="shared" si="186"/>
        <v>7970.3977961671217</v>
      </c>
      <c r="O164" s="550">
        <f t="shared" si="154"/>
        <v>11768454410.795942</v>
      </c>
      <c r="P164" s="551">
        <f t="shared" si="155"/>
        <v>11768454410.795942</v>
      </c>
      <c r="Q164" s="552">
        <f t="shared" si="156"/>
        <v>11768454410.795942</v>
      </c>
    </row>
    <row r="165" spans="1:17">
      <c r="A165" s="579">
        <f t="shared" si="151"/>
        <v>2017</v>
      </c>
      <c r="B165" s="584">
        <v>42886</v>
      </c>
      <c r="C165" s="585" t="e">
        <f>+VLOOKUP($B165,place!$A:$AA,6,0)</f>
        <v>#N/A</v>
      </c>
      <c r="D165" s="585" t="e">
        <f>+VLOOKUP($B165,place!$A:$AA,13,0)</f>
        <v>#N/A</v>
      </c>
      <c r="E165" s="585" t="e">
        <f>+VLOOKUP($B165,place!$A:$AA,20,0)</f>
        <v>#N/A</v>
      </c>
      <c r="F165" s="585" t="e">
        <f>+VLOOKUP($B165,place!$A:$AA,25,0)</f>
        <v>#N/A</v>
      </c>
      <c r="G165" s="585" t="e">
        <f>+VLOOKUP($B165,place!$A:$AA,26,0)</f>
        <v>#N/A</v>
      </c>
      <c r="H165" s="585" t="e">
        <f>+VLOOKUP($B165,place!$A:$AA,27,0)</f>
        <v>#N/A</v>
      </c>
      <c r="I165" s="550">
        <f t="shared" ref="I165:N165" si="187">+(C166-C163)*2/3+I163</f>
        <v>1500988.6666666667</v>
      </c>
      <c r="J165" s="551">
        <f t="shared" si="187"/>
        <v>1500988.6666666667</v>
      </c>
      <c r="K165" s="552">
        <f t="shared" si="187"/>
        <v>1500988.6666666667</v>
      </c>
      <c r="L165" s="550">
        <f t="shared" si="187"/>
        <v>7980.9061550860424</v>
      </c>
      <c r="M165" s="551">
        <f t="shared" si="187"/>
        <v>7980.9061550860424</v>
      </c>
      <c r="N165" s="552">
        <f t="shared" si="187"/>
        <v>7980.9061550860424</v>
      </c>
      <c r="O165" s="550">
        <f t="shared" si="154"/>
        <v>11979249688.514393</v>
      </c>
      <c r="P165" s="551">
        <f t="shared" si="155"/>
        <v>11979249688.514393</v>
      </c>
      <c r="Q165" s="552">
        <f t="shared" si="156"/>
        <v>11979249688.514393</v>
      </c>
    </row>
    <row r="166" spans="1:17">
      <c r="A166" s="579">
        <f t="shared" si="151"/>
        <v>2017</v>
      </c>
      <c r="B166" s="584">
        <v>42916</v>
      </c>
      <c r="C166" s="585">
        <f>+VLOOKUP($B166,place!$A:$AA,6,0)</f>
        <v>1525457</v>
      </c>
      <c r="D166" s="585">
        <f>+VLOOKUP($B166,place!$A:$AA,13,0)</f>
        <v>1525457</v>
      </c>
      <c r="E166" s="585">
        <f>+VLOOKUP($B166,place!$A:$AA,20,0)</f>
        <v>1525457</v>
      </c>
      <c r="F166" s="585">
        <f>+VLOOKUP($B166,place!$A:$AA,25,0)</f>
        <v>7991.4145140049641</v>
      </c>
      <c r="G166" s="585">
        <f>+VLOOKUP($B166,place!$A:$AA,26,0)</f>
        <v>7991.4145140049641</v>
      </c>
      <c r="H166" s="585">
        <f>+VLOOKUP($B166,place!$A:$AA,27,0)</f>
        <v>7991.4145140049641</v>
      </c>
      <c r="I166" s="550">
        <f t="shared" ref="I166:N166" si="188">+C166</f>
        <v>1525457</v>
      </c>
      <c r="J166" s="551">
        <f t="shared" si="188"/>
        <v>1525457</v>
      </c>
      <c r="K166" s="552">
        <f t="shared" si="188"/>
        <v>1525457</v>
      </c>
      <c r="L166" s="550">
        <f t="shared" si="188"/>
        <v>7991.4145140049641</v>
      </c>
      <c r="M166" s="551">
        <f t="shared" si="188"/>
        <v>7991.4145140049641</v>
      </c>
      <c r="N166" s="552">
        <f t="shared" si="188"/>
        <v>7991.4145140049641</v>
      </c>
      <c r="O166" s="550">
        <f t="shared" si="154"/>
        <v>12190559210.29047</v>
      </c>
      <c r="P166" s="551">
        <f t="shared" si="155"/>
        <v>12190559210.29047</v>
      </c>
      <c r="Q166" s="552">
        <f t="shared" si="156"/>
        <v>12190559210.29047</v>
      </c>
    </row>
    <row r="167" spans="1:17">
      <c r="A167" s="579">
        <f t="shared" si="151"/>
        <v>2017</v>
      </c>
      <c r="B167" s="584">
        <v>42947</v>
      </c>
      <c r="C167" s="585" t="e">
        <f>+VLOOKUP($B167,place!$A:$AA,6,0)</f>
        <v>#N/A</v>
      </c>
      <c r="D167" s="585" t="e">
        <f>+VLOOKUP($B167,place!$A:$AA,13,0)</f>
        <v>#N/A</v>
      </c>
      <c r="E167" s="585" t="e">
        <f>+VLOOKUP($B167,place!$A:$AA,20,0)</f>
        <v>#N/A</v>
      </c>
      <c r="F167" s="585" t="e">
        <f>+VLOOKUP($B167,place!$A:$AA,25,0)</f>
        <v>#N/A</v>
      </c>
      <c r="G167" s="585" t="e">
        <f>+VLOOKUP($B167,place!$A:$AA,26,0)</f>
        <v>#N/A</v>
      </c>
      <c r="H167" s="585" t="e">
        <f>+VLOOKUP($B167,place!$A:$AA,27,0)</f>
        <v>#N/A</v>
      </c>
      <c r="I167" s="550">
        <f t="shared" ref="I167:N167" si="189">+(C169-C166)/3+I166</f>
        <v>1521718.3333333333</v>
      </c>
      <c r="J167" s="551">
        <f t="shared" si="189"/>
        <v>1521718.3333333333</v>
      </c>
      <c r="K167" s="552">
        <f t="shared" si="189"/>
        <v>1521718.3333333333</v>
      </c>
      <c r="L167" s="550">
        <f t="shared" si="189"/>
        <v>8031.4752116867767</v>
      </c>
      <c r="M167" s="551">
        <f t="shared" si="189"/>
        <v>8031.4752116867767</v>
      </c>
      <c r="N167" s="552">
        <f t="shared" si="189"/>
        <v>8031.4752116867767</v>
      </c>
      <c r="O167" s="550">
        <f t="shared" si="154"/>
        <v>12221643073.335981</v>
      </c>
      <c r="P167" s="551">
        <f t="shared" si="155"/>
        <v>12221643073.335981</v>
      </c>
      <c r="Q167" s="552">
        <f t="shared" si="156"/>
        <v>12221643073.335981</v>
      </c>
    </row>
    <row r="168" spans="1:17">
      <c r="A168" s="579">
        <f t="shared" si="151"/>
        <v>2017</v>
      </c>
      <c r="B168" s="584">
        <v>42978</v>
      </c>
      <c r="C168" s="585" t="e">
        <f>+VLOOKUP($B168,place!$A:$AA,6,0)</f>
        <v>#N/A</v>
      </c>
      <c r="D168" s="585" t="e">
        <f>+VLOOKUP($B168,place!$A:$AA,13,0)</f>
        <v>#N/A</v>
      </c>
      <c r="E168" s="585" t="e">
        <f>+VLOOKUP($B168,place!$A:$AA,20,0)</f>
        <v>#N/A</v>
      </c>
      <c r="F168" s="585" t="e">
        <f>+VLOOKUP($B168,place!$A:$AA,25,0)</f>
        <v>#N/A</v>
      </c>
      <c r="G168" s="585" t="e">
        <f>+VLOOKUP($B168,place!$A:$AA,26,0)</f>
        <v>#N/A</v>
      </c>
      <c r="H168" s="585" t="e">
        <f>+VLOOKUP($B168,place!$A:$AA,27,0)</f>
        <v>#N/A</v>
      </c>
      <c r="I168" s="550">
        <f t="shared" ref="I168:N168" si="190">+(C169-C166)*2/3+I166</f>
        <v>1517979.6666666667</v>
      </c>
      <c r="J168" s="551">
        <f t="shared" si="190"/>
        <v>1517979.6666666667</v>
      </c>
      <c r="K168" s="552">
        <f t="shared" si="190"/>
        <v>1517979.6666666667</v>
      </c>
      <c r="L168" s="550">
        <f t="shared" si="190"/>
        <v>8071.5359093685884</v>
      </c>
      <c r="M168" s="551">
        <f t="shared" si="190"/>
        <v>8071.5359093685884</v>
      </c>
      <c r="N168" s="552">
        <f t="shared" si="190"/>
        <v>8071.5359093685884</v>
      </c>
      <c r="O168" s="550">
        <f t="shared" si="154"/>
        <v>12252427389.19136</v>
      </c>
      <c r="P168" s="551">
        <f t="shared" si="155"/>
        <v>12252427389.19136</v>
      </c>
      <c r="Q168" s="552">
        <f t="shared" si="156"/>
        <v>12252427389.19136</v>
      </c>
    </row>
    <row r="169" spans="1:17">
      <c r="A169" s="579">
        <f t="shared" si="151"/>
        <v>2017</v>
      </c>
      <c r="B169" s="584">
        <v>43008</v>
      </c>
      <c r="C169" s="585">
        <f>+VLOOKUP($B169,place!$A:$AA,6,0)</f>
        <v>1514241</v>
      </c>
      <c r="D169" s="585">
        <f>+VLOOKUP($B169,place!$A:$AA,13,0)</f>
        <v>1514241</v>
      </c>
      <c r="E169" s="585">
        <f>+VLOOKUP($B169,place!$A:$AA,20,0)</f>
        <v>1514241</v>
      </c>
      <c r="F169" s="585">
        <f>+VLOOKUP($B169,place!$A:$AA,25,0)</f>
        <v>8111.596607050401</v>
      </c>
      <c r="G169" s="585">
        <f>+VLOOKUP($B169,place!$A:$AA,26,0)</f>
        <v>8111.596607050401</v>
      </c>
      <c r="H169" s="585">
        <f>+VLOOKUP($B169,place!$A:$AA,27,0)</f>
        <v>8111.596607050401</v>
      </c>
      <c r="I169" s="550">
        <f t="shared" ref="I169:N169" si="191">+C169</f>
        <v>1514241</v>
      </c>
      <c r="J169" s="551">
        <f t="shared" si="191"/>
        <v>1514241</v>
      </c>
      <c r="K169" s="552">
        <f t="shared" si="191"/>
        <v>1514241</v>
      </c>
      <c r="L169" s="550">
        <f t="shared" si="191"/>
        <v>8111.596607050401</v>
      </c>
      <c r="M169" s="551">
        <f t="shared" si="191"/>
        <v>8111.596607050401</v>
      </c>
      <c r="N169" s="552">
        <f t="shared" si="191"/>
        <v>8111.596607050401</v>
      </c>
      <c r="O169" s="550">
        <f t="shared" si="154"/>
        <v>12282912157.856606</v>
      </c>
      <c r="P169" s="551">
        <f t="shared" si="155"/>
        <v>12282912157.856606</v>
      </c>
      <c r="Q169" s="552">
        <f t="shared" si="156"/>
        <v>12282912157.856606</v>
      </c>
    </row>
    <row r="170" spans="1:17">
      <c r="A170" s="579">
        <f t="shared" si="151"/>
        <v>2017</v>
      </c>
      <c r="B170" s="584">
        <v>43039</v>
      </c>
      <c r="C170" s="585" t="e">
        <f>+VLOOKUP($B170,place!$A:$AA,6,0)</f>
        <v>#N/A</v>
      </c>
      <c r="D170" s="585" t="e">
        <f>+VLOOKUP($B170,place!$A:$AA,13,0)</f>
        <v>#N/A</v>
      </c>
      <c r="E170" s="585" t="e">
        <f>+VLOOKUP($B170,place!$A:$AA,20,0)</f>
        <v>#N/A</v>
      </c>
      <c r="F170" s="585" t="e">
        <f>+VLOOKUP($B170,place!$A:$AA,25,0)</f>
        <v>#N/A</v>
      </c>
      <c r="G170" s="585" t="e">
        <f>+VLOOKUP($B170,place!$A:$AA,26,0)</f>
        <v>#N/A</v>
      </c>
      <c r="H170" s="585" t="e">
        <f>+VLOOKUP($B170,place!$A:$AA,27,0)</f>
        <v>#N/A</v>
      </c>
      <c r="I170" s="550">
        <f t="shared" ref="I170:N170" si="192">+(C172-C169)/3+I169</f>
        <v>1501175.3333333333</v>
      </c>
      <c r="J170" s="551">
        <f t="shared" si="192"/>
        <v>1501175.3333333333</v>
      </c>
      <c r="K170" s="552">
        <f t="shared" si="192"/>
        <v>1501175.3333333333</v>
      </c>
      <c r="L170" s="550">
        <f t="shared" si="192"/>
        <v>8165.94250708244</v>
      </c>
      <c r="M170" s="551">
        <f t="shared" si="192"/>
        <v>8165.94250708244</v>
      </c>
      <c r="N170" s="552">
        <f t="shared" si="192"/>
        <v>8165.94250708244</v>
      </c>
      <c r="O170" s="550">
        <f t="shared" si="154"/>
        <v>12258511465.050318</v>
      </c>
      <c r="P170" s="551">
        <f t="shared" si="155"/>
        <v>12258511465.050318</v>
      </c>
      <c r="Q170" s="552">
        <f t="shared" si="156"/>
        <v>12258511465.050318</v>
      </c>
    </row>
    <row r="171" spans="1:17">
      <c r="A171" s="579">
        <f t="shared" si="151"/>
        <v>2017</v>
      </c>
      <c r="B171" s="584">
        <v>43069</v>
      </c>
      <c r="C171" s="585" t="e">
        <f>+VLOOKUP($B171,place!$A:$AA,6,0)</f>
        <v>#N/A</v>
      </c>
      <c r="D171" s="585" t="e">
        <f>+VLOOKUP($B171,place!$A:$AA,13,0)</f>
        <v>#N/A</v>
      </c>
      <c r="E171" s="585" t="e">
        <f>+VLOOKUP($B171,place!$A:$AA,20,0)</f>
        <v>#N/A</v>
      </c>
      <c r="F171" s="585" t="e">
        <f>+VLOOKUP($B171,place!$A:$AA,25,0)</f>
        <v>#N/A</v>
      </c>
      <c r="G171" s="585" t="e">
        <f>+VLOOKUP($B171,place!$A:$AA,26,0)</f>
        <v>#N/A</v>
      </c>
      <c r="H171" s="585" t="e">
        <f>+VLOOKUP($B171,place!$A:$AA,27,0)</f>
        <v>#N/A</v>
      </c>
      <c r="I171" s="550">
        <f t="shared" ref="I171:N171" si="193">+(C172-C169)*2/3+I169</f>
        <v>1488109.6666666667</v>
      </c>
      <c r="J171" s="551">
        <f t="shared" si="193"/>
        <v>1488109.6666666667</v>
      </c>
      <c r="K171" s="552">
        <f t="shared" si="193"/>
        <v>1488109.6666666667</v>
      </c>
      <c r="L171" s="550">
        <f t="shared" si="193"/>
        <v>8220.2884071144799</v>
      </c>
      <c r="M171" s="551">
        <f t="shared" si="193"/>
        <v>8220.2884071144799</v>
      </c>
      <c r="N171" s="552">
        <f t="shared" si="193"/>
        <v>8220.2884071144799</v>
      </c>
      <c r="O171" s="550">
        <f t="shared" si="154"/>
        <v>12232690641.414993</v>
      </c>
      <c r="P171" s="551">
        <f t="shared" si="155"/>
        <v>12232690641.414993</v>
      </c>
      <c r="Q171" s="552">
        <f t="shared" si="156"/>
        <v>12232690641.414993</v>
      </c>
    </row>
    <row r="172" spans="1:17">
      <c r="A172" s="579">
        <f t="shared" si="151"/>
        <v>2017</v>
      </c>
      <c r="B172" s="584">
        <v>43100</v>
      </c>
      <c r="C172" s="585">
        <f>+VLOOKUP($B172,place!$A:$AA,6,0)</f>
        <v>1475044</v>
      </c>
      <c r="D172" s="585">
        <f>+VLOOKUP($B172,place!$A:$AA,13,0)</f>
        <v>1475044</v>
      </c>
      <c r="E172" s="585">
        <f>+VLOOKUP($B172,place!$A:$AA,20,0)</f>
        <v>1475044</v>
      </c>
      <c r="F172" s="585">
        <f>+VLOOKUP($B172,place!$A:$AA,25,0)</f>
        <v>8274.634307146518</v>
      </c>
      <c r="G172" s="585">
        <f>+VLOOKUP($B172,place!$A:$AA,26,0)</f>
        <v>8274.634307146518</v>
      </c>
      <c r="H172" s="585">
        <f>+VLOOKUP($B172,place!$A:$AA,27,0)</f>
        <v>8274.634307146518</v>
      </c>
      <c r="I172" s="550">
        <f t="shared" ref="I172:N172" si="194">+C172</f>
        <v>1475044</v>
      </c>
      <c r="J172" s="551">
        <f t="shared" si="194"/>
        <v>1475044</v>
      </c>
      <c r="K172" s="552">
        <f t="shared" si="194"/>
        <v>1475044</v>
      </c>
      <c r="L172" s="550">
        <f t="shared" si="194"/>
        <v>8274.634307146518</v>
      </c>
      <c r="M172" s="551">
        <f t="shared" si="194"/>
        <v>8274.634307146518</v>
      </c>
      <c r="N172" s="552">
        <f t="shared" si="194"/>
        <v>8274.634307146518</v>
      </c>
      <c r="O172" s="550">
        <f t="shared" si="154"/>
        <v>12205449686.950628</v>
      </c>
      <c r="P172" s="551">
        <f t="shared" si="155"/>
        <v>12205449686.950628</v>
      </c>
      <c r="Q172" s="552">
        <f t="shared" si="156"/>
        <v>12205449686.950628</v>
      </c>
    </row>
    <row r="173" spans="1:17">
      <c r="A173" s="579">
        <f t="shared" si="151"/>
        <v>2018</v>
      </c>
      <c r="B173" s="584">
        <v>43131</v>
      </c>
      <c r="C173" s="585" t="e">
        <f>+VLOOKUP($B173,place!$A:$AA,6,0)</f>
        <v>#N/A</v>
      </c>
      <c r="D173" s="585" t="e">
        <f>+VLOOKUP($B173,place!$A:$AA,13,0)</f>
        <v>#N/A</v>
      </c>
      <c r="E173" s="585" t="e">
        <f>+VLOOKUP($B173,place!$A:$AA,20,0)</f>
        <v>#N/A</v>
      </c>
      <c r="F173" s="585" t="e">
        <f>+VLOOKUP($B173,place!$A:$AA,25,0)</f>
        <v>#N/A</v>
      </c>
      <c r="G173" s="585" t="e">
        <f>+VLOOKUP($B173,place!$A:$AA,26,0)</f>
        <v>#N/A</v>
      </c>
      <c r="H173" s="585" t="e">
        <f>+VLOOKUP($B173,place!$A:$AA,27,0)</f>
        <v>#N/A</v>
      </c>
      <c r="I173" s="550">
        <f t="shared" ref="I173:N173" si="195">+(C175-C172)/3+I172</f>
        <v>1479726.3333333333</v>
      </c>
      <c r="J173" s="551">
        <f t="shared" si="195"/>
        <v>1479726.3333333333</v>
      </c>
      <c r="K173" s="552">
        <f t="shared" si="195"/>
        <v>1479726.3333333333</v>
      </c>
      <c r="L173" s="550">
        <f t="shared" si="195"/>
        <v>8277.5147719647321</v>
      </c>
      <c r="M173" s="551">
        <f t="shared" si="195"/>
        <v>8277.5147719647321</v>
      </c>
      <c r="N173" s="552">
        <f t="shared" si="195"/>
        <v>8277.5147719647321</v>
      </c>
      <c r="O173" s="550">
        <f t="shared" si="154"/>
        <v>12248456582.631876</v>
      </c>
      <c r="P173" s="551">
        <f t="shared" si="155"/>
        <v>12248456582.631876</v>
      </c>
      <c r="Q173" s="552">
        <f t="shared" si="156"/>
        <v>12248456582.631876</v>
      </c>
    </row>
    <row r="174" spans="1:17">
      <c r="A174" s="579">
        <f t="shared" si="151"/>
        <v>2018</v>
      </c>
      <c r="B174" s="584">
        <v>43159</v>
      </c>
      <c r="C174" s="585" t="e">
        <f>+VLOOKUP($B174,place!$A:$AA,6,0)</f>
        <v>#N/A</v>
      </c>
      <c r="D174" s="585" t="e">
        <f>+VLOOKUP($B174,place!$A:$AA,13,0)</f>
        <v>#N/A</v>
      </c>
      <c r="E174" s="585" t="e">
        <f>+VLOOKUP($B174,place!$A:$AA,20,0)</f>
        <v>#N/A</v>
      </c>
      <c r="F174" s="585" t="e">
        <f>+VLOOKUP($B174,place!$A:$AA,25,0)</f>
        <v>#N/A</v>
      </c>
      <c r="G174" s="585" t="e">
        <f>+VLOOKUP($B174,place!$A:$AA,26,0)</f>
        <v>#N/A</v>
      </c>
      <c r="H174" s="585" t="e">
        <f>+VLOOKUP($B174,place!$A:$AA,27,0)</f>
        <v>#N/A</v>
      </c>
      <c r="I174" s="550">
        <f t="shared" ref="I174:N174" si="196">+(C175-C172)*2/3+I172</f>
        <v>1484408.6666666667</v>
      </c>
      <c r="J174" s="551">
        <f t="shared" si="196"/>
        <v>1484408.6666666667</v>
      </c>
      <c r="K174" s="552">
        <f t="shared" si="196"/>
        <v>1484408.6666666667</v>
      </c>
      <c r="L174" s="550">
        <f t="shared" si="196"/>
        <v>8280.3952367829443</v>
      </c>
      <c r="M174" s="551">
        <f t="shared" si="196"/>
        <v>8280.3952367829443</v>
      </c>
      <c r="N174" s="552">
        <f t="shared" si="196"/>
        <v>8280.3952367829443</v>
      </c>
      <c r="O174" s="550">
        <f t="shared" si="154"/>
        <v>12291490452.905989</v>
      </c>
      <c r="P174" s="551">
        <f t="shared" si="155"/>
        <v>12291490452.905989</v>
      </c>
      <c r="Q174" s="552">
        <f t="shared" si="156"/>
        <v>12291490452.905989</v>
      </c>
    </row>
    <row r="175" spans="1:17">
      <c r="A175" s="579">
        <f t="shared" si="151"/>
        <v>2018</v>
      </c>
      <c r="B175" s="584">
        <v>43190</v>
      </c>
      <c r="C175" s="585">
        <f>+VLOOKUP($B175,place!$A:$AA,6,0)</f>
        <v>1489091</v>
      </c>
      <c r="D175" s="585">
        <f>+VLOOKUP($B175,place!$A:$AA,13,0)</f>
        <v>1489091</v>
      </c>
      <c r="E175" s="585">
        <f>+VLOOKUP($B175,place!$A:$AA,20,0)</f>
        <v>1489091</v>
      </c>
      <c r="F175" s="585">
        <f>+VLOOKUP($B175,place!$A:$AA,25,0)</f>
        <v>8283.2757016011583</v>
      </c>
      <c r="G175" s="585">
        <f>+VLOOKUP($B175,place!$A:$AA,26,0)</f>
        <v>8283.2757016011583</v>
      </c>
      <c r="H175" s="585">
        <f>+VLOOKUP($B175,place!$A:$AA,27,0)</f>
        <v>8283.2757016011583</v>
      </c>
      <c r="I175" s="550">
        <f t="shared" ref="I175:N175" si="197">+C175</f>
        <v>1489091</v>
      </c>
      <c r="J175" s="551">
        <f t="shared" si="197"/>
        <v>1489091</v>
      </c>
      <c r="K175" s="552">
        <f t="shared" si="197"/>
        <v>1489091</v>
      </c>
      <c r="L175" s="550">
        <f t="shared" si="197"/>
        <v>8283.2757016011583</v>
      </c>
      <c r="M175" s="551">
        <f t="shared" si="197"/>
        <v>8283.2757016011583</v>
      </c>
      <c r="N175" s="552">
        <f t="shared" si="197"/>
        <v>8283.2757016011583</v>
      </c>
      <c r="O175" s="550">
        <f t="shared" si="154"/>
        <v>12334551297.77297</v>
      </c>
      <c r="P175" s="551">
        <f t="shared" si="155"/>
        <v>12334551297.77297</v>
      </c>
      <c r="Q175" s="552">
        <f t="shared" si="156"/>
        <v>12334551297.77297</v>
      </c>
    </row>
    <row r="176" spans="1:17">
      <c r="A176" s="579">
        <f t="shared" si="151"/>
        <v>2018</v>
      </c>
      <c r="B176" s="584">
        <v>43220</v>
      </c>
      <c r="C176" s="585" t="e">
        <f>+VLOOKUP($B176,place!$A:$AA,6,0)</f>
        <v>#N/A</v>
      </c>
      <c r="D176" s="585" t="e">
        <f>+VLOOKUP($B176,place!$A:$AA,13,0)</f>
        <v>#N/A</v>
      </c>
      <c r="E176" s="585" t="e">
        <f>+VLOOKUP($B176,place!$A:$AA,20,0)</f>
        <v>#N/A</v>
      </c>
      <c r="F176" s="585" t="e">
        <f>+VLOOKUP($B176,place!$A:$AA,25,0)</f>
        <v>#N/A</v>
      </c>
      <c r="G176" s="585" t="e">
        <f>+VLOOKUP($B176,place!$A:$AA,26,0)</f>
        <v>#N/A</v>
      </c>
      <c r="H176" s="585" t="e">
        <f>+VLOOKUP($B176,place!$A:$AA,27,0)</f>
        <v>#N/A</v>
      </c>
      <c r="I176" s="550">
        <f t="shared" ref="I176:N176" si="198">+(C178-C175)/3+I175</f>
        <v>1511001</v>
      </c>
      <c r="J176" s="551">
        <f t="shared" si="198"/>
        <v>1511001</v>
      </c>
      <c r="K176" s="552">
        <f t="shared" si="198"/>
        <v>1511001</v>
      </c>
      <c r="L176" s="550">
        <f t="shared" si="198"/>
        <v>8357.6140871647385</v>
      </c>
      <c r="M176" s="551">
        <f t="shared" si="198"/>
        <v>8357.6140871647385</v>
      </c>
      <c r="N176" s="552">
        <f t="shared" si="198"/>
        <v>8357.6140871647385</v>
      </c>
      <c r="O176" s="550">
        <f t="shared" si="154"/>
        <v>12628363243.320007</v>
      </c>
      <c r="P176" s="551">
        <f t="shared" si="155"/>
        <v>12628363243.320007</v>
      </c>
      <c r="Q176" s="552">
        <f t="shared" si="156"/>
        <v>12628363243.320007</v>
      </c>
    </row>
    <row r="177" spans="1:17">
      <c r="A177" s="579">
        <f t="shared" si="151"/>
        <v>2018</v>
      </c>
      <c r="B177" s="584">
        <v>43251</v>
      </c>
      <c r="C177" s="585" t="e">
        <f>+VLOOKUP($B177,place!$A:$AA,6,0)</f>
        <v>#N/A</v>
      </c>
      <c r="D177" s="585" t="e">
        <f>+VLOOKUP($B177,place!$A:$AA,13,0)</f>
        <v>#N/A</v>
      </c>
      <c r="E177" s="585" t="e">
        <f>+VLOOKUP($B177,place!$A:$AA,20,0)</f>
        <v>#N/A</v>
      </c>
      <c r="F177" s="585" t="e">
        <f>+VLOOKUP($B177,place!$A:$AA,25,0)</f>
        <v>#N/A</v>
      </c>
      <c r="G177" s="585" t="e">
        <f>+VLOOKUP($B177,place!$A:$AA,26,0)</f>
        <v>#N/A</v>
      </c>
      <c r="H177" s="585" t="e">
        <f>+VLOOKUP($B177,place!$A:$AA,27,0)</f>
        <v>#N/A</v>
      </c>
      <c r="I177" s="550">
        <f t="shared" ref="I177:N177" si="199">+(C178-C175)*2/3+I175</f>
        <v>1532911</v>
      </c>
      <c r="J177" s="551">
        <f t="shared" si="199"/>
        <v>1532911</v>
      </c>
      <c r="K177" s="552">
        <f t="shared" si="199"/>
        <v>1532911</v>
      </c>
      <c r="L177" s="550">
        <f t="shared" si="199"/>
        <v>8431.9524727283206</v>
      </c>
      <c r="M177" s="551">
        <f t="shared" si="199"/>
        <v>8431.9524727283206</v>
      </c>
      <c r="N177" s="552">
        <f t="shared" si="199"/>
        <v>8431.9524727283206</v>
      </c>
      <c r="O177" s="550">
        <f t="shared" si="154"/>
        <v>12925432696.922443</v>
      </c>
      <c r="P177" s="551">
        <f t="shared" si="155"/>
        <v>12925432696.922443</v>
      </c>
      <c r="Q177" s="552">
        <f t="shared" si="156"/>
        <v>12925432696.922443</v>
      </c>
    </row>
    <row r="178" spans="1:17">
      <c r="A178" s="579">
        <f t="shared" si="151"/>
        <v>2018</v>
      </c>
      <c r="B178" s="584">
        <v>43281</v>
      </c>
      <c r="C178" s="585">
        <f>+VLOOKUP($B178,place!$A:$AA,6,0)</f>
        <v>1554821</v>
      </c>
      <c r="D178" s="585">
        <f>+VLOOKUP($B178,place!$A:$AA,13,0)</f>
        <v>1554821</v>
      </c>
      <c r="E178" s="585">
        <f>+VLOOKUP($B178,place!$A:$AA,20,0)</f>
        <v>1554821</v>
      </c>
      <c r="F178" s="585">
        <f>+VLOOKUP($B178,place!$A:$AA,25,0)</f>
        <v>8506.2908582919008</v>
      </c>
      <c r="G178" s="585">
        <f>+VLOOKUP($B178,place!$A:$AA,26,0)</f>
        <v>8506.2908582919008</v>
      </c>
      <c r="H178" s="585">
        <f>+VLOOKUP($B178,place!$A:$AA,27,0)</f>
        <v>8506.2908582919008</v>
      </c>
      <c r="I178" s="550">
        <f t="shared" ref="I178:N178" si="200">+C178</f>
        <v>1554821</v>
      </c>
      <c r="J178" s="551">
        <f t="shared" si="200"/>
        <v>1554821</v>
      </c>
      <c r="K178" s="552">
        <f t="shared" si="200"/>
        <v>1554821</v>
      </c>
      <c r="L178" s="550">
        <f t="shared" si="200"/>
        <v>8506.2908582919008</v>
      </c>
      <c r="M178" s="551">
        <f t="shared" si="200"/>
        <v>8506.2908582919008</v>
      </c>
      <c r="N178" s="552">
        <f t="shared" si="200"/>
        <v>8506.2908582919008</v>
      </c>
      <c r="O178" s="550">
        <f t="shared" si="154"/>
        <v>13225759658.580271</v>
      </c>
      <c r="P178" s="551">
        <f t="shared" si="155"/>
        <v>13225759658.580271</v>
      </c>
      <c r="Q178" s="552">
        <f t="shared" si="156"/>
        <v>13225759658.580271</v>
      </c>
    </row>
    <row r="179" spans="1:17">
      <c r="A179" s="579">
        <f t="shared" si="151"/>
        <v>2018</v>
      </c>
      <c r="B179" s="584">
        <v>43312</v>
      </c>
      <c r="C179" s="585" t="e">
        <f>+VLOOKUP($B179,place!$A:$AA,6,0)</f>
        <v>#N/A</v>
      </c>
      <c r="D179" s="585" t="e">
        <f>+VLOOKUP($B179,place!$A:$AA,13,0)</f>
        <v>#N/A</v>
      </c>
      <c r="E179" s="585" t="e">
        <f>+VLOOKUP($B179,place!$A:$AA,20,0)</f>
        <v>#N/A</v>
      </c>
      <c r="F179" s="585" t="e">
        <f>+VLOOKUP($B179,place!$A:$AA,25,0)</f>
        <v>#N/A</v>
      </c>
      <c r="G179" s="585" t="e">
        <f>+VLOOKUP($B179,place!$A:$AA,26,0)</f>
        <v>#N/A</v>
      </c>
      <c r="H179" s="585" t="e">
        <f>+VLOOKUP($B179,place!$A:$AA,27,0)</f>
        <v>#N/A</v>
      </c>
      <c r="I179" s="550">
        <f t="shared" ref="I179:N179" si="201">+(C181-C178)/3+I178</f>
        <v>1552163.3333333333</v>
      </c>
      <c r="J179" s="551">
        <f t="shared" si="201"/>
        <v>1552163.3333333333</v>
      </c>
      <c r="K179" s="552">
        <f t="shared" si="201"/>
        <v>1552163.3333333333</v>
      </c>
      <c r="L179" s="550">
        <f t="shared" si="201"/>
        <v>8507.3173675021717</v>
      </c>
      <c r="M179" s="551">
        <f t="shared" si="201"/>
        <v>8507.3173675021717</v>
      </c>
      <c r="N179" s="552">
        <f t="shared" si="201"/>
        <v>8507.3173675021717</v>
      </c>
      <c r="O179" s="550">
        <f t="shared" si="154"/>
        <v>13204746082.866728</v>
      </c>
      <c r="P179" s="551">
        <f t="shared" si="155"/>
        <v>13204746082.866728</v>
      </c>
      <c r="Q179" s="552">
        <f t="shared" si="156"/>
        <v>13204746082.866728</v>
      </c>
    </row>
    <row r="180" spans="1:17">
      <c r="A180" s="579">
        <f t="shared" si="151"/>
        <v>2018</v>
      </c>
      <c r="B180" s="584">
        <v>43343</v>
      </c>
      <c r="C180" s="585" t="e">
        <f>+VLOOKUP($B180,place!$A:$AA,6,0)</f>
        <v>#N/A</v>
      </c>
      <c r="D180" s="585" t="e">
        <f>+VLOOKUP($B180,place!$A:$AA,13,0)</f>
        <v>#N/A</v>
      </c>
      <c r="E180" s="585" t="e">
        <f>+VLOOKUP($B180,place!$A:$AA,20,0)</f>
        <v>#N/A</v>
      </c>
      <c r="F180" s="585" t="e">
        <f>+VLOOKUP($B180,place!$A:$AA,25,0)</f>
        <v>#N/A</v>
      </c>
      <c r="G180" s="585" t="e">
        <f>+VLOOKUP($B180,place!$A:$AA,26,0)</f>
        <v>#N/A</v>
      </c>
      <c r="H180" s="585" t="e">
        <f>+VLOOKUP($B180,place!$A:$AA,27,0)</f>
        <v>#N/A</v>
      </c>
      <c r="I180" s="550">
        <f t="shared" ref="I180:N180" si="202">+(C181-C178)*2/3+I178</f>
        <v>1549505.6666666667</v>
      </c>
      <c r="J180" s="551">
        <f t="shared" si="202"/>
        <v>1549505.6666666667</v>
      </c>
      <c r="K180" s="552">
        <f t="shared" si="202"/>
        <v>1549505.6666666667</v>
      </c>
      <c r="L180" s="550">
        <f t="shared" si="202"/>
        <v>8508.3438767124408</v>
      </c>
      <c r="M180" s="551">
        <f t="shared" si="202"/>
        <v>8508.3438767124408</v>
      </c>
      <c r="N180" s="552">
        <f t="shared" si="202"/>
        <v>8508.3438767124408</v>
      </c>
      <c r="O180" s="550">
        <f t="shared" si="154"/>
        <v>13183727050.914562</v>
      </c>
      <c r="P180" s="551">
        <f t="shared" si="155"/>
        <v>13183727050.914562</v>
      </c>
      <c r="Q180" s="552">
        <f t="shared" si="156"/>
        <v>13183727050.914562</v>
      </c>
    </row>
    <row r="181" spans="1:17">
      <c r="A181" s="579">
        <f t="shared" si="151"/>
        <v>2018</v>
      </c>
      <c r="B181" s="584">
        <v>43373</v>
      </c>
      <c r="C181" s="585">
        <f>+VLOOKUP($B181,place!$A:$AA,6,0)</f>
        <v>1546848</v>
      </c>
      <c r="D181" s="585">
        <f>+VLOOKUP($B181,place!$A:$AA,13,0)</f>
        <v>1546848</v>
      </c>
      <c r="E181" s="585">
        <f>+VLOOKUP($B181,place!$A:$AA,20,0)</f>
        <v>1546848</v>
      </c>
      <c r="F181" s="585">
        <f>+VLOOKUP($B181,place!$A:$AA,25,0)</f>
        <v>8509.3703859227116</v>
      </c>
      <c r="G181" s="585">
        <f>+VLOOKUP($B181,place!$A:$AA,26,0)</f>
        <v>8509.3703859227116</v>
      </c>
      <c r="H181" s="585">
        <f>+VLOOKUP($B181,place!$A:$AA,27,0)</f>
        <v>8509.3703859227116</v>
      </c>
      <c r="I181" s="550">
        <f t="shared" ref="I181:N181" si="203">+C181</f>
        <v>1546848</v>
      </c>
      <c r="J181" s="551">
        <f t="shared" si="203"/>
        <v>1546848</v>
      </c>
      <c r="K181" s="552">
        <f t="shared" si="203"/>
        <v>1546848</v>
      </c>
      <c r="L181" s="550">
        <f t="shared" si="203"/>
        <v>8509.3703859227116</v>
      </c>
      <c r="M181" s="551">
        <f t="shared" si="203"/>
        <v>8509.3703859227116</v>
      </c>
      <c r="N181" s="552">
        <f t="shared" si="203"/>
        <v>8509.3703859227116</v>
      </c>
      <c r="O181" s="550">
        <f t="shared" si="154"/>
        <v>13162702562.723774</v>
      </c>
      <c r="P181" s="551">
        <f t="shared" si="155"/>
        <v>13162702562.723774</v>
      </c>
      <c r="Q181" s="552">
        <f t="shared" si="156"/>
        <v>13162702562.723774</v>
      </c>
    </row>
    <row r="182" spans="1:17">
      <c r="A182" s="579">
        <f t="shared" si="151"/>
        <v>2018</v>
      </c>
      <c r="B182" s="584">
        <v>43404</v>
      </c>
      <c r="C182" s="585" t="e">
        <f>+VLOOKUP($B182,place!$A:$AA,6,0)</f>
        <v>#N/A</v>
      </c>
      <c r="D182" s="585" t="e">
        <f>+VLOOKUP($B182,place!$A:$AA,13,0)</f>
        <v>#N/A</v>
      </c>
      <c r="E182" s="585" t="e">
        <f>+VLOOKUP($B182,place!$A:$AA,20,0)</f>
        <v>#N/A</v>
      </c>
      <c r="F182" s="585" t="e">
        <f>+VLOOKUP($B182,place!$A:$AA,25,0)</f>
        <v>#N/A</v>
      </c>
      <c r="G182" s="585" t="e">
        <f>+VLOOKUP($B182,place!$A:$AA,26,0)</f>
        <v>#N/A</v>
      </c>
      <c r="H182" s="585" t="e">
        <f>+VLOOKUP($B182,place!$A:$AA,27,0)</f>
        <v>#N/A</v>
      </c>
      <c r="I182" s="550">
        <f t="shared" ref="I182:N182" si="204">+(C184-C181)/3+I181</f>
        <v>1533536</v>
      </c>
      <c r="J182" s="551">
        <f t="shared" si="204"/>
        <v>1533536</v>
      </c>
      <c r="K182" s="552">
        <f t="shared" si="204"/>
        <v>1533536</v>
      </c>
      <c r="L182" s="550">
        <f t="shared" si="204"/>
        <v>8461.2970301389196</v>
      </c>
      <c r="M182" s="551">
        <f t="shared" si="204"/>
        <v>8461.2970301389196</v>
      </c>
      <c r="N182" s="552">
        <f t="shared" si="204"/>
        <v>8461.2970301389196</v>
      </c>
      <c r="O182" s="550">
        <f t="shared" si="154"/>
        <v>12975703602.411118</v>
      </c>
      <c r="P182" s="551">
        <f t="shared" si="155"/>
        <v>12975703602.411118</v>
      </c>
      <c r="Q182" s="552">
        <f t="shared" si="156"/>
        <v>12975703602.411118</v>
      </c>
    </row>
    <row r="183" spans="1:17">
      <c r="A183" s="579">
        <f t="shared" si="151"/>
        <v>2018</v>
      </c>
      <c r="B183" s="584">
        <v>43434</v>
      </c>
      <c r="C183" s="585" t="e">
        <f>+VLOOKUP($B183,place!$A:$AA,6,0)</f>
        <v>#N/A</v>
      </c>
      <c r="D183" s="585" t="e">
        <f>+VLOOKUP($B183,place!$A:$AA,13,0)</f>
        <v>#N/A</v>
      </c>
      <c r="E183" s="585" t="e">
        <f>+VLOOKUP($B183,place!$A:$AA,20,0)</f>
        <v>#N/A</v>
      </c>
      <c r="F183" s="585" t="e">
        <f>+VLOOKUP($B183,place!$A:$AA,25,0)</f>
        <v>#N/A</v>
      </c>
      <c r="G183" s="585" t="e">
        <f>+VLOOKUP($B183,place!$A:$AA,26,0)</f>
        <v>#N/A</v>
      </c>
      <c r="H183" s="585" t="e">
        <f>+VLOOKUP($B183,place!$A:$AA,27,0)</f>
        <v>#N/A</v>
      </c>
      <c r="I183" s="550">
        <f t="shared" ref="I183:N183" si="205">+(C184-C181)*2/3+I181</f>
        <v>1520224</v>
      </c>
      <c r="J183" s="551">
        <f t="shared" si="205"/>
        <v>1520224</v>
      </c>
      <c r="K183" s="552">
        <f t="shared" si="205"/>
        <v>1520224</v>
      </c>
      <c r="L183" s="550">
        <f t="shared" si="205"/>
        <v>8413.2236743551293</v>
      </c>
      <c r="M183" s="551">
        <f t="shared" si="205"/>
        <v>8413.2236743551293</v>
      </c>
      <c r="N183" s="552">
        <f t="shared" si="205"/>
        <v>8413.2236743551293</v>
      </c>
      <c r="O183" s="550">
        <f t="shared" si="154"/>
        <v>12789984547.122852</v>
      </c>
      <c r="P183" s="551">
        <f t="shared" si="155"/>
        <v>12789984547.122852</v>
      </c>
      <c r="Q183" s="552">
        <f t="shared" si="156"/>
        <v>12789984547.122852</v>
      </c>
    </row>
    <row r="184" spans="1:17">
      <c r="A184" s="579">
        <f t="shared" si="151"/>
        <v>2018</v>
      </c>
      <c r="B184" s="584">
        <v>43465</v>
      </c>
      <c r="C184" s="585">
        <f>+VLOOKUP($B184,place!$A:$AA,6,0)</f>
        <v>1506912</v>
      </c>
      <c r="D184" s="585">
        <f>+VLOOKUP($B184,place!$A:$AA,13,0)</f>
        <v>1506912</v>
      </c>
      <c r="E184" s="585">
        <f>+VLOOKUP($B184,place!$A:$AA,20,0)</f>
        <v>1506912</v>
      </c>
      <c r="F184" s="585">
        <f>+VLOOKUP($B184,place!$A:$AA,25,0)</f>
        <v>8365.1503185713373</v>
      </c>
      <c r="G184" s="585">
        <f>+VLOOKUP($B184,place!$A:$AA,26,0)</f>
        <v>8365.1503185713373</v>
      </c>
      <c r="H184" s="585">
        <f>+VLOOKUP($B184,place!$A:$AA,27,0)</f>
        <v>8365.1503185713373</v>
      </c>
      <c r="I184" s="550">
        <f t="shared" ref="I184:N184" si="206">+C184</f>
        <v>1506912</v>
      </c>
      <c r="J184" s="551">
        <f t="shared" si="206"/>
        <v>1506912</v>
      </c>
      <c r="K184" s="552">
        <f t="shared" si="206"/>
        <v>1506912</v>
      </c>
      <c r="L184" s="550">
        <f t="shared" si="206"/>
        <v>8365.1503185713373</v>
      </c>
      <c r="M184" s="551">
        <f t="shared" si="206"/>
        <v>8365.1503185713373</v>
      </c>
      <c r="N184" s="552">
        <f t="shared" si="206"/>
        <v>8365.1503185713373</v>
      </c>
      <c r="O184" s="550">
        <f t="shared" si="154"/>
        <v>12605545396.858971</v>
      </c>
      <c r="P184" s="551">
        <f t="shared" si="155"/>
        <v>12605545396.858971</v>
      </c>
      <c r="Q184" s="552">
        <f t="shared" si="156"/>
        <v>12605545396.858971</v>
      </c>
    </row>
    <row r="185" spans="1:17">
      <c r="A185" s="579">
        <f t="shared" si="151"/>
        <v>2019</v>
      </c>
      <c r="B185" s="584">
        <v>43496</v>
      </c>
      <c r="C185" s="585" t="e">
        <f>+VLOOKUP($B185,place!$A:$AA,6,0)</f>
        <v>#N/A</v>
      </c>
      <c r="D185" s="585" t="e">
        <f>+VLOOKUP($B185,place!$A:$AA,13,0)</f>
        <v>#N/A</v>
      </c>
      <c r="E185" s="585" t="e">
        <f>+VLOOKUP($B185,place!$A:$AA,20,0)</f>
        <v>#N/A</v>
      </c>
      <c r="F185" s="585" t="e">
        <f>+VLOOKUP($B185,place!$A:$AA,25,0)</f>
        <v>#N/A</v>
      </c>
      <c r="G185" s="585" t="e">
        <f>+VLOOKUP($B185,place!$A:$AA,26,0)</f>
        <v>#N/A</v>
      </c>
      <c r="H185" s="585" t="e">
        <f>+VLOOKUP($B185,place!$A:$AA,27,0)</f>
        <v>#N/A</v>
      </c>
      <c r="I185" s="550">
        <f t="shared" ref="I185:N185" si="207">+(C187-C184)/3+I184</f>
        <v>1511694.3333333333</v>
      </c>
      <c r="J185" s="551">
        <f t="shared" si="207"/>
        <v>1511694.3333333333</v>
      </c>
      <c r="K185" s="552">
        <f t="shared" si="207"/>
        <v>1511694.3333333333</v>
      </c>
      <c r="L185" s="550">
        <f t="shared" si="207"/>
        <v>8546.6154850938365</v>
      </c>
      <c r="M185" s="551">
        <f t="shared" si="207"/>
        <v>8546.6154850938365</v>
      </c>
      <c r="N185" s="552">
        <f t="shared" si="207"/>
        <v>8546.6154850938365</v>
      </c>
      <c r="O185" s="550">
        <f t="shared" si="154"/>
        <v>12919870197.99527</v>
      </c>
      <c r="P185" s="551">
        <f t="shared" si="155"/>
        <v>12919870197.99527</v>
      </c>
      <c r="Q185" s="552">
        <f t="shared" si="156"/>
        <v>12919870197.99527</v>
      </c>
    </row>
    <row r="186" spans="1:17">
      <c r="A186" s="579">
        <f t="shared" si="151"/>
        <v>2019</v>
      </c>
      <c r="B186" s="584">
        <v>43524</v>
      </c>
      <c r="C186" s="585" t="e">
        <f>+VLOOKUP($B186,place!$A:$AA,6,0)</f>
        <v>#N/A</v>
      </c>
      <c r="D186" s="585" t="e">
        <f>+VLOOKUP($B186,place!$A:$AA,13,0)</f>
        <v>#N/A</v>
      </c>
      <c r="E186" s="585" t="e">
        <f>+VLOOKUP($B186,place!$A:$AA,20,0)</f>
        <v>#N/A</v>
      </c>
      <c r="F186" s="585" t="e">
        <f>+VLOOKUP($B186,place!$A:$AA,25,0)</f>
        <v>#N/A</v>
      </c>
      <c r="G186" s="585" t="e">
        <f>+VLOOKUP($B186,place!$A:$AA,26,0)</f>
        <v>#N/A</v>
      </c>
      <c r="H186" s="585" t="e">
        <f>+VLOOKUP($B186,place!$A:$AA,27,0)</f>
        <v>#N/A</v>
      </c>
      <c r="I186" s="550">
        <f t="shared" ref="I186:N186" si="208">+(C187-C184)*2/3+I184</f>
        <v>1516476.6666666667</v>
      </c>
      <c r="J186" s="551">
        <f t="shared" si="208"/>
        <v>1516476.6666666667</v>
      </c>
      <c r="K186" s="552">
        <f t="shared" si="208"/>
        <v>1516476.6666666667</v>
      </c>
      <c r="L186" s="550">
        <f t="shared" si="208"/>
        <v>8728.0806516163375</v>
      </c>
      <c r="M186" s="551">
        <f t="shared" si="208"/>
        <v>8728.0806516163375</v>
      </c>
      <c r="N186" s="552">
        <f t="shared" si="208"/>
        <v>8728.0806516163375</v>
      </c>
      <c r="O186" s="550">
        <f t="shared" si="154"/>
        <v>13235930652.960972</v>
      </c>
      <c r="P186" s="551">
        <f t="shared" si="155"/>
        <v>13235930652.960972</v>
      </c>
      <c r="Q186" s="552">
        <f t="shared" si="156"/>
        <v>13235930652.960972</v>
      </c>
    </row>
    <row r="187" spans="1:17">
      <c r="A187" s="579">
        <f t="shared" si="151"/>
        <v>2019</v>
      </c>
      <c r="B187" s="584">
        <v>43555</v>
      </c>
      <c r="C187" s="585">
        <f>+VLOOKUP($B187,place!$A:$AA,6,0)</f>
        <v>1521259</v>
      </c>
      <c r="D187" s="585">
        <f>+VLOOKUP($B187,place!$A:$AA,13,0)</f>
        <v>1521259</v>
      </c>
      <c r="E187" s="585">
        <f>+VLOOKUP($B187,place!$A:$AA,20,0)</f>
        <v>1521259</v>
      </c>
      <c r="F187" s="585">
        <f>+VLOOKUP($B187,place!$A:$AA,25,0)</f>
        <v>8909.5458181388367</v>
      </c>
      <c r="G187" s="585">
        <f>+VLOOKUP($B187,place!$A:$AA,26,0)</f>
        <v>8909.5458181388367</v>
      </c>
      <c r="H187" s="585">
        <f>+VLOOKUP($B187,place!$A:$AA,27,0)</f>
        <v>8909.5458181388367</v>
      </c>
      <c r="I187" s="550">
        <f t="shared" ref="I187:N187" si="209">+C187</f>
        <v>1521259</v>
      </c>
      <c r="J187" s="551">
        <f t="shared" si="209"/>
        <v>1521259</v>
      </c>
      <c r="K187" s="552">
        <f t="shared" si="209"/>
        <v>1521259</v>
      </c>
      <c r="L187" s="550">
        <f t="shared" si="209"/>
        <v>8909.5458181388367</v>
      </c>
      <c r="M187" s="551">
        <f t="shared" si="209"/>
        <v>8909.5458181388367</v>
      </c>
      <c r="N187" s="552">
        <f t="shared" si="209"/>
        <v>8909.5458181388367</v>
      </c>
      <c r="O187" s="550">
        <f t="shared" si="154"/>
        <v>13553726761.756069</v>
      </c>
      <c r="P187" s="551">
        <f t="shared" si="155"/>
        <v>13553726761.756069</v>
      </c>
      <c r="Q187" s="552">
        <f t="shared" si="156"/>
        <v>13553726761.756069</v>
      </c>
    </row>
    <row r="188" spans="1:17">
      <c r="A188" s="579">
        <f t="shared" si="151"/>
        <v>2019</v>
      </c>
      <c r="B188" s="584">
        <v>43585</v>
      </c>
      <c r="C188" s="585" t="e">
        <f>+VLOOKUP($B188,place!$A:$AA,6,0)</f>
        <v>#N/A</v>
      </c>
      <c r="D188" s="585" t="e">
        <f>+VLOOKUP($B188,place!$A:$AA,13,0)</f>
        <v>#N/A</v>
      </c>
      <c r="E188" s="585" t="e">
        <f>+VLOOKUP($B188,place!$A:$AA,20,0)</f>
        <v>#N/A</v>
      </c>
      <c r="F188" s="585" t="e">
        <f>+VLOOKUP($B188,place!$A:$AA,25,0)</f>
        <v>#N/A</v>
      </c>
      <c r="G188" s="585" t="e">
        <f>+VLOOKUP($B188,place!$A:$AA,26,0)</f>
        <v>#N/A</v>
      </c>
      <c r="H188" s="585" t="e">
        <f>+VLOOKUP($B188,place!$A:$AA,27,0)</f>
        <v>#N/A</v>
      </c>
      <c r="I188" s="550">
        <f t="shared" ref="I188:N188" si="210">+(C190-C187)/3+I187</f>
        <v>1545367</v>
      </c>
      <c r="J188" s="551">
        <f t="shared" si="210"/>
        <v>1545367</v>
      </c>
      <c r="K188" s="552">
        <f t="shared" si="210"/>
        <v>1545367</v>
      </c>
      <c r="L188" s="550">
        <f t="shared" si="210"/>
        <v>8919.5987359217797</v>
      </c>
      <c r="M188" s="551">
        <f t="shared" si="210"/>
        <v>8919.5987359217797</v>
      </c>
      <c r="N188" s="552">
        <f t="shared" si="210"/>
        <v>8919.5987359217797</v>
      </c>
      <c r="O188" s="550">
        <f t="shared" si="154"/>
        <v>13784053539.735233</v>
      </c>
      <c r="P188" s="551">
        <f t="shared" si="155"/>
        <v>13784053539.735233</v>
      </c>
      <c r="Q188" s="552">
        <f t="shared" si="156"/>
        <v>13784053539.735233</v>
      </c>
    </row>
    <row r="189" spans="1:17">
      <c r="A189" s="579">
        <f t="shared" si="151"/>
        <v>2019</v>
      </c>
      <c r="B189" s="584">
        <v>43616</v>
      </c>
      <c r="C189" s="585" t="e">
        <f>+VLOOKUP($B189,place!$A:$AA,6,0)</f>
        <v>#N/A</v>
      </c>
      <c r="D189" s="585" t="e">
        <f>+VLOOKUP($B189,place!$A:$AA,13,0)</f>
        <v>#N/A</v>
      </c>
      <c r="E189" s="585" t="e">
        <f>+VLOOKUP($B189,place!$A:$AA,20,0)</f>
        <v>#N/A</v>
      </c>
      <c r="F189" s="585" t="e">
        <f>+VLOOKUP($B189,place!$A:$AA,25,0)</f>
        <v>#N/A</v>
      </c>
      <c r="G189" s="585" t="e">
        <f>+VLOOKUP($B189,place!$A:$AA,26,0)</f>
        <v>#N/A</v>
      </c>
      <c r="H189" s="585" t="e">
        <f>+VLOOKUP($B189,place!$A:$AA,27,0)</f>
        <v>#N/A</v>
      </c>
      <c r="I189" s="550">
        <f t="shared" ref="I189:N189" si="211">+(C190-C187)*2/3+I187</f>
        <v>1569475</v>
      </c>
      <c r="J189" s="551">
        <f t="shared" si="211"/>
        <v>1569475</v>
      </c>
      <c r="K189" s="552">
        <f t="shared" si="211"/>
        <v>1569475</v>
      </c>
      <c r="L189" s="550">
        <f t="shared" si="211"/>
        <v>8929.6516537047228</v>
      </c>
      <c r="M189" s="551">
        <f t="shared" si="211"/>
        <v>8929.6516537047228</v>
      </c>
      <c r="N189" s="552">
        <f t="shared" si="211"/>
        <v>8929.6516537047228</v>
      </c>
      <c r="O189" s="550">
        <f t="shared" si="154"/>
        <v>14014865029.198219</v>
      </c>
      <c r="P189" s="551">
        <f t="shared" si="155"/>
        <v>14014865029.198219</v>
      </c>
      <c r="Q189" s="552">
        <f t="shared" si="156"/>
        <v>14014865029.198219</v>
      </c>
    </row>
    <row r="190" spans="1:17">
      <c r="A190" s="579">
        <f t="shared" si="151"/>
        <v>2019</v>
      </c>
      <c r="B190" s="584">
        <v>43646</v>
      </c>
      <c r="C190" s="585">
        <f>+VLOOKUP($B190,place!$A:$AA,6,0)</f>
        <v>1593583</v>
      </c>
      <c r="D190" s="585">
        <f>+VLOOKUP($B190,place!$A:$AA,13,0)</f>
        <v>1593583</v>
      </c>
      <c r="E190" s="585">
        <f>+VLOOKUP($B190,place!$A:$AA,20,0)</f>
        <v>1593583</v>
      </c>
      <c r="F190" s="585">
        <f>+VLOOKUP($B190,place!$A:$AA,25,0)</f>
        <v>8939.7045714876658</v>
      </c>
      <c r="G190" s="585">
        <f>+VLOOKUP($B190,place!$A:$AA,26,0)</f>
        <v>8939.7045714876658</v>
      </c>
      <c r="H190" s="585">
        <f>+VLOOKUP($B190,place!$A:$AA,27,0)</f>
        <v>8939.7045714876658</v>
      </c>
      <c r="I190" s="550">
        <f t="shared" ref="I190:N190" si="212">+C190</f>
        <v>1593583</v>
      </c>
      <c r="J190" s="551">
        <f t="shared" si="212"/>
        <v>1593583</v>
      </c>
      <c r="K190" s="552">
        <f t="shared" si="212"/>
        <v>1593583</v>
      </c>
      <c r="L190" s="550">
        <f t="shared" si="212"/>
        <v>8939.7045714876658</v>
      </c>
      <c r="M190" s="551">
        <f t="shared" si="212"/>
        <v>8939.7045714876658</v>
      </c>
      <c r="N190" s="552">
        <f t="shared" si="212"/>
        <v>8939.7045714876658</v>
      </c>
      <c r="O190" s="550">
        <f t="shared" si="154"/>
        <v>14246161230.145029</v>
      </c>
      <c r="P190" s="551">
        <f t="shared" si="155"/>
        <v>14246161230.145029</v>
      </c>
      <c r="Q190" s="552">
        <f t="shared" si="156"/>
        <v>14246161230.145029</v>
      </c>
    </row>
    <row r="191" spans="1:17">
      <c r="A191" s="579">
        <f t="shared" si="151"/>
        <v>2019</v>
      </c>
      <c r="B191" s="584">
        <v>43677</v>
      </c>
      <c r="C191" s="585" t="e">
        <f>+VLOOKUP($B191,place!$A:$AA,6,0)</f>
        <v>#N/A</v>
      </c>
      <c r="D191" s="585" t="e">
        <f>+VLOOKUP($B191,place!$A:$AA,13,0)</f>
        <v>#N/A</v>
      </c>
      <c r="E191" s="585" t="e">
        <f>+VLOOKUP($B191,place!$A:$AA,20,0)</f>
        <v>#N/A</v>
      </c>
      <c r="F191" s="585" t="e">
        <f>+VLOOKUP($B191,place!$A:$AA,25,0)</f>
        <v>#N/A</v>
      </c>
      <c r="G191" s="585" t="e">
        <f>+VLOOKUP($B191,place!$A:$AA,26,0)</f>
        <v>#N/A</v>
      </c>
      <c r="H191" s="585" t="e">
        <f>+VLOOKUP($B191,place!$A:$AA,27,0)</f>
        <v>#N/A</v>
      </c>
      <c r="I191" s="550">
        <f t="shared" ref="I191:N191" si="213">+(C193-C190)/3+I190</f>
        <v>1590947.3333333333</v>
      </c>
      <c r="J191" s="551">
        <f t="shared" si="213"/>
        <v>1590947.3333333333</v>
      </c>
      <c r="K191" s="552">
        <f t="shared" si="213"/>
        <v>1590947.3333333333</v>
      </c>
      <c r="L191" s="550">
        <f t="shared" si="213"/>
        <v>8959.4384572497875</v>
      </c>
      <c r="M191" s="551">
        <f t="shared" si="213"/>
        <v>8959.4384572497875</v>
      </c>
      <c r="N191" s="552">
        <f t="shared" si="213"/>
        <v>8959.4384572497875</v>
      </c>
      <c r="O191" s="550">
        <f t="shared" si="154"/>
        <v>14253994721.725662</v>
      </c>
      <c r="P191" s="551">
        <f t="shared" si="155"/>
        <v>14253994721.725662</v>
      </c>
      <c r="Q191" s="552">
        <f t="shared" si="156"/>
        <v>14253994721.725662</v>
      </c>
    </row>
    <row r="192" spans="1:17">
      <c r="A192" s="579">
        <f t="shared" si="151"/>
        <v>2019</v>
      </c>
      <c r="B192" s="584">
        <v>43708</v>
      </c>
      <c r="C192" s="585" t="e">
        <f>+VLOOKUP($B192,place!$A:$AA,6,0)</f>
        <v>#N/A</v>
      </c>
      <c r="D192" s="585" t="e">
        <f>+VLOOKUP($B192,place!$A:$AA,13,0)</f>
        <v>#N/A</v>
      </c>
      <c r="E192" s="585" t="e">
        <f>+VLOOKUP($B192,place!$A:$AA,20,0)</f>
        <v>#N/A</v>
      </c>
      <c r="F192" s="585" t="e">
        <f>+VLOOKUP($B192,place!$A:$AA,25,0)</f>
        <v>#N/A</v>
      </c>
      <c r="G192" s="585" t="e">
        <f>+VLOOKUP($B192,place!$A:$AA,26,0)</f>
        <v>#N/A</v>
      </c>
      <c r="H192" s="585" t="e">
        <f>+VLOOKUP($B192,place!$A:$AA,27,0)</f>
        <v>#N/A</v>
      </c>
      <c r="I192" s="550">
        <f t="shared" ref="I192:N192" si="214">+(C193-C190)*2/3+I190</f>
        <v>1588311.6666666667</v>
      </c>
      <c r="J192" s="551">
        <f t="shared" si="214"/>
        <v>1588311.6666666667</v>
      </c>
      <c r="K192" s="552">
        <f t="shared" si="214"/>
        <v>1588311.6666666667</v>
      </c>
      <c r="L192" s="550">
        <f t="shared" si="214"/>
        <v>8979.1723430119109</v>
      </c>
      <c r="M192" s="551">
        <f t="shared" si="214"/>
        <v>8979.1723430119109</v>
      </c>
      <c r="N192" s="552">
        <f t="shared" si="214"/>
        <v>8979.1723430119109</v>
      </c>
      <c r="O192" s="550">
        <f t="shared" si="154"/>
        <v>14261724189.416487</v>
      </c>
      <c r="P192" s="551">
        <f t="shared" si="155"/>
        <v>14261724189.416487</v>
      </c>
      <c r="Q192" s="552">
        <f t="shared" si="156"/>
        <v>14261724189.416487</v>
      </c>
    </row>
    <row r="193" spans="1:17">
      <c r="A193" s="579">
        <f t="shared" si="151"/>
        <v>2019</v>
      </c>
      <c r="B193" s="584">
        <v>43738</v>
      </c>
      <c r="C193" s="585">
        <f>+VLOOKUP($B193,place!$A:$AA,6,0)</f>
        <v>1585676</v>
      </c>
      <c r="D193" s="585">
        <f>+VLOOKUP($B193,place!$A:$AA,13,0)</f>
        <v>1585676</v>
      </c>
      <c r="E193" s="585">
        <f>+VLOOKUP($B193,place!$A:$AA,20,0)</f>
        <v>1585676</v>
      </c>
      <c r="F193" s="585">
        <f>+VLOOKUP($B193,place!$A:$AA,25,0)</f>
        <v>8998.9062287740326</v>
      </c>
      <c r="G193" s="585">
        <f>+VLOOKUP($B193,place!$A:$AA,26,0)</f>
        <v>8998.9062287740326</v>
      </c>
      <c r="H193" s="585">
        <f>+VLOOKUP($B193,place!$A:$AA,27,0)</f>
        <v>8998.9062287740326</v>
      </c>
      <c r="I193" s="550">
        <f t="shared" ref="I193:N193" si="215">+C193</f>
        <v>1585676</v>
      </c>
      <c r="J193" s="551">
        <f t="shared" si="215"/>
        <v>1585676</v>
      </c>
      <c r="K193" s="552">
        <f t="shared" si="215"/>
        <v>1585676</v>
      </c>
      <c r="L193" s="550">
        <f t="shared" si="215"/>
        <v>8998.9062287740326</v>
      </c>
      <c r="M193" s="551">
        <f t="shared" si="215"/>
        <v>8998.9062287740326</v>
      </c>
      <c r="N193" s="552">
        <f t="shared" si="215"/>
        <v>8998.9062287740326</v>
      </c>
      <c r="O193" s="550">
        <f t="shared" si="154"/>
        <v>14269349633.217493</v>
      </c>
      <c r="P193" s="551">
        <f t="shared" si="155"/>
        <v>14269349633.217493</v>
      </c>
      <c r="Q193" s="552">
        <f t="shared" si="156"/>
        <v>14269349633.217493</v>
      </c>
    </row>
    <row r="194" spans="1:17">
      <c r="A194" s="579">
        <f t="shared" si="151"/>
        <v>2019</v>
      </c>
      <c r="B194" s="584">
        <v>43769</v>
      </c>
      <c r="C194" s="585" t="e">
        <f>+VLOOKUP($B194,place!$A:$AA,6,0)</f>
        <v>#N/A</v>
      </c>
      <c r="D194" s="585" t="e">
        <f>+VLOOKUP($B194,place!$A:$AA,13,0)</f>
        <v>#N/A</v>
      </c>
      <c r="E194" s="585" t="e">
        <f>+VLOOKUP($B194,place!$A:$AA,20,0)</f>
        <v>#N/A</v>
      </c>
      <c r="F194" s="585" t="e">
        <f>+VLOOKUP($B194,place!$A:$AA,25,0)</f>
        <v>#N/A</v>
      </c>
      <c r="G194" s="585" t="e">
        <f>+VLOOKUP($B194,place!$A:$AA,26,0)</f>
        <v>#N/A</v>
      </c>
      <c r="H194" s="585" t="e">
        <f>+VLOOKUP($B194,place!$A:$AA,27,0)</f>
        <v>#N/A</v>
      </c>
      <c r="I194" s="550">
        <f t="shared" ref="I194:N194" si="216">+(C196-C193)/3+I193</f>
        <v>1572181.3333333333</v>
      </c>
      <c r="J194" s="551">
        <f t="shared" si="216"/>
        <v>1572181.3333333333</v>
      </c>
      <c r="K194" s="552">
        <f t="shared" si="216"/>
        <v>1572181.3333333333</v>
      </c>
      <c r="L194" s="550">
        <f t="shared" si="216"/>
        <v>9022.8566751039998</v>
      </c>
      <c r="M194" s="551">
        <f t="shared" si="216"/>
        <v>9022.8566751039998</v>
      </c>
      <c r="N194" s="552">
        <f t="shared" si="216"/>
        <v>9022.8566751039998</v>
      </c>
      <c r="O194" s="550">
        <f t="shared" si="154"/>
        <v>14185566837.940573</v>
      </c>
      <c r="P194" s="551">
        <f t="shared" si="155"/>
        <v>14185566837.940573</v>
      </c>
      <c r="Q194" s="552">
        <f t="shared" si="156"/>
        <v>14185566837.940573</v>
      </c>
    </row>
    <row r="195" spans="1:17">
      <c r="A195" s="579">
        <f t="shared" si="151"/>
        <v>2019</v>
      </c>
      <c r="B195" s="584">
        <v>43799</v>
      </c>
      <c r="C195" s="585" t="e">
        <f>+VLOOKUP($B195,place!$A:$AA,6,0)</f>
        <v>#N/A</v>
      </c>
      <c r="D195" s="585" t="e">
        <f>+VLOOKUP($B195,place!$A:$AA,13,0)</f>
        <v>#N/A</v>
      </c>
      <c r="E195" s="585" t="e">
        <f>+VLOOKUP($B195,place!$A:$AA,20,0)</f>
        <v>#N/A</v>
      </c>
      <c r="F195" s="585" t="e">
        <f>+VLOOKUP($B195,place!$A:$AA,25,0)</f>
        <v>#N/A</v>
      </c>
      <c r="G195" s="585" t="e">
        <f>+VLOOKUP($B195,place!$A:$AA,26,0)</f>
        <v>#N/A</v>
      </c>
      <c r="H195" s="585" t="e">
        <f>+VLOOKUP($B195,place!$A:$AA,27,0)</f>
        <v>#N/A</v>
      </c>
      <c r="I195" s="550">
        <f t="shared" ref="I195:N195" si="217">+(C196-C193)*2/3+I193</f>
        <v>1558686.6666666667</v>
      </c>
      <c r="J195" s="551">
        <f t="shared" si="217"/>
        <v>1558686.6666666667</v>
      </c>
      <c r="K195" s="552">
        <f t="shared" si="217"/>
        <v>1558686.6666666667</v>
      </c>
      <c r="L195" s="550">
        <f t="shared" si="217"/>
        <v>9046.8071214339652</v>
      </c>
      <c r="M195" s="551">
        <f t="shared" si="217"/>
        <v>9046.8071214339652</v>
      </c>
      <c r="N195" s="552">
        <f t="shared" si="217"/>
        <v>9046.8071214339652</v>
      </c>
      <c r="O195" s="550">
        <f t="shared" si="154"/>
        <v>14101137636.084169</v>
      </c>
      <c r="P195" s="551">
        <f t="shared" si="155"/>
        <v>14101137636.084169</v>
      </c>
      <c r="Q195" s="552">
        <f t="shared" si="156"/>
        <v>14101137636.084169</v>
      </c>
    </row>
    <row r="196" spans="1:17">
      <c r="A196" s="579">
        <f t="shared" si="151"/>
        <v>2019</v>
      </c>
      <c r="B196" s="584">
        <v>43830</v>
      </c>
      <c r="C196" s="585">
        <f>+VLOOKUP($B196,place!$A:$AA,6,0)</f>
        <v>1545192</v>
      </c>
      <c r="D196" s="585">
        <f>+VLOOKUP($B196,place!$A:$AA,13,0)</f>
        <v>1545192</v>
      </c>
      <c r="E196" s="585">
        <f>+VLOOKUP($B196,place!$A:$AA,20,0)</f>
        <v>1545192</v>
      </c>
      <c r="F196" s="585">
        <f>+VLOOKUP($B196,place!$A:$AA,25,0)</f>
        <v>9070.7575677639325</v>
      </c>
      <c r="G196" s="585">
        <f>+VLOOKUP($B196,place!$A:$AA,26,0)</f>
        <v>9070.7575677639325</v>
      </c>
      <c r="H196" s="585">
        <f>+VLOOKUP($B196,place!$A:$AA,27,0)</f>
        <v>9070.7575677639325</v>
      </c>
      <c r="I196" s="550">
        <f t="shared" ref="I196:N196" si="218">+C196</f>
        <v>1545192</v>
      </c>
      <c r="J196" s="551">
        <f t="shared" si="218"/>
        <v>1545192</v>
      </c>
      <c r="K196" s="552">
        <f t="shared" si="218"/>
        <v>1545192</v>
      </c>
      <c r="L196" s="550">
        <f t="shared" si="218"/>
        <v>9070.7575677639325</v>
      </c>
      <c r="M196" s="551">
        <f t="shared" si="218"/>
        <v>9070.7575677639325</v>
      </c>
      <c r="N196" s="552">
        <f t="shared" si="218"/>
        <v>9070.7575677639325</v>
      </c>
      <c r="O196" s="550">
        <f t="shared" si="154"/>
        <v>14016062027.648287</v>
      </c>
      <c r="P196" s="551">
        <f t="shared" si="155"/>
        <v>14016062027.648287</v>
      </c>
      <c r="Q196" s="552">
        <f t="shared" si="156"/>
        <v>14016062027.648287</v>
      </c>
    </row>
    <row r="197" spans="1:17">
      <c r="A197" s="579">
        <f t="shared" ref="A197:A199" si="219">+YEAR(B197)</f>
        <v>2020</v>
      </c>
      <c r="B197" s="584">
        <v>43861</v>
      </c>
      <c r="C197" s="585" t="e">
        <f>+VLOOKUP($B197,place!$A:$AA,6,0)</f>
        <v>#N/A</v>
      </c>
      <c r="D197" s="585" t="e">
        <f>+VLOOKUP($B197,place!$A:$AA,13,0)</f>
        <v>#N/A</v>
      </c>
      <c r="E197" s="585" t="e">
        <f>+VLOOKUP($B197,place!$A:$AA,20,0)</f>
        <v>#N/A</v>
      </c>
      <c r="F197" s="585" t="e">
        <f>+VLOOKUP($B197,place!$A:$AA,25,0)</f>
        <v>#N/A</v>
      </c>
      <c r="G197" s="585" t="e">
        <f>+VLOOKUP($B197,place!$A:$AA,26,0)</f>
        <v>#N/A</v>
      </c>
      <c r="H197" s="585" t="e">
        <f>+VLOOKUP($B197,place!$A:$AA,27,0)</f>
        <v>#N/A</v>
      </c>
      <c r="I197" s="550">
        <f t="shared" ref="I197:N197" si="220">+(C199-C196)/3+I196</f>
        <v>1540096.3333333333</v>
      </c>
      <c r="J197" s="551">
        <f t="shared" si="220"/>
        <v>1540096.3333333333</v>
      </c>
      <c r="K197" s="552">
        <f t="shared" si="220"/>
        <v>1540096.3333333333</v>
      </c>
      <c r="L197" s="550">
        <f t="shared" si="220"/>
        <v>9123.690577940537</v>
      </c>
      <c r="M197" s="551">
        <f t="shared" si="220"/>
        <v>9123.690577940537</v>
      </c>
      <c r="N197" s="552">
        <f t="shared" si="220"/>
        <v>9123.690577940537</v>
      </c>
      <c r="O197" s="550">
        <f t="shared" si="154"/>
        <v>14051362405.554102</v>
      </c>
      <c r="P197" s="551">
        <f t="shared" si="155"/>
        <v>14051362405.554102</v>
      </c>
      <c r="Q197" s="552">
        <f t="shared" si="156"/>
        <v>14051362405.554102</v>
      </c>
    </row>
    <row r="198" spans="1:17">
      <c r="A198" s="579">
        <f t="shared" si="219"/>
        <v>2020</v>
      </c>
      <c r="B198" s="584">
        <v>43890</v>
      </c>
      <c r="C198" s="585" t="e">
        <f>+VLOOKUP($B198,place!$A:$AA,6,0)</f>
        <v>#N/A</v>
      </c>
      <c r="D198" s="585" t="e">
        <f>+VLOOKUP($B198,place!$A:$AA,13,0)</f>
        <v>#N/A</v>
      </c>
      <c r="E198" s="585" t="e">
        <f>+VLOOKUP($B198,place!$A:$AA,20,0)</f>
        <v>#N/A</v>
      </c>
      <c r="F198" s="585" t="e">
        <f>+VLOOKUP($B198,place!$A:$AA,25,0)</f>
        <v>#N/A</v>
      </c>
      <c r="G198" s="585" t="e">
        <f>+VLOOKUP($B198,place!$A:$AA,26,0)</f>
        <v>#N/A</v>
      </c>
      <c r="H198" s="585" t="e">
        <f>+VLOOKUP($B198,place!$A:$AA,27,0)</f>
        <v>#N/A</v>
      </c>
      <c r="I198" s="550">
        <f t="shared" ref="I198:N198" si="221">+(C199-C196)*2/3+I196</f>
        <v>1535000.6666666667</v>
      </c>
      <c r="J198" s="551">
        <f t="shared" si="221"/>
        <v>1535000.6666666667</v>
      </c>
      <c r="K198" s="552">
        <f t="shared" si="221"/>
        <v>1535000.6666666667</v>
      </c>
      <c r="L198" s="550">
        <f t="shared" si="221"/>
        <v>9176.6235881171433</v>
      </c>
      <c r="M198" s="551">
        <f t="shared" si="221"/>
        <v>9176.6235881171433</v>
      </c>
      <c r="N198" s="552">
        <f t="shared" si="221"/>
        <v>9176.6235881171433</v>
      </c>
      <c r="O198" s="550">
        <f t="shared" ref="O198:O201" si="222">+L198*I198</f>
        <v>14086123325.508875</v>
      </c>
      <c r="P198" s="551">
        <f t="shared" ref="P198:P201" si="223">+M198*J198</f>
        <v>14086123325.508875</v>
      </c>
      <c r="Q198" s="552">
        <f t="shared" ref="Q198:Q201" si="224">+N198*K198</f>
        <v>14086123325.508875</v>
      </c>
    </row>
    <row r="199" spans="1:17">
      <c r="A199" s="579">
        <f t="shared" si="219"/>
        <v>2020</v>
      </c>
      <c r="B199" s="584">
        <v>43921</v>
      </c>
      <c r="C199" s="585">
        <f>+VLOOKUP($B199,place!$A:$AA,6,0)</f>
        <v>1529905</v>
      </c>
      <c r="D199" s="585">
        <f>+VLOOKUP($B199,place!$A:$AA,13,0)</f>
        <v>1529905</v>
      </c>
      <c r="E199" s="585">
        <f>+VLOOKUP($B199,place!$A:$AA,20,0)</f>
        <v>1529905</v>
      </c>
      <c r="F199" s="585">
        <f>+VLOOKUP($B199,place!$A:$AA,25,0)</f>
        <v>9229.5565982937478</v>
      </c>
      <c r="G199" s="585">
        <f>+VLOOKUP($B199,place!$A:$AA,26,0)</f>
        <v>9229.5565982937478</v>
      </c>
      <c r="H199" s="585">
        <f>+VLOOKUP($B199,place!$A:$AA,27,0)</f>
        <v>9229.5565982937478</v>
      </c>
      <c r="I199" s="550">
        <f t="shared" ref="I199:N199" si="225">+C199</f>
        <v>1529905</v>
      </c>
      <c r="J199" s="551">
        <f t="shared" si="225"/>
        <v>1529905</v>
      </c>
      <c r="K199" s="552">
        <f t="shared" si="225"/>
        <v>1529905</v>
      </c>
      <c r="L199" s="550">
        <f t="shared" si="225"/>
        <v>9229.5565982937478</v>
      </c>
      <c r="M199" s="551">
        <f t="shared" si="225"/>
        <v>9229.5565982937478</v>
      </c>
      <c r="N199" s="552">
        <f t="shared" si="225"/>
        <v>9229.5565982937478</v>
      </c>
      <c r="O199" s="550">
        <f t="shared" si="222"/>
        <v>14120344787.512596</v>
      </c>
      <c r="P199" s="551">
        <f t="shared" si="223"/>
        <v>14120344787.512596</v>
      </c>
      <c r="Q199" s="552">
        <f t="shared" si="224"/>
        <v>14120344787.512596</v>
      </c>
    </row>
    <row r="200" spans="1:17">
      <c r="A200" s="579">
        <f t="shared" ref="A200:A208" si="226">+YEAR(B200)</f>
        <v>2020</v>
      </c>
      <c r="B200" s="584">
        <v>43951</v>
      </c>
      <c r="C200" s="585" t="e">
        <f>+VLOOKUP($B200,place!$A:$AA,6,0)</f>
        <v>#N/A</v>
      </c>
      <c r="D200" s="585" t="e">
        <f>+VLOOKUP($B200,place!$A:$AA,13,0)</f>
        <v>#N/A</v>
      </c>
      <c r="E200" s="585" t="e">
        <f>+VLOOKUP($B200,place!$A:$AA,20,0)</f>
        <v>#N/A</v>
      </c>
      <c r="F200" s="585" t="e">
        <f>+VLOOKUP($B200,place!$A:$AA,25,0)</f>
        <v>#N/A</v>
      </c>
      <c r="G200" s="585" t="e">
        <f>+VLOOKUP($B200,place!$A:$AA,26,0)</f>
        <v>#N/A</v>
      </c>
      <c r="H200" s="585" t="e">
        <f>+VLOOKUP($B200,place!$A:$AA,27,0)</f>
        <v>#N/A</v>
      </c>
      <c r="I200" s="550">
        <f t="shared" ref="I200:N200" si="227">+(C202-C199)/3+I199</f>
        <v>1520224.8529979568</v>
      </c>
      <c r="J200" s="551">
        <f t="shared" si="227"/>
        <v>1518064.8019110363</v>
      </c>
      <c r="K200" s="552">
        <f t="shared" si="227"/>
        <v>1514351.5412140579</v>
      </c>
      <c r="L200" s="550">
        <f t="shared" si="227"/>
        <v>8784.5346462109446</v>
      </c>
      <c r="M200" s="551">
        <f t="shared" si="227"/>
        <v>8789.0189133698332</v>
      </c>
      <c r="N200" s="552">
        <f t="shared" si="227"/>
        <v>8797.0814069211556</v>
      </c>
      <c r="O200" s="550">
        <f t="shared" si="222"/>
        <v>13354467891.191492</v>
      </c>
      <c r="P200" s="551">
        <f t="shared" si="223"/>
        <v>13342300255.717127</v>
      </c>
      <c r="Q200" s="552">
        <f t="shared" si="224"/>
        <v>13321873786.756586</v>
      </c>
    </row>
    <row r="201" spans="1:17">
      <c r="A201" s="579">
        <f t="shared" si="226"/>
        <v>2020</v>
      </c>
      <c r="B201" s="584">
        <v>43982</v>
      </c>
      <c r="C201" s="585" t="e">
        <f>+VLOOKUP($B201,place!$A:$AA,6,0)</f>
        <v>#N/A</v>
      </c>
      <c r="D201" s="585" t="e">
        <f>+VLOOKUP($B201,place!$A:$AA,13,0)</f>
        <v>#N/A</v>
      </c>
      <c r="E201" s="585" t="e">
        <f>+VLOOKUP($B201,place!$A:$AA,20,0)</f>
        <v>#N/A</v>
      </c>
      <c r="F201" s="585" t="e">
        <f>+VLOOKUP($B201,place!$A:$AA,25,0)</f>
        <v>#N/A</v>
      </c>
      <c r="G201" s="585" t="e">
        <f>+VLOOKUP($B201,place!$A:$AA,26,0)</f>
        <v>#N/A</v>
      </c>
      <c r="H201" s="585" t="e">
        <f>+VLOOKUP($B201,place!$A:$AA,27,0)</f>
        <v>#N/A</v>
      </c>
      <c r="I201" s="550">
        <f t="shared" ref="I201:N201" si="228">+(C202-C199)*2/3+I199</f>
        <v>1510544.7059959138</v>
      </c>
      <c r="J201" s="551">
        <f t="shared" si="228"/>
        <v>1506224.6038220725</v>
      </c>
      <c r="K201" s="552">
        <f t="shared" si="228"/>
        <v>1498798.0824281161</v>
      </c>
      <c r="L201" s="550">
        <f t="shared" si="228"/>
        <v>8339.5126941281414</v>
      </c>
      <c r="M201" s="551">
        <f t="shared" si="228"/>
        <v>8348.4812284459185</v>
      </c>
      <c r="N201" s="552">
        <f t="shared" si="228"/>
        <v>8364.6062155485615</v>
      </c>
      <c r="O201" s="550">
        <f t="shared" si="222"/>
        <v>12597206750.700985</v>
      </c>
      <c r="P201" s="551">
        <f t="shared" si="223"/>
        <v>12574687830.831963</v>
      </c>
      <c r="Q201" s="552">
        <f t="shared" si="224"/>
        <v>12536855756.130486</v>
      </c>
    </row>
    <row r="202" spans="1:17">
      <c r="A202" s="579">
        <f t="shared" si="226"/>
        <v>2020</v>
      </c>
      <c r="B202" s="584">
        <v>44012</v>
      </c>
      <c r="C202" s="585">
        <f>+VLOOKUP($B202,place!$A:$AA,6,0)</f>
        <v>1500864.5589938706</v>
      </c>
      <c r="D202" s="585">
        <f>+VLOOKUP($B202,place!$A:$AA,13,0)</f>
        <v>1494384.4057331088</v>
      </c>
      <c r="E202" s="585">
        <f>+VLOOKUP($B202,place!$A:$AA,20,0)</f>
        <v>1483244.6236421741</v>
      </c>
      <c r="F202" s="585">
        <f>+VLOOKUP($B202,place!$A:$AA,25,0)</f>
        <v>7894.4907420453383</v>
      </c>
      <c r="G202" s="585">
        <f>+VLOOKUP($B202,place!$A:$AA,26,0)</f>
        <v>7907.9435435220048</v>
      </c>
      <c r="H202" s="585">
        <f>+VLOOKUP($B202,place!$A:$AA,27,0)</f>
        <v>7932.1310241759693</v>
      </c>
      <c r="I202" s="550">
        <f t="shared" ref="I202:N202" si="229">+C202</f>
        <v>1500864.5589938706</v>
      </c>
      <c r="J202" s="551">
        <f t="shared" si="229"/>
        <v>1494384.4057331088</v>
      </c>
      <c r="K202" s="552">
        <f t="shared" si="229"/>
        <v>1483244.6236421741</v>
      </c>
      <c r="L202" s="550">
        <f t="shared" si="229"/>
        <v>7894.4907420453383</v>
      </c>
      <c r="M202" s="551">
        <f t="shared" si="229"/>
        <v>7907.9435435220048</v>
      </c>
      <c r="N202" s="552">
        <f t="shared" si="229"/>
        <v>7932.1310241759693</v>
      </c>
      <c r="O202" s="550">
        <f t="shared" ref="O202:O208" si="230">+L202*I202</f>
        <v>11848561366.041071</v>
      </c>
      <c r="P202" s="551">
        <f t="shared" ref="P202:P208" si="231">+M202*J202</f>
        <v>11817507512.857105</v>
      </c>
      <c r="Q202" s="552">
        <f t="shared" ref="Q202:Q208" si="232">+N202*K202</f>
        <v>11765290695.634298</v>
      </c>
    </row>
    <row r="203" spans="1:17">
      <c r="A203" s="579">
        <f t="shared" si="226"/>
        <v>2020</v>
      </c>
      <c r="B203" s="584">
        <v>44043</v>
      </c>
      <c r="C203" s="585" t="e">
        <f>+VLOOKUP($B203,place!$A:$AA,6,0)</f>
        <v>#N/A</v>
      </c>
      <c r="D203" s="585" t="e">
        <f>+VLOOKUP($B203,place!$A:$AA,13,0)</f>
        <v>#N/A</v>
      </c>
      <c r="E203" s="585" t="e">
        <f>+VLOOKUP($B203,place!$A:$AA,20,0)</f>
        <v>#N/A</v>
      </c>
      <c r="F203" s="585" t="e">
        <f>+VLOOKUP($B203,place!$A:$AA,25,0)</f>
        <v>#N/A</v>
      </c>
      <c r="G203" s="585" t="e">
        <f>+VLOOKUP($B203,place!$A:$AA,26,0)</f>
        <v>#N/A</v>
      </c>
      <c r="H203" s="585" t="e">
        <f>+VLOOKUP($B203,place!$A:$AA,27,0)</f>
        <v>#N/A</v>
      </c>
      <c r="I203" s="550">
        <f t="shared" ref="I203:N203" si="233">+(C205-C202)/3+I202</f>
        <v>1478028.5728723384</v>
      </c>
      <c r="J203" s="551">
        <f t="shared" si="233"/>
        <v>1478133.8893469519</v>
      </c>
      <c r="K203" s="552">
        <f t="shared" si="233"/>
        <v>1475362.3080376526</v>
      </c>
      <c r="L203" s="550">
        <f t="shared" si="233"/>
        <v>8235.1933813995784</v>
      </c>
      <c r="M203" s="551">
        <f t="shared" si="233"/>
        <v>8272.2950369541959</v>
      </c>
      <c r="N203" s="552">
        <f t="shared" si="233"/>
        <v>8321.6228508649783</v>
      </c>
      <c r="O203" s="550">
        <f t="shared" si="230"/>
        <v>12171851120.837746</v>
      </c>
      <c r="P203" s="551">
        <f t="shared" si="231"/>
        <v>12227559636.798592</v>
      </c>
      <c r="Q203" s="552">
        <f t="shared" si="232"/>
        <v>12277408695.871025</v>
      </c>
    </row>
    <row r="204" spans="1:17">
      <c r="A204" s="579">
        <f t="shared" si="226"/>
        <v>2020</v>
      </c>
      <c r="B204" s="584">
        <v>44074</v>
      </c>
      <c r="C204" s="585" t="e">
        <f>+VLOOKUP($B204,place!$A:$AA,6,0)</f>
        <v>#N/A</v>
      </c>
      <c r="D204" s="585" t="e">
        <f>+VLOOKUP($B204,place!$A:$AA,13,0)</f>
        <v>#N/A</v>
      </c>
      <c r="E204" s="585" t="e">
        <f>+VLOOKUP($B204,place!$A:$AA,20,0)</f>
        <v>#N/A</v>
      </c>
      <c r="F204" s="585" t="e">
        <f>+VLOOKUP($B204,place!$A:$AA,25,0)</f>
        <v>#N/A</v>
      </c>
      <c r="G204" s="585" t="e">
        <f>+VLOOKUP($B204,place!$A:$AA,26,0)</f>
        <v>#N/A</v>
      </c>
      <c r="H204" s="585" t="e">
        <f>+VLOOKUP($B204,place!$A:$AA,27,0)</f>
        <v>#N/A</v>
      </c>
      <c r="I204" s="550">
        <f t="shared" ref="I204:N204" si="234">+(C205-C202)*2/3+I202</f>
        <v>1455192.5867508063</v>
      </c>
      <c r="J204" s="551">
        <f t="shared" si="234"/>
        <v>1461883.3729607947</v>
      </c>
      <c r="K204" s="552">
        <f t="shared" si="234"/>
        <v>1467479.9924331314</v>
      </c>
      <c r="L204" s="550">
        <f t="shared" si="234"/>
        <v>8575.8960207538184</v>
      </c>
      <c r="M204" s="551">
        <f t="shared" si="234"/>
        <v>8636.6465303863879</v>
      </c>
      <c r="N204" s="552">
        <f t="shared" si="234"/>
        <v>8711.1146775539855</v>
      </c>
      <c r="O204" s="550">
        <f t="shared" si="230"/>
        <v>12479580314.146696</v>
      </c>
      <c r="P204" s="551">
        <f t="shared" si="231"/>
        <v>12625769960.911398</v>
      </c>
      <c r="Q204" s="552">
        <f t="shared" si="232"/>
        <v>12783386501.101063</v>
      </c>
    </row>
    <row r="205" spans="1:17">
      <c r="A205" s="579">
        <f t="shared" si="226"/>
        <v>2020</v>
      </c>
      <c r="B205" s="584">
        <v>44104</v>
      </c>
      <c r="C205" s="585">
        <f>+VLOOKUP($B205,place!$A:$AA,6,0)</f>
        <v>1432356.600629274</v>
      </c>
      <c r="D205" s="585">
        <f>+VLOOKUP($B205,place!$A:$AA,13,0)</f>
        <v>1445632.8565746378</v>
      </c>
      <c r="E205" s="585">
        <f>+VLOOKUP($B205,place!$A:$AA,20,0)</f>
        <v>1459597.67682861</v>
      </c>
      <c r="F205" s="585">
        <f>+VLOOKUP($B205,place!$A:$AA,25,0)</f>
        <v>8916.5986601080585</v>
      </c>
      <c r="G205" s="585">
        <f>+VLOOKUP($B205,place!$A:$AA,26,0)</f>
        <v>9000.9980238185799</v>
      </c>
      <c r="H205" s="585">
        <f>+VLOOKUP($B205,place!$A:$AA,27,0)</f>
        <v>9100.6065042429946</v>
      </c>
      <c r="I205" s="550">
        <f t="shared" ref="I205:N205" si="235">+C205</f>
        <v>1432356.600629274</v>
      </c>
      <c r="J205" s="551">
        <f t="shared" si="235"/>
        <v>1445632.8565746378</v>
      </c>
      <c r="K205" s="552">
        <f t="shared" si="235"/>
        <v>1459597.67682861</v>
      </c>
      <c r="L205" s="550">
        <f t="shared" si="235"/>
        <v>8916.5986601080585</v>
      </c>
      <c r="M205" s="551">
        <f t="shared" si="235"/>
        <v>9000.9980238185799</v>
      </c>
      <c r="N205" s="552">
        <f t="shared" si="235"/>
        <v>9100.6065042429946</v>
      </c>
      <c r="O205" s="550">
        <f t="shared" si="230"/>
        <v>12771748945.967918</v>
      </c>
      <c r="P205" s="551">
        <f t="shared" si="231"/>
        <v>13012138485.195524</v>
      </c>
      <c r="Q205" s="552">
        <f t="shared" si="232"/>
        <v>13283224111.324413</v>
      </c>
    </row>
    <row r="206" spans="1:17">
      <c r="A206" s="579">
        <f t="shared" si="226"/>
        <v>2020</v>
      </c>
      <c r="B206" s="584">
        <v>44135</v>
      </c>
      <c r="C206" s="585" t="e">
        <f>+VLOOKUP($B206,place!$A:$AA,6,0)</f>
        <v>#N/A</v>
      </c>
      <c r="D206" s="585" t="e">
        <f>+VLOOKUP($B206,place!$A:$AA,13,0)</f>
        <v>#N/A</v>
      </c>
      <c r="E206" s="585" t="e">
        <f>+VLOOKUP($B206,place!$A:$AA,20,0)</f>
        <v>#N/A</v>
      </c>
      <c r="F206" s="585" t="e">
        <f>+VLOOKUP($B206,place!$A:$AA,25,0)</f>
        <v>#N/A</v>
      </c>
      <c r="G206" s="585" t="e">
        <f>+VLOOKUP($B206,place!$A:$AA,26,0)</f>
        <v>#N/A</v>
      </c>
      <c r="H206" s="585" t="e">
        <f>+VLOOKUP($B206,place!$A:$AA,27,0)</f>
        <v>#N/A</v>
      </c>
      <c r="I206" s="550">
        <f t="shared" ref="I206:N206" si="236">+(C208-C205)/3+I205</f>
        <v>1429179.178162033</v>
      </c>
      <c r="J206" s="551">
        <f t="shared" si="236"/>
        <v>1444228.2535722095</v>
      </c>
      <c r="K206" s="552">
        <f t="shared" si="236"/>
        <v>1459382.8148566785</v>
      </c>
      <c r="L206" s="550">
        <f t="shared" si="236"/>
        <v>8787.6617362509442</v>
      </c>
      <c r="M206" s="551">
        <f t="shared" si="236"/>
        <v>8894.0213623199761</v>
      </c>
      <c r="N206" s="552">
        <f t="shared" si="236"/>
        <v>9016.9549615016113</v>
      </c>
      <c r="O206" s="550">
        <f t="shared" si="230"/>
        <v>12559143178.181068</v>
      </c>
      <c r="P206" s="551">
        <f t="shared" si="231"/>
        <v>12844996939.337303</v>
      </c>
      <c r="Q206" s="552">
        <f t="shared" si="232"/>
        <v>13159189113.152115</v>
      </c>
    </row>
    <row r="207" spans="1:17">
      <c r="A207" s="579">
        <f t="shared" si="226"/>
        <v>2020</v>
      </c>
      <c r="B207" s="584">
        <v>44165</v>
      </c>
      <c r="C207" s="585" t="e">
        <f>+VLOOKUP($B207,place!$A:$AA,6,0)</f>
        <v>#N/A</v>
      </c>
      <c r="D207" s="585" t="e">
        <f>+VLOOKUP($B207,place!$A:$AA,13,0)</f>
        <v>#N/A</v>
      </c>
      <c r="E207" s="585" t="e">
        <f>+VLOOKUP($B207,place!$A:$AA,20,0)</f>
        <v>#N/A</v>
      </c>
      <c r="F207" s="585" t="e">
        <f>+VLOOKUP($B207,place!$A:$AA,25,0)</f>
        <v>#N/A</v>
      </c>
      <c r="G207" s="585" t="e">
        <f>+VLOOKUP($B207,place!$A:$AA,26,0)</f>
        <v>#N/A</v>
      </c>
      <c r="H207" s="585" t="e">
        <f>+VLOOKUP($B207,place!$A:$AA,27,0)</f>
        <v>#N/A</v>
      </c>
      <c r="I207" s="550">
        <f t="shared" ref="I207:N207" si="237">+(C208-C205)*2/3+I205</f>
        <v>1426001.7556947917</v>
      </c>
      <c r="J207" s="551">
        <f t="shared" si="237"/>
        <v>1442823.6505697812</v>
      </c>
      <c r="K207" s="552">
        <f t="shared" si="237"/>
        <v>1459167.9528847469</v>
      </c>
      <c r="L207" s="550">
        <f t="shared" si="237"/>
        <v>8658.7248123938298</v>
      </c>
      <c r="M207" s="551">
        <f t="shared" si="237"/>
        <v>8787.0447008213705</v>
      </c>
      <c r="N207" s="552">
        <f t="shared" si="237"/>
        <v>8933.3034187602279</v>
      </c>
      <c r="O207" s="550">
        <f t="shared" si="230"/>
        <v>12347356784.551657</v>
      </c>
      <c r="P207" s="551">
        <f t="shared" si="231"/>
        <v>12678155912.958941</v>
      </c>
      <c r="Q207" s="552">
        <f t="shared" si="232"/>
        <v>13035190062.050673</v>
      </c>
    </row>
    <row r="208" spans="1:17">
      <c r="A208" s="579">
        <f t="shared" si="226"/>
        <v>2020</v>
      </c>
      <c r="B208" s="584">
        <v>44196</v>
      </c>
      <c r="C208" s="585">
        <f>+VLOOKUP($B208,place!$A:$AA,6,0)</f>
        <v>1422824.3332275506</v>
      </c>
      <c r="D208" s="585">
        <f>+VLOOKUP($B208,place!$A:$AA,13,0)</f>
        <v>1441419.0475673529</v>
      </c>
      <c r="E208" s="585">
        <f>+VLOOKUP($B208,place!$A:$AA,20,0)</f>
        <v>1458953.0909128154</v>
      </c>
      <c r="F208" s="585">
        <f>+VLOOKUP($B208,place!$A:$AA,25,0)</f>
        <v>8529.7878885367154</v>
      </c>
      <c r="G208" s="585">
        <f>+VLOOKUP($B208,place!$A:$AA,26,0)</f>
        <v>8680.0680393227667</v>
      </c>
      <c r="H208" s="585">
        <f>+VLOOKUP($B208,place!$A:$AA,27,0)</f>
        <v>8849.6518760188446</v>
      </c>
      <c r="I208" s="550">
        <f t="shared" ref="I208:N208" si="238">+C208</f>
        <v>1422824.3332275506</v>
      </c>
      <c r="J208" s="551">
        <f t="shared" si="238"/>
        <v>1441419.0475673529</v>
      </c>
      <c r="K208" s="552">
        <f t="shared" si="238"/>
        <v>1458953.0909128154</v>
      </c>
      <c r="L208" s="550">
        <f t="shared" si="238"/>
        <v>8529.7878885367154</v>
      </c>
      <c r="M208" s="551">
        <f t="shared" si="238"/>
        <v>8680.0680393227667</v>
      </c>
      <c r="N208" s="552">
        <f t="shared" si="238"/>
        <v>8849.6518760188446</v>
      </c>
      <c r="O208" s="550">
        <f t="shared" si="230"/>
        <v>12136389765.079689</v>
      </c>
      <c r="P208" s="551">
        <f t="shared" si="231"/>
        <v>12511615406.060442</v>
      </c>
      <c r="Q208" s="552">
        <f t="shared" si="232"/>
        <v>12911226958.020088</v>
      </c>
    </row>
    <row r="209" spans="2:23">
      <c r="B209" s="584"/>
      <c r="C209" s="585"/>
      <c r="D209" s="585"/>
      <c r="E209" s="585"/>
      <c r="F209" s="585"/>
      <c r="G209" s="585"/>
      <c r="H209" s="585"/>
      <c r="I209" s="585"/>
      <c r="J209" s="585"/>
      <c r="K209" s="585"/>
      <c r="L209" s="585"/>
      <c r="M209" s="585"/>
      <c r="N209" s="585"/>
      <c r="O209" s="585"/>
      <c r="P209" s="585"/>
      <c r="Q209" s="585"/>
      <c r="R209" s="585"/>
    </row>
    <row r="210" spans="2:23">
      <c r="B210" s="584"/>
      <c r="C210" s="585"/>
      <c r="D210" s="585"/>
      <c r="E210" s="585"/>
      <c r="F210" s="585"/>
      <c r="G210" s="585"/>
      <c r="H210" s="585"/>
      <c r="I210" s="585"/>
      <c r="J210" s="585"/>
      <c r="K210" s="585"/>
      <c r="L210" s="585"/>
      <c r="M210" s="585"/>
      <c r="N210" s="585"/>
      <c r="O210" s="585"/>
      <c r="P210" s="585"/>
      <c r="Q210" s="585"/>
      <c r="R210" s="585"/>
    </row>
    <row r="211" spans="2:23">
      <c r="S211" s="585"/>
      <c r="T211" s="585"/>
      <c r="U211" s="585"/>
      <c r="V211" s="585"/>
      <c r="W211" s="585"/>
    </row>
    <row r="212" spans="2:23">
      <c r="S212" s="585"/>
      <c r="T212" s="585"/>
      <c r="U212" s="585"/>
      <c r="V212" s="585"/>
      <c r="W212" s="585"/>
    </row>
  </sheetData>
  <mergeCells count="6">
    <mergeCell ref="U2:W2"/>
    <mergeCell ref="C2:E2"/>
    <mergeCell ref="F2:H2"/>
    <mergeCell ref="I2:K2"/>
    <mergeCell ref="L2:N2"/>
    <mergeCell ref="O2:Q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7</vt:i4>
      </vt:variant>
    </vt:vector>
  </HeadingPairs>
  <TitlesOfParts>
    <vt:vector size="22" baseType="lpstr">
      <vt:lpstr>sazetak</vt:lpstr>
      <vt:lpstr>bdp</vt:lpstr>
      <vt:lpstr>nezaposlenost</vt:lpstr>
      <vt:lpstr>place</vt:lpstr>
      <vt:lpstr>vanjski_sektor</vt:lpstr>
      <vt:lpstr>krediti</vt:lpstr>
      <vt:lpstr>inflacija</vt:lpstr>
      <vt:lpstr>nekretnine</vt:lpstr>
      <vt:lpstr>javne_financije</vt:lpstr>
      <vt:lpstr>prinos</vt:lpstr>
      <vt:lpstr>kstope</vt:lpstr>
      <vt:lpstr>tecaj</vt:lpstr>
      <vt:lpstr>dionice</vt:lpstr>
      <vt:lpstr>OMF_neto_uplate</vt:lpstr>
      <vt:lpstr>DMF_neto_uplate</vt:lpstr>
      <vt:lpstr>goods</vt:lpstr>
      <vt:lpstr>international_reserves</vt:lpstr>
      <vt:lpstr>javni_deficit</vt:lpstr>
      <vt:lpstr>javni_dug</vt:lpstr>
      <vt:lpstr>primary_income</vt:lpstr>
      <vt:lpstr>secondary_income</vt:lpstr>
      <vt:lpstr>services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bambas</dc:creator>
  <cp:lastModifiedBy>Mario Bambulović</cp:lastModifiedBy>
  <dcterms:created xsi:type="dcterms:W3CDTF">2015-06-05T18:19:34Z</dcterms:created>
  <dcterms:modified xsi:type="dcterms:W3CDTF">2020-07-20T12:27:51Z</dcterms:modified>
</cp:coreProperties>
</file>